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defaultThemeVersion="166925"/>
  <mc:AlternateContent xmlns:mc="http://schemas.openxmlformats.org/markup-compatibility/2006">
    <mc:Choice Requires="x15">
      <x15ac:absPath xmlns:x15ac="http://schemas.microsoft.com/office/spreadsheetml/2010/11/ac" url="C:\Users\mypc\Desktop\Trial Downloads - Prime\"/>
    </mc:Choice>
  </mc:AlternateContent>
  <xr:revisionPtr revIDLastSave="0" documentId="13_ncr:1_{71D3FEE7-6198-4CB0-B441-8303B8CA6B8B}" xr6:coauthVersionLast="45" xr6:coauthVersionMax="45" xr10:uidLastSave="{00000000-0000-0000-0000-000000000000}"/>
  <workbookProtection workbookAlgorithmName="SHA-512" workbookHashValue="jFeCY6mRu9HalMCful1Lc0CUf+2uKBkpemspUaaqSWXl6LW+aR0XV7RRmtsqpB+sduirWL0CfxT7hK790EFG3Q==" workbookSaltValue="W4iRKju3JjUdD02waoTMdg==" workbookSpinCount="100000" lockStructure="1"/>
  <bookViews>
    <workbookView xWindow="-120" yWindow="-120" windowWidth="20730" windowHeight="11160" tabRatio="956" xr2:uid="{1F52DA20-C9BE-4C58-97E1-BCDBC03C3D84}"/>
  </bookViews>
  <sheets>
    <sheet name="Intro" sheetId="1" r:id="rId1"/>
    <sheet name="Dashboard" sheetId="3" r:id="rId2"/>
    <sheet name="J&amp;C Details" sheetId="2" r:id="rId3"/>
    <sheet name="Budget" sheetId="11" r:id="rId4"/>
    <sheet name="Job Progress" sheetId="5" r:id="rId5"/>
    <sheet name="Expenses" sheetId="12" r:id="rId6"/>
    <sheet name="Timesheet" sheetId="4" r:id="rId7"/>
    <sheet name="Meetings" sheetId="6" r:id="rId8"/>
    <sheet name="Staff" sheetId="14" r:id="rId9"/>
    <sheet name="Client Contact" sheetId="7" r:id="rId10"/>
    <sheet name="To Do List" sheetId="9" r:id="rId11"/>
    <sheet name="Invoices" sheetId="8" r:id="rId12"/>
    <sheet name="Report" sheetId="13" r:id="rId13"/>
    <sheet name="Settings" sheetId="10" r:id="rId14"/>
  </sheets>
  <definedNames>
    <definedName name="_xlnm._FilterDatabase" localSheetId="3" hidden="1">Budget!$B$10:$C$15</definedName>
    <definedName name="_xlnm._FilterDatabase" localSheetId="9" hidden="1">'Client Contact'!$D$10:$J$15</definedName>
    <definedName name="_xlnm._FilterDatabase" localSheetId="5" hidden="1">Expenses!$B$10:$H$15</definedName>
    <definedName name="_xlnm._FilterDatabase" localSheetId="11" hidden="1">Invoices!$D$10:$H$15</definedName>
    <definedName name="_xlnm._FilterDatabase" localSheetId="7" hidden="1">Meetings!$D$10:$L$15</definedName>
    <definedName name="_xlnm._FilterDatabase" localSheetId="8" hidden="1">Staff!$B$10:$E$15</definedName>
    <definedName name="_xlnm._FilterDatabase" localSheetId="6" hidden="1">Timesheet!$B$10:$F$16</definedName>
    <definedName name="_xlnm._FilterDatabase" localSheetId="10" hidden="1">'To Do List'!$D$10:$G$15</definedName>
    <definedName name="_xlnm.Print_Area" localSheetId="3">Budget!$A$1:$G$50</definedName>
    <definedName name="_xlnm.Print_Area" localSheetId="9">'Client Contact'!$A$1:$K$990</definedName>
    <definedName name="_xlnm.Print_Area" localSheetId="1">Dashboard!$A$1:$AT$66</definedName>
    <definedName name="_xlnm.Print_Area" localSheetId="5">Expenses!$A$1:$I$990</definedName>
    <definedName name="_xlnm.Print_Area" localSheetId="0">Intro!$A$1:$AT$66</definedName>
    <definedName name="_xlnm.Print_Area" localSheetId="11">Invoices!$A$1:$M$264</definedName>
    <definedName name="_xlnm.Print_Area" localSheetId="2">'J&amp;C Details'!$A$1:$AT$99</definedName>
    <definedName name="_xlnm.Print_Area" localSheetId="4">'Job Progress'!$A$1:$O$33</definedName>
    <definedName name="_xlnm.Print_Area" localSheetId="7">Meetings!$A$1:$M$108</definedName>
    <definedName name="_xlnm.Print_Area" localSheetId="12">Report!$A$1:$AT$330</definedName>
    <definedName name="_xlnm.Print_Area" localSheetId="13">Settings!$A$1:$CG$66</definedName>
    <definedName name="_xlnm.Print_Area" localSheetId="8">Staff!$A$1:$P$1026</definedName>
    <definedName name="_xlnm.Print_Area" localSheetId="6">Timesheet!$A$1:$K$1026</definedName>
    <definedName name="_xlnm.Print_Area" localSheetId="10">'To Do List'!$A$1:$J$990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63" i="8" l="1"/>
  <c r="L262" i="8"/>
  <c r="L261" i="8"/>
  <c r="L260" i="8"/>
  <c r="L259" i="8"/>
  <c r="L258" i="8"/>
  <c r="L257" i="8"/>
  <c r="L256" i="8"/>
  <c r="L255" i="8"/>
  <c r="L254" i="8"/>
  <c r="L253" i="8"/>
  <c r="L252" i="8"/>
  <c r="L251" i="8"/>
  <c r="L250" i="8"/>
  <c r="L249" i="8"/>
  <c r="L248" i="8"/>
  <c r="L247" i="8"/>
  <c r="L246" i="8"/>
  <c r="L245" i="8"/>
  <c r="L244" i="8"/>
  <c r="L243" i="8"/>
  <c r="L242" i="8"/>
  <c r="L241" i="8"/>
  <c r="L240" i="8"/>
  <c r="L239" i="8"/>
  <c r="L238" i="8"/>
  <c r="L237" i="8"/>
  <c r="L236" i="8"/>
  <c r="L235" i="8"/>
  <c r="L234" i="8"/>
  <c r="L233" i="8"/>
  <c r="L232" i="8"/>
  <c r="L231" i="8"/>
  <c r="L230" i="8"/>
  <c r="L229" i="8"/>
  <c r="L228" i="8"/>
  <c r="L227" i="8"/>
  <c r="L226" i="8"/>
  <c r="L225" i="8"/>
  <c r="L224" i="8"/>
  <c r="L223" i="8"/>
  <c r="L222" i="8"/>
  <c r="L221" i="8"/>
  <c r="L220" i="8"/>
  <c r="L219" i="8"/>
  <c r="L218" i="8"/>
  <c r="L217" i="8"/>
  <c r="L216" i="8"/>
  <c r="L215" i="8"/>
  <c r="L214" i="8"/>
  <c r="L213" i="8"/>
  <c r="L212" i="8"/>
  <c r="L211" i="8"/>
  <c r="L210" i="8"/>
  <c r="L209" i="8"/>
  <c r="L208" i="8"/>
  <c r="L207" i="8"/>
  <c r="L206" i="8"/>
  <c r="L205" i="8"/>
  <c r="L204" i="8"/>
  <c r="L203" i="8"/>
  <c r="L202" i="8"/>
  <c r="L201" i="8"/>
  <c r="L200" i="8"/>
  <c r="L199" i="8"/>
  <c r="L198" i="8"/>
  <c r="L197" i="8"/>
  <c r="L196" i="8"/>
  <c r="L195" i="8"/>
  <c r="L194" i="8"/>
  <c r="L193" i="8"/>
  <c r="L192" i="8"/>
  <c r="L191" i="8"/>
  <c r="L190" i="8"/>
  <c r="L189" i="8"/>
  <c r="L188" i="8"/>
  <c r="L187" i="8"/>
  <c r="L186" i="8"/>
  <c r="L185" i="8"/>
  <c r="L184" i="8"/>
  <c r="L183" i="8"/>
  <c r="L182" i="8"/>
  <c r="L181" i="8"/>
  <c r="L180" i="8"/>
  <c r="L179" i="8"/>
  <c r="L178" i="8"/>
  <c r="L177" i="8"/>
  <c r="L176" i="8"/>
  <c r="L175" i="8"/>
  <c r="L174" i="8"/>
  <c r="L173" i="8"/>
  <c r="L172" i="8"/>
  <c r="L171" i="8"/>
  <c r="L170" i="8"/>
  <c r="L169" i="8"/>
  <c r="L168" i="8"/>
  <c r="L167" i="8"/>
  <c r="L166" i="8"/>
  <c r="L165" i="8"/>
  <c r="L164" i="8"/>
  <c r="L163" i="8"/>
  <c r="L162" i="8"/>
  <c r="L161" i="8"/>
  <c r="L160" i="8"/>
  <c r="L159" i="8"/>
  <c r="L158" i="8"/>
  <c r="L157" i="8"/>
  <c r="L156" i="8"/>
  <c r="L155" i="8"/>
  <c r="L154" i="8"/>
  <c r="L153" i="8"/>
  <c r="L152" i="8"/>
  <c r="L151" i="8"/>
  <c r="L150" i="8"/>
  <c r="L149" i="8"/>
  <c r="L148" i="8"/>
  <c r="L147" i="8"/>
  <c r="L146" i="8"/>
  <c r="L145" i="8"/>
  <c r="L144" i="8"/>
  <c r="L143" i="8"/>
  <c r="L142" i="8"/>
  <c r="L141" i="8"/>
  <c r="L140" i="8"/>
  <c r="L139" i="8"/>
  <c r="L138" i="8"/>
  <c r="L137" i="8"/>
  <c r="L136" i="8"/>
  <c r="L135" i="8"/>
  <c r="L134" i="8"/>
  <c r="L133" i="8"/>
  <c r="L132" i="8"/>
  <c r="L131" i="8"/>
  <c r="L130" i="8"/>
  <c r="L129" i="8"/>
  <c r="L128" i="8"/>
  <c r="L127" i="8"/>
  <c r="L126" i="8"/>
  <c r="L125" i="8"/>
  <c r="L124" i="8"/>
  <c r="L123" i="8"/>
  <c r="L122" i="8"/>
  <c r="L121" i="8"/>
  <c r="L120" i="8"/>
  <c r="L119" i="8"/>
  <c r="L118" i="8"/>
  <c r="L117" i="8"/>
  <c r="L116" i="8"/>
  <c r="L115" i="8"/>
  <c r="L114" i="8"/>
  <c r="L113" i="8"/>
  <c r="L112" i="8"/>
  <c r="L111" i="8"/>
  <c r="L110" i="8"/>
  <c r="L109" i="8"/>
  <c r="L108" i="8"/>
  <c r="L107" i="8"/>
  <c r="L106" i="8"/>
  <c r="L105" i="8"/>
  <c r="L104" i="8"/>
  <c r="L103" i="8"/>
  <c r="L102" i="8"/>
  <c r="L101" i="8"/>
  <c r="L100" i="8"/>
  <c r="L99" i="8"/>
  <c r="L98" i="8"/>
  <c r="L97" i="8"/>
  <c r="L96" i="8"/>
  <c r="L95" i="8"/>
  <c r="L94" i="8"/>
  <c r="L93" i="8"/>
  <c r="L92" i="8"/>
  <c r="L91" i="8"/>
  <c r="L90" i="8"/>
  <c r="L89" i="8"/>
  <c r="L88" i="8"/>
  <c r="L87" i="8"/>
  <c r="L86" i="8"/>
  <c r="L85" i="8"/>
  <c r="L84" i="8"/>
  <c r="L83" i="8"/>
  <c r="L82" i="8"/>
  <c r="L81" i="8"/>
  <c r="L80" i="8"/>
  <c r="L79" i="8"/>
  <c r="L78" i="8"/>
  <c r="L77" i="8"/>
  <c r="L76" i="8"/>
  <c r="L75" i="8"/>
  <c r="L74" i="8"/>
  <c r="L73" i="8"/>
  <c r="L72" i="8"/>
  <c r="L71" i="8"/>
  <c r="L70" i="8"/>
  <c r="L69" i="8"/>
  <c r="L68" i="8"/>
  <c r="L67" i="8"/>
  <c r="L66" i="8"/>
  <c r="L65" i="8"/>
  <c r="L64" i="8"/>
  <c r="L63" i="8"/>
  <c r="L62" i="8"/>
  <c r="L61" i="8"/>
  <c r="L60" i="8"/>
  <c r="L59" i="8"/>
  <c r="L58" i="8"/>
  <c r="L57" i="8"/>
  <c r="L56" i="8"/>
  <c r="L55" i="8"/>
  <c r="L54" i="8"/>
  <c r="L53" i="8"/>
  <c r="L52" i="8"/>
  <c r="L51" i="8"/>
  <c r="L50" i="8"/>
  <c r="L49" i="8"/>
  <c r="L48" i="8"/>
  <c r="L47" i="8"/>
  <c r="L46" i="8"/>
  <c r="L45" i="8"/>
  <c r="L44" i="8"/>
  <c r="L43" i="8"/>
  <c r="L42" i="8"/>
  <c r="L41" i="8"/>
  <c r="L40" i="8"/>
  <c r="L39" i="8"/>
  <c r="L38" i="8"/>
  <c r="L37" i="8"/>
  <c r="L36" i="8"/>
  <c r="L35" i="8"/>
  <c r="L34" i="8"/>
  <c r="L33" i="8"/>
  <c r="L32" i="8"/>
  <c r="L31" i="8"/>
  <c r="L30" i="8"/>
  <c r="L29" i="8"/>
  <c r="L28" i="8"/>
  <c r="L27" i="8"/>
  <c r="L26" i="8"/>
  <c r="L25" i="8"/>
  <c r="L24" i="8"/>
  <c r="L23" i="8"/>
  <c r="L22" i="8"/>
  <c r="L21" i="8"/>
  <c r="L20" i="8"/>
  <c r="L19" i="8"/>
  <c r="L18" i="8"/>
  <c r="L17" i="8"/>
  <c r="L16" i="8"/>
  <c r="L15" i="8"/>
  <c r="Y107" i="6"/>
  <c r="Y106" i="6"/>
  <c r="Y105" i="6"/>
  <c r="Y104" i="6"/>
  <c r="Y103" i="6"/>
  <c r="Y102" i="6"/>
  <c r="Y101" i="6"/>
  <c r="Y100" i="6"/>
  <c r="Y99" i="6"/>
  <c r="Y98" i="6"/>
  <c r="Y97" i="6"/>
  <c r="Y96" i="6"/>
  <c r="Y95" i="6"/>
  <c r="Y94" i="6"/>
  <c r="Y93" i="6"/>
  <c r="Y92" i="6"/>
  <c r="Y91" i="6"/>
  <c r="Y90" i="6"/>
  <c r="Y89" i="6"/>
  <c r="Y88" i="6"/>
  <c r="Y87" i="6"/>
  <c r="Y86" i="6"/>
  <c r="Y85" i="6"/>
  <c r="Y84" i="6"/>
  <c r="Y83" i="6"/>
  <c r="Y82" i="6"/>
  <c r="Y81" i="6"/>
  <c r="Y80" i="6"/>
  <c r="Y79" i="6"/>
  <c r="Y78" i="6"/>
  <c r="Y77" i="6"/>
  <c r="Y76" i="6"/>
  <c r="Y75" i="6"/>
  <c r="Y74" i="6"/>
  <c r="Y73" i="6"/>
  <c r="Y72" i="6"/>
  <c r="Y71" i="6"/>
  <c r="Y70" i="6"/>
  <c r="Y69" i="6"/>
  <c r="Y68" i="6"/>
  <c r="Y67" i="6"/>
  <c r="Y66" i="6"/>
  <c r="Y65" i="6"/>
  <c r="Y64" i="6"/>
  <c r="Y63" i="6"/>
  <c r="Y62" i="6"/>
  <c r="Y61" i="6"/>
  <c r="Y60" i="6"/>
  <c r="Y59" i="6"/>
  <c r="Y58" i="6"/>
  <c r="Y57" i="6"/>
  <c r="Y56" i="6"/>
  <c r="Y55" i="6"/>
  <c r="Y54" i="6"/>
  <c r="Y53" i="6"/>
  <c r="Y52" i="6"/>
  <c r="Y51" i="6"/>
  <c r="Y50" i="6"/>
  <c r="Y49" i="6"/>
  <c r="Y48" i="6"/>
  <c r="Y47" i="6"/>
  <c r="Y46" i="6"/>
  <c r="Y45" i="6"/>
  <c r="Y44" i="6"/>
  <c r="Y43" i="6"/>
  <c r="Y42" i="6"/>
  <c r="Y41" i="6"/>
  <c r="Y40" i="6"/>
  <c r="Y39" i="6"/>
  <c r="Y38" i="6"/>
  <c r="Y37" i="6"/>
  <c r="Y36" i="6"/>
  <c r="Y35" i="6"/>
  <c r="Y34" i="6"/>
  <c r="Y33" i="6"/>
  <c r="Y32" i="6"/>
  <c r="Y31" i="6"/>
  <c r="Y30" i="6"/>
  <c r="Y29" i="6"/>
  <c r="Y28" i="6"/>
  <c r="Y27" i="6"/>
  <c r="Y26" i="6"/>
  <c r="Y25" i="6"/>
  <c r="Y24" i="6"/>
  <c r="Y23" i="6"/>
  <c r="Y22" i="6"/>
  <c r="Y21" i="6"/>
  <c r="Y20" i="6"/>
  <c r="Y19" i="6"/>
  <c r="Y18" i="6"/>
  <c r="Y17" i="6"/>
  <c r="Y16" i="6"/>
  <c r="W15" i="6"/>
  <c r="AY40" i="3" l="1"/>
  <c r="AY41" i="3"/>
  <c r="AJ1" i="3"/>
  <c r="N989" i="9"/>
  <c r="I989" i="9"/>
  <c r="N988" i="9"/>
  <c r="I988" i="9"/>
  <c r="N987" i="9"/>
  <c r="I987" i="9"/>
  <c r="N986" i="9"/>
  <c r="I986" i="9"/>
  <c r="N985" i="9"/>
  <c r="I985" i="9"/>
  <c r="N984" i="9"/>
  <c r="I984" i="9"/>
  <c r="N983" i="9"/>
  <c r="I983" i="9"/>
  <c r="N982" i="9"/>
  <c r="I982" i="9"/>
  <c r="N981" i="9"/>
  <c r="I981" i="9"/>
  <c r="N980" i="9"/>
  <c r="I980" i="9"/>
  <c r="N979" i="9"/>
  <c r="I979" i="9"/>
  <c r="N978" i="9"/>
  <c r="I978" i="9"/>
  <c r="N977" i="9"/>
  <c r="I977" i="9"/>
  <c r="N976" i="9"/>
  <c r="I976" i="9"/>
  <c r="N975" i="9"/>
  <c r="I975" i="9"/>
  <c r="N974" i="9"/>
  <c r="I974" i="9"/>
  <c r="N973" i="9"/>
  <c r="I973" i="9"/>
  <c r="N972" i="9"/>
  <c r="I972" i="9"/>
  <c r="N971" i="9"/>
  <c r="I971" i="9"/>
  <c r="N970" i="9"/>
  <c r="I970" i="9"/>
  <c r="N969" i="9"/>
  <c r="I969" i="9"/>
  <c r="N968" i="9"/>
  <c r="I968" i="9"/>
  <c r="N967" i="9"/>
  <c r="I967" i="9"/>
  <c r="N966" i="9"/>
  <c r="I966" i="9"/>
  <c r="N965" i="9"/>
  <c r="I965" i="9"/>
  <c r="N964" i="9"/>
  <c r="I964" i="9"/>
  <c r="N963" i="9"/>
  <c r="I963" i="9"/>
  <c r="N962" i="9"/>
  <c r="I962" i="9"/>
  <c r="N961" i="9"/>
  <c r="I961" i="9"/>
  <c r="N960" i="9"/>
  <c r="I960" i="9"/>
  <c r="N959" i="9"/>
  <c r="I959" i="9"/>
  <c r="N958" i="9"/>
  <c r="I958" i="9"/>
  <c r="N957" i="9"/>
  <c r="I957" i="9"/>
  <c r="N956" i="9"/>
  <c r="I956" i="9"/>
  <c r="N955" i="9"/>
  <c r="I955" i="9"/>
  <c r="N954" i="9"/>
  <c r="I954" i="9"/>
  <c r="N953" i="9"/>
  <c r="I953" i="9"/>
  <c r="N952" i="9"/>
  <c r="I952" i="9"/>
  <c r="N951" i="9"/>
  <c r="I951" i="9"/>
  <c r="N950" i="9"/>
  <c r="I950" i="9"/>
  <c r="N949" i="9"/>
  <c r="I949" i="9"/>
  <c r="N948" i="9"/>
  <c r="I948" i="9"/>
  <c r="N947" i="9"/>
  <c r="I947" i="9"/>
  <c r="N946" i="9"/>
  <c r="I946" i="9"/>
  <c r="N945" i="9"/>
  <c r="I945" i="9"/>
  <c r="N944" i="9"/>
  <c r="I944" i="9"/>
  <c r="N943" i="9"/>
  <c r="I943" i="9"/>
  <c r="N942" i="9"/>
  <c r="I942" i="9"/>
  <c r="N941" i="9"/>
  <c r="I941" i="9"/>
  <c r="N940" i="9"/>
  <c r="I940" i="9"/>
  <c r="N939" i="9"/>
  <c r="I939" i="9"/>
  <c r="N938" i="9"/>
  <c r="I938" i="9"/>
  <c r="N937" i="9"/>
  <c r="I937" i="9"/>
  <c r="N936" i="9"/>
  <c r="I936" i="9"/>
  <c r="N935" i="9"/>
  <c r="I935" i="9"/>
  <c r="N934" i="9"/>
  <c r="I934" i="9"/>
  <c r="N933" i="9"/>
  <c r="I933" i="9"/>
  <c r="N932" i="9"/>
  <c r="I932" i="9"/>
  <c r="N931" i="9"/>
  <c r="I931" i="9"/>
  <c r="N930" i="9"/>
  <c r="I930" i="9"/>
  <c r="N929" i="9"/>
  <c r="I929" i="9"/>
  <c r="N928" i="9"/>
  <c r="I928" i="9"/>
  <c r="N927" i="9"/>
  <c r="I927" i="9"/>
  <c r="N926" i="9"/>
  <c r="I926" i="9"/>
  <c r="N925" i="9"/>
  <c r="I925" i="9"/>
  <c r="N924" i="9"/>
  <c r="I924" i="9"/>
  <c r="N923" i="9"/>
  <c r="I923" i="9"/>
  <c r="N922" i="9"/>
  <c r="I922" i="9"/>
  <c r="N921" i="9"/>
  <c r="I921" i="9"/>
  <c r="N920" i="9"/>
  <c r="I920" i="9"/>
  <c r="N919" i="9"/>
  <c r="I919" i="9"/>
  <c r="N918" i="9"/>
  <c r="I918" i="9"/>
  <c r="N917" i="9"/>
  <c r="I917" i="9"/>
  <c r="N916" i="9"/>
  <c r="I916" i="9"/>
  <c r="N915" i="9"/>
  <c r="I915" i="9"/>
  <c r="N914" i="9"/>
  <c r="I914" i="9"/>
  <c r="N913" i="9"/>
  <c r="I913" i="9"/>
  <c r="N912" i="9"/>
  <c r="I912" i="9"/>
  <c r="N911" i="9"/>
  <c r="I911" i="9"/>
  <c r="N910" i="9"/>
  <c r="I910" i="9"/>
  <c r="N909" i="9"/>
  <c r="I909" i="9"/>
  <c r="N908" i="9"/>
  <c r="I908" i="9"/>
  <c r="N907" i="9"/>
  <c r="I907" i="9"/>
  <c r="N906" i="9"/>
  <c r="I906" i="9"/>
  <c r="N905" i="9"/>
  <c r="I905" i="9"/>
  <c r="N904" i="9"/>
  <c r="I904" i="9"/>
  <c r="N903" i="9"/>
  <c r="I903" i="9"/>
  <c r="N902" i="9"/>
  <c r="I902" i="9"/>
  <c r="N901" i="9"/>
  <c r="I901" i="9"/>
  <c r="N900" i="9"/>
  <c r="I900" i="9"/>
  <c r="N899" i="9"/>
  <c r="I899" i="9"/>
  <c r="N898" i="9"/>
  <c r="I898" i="9"/>
  <c r="N897" i="9"/>
  <c r="I897" i="9"/>
  <c r="N896" i="9"/>
  <c r="I896" i="9"/>
  <c r="N895" i="9"/>
  <c r="I895" i="9"/>
  <c r="N894" i="9"/>
  <c r="I894" i="9"/>
  <c r="N893" i="9"/>
  <c r="I893" i="9"/>
  <c r="N892" i="9"/>
  <c r="I892" i="9"/>
  <c r="N891" i="9"/>
  <c r="I891" i="9"/>
  <c r="N890" i="9"/>
  <c r="I890" i="9"/>
  <c r="N889" i="9"/>
  <c r="I889" i="9"/>
  <c r="N888" i="9"/>
  <c r="I888" i="9"/>
  <c r="N887" i="9"/>
  <c r="I887" i="9"/>
  <c r="N886" i="9"/>
  <c r="I886" i="9"/>
  <c r="N885" i="9"/>
  <c r="I885" i="9"/>
  <c r="N884" i="9"/>
  <c r="I884" i="9"/>
  <c r="N883" i="9"/>
  <c r="I883" i="9"/>
  <c r="N882" i="9"/>
  <c r="I882" i="9"/>
  <c r="N881" i="9"/>
  <c r="I881" i="9"/>
  <c r="N880" i="9"/>
  <c r="I880" i="9"/>
  <c r="N879" i="9"/>
  <c r="I879" i="9"/>
  <c r="N878" i="9"/>
  <c r="I878" i="9"/>
  <c r="N877" i="9"/>
  <c r="I877" i="9"/>
  <c r="N876" i="9"/>
  <c r="I876" i="9"/>
  <c r="N875" i="9"/>
  <c r="I875" i="9"/>
  <c r="N874" i="9"/>
  <c r="I874" i="9"/>
  <c r="N873" i="9"/>
  <c r="I873" i="9"/>
  <c r="N872" i="9"/>
  <c r="I872" i="9"/>
  <c r="N871" i="9"/>
  <c r="I871" i="9"/>
  <c r="N870" i="9"/>
  <c r="I870" i="9"/>
  <c r="N869" i="9"/>
  <c r="I869" i="9"/>
  <c r="N868" i="9"/>
  <c r="I868" i="9"/>
  <c r="N867" i="9"/>
  <c r="I867" i="9"/>
  <c r="N866" i="9"/>
  <c r="I866" i="9"/>
  <c r="N865" i="9"/>
  <c r="I865" i="9"/>
  <c r="N864" i="9"/>
  <c r="I864" i="9"/>
  <c r="N863" i="9"/>
  <c r="I863" i="9"/>
  <c r="N862" i="9"/>
  <c r="I862" i="9"/>
  <c r="N861" i="9"/>
  <c r="I861" i="9"/>
  <c r="N860" i="9"/>
  <c r="I860" i="9"/>
  <c r="N859" i="9"/>
  <c r="I859" i="9"/>
  <c r="N858" i="9"/>
  <c r="I858" i="9"/>
  <c r="N857" i="9"/>
  <c r="I857" i="9"/>
  <c r="N856" i="9"/>
  <c r="I856" i="9"/>
  <c r="N855" i="9"/>
  <c r="I855" i="9"/>
  <c r="N854" i="9"/>
  <c r="I854" i="9"/>
  <c r="N853" i="9"/>
  <c r="I853" i="9"/>
  <c r="N852" i="9"/>
  <c r="I852" i="9"/>
  <c r="N851" i="9"/>
  <c r="I851" i="9"/>
  <c r="N850" i="9"/>
  <c r="I850" i="9"/>
  <c r="N849" i="9"/>
  <c r="I849" i="9"/>
  <c r="N848" i="9"/>
  <c r="I848" i="9"/>
  <c r="N847" i="9"/>
  <c r="I847" i="9"/>
  <c r="N846" i="9"/>
  <c r="I846" i="9"/>
  <c r="N845" i="9"/>
  <c r="I845" i="9"/>
  <c r="N844" i="9"/>
  <c r="I844" i="9"/>
  <c r="N843" i="9"/>
  <c r="I843" i="9"/>
  <c r="N842" i="9"/>
  <c r="I842" i="9"/>
  <c r="N841" i="9"/>
  <c r="I841" i="9"/>
  <c r="N840" i="9"/>
  <c r="I840" i="9"/>
  <c r="N839" i="9"/>
  <c r="I839" i="9"/>
  <c r="N838" i="9"/>
  <c r="I838" i="9"/>
  <c r="N837" i="9"/>
  <c r="I837" i="9"/>
  <c r="N836" i="9"/>
  <c r="I836" i="9"/>
  <c r="N835" i="9"/>
  <c r="I835" i="9"/>
  <c r="N834" i="9"/>
  <c r="I834" i="9"/>
  <c r="N833" i="9"/>
  <c r="I833" i="9"/>
  <c r="N832" i="9"/>
  <c r="I832" i="9"/>
  <c r="N831" i="9"/>
  <c r="I831" i="9"/>
  <c r="N830" i="9"/>
  <c r="I830" i="9"/>
  <c r="N829" i="9"/>
  <c r="I829" i="9"/>
  <c r="N828" i="9"/>
  <c r="I828" i="9"/>
  <c r="N827" i="9"/>
  <c r="I827" i="9"/>
  <c r="N826" i="9"/>
  <c r="I826" i="9"/>
  <c r="N825" i="9"/>
  <c r="I825" i="9"/>
  <c r="N824" i="9"/>
  <c r="I824" i="9"/>
  <c r="N823" i="9"/>
  <c r="I823" i="9"/>
  <c r="N822" i="9"/>
  <c r="I822" i="9"/>
  <c r="N821" i="9"/>
  <c r="I821" i="9"/>
  <c r="N820" i="9"/>
  <c r="I820" i="9"/>
  <c r="N819" i="9"/>
  <c r="I819" i="9"/>
  <c r="N818" i="9"/>
  <c r="I818" i="9"/>
  <c r="N817" i="9"/>
  <c r="I817" i="9"/>
  <c r="N816" i="9"/>
  <c r="I816" i="9"/>
  <c r="N815" i="9"/>
  <c r="I815" i="9"/>
  <c r="N814" i="9"/>
  <c r="I814" i="9"/>
  <c r="N813" i="9"/>
  <c r="I813" i="9"/>
  <c r="N812" i="9"/>
  <c r="I812" i="9"/>
  <c r="N811" i="9"/>
  <c r="I811" i="9"/>
  <c r="N810" i="9"/>
  <c r="I810" i="9"/>
  <c r="N809" i="9"/>
  <c r="I809" i="9"/>
  <c r="N808" i="9"/>
  <c r="I808" i="9"/>
  <c r="N807" i="9"/>
  <c r="I807" i="9"/>
  <c r="N806" i="9"/>
  <c r="I806" i="9"/>
  <c r="N805" i="9"/>
  <c r="I805" i="9"/>
  <c r="N804" i="9"/>
  <c r="I804" i="9"/>
  <c r="N803" i="9"/>
  <c r="I803" i="9"/>
  <c r="N802" i="9"/>
  <c r="I802" i="9"/>
  <c r="N801" i="9"/>
  <c r="I801" i="9"/>
  <c r="N800" i="9"/>
  <c r="I800" i="9"/>
  <c r="N799" i="9"/>
  <c r="I799" i="9"/>
  <c r="N798" i="9"/>
  <c r="I798" i="9"/>
  <c r="N797" i="9"/>
  <c r="I797" i="9"/>
  <c r="N796" i="9"/>
  <c r="I796" i="9"/>
  <c r="N795" i="9"/>
  <c r="I795" i="9"/>
  <c r="N794" i="9"/>
  <c r="I794" i="9"/>
  <c r="N793" i="9"/>
  <c r="I793" i="9"/>
  <c r="N792" i="9"/>
  <c r="I792" i="9"/>
  <c r="N791" i="9"/>
  <c r="I791" i="9"/>
  <c r="N790" i="9"/>
  <c r="I790" i="9"/>
  <c r="N789" i="9"/>
  <c r="I789" i="9"/>
  <c r="N788" i="9"/>
  <c r="I788" i="9"/>
  <c r="N787" i="9"/>
  <c r="I787" i="9"/>
  <c r="N786" i="9"/>
  <c r="I786" i="9"/>
  <c r="N785" i="9"/>
  <c r="I785" i="9"/>
  <c r="N784" i="9"/>
  <c r="I784" i="9"/>
  <c r="N783" i="9"/>
  <c r="I783" i="9"/>
  <c r="N782" i="9"/>
  <c r="I782" i="9"/>
  <c r="N781" i="9"/>
  <c r="I781" i="9"/>
  <c r="N780" i="9"/>
  <c r="I780" i="9"/>
  <c r="N779" i="9"/>
  <c r="I779" i="9"/>
  <c r="N778" i="9"/>
  <c r="I778" i="9"/>
  <c r="N777" i="9"/>
  <c r="I777" i="9"/>
  <c r="N776" i="9"/>
  <c r="I776" i="9"/>
  <c r="N775" i="9"/>
  <c r="I775" i="9"/>
  <c r="N774" i="9"/>
  <c r="I774" i="9"/>
  <c r="N773" i="9"/>
  <c r="I773" i="9"/>
  <c r="N772" i="9"/>
  <c r="I772" i="9"/>
  <c r="N771" i="9"/>
  <c r="I771" i="9"/>
  <c r="N770" i="9"/>
  <c r="I770" i="9"/>
  <c r="N769" i="9"/>
  <c r="I769" i="9"/>
  <c r="N768" i="9"/>
  <c r="I768" i="9"/>
  <c r="N767" i="9"/>
  <c r="I767" i="9"/>
  <c r="N766" i="9"/>
  <c r="I766" i="9"/>
  <c r="N765" i="9"/>
  <c r="I765" i="9"/>
  <c r="N764" i="9"/>
  <c r="I764" i="9"/>
  <c r="N763" i="9"/>
  <c r="I763" i="9"/>
  <c r="N762" i="9"/>
  <c r="I762" i="9"/>
  <c r="N761" i="9"/>
  <c r="I761" i="9"/>
  <c r="N760" i="9"/>
  <c r="I760" i="9"/>
  <c r="N759" i="9"/>
  <c r="I759" i="9"/>
  <c r="N758" i="9"/>
  <c r="I758" i="9"/>
  <c r="N757" i="9"/>
  <c r="I757" i="9"/>
  <c r="N756" i="9"/>
  <c r="I756" i="9"/>
  <c r="N755" i="9"/>
  <c r="I755" i="9"/>
  <c r="N754" i="9"/>
  <c r="I754" i="9"/>
  <c r="N753" i="9"/>
  <c r="I753" i="9"/>
  <c r="N752" i="9"/>
  <c r="I752" i="9"/>
  <c r="N751" i="9"/>
  <c r="I751" i="9"/>
  <c r="N750" i="9"/>
  <c r="I750" i="9"/>
  <c r="N749" i="9"/>
  <c r="I749" i="9"/>
  <c r="N748" i="9"/>
  <c r="I748" i="9"/>
  <c r="N747" i="9"/>
  <c r="I747" i="9"/>
  <c r="N746" i="9"/>
  <c r="I746" i="9"/>
  <c r="N745" i="9"/>
  <c r="I745" i="9"/>
  <c r="N744" i="9"/>
  <c r="I744" i="9"/>
  <c r="N743" i="9"/>
  <c r="I743" i="9"/>
  <c r="N742" i="9"/>
  <c r="I742" i="9"/>
  <c r="N741" i="9"/>
  <c r="I741" i="9"/>
  <c r="N740" i="9"/>
  <c r="I740" i="9"/>
  <c r="N739" i="9"/>
  <c r="I739" i="9"/>
  <c r="N738" i="9"/>
  <c r="I738" i="9"/>
  <c r="N737" i="9"/>
  <c r="I737" i="9"/>
  <c r="N736" i="9"/>
  <c r="I736" i="9"/>
  <c r="N735" i="9"/>
  <c r="I735" i="9"/>
  <c r="N734" i="9"/>
  <c r="I734" i="9"/>
  <c r="N733" i="9"/>
  <c r="I733" i="9"/>
  <c r="N732" i="9"/>
  <c r="I732" i="9"/>
  <c r="N731" i="9"/>
  <c r="I731" i="9"/>
  <c r="N730" i="9"/>
  <c r="I730" i="9"/>
  <c r="N729" i="9"/>
  <c r="I729" i="9"/>
  <c r="N728" i="9"/>
  <c r="I728" i="9"/>
  <c r="N727" i="9"/>
  <c r="I727" i="9"/>
  <c r="N726" i="9"/>
  <c r="I726" i="9"/>
  <c r="N725" i="9"/>
  <c r="I725" i="9"/>
  <c r="N724" i="9"/>
  <c r="I724" i="9"/>
  <c r="N723" i="9"/>
  <c r="I723" i="9"/>
  <c r="N722" i="9"/>
  <c r="I722" i="9"/>
  <c r="N721" i="9"/>
  <c r="I721" i="9"/>
  <c r="N720" i="9"/>
  <c r="I720" i="9"/>
  <c r="N719" i="9"/>
  <c r="I719" i="9"/>
  <c r="N718" i="9"/>
  <c r="I718" i="9"/>
  <c r="N717" i="9"/>
  <c r="I717" i="9"/>
  <c r="N716" i="9"/>
  <c r="I716" i="9"/>
  <c r="N715" i="9"/>
  <c r="I715" i="9"/>
  <c r="N714" i="9"/>
  <c r="I714" i="9"/>
  <c r="N713" i="9"/>
  <c r="I713" i="9"/>
  <c r="N712" i="9"/>
  <c r="I712" i="9"/>
  <c r="N711" i="9"/>
  <c r="I711" i="9"/>
  <c r="N710" i="9"/>
  <c r="I710" i="9"/>
  <c r="N709" i="9"/>
  <c r="I709" i="9"/>
  <c r="N708" i="9"/>
  <c r="I708" i="9"/>
  <c r="N707" i="9"/>
  <c r="I707" i="9"/>
  <c r="N706" i="9"/>
  <c r="I706" i="9"/>
  <c r="N705" i="9"/>
  <c r="I705" i="9"/>
  <c r="N704" i="9"/>
  <c r="I704" i="9"/>
  <c r="N703" i="9"/>
  <c r="I703" i="9"/>
  <c r="N702" i="9"/>
  <c r="I702" i="9"/>
  <c r="N701" i="9"/>
  <c r="I701" i="9"/>
  <c r="N700" i="9"/>
  <c r="I700" i="9"/>
  <c r="N699" i="9"/>
  <c r="I699" i="9"/>
  <c r="N698" i="9"/>
  <c r="I698" i="9"/>
  <c r="N697" i="9"/>
  <c r="I697" i="9"/>
  <c r="N696" i="9"/>
  <c r="I696" i="9"/>
  <c r="N695" i="9"/>
  <c r="I695" i="9"/>
  <c r="N694" i="9"/>
  <c r="I694" i="9"/>
  <c r="N693" i="9"/>
  <c r="I693" i="9"/>
  <c r="N692" i="9"/>
  <c r="I692" i="9"/>
  <c r="N691" i="9"/>
  <c r="I691" i="9"/>
  <c r="N690" i="9"/>
  <c r="I690" i="9"/>
  <c r="N689" i="9"/>
  <c r="I689" i="9"/>
  <c r="N688" i="9"/>
  <c r="I688" i="9"/>
  <c r="N687" i="9"/>
  <c r="I687" i="9"/>
  <c r="N686" i="9"/>
  <c r="I686" i="9"/>
  <c r="N685" i="9"/>
  <c r="I685" i="9"/>
  <c r="N684" i="9"/>
  <c r="I684" i="9"/>
  <c r="N683" i="9"/>
  <c r="I683" i="9"/>
  <c r="N682" i="9"/>
  <c r="I682" i="9"/>
  <c r="N681" i="9"/>
  <c r="I681" i="9"/>
  <c r="N680" i="9"/>
  <c r="I680" i="9"/>
  <c r="N679" i="9"/>
  <c r="I679" i="9"/>
  <c r="N678" i="9"/>
  <c r="I678" i="9"/>
  <c r="N677" i="9"/>
  <c r="I677" i="9"/>
  <c r="N676" i="9"/>
  <c r="I676" i="9"/>
  <c r="N675" i="9"/>
  <c r="I675" i="9"/>
  <c r="N674" i="9"/>
  <c r="I674" i="9"/>
  <c r="N673" i="9"/>
  <c r="I673" i="9"/>
  <c r="N672" i="9"/>
  <c r="I672" i="9"/>
  <c r="N671" i="9"/>
  <c r="I671" i="9"/>
  <c r="N670" i="9"/>
  <c r="I670" i="9"/>
  <c r="N669" i="9"/>
  <c r="I669" i="9"/>
  <c r="N668" i="9"/>
  <c r="I668" i="9"/>
  <c r="N667" i="9"/>
  <c r="I667" i="9"/>
  <c r="N666" i="9"/>
  <c r="I666" i="9"/>
  <c r="N665" i="9"/>
  <c r="I665" i="9"/>
  <c r="N664" i="9"/>
  <c r="I664" i="9"/>
  <c r="N663" i="9"/>
  <c r="I663" i="9"/>
  <c r="N662" i="9"/>
  <c r="I662" i="9"/>
  <c r="N661" i="9"/>
  <c r="I661" i="9"/>
  <c r="N660" i="9"/>
  <c r="I660" i="9"/>
  <c r="N659" i="9"/>
  <c r="I659" i="9"/>
  <c r="N658" i="9"/>
  <c r="I658" i="9"/>
  <c r="N657" i="9"/>
  <c r="I657" i="9"/>
  <c r="N656" i="9"/>
  <c r="I656" i="9"/>
  <c r="N655" i="9"/>
  <c r="I655" i="9"/>
  <c r="N654" i="9"/>
  <c r="I654" i="9"/>
  <c r="N653" i="9"/>
  <c r="I653" i="9"/>
  <c r="N652" i="9"/>
  <c r="I652" i="9"/>
  <c r="N651" i="9"/>
  <c r="I651" i="9"/>
  <c r="N650" i="9"/>
  <c r="I650" i="9"/>
  <c r="N649" i="9"/>
  <c r="I649" i="9"/>
  <c r="N648" i="9"/>
  <c r="I648" i="9"/>
  <c r="N647" i="9"/>
  <c r="I647" i="9"/>
  <c r="N646" i="9"/>
  <c r="I646" i="9"/>
  <c r="N645" i="9"/>
  <c r="I645" i="9"/>
  <c r="N644" i="9"/>
  <c r="I644" i="9"/>
  <c r="N643" i="9"/>
  <c r="I643" i="9"/>
  <c r="N642" i="9"/>
  <c r="I642" i="9"/>
  <c r="N641" i="9"/>
  <c r="I641" i="9"/>
  <c r="N640" i="9"/>
  <c r="I640" i="9"/>
  <c r="N639" i="9"/>
  <c r="I639" i="9"/>
  <c r="N638" i="9"/>
  <c r="I638" i="9"/>
  <c r="N637" i="9"/>
  <c r="I637" i="9"/>
  <c r="N636" i="9"/>
  <c r="I636" i="9"/>
  <c r="N635" i="9"/>
  <c r="I635" i="9"/>
  <c r="N634" i="9"/>
  <c r="I634" i="9"/>
  <c r="N633" i="9"/>
  <c r="I633" i="9"/>
  <c r="N632" i="9"/>
  <c r="I632" i="9"/>
  <c r="N631" i="9"/>
  <c r="I631" i="9"/>
  <c r="N630" i="9"/>
  <c r="I630" i="9"/>
  <c r="N629" i="9"/>
  <c r="I629" i="9"/>
  <c r="N628" i="9"/>
  <c r="I628" i="9"/>
  <c r="N627" i="9"/>
  <c r="I627" i="9"/>
  <c r="N626" i="9"/>
  <c r="I626" i="9"/>
  <c r="N625" i="9"/>
  <c r="I625" i="9"/>
  <c r="N624" i="9"/>
  <c r="I624" i="9"/>
  <c r="N623" i="9"/>
  <c r="I623" i="9"/>
  <c r="N622" i="9"/>
  <c r="I622" i="9"/>
  <c r="N621" i="9"/>
  <c r="I621" i="9"/>
  <c r="N620" i="9"/>
  <c r="I620" i="9"/>
  <c r="N619" i="9"/>
  <c r="I619" i="9"/>
  <c r="N618" i="9"/>
  <c r="I618" i="9"/>
  <c r="N617" i="9"/>
  <c r="I617" i="9"/>
  <c r="N616" i="9"/>
  <c r="I616" i="9"/>
  <c r="N615" i="9"/>
  <c r="I615" i="9"/>
  <c r="N614" i="9"/>
  <c r="I614" i="9"/>
  <c r="N613" i="9"/>
  <c r="I613" i="9"/>
  <c r="N612" i="9"/>
  <c r="I612" i="9"/>
  <c r="N611" i="9"/>
  <c r="I611" i="9"/>
  <c r="N610" i="9"/>
  <c r="I610" i="9"/>
  <c r="N609" i="9"/>
  <c r="I609" i="9"/>
  <c r="N608" i="9"/>
  <c r="I608" i="9"/>
  <c r="N607" i="9"/>
  <c r="I607" i="9"/>
  <c r="N606" i="9"/>
  <c r="I606" i="9"/>
  <c r="N605" i="9"/>
  <c r="I605" i="9"/>
  <c r="N604" i="9"/>
  <c r="I604" i="9"/>
  <c r="N603" i="9"/>
  <c r="I603" i="9"/>
  <c r="N602" i="9"/>
  <c r="I602" i="9"/>
  <c r="N601" i="9"/>
  <c r="I601" i="9"/>
  <c r="N600" i="9"/>
  <c r="I600" i="9"/>
  <c r="N599" i="9"/>
  <c r="I599" i="9"/>
  <c r="N598" i="9"/>
  <c r="I598" i="9"/>
  <c r="N597" i="9"/>
  <c r="I597" i="9"/>
  <c r="N596" i="9"/>
  <c r="I596" i="9"/>
  <c r="N595" i="9"/>
  <c r="I595" i="9"/>
  <c r="N594" i="9"/>
  <c r="I594" i="9"/>
  <c r="N593" i="9"/>
  <c r="I593" i="9"/>
  <c r="N592" i="9"/>
  <c r="I592" i="9"/>
  <c r="N591" i="9"/>
  <c r="I591" i="9"/>
  <c r="N590" i="9"/>
  <c r="I590" i="9"/>
  <c r="N589" i="9"/>
  <c r="I589" i="9"/>
  <c r="N588" i="9"/>
  <c r="I588" i="9"/>
  <c r="N587" i="9"/>
  <c r="I587" i="9"/>
  <c r="N586" i="9"/>
  <c r="I586" i="9"/>
  <c r="N585" i="9"/>
  <c r="I585" i="9"/>
  <c r="N584" i="9"/>
  <c r="I584" i="9"/>
  <c r="N583" i="9"/>
  <c r="I583" i="9"/>
  <c r="N582" i="9"/>
  <c r="I582" i="9"/>
  <c r="N581" i="9"/>
  <c r="I581" i="9"/>
  <c r="N580" i="9"/>
  <c r="I580" i="9"/>
  <c r="N579" i="9"/>
  <c r="I579" i="9"/>
  <c r="N578" i="9"/>
  <c r="I578" i="9"/>
  <c r="N577" i="9"/>
  <c r="I577" i="9"/>
  <c r="N576" i="9"/>
  <c r="I576" i="9"/>
  <c r="N575" i="9"/>
  <c r="I575" i="9"/>
  <c r="N574" i="9"/>
  <c r="I574" i="9"/>
  <c r="N573" i="9"/>
  <c r="I573" i="9"/>
  <c r="N572" i="9"/>
  <c r="I572" i="9"/>
  <c r="N571" i="9"/>
  <c r="I571" i="9"/>
  <c r="N570" i="9"/>
  <c r="I570" i="9"/>
  <c r="N569" i="9"/>
  <c r="I569" i="9"/>
  <c r="N568" i="9"/>
  <c r="I568" i="9"/>
  <c r="N567" i="9"/>
  <c r="I567" i="9"/>
  <c r="N566" i="9"/>
  <c r="I566" i="9"/>
  <c r="N565" i="9"/>
  <c r="I565" i="9"/>
  <c r="N564" i="9"/>
  <c r="I564" i="9"/>
  <c r="N563" i="9"/>
  <c r="I563" i="9"/>
  <c r="N562" i="9"/>
  <c r="I562" i="9"/>
  <c r="N561" i="9"/>
  <c r="I561" i="9"/>
  <c r="N560" i="9"/>
  <c r="I560" i="9"/>
  <c r="N559" i="9"/>
  <c r="I559" i="9"/>
  <c r="N558" i="9"/>
  <c r="I558" i="9"/>
  <c r="N557" i="9"/>
  <c r="I557" i="9"/>
  <c r="N556" i="9"/>
  <c r="I556" i="9"/>
  <c r="N555" i="9"/>
  <c r="I555" i="9"/>
  <c r="N554" i="9"/>
  <c r="I554" i="9"/>
  <c r="N553" i="9"/>
  <c r="I553" i="9"/>
  <c r="N552" i="9"/>
  <c r="I552" i="9"/>
  <c r="N551" i="9"/>
  <c r="I551" i="9"/>
  <c r="N550" i="9"/>
  <c r="I550" i="9"/>
  <c r="N549" i="9"/>
  <c r="I549" i="9"/>
  <c r="N548" i="9"/>
  <c r="I548" i="9"/>
  <c r="N547" i="9"/>
  <c r="I547" i="9"/>
  <c r="N546" i="9"/>
  <c r="I546" i="9"/>
  <c r="N545" i="9"/>
  <c r="I545" i="9"/>
  <c r="N544" i="9"/>
  <c r="I544" i="9"/>
  <c r="N543" i="9"/>
  <c r="I543" i="9"/>
  <c r="N542" i="9"/>
  <c r="I542" i="9"/>
  <c r="N541" i="9"/>
  <c r="I541" i="9"/>
  <c r="N540" i="9"/>
  <c r="I540" i="9"/>
  <c r="N539" i="9"/>
  <c r="I539" i="9"/>
  <c r="N538" i="9"/>
  <c r="I538" i="9"/>
  <c r="N537" i="9"/>
  <c r="I537" i="9"/>
  <c r="N536" i="9"/>
  <c r="I536" i="9"/>
  <c r="N535" i="9"/>
  <c r="I535" i="9"/>
  <c r="N534" i="9"/>
  <c r="I534" i="9"/>
  <c r="N533" i="9"/>
  <c r="I533" i="9"/>
  <c r="N532" i="9"/>
  <c r="I532" i="9"/>
  <c r="N531" i="9"/>
  <c r="I531" i="9"/>
  <c r="N530" i="9"/>
  <c r="I530" i="9"/>
  <c r="N529" i="9"/>
  <c r="I529" i="9"/>
  <c r="N528" i="9"/>
  <c r="I528" i="9"/>
  <c r="N527" i="9"/>
  <c r="I527" i="9"/>
  <c r="N526" i="9"/>
  <c r="I526" i="9"/>
  <c r="N525" i="9"/>
  <c r="I525" i="9"/>
  <c r="N524" i="9"/>
  <c r="I524" i="9"/>
  <c r="N523" i="9"/>
  <c r="I523" i="9"/>
  <c r="N522" i="9"/>
  <c r="I522" i="9"/>
  <c r="N521" i="9"/>
  <c r="I521" i="9"/>
  <c r="N520" i="9"/>
  <c r="I520" i="9"/>
  <c r="N519" i="9"/>
  <c r="I519" i="9"/>
  <c r="N518" i="9"/>
  <c r="I518" i="9"/>
  <c r="N517" i="9"/>
  <c r="I517" i="9"/>
  <c r="N516" i="9"/>
  <c r="I516" i="9"/>
  <c r="N515" i="9"/>
  <c r="I515" i="9"/>
  <c r="N514" i="9"/>
  <c r="I514" i="9"/>
  <c r="N513" i="9"/>
  <c r="I513" i="9"/>
  <c r="N512" i="9"/>
  <c r="I512" i="9"/>
  <c r="N511" i="9"/>
  <c r="I511" i="9"/>
  <c r="N510" i="9"/>
  <c r="I510" i="9"/>
  <c r="N509" i="9"/>
  <c r="I509" i="9"/>
  <c r="N508" i="9"/>
  <c r="I508" i="9"/>
  <c r="N507" i="9"/>
  <c r="I507" i="9"/>
  <c r="N506" i="9"/>
  <c r="I506" i="9"/>
  <c r="N505" i="9"/>
  <c r="I505" i="9"/>
  <c r="N504" i="9"/>
  <c r="I504" i="9"/>
  <c r="N503" i="9"/>
  <c r="I503" i="9"/>
  <c r="N502" i="9"/>
  <c r="I502" i="9"/>
  <c r="N501" i="9"/>
  <c r="I501" i="9"/>
  <c r="N500" i="9"/>
  <c r="I500" i="9"/>
  <c r="N499" i="9"/>
  <c r="I499" i="9"/>
  <c r="N498" i="9"/>
  <c r="I498" i="9"/>
  <c r="N497" i="9"/>
  <c r="I497" i="9"/>
  <c r="N496" i="9"/>
  <c r="I496" i="9"/>
  <c r="N495" i="9"/>
  <c r="I495" i="9"/>
  <c r="N494" i="9"/>
  <c r="I494" i="9"/>
  <c r="N493" i="9"/>
  <c r="I493" i="9"/>
  <c r="N492" i="9"/>
  <c r="I492" i="9"/>
  <c r="N491" i="9"/>
  <c r="I491" i="9"/>
  <c r="N490" i="9"/>
  <c r="I490" i="9"/>
  <c r="N489" i="9"/>
  <c r="I489" i="9"/>
  <c r="N488" i="9"/>
  <c r="I488" i="9"/>
  <c r="N487" i="9"/>
  <c r="I487" i="9"/>
  <c r="N486" i="9"/>
  <c r="I486" i="9"/>
  <c r="N485" i="9"/>
  <c r="I485" i="9"/>
  <c r="N484" i="9"/>
  <c r="I484" i="9"/>
  <c r="N483" i="9"/>
  <c r="I483" i="9"/>
  <c r="N482" i="9"/>
  <c r="I482" i="9"/>
  <c r="N481" i="9"/>
  <c r="I481" i="9"/>
  <c r="N480" i="9"/>
  <c r="I480" i="9"/>
  <c r="N479" i="9"/>
  <c r="I479" i="9"/>
  <c r="N478" i="9"/>
  <c r="I478" i="9"/>
  <c r="N477" i="9"/>
  <c r="I477" i="9"/>
  <c r="N476" i="9"/>
  <c r="I476" i="9"/>
  <c r="N475" i="9"/>
  <c r="I475" i="9"/>
  <c r="N474" i="9"/>
  <c r="I474" i="9"/>
  <c r="N473" i="9"/>
  <c r="I473" i="9"/>
  <c r="N472" i="9"/>
  <c r="I472" i="9"/>
  <c r="N471" i="9"/>
  <c r="I471" i="9"/>
  <c r="N470" i="9"/>
  <c r="I470" i="9"/>
  <c r="N469" i="9"/>
  <c r="I469" i="9"/>
  <c r="N468" i="9"/>
  <c r="I468" i="9"/>
  <c r="N467" i="9"/>
  <c r="I467" i="9"/>
  <c r="N466" i="9"/>
  <c r="I466" i="9"/>
  <c r="N465" i="9"/>
  <c r="I465" i="9"/>
  <c r="N464" i="9"/>
  <c r="I464" i="9"/>
  <c r="N463" i="9"/>
  <c r="I463" i="9"/>
  <c r="N462" i="9"/>
  <c r="I462" i="9"/>
  <c r="N461" i="9"/>
  <c r="I461" i="9"/>
  <c r="N460" i="9"/>
  <c r="I460" i="9"/>
  <c r="N459" i="9"/>
  <c r="I459" i="9"/>
  <c r="N458" i="9"/>
  <c r="I458" i="9"/>
  <c r="N457" i="9"/>
  <c r="I457" i="9"/>
  <c r="N456" i="9"/>
  <c r="I456" i="9"/>
  <c r="N455" i="9"/>
  <c r="I455" i="9"/>
  <c r="N454" i="9"/>
  <c r="I454" i="9"/>
  <c r="N453" i="9"/>
  <c r="I453" i="9"/>
  <c r="N452" i="9"/>
  <c r="I452" i="9"/>
  <c r="N451" i="9"/>
  <c r="I451" i="9"/>
  <c r="N450" i="9"/>
  <c r="I450" i="9"/>
  <c r="N449" i="9"/>
  <c r="I449" i="9"/>
  <c r="N448" i="9"/>
  <c r="I448" i="9"/>
  <c r="N447" i="9"/>
  <c r="I447" i="9"/>
  <c r="N446" i="9"/>
  <c r="I446" i="9"/>
  <c r="N445" i="9"/>
  <c r="I445" i="9"/>
  <c r="N444" i="9"/>
  <c r="I444" i="9"/>
  <c r="N443" i="9"/>
  <c r="I443" i="9"/>
  <c r="N442" i="9"/>
  <c r="I442" i="9"/>
  <c r="N441" i="9"/>
  <c r="I441" i="9"/>
  <c r="N440" i="9"/>
  <c r="I440" i="9"/>
  <c r="N439" i="9"/>
  <c r="I439" i="9"/>
  <c r="N438" i="9"/>
  <c r="I438" i="9"/>
  <c r="N437" i="9"/>
  <c r="I437" i="9"/>
  <c r="N436" i="9"/>
  <c r="I436" i="9"/>
  <c r="N435" i="9"/>
  <c r="I435" i="9"/>
  <c r="N434" i="9"/>
  <c r="I434" i="9"/>
  <c r="N433" i="9"/>
  <c r="I433" i="9"/>
  <c r="N432" i="9"/>
  <c r="I432" i="9"/>
  <c r="N431" i="9"/>
  <c r="I431" i="9"/>
  <c r="N430" i="9"/>
  <c r="I430" i="9"/>
  <c r="N429" i="9"/>
  <c r="I429" i="9"/>
  <c r="N428" i="9"/>
  <c r="I428" i="9"/>
  <c r="N427" i="9"/>
  <c r="I427" i="9"/>
  <c r="N426" i="9"/>
  <c r="I426" i="9"/>
  <c r="N425" i="9"/>
  <c r="I425" i="9"/>
  <c r="N424" i="9"/>
  <c r="I424" i="9"/>
  <c r="N423" i="9"/>
  <c r="I423" i="9"/>
  <c r="N422" i="9"/>
  <c r="I422" i="9"/>
  <c r="N421" i="9"/>
  <c r="I421" i="9"/>
  <c r="N420" i="9"/>
  <c r="I420" i="9"/>
  <c r="N419" i="9"/>
  <c r="I419" i="9"/>
  <c r="N418" i="9"/>
  <c r="I418" i="9"/>
  <c r="N417" i="9"/>
  <c r="I417" i="9"/>
  <c r="N416" i="9"/>
  <c r="I416" i="9"/>
  <c r="N415" i="9"/>
  <c r="I415" i="9"/>
  <c r="N414" i="9"/>
  <c r="I414" i="9"/>
  <c r="N413" i="9"/>
  <c r="I413" i="9"/>
  <c r="N412" i="9"/>
  <c r="I412" i="9"/>
  <c r="N411" i="9"/>
  <c r="I411" i="9"/>
  <c r="N410" i="9"/>
  <c r="I410" i="9"/>
  <c r="N409" i="9"/>
  <c r="I409" i="9"/>
  <c r="N408" i="9"/>
  <c r="I408" i="9"/>
  <c r="N407" i="9"/>
  <c r="I407" i="9"/>
  <c r="N406" i="9"/>
  <c r="I406" i="9"/>
  <c r="N405" i="9"/>
  <c r="I405" i="9"/>
  <c r="N404" i="9"/>
  <c r="I404" i="9"/>
  <c r="N403" i="9"/>
  <c r="I403" i="9"/>
  <c r="N402" i="9"/>
  <c r="I402" i="9"/>
  <c r="N401" i="9"/>
  <c r="I401" i="9"/>
  <c r="N400" i="9"/>
  <c r="I400" i="9"/>
  <c r="N399" i="9"/>
  <c r="I399" i="9"/>
  <c r="N398" i="9"/>
  <c r="I398" i="9"/>
  <c r="N397" i="9"/>
  <c r="I397" i="9"/>
  <c r="N396" i="9"/>
  <c r="I396" i="9"/>
  <c r="N395" i="9"/>
  <c r="I395" i="9"/>
  <c r="N394" i="9"/>
  <c r="I394" i="9"/>
  <c r="N393" i="9"/>
  <c r="I393" i="9"/>
  <c r="N392" i="9"/>
  <c r="I392" i="9"/>
  <c r="N391" i="9"/>
  <c r="I391" i="9"/>
  <c r="N390" i="9"/>
  <c r="I390" i="9"/>
  <c r="N389" i="9"/>
  <c r="I389" i="9"/>
  <c r="N388" i="9"/>
  <c r="I388" i="9"/>
  <c r="N387" i="9"/>
  <c r="I387" i="9"/>
  <c r="N386" i="9"/>
  <c r="I386" i="9"/>
  <c r="N385" i="9"/>
  <c r="I385" i="9"/>
  <c r="N384" i="9"/>
  <c r="I384" i="9"/>
  <c r="N383" i="9"/>
  <c r="I383" i="9"/>
  <c r="N382" i="9"/>
  <c r="I382" i="9"/>
  <c r="N381" i="9"/>
  <c r="I381" i="9"/>
  <c r="N380" i="9"/>
  <c r="I380" i="9"/>
  <c r="N379" i="9"/>
  <c r="I379" i="9"/>
  <c r="N378" i="9"/>
  <c r="I378" i="9"/>
  <c r="N377" i="9"/>
  <c r="I377" i="9"/>
  <c r="N376" i="9"/>
  <c r="I376" i="9"/>
  <c r="N375" i="9"/>
  <c r="I375" i="9"/>
  <c r="N374" i="9"/>
  <c r="I374" i="9"/>
  <c r="N373" i="9"/>
  <c r="I373" i="9"/>
  <c r="N372" i="9"/>
  <c r="I372" i="9"/>
  <c r="N371" i="9"/>
  <c r="I371" i="9"/>
  <c r="N370" i="9"/>
  <c r="I370" i="9"/>
  <c r="N369" i="9"/>
  <c r="I369" i="9"/>
  <c r="N368" i="9"/>
  <c r="I368" i="9"/>
  <c r="N367" i="9"/>
  <c r="I367" i="9"/>
  <c r="N366" i="9"/>
  <c r="I366" i="9"/>
  <c r="N365" i="9"/>
  <c r="I365" i="9"/>
  <c r="N364" i="9"/>
  <c r="I364" i="9"/>
  <c r="N363" i="9"/>
  <c r="I363" i="9"/>
  <c r="N362" i="9"/>
  <c r="I362" i="9"/>
  <c r="N361" i="9"/>
  <c r="I361" i="9"/>
  <c r="N360" i="9"/>
  <c r="I360" i="9"/>
  <c r="N359" i="9"/>
  <c r="I359" i="9"/>
  <c r="N358" i="9"/>
  <c r="I358" i="9"/>
  <c r="N357" i="9"/>
  <c r="I357" i="9"/>
  <c r="N356" i="9"/>
  <c r="I356" i="9"/>
  <c r="N355" i="9"/>
  <c r="I355" i="9"/>
  <c r="N354" i="9"/>
  <c r="I354" i="9"/>
  <c r="N353" i="9"/>
  <c r="I353" i="9"/>
  <c r="N352" i="9"/>
  <c r="I352" i="9"/>
  <c r="N351" i="9"/>
  <c r="I351" i="9"/>
  <c r="N350" i="9"/>
  <c r="I350" i="9"/>
  <c r="N349" i="9"/>
  <c r="I349" i="9"/>
  <c r="N348" i="9"/>
  <c r="I348" i="9"/>
  <c r="N347" i="9"/>
  <c r="I347" i="9"/>
  <c r="N346" i="9"/>
  <c r="I346" i="9"/>
  <c r="N345" i="9"/>
  <c r="I345" i="9"/>
  <c r="N344" i="9"/>
  <c r="I344" i="9"/>
  <c r="N343" i="9"/>
  <c r="I343" i="9"/>
  <c r="N342" i="9"/>
  <c r="I342" i="9"/>
  <c r="N341" i="9"/>
  <c r="I341" i="9"/>
  <c r="N340" i="9"/>
  <c r="I340" i="9"/>
  <c r="N339" i="9"/>
  <c r="I339" i="9"/>
  <c r="N338" i="9"/>
  <c r="I338" i="9"/>
  <c r="N337" i="9"/>
  <c r="I337" i="9"/>
  <c r="N336" i="9"/>
  <c r="I336" i="9"/>
  <c r="N335" i="9"/>
  <c r="I335" i="9"/>
  <c r="N334" i="9"/>
  <c r="I334" i="9"/>
  <c r="N333" i="9"/>
  <c r="I333" i="9"/>
  <c r="N332" i="9"/>
  <c r="I332" i="9"/>
  <c r="N331" i="9"/>
  <c r="I331" i="9"/>
  <c r="N330" i="9"/>
  <c r="I330" i="9"/>
  <c r="N329" i="9"/>
  <c r="I329" i="9"/>
  <c r="N328" i="9"/>
  <c r="I328" i="9"/>
  <c r="N327" i="9"/>
  <c r="I327" i="9"/>
  <c r="N326" i="9"/>
  <c r="I326" i="9"/>
  <c r="N325" i="9"/>
  <c r="I325" i="9"/>
  <c r="N324" i="9"/>
  <c r="I324" i="9"/>
  <c r="N323" i="9"/>
  <c r="I323" i="9"/>
  <c r="N322" i="9"/>
  <c r="I322" i="9"/>
  <c r="N321" i="9"/>
  <c r="I321" i="9"/>
  <c r="N320" i="9"/>
  <c r="I320" i="9"/>
  <c r="N319" i="9"/>
  <c r="I319" i="9"/>
  <c r="N318" i="9"/>
  <c r="I318" i="9"/>
  <c r="N317" i="9"/>
  <c r="I317" i="9"/>
  <c r="N316" i="9"/>
  <c r="I316" i="9"/>
  <c r="N315" i="9"/>
  <c r="I315" i="9"/>
  <c r="N314" i="9"/>
  <c r="I314" i="9"/>
  <c r="N313" i="9"/>
  <c r="I313" i="9"/>
  <c r="N312" i="9"/>
  <c r="I312" i="9"/>
  <c r="N311" i="9"/>
  <c r="I311" i="9"/>
  <c r="N310" i="9"/>
  <c r="I310" i="9"/>
  <c r="N309" i="9"/>
  <c r="I309" i="9"/>
  <c r="N308" i="9"/>
  <c r="I308" i="9"/>
  <c r="N307" i="9"/>
  <c r="I307" i="9"/>
  <c r="N306" i="9"/>
  <c r="I306" i="9"/>
  <c r="N305" i="9"/>
  <c r="I305" i="9"/>
  <c r="N304" i="9"/>
  <c r="I304" i="9"/>
  <c r="N303" i="9"/>
  <c r="I303" i="9"/>
  <c r="N302" i="9"/>
  <c r="I302" i="9"/>
  <c r="N301" i="9"/>
  <c r="I301" i="9"/>
  <c r="N300" i="9"/>
  <c r="I300" i="9"/>
  <c r="N299" i="9"/>
  <c r="I299" i="9"/>
  <c r="N298" i="9"/>
  <c r="I298" i="9"/>
  <c r="N297" i="9"/>
  <c r="I297" i="9"/>
  <c r="N296" i="9"/>
  <c r="I296" i="9"/>
  <c r="N295" i="9"/>
  <c r="I295" i="9"/>
  <c r="N294" i="9"/>
  <c r="I294" i="9"/>
  <c r="N293" i="9"/>
  <c r="I293" i="9"/>
  <c r="N292" i="9"/>
  <c r="I292" i="9"/>
  <c r="N291" i="9"/>
  <c r="I291" i="9"/>
  <c r="N290" i="9"/>
  <c r="I290" i="9"/>
  <c r="N289" i="9"/>
  <c r="I289" i="9"/>
  <c r="N288" i="9"/>
  <c r="I288" i="9"/>
  <c r="N287" i="9"/>
  <c r="I287" i="9"/>
  <c r="N286" i="9"/>
  <c r="I286" i="9"/>
  <c r="N285" i="9"/>
  <c r="I285" i="9"/>
  <c r="N284" i="9"/>
  <c r="I284" i="9"/>
  <c r="N283" i="9"/>
  <c r="I283" i="9"/>
  <c r="N282" i="9"/>
  <c r="I282" i="9"/>
  <c r="N281" i="9"/>
  <c r="I281" i="9"/>
  <c r="N280" i="9"/>
  <c r="I280" i="9"/>
  <c r="N279" i="9"/>
  <c r="I279" i="9"/>
  <c r="N278" i="9"/>
  <c r="I278" i="9"/>
  <c r="N277" i="9"/>
  <c r="I277" i="9"/>
  <c r="N276" i="9"/>
  <c r="I276" i="9"/>
  <c r="N275" i="9"/>
  <c r="I275" i="9"/>
  <c r="N274" i="9"/>
  <c r="I274" i="9"/>
  <c r="N273" i="9"/>
  <c r="I273" i="9"/>
  <c r="N272" i="9"/>
  <c r="I272" i="9"/>
  <c r="N271" i="9"/>
  <c r="I271" i="9"/>
  <c r="N270" i="9"/>
  <c r="I270" i="9"/>
  <c r="N269" i="9"/>
  <c r="I269" i="9"/>
  <c r="N268" i="9"/>
  <c r="I268" i="9"/>
  <c r="N267" i="9"/>
  <c r="I267" i="9"/>
  <c r="N266" i="9"/>
  <c r="I266" i="9"/>
  <c r="N265" i="9"/>
  <c r="I265" i="9"/>
  <c r="N264" i="9"/>
  <c r="I264" i="9"/>
  <c r="N263" i="9"/>
  <c r="I263" i="9"/>
  <c r="N262" i="9"/>
  <c r="I262" i="9"/>
  <c r="N261" i="9"/>
  <c r="I261" i="9"/>
  <c r="N260" i="9"/>
  <c r="I260" i="9"/>
  <c r="N259" i="9"/>
  <c r="I259" i="9"/>
  <c r="N258" i="9"/>
  <c r="I258" i="9"/>
  <c r="N257" i="9"/>
  <c r="I257" i="9"/>
  <c r="N256" i="9"/>
  <c r="I256" i="9"/>
  <c r="N255" i="9"/>
  <c r="I255" i="9"/>
  <c r="N254" i="9"/>
  <c r="I254" i="9"/>
  <c r="N253" i="9"/>
  <c r="I253" i="9"/>
  <c r="N252" i="9"/>
  <c r="I252" i="9"/>
  <c r="N251" i="9"/>
  <c r="I251" i="9"/>
  <c r="N250" i="9"/>
  <c r="I250" i="9"/>
  <c r="N249" i="9"/>
  <c r="I249" i="9"/>
  <c r="N248" i="9"/>
  <c r="I248" i="9"/>
  <c r="N247" i="9"/>
  <c r="I247" i="9"/>
  <c r="N246" i="9"/>
  <c r="I246" i="9"/>
  <c r="N245" i="9"/>
  <c r="I245" i="9"/>
  <c r="N244" i="9"/>
  <c r="I244" i="9"/>
  <c r="N243" i="9"/>
  <c r="I243" i="9"/>
  <c r="N242" i="9"/>
  <c r="I242" i="9"/>
  <c r="N241" i="9"/>
  <c r="I241" i="9"/>
  <c r="N240" i="9"/>
  <c r="I240" i="9"/>
  <c r="N239" i="9"/>
  <c r="I239" i="9"/>
  <c r="N238" i="9"/>
  <c r="I238" i="9"/>
  <c r="N237" i="9"/>
  <c r="I237" i="9"/>
  <c r="N236" i="9"/>
  <c r="I236" i="9"/>
  <c r="N235" i="9"/>
  <c r="I235" i="9"/>
  <c r="N234" i="9"/>
  <c r="I234" i="9"/>
  <c r="N233" i="9"/>
  <c r="I233" i="9"/>
  <c r="N232" i="9"/>
  <c r="I232" i="9"/>
  <c r="N231" i="9"/>
  <c r="I231" i="9"/>
  <c r="N230" i="9"/>
  <c r="I230" i="9"/>
  <c r="N229" i="9"/>
  <c r="I229" i="9"/>
  <c r="N228" i="9"/>
  <c r="I228" i="9"/>
  <c r="N227" i="9"/>
  <c r="I227" i="9"/>
  <c r="N226" i="9"/>
  <c r="I226" i="9"/>
  <c r="N225" i="9"/>
  <c r="I225" i="9"/>
  <c r="N224" i="9"/>
  <c r="I224" i="9"/>
  <c r="N223" i="9"/>
  <c r="I223" i="9"/>
  <c r="N222" i="9"/>
  <c r="I222" i="9"/>
  <c r="N221" i="9"/>
  <c r="I221" i="9"/>
  <c r="N220" i="9"/>
  <c r="I220" i="9"/>
  <c r="N219" i="9"/>
  <c r="I219" i="9"/>
  <c r="N218" i="9"/>
  <c r="I218" i="9"/>
  <c r="N217" i="9"/>
  <c r="I217" i="9"/>
  <c r="N216" i="9"/>
  <c r="I216" i="9"/>
  <c r="N215" i="9"/>
  <c r="I215" i="9"/>
  <c r="N214" i="9"/>
  <c r="I214" i="9"/>
  <c r="N213" i="9"/>
  <c r="I213" i="9"/>
  <c r="N212" i="9"/>
  <c r="I212" i="9"/>
  <c r="N211" i="9"/>
  <c r="I211" i="9"/>
  <c r="N210" i="9"/>
  <c r="I210" i="9"/>
  <c r="N209" i="9"/>
  <c r="I209" i="9"/>
  <c r="N208" i="9"/>
  <c r="I208" i="9"/>
  <c r="N207" i="9"/>
  <c r="I207" i="9"/>
  <c r="N206" i="9"/>
  <c r="I206" i="9"/>
  <c r="N205" i="9"/>
  <c r="I205" i="9"/>
  <c r="N204" i="9"/>
  <c r="I204" i="9"/>
  <c r="N203" i="9"/>
  <c r="I203" i="9"/>
  <c r="N202" i="9"/>
  <c r="I202" i="9"/>
  <c r="N201" i="9"/>
  <c r="I201" i="9"/>
  <c r="N200" i="9"/>
  <c r="I200" i="9"/>
  <c r="N199" i="9"/>
  <c r="I199" i="9"/>
  <c r="N198" i="9"/>
  <c r="I198" i="9"/>
  <c r="N197" i="9"/>
  <c r="I197" i="9"/>
  <c r="N196" i="9"/>
  <c r="I196" i="9"/>
  <c r="N195" i="9"/>
  <c r="I195" i="9"/>
  <c r="N194" i="9"/>
  <c r="I194" i="9"/>
  <c r="N193" i="9"/>
  <c r="I193" i="9"/>
  <c r="N192" i="9"/>
  <c r="I192" i="9"/>
  <c r="N191" i="9"/>
  <c r="I191" i="9"/>
  <c r="N190" i="9"/>
  <c r="I190" i="9"/>
  <c r="N189" i="9"/>
  <c r="I189" i="9"/>
  <c r="N188" i="9"/>
  <c r="I188" i="9"/>
  <c r="N187" i="9"/>
  <c r="I187" i="9"/>
  <c r="N186" i="9"/>
  <c r="I186" i="9"/>
  <c r="N185" i="9"/>
  <c r="I185" i="9"/>
  <c r="N184" i="9"/>
  <c r="I184" i="9"/>
  <c r="N183" i="9"/>
  <c r="I183" i="9"/>
  <c r="N182" i="9"/>
  <c r="I182" i="9"/>
  <c r="N181" i="9"/>
  <c r="I181" i="9"/>
  <c r="N180" i="9"/>
  <c r="I180" i="9"/>
  <c r="N179" i="9"/>
  <c r="I179" i="9"/>
  <c r="N178" i="9"/>
  <c r="I178" i="9"/>
  <c r="N177" i="9"/>
  <c r="I177" i="9"/>
  <c r="N176" i="9"/>
  <c r="I176" i="9"/>
  <c r="N175" i="9"/>
  <c r="I175" i="9"/>
  <c r="N174" i="9"/>
  <c r="I174" i="9"/>
  <c r="N173" i="9"/>
  <c r="I173" i="9"/>
  <c r="N172" i="9"/>
  <c r="I172" i="9"/>
  <c r="N171" i="9"/>
  <c r="I171" i="9"/>
  <c r="N170" i="9"/>
  <c r="I170" i="9"/>
  <c r="N169" i="9"/>
  <c r="I169" i="9"/>
  <c r="N168" i="9"/>
  <c r="I168" i="9"/>
  <c r="N167" i="9"/>
  <c r="I167" i="9"/>
  <c r="N166" i="9"/>
  <c r="I166" i="9"/>
  <c r="N165" i="9"/>
  <c r="I165" i="9"/>
  <c r="N164" i="9"/>
  <c r="I164" i="9"/>
  <c r="N163" i="9"/>
  <c r="I163" i="9"/>
  <c r="N162" i="9"/>
  <c r="I162" i="9"/>
  <c r="N161" i="9"/>
  <c r="I161" i="9"/>
  <c r="N160" i="9"/>
  <c r="I160" i="9"/>
  <c r="N159" i="9"/>
  <c r="I159" i="9"/>
  <c r="N158" i="9"/>
  <c r="I158" i="9"/>
  <c r="N157" i="9"/>
  <c r="I157" i="9"/>
  <c r="N156" i="9"/>
  <c r="I156" i="9"/>
  <c r="N155" i="9"/>
  <c r="I155" i="9"/>
  <c r="N154" i="9"/>
  <c r="I154" i="9"/>
  <c r="N153" i="9"/>
  <c r="I153" i="9"/>
  <c r="N152" i="9"/>
  <c r="I152" i="9"/>
  <c r="N151" i="9"/>
  <c r="I151" i="9"/>
  <c r="N150" i="9"/>
  <c r="I150" i="9"/>
  <c r="N149" i="9"/>
  <c r="I149" i="9"/>
  <c r="N148" i="9"/>
  <c r="I148" i="9"/>
  <c r="N147" i="9"/>
  <c r="I147" i="9"/>
  <c r="N146" i="9"/>
  <c r="I146" i="9"/>
  <c r="N145" i="9"/>
  <c r="I145" i="9"/>
  <c r="N144" i="9"/>
  <c r="I144" i="9"/>
  <c r="N143" i="9"/>
  <c r="I143" i="9"/>
  <c r="N142" i="9"/>
  <c r="I142" i="9"/>
  <c r="N141" i="9"/>
  <c r="I141" i="9"/>
  <c r="N140" i="9"/>
  <c r="I140" i="9"/>
  <c r="N139" i="9"/>
  <c r="I139" i="9"/>
  <c r="N138" i="9"/>
  <c r="I138" i="9"/>
  <c r="N137" i="9"/>
  <c r="I137" i="9"/>
  <c r="N136" i="9"/>
  <c r="I136" i="9"/>
  <c r="N135" i="9"/>
  <c r="I135" i="9"/>
  <c r="N134" i="9"/>
  <c r="I134" i="9"/>
  <c r="N133" i="9"/>
  <c r="I133" i="9"/>
  <c r="N132" i="9"/>
  <c r="I132" i="9"/>
  <c r="N131" i="9"/>
  <c r="I131" i="9"/>
  <c r="N130" i="9"/>
  <c r="I130" i="9"/>
  <c r="N129" i="9"/>
  <c r="I129" i="9"/>
  <c r="N128" i="9"/>
  <c r="I128" i="9"/>
  <c r="N127" i="9"/>
  <c r="I127" i="9"/>
  <c r="N126" i="9"/>
  <c r="I126" i="9"/>
  <c r="N125" i="9"/>
  <c r="I125" i="9"/>
  <c r="N124" i="9"/>
  <c r="I124" i="9"/>
  <c r="N123" i="9"/>
  <c r="I123" i="9"/>
  <c r="N122" i="9"/>
  <c r="I122" i="9"/>
  <c r="N121" i="9"/>
  <c r="I121" i="9"/>
  <c r="N120" i="9"/>
  <c r="I120" i="9"/>
  <c r="N119" i="9"/>
  <c r="I119" i="9"/>
  <c r="N118" i="9"/>
  <c r="I118" i="9"/>
  <c r="N117" i="9"/>
  <c r="I117" i="9"/>
  <c r="N116" i="9"/>
  <c r="I116" i="9"/>
  <c r="N115" i="9"/>
  <c r="I115" i="9"/>
  <c r="N114" i="9"/>
  <c r="I114" i="9"/>
  <c r="N113" i="9"/>
  <c r="I113" i="9"/>
  <c r="N112" i="9"/>
  <c r="I112" i="9"/>
  <c r="N111" i="9"/>
  <c r="I111" i="9"/>
  <c r="N110" i="9"/>
  <c r="I110" i="9"/>
  <c r="N109" i="9"/>
  <c r="I109" i="9"/>
  <c r="N108" i="9"/>
  <c r="I108" i="9"/>
  <c r="N107" i="9"/>
  <c r="I107" i="9"/>
  <c r="N106" i="9"/>
  <c r="I106" i="9"/>
  <c r="N105" i="9"/>
  <c r="I105" i="9"/>
  <c r="N104" i="9"/>
  <c r="I104" i="9"/>
  <c r="N103" i="9"/>
  <c r="I103" i="9"/>
  <c r="N102" i="9"/>
  <c r="I102" i="9"/>
  <c r="N101" i="9"/>
  <c r="I101" i="9"/>
  <c r="N100" i="9"/>
  <c r="I100" i="9"/>
  <c r="N99" i="9"/>
  <c r="I99" i="9"/>
  <c r="N98" i="9"/>
  <c r="I98" i="9"/>
  <c r="N97" i="9"/>
  <c r="I97" i="9"/>
  <c r="N96" i="9"/>
  <c r="I96" i="9"/>
  <c r="N95" i="9"/>
  <c r="I95" i="9"/>
  <c r="N94" i="9"/>
  <c r="I94" i="9"/>
  <c r="N93" i="9"/>
  <c r="I93" i="9"/>
  <c r="N92" i="9"/>
  <c r="I92" i="9"/>
  <c r="N91" i="9"/>
  <c r="I91" i="9"/>
  <c r="N90" i="9"/>
  <c r="I90" i="9"/>
  <c r="N89" i="9"/>
  <c r="I89" i="9"/>
  <c r="N88" i="9"/>
  <c r="I88" i="9"/>
  <c r="N87" i="9"/>
  <c r="I87" i="9"/>
  <c r="N86" i="9"/>
  <c r="I86" i="9"/>
  <c r="N85" i="9"/>
  <c r="I85" i="9"/>
  <c r="N84" i="9"/>
  <c r="I84" i="9"/>
  <c r="N83" i="9"/>
  <c r="I83" i="9"/>
  <c r="N82" i="9"/>
  <c r="I82" i="9"/>
  <c r="N81" i="9"/>
  <c r="I81" i="9"/>
  <c r="N80" i="9"/>
  <c r="I80" i="9"/>
  <c r="N79" i="9"/>
  <c r="I79" i="9"/>
  <c r="N78" i="9"/>
  <c r="I78" i="9"/>
  <c r="N77" i="9"/>
  <c r="I77" i="9"/>
  <c r="N76" i="9"/>
  <c r="I76" i="9"/>
  <c r="N75" i="9"/>
  <c r="I75" i="9"/>
  <c r="N74" i="9"/>
  <c r="I74" i="9"/>
  <c r="N73" i="9"/>
  <c r="I73" i="9"/>
  <c r="N72" i="9"/>
  <c r="I72" i="9"/>
  <c r="N71" i="9"/>
  <c r="I71" i="9"/>
  <c r="N70" i="9"/>
  <c r="I70" i="9"/>
  <c r="N69" i="9"/>
  <c r="I69" i="9"/>
  <c r="N68" i="9"/>
  <c r="I68" i="9"/>
  <c r="N67" i="9"/>
  <c r="I67" i="9"/>
  <c r="N66" i="9"/>
  <c r="I66" i="9"/>
  <c r="N65" i="9"/>
  <c r="I65" i="9"/>
  <c r="N64" i="9"/>
  <c r="I64" i="9"/>
  <c r="N63" i="9"/>
  <c r="I63" i="9"/>
  <c r="N62" i="9"/>
  <c r="I62" i="9"/>
  <c r="N61" i="9"/>
  <c r="I61" i="9"/>
  <c r="N60" i="9"/>
  <c r="I60" i="9"/>
  <c r="N59" i="9"/>
  <c r="I59" i="9"/>
  <c r="N58" i="9"/>
  <c r="I58" i="9"/>
  <c r="N57" i="9"/>
  <c r="I57" i="9"/>
  <c r="N56" i="9"/>
  <c r="I56" i="9"/>
  <c r="N55" i="9"/>
  <c r="I55" i="9"/>
  <c r="N54" i="9"/>
  <c r="I54" i="9"/>
  <c r="N53" i="9"/>
  <c r="I53" i="9"/>
  <c r="N52" i="9"/>
  <c r="I52" i="9"/>
  <c r="N51" i="9"/>
  <c r="I51" i="9"/>
  <c r="N50" i="9"/>
  <c r="I50" i="9"/>
  <c r="N49" i="9"/>
  <c r="I49" i="9"/>
  <c r="N48" i="9"/>
  <c r="I48" i="9"/>
  <c r="N47" i="9"/>
  <c r="I47" i="9"/>
  <c r="N46" i="9"/>
  <c r="I46" i="9"/>
  <c r="N45" i="9"/>
  <c r="I45" i="9"/>
  <c r="N44" i="9"/>
  <c r="I44" i="9"/>
  <c r="N43" i="9"/>
  <c r="I43" i="9"/>
  <c r="N42" i="9"/>
  <c r="I42" i="9"/>
  <c r="N41" i="9"/>
  <c r="I41" i="9"/>
  <c r="N40" i="9"/>
  <c r="I40" i="9"/>
  <c r="N39" i="9"/>
  <c r="I39" i="9"/>
  <c r="N38" i="9"/>
  <c r="I38" i="9"/>
  <c r="N37" i="9"/>
  <c r="I37" i="9"/>
  <c r="N36" i="9"/>
  <c r="I36" i="9"/>
  <c r="N35" i="9"/>
  <c r="I35" i="9"/>
  <c r="N34" i="9"/>
  <c r="I34" i="9"/>
  <c r="N33" i="9"/>
  <c r="I33" i="9"/>
  <c r="N32" i="9"/>
  <c r="I32" i="9"/>
  <c r="N31" i="9"/>
  <c r="I31" i="9"/>
  <c r="N30" i="9"/>
  <c r="I30" i="9"/>
  <c r="N29" i="9"/>
  <c r="I29" i="9"/>
  <c r="N28" i="9"/>
  <c r="I28" i="9"/>
  <c r="N27" i="9"/>
  <c r="I27" i="9"/>
  <c r="N26" i="9"/>
  <c r="I26" i="9"/>
  <c r="N25" i="9"/>
  <c r="I25" i="9"/>
  <c r="N24" i="9"/>
  <c r="I24" i="9"/>
  <c r="N23" i="9"/>
  <c r="I23" i="9"/>
  <c r="N22" i="9"/>
  <c r="I22" i="9"/>
  <c r="N21" i="9"/>
  <c r="I21" i="9"/>
  <c r="N20" i="9"/>
  <c r="I20" i="9"/>
  <c r="N19" i="9"/>
  <c r="I19" i="9"/>
  <c r="N18" i="9"/>
  <c r="I18" i="9"/>
  <c r="N17" i="9"/>
  <c r="I17" i="9"/>
  <c r="N16" i="9"/>
  <c r="I16" i="9"/>
  <c r="N13" i="9"/>
  <c r="N12" i="9"/>
  <c r="N11" i="9"/>
  <c r="T989" i="7"/>
  <c r="S989" i="7"/>
  <c r="T988" i="7"/>
  <c r="S988" i="7"/>
  <c r="T987" i="7"/>
  <c r="S987" i="7"/>
  <c r="T986" i="7"/>
  <c r="S986" i="7"/>
  <c r="T985" i="7"/>
  <c r="S985" i="7"/>
  <c r="T984" i="7"/>
  <c r="S984" i="7"/>
  <c r="T983" i="7"/>
  <c r="S983" i="7"/>
  <c r="T982" i="7"/>
  <c r="S982" i="7"/>
  <c r="T981" i="7"/>
  <c r="S981" i="7"/>
  <c r="T980" i="7"/>
  <c r="S980" i="7"/>
  <c r="T979" i="7"/>
  <c r="S979" i="7"/>
  <c r="T978" i="7"/>
  <c r="S978" i="7"/>
  <c r="T977" i="7"/>
  <c r="S977" i="7"/>
  <c r="T976" i="7"/>
  <c r="S976" i="7"/>
  <c r="T975" i="7"/>
  <c r="S975" i="7"/>
  <c r="T974" i="7"/>
  <c r="S974" i="7"/>
  <c r="T973" i="7"/>
  <c r="S973" i="7"/>
  <c r="T972" i="7"/>
  <c r="S972" i="7"/>
  <c r="T971" i="7"/>
  <c r="S971" i="7"/>
  <c r="T970" i="7"/>
  <c r="S970" i="7"/>
  <c r="T969" i="7"/>
  <c r="S969" i="7"/>
  <c r="T968" i="7"/>
  <c r="S968" i="7"/>
  <c r="T967" i="7"/>
  <c r="S967" i="7"/>
  <c r="T966" i="7"/>
  <c r="S966" i="7"/>
  <c r="T965" i="7"/>
  <c r="S965" i="7"/>
  <c r="T964" i="7"/>
  <c r="S964" i="7"/>
  <c r="T963" i="7"/>
  <c r="S963" i="7"/>
  <c r="T962" i="7"/>
  <c r="S962" i="7"/>
  <c r="T961" i="7"/>
  <c r="S961" i="7"/>
  <c r="T960" i="7"/>
  <c r="S960" i="7"/>
  <c r="T959" i="7"/>
  <c r="S959" i="7"/>
  <c r="T958" i="7"/>
  <c r="S958" i="7"/>
  <c r="T957" i="7"/>
  <c r="S957" i="7"/>
  <c r="T956" i="7"/>
  <c r="S956" i="7"/>
  <c r="T955" i="7"/>
  <c r="S955" i="7"/>
  <c r="T954" i="7"/>
  <c r="S954" i="7"/>
  <c r="T953" i="7"/>
  <c r="S953" i="7"/>
  <c r="T952" i="7"/>
  <c r="S952" i="7"/>
  <c r="T951" i="7"/>
  <c r="S951" i="7"/>
  <c r="T950" i="7"/>
  <c r="S950" i="7"/>
  <c r="T949" i="7"/>
  <c r="S949" i="7"/>
  <c r="T948" i="7"/>
  <c r="S948" i="7"/>
  <c r="T947" i="7"/>
  <c r="S947" i="7"/>
  <c r="T946" i="7"/>
  <c r="S946" i="7"/>
  <c r="T945" i="7"/>
  <c r="S945" i="7"/>
  <c r="T944" i="7"/>
  <c r="S944" i="7"/>
  <c r="T943" i="7"/>
  <c r="S943" i="7"/>
  <c r="T942" i="7"/>
  <c r="S942" i="7"/>
  <c r="T941" i="7"/>
  <c r="S941" i="7"/>
  <c r="T940" i="7"/>
  <c r="S940" i="7"/>
  <c r="T939" i="7"/>
  <c r="S939" i="7"/>
  <c r="T938" i="7"/>
  <c r="S938" i="7"/>
  <c r="T937" i="7"/>
  <c r="S937" i="7"/>
  <c r="T936" i="7"/>
  <c r="S936" i="7"/>
  <c r="T935" i="7"/>
  <c r="S935" i="7"/>
  <c r="T934" i="7"/>
  <c r="S934" i="7"/>
  <c r="T933" i="7"/>
  <c r="S933" i="7"/>
  <c r="T932" i="7"/>
  <c r="S932" i="7"/>
  <c r="T931" i="7"/>
  <c r="S931" i="7"/>
  <c r="T930" i="7"/>
  <c r="S930" i="7"/>
  <c r="T929" i="7"/>
  <c r="S929" i="7"/>
  <c r="T928" i="7"/>
  <c r="S928" i="7"/>
  <c r="T927" i="7"/>
  <c r="S927" i="7"/>
  <c r="T926" i="7"/>
  <c r="S926" i="7"/>
  <c r="T925" i="7"/>
  <c r="S925" i="7"/>
  <c r="T924" i="7"/>
  <c r="S924" i="7"/>
  <c r="T923" i="7"/>
  <c r="S923" i="7"/>
  <c r="T922" i="7"/>
  <c r="S922" i="7"/>
  <c r="T921" i="7"/>
  <c r="S921" i="7"/>
  <c r="T920" i="7"/>
  <c r="S920" i="7"/>
  <c r="T919" i="7"/>
  <c r="S919" i="7"/>
  <c r="T918" i="7"/>
  <c r="S918" i="7"/>
  <c r="T917" i="7"/>
  <c r="S917" i="7"/>
  <c r="T916" i="7"/>
  <c r="S916" i="7"/>
  <c r="T915" i="7"/>
  <c r="S915" i="7"/>
  <c r="T914" i="7"/>
  <c r="S914" i="7"/>
  <c r="T913" i="7"/>
  <c r="S913" i="7"/>
  <c r="T912" i="7"/>
  <c r="S912" i="7"/>
  <c r="T911" i="7"/>
  <c r="S911" i="7"/>
  <c r="T910" i="7"/>
  <c r="S910" i="7"/>
  <c r="T909" i="7"/>
  <c r="S909" i="7"/>
  <c r="T908" i="7"/>
  <c r="S908" i="7"/>
  <c r="T907" i="7"/>
  <c r="S907" i="7"/>
  <c r="T906" i="7"/>
  <c r="S906" i="7"/>
  <c r="T905" i="7"/>
  <c r="S905" i="7"/>
  <c r="T904" i="7"/>
  <c r="S904" i="7"/>
  <c r="T903" i="7"/>
  <c r="S903" i="7"/>
  <c r="T902" i="7"/>
  <c r="S902" i="7"/>
  <c r="T901" i="7"/>
  <c r="S901" i="7"/>
  <c r="T900" i="7"/>
  <c r="S900" i="7"/>
  <c r="T899" i="7"/>
  <c r="S899" i="7"/>
  <c r="T898" i="7"/>
  <c r="S898" i="7"/>
  <c r="T897" i="7"/>
  <c r="S897" i="7"/>
  <c r="T896" i="7"/>
  <c r="S896" i="7"/>
  <c r="T895" i="7"/>
  <c r="S895" i="7"/>
  <c r="T894" i="7"/>
  <c r="S894" i="7"/>
  <c r="T893" i="7"/>
  <c r="S893" i="7"/>
  <c r="T892" i="7"/>
  <c r="S892" i="7"/>
  <c r="T891" i="7"/>
  <c r="S891" i="7"/>
  <c r="T890" i="7"/>
  <c r="S890" i="7"/>
  <c r="T889" i="7"/>
  <c r="S889" i="7"/>
  <c r="T888" i="7"/>
  <c r="S888" i="7"/>
  <c r="T887" i="7"/>
  <c r="S887" i="7"/>
  <c r="T886" i="7"/>
  <c r="S886" i="7"/>
  <c r="T885" i="7"/>
  <c r="S885" i="7"/>
  <c r="T884" i="7"/>
  <c r="S884" i="7"/>
  <c r="T883" i="7"/>
  <c r="S883" i="7"/>
  <c r="T882" i="7"/>
  <c r="S882" i="7"/>
  <c r="T881" i="7"/>
  <c r="S881" i="7"/>
  <c r="T880" i="7"/>
  <c r="S880" i="7"/>
  <c r="T879" i="7"/>
  <c r="S879" i="7"/>
  <c r="T878" i="7"/>
  <c r="S878" i="7"/>
  <c r="T877" i="7"/>
  <c r="S877" i="7"/>
  <c r="T876" i="7"/>
  <c r="S876" i="7"/>
  <c r="T875" i="7"/>
  <c r="S875" i="7"/>
  <c r="T874" i="7"/>
  <c r="S874" i="7"/>
  <c r="T873" i="7"/>
  <c r="S873" i="7"/>
  <c r="T872" i="7"/>
  <c r="S872" i="7"/>
  <c r="T871" i="7"/>
  <c r="S871" i="7"/>
  <c r="T870" i="7"/>
  <c r="S870" i="7"/>
  <c r="T869" i="7"/>
  <c r="S869" i="7"/>
  <c r="T868" i="7"/>
  <c r="S868" i="7"/>
  <c r="T867" i="7"/>
  <c r="S867" i="7"/>
  <c r="T866" i="7"/>
  <c r="S866" i="7"/>
  <c r="T865" i="7"/>
  <c r="S865" i="7"/>
  <c r="T864" i="7"/>
  <c r="S864" i="7"/>
  <c r="T863" i="7"/>
  <c r="S863" i="7"/>
  <c r="T862" i="7"/>
  <c r="S862" i="7"/>
  <c r="T861" i="7"/>
  <c r="S861" i="7"/>
  <c r="T860" i="7"/>
  <c r="S860" i="7"/>
  <c r="T859" i="7"/>
  <c r="S859" i="7"/>
  <c r="T858" i="7"/>
  <c r="S858" i="7"/>
  <c r="T857" i="7"/>
  <c r="S857" i="7"/>
  <c r="T856" i="7"/>
  <c r="S856" i="7"/>
  <c r="T855" i="7"/>
  <c r="S855" i="7"/>
  <c r="T854" i="7"/>
  <c r="S854" i="7"/>
  <c r="T853" i="7"/>
  <c r="S853" i="7"/>
  <c r="T852" i="7"/>
  <c r="S852" i="7"/>
  <c r="T851" i="7"/>
  <c r="S851" i="7"/>
  <c r="T850" i="7"/>
  <c r="S850" i="7"/>
  <c r="T849" i="7"/>
  <c r="S849" i="7"/>
  <c r="T848" i="7"/>
  <c r="S848" i="7"/>
  <c r="T847" i="7"/>
  <c r="S847" i="7"/>
  <c r="T846" i="7"/>
  <c r="S846" i="7"/>
  <c r="T845" i="7"/>
  <c r="S845" i="7"/>
  <c r="T844" i="7"/>
  <c r="S844" i="7"/>
  <c r="T843" i="7"/>
  <c r="S843" i="7"/>
  <c r="T842" i="7"/>
  <c r="S842" i="7"/>
  <c r="T841" i="7"/>
  <c r="S841" i="7"/>
  <c r="T840" i="7"/>
  <c r="S840" i="7"/>
  <c r="T839" i="7"/>
  <c r="S839" i="7"/>
  <c r="T838" i="7"/>
  <c r="S838" i="7"/>
  <c r="T837" i="7"/>
  <c r="S837" i="7"/>
  <c r="T836" i="7"/>
  <c r="S836" i="7"/>
  <c r="T835" i="7"/>
  <c r="S835" i="7"/>
  <c r="T834" i="7"/>
  <c r="S834" i="7"/>
  <c r="T833" i="7"/>
  <c r="S833" i="7"/>
  <c r="T832" i="7"/>
  <c r="S832" i="7"/>
  <c r="T831" i="7"/>
  <c r="S831" i="7"/>
  <c r="T830" i="7"/>
  <c r="S830" i="7"/>
  <c r="T829" i="7"/>
  <c r="S829" i="7"/>
  <c r="T828" i="7"/>
  <c r="S828" i="7"/>
  <c r="T827" i="7"/>
  <c r="S827" i="7"/>
  <c r="T826" i="7"/>
  <c r="S826" i="7"/>
  <c r="T825" i="7"/>
  <c r="S825" i="7"/>
  <c r="T824" i="7"/>
  <c r="S824" i="7"/>
  <c r="T823" i="7"/>
  <c r="S823" i="7"/>
  <c r="T822" i="7"/>
  <c r="S822" i="7"/>
  <c r="T821" i="7"/>
  <c r="S821" i="7"/>
  <c r="T820" i="7"/>
  <c r="S820" i="7"/>
  <c r="T819" i="7"/>
  <c r="S819" i="7"/>
  <c r="T818" i="7"/>
  <c r="S818" i="7"/>
  <c r="T817" i="7"/>
  <c r="S817" i="7"/>
  <c r="T816" i="7"/>
  <c r="S816" i="7"/>
  <c r="T815" i="7"/>
  <c r="S815" i="7"/>
  <c r="T814" i="7"/>
  <c r="S814" i="7"/>
  <c r="T813" i="7"/>
  <c r="S813" i="7"/>
  <c r="T812" i="7"/>
  <c r="S812" i="7"/>
  <c r="T811" i="7"/>
  <c r="S811" i="7"/>
  <c r="T810" i="7"/>
  <c r="S810" i="7"/>
  <c r="T809" i="7"/>
  <c r="S809" i="7"/>
  <c r="T808" i="7"/>
  <c r="S808" i="7"/>
  <c r="T807" i="7"/>
  <c r="S807" i="7"/>
  <c r="T806" i="7"/>
  <c r="S806" i="7"/>
  <c r="T805" i="7"/>
  <c r="S805" i="7"/>
  <c r="T804" i="7"/>
  <c r="S804" i="7"/>
  <c r="T803" i="7"/>
  <c r="S803" i="7"/>
  <c r="T802" i="7"/>
  <c r="S802" i="7"/>
  <c r="T801" i="7"/>
  <c r="S801" i="7"/>
  <c r="T800" i="7"/>
  <c r="S800" i="7"/>
  <c r="T799" i="7"/>
  <c r="S799" i="7"/>
  <c r="T798" i="7"/>
  <c r="S798" i="7"/>
  <c r="T797" i="7"/>
  <c r="S797" i="7"/>
  <c r="T796" i="7"/>
  <c r="S796" i="7"/>
  <c r="T795" i="7"/>
  <c r="S795" i="7"/>
  <c r="T794" i="7"/>
  <c r="S794" i="7"/>
  <c r="T793" i="7"/>
  <c r="S793" i="7"/>
  <c r="T792" i="7"/>
  <c r="S792" i="7"/>
  <c r="T791" i="7"/>
  <c r="S791" i="7"/>
  <c r="T790" i="7"/>
  <c r="S790" i="7"/>
  <c r="T789" i="7"/>
  <c r="S789" i="7"/>
  <c r="T788" i="7"/>
  <c r="S788" i="7"/>
  <c r="T787" i="7"/>
  <c r="S787" i="7"/>
  <c r="T786" i="7"/>
  <c r="S786" i="7"/>
  <c r="T785" i="7"/>
  <c r="S785" i="7"/>
  <c r="T784" i="7"/>
  <c r="S784" i="7"/>
  <c r="T783" i="7"/>
  <c r="S783" i="7"/>
  <c r="T782" i="7"/>
  <c r="S782" i="7"/>
  <c r="T781" i="7"/>
  <c r="S781" i="7"/>
  <c r="T780" i="7"/>
  <c r="S780" i="7"/>
  <c r="T779" i="7"/>
  <c r="S779" i="7"/>
  <c r="T778" i="7"/>
  <c r="S778" i="7"/>
  <c r="T777" i="7"/>
  <c r="S777" i="7"/>
  <c r="T776" i="7"/>
  <c r="S776" i="7"/>
  <c r="T775" i="7"/>
  <c r="S775" i="7"/>
  <c r="T774" i="7"/>
  <c r="S774" i="7"/>
  <c r="T773" i="7"/>
  <c r="S773" i="7"/>
  <c r="T772" i="7"/>
  <c r="S772" i="7"/>
  <c r="T771" i="7"/>
  <c r="S771" i="7"/>
  <c r="T770" i="7"/>
  <c r="S770" i="7"/>
  <c r="T769" i="7"/>
  <c r="S769" i="7"/>
  <c r="T768" i="7"/>
  <c r="S768" i="7"/>
  <c r="T767" i="7"/>
  <c r="S767" i="7"/>
  <c r="T766" i="7"/>
  <c r="S766" i="7"/>
  <c r="T765" i="7"/>
  <c r="S765" i="7"/>
  <c r="T764" i="7"/>
  <c r="S764" i="7"/>
  <c r="T763" i="7"/>
  <c r="S763" i="7"/>
  <c r="T762" i="7"/>
  <c r="S762" i="7"/>
  <c r="T761" i="7"/>
  <c r="S761" i="7"/>
  <c r="T760" i="7"/>
  <c r="S760" i="7"/>
  <c r="T759" i="7"/>
  <c r="S759" i="7"/>
  <c r="T758" i="7"/>
  <c r="S758" i="7"/>
  <c r="T757" i="7"/>
  <c r="S757" i="7"/>
  <c r="T756" i="7"/>
  <c r="S756" i="7"/>
  <c r="T755" i="7"/>
  <c r="S755" i="7"/>
  <c r="T754" i="7"/>
  <c r="S754" i="7"/>
  <c r="T753" i="7"/>
  <c r="S753" i="7"/>
  <c r="T752" i="7"/>
  <c r="S752" i="7"/>
  <c r="T751" i="7"/>
  <c r="S751" i="7"/>
  <c r="T750" i="7"/>
  <c r="S750" i="7"/>
  <c r="T749" i="7"/>
  <c r="S749" i="7"/>
  <c r="T748" i="7"/>
  <c r="S748" i="7"/>
  <c r="T747" i="7"/>
  <c r="S747" i="7"/>
  <c r="T746" i="7"/>
  <c r="S746" i="7"/>
  <c r="T745" i="7"/>
  <c r="S745" i="7"/>
  <c r="T744" i="7"/>
  <c r="S744" i="7"/>
  <c r="T743" i="7"/>
  <c r="S743" i="7"/>
  <c r="T742" i="7"/>
  <c r="S742" i="7"/>
  <c r="T741" i="7"/>
  <c r="S741" i="7"/>
  <c r="T740" i="7"/>
  <c r="S740" i="7"/>
  <c r="T739" i="7"/>
  <c r="S739" i="7"/>
  <c r="T738" i="7"/>
  <c r="S738" i="7"/>
  <c r="T737" i="7"/>
  <c r="S737" i="7"/>
  <c r="T736" i="7"/>
  <c r="S736" i="7"/>
  <c r="T735" i="7"/>
  <c r="S735" i="7"/>
  <c r="T734" i="7"/>
  <c r="S734" i="7"/>
  <c r="T733" i="7"/>
  <c r="S733" i="7"/>
  <c r="T732" i="7"/>
  <c r="S732" i="7"/>
  <c r="T731" i="7"/>
  <c r="S731" i="7"/>
  <c r="T730" i="7"/>
  <c r="S730" i="7"/>
  <c r="T729" i="7"/>
  <c r="S729" i="7"/>
  <c r="T728" i="7"/>
  <c r="S728" i="7"/>
  <c r="T727" i="7"/>
  <c r="S727" i="7"/>
  <c r="T726" i="7"/>
  <c r="S726" i="7"/>
  <c r="T725" i="7"/>
  <c r="S725" i="7"/>
  <c r="T724" i="7"/>
  <c r="S724" i="7"/>
  <c r="T723" i="7"/>
  <c r="S723" i="7"/>
  <c r="T722" i="7"/>
  <c r="S722" i="7"/>
  <c r="T721" i="7"/>
  <c r="S721" i="7"/>
  <c r="T720" i="7"/>
  <c r="S720" i="7"/>
  <c r="T719" i="7"/>
  <c r="S719" i="7"/>
  <c r="T718" i="7"/>
  <c r="S718" i="7"/>
  <c r="T717" i="7"/>
  <c r="S717" i="7"/>
  <c r="T716" i="7"/>
  <c r="S716" i="7"/>
  <c r="T715" i="7"/>
  <c r="S715" i="7"/>
  <c r="T714" i="7"/>
  <c r="S714" i="7"/>
  <c r="T713" i="7"/>
  <c r="S713" i="7"/>
  <c r="T712" i="7"/>
  <c r="S712" i="7"/>
  <c r="T711" i="7"/>
  <c r="S711" i="7"/>
  <c r="T710" i="7"/>
  <c r="S710" i="7"/>
  <c r="T709" i="7"/>
  <c r="S709" i="7"/>
  <c r="T708" i="7"/>
  <c r="S708" i="7"/>
  <c r="T707" i="7"/>
  <c r="S707" i="7"/>
  <c r="T706" i="7"/>
  <c r="S706" i="7"/>
  <c r="T705" i="7"/>
  <c r="S705" i="7"/>
  <c r="T704" i="7"/>
  <c r="S704" i="7"/>
  <c r="T703" i="7"/>
  <c r="S703" i="7"/>
  <c r="T702" i="7"/>
  <c r="S702" i="7"/>
  <c r="T701" i="7"/>
  <c r="S701" i="7"/>
  <c r="T700" i="7"/>
  <c r="S700" i="7"/>
  <c r="T699" i="7"/>
  <c r="S699" i="7"/>
  <c r="T698" i="7"/>
  <c r="S698" i="7"/>
  <c r="T697" i="7"/>
  <c r="S697" i="7"/>
  <c r="T696" i="7"/>
  <c r="S696" i="7"/>
  <c r="T695" i="7"/>
  <c r="S695" i="7"/>
  <c r="T694" i="7"/>
  <c r="S694" i="7"/>
  <c r="T693" i="7"/>
  <c r="S693" i="7"/>
  <c r="T692" i="7"/>
  <c r="S692" i="7"/>
  <c r="T691" i="7"/>
  <c r="S691" i="7"/>
  <c r="T690" i="7"/>
  <c r="S690" i="7"/>
  <c r="T689" i="7"/>
  <c r="S689" i="7"/>
  <c r="T688" i="7"/>
  <c r="S688" i="7"/>
  <c r="T687" i="7"/>
  <c r="S687" i="7"/>
  <c r="T686" i="7"/>
  <c r="S686" i="7"/>
  <c r="T685" i="7"/>
  <c r="S685" i="7"/>
  <c r="T684" i="7"/>
  <c r="S684" i="7"/>
  <c r="T683" i="7"/>
  <c r="S683" i="7"/>
  <c r="T682" i="7"/>
  <c r="S682" i="7"/>
  <c r="T681" i="7"/>
  <c r="S681" i="7"/>
  <c r="T680" i="7"/>
  <c r="S680" i="7"/>
  <c r="T679" i="7"/>
  <c r="S679" i="7"/>
  <c r="T678" i="7"/>
  <c r="S678" i="7"/>
  <c r="T677" i="7"/>
  <c r="S677" i="7"/>
  <c r="T676" i="7"/>
  <c r="S676" i="7"/>
  <c r="T675" i="7"/>
  <c r="S675" i="7"/>
  <c r="T674" i="7"/>
  <c r="S674" i="7"/>
  <c r="T673" i="7"/>
  <c r="S673" i="7"/>
  <c r="T672" i="7"/>
  <c r="S672" i="7"/>
  <c r="T671" i="7"/>
  <c r="S671" i="7"/>
  <c r="T670" i="7"/>
  <c r="S670" i="7"/>
  <c r="T669" i="7"/>
  <c r="S669" i="7"/>
  <c r="T668" i="7"/>
  <c r="S668" i="7"/>
  <c r="T667" i="7"/>
  <c r="S667" i="7"/>
  <c r="T666" i="7"/>
  <c r="S666" i="7"/>
  <c r="T665" i="7"/>
  <c r="S665" i="7"/>
  <c r="T664" i="7"/>
  <c r="S664" i="7"/>
  <c r="T663" i="7"/>
  <c r="S663" i="7"/>
  <c r="T662" i="7"/>
  <c r="S662" i="7"/>
  <c r="T661" i="7"/>
  <c r="S661" i="7"/>
  <c r="T660" i="7"/>
  <c r="S660" i="7"/>
  <c r="T659" i="7"/>
  <c r="S659" i="7"/>
  <c r="T658" i="7"/>
  <c r="S658" i="7"/>
  <c r="T657" i="7"/>
  <c r="S657" i="7"/>
  <c r="T656" i="7"/>
  <c r="S656" i="7"/>
  <c r="T655" i="7"/>
  <c r="S655" i="7"/>
  <c r="T654" i="7"/>
  <c r="S654" i="7"/>
  <c r="T653" i="7"/>
  <c r="S653" i="7"/>
  <c r="T652" i="7"/>
  <c r="S652" i="7"/>
  <c r="T651" i="7"/>
  <c r="S651" i="7"/>
  <c r="T650" i="7"/>
  <c r="S650" i="7"/>
  <c r="T649" i="7"/>
  <c r="S649" i="7"/>
  <c r="T648" i="7"/>
  <c r="S648" i="7"/>
  <c r="T647" i="7"/>
  <c r="S647" i="7"/>
  <c r="T646" i="7"/>
  <c r="S646" i="7"/>
  <c r="T645" i="7"/>
  <c r="S645" i="7"/>
  <c r="T644" i="7"/>
  <c r="S644" i="7"/>
  <c r="T643" i="7"/>
  <c r="S643" i="7"/>
  <c r="T642" i="7"/>
  <c r="S642" i="7"/>
  <c r="T641" i="7"/>
  <c r="S641" i="7"/>
  <c r="T640" i="7"/>
  <c r="S640" i="7"/>
  <c r="T639" i="7"/>
  <c r="S639" i="7"/>
  <c r="T638" i="7"/>
  <c r="S638" i="7"/>
  <c r="T637" i="7"/>
  <c r="S637" i="7"/>
  <c r="T636" i="7"/>
  <c r="S636" i="7"/>
  <c r="T635" i="7"/>
  <c r="S635" i="7"/>
  <c r="T634" i="7"/>
  <c r="S634" i="7"/>
  <c r="T633" i="7"/>
  <c r="S633" i="7"/>
  <c r="T632" i="7"/>
  <c r="S632" i="7"/>
  <c r="T631" i="7"/>
  <c r="S631" i="7"/>
  <c r="T630" i="7"/>
  <c r="S630" i="7"/>
  <c r="T629" i="7"/>
  <c r="S629" i="7"/>
  <c r="T628" i="7"/>
  <c r="S628" i="7"/>
  <c r="T627" i="7"/>
  <c r="S627" i="7"/>
  <c r="T626" i="7"/>
  <c r="S626" i="7"/>
  <c r="T625" i="7"/>
  <c r="S625" i="7"/>
  <c r="T624" i="7"/>
  <c r="S624" i="7"/>
  <c r="T623" i="7"/>
  <c r="S623" i="7"/>
  <c r="T622" i="7"/>
  <c r="S622" i="7"/>
  <c r="T621" i="7"/>
  <c r="S621" i="7"/>
  <c r="T620" i="7"/>
  <c r="S620" i="7"/>
  <c r="T619" i="7"/>
  <c r="S619" i="7"/>
  <c r="T618" i="7"/>
  <c r="S618" i="7"/>
  <c r="T617" i="7"/>
  <c r="S617" i="7"/>
  <c r="T616" i="7"/>
  <c r="S616" i="7"/>
  <c r="T615" i="7"/>
  <c r="S615" i="7"/>
  <c r="T614" i="7"/>
  <c r="S614" i="7"/>
  <c r="T613" i="7"/>
  <c r="S613" i="7"/>
  <c r="T612" i="7"/>
  <c r="S612" i="7"/>
  <c r="T611" i="7"/>
  <c r="S611" i="7"/>
  <c r="T610" i="7"/>
  <c r="S610" i="7"/>
  <c r="T609" i="7"/>
  <c r="S609" i="7"/>
  <c r="T608" i="7"/>
  <c r="S608" i="7"/>
  <c r="T607" i="7"/>
  <c r="S607" i="7"/>
  <c r="T606" i="7"/>
  <c r="S606" i="7"/>
  <c r="T605" i="7"/>
  <c r="S605" i="7"/>
  <c r="T604" i="7"/>
  <c r="S604" i="7"/>
  <c r="T603" i="7"/>
  <c r="S603" i="7"/>
  <c r="T602" i="7"/>
  <c r="S602" i="7"/>
  <c r="T601" i="7"/>
  <c r="S601" i="7"/>
  <c r="T600" i="7"/>
  <c r="S600" i="7"/>
  <c r="T599" i="7"/>
  <c r="S599" i="7"/>
  <c r="T598" i="7"/>
  <c r="S598" i="7"/>
  <c r="T597" i="7"/>
  <c r="S597" i="7"/>
  <c r="T596" i="7"/>
  <c r="S596" i="7"/>
  <c r="T595" i="7"/>
  <c r="S595" i="7"/>
  <c r="T594" i="7"/>
  <c r="S594" i="7"/>
  <c r="T593" i="7"/>
  <c r="S593" i="7"/>
  <c r="T592" i="7"/>
  <c r="S592" i="7"/>
  <c r="T591" i="7"/>
  <c r="S591" i="7"/>
  <c r="T590" i="7"/>
  <c r="S590" i="7"/>
  <c r="T589" i="7"/>
  <c r="S589" i="7"/>
  <c r="T588" i="7"/>
  <c r="S588" i="7"/>
  <c r="T587" i="7"/>
  <c r="S587" i="7"/>
  <c r="T586" i="7"/>
  <c r="S586" i="7"/>
  <c r="T585" i="7"/>
  <c r="S585" i="7"/>
  <c r="T584" i="7"/>
  <c r="S584" i="7"/>
  <c r="T583" i="7"/>
  <c r="S583" i="7"/>
  <c r="T582" i="7"/>
  <c r="S582" i="7"/>
  <c r="T581" i="7"/>
  <c r="S581" i="7"/>
  <c r="T580" i="7"/>
  <c r="S580" i="7"/>
  <c r="T579" i="7"/>
  <c r="S579" i="7"/>
  <c r="T578" i="7"/>
  <c r="S578" i="7"/>
  <c r="T577" i="7"/>
  <c r="S577" i="7"/>
  <c r="T576" i="7"/>
  <c r="S576" i="7"/>
  <c r="T575" i="7"/>
  <c r="S575" i="7"/>
  <c r="T574" i="7"/>
  <c r="S574" i="7"/>
  <c r="T573" i="7"/>
  <c r="S573" i="7"/>
  <c r="T572" i="7"/>
  <c r="S572" i="7"/>
  <c r="T571" i="7"/>
  <c r="S571" i="7"/>
  <c r="T570" i="7"/>
  <c r="S570" i="7"/>
  <c r="T569" i="7"/>
  <c r="S569" i="7"/>
  <c r="T568" i="7"/>
  <c r="S568" i="7"/>
  <c r="T567" i="7"/>
  <c r="S567" i="7"/>
  <c r="T566" i="7"/>
  <c r="S566" i="7"/>
  <c r="T565" i="7"/>
  <c r="S565" i="7"/>
  <c r="T564" i="7"/>
  <c r="S564" i="7"/>
  <c r="T563" i="7"/>
  <c r="S563" i="7"/>
  <c r="T562" i="7"/>
  <c r="S562" i="7"/>
  <c r="T561" i="7"/>
  <c r="S561" i="7"/>
  <c r="T560" i="7"/>
  <c r="S560" i="7"/>
  <c r="T559" i="7"/>
  <c r="S559" i="7"/>
  <c r="T558" i="7"/>
  <c r="S558" i="7"/>
  <c r="T557" i="7"/>
  <c r="S557" i="7"/>
  <c r="T556" i="7"/>
  <c r="S556" i="7"/>
  <c r="T555" i="7"/>
  <c r="S555" i="7"/>
  <c r="T554" i="7"/>
  <c r="S554" i="7"/>
  <c r="T553" i="7"/>
  <c r="S553" i="7"/>
  <c r="T552" i="7"/>
  <c r="S552" i="7"/>
  <c r="T551" i="7"/>
  <c r="S551" i="7"/>
  <c r="T550" i="7"/>
  <c r="S550" i="7"/>
  <c r="T549" i="7"/>
  <c r="S549" i="7"/>
  <c r="T548" i="7"/>
  <c r="S548" i="7"/>
  <c r="T547" i="7"/>
  <c r="S547" i="7"/>
  <c r="T546" i="7"/>
  <c r="S546" i="7"/>
  <c r="T545" i="7"/>
  <c r="S545" i="7"/>
  <c r="T544" i="7"/>
  <c r="S544" i="7"/>
  <c r="T543" i="7"/>
  <c r="S543" i="7"/>
  <c r="T542" i="7"/>
  <c r="S542" i="7"/>
  <c r="T541" i="7"/>
  <c r="S541" i="7"/>
  <c r="T540" i="7"/>
  <c r="S540" i="7"/>
  <c r="T539" i="7"/>
  <c r="S539" i="7"/>
  <c r="T538" i="7"/>
  <c r="S538" i="7"/>
  <c r="T537" i="7"/>
  <c r="S537" i="7"/>
  <c r="T536" i="7"/>
  <c r="S536" i="7"/>
  <c r="T535" i="7"/>
  <c r="S535" i="7"/>
  <c r="T534" i="7"/>
  <c r="S534" i="7"/>
  <c r="T533" i="7"/>
  <c r="S533" i="7"/>
  <c r="T532" i="7"/>
  <c r="S532" i="7"/>
  <c r="T531" i="7"/>
  <c r="S531" i="7"/>
  <c r="T530" i="7"/>
  <c r="S530" i="7"/>
  <c r="T529" i="7"/>
  <c r="S529" i="7"/>
  <c r="T528" i="7"/>
  <c r="S528" i="7"/>
  <c r="T527" i="7"/>
  <c r="S527" i="7"/>
  <c r="T526" i="7"/>
  <c r="S526" i="7"/>
  <c r="T525" i="7"/>
  <c r="S525" i="7"/>
  <c r="T524" i="7"/>
  <c r="S524" i="7"/>
  <c r="T523" i="7"/>
  <c r="S523" i="7"/>
  <c r="T522" i="7"/>
  <c r="S522" i="7"/>
  <c r="T521" i="7"/>
  <c r="S521" i="7"/>
  <c r="T520" i="7"/>
  <c r="S520" i="7"/>
  <c r="T519" i="7"/>
  <c r="S519" i="7"/>
  <c r="T518" i="7"/>
  <c r="S518" i="7"/>
  <c r="T517" i="7"/>
  <c r="S517" i="7"/>
  <c r="T516" i="7"/>
  <c r="S516" i="7"/>
  <c r="T515" i="7"/>
  <c r="S515" i="7"/>
  <c r="T514" i="7"/>
  <c r="S514" i="7"/>
  <c r="T513" i="7"/>
  <c r="S513" i="7"/>
  <c r="T512" i="7"/>
  <c r="S512" i="7"/>
  <c r="T511" i="7"/>
  <c r="S511" i="7"/>
  <c r="T510" i="7"/>
  <c r="S510" i="7"/>
  <c r="T509" i="7"/>
  <c r="S509" i="7"/>
  <c r="T508" i="7"/>
  <c r="S508" i="7"/>
  <c r="T507" i="7"/>
  <c r="S507" i="7"/>
  <c r="T506" i="7"/>
  <c r="S506" i="7"/>
  <c r="T505" i="7"/>
  <c r="S505" i="7"/>
  <c r="T504" i="7"/>
  <c r="S504" i="7"/>
  <c r="T503" i="7"/>
  <c r="S503" i="7"/>
  <c r="T502" i="7"/>
  <c r="S502" i="7"/>
  <c r="T501" i="7"/>
  <c r="S501" i="7"/>
  <c r="T500" i="7"/>
  <c r="S500" i="7"/>
  <c r="T499" i="7"/>
  <c r="S499" i="7"/>
  <c r="T498" i="7"/>
  <c r="S498" i="7"/>
  <c r="T497" i="7"/>
  <c r="S497" i="7"/>
  <c r="T496" i="7"/>
  <c r="S496" i="7"/>
  <c r="T495" i="7"/>
  <c r="S495" i="7"/>
  <c r="T494" i="7"/>
  <c r="S494" i="7"/>
  <c r="T493" i="7"/>
  <c r="S493" i="7"/>
  <c r="T492" i="7"/>
  <c r="S492" i="7"/>
  <c r="T491" i="7"/>
  <c r="S491" i="7"/>
  <c r="T490" i="7"/>
  <c r="S490" i="7"/>
  <c r="T489" i="7"/>
  <c r="S489" i="7"/>
  <c r="T488" i="7"/>
  <c r="S488" i="7"/>
  <c r="T487" i="7"/>
  <c r="S487" i="7"/>
  <c r="T486" i="7"/>
  <c r="S486" i="7"/>
  <c r="T485" i="7"/>
  <c r="S485" i="7"/>
  <c r="T484" i="7"/>
  <c r="S484" i="7"/>
  <c r="T483" i="7"/>
  <c r="S483" i="7"/>
  <c r="T482" i="7"/>
  <c r="S482" i="7"/>
  <c r="T481" i="7"/>
  <c r="S481" i="7"/>
  <c r="T480" i="7"/>
  <c r="S480" i="7"/>
  <c r="T479" i="7"/>
  <c r="S479" i="7"/>
  <c r="T478" i="7"/>
  <c r="S478" i="7"/>
  <c r="T477" i="7"/>
  <c r="S477" i="7"/>
  <c r="T476" i="7"/>
  <c r="S476" i="7"/>
  <c r="T475" i="7"/>
  <c r="S475" i="7"/>
  <c r="T474" i="7"/>
  <c r="S474" i="7"/>
  <c r="T473" i="7"/>
  <c r="S473" i="7"/>
  <c r="T472" i="7"/>
  <c r="S472" i="7"/>
  <c r="T471" i="7"/>
  <c r="S471" i="7"/>
  <c r="T470" i="7"/>
  <c r="S470" i="7"/>
  <c r="T469" i="7"/>
  <c r="S469" i="7"/>
  <c r="T468" i="7"/>
  <c r="S468" i="7"/>
  <c r="T467" i="7"/>
  <c r="S467" i="7"/>
  <c r="T466" i="7"/>
  <c r="S466" i="7"/>
  <c r="T465" i="7"/>
  <c r="S465" i="7"/>
  <c r="T464" i="7"/>
  <c r="S464" i="7"/>
  <c r="T463" i="7"/>
  <c r="S463" i="7"/>
  <c r="T462" i="7"/>
  <c r="S462" i="7"/>
  <c r="T461" i="7"/>
  <c r="S461" i="7"/>
  <c r="T460" i="7"/>
  <c r="S460" i="7"/>
  <c r="T459" i="7"/>
  <c r="S459" i="7"/>
  <c r="T458" i="7"/>
  <c r="S458" i="7"/>
  <c r="T457" i="7"/>
  <c r="S457" i="7"/>
  <c r="T456" i="7"/>
  <c r="S456" i="7"/>
  <c r="T455" i="7"/>
  <c r="S455" i="7"/>
  <c r="T454" i="7"/>
  <c r="S454" i="7"/>
  <c r="T453" i="7"/>
  <c r="S453" i="7"/>
  <c r="T452" i="7"/>
  <c r="S452" i="7"/>
  <c r="T451" i="7"/>
  <c r="S451" i="7"/>
  <c r="T450" i="7"/>
  <c r="S450" i="7"/>
  <c r="T449" i="7"/>
  <c r="S449" i="7"/>
  <c r="T448" i="7"/>
  <c r="S448" i="7"/>
  <c r="T447" i="7"/>
  <c r="S447" i="7"/>
  <c r="T446" i="7"/>
  <c r="S446" i="7"/>
  <c r="T445" i="7"/>
  <c r="S445" i="7"/>
  <c r="T444" i="7"/>
  <c r="S444" i="7"/>
  <c r="T443" i="7"/>
  <c r="S443" i="7"/>
  <c r="T442" i="7"/>
  <c r="S442" i="7"/>
  <c r="T441" i="7"/>
  <c r="S441" i="7"/>
  <c r="T440" i="7"/>
  <c r="S440" i="7"/>
  <c r="T439" i="7"/>
  <c r="S439" i="7"/>
  <c r="T438" i="7"/>
  <c r="S438" i="7"/>
  <c r="T437" i="7"/>
  <c r="S437" i="7"/>
  <c r="T436" i="7"/>
  <c r="S436" i="7"/>
  <c r="T435" i="7"/>
  <c r="S435" i="7"/>
  <c r="T434" i="7"/>
  <c r="S434" i="7"/>
  <c r="T433" i="7"/>
  <c r="S433" i="7"/>
  <c r="T432" i="7"/>
  <c r="S432" i="7"/>
  <c r="T431" i="7"/>
  <c r="S431" i="7"/>
  <c r="T430" i="7"/>
  <c r="S430" i="7"/>
  <c r="T429" i="7"/>
  <c r="S429" i="7"/>
  <c r="T428" i="7"/>
  <c r="S428" i="7"/>
  <c r="T427" i="7"/>
  <c r="S427" i="7"/>
  <c r="T426" i="7"/>
  <c r="S426" i="7"/>
  <c r="T425" i="7"/>
  <c r="S425" i="7"/>
  <c r="T424" i="7"/>
  <c r="S424" i="7"/>
  <c r="T423" i="7"/>
  <c r="S423" i="7"/>
  <c r="T422" i="7"/>
  <c r="S422" i="7"/>
  <c r="T421" i="7"/>
  <c r="S421" i="7"/>
  <c r="T420" i="7"/>
  <c r="S420" i="7"/>
  <c r="T419" i="7"/>
  <c r="S419" i="7"/>
  <c r="T418" i="7"/>
  <c r="S418" i="7"/>
  <c r="T417" i="7"/>
  <c r="S417" i="7"/>
  <c r="T416" i="7"/>
  <c r="S416" i="7"/>
  <c r="T415" i="7"/>
  <c r="S415" i="7"/>
  <c r="T414" i="7"/>
  <c r="S414" i="7"/>
  <c r="T413" i="7"/>
  <c r="S413" i="7"/>
  <c r="T412" i="7"/>
  <c r="S412" i="7"/>
  <c r="T411" i="7"/>
  <c r="S411" i="7"/>
  <c r="T410" i="7"/>
  <c r="S410" i="7"/>
  <c r="T409" i="7"/>
  <c r="S409" i="7"/>
  <c r="T408" i="7"/>
  <c r="S408" i="7"/>
  <c r="T407" i="7"/>
  <c r="S407" i="7"/>
  <c r="T406" i="7"/>
  <c r="S406" i="7"/>
  <c r="T405" i="7"/>
  <c r="S405" i="7"/>
  <c r="T404" i="7"/>
  <c r="S404" i="7"/>
  <c r="T403" i="7"/>
  <c r="S403" i="7"/>
  <c r="T402" i="7"/>
  <c r="S402" i="7"/>
  <c r="T401" i="7"/>
  <c r="S401" i="7"/>
  <c r="T400" i="7"/>
  <c r="S400" i="7"/>
  <c r="T399" i="7"/>
  <c r="S399" i="7"/>
  <c r="T398" i="7"/>
  <c r="S398" i="7"/>
  <c r="T397" i="7"/>
  <c r="S397" i="7"/>
  <c r="T396" i="7"/>
  <c r="S396" i="7"/>
  <c r="T395" i="7"/>
  <c r="S395" i="7"/>
  <c r="T394" i="7"/>
  <c r="S394" i="7"/>
  <c r="T393" i="7"/>
  <c r="S393" i="7"/>
  <c r="T392" i="7"/>
  <c r="S392" i="7"/>
  <c r="T391" i="7"/>
  <c r="S391" i="7"/>
  <c r="T390" i="7"/>
  <c r="S390" i="7"/>
  <c r="T389" i="7"/>
  <c r="S389" i="7"/>
  <c r="T388" i="7"/>
  <c r="S388" i="7"/>
  <c r="T387" i="7"/>
  <c r="S387" i="7"/>
  <c r="T386" i="7"/>
  <c r="S386" i="7"/>
  <c r="T385" i="7"/>
  <c r="S385" i="7"/>
  <c r="T384" i="7"/>
  <c r="S384" i="7"/>
  <c r="T383" i="7"/>
  <c r="S383" i="7"/>
  <c r="T382" i="7"/>
  <c r="S382" i="7"/>
  <c r="T381" i="7"/>
  <c r="S381" i="7"/>
  <c r="T380" i="7"/>
  <c r="S380" i="7"/>
  <c r="T379" i="7"/>
  <c r="S379" i="7"/>
  <c r="T378" i="7"/>
  <c r="S378" i="7"/>
  <c r="T377" i="7"/>
  <c r="S377" i="7"/>
  <c r="T376" i="7"/>
  <c r="S376" i="7"/>
  <c r="T375" i="7"/>
  <c r="S375" i="7"/>
  <c r="T374" i="7"/>
  <c r="S374" i="7"/>
  <c r="T373" i="7"/>
  <c r="S373" i="7"/>
  <c r="T372" i="7"/>
  <c r="S372" i="7"/>
  <c r="T371" i="7"/>
  <c r="S371" i="7"/>
  <c r="T370" i="7"/>
  <c r="S370" i="7"/>
  <c r="T369" i="7"/>
  <c r="S369" i="7"/>
  <c r="T368" i="7"/>
  <c r="S368" i="7"/>
  <c r="T367" i="7"/>
  <c r="S367" i="7"/>
  <c r="T366" i="7"/>
  <c r="S366" i="7"/>
  <c r="T365" i="7"/>
  <c r="S365" i="7"/>
  <c r="T364" i="7"/>
  <c r="S364" i="7"/>
  <c r="T363" i="7"/>
  <c r="S363" i="7"/>
  <c r="T362" i="7"/>
  <c r="S362" i="7"/>
  <c r="T361" i="7"/>
  <c r="S361" i="7"/>
  <c r="T360" i="7"/>
  <c r="S360" i="7"/>
  <c r="T359" i="7"/>
  <c r="S359" i="7"/>
  <c r="T358" i="7"/>
  <c r="S358" i="7"/>
  <c r="T357" i="7"/>
  <c r="S357" i="7"/>
  <c r="T356" i="7"/>
  <c r="S356" i="7"/>
  <c r="T355" i="7"/>
  <c r="S355" i="7"/>
  <c r="T354" i="7"/>
  <c r="S354" i="7"/>
  <c r="T353" i="7"/>
  <c r="S353" i="7"/>
  <c r="T352" i="7"/>
  <c r="S352" i="7"/>
  <c r="T351" i="7"/>
  <c r="S351" i="7"/>
  <c r="T350" i="7"/>
  <c r="S350" i="7"/>
  <c r="T349" i="7"/>
  <c r="S349" i="7"/>
  <c r="T348" i="7"/>
  <c r="S348" i="7"/>
  <c r="T347" i="7"/>
  <c r="S347" i="7"/>
  <c r="T346" i="7"/>
  <c r="S346" i="7"/>
  <c r="T345" i="7"/>
  <c r="S345" i="7"/>
  <c r="T344" i="7"/>
  <c r="S344" i="7"/>
  <c r="T343" i="7"/>
  <c r="S343" i="7"/>
  <c r="T342" i="7"/>
  <c r="S342" i="7"/>
  <c r="T341" i="7"/>
  <c r="S341" i="7"/>
  <c r="T340" i="7"/>
  <c r="S340" i="7"/>
  <c r="T339" i="7"/>
  <c r="S339" i="7"/>
  <c r="T338" i="7"/>
  <c r="S338" i="7"/>
  <c r="T337" i="7"/>
  <c r="S337" i="7"/>
  <c r="T336" i="7"/>
  <c r="S336" i="7"/>
  <c r="T335" i="7"/>
  <c r="S335" i="7"/>
  <c r="T334" i="7"/>
  <c r="S334" i="7"/>
  <c r="T333" i="7"/>
  <c r="S333" i="7"/>
  <c r="T332" i="7"/>
  <c r="S332" i="7"/>
  <c r="T331" i="7"/>
  <c r="S331" i="7"/>
  <c r="T330" i="7"/>
  <c r="S330" i="7"/>
  <c r="T329" i="7"/>
  <c r="S329" i="7"/>
  <c r="T328" i="7"/>
  <c r="S328" i="7"/>
  <c r="T327" i="7"/>
  <c r="S327" i="7"/>
  <c r="T326" i="7"/>
  <c r="S326" i="7"/>
  <c r="T325" i="7"/>
  <c r="S325" i="7"/>
  <c r="T324" i="7"/>
  <c r="S324" i="7"/>
  <c r="T323" i="7"/>
  <c r="S323" i="7"/>
  <c r="T322" i="7"/>
  <c r="S322" i="7"/>
  <c r="T321" i="7"/>
  <c r="S321" i="7"/>
  <c r="T320" i="7"/>
  <c r="S320" i="7"/>
  <c r="T319" i="7"/>
  <c r="S319" i="7"/>
  <c r="T318" i="7"/>
  <c r="S318" i="7"/>
  <c r="T317" i="7"/>
  <c r="S317" i="7"/>
  <c r="T316" i="7"/>
  <c r="S316" i="7"/>
  <c r="T315" i="7"/>
  <c r="S315" i="7"/>
  <c r="T314" i="7"/>
  <c r="S314" i="7"/>
  <c r="T313" i="7"/>
  <c r="S313" i="7"/>
  <c r="T312" i="7"/>
  <c r="S312" i="7"/>
  <c r="T311" i="7"/>
  <c r="S311" i="7"/>
  <c r="T310" i="7"/>
  <c r="S310" i="7"/>
  <c r="T309" i="7"/>
  <c r="S309" i="7"/>
  <c r="T308" i="7"/>
  <c r="S308" i="7"/>
  <c r="T307" i="7"/>
  <c r="S307" i="7"/>
  <c r="T306" i="7"/>
  <c r="S306" i="7"/>
  <c r="T305" i="7"/>
  <c r="S305" i="7"/>
  <c r="T304" i="7"/>
  <c r="S304" i="7"/>
  <c r="T303" i="7"/>
  <c r="S303" i="7"/>
  <c r="T302" i="7"/>
  <c r="S302" i="7"/>
  <c r="T301" i="7"/>
  <c r="S301" i="7"/>
  <c r="T300" i="7"/>
  <c r="S300" i="7"/>
  <c r="T299" i="7"/>
  <c r="S299" i="7"/>
  <c r="T298" i="7"/>
  <c r="S298" i="7"/>
  <c r="T297" i="7"/>
  <c r="S297" i="7"/>
  <c r="T296" i="7"/>
  <c r="S296" i="7"/>
  <c r="T295" i="7"/>
  <c r="S295" i="7"/>
  <c r="T294" i="7"/>
  <c r="S294" i="7"/>
  <c r="T293" i="7"/>
  <c r="S293" i="7"/>
  <c r="T292" i="7"/>
  <c r="S292" i="7"/>
  <c r="T291" i="7"/>
  <c r="S291" i="7"/>
  <c r="T290" i="7"/>
  <c r="S290" i="7"/>
  <c r="T289" i="7"/>
  <c r="S289" i="7"/>
  <c r="T288" i="7"/>
  <c r="S288" i="7"/>
  <c r="T287" i="7"/>
  <c r="S287" i="7"/>
  <c r="T286" i="7"/>
  <c r="S286" i="7"/>
  <c r="T285" i="7"/>
  <c r="S285" i="7"/>
  <c r="T284" i="7"/>
  <c r="S284" i="7"/>
  <c r="T283" i="7"/>
  <c r="S283" i="7"/>
  <c r="T282" i="7"/>
  <c r="S282" i="7"/>
  <c r="T281" i="7"/>
  <c r="S281" i="7"/>
  <c r="T280" i="7"/>
  <c r="S280" i="7"/>
  <c r="T279" i="7"/>
  <c r="S279" i="7"/>
  <c r="T278" i="7"/>
  <c r="S278" i="7"/>
  <c r="T277" i="7"/>
  <c r="S277" i="7"/>
  <c r="T276" i="7"/>
  <c r="S276" i="7"/>
  <c r="T275" i="7"/>
  <c r="S275" i="7"/>
  <c r="T274" i="7"/>
  <c r="S274" i="7"/>
  <c r="T273" i="7"/>
  <c r="S273" i="7"/>
  <c r="T272" i="7"/>
  <c r="S272" i="7"/>
  <c r="T271" i="7"/>
  <c r="S271" i="7"/>
  <c r="T270" i="7"/>
  <c r="S270" i="7"/>
  <c r="T269" i="7"/>
  <c r="S269" i="7"/>
  <c r="T268" i="7"/>
  <c r="S268" i="7"/>
  <c r="T267" i="7"/>
  <c r="S267" i="7"/>
  <c r="T266" i="7"/>
  <c r="S266" i="7"/>
  <c r="T265" i="7"/>
  <c r="S265" i="7"/>
  <c r="T264" i="7"/>
  <c r="S264" i="7"/>
  <c r="T263" i="7"/>
  <c r="S263" i="7"/>
  <c r="T262" i="7"/>
  <c r="S262" i="7"/>
  <c r="T261" i="7"/>
  <c r="S261" i="7"/>
  <c r="T260" i="7"/>
  <c r="S260" i="7"/>
  <c r="T259" i="7"/>
  <c r="S259" i="7"/>
  <c r="T258" i="7"/>
  <c r="S258" i="7"/>
  <c r="T257" i="7"/>
  <c r="S257" i="7"/>
  <c r="T256" i="7"/>
  <c r="S256" i="7"/>
  <c r="T255" i="7"/>
  <c r="S255" i="7"/>
  <c r="T254" i="7"/>
  <c r="S254" i="7"/>
  <c r="T253" i="7"/>
  <c r="S253" i="7"/>
  <c r="T252" i="7"/>
  <c r="S252" i="7"/>
  <c r="T251" i="7"/>
  <c r="S251" i="7"/>
  <c r="T250" i="7"/>
  <c r="S250" i="7"/>
  <c r="T249" i="7"/>
  <c r="S249" i="7"/>
  <c r="T248" i="7"/>
  <c r="S248" i="7"/>
  <c r="T247" i="7"/>
  <c r="S247" i="7"/>
  <c r="T246" i="7"/>
  <c r="S246" i="7"/>
  <c r="T245" i="7"/>
  <c r="S245" i="7"/>
  <c r="T244" i="7"/>
  <c r="S244" i="7"/>
  <c r="T243" i="7"/>
  <c r="S243" i="7"/>
  <c r="T242" i="7"/>
  <c r="S242" i="7"/>
  <c r="T241" i="7"/>
  <c r="S241" i="7"/>
  <c r="T240" i="7"/>
  <c r="S240" i="7"/>
  <c r="T239" i="7"/>
  <c r="S239" i="7"/>
  <c r="T238" i="7"/>
  <c r="S238" i="7"/>
  <c r="T237" i="7"/>
  <c r="S237" i="7"/>
  <c r="T236" i="7"/>
  <c r="S236" i="7"/>
  <c r="T235" i="7"/>
  <c r="S235" i="7"/>
  <c r="T234" i="7"/>
  <c r="S234" i="7"/>
  <c r="T233" i="7"/>
  <c r="S233" i="7"/>
  <c r="T232" i="7"/>
  <c r="S232" i="7"/>
  <c r="T231" i="7"/>
  <c r="S231" i="7"/>
  <c r="T230" i="7"/>
  <c r="S230" i="7"/>
  <c r="T229" i="7"/>
  <c r="S229" i="7"/>
  <c r="T228" i="7"/>
  <c r="S228" i="7"/>
  <c r="T227" i="7"/>
  <c r="S227" i="7"/>
  <c r="T226" i="7"/>
  <c r="S226" i="7"/>
  <c r="T225" i="7"/>
  <c r="S225" i="7"/>
  <c r="T224" i="7"/>
  <c r="S224" i="7"/>
  <c r="T223" i="7"/>
  <c r="S223" i="7"/>
  <c r="T222" i="7"/>
  <c r="S222" i="7"/>
  <c r="T221" i="7"/>
  <c r="S221" i="7"/>
  <c r="T220" i="7"/>
  <c r="S220" i="7"/>
  <c r="T219" i="7"/>
  <c r="S219" i="7"/>
  <c r="T218" i="7"/>
  <c r="S218" i="7"/>
  <c r="T217" i="7"/>
  <c r="S217" i="7"/>
  <c r="T216" i="7"/>
  <c r="S216" i="7"/>
  <c r="T215" i="7"/>
  <c r="S215" i="7"/>
  <c r="T214" i="7"/>
  <c r="S214" i="7"/>
  <c r="T213" i="7"/>
  <c r="S213" i="7"/>
  <c r="T212" i="7"/>
  <c r="S212" i="7"/>
  <c r="T211" i="7"/>
  <c r="S211" i="7"/>
  <c r="T210" i="7"/>
  <c r="S210" i="7"/>
  <c r="T209" i="7"/>
  <c r="S209" i="7"/>
  <c r="T208" i="7"/>
  <c r="S208" i="7"/>
  <c r="T207" i="7"/>
  <c r="S207" i="7"/>
  <c r="T206" i="7"/>
  <c r="S206" i="7"/>
  <c r="T205" i="7"/>
  <c r="S205" i="7"/>
  <c r="T204" i="7"/>
  <c r="S204" i="7"/>
  <c r="T203" i="7"/>
  <c r="S203" i="7"/>
  <c r="T202" i="7"/>
  <c r="S202" i="7"/>
  <c r="T201" i="7"/>
  <c r="S201" i="7"/>
  <c r="T200" i="7"/>
  <c r="S200" i="7"/>
  <c r="T199" i="7"/>
  <c r="S199" i="7"/>
  <c r="T198" i="7"/>
  <c r="S198" i="7"/>
  <c r="T197" i="7"/>
  <c r="S197" i="7"/>
  <c r="T196" i="7"/>
  <c r="S196" i="7"/>
  <c r="T195" i="7"/>
  <c r="S195" i="7"/>
  <c r="T194" i="7"/>
  <c r="S194" i="7"/>
  <c r="T193" i="7"/>
  <c r="S193" i="7"/>
  <c r="T192" i="7"/>
  <c r="S192" i="7"/>
  <c r="T191" i="7"/>
  <c r="S191" i="7"/>
  <c r="T190" i="7"/>
  <c r="S190" i="7"/>
  <c r="T189" i="7"/>
  <c r="S189" i="7"/>
  <c r="T188" i="7"/>
  <c r="S188" i="7"/>
  <c r="T187" i="7"/>
  <c r="S187" i="7"/>
  <c r="T186" i="7"/>
  <c r="S186" i="7"/>
  <c r="T185" i="7"/>
  <c r="S185" i="7"/>
  <c r="T184" i="7"/>
  <c r="S184" i="7"/>
  <c r="T183" i="7"/>
  <c r="S183" i="7"/>
  <c r="T182" i="7"/>
  <c r="S182" i="7"/>
  <c r="T181" i="7"/>
  <c r="S181" i="7"/>
  <c r="T180" i="7"/>
  <c r="S180" i="7"/>
  <c r="T179" i="7"/>
  <c r="S179" i="7"/>
  <c r="T178" i="7"/>
  <c r="S178" i="7"/>
  <c r="T177" i="7"/>
  <c r="S177" i="7"/>
  <c r="T176" i="7"/>
  <c r="S176" i="7"/>
  <c r="T175" i="7"/>
  <c r="S175" i="7"/>
  <c r="T174" i="7"/>
  <c r="S174" i="7"/>
  <c r="T173" i="7"/>
  <c r="S173" i="7"/>
  <c r="T172" i="7"/>
  <c r="S172" i="7"/>
  <c r="T171" i="7"/>
  <c r="S171" i="7"/>
  <c r="T170" i="7"/>
  <c r="S170" i="7"/>
  <c r="T169" i="7"/>
  <c r="S169" i="7"/>
  <c r="T168" i="7"/>
  <c r="S168" i="7"/>
  <c r="T167" i="7"/>
  <c r="S167" i="7"/>
  <c r="T166" i="7"/>
  <c r="S166" i="7"/>
  <c r="T165" i="7"/>
  <c r="S165" i="7"/>
  <c r="T164" i="7"/>
  <c r="S164" i="7"/>
  <c r="T163" i="7"/>
  <c r="S163" i="7"/>
  <c r="T162" i="7"/>
  <c r="S162" i="7"/>
  <c r="T161" i="7"/>
  <c r="S161" i="7"/>
  <c r="T160" i="7"/>
  <c r="S160" i="7"/>
  <c r="T159" i="7"/>
  <c r="S159" i="7"/>
  <c r="T158" i="7"/>
  <c r="S158" i="7"/>
  <c r="T157" i="7"/>
  <c r="S157" i="7"/>
  <c r="T156" i="7"/>
  <c r="S156" i="7"/>
  <c r="T155" i="7"/>
  <c r="S155" i="7"/>
  <c r="T154" i="7"/>
  <c r="S154" i="7"/>
  <c r="T153" i="7"/>
  <c r="S153" i="7"/>
  <c r="T152" i="7"/>
  <c r="S152" i="7"/>
  <c r="T151" i="7"/>
  <c r="S151" i="7"/>
  <c r="T150" i="7"/>
  <c r="S150" i="7"/>
  <c r="T149" i="7"/>
  <c r="S149" i="7"/>
  <c r="T148" i="7"/>
  <c r="S148" i="7"/>
  <c r="T147" i="7"/>
  <c r="S147" i="7"/>
  <c r="T146" i="7"/>
  <c r="S146" i="7"/>
  <c r="T145" i="7"/>
  <c r="S145" i="7"/>
  <c r="T144" i="7"/>
  <c r="S144" i="7"/>
  <c r="T143" i="7"/>
  <c r="S143" i="7"/>
  <c r="T142" i="7"/>
  <c r="S142" i="7"/>
  <c r="T141" i="7"/>
  <c r="S141" i="7"/>
  <c r="T140" i="7"/>
  <c r="S140" i="7"/>
  <c r="T139" i="7"/>
  <c r="S139" i="7"/>
  <c r="T138" i="7"/>
  <c r="S138" i="7"/>
  <c r="T137" i="7"/>
  <c r="S137" i="7"/>
  <c r="T136" i="7"/>
  <c r="S136" i="7"/>
  <c r="T135" i="7"/>
  <c r="S135" i="7"/>
  <c r="T134" i="7"/>
  <c r="S134" i="7"/>
  <c r="T133" i="7"/>
  <c r="S133" i="7"/>
  <c r="T132" i="7"/>
  <c r="S132" i="7"/>
  <c r="T131" i="7"/>
  <c r="S131" i="7"/>
  <c r="T130" i="7"/>
  <c r="S130" i="7"/>
  <c r="T129" i="7"/>
  <c r="S129" i="7"/>
  <c r="T128" i="7"/>
  <c r="S128" i="7"/>
  <c r="T127" i="7"/>
  <c r="S127" i="7"/>
  <c r="T126" i="7"/>
  <c r="S126" i="7"/>
  <c r="T125" i="7"/>
  <c r="S125" i="7"/>
  <c r="T124" i="7"/>
  <c r="S124" i="7"/>
  <c r="T123" i="7"/>
  <c r="S123" i="7"/>
  <c r="T122" i="7"/>
  <c r="S122" i="7"/>
  <c r="T121" i="7"/>
  <c r="S121" i="7"/>
  <c r="T120" i="7"/>
  <c r="S120" i="7"/>
  <c r="T119" i="7"/>
  <c r="S119" i="7"/>
  <c r="T118" i="7"/>
  <c r="S118" i="7"/>
  <c r="T117" i="7"/>
  <c r="S117" i="7"/>
  <c r="T116" i="7"/>
  <c r="S116" i="7"/>
  <c r="T115" i="7"/>
  <c r="S115" i="7"/>
  <c r="T114" i="7"/>
  <c r="S114" i="7"/>
  <c r="T113" i="7"/>
  <c r="S113" i="7"/>
  <c r="T112" i="7"/>
  <c r="S112" i="7"/>
  <c r="T111" i="7"/>
  <c r="S111" i="7"/>
  <c r="T110" i="7"/>
  <c r="S110" i="7"/>
  <c r="T109" i="7"/>
  <c r="S109" i="7"/>
  <c r="T108" i="7"/>
  <c r="S108" i="7"/>
  <c r="T107" i="7"/>
  <c r="S107" i="7"/>
  <c r="T106" i="7"/>
  <c r="S106" i="7"/>
  <c r="T105" i="7"/>
  <c r="S105" i="7"/>
  <c r="T104" i="7"/>
  <c r="S104" i="7"/>
  <c r="T103" i="7"/>
  <c r="S103" i="7"/>
  <c r="T102" i="7"/>
  <c r="S102" i="7"/>
  <c r="T101" i="7"/>
  <c r="S101" i="7"/>
  <c r="T100" i="7"/>
  <c r="S100" i="7"/>
  <c r="T99" i="7"/>
  <c r="S99" i="7"/>
  <c r="T98" i="7"/>
  <c r="S98" i="7"/>
  <c r="T97" i="7"/>
  <c r="S97" i="7"/>
  <c r="T96" i="7"/>
  <c r="S96" i="7"/>
  <c r="T95" i="7"/>
  <c r="S95" i="7"/>
  <c r="T94" i="7"/>
  <c r="S94" i="7"/>
  <c r="T93" i="7"/>
  <c r="S93" i="7"/>
  <c r="T92" i="7"/>
  <c r="S92" i="7"/>
  <c r="T91" i="7"/>
  <c r="S91" i="7"/>
  <c r="T90" i="7"/>
  <c r="S90" i="7"/>
  <c r="T89" i="7"/>
  <c r="S89" i="7"/>
  <c r="T88" i="7"/>
  <c r="S88" i="7"/>
  <c r="T87" i="7"/>
  <c r="S87" i="7"/>
  <c r="T86" i="7"/>
  <c r="S86" i="7"/>
  <c r="T85" i="7"/>
  <c r="S85" i="7"/>
  <c r="T84" i="7"/>
  <c r="S84" i="7"/>
  <c r="T83" i="7"/>
  <c r="S83" i="7"/>
  <c r="T82" i="7"/>
  <c r="S82" i="7"/>
  <c r="T81" i="7"/>
  <c r="S81" i="7"/>
  <c r="T80" i="7"/>
  <c r="S80" i="7"/>
  <c r="T79" i="7"/>
  <c r="S79" i="7"/>
  <c r="T78" i="7"/>
  <c r="S78" i="7"/>
  <c r="T77" i="7"/>
  <c r="S77" i="7"/>
  <c r="T76" i="7"/>
  <c r="S76" i="7"/>
  <c r="T75" i="7"/>
  <c r="S75" i="7"/>
  <c r="T74" i="7"/>
  <c r="S74" i="7"/>
  <c r="T73" i="7"/>
  <c r="S73" i="7"/>
  <c r="T72" i="7"/>
  <c r="S72" i="7"/>
  <c r="T71" i="7"/>
  <c r="S71" i="7"/>
  <c r="T70" i="7"/>
  <c r="S70" i="7"/>
  <c r="T69" i="7"/>
  <c r="S69" i="7"/>
  <c r="T68" i="7"/>
  <c r="S68" i="7"/>
  <c r="T67" i="7"/>
  <c r="S67" i="7"/>
  <c r="T66" i="7"/>
  <c r="S66" i="7"/>
  <c r="T65" i="7"/>
  <c r="S65" i="7"/>
  <c r="T64" i="7"/>
  <c r="S64" i="7"/>
  <c r="T63" i="7"/>
  <c r="S63" i="7"/>
  <c r="T62" i="7"/>
  <c r="S62" i="7"/>
  <c r="T61" i="7"/>
  <c r="S61" i="7"/>
  <c r="T60" i="7"/>
  <c r="S60" i="7"/>
  <c r="T59" i="7"/>
  <c r="S59" i="7"/>
  <c r="T58" i="7"/>
  <c r="S58" i="7"/>
  <c r="T57" i="7"/>
  <c r="S57" i="7"/>
  <c r="T56" i="7"/>
  <c r="S56" i="7"/>
  <c r="T55" i="7"/>
  <c r="S55" i="7"/>
  <c r="T54" i="7"/>
  <c r="S54" i="7"/>
  <c r="T53" i="7"/>
  <c r="S53" i="7"/>
  <c r="T52" i="7"/>
  <c r="S52" i="7"/>
  <c r="T51" i="7"/>
  <c r="S51" i="7"/>
  <c r="T50" i="7"/>
  <c r="S50" i="7"/>
  <c r="T49" i="7"/>
  <c r="S49" i="7"/>
  <c r="T48" i="7"/>
  <c r="S48" i="7"/>
  <c r="T47" i="7"/>
  <c r="S47" i="7"/>
  <c r="T46" i="7"/>
  <c r="S46" i="7"/>
  <c r="T45" i="7"/>
  <c r="S45" i="7"/>
  <c r="T44" i="7"/>
  <c r="S44" i="7"/>
  <c r="T43" i="7"/>
  <c r="S43" i="7"/>
  <c r="T42" i="7"/>
  <c r="S42" i="7"/>
  <c r="T41" i="7"/>
  <c r="S41" i="7"/>
  <c r="T40" i="7"/>
  <c r="S40" i="7"/>
  <c r="T39" i="7"/>
  <c r="S39" i="7"/>
  <c r="T38" i="7"/>
  <c r="S38" i="7"/>
  <c r="T37" i="7"/>
  <c r="S37" i="7"/>
  <c r="T36" i="7"/>
  <c r="S36" i="7"/>
  <c r="T35" i="7"/>
  <c r="S35" i="7"/>
  <c r="T34" i="7"/>
  <c r="S34" i="7"/>
  <c r="T33" i="7"/>
  <c r="S33" i="7"/>
  <c r="T32" i="7"/>
  <c r="S32" i="7"/>
  <c r="T31" i="7"/>
  <c r="S31" i="7"/>
  <c r="T30" i="7"/>
  <c r="S30" i="7"/>
  <c r="T29" i="7"/>
  <c r="S29" i="7"/>
  <c r="T28" i="7"/>
  <c r="S28" i="7"/>
  <c r="T27" i="7"/>
  <c r="S27" i="7"/>
  <c r="T26" i="7"/>
  <c r="S26" i="7"/>
  <c r="T25" i="7"/>
  <c r="S25" i="7"/>
  <c r="T24" i="7"/>
  <c r="S24" i="7"/>
  <c r="T23" i="7"/>
  <c r="S23" i="7"/>
  <c r="T22" i="7"/>
  <c r="S22" i="7"/>
  <c r="T21" i="7"/>
  <c r="S21" i="7"/>
  <c r="T20" i="7"/>
  <c r="S20" i="7"/>
  <c r="T19" i="7"/>
  <c r="S19" i="7"/>
  <c r="T18" i="7"/>
  <c r="S18" i="7"/>
  <c r="T17" i="7"/>
  <c r="S17" i="7"/>
  <c r="T13" i="7"/>
  <c r="S13" i="7"/>
  <c r="T12" i="7"/>
  <c r="S12" i="7"/>
  <c r="T11" i="7"/>
  <c r="S11" i="7"/>
  <c r="X107" i="6"/>
  <c r="X106" i="6"/>
  <c r="X105" i="6"/>
  <c r="X104" i="6"/>
  <c r="X103" i="6"/>
  <c r="X102" i="6"/>
  <c r="X101" i="6"/>
  <c r="X100" i="6"/>
  <c r="X99" i="6"/>
  <c r="X98" i="6"/>
  <c r="X97" i="6"/>
  <c r="X96" i="6"/>
  <c r="X95" i="6"/>
  <c r="X94" i="6"/>
  <c r="X93" i="6"/>
  <c r="X92" i="6"/>
  <c r="X91" i="6"/>
  <c r="X90" i="6"/>
  <c r="X89" i="6"/>
  <c r="X88" i="6"/>
  <c r="X87" i="6"/>
  <c r="X86" i="6"/>
  <c r="X85" i="6"/>
  <c r="X84" i="6"/>
  <c r="X83" i="6"/>
  <c r="X82" i="6"/>
  <c r="X81" i="6"/>
  <c r="X80" i="6"/>
  <c r="X79" i="6"/>
  <c r="X78" i="6"/>
  <c r="X77" i="6"/>
  <c r="X76" i="6"/>
  <c r="X75" i="6"/>
  <c r="X74" i="6"/>
  <c r="X73" i="6"/>
  <c r="X72" i="6"/>
  <c r="X71" i="6"/>
  <c r="X70" i="6"/>
  <c r="X69" i="6"/>
  <c r="X68" i="6"/>
  <c r="X67" i="6"/>
  <c r="X66" i="6"/>
  <c r="X65" i="6"/>
  <c r="X64" i="6"/>
  <c r="X63" i="6"/>
  <c r="X62" i="6"/>
  <c r="X61" i="6"/>
  <c r="X60" i="6"/>
  <c r="X59" i="6"/>
  <c r="X58" i="6"/>
  <c r="X57" i="6"/>
  <c r="X56" i="6"/>
  <c r="X55" i="6"/>
  <c r="X54" i="6"/>
  <c r="X53" i="6"/>
  <c r="X52" i="6"/>
  <c r="X51" i="6"/>
  <c r="X50" i="6"/>
  <c r="X49" i="6"/>
  <c r="X48" i="6"/>
  <c r="X47" i="6"/>
  <c r="X46" i="6"/>
  <c r="X45" i="6"/>
  <c r="X44" i="6"/>
  <c r="X43" i="6"/>
  <c r="X42" i="6"/>
  <c r="X41" i="6"/>
  <c r="X40" i="6"/>
  <c r="X39" i="6"/>
  <c r="X38" i="6"/>
  <c r="X37" i="6"/>
  <c r="X36" i="6"/>
  <c r="X35" i="6"/>
  <c r="X34" i="6"/>
  <c r="X33" i="6"/>
  <c r="X32" i="6"/>
  <c r="X31" i="6"/>
  <c r="X30" i="6"/>
  <c r="X29" i="6"/>
  <c r="X28" i="6"/>
  <c r="X27" i="6"/>
  <c r="X26" i="6"/>
  <c r="X25" i="6"/>
  <c r="X24" i="6"/>
  <c r="X23" i="6"/>
  <c r="X22" i="6"/>
  <c r="X21" i="6"/>
  <c r="X20" i="6"/>
  <c r="X19" i="6"/>
  <c r="X18" i="6"/>
  <c r="X17" i="6"/>
  <c r="X16" i="6"/>
  <c r="BA55" i="2" l="1"/>
  <c r="L12" i="14" l="1"/>
  <c r="L11" i="14"/>
  <c r="L10" i="14"/>
  <c r="L9" i="14"/>
  <c r="L8" i="14"/>
  <c r="L7" i="14"/>
  <c r="L6" i="14"/>
  <c r="L5" i="14"/>
  <c r="L4" i="14"/>
  <c r="L3" i="14"/>
  <c r="S11" i="14"/>
  <c r="K12" i="14"/>
  <c r="K4" i="14"/>
  <c r="AC12" i="14" s="1"/>
  <c r="K5" i="14"/>
  <c r="K6" i="14"/>
  <c r="K7" i="14"/>
  <c r="K8" i="14"/>
  <c r="K9" i="14"/>
  <c r="K10" i="14"/>
  <c r="K11" i="14"/>
  <c r="K3" i="14"/>
  <c r="BA6" i="1"/>
  <c r="O11" i="14" l="1"/>
  <c r="AC19" i="14"/>
  <c r="O12" i="14"/>
  <c r="AC20" i="14"/>
  <c r="O10" i="14"/>
  <c r="AC18" i="14"/>
  <c r="O7" i="14"/>
  <c r="AC15" i="14"/>
  <c r="AC14" i="14"/>
  <c r="BB222" i="13"/>
  <c r="AC17" i="14"/>
  <c r="BB218" i="13"/>
  <c r="AC13" i="14"/>
  <c r="BB216" i="13"/>
  <c r="AC11" i="14"/>
  <c r="O8" i="14"/>
  <c r="AC16" i="14"/>
  <c r="M6" i="14"/>
  <c r="M10" i="14"/>
  <c r="BB219" i="13"/>
  <c r="BB223" i="13"/>
  <c r="M7" i="14"/>
  <c r="M11" i="14"/>
  <c r="M3" i="14"/>
  <c r="BB220" i="13"/>
  <c r="BB224" i="13"/>
  <c r="M4" i="14"/>
  <c r="M8" i="14"/>
  <c r="M12" i="14"/>
  <c r="BB217" i="13"/>
  <c r="BB221" i="13"/>
  <c r="BB225" i="13"/>
  <c r="O9" i="14"/>
  <c r="M9" i="14"/>
  <c r="BB310" i="13" l="1"/>
  <c r="BB309" i="13"/>
  <c r="BB308" i="13"/>
  <c r="R263" i="8"/>
  <c r="R262" i="8"/>
  <c r="R261" i="8"/>
  <c r="R260" i="8"/>
  <c r="R259" i="8"/>
  <c r="R258" i="8"/>
  <c r="R257" i="8"/>
  <c r="R256" i="8"/>
  <c r="R255" i="8"/>
  <c r="R254" i="8"/>
  <c r="R253" i="8"/>
  <c r="R252" i="8"/>
  <c r="R251" i="8"/>
  <c r="R250" i="8"/>
  <c r="R249" i="8"/>
  <c r="R248" i="8"/>
  <c r="R247" i="8"/>
  <c r="R246" i="8"/>
  <c r="R245" i="8"/>
  <c r="R244" i="8"/>
  <c r="R243" i="8"/>
  <c r="R242" i="8"/>
  <c r="R241" i="8"/>
  <c r="R240" i="8"/>
  <c r="R239" i="8"/>
  <c r="R238" i="8"/>
  <c r="R237" i="8"/>
  <c r="R236" i="8"/>
  <c r="R235" i="8"/>
  <c r="R234" i="8"/>
  <c r="R233" i="8"/>
  <c r="R232" i="8"/>
  <c r="R231" i="8"/>
  <c r="R230" i="8"/>
  <c r="R229" i="8"/>
  <c r="R228" i="8"/>
  <c r="R227" i="8"/>
  <c r="R226" i="8"/>
  <c r="R225" i="8"/>
  <c r="R224" i="8"/>
  <c r="R223" i="8"/>
  <c r="R222" i="8"/>
  <c r="R221" i="8"/>
  <c r="R220" i="8"/>
  <c r="R219" i="8"/>
  <c r="R218" i="8"/>
  <c r="R217" i="8"/>
  <c r="R216" i="8"/>
  <c r="R215" i="8"/>
  <c r="R214" i="8"/>
  <c r="R213" i="8"/>
  <c r="R212" i="8"/>
  <c r="R211" i="8"/>
  <c r="R210" i="8"/>
  <c r="R209" i="8"/>
  <c r="R208" i="8"/>
  <c r="R207" i="8"/>
  <c r="R206" i="8"/>
  <c r="R205" i="8"/>
  <c r="R204" i="8"/>
  <c r="R203" i="8"/>
  <c r="R202" i="8"/>
  <c r="R201" i="8"/>
  <c r="R200" i="8"/>
  <c r="R199" i="8"/>
  <c r="R198" i="8"/>
  <c r="R197" i="8"/>
  <c r="R196" i="8"/>
  <c r="R195" i="8"/>
  <c r="R194" i="8"/>
  <c r="R193" i="8"/>
  <c r="R192" i="8"/>
  <c r="R191" i="8"/>
  <c r="R190" i="8"/>
  <c r="R189" i="8"/>
  <c r="R188" i="8"/>
  <c r="R187" i="8"/>
  <c r="R186" i="8"/>
  <c r="R185" i="8"/>
  <c r="R184" i="8"/>
  <c r="R183" i="8"/>
  <c r="R182" i="8"/>
  <c r="R181" i="8"/>
  <c r="R180" i="8"/>
  <c r="R179" i="8"/>
  <c r="R178" i="8"/>
  <c r="R177" i="8"/>
  <c r="R176" i="8"/>
  <c r="R175" i="8"/>
  <c r="R174" i="8"/>
  <c r="R173" i="8"/>
  <c r="R172" i="8"/>
  <c r="R171" i="8"/>
  <c r="R170" i="8"/>
  <c r="R169" i="8"/>
  <c r="R168" i="8"/>
  <c r="R167" i="8"/>
  <c r="R166" i="8"/>
  <c r="R165" i="8"/>
  <c r="R164" i="8"/>
  <c r="R163" i="8"/>
  <c r="R162" i="8"/>
  <c r="R161" i="8"/>
  <c r="R160" i="8"/>
  <c r="R159" i="8"/>
  <c r="R158" i="8"/>
  <c r="R157" i="8"/>
  <c r="R156" i="8"/>
  <c r="R155" i="8"/>
  <c r="R154" i="8"/>
  <c r="R153" i="8"/>
  <c r="R152" i="8"/>
  <c r="R151" i="8"/>
  <c r="R150" i="8"/>
  <c r="R149" i="8"/>
  <c r="R148" i="8"/>
  <c r="R147" i="8"/>
  <c r="R146" i="8"/>
  <c r="R145" i="8"/>
  <c r="R144" i="8"/>
  <c r="R143" i="8"/>
  <c r="R142" i="8"/>
  <c r="R141" i="8"/>
  <c r="R140" i="8"/>
  <c r="R139" i="8"/>
  <c r="R138" i="8"/>
  <c r="R137" i="8"/>
  <c r="R136" i="8"/>
  <c r="R135" i="8"/>
  <c r="R134" i="8"/>
  <c r="R133" i="8"/>
  <c r="R132" i="8"/>
  <c r="R131" i="8"/>
  <c r="R130" i="8"/>
  <c r="R129" i="8"/>
  <c r="R128" i="8"/>
  <c r="R127" i="8"/>
  <c r="R126" i="8"/>
  <c r="R125" i="8"/>
  <c r="R124" i="8"/>
  <c r="R123" i="8"/>
  <c r="R122" i="8"/>
  <c r="R121" i="8"/>
  <c r="R120" i="8"/>
  <c r="R119" i="8"/>
  <c r="R118" i="8"/>
  <c r="R117" i="8"/>
  <c r="R116" i="8"/>
  <c r="R115" i="8"/>
  <c r="R114" i="8"/>
  <c r="R113" i="8"/>
  <c r="R112" i="8"/>
  <c r="R111" i="8"/>
  <c r="R110" i="8"/>
  <c r="R109" i="8"/>
  <c r="R108" i="8"/>
  <c r="R107" i="8"/>
  <c r="R106" i="8"/>
  <c r="R105" i="8"/>
  <c r="R104" i="8"/>
  <c r="R103" i="8"/>
  <c r="R102" i="8"/>
  <c r="R101" i="8"/>
  <c r="R100" i="8"/>
  <c r="R99" i="8"/>
  <c r="R98" i="8"/>
  <c r="R97" i="8"/>
  <c r="R96" i="8"/>
  <c r="R95" i="8"/>
  <c r="R94" i="8"/>
  <c r="R93" i="8"/>
  <c r="R92" i="8"/>
  <c r="R91" i="8"/>
  <c r="R90" i="8"/>
  <c r="R89" i="8"/>
  <c r="R88" i="8"/>
  <c r="R87" i="8"/>
  <c r="R86" i="8"/>
  <c r="R85" i="8"/>
  <c r="R84" i="8"/>
  <c r="R83" i="8"/>
  <c r="R82" i="8"/>
  <c r="R81" i="8"/>
  <c r="R80" i="8"/>
  <c r="R79" i="8"/>
  <c r="R78" i="8"/>
  <c r="R77" i="8"/>
  <c r="R76" i="8"/>
  <c r="R75" i="8"/>
  <c r="R74" i="8"/>
  <c r="R73" i="8"/>
  <c r="R72" i="8"/>
  <c r="R71" i="8"/>
  <c r="R70" i="8"/>
  <c r="R69" i="8"/>
  <c r="R68" i="8"/>
  <c r="R67" i="8"/>
  <c r="R66" i="8"/>
  <c r="R65" i="8"/>
  <c r="R64" i="8"/>
  <c r="R63" i="8"/>
  <c r="R62" i="8"/>
  <c r="R61" i="8"/>
  <c r="R60" i="8"/>
  <c r="R59" i="8"/>
  <c r="R58" i="8"/>
  <c r="R57" i="8"/>
  <c r="R56" i="8"/>
  <c r="R55" i="8"/>
  <c r="R54" i="8"/>
  <c r="R53" i="8"/>
  <c r="R52" i="8"/>
  <c r="R51" i="8"/>
  <c r="R50" i="8"/>
  <c r="R49" i="8"/>
  <c r="R48" i="8"/>
  <c r="R47" i="8"/>
  <c r="R46" i="8"/>
  <c r="R45" i="8"/>
  <c r="R44" i="8"/>
  <c r="R43" i="8"/>
  <c r="R42" i="8"/>
  <c r="R41" i="8"/>
  <c r="R40" i="8"/>
  <c r="R39" i="8"/>
  <c r="R38" i="8"/>
  <c r="R37" i="8"/>
  <c r="R36" i="8"/>
  <c r="R35" i="8"/>
  <c r="R34" i="8"/>
  <c r="R33" i="8"/>
  <c r="R32" i="8"/>
  <c r="R31" i="8"/>
  <c r="R30" i="8"/>
  <c r="R29" i="8"/>
  <c r="R28" i="8"/>
  <c r="R27" i="8"/>
  <c r="R26" i="8"/>
  <c r="R25" i="8"/>
  <c r="R24" i="8"/>
  <c r="R23" i="8"/>
  <c r="R22" i="8"/>
  <c r="R21" i="8"/>
  <c r="R20" i="8"/>
  <c r="R19" i="8"/>
  <c r="R18" i="8"/>
  <c r="R17" i="8"/>
  <c r="R16" i="8"/>
  <c r="R15" i="8"/>
  <c r="G2" i="8"/>
  <c r="BB304" i="13"/>
  <c r="BB303" i="13"/>
  <c r="BB302" i="13"/>
  <c r="BB120" i="13" l="1"/>
  <c r="BB119" i="13"/>
  <c r="BB118" i="13"/>
  <c r="BB117" i="13"/>
  <c r="BF248" i="13"/>
  <c r="BF249" i="13"/>
  <c r="AB989" i="7"/>
  <c r="AB988" i="7"/>
  <c r="AB987" i="7"/>
  <c r="AB986" i="7"/>
  <c r="AB985" i="7"/>
  <c r="AB984" i="7"/>
  <c r="AB983" i="7"/>
  <c r="AB982" i="7"/>
  <c r="AB981" i="7"/>
  <c r="AB980" i="7"/>
  <c r="AB979" i="7"/>
  <c r="AB978" i="7"/>
  <c r="AB977" i="7"/>
  <c r="AB976" i="7"/>
  <c r="AB975" i="7"/>
  <c r="AB974" i="7"/>
  <c r="AB973" i="7"/>
  <c r="AB972" i="7"/>
  <c r="AB971" i="7"/>
  <c r="AB970" i="7"/>
  <c r="AB969" i="7"/>
  <c r="AB968" i="7"/>
  <c r="AB967" i="7"/>
  <c r="AB966" i="7"/>
  <c r="AB965" i="7"/>
  <c r="AB964" i="7"/>
  <c r="AB963" i="7"/>
  <c r="AB962" i="7"/>
  <c r="AB961" i="7"/>
  <c r="AB960" i="7"/>
  <c r="AB959" i="7"/>
  <c r="AB958" i="7"/>
  <c r="AB957" i="7"/>
  <c r="AB956" i="7"/>
  <c r="AB955" i="7"/>
  <c r="AB954" i="7"/>
  <c r="AB953" i="7"/>
  <c r="AB952" i="7"/>
  <c r="AB951" i="7"/>
  <c r="AB950" i="7"/>
  <c r="AB949" i="7"/>
  <c r="AB948" i="7"/>
  <c r="AB947" i="7"/>
  <c r="AB946" i="7"/>
  <c r="AB945" i="7"/>
  <c r="AB944" i="7"/>
  <c r="AB943" i="7"/>
  <c r="AB942" i="7"/>
  <c r="AB941" i="7"/>
  <c r="AB940" i="7"/>
  <c r="AB939" i="7"/>
  <c r="AB938" i="7"/>
  <c r="AB937" i="7"/>
  <c r="AB936" i="7"/>
  <c r="AB935" i="7"/>
  <c r="AB934" i="7"/>
  <c r="AB933" i="7"/>
  <c r="AB932" i="7"/>
  <c r="AB931" i="7"/>
  <c r="AB930" i="7"/>
  <c r="AB929" i="7"/>
  <c r="AB928" i="7"/>
  <c r="AB927" i="7"/>
  <c r="AB926" i="7"/>
  <c r="AB925" i="7"/>
  <c r="AB924" i="7"/>
  <c r="AB923" i="7"/>
  <c r="AB922" i="7"/>
  <c r="AB921" i="7"/>
  <c r="AB920" i="7"/>
  <c r="AB919" i="7"/>
  <c r="AB918" i="7"/>
  <c r="AB917" i="7"/>
  <c r="AB916" i="7"/>
  <c r="AB915" i="7"/>
  <c r="AB914" i="7"/>
  <c r="AB913" i="7"/>
  <c r="AB912" i="7"/>
  <c r="AB911" i="7"/>
  <c r="AB910" i="7"/>
  <c r="AB909" i="7"/>
  <c r="AB908" i="7"/>
  <c r="AB907" i="7"/>
  <c r="AB906" i="7"/>
  <c r="AB905" i="7"/>
  <c r="AB904" i="7"/>
  <c r="AB903" i="7"/>
  <c r="AB902" i="7"/>
  <c r="AB901" i="7"/>
  <c r="AB900" i="7"/>
  <c r="AB899" i="7"/>
  <c r="AB898" i="7"/>
  <c r="AB897" i="7"/>
  <c r="AB896" i="7"/>
  <c r="AB895" i="7"/>
  <c r="AB894" i="7"/>
  <c r="AB893" i="7"/>
  <c r="AB892" i="7"/>
  <c r="AB891" i="7"/>
  <c r="AB890" i="7"/>
  <c r="AB889" i="7"/>
  <c r="AB888" i="7"/>
  <c r="AB887" i="7"/>
  <c r="AB886" i="7"/>
  <c r="AB885" i="7"/>
  <c r="AB884" i="7"/>
  <c r="AB883" i="7"/>
  <c r="AB882" i="7"/>
  <c r="AB881" i="7"/>
  <c r="AB880" i="7"/>
  <c r="AB879" i="7"/>
  <c r="AB878" i="7"/>
  <c r="AB877" i="7"/>
  <c r="AB876" i="7"/>
  <c r="AB875" i="7"/>
  <c r="AB874" i="7"/>
  <c r="AB873" i="7"/>
  <c r="AB872" i="7"/>
  <c r="AB871" i="7"/>
  <c r="AB870" i="7"/>
  <c r="AB869" i="7"/>
  <c r="AB868" i="7"/>
  <c r="AB867" i="7"/>
  <c r="AB866" i="7"/>
  <c r="AB865" i="7"/>
  <c r="AB864" i="7"/>
  <c r="AB863" i="7"/>
  <c r="AB862" i="7"/>
  <c r="AB861" i="7"/>
  <c r="AB860" i="7"/>
  <c r="AB859" i="7"/>
  <c r="AB858" i="7"/>
  <c r="AB857" i="7"/>
  <c r="AB856" i="7"/>
  <c r="AB855" i="7"/>
  <c r="AB854" i="7"/>
  <c r="AB853" i="7"/>
  <c r="AB852" i="7"/>
  <c r="AB851" i="7"/>
  <c r="AB850" i="7"/>
  <c r="AB849" i="7"/>
  <c r="AB848" i="7"/>
  <c r="AB847" i="7"/>
  <c r="AB846" i="7"/>
  <c r="AB845" i="7"/>
  <c r="AB844" i="7"/>
  <c r="AB843" i="7"/>
  <c r="AB842" i="7"/>
  <c r="AB841" i="7"/>
  <c r="AB840" i="7"/>
  <c r="AB839" i="7"/>
  <c r="AB838" i="7"/>
  <c r="AB837" i="7"/>
  <c r="AB836" i="7"/>
  <c r="AB835" i="7"/>
  <c r="AB834" i="7"/>
  <c r="AB833" i="7"/>
  <c r="AB832" i="7"/>
  <c r="AB831" i="7"/>
  <c r="AB830" i="7"/>
  <c r="AB829" i="7"/>
  <c r="AB828" i="7"/>
  <c r="AB827" i="7"/>
  <c r="AB826" i="7"/>
  <c r="AB825" i="7"/>
  <c r="AB824" i="7"/>
  <c r="AB823" i="7"/>
  <c r="AB822" i="7"/>
  <c r="AB821" i="7"/>
  <c r="AB820" i="7"/>
  <c r="AB819" i="7"/>
  <c r="AB818" i="7"/>
  <c r="AB817" i="7"/>
  <c r="AB816" i="7"/>
  <c r="AB815" i="7"/>
  <c r="AB814" i="7"/>
  <c r="AB813" i="7"/>
  <c r="AB812" i="7"/>
  <c r="AB811" i="7"/>
  <c r="AB810" i="7"/>
  <c r="AB809" i="7"/>
  <c r="AB808" i="7"/>
  <c r="AB807" i="7"/>
  <c r="AB806" i="7"/>
  <c r="AB805" i="7"/>
  <c r="AB804" i="7"/>
  <c r="AB803" i="7"/>
  <c r="AB802" i="7"/>
  <c r="AB801" i="7"/>
  <c r="AB800" i="7"/>
  <c r="AB799" i="7"/>
  <c r="AB798" i="7"/>
  <c r="AB797" i="7"/>
  <c r="AB796" i="7"/>
  <c r="AB795" i="7"/>
  <c r="AB794" i="7"/>
  <c r="AB793" i="7"/>
  <c r="AB792" i="7"/>
  <c r="AB791" i="7"/>
  <c r="AB790" i="7"/>
  <c r="AB789" i="7"/>
  <c r="AB788" i="7"/>
  <c r="AB787" i="7"/>
  <c r="AB786" i="7"/>
  <c r="AB785" i="7"/>
  <c r="AB784" i="7"/>
  <c r="AB783" i="7"/>
  <c r="AB782" i="7"/>
  <c r="AB781" i="7"/>
  <c r="AB780" i="7"/>
  <c r="AB779" i="7"/>
  <c r="AB778" i="7"/>
  <c r="AB777" i="7"/>
  <c r="AB776" i="7"/>
  <c r="AB775" i="7"/>
  <c r="AB774" i="7"/>
  <c r="AB773" i="7"/>
  <c r="AB772" i="7"/>
  <c r="AB771" i="7"/>
  <c r="AB770" i="7"/>
  <c r="AB769" i="7"/>
  <c r="AB768" i="7"/>
  <c r="AB767" i="7"/>
  <c r="AB766" i="7"/>
  <c r="AB765" i="7"/>
  <c r="AB764" i="7"/>
  <c r="AB763" i="7"/>
  <c r="AB762" i="7"/>
  <c r="AB761" i="7"/>
  <c r="AB760" i="7"/>
  <c r="AB759" i="7"/>
  <c r="AB758" i="7"/>
  <c r="AB757" i="7"/>
  <c r="AB756" i="7"/>
  <c r="AB755" i="7"/>
  <c r="AB754" i="7"/>
  <c r="AB753" i="7"/>
  <c r="AB752" i="7"/>
  <c r="AB751" i="7"/>
  <c r="AB750" i="7"/>
  <c r="AB749" i="7"/>
  <c r="AB748" i="7"/>
  <c r="AB747" i="7"/>
  <c r="AB746" i="7"/>
  <c r="AB745" i="7"/>
  <c r="AB744" i="7"/>
  <c r="AB743" i="7"/>
  <c r="AB742" i="7"/>
  <c r="AB741" i="7"/>
  <c r="AB740" i="7"/>
  <c r="AB739" i="7"/>
  <c r="AB738" i="7"/>
  <c r="AB737" i="7"/>
  <c r="AB736" i="7"/>
  <c r="AB735" i="7"/>
  <c r="AB734" i="7"/>
  <c r="AB733" i="7"/>
  <c r="AB732" i="7"/>
  <c r="AB731" i="7"/>
  <c r="AB730" i="7"/>
  <c r="AB729" i="7"/>
  <c r="AB728" i="7"/>
  <c r="AB727" i="7"/>
  <c r="AB726" i="7"/>
  <c r="AB725" i="7"/>
  <c r="AB724" i="7"/>
  <c r="AB723" i="7"/>
  <c r="AB722" i="7"/>
  <c r="AB721" i="7"/>
  <c r="AB720" i="7"/>
  <c r="AB719" i="7"/>
  <c r="AB718" i="7"/>
  <c r="AB717" i="7"/>
  <c r="AB716" i="7"/>
  <c r="AB715" i="7"/>
  <c r="AB714" i="7"/>
  <c r="AB713" i="7"/>
  <c r="AB712" i="7"/>
  <c r="AB711" i="7"/>
  <c r="AB710" i="7"/>
  <c r="AB709" i="7"/>
  <c r="AB708" i="7"/>
  <c r="AB707" i="7"/>
  <c r="AB706" i="7"/>
  <c r="AB705" i="7"/>
  <c r="AB704" i="7"/>
  <c r="AB703" i="7"/>
  <c r="AB702" i="7"/>
  <c r="AB701" i="7"/>
  <c r="AB700" i="7"/>
  <c r="AB699" i="7"/>
  <c r="AB698" i="7"/>
  <c r="AB697" i="7"/>
  <c r="AB696" i="7"/>
  <c r="AB695" i="7"/>
  <c r="AB694" i="7"/>
  <c r="AB693" i="7"/>
  <c r="AB692" i="7"/>
  <c r="AB691" i="7"/>
  <c r="AB690" i="7"/>
  <c r="AB689" i="7"/>
  <c r="AB688" i="7"/>
  <c r="AB687" i="7"/>
  <c r="AB686" i="7"/>
  <c r="AB685" i="7"/>
  <c r="AB684" i="7"/>
  <c r="AB683" i="7"/>
  <c r="AB682" i="7"/>
  <c r="AB681" i="7"/>
  <c r="AB680" i="7"/>
  <c r="AB679" i="7"/>
  <c r="AB678" i="7"/>
  <c r="AB677" i="7"/>
  <c r="AB676" i="7"/>
  <c r="AB675" i="7"/>
  <c r="AB674" i="7"/>
  <c r="AB673" i="7"/>
  <c r="AB672" i="7"/>
  <c r="AB671" i="7"/>
  <c r="AB670" i="7"/>
  <c r="AB669" i="7"/>
  <c r="AB668" i="7"/>
  <c r="AB667" i="7"/>
  <c r="AB666" i="7"/>
  <c r="AB665" i="7"/>
  <c r="AB664" i="7"/>
  <c r="AB663" i="7"/>
  <c r="AB662" i="7"/>
  <c r="AB661" i="7"/>
  <c r="AB660" i="7"/>
  <c r="AB659" i="7"/>
  <c r="AB658" i="7"/>
  <c r="AB657" i="7"/>
  <c r="AB656" i="7"/>
  <c r="AB655" i="7"/>
  <c r="AB654" i="7"/>
  <c r="AB653" i="7"/>
  <c r="AB652" i="7"/>
  <c r="AB651" i="7"/>
  <c r="AB650" i="7"/>
  <c r="AB649" i="7"/>
  <c r="AB648" i="7"/>
  <c r="AB647" i="7"/>
  <c r="AB646" i="7"/>
  <c r="AB645" i="7"/>
  <c r="AB644" i="7"/>
  <c r="AB643" i="7"/>
  <c r="AB642" i="7"/>
  <c r="AB641" i="7"/>
  <c r="AB640" i="7"/>
  <c r="AB639" i="7"/>
  <c r="AB638" i="7"/>
  <c r="AB637" i="7"/>
  <c r="AB636" i="7"/>
  <c r="AB635" i="7"/>
  <c r="AB634" i="7"/>
  <c r="AB633" i="7"/>
  <c r="AB632" i="7"/>
  <c r="AB631" i="7"/>
  <c r="AB630" i="7"/>
  <c r="AB629" i="7"/>
  <c r="AB628" i="7"/>
  <c r="AB627" i="7"/>
  <c r="AB626" i="7"/>
  <c r="AB625" i="7"/>
  <c r="AB624" i="7"/>
  <c r="AB623" i="7"/>
  <c r="AB622" i="7"/>
  <c r="AB621" i="7"/>
  <c r="AB620" i="7"/>
  <c r="AB619" i="7"/>
  <c r="AB618" i="7"/>
  <c r="AB617" i="7"/>
  <c r="AB616" i="7"/>
  <c r="AB615" i="7"/>
  <c r="AB614" i="7"/>
  <c r="AB613" i="7"/>
  <c r="AB612" i="7"/>
  <c r="AB611" i="7"/>
  <c r="AB610" i="7"/>
  <c r="AB609" i="7"/>
  <c r="AB608" i="7"/>
  <c r="AB607" i="7"/>
  <c r="AB606" i="7"/>
  <c r="AB605" i="7"/>
  <c r="AB604" i="7"/>
  <c r="AB603" i="7"/>
  <c r="AB602" i="7"/>
  <c r="AB601" i="7"/>
  <c r="AB600" i="7"/>
  <c r="AB599" i="7"/>
  <c r="AB598" i="7"/>
  <c r="AB597" i="7"/>
  <c r="AB596" i="7"/>
  <c r="AB595" i="7"/>
  <c r="AB594" i="7"/>
  <c r="AB593" i="7"/>
  <c r="AB592" i="7"/>
  <c r="AB591" i="7"/>
  <c r="AB590" i="7"/>
  <c r="AB589" i="7"/>
  <c r="AB588" i="7"/>
  <c r="AB587" i="7"/>
  <c r="AB586" i="7"/>
  <c r="AB585" i="7"/>
  <c r="AB584" i="7"/>
  <c r="AB583" i="7"/>
  <c r="AB582" i="7"/>
  <c r="AB581" i="7"/>
  <c r="AB580" i="7"/>
  <c r="AB579" i="7"/>
  <c r="AB578" i="7"/>
  <c r="AB577" i="7"/>
  <c r="AB576" i="7"/>
  <c r="AB575" i="7"/>
  <c r="AB574" i="7"/>
  <c r="AB573" i="7"/>
  <c r="AB572" i="7"/>
  <c r="AB571" i="7"/>
  <c r="AB570" i="7"/>
  <c r="AB569" i="7"/>
  <c r="AB568" i="7"/>
  <c r="AB567" i="7"/>
  <c r="AB566" i="7"/>
  <c r="AB565" i="7"/>
  <c r="AB564" i="7"/>
  <c r="AB563" i="7"/>
  <c r="AB562" i="7"/>
  <c r="AB561" i="7"/>
  <c r="AB560" i="7"/>
  <c r="AB559" i="7"/>
  <c r="AB558" i="7"/>
  <c r="AB557" i="7"/>
  <c r="AB556" i="7"/>
  <c r="AB555" i="7"/>
  <c r="AB554" i="7"/>
  <c r="AB553" i="7"/>
  <c r="AB552" i="7"/>
  <c r="AB551" i="7"/>
  <c r="AB550" i="7"/>
  <c r="AB549" i="7"/>
  <c r="AB548" i="7"/>
  <c r="AB547" i="7"/>
  <c r="AB546" i="7"/>
  <c r="AB545" i="7"/>
  <c r="AB544" i="7"/>
  <c r="AB543" i="7"/>
  <c r="AB542" i="7"/>
  <c r="AB541" i="7"/>
  <c r="AB540" i="7"/>
  <c r="AB539" i="7"/>
  <c r="AB538" i="7"/>
  <c r="AB537" i="7"/>
  <c r="AB536" i="7"/>
  <c r="AB535" i="7"/>
  <c r="AB534" i="7"/>
  <c r="AB533" i="7"/>
  <c r="AB532" i="7"/>
  <c r="AB531" i="7"/>
  <c r="AB530" i="7"/>
  <c r="AB529" i="7"/>
  <c r="AB528" i="7"/>
  <c r="AB527" i="7"/>
  <c r="AB526" i="7"/>
  <c r="AB525" i="7"/>
  <c r="AB524" i="7"/>
  <c r="AB523" i="7"/>
  <c r="AB522" i="7"/>
  <c r="AB521" i="7"/>
  <c r="AB520" i="7"/>
  <c r="AB519" i="7"/>
  <c r="AB518" i="7"/>
  <c r="AB517" i="7"/>
  <c r="AB516" i="7"/>
  <c r="AB515" i="7"/>
  <c r="AB514" i="7"/>
  <c r="AB513" i="7"/>
  <c r="AB512" i="7"/>
  <c r="AB511" i="7"/>
  <c r="AB510" i="7"/>
  <c r="AB509" i="7"/>
  <c r="AB508" i="7"/>
  <c r="AB507" i="7"/>
  <c r="AB506" i="7"/>
  <c r="AB505" i="7"/>
  <c r="AB504" i="7"/>
  <c r="AB503" i="7"/>
  <c r="AB502" i="7"/>
  <c r="AB501" i="7"/>
  <c r="AB500" i="7"/>
  <c r="AB499" i="7"/>
  <c r="AB498" i="7"/>
  <c r="AB497" i="7"/>
  <c r="AB496" i="7"/>
  <c r="AB495" i="7"/>
  <c r="AB494" i="7"/>
  <c r="AB493" i="7"/>
  <c r="AB492" i="7"/>
  <c r="AB491" i="7"/>
  <c r="AB490" i="7"/>
  <c r="AB489" i="7"/>
  <c r="AB488" i="7"/>
  <c r="AB487" i="7"/>
  <c r="AB486" i="7"/>
  <c r="AB485" i="7"/>
  <c r="AB484" i="7"/>
  <c r="AB483" i="7"/>
  <c r="AB482" i="7"/>
  <c r="AB481" i="7"/>
  <c r="AB480" i="7"/>
  <c r="AB479" i="7"/>
  <c r="AB478" i="7"/>
  <c r="AB477" i="7"/>
  <c r="AB476" i="7"/>
  <c r="AB475" i="7"/>
  <c r="AB474" i="7"/>
  <c r="AB473" i="7"/>
  <c r="AB472" i="7"/>
  <c r="AB471" i="7"/>
  <c r="AB470" i="7"/>
  <c r="AB469" i="7"/>
  <c r="AB468" i="7"/>
  <c r="AB467" i="7"/>
  <c r="AB466" i="7"/>
  <c r="AB465" i="7"/>
  <c r="AB464" i="7"/>
  <c r="AB463" i="7"/>
  <c r="AB462" i="7"/>
  <c r="AB461" i="7"/>
  <c r="AB460" i="7"/>
  <c r="AB459" i="7"/>
  <c r="AB458" i="7"/>
  <c r="AB457" i="7"/>
  <c r="AB456" i="7"/>
  <c r="AB455" i="7"/>
  <c r="AB454" i="7"/>
  <c r="AB453" i="7"/>
  <c r="AB452" i="7"/>
  <c r="AB451" i="7"/>
  <c r="AB450" i="7"/>
  <c r="AB449" i="7"/>
  <c r="AB448" i="7"/>
  <c r="AB447" i="7"/>
  <c r="AB446" i="7"/>
  <c r="AB445" i="7"/>
  <c r="AB444" i="7"/>
  <c r="AB443" i="7"/>
  <c r="AB442" i="7"/>
  <c r="AB441" i="7"/>
  <c r="AB440" i="7"/>
  <c r="AB439" i="7"/>
  <c r="AB438" i="7"/>
  <c r="AB437" i="7"/>
  <c r="AB436" i="7"/>
  <c r="AB435" i="7"/>
  <c r="AB434" i="7"/>
  <c r="AB433" i="7"/>
  <c r="AB432" i="7"/>
  <c r="AB431" i="7"/>
  <c r="AB430" i="7"/>
  <c r="AB429" i="7"/>
  <c r="AB428" i="7"/>
  <c r="AB427" i="7"/>
  <c r="AB426" i="7"/>
  <c r="AB425" i="7"/>
  <c r="AB424" i="7"/>
  <c r="AB423" i="7"/>
  <c r="AB422" i="7"/>
  <c r="AB421" i="7"/>
  <c r="AB420" i="7"/>
  <c r="AB419" i="7"/>
  <c r="AB418" i="7"/>
  <c r="AB417" i="7"/>
  <c r="AB416" i="7"/>
  <c r="AB415" i="7"/>
  <c r="AB414" i="7"/>
  <c r="AB413" i="7"/>
  <c r="AB412" i="7"/>
  <c r="AB411" i="7"/>
  <c r="AB410" i="7"/>
  <c r="AB409" i="7"/>
  <c r="AB408" i="7"/>
  <c r="AB407" i="7"/>
  <c r="AB406" i="7"/>
  <c r="AB405" i="7"/>
  <c r="AB404" i="7"/>
  <c r="AB403" i="7"/>
  <c r="AB402" i="7"/>
  <c r="AB401" i="7"/>
  <c r="AB400" i="7"/>
  <c r="AB399" i="7"/>
  <c r="AB398" i="7"/>
  <c r="AB397" i="7"/>
  <c r="AB396" i="7"/>
  <c r="AB395" i="7"/>
  <c r="AB394" i="7"/>
  <c r="AB393" i="7"/>
  <c r="AB392" i="7"/>
  <c r="AB391" i="7"/>
  <c r="AB390" i="7"/>
  <c r="AB389" i="7"/>
  <c r="AB388" i="7"/>
  <c r="AB387" i="7"/>
  <c r="AB386" i="7"/>
  <c r="AB385" i="7"/>
  <c r="AB384" i="7"/>
  <c r="AB383" i="7"/>
  <c r="AB382" i="7"/>
  <c r="AB381" i="7"/>
  <c r="AB380" i="7"/>
  <c r="AB379" i="7"/>
  <c r="AB378" i="7"/>
  <c r="AB377" i="7"/>
  <c r="AB376" i="7"/>
  <c r="AB375" i="7"/>
  <c r="AB374" i="7"/>
  <c r="AB373" i="7"/>
  <c r="AB372" i="7"/>
  <c r="AB371" i="7"/>
  <c r="AB370" i="7"/>
  <c r="AB369" i="7"/>
  <c r="AB368" i="7"/>
  <c r="AB367" i="7"/>
  <c r="AB366" i="7"/>
  <c r="AB365" i="7"/>
  <c r="AB364" i="7"/>
  <c r="AB363" i="7"/>
  <c r="AB362" i="7"/>
  <c r="AB361" i="7"/>
  <c r="AB360" i="7"/>
  <c r="AB359" i="7"/>
  <c r="AB358" i="7"/>
  <c r="AB357" i="7"/>
  <c r="AB356" i="7"/>
  <c r="AB355" i="7"/>
  <c r="AB354" i="7"/>
  <c r="AB353" i="7"/>
  <c r="AB352" i="7"/>
  <c r="AB351" i="7"/>
  <c r="AB350" i="7"/>
  <c r="AB349" i="7"/>
  <c r="AB348" i="7"/>
  <c r="AB347" i="7"/>
  <c r="AB346" i="7"/>
  <c r="AB345" i="7"/>
  <c r="AB344" i="7"/>
  <c r="AB343" i="7"/>
  <c r="AB342" i="7"/>
  <c r="AB341" i="7"/>
  <c r="AB340" i="7"/>
  <c r="AB339" i="7"/>
  <c r="AB338" i="7"/>
  <c r="AB337" i="7"/>
  <c r="AB336" i="7"/>
  <c r="AB335" i="7"/>
  <c r="AB334" i="7"/>
  <c r="AB333" i="7"/>
  <c r="AB332" i="7"/>
  <c r="AB331" i="7"/>
  <c r="AB330" i="7"/>
  <c r="AB329" i="7"/>
  <c r="AB328" i="7"/>
  <c r="AB327" i="7"/>
  <c r="AB326" i="7"/>
  <c r="AB325" i="7"/>
  <c r="AB324" i="7"/>
  <c r="AB323" i="7"/>
  <c r="AB322" i="7"/>
  <c r="AB321" i="7"/>
  <c r="AB320" i="7"/>
  <c r="AB319" i="7"/>
  <c r="AB318" i="7"/>
  <c r="AB317" i="7"/>
  <c r="AB316" i="7"/>
  <c r="AB315" i="7"/>
  <c r="AB314" i="7"/>
  <c r="AB313" i="7"/>
  <c r="AB312" i="7"/>
  <c r="AB311" i="7"/>
  <c r="AB310" i="7"/>
  <c r="AB309" i="7"/>
  <c r="AB308" i="7"/>
  <c r="AB307" i="7"/>
  <c r="AB306" i="7"/>
  <c r="AB305" i="7"/>
  <c r="AB304" i="7"/>
  <c r="AB303" i="7"/>
  <c r="AB302" i="7"/>
  <c r="AB301" i="7"/>
  <c r="AB300" i="7"/>
  <c r="AB299" i="7"/>
  <c r="AB298" i="7"/>
  <c r="AB297" i="7"/>
  <c r="AB296" i="7"/>
  <c r="AB295" i="7"/>
  <c r="AB294" i="7"/>
  <c r="AB293" i="7"/>
  <c r="AB292" i="7"/>
  <c r="AB291" i="7"/>
  <c r="AB290" i="7"/>
  <c r="AB289" i="7"/>
  <c r="AB288" i="7"/>
  <c r="AB287" i="7"/>
  <c r="AB286" i="7"/>
  <c r="AB285" i="7"/>
  <c r="AB284" i="7"/>
  <c r="AB283" i="7"/>
  <c r="AB282" i="7"/>
  <c r="AB281" i="7"/>
  <c r="AB280" i="7"/>
  <c r="AB279" i="7"/>
  <c r="AB278" i="7"/>
  <c r="AB277" i="7"/>
  <c r="AB276" i="7"/>
  <c r="AB275" i="7"/>
  <c r="AB274" i="7"/>
  <c r="AB273" i="7"/>
  <c r="AB272" i="7"/>
  <c r="AB271" i="7"/>
  <c r="AB270" i="7"/>
  <c r="AB269" i="7"/>
  <c r="AB268" i="7"/>
  <c r="AB267" i="7"/>
  <c r="AB266" i="7"/>
  <c r="AB265" i="7"/>
  <c r="AB264" i="7"/>
  <c r="AB263" i="7"/>
  <c r="AB262" i="7"/>
  <c r="AB261" i="7"/>
  <c r="AB260" i="7"/>
  <c r="AB259" i="7"/>
  <c r="AB258" i="7"/>
  <c r="AB257" i="7"/>
  <c r="AB256" i="7"/>
  <c r="AB255" i="7"/>
  <c r="AB254" i="7"/>
  <c r="AB253" i="7"/>
  <c r="AB252" i="7"/>
  <c r="AB251" i="7"/>
  <c r="AB250" i="7"/>
  <c r="AB249" i="7"/>
  <c r="AB248" i="7"/>
  <c r="AB247" i="7"/>
  <c r="AB246" i="7"/>
  <c r="AB245" i="7"/>
  <c r="AB244" i="7"/>
  <c r="AB243" i="7"/>
  <c r="AB242" i="7"/>
  <c r="AB241" i="7"/>
  <c r="AB240" i="7"/>
  <c r="AB239" i="7"/>
  <c r="AB238" i="7"/>
  <c r="AB237" i="7"/>
  <c r="AB236" i="7"/>
  <c r="AB235" i="7"/>
  <c r="AB234" i="7"/>
  <c r="AB233" i="7"/>
  <c r="AB232" i="7"/>
  <c r="AB231" i="7"/>
  <c r="AB230" i="7"/>
  <c r="AB229" i="7"/>
  <c r="AB228" i="7"/>
  <c r="AB227" i="7"/>
  <c r="AB226" i="7"/>
  <c r="AB225" i="7"/>
  <c r="AB224" i="7"/>
  <c r="AB223" i="7"/>
  <c r="AB222" i="7"/>
  <c r="AB221" i="7"/>
  <c r="AB220" i="7"/>
  <c r="AB219" i="7"/>
  <c r="AB218" i="7"/>
  <c r="AB217" i="7"/>
  <c r="AB216" i="7"/>
  <c r="AB215" i="7"/>
  <c r="AB214" i="7"/>
  <c r="AB213" i="7"/>
  <c r="AB212" i="7"/>
  <c r="AB211" i="7"/>
  <c r="AB210" i="7"/>
  <c r="AB209" i="7"/>
  <c r="AB208" i="7"/>
  <c r="AB207" i="7"/>
  <c r="AB206" i="7"/>
  <c r="AB205" i="7"/>
  <c r="AB204" i="7"/>
  <c r="AB203" i="7"/>
  <c r="AB202" i="7"/>
  <c r="AB201" i="7"/>
  <c r="AB200" i="7"/>
  <c r="AB199" i="7"/>
  <c r="AB198" i="7"/>
  <c r="AB197" i="7"/>
  <c r="AB196" i="7"/>
  <c r="AB195" i="7"/>
  <c r="AB194" i="7"/>
  <c r="AB193" i="7"/>
  <c r="AB192" i="7"/>
  <c r="AB191" i="7"/>
  <c r="AB190" i="7"/>
  <c r="AB189" i="7"/>
  <c r="AB188" i="7"/>
  <c r="AB187" i="7"/>
  <c r="AB186" i="7"/>
  <c r="AB185" i="7"/>
  <c r="AB184" i="7"/>
  <c r="AB183" i="7"/>
  <c r="AB182" i="7"/>
  <c r="AB181" i="7"/>
  <c r="AB180" i="7"/>
  <c r="AB179" i="7"/>
  <c r="AB178" i="7"/>
  <c r="AB177" i="7"/>
  <c r="AB176" i="7"/>
  <c r="AB175" i="7"/>
  <c r="AB174" i="7"/>
  <c r="AB173" i="7"/>
  <c r="AB172" i="7"/>
  <c r="AB171" i="7"/>
  <c r="AB170" i="7"/>
  <c r="AB169" i="7"/>
  <c r="AB168" i="7"/>
  <c r="AB167" i="7"/>
  <c r="AB166" i="7"/>
  <c r="AB165" i="7"/>
  <c r="AB164" i="7"/>
  <c r="AB163" i="7"/>
  <c r="AB162" i="7"/>
  <c r="AB161" i="7"/>
  <c r="AB160" i="7"/>
  <c r="AB159" i="7"/>
  <c r="AB158" i="7"/>
  <c r="AB157" i="7"/>
  <c r="AB156" i="7"/>
  <c r="AB155" i="7"/>
  <c r="AB154" i="7"/>
  <c r="AB153" i="7"/>
  <c r="AB152" i="7"/>
  <c r="AB151" i="7"/>
  <c r="AB150" i="7"/>
  <c r="AB149" i="7"/>
  <c r="AB148" i="7"/>
  <c r="AB147" i="7"/>
  <c r="AB146" i="7"/>
  <c r="AB145" i="7"/>
  <c r="AB144" i="7"/>
  <c r="AB143" i="7"/>
  <c r="AB142" i="7"/>
  <c r="AB141" i="7"/>
  <c r="AB140" i="7"/>
  <c r="AB139" i="7"/>
  <c r="AB138" i="7"/>
  <c r="AB137" i="7"/>
  <c r="AB136" i="7"/>
  <c r="AB135" i="7"/>
  <c r="AB134" i="7"/>
  <c r="AB133" i="7"/>
  <c r="AB132" i="7"/>
  <c r="AB131" i="7"/>
  <c r="AB130" i="7"/>
  <c r="AB129" i="7"/>
  <c r="AB128" i="7"/>
  <c r="AB127" i="7"/>
  <c r="AB126" i="7"/>
  <c r="AB125" i="7"/>
  <c r="AB124" i="7"/>
  <c r="AB123" i="7"/>
  <c r="AB122" i="7"/>
  <c r="AB121" i="7"/>
  <c r="AB120" i="7"/>
  <c r="AB119" i="7"/>
  <c r="AB118" i="7"/>
  <c r="AB117" i="7"/>
  <c r="AB116" i="7"/>
  <c r="AB115" i="7"/>
  <c r="AB114" i="7"/>
  <c r="AB113" i="7"/>
  <c r="AB112" i="7"/>
  <c r="AB111" i="7"/>
  <c r="AB110" i="7"/>
  <c r="AB109" i="7"/>
  <c r="AB108" i="7"/>
  <c r="AB107" i="7"/>
  <c r="AB106" i="7"/>
  <c r="AB105" i="7"/>
  <c r="AB104" i="7"/>
  <c r="AB103" i="7"/>
  <c r="AB102" i="7"/>
  <c r="AB101" i="7"/>
  <c r="AB100" i="7"/>
  <c r="AB99" i="7"/>
  <c r="AB98" i="7"/>
  <c r="AB97" i="7"/>
  <c r="AB96" i="7"/>
  <c r="AB95" i="7"/>
  <c r="AB94" i="7"/>
  <c r="AB93" i="7"/>
  <c r="AB92" i="7"/>
  <c r="AB91" i="7"/>
  <c r="AB90" i="7"/>
  <c r="AB89" i="7"/>
  <c r="AB88" i="7"/>
  <c r="AB87" i="7"/>
  <c r="AB86" i="7"/>
  <c r="AB85" i="7"/>
  <c r="AB84" i="7"/>
  <c r="AB83" i="7"/>
  <c r="AB82" i="7"/>
  <c r="AB81" i="7"/>
  <c r="AB80" i="7"/>
  <c r="AB79" i="7"/>
  <c r="AB78" i="7"/>
  <c r="AB77" i="7"/>
  <c r="AB76" i="7"/>
  <c r="AB75" i="7"/>
  <c r="AB74" i="7"/>
  <c r="AB73" i="7"/>
  <c r="AB72" i="7"/>
  <c r="AB71" i="7"/>
  <c r="AB70" i="7"/>
  <c r="AB69" i="7"/>
  <c r="AB68" i="7"/>
  <c r="AB67" i="7"/>
  <c r="AB66" i="7"/>
  <c r="AB65" i="7"/>
  <c r="AB64" i="7"/>
  <c r="AB63" i="7"/>
  <c r="AB62" i="7"/>
  <c r="AB61" i="7"/>
  <c r="AB60" i="7"/>
  <c r="AB59" i="7"/>
  <c r="AB58" i="7"/>
  <c r="AB57" i="7"/>
  <c r="AB56" i="7"/>
  <c r="AB55" i="7"/>
  <c r="AB54" i="7"/>
  <c r="AB53" i="7"/>
  <c r="AB52" i="7"/>
  <c r="AB51" i="7"/>
  <c r="AB50" i="7"/>
  <c r="AB49" i="7"/>
  <c r="AB48" i="7"/>
  <c r="AB47" i="7"/>
  <c r="AB46" i="7"/>
  <c r="AB45" i="7"/>
  <c r="AB44" i="7"/>
  <c r="AB43" i="7"/>
  <c r="AB42" i="7"/>
  <c r="AB41" i="7"/>
  <c r="AB40" i="7"/>
  <c r="AB39" i="7"/>
  <c r="AB38" i="7"/>
  <c r="AB37" i="7"/>
  <c r="AB36" i="7"/>
  <c r="AB35" i="7"/>
  <c r="AB34" i="7"/>
  <c r="AB33" i="7"/>
  <c r="AB32" i="7"/>
  <c r="AB31" i="7"/>
  <c r="AB30" i="7"/>
  <c r="AB29" i="7"/>
  <c r="AB28" i="7"/>
  <c r="AB27" i="7"/>
  <c r="AB26" i="7"/>
  <c r="AB25" i="7"/>
  <c r="AB24" i="7"/>
  <c r="AB23" i="7"/>
  <c r="AB22" i="7"/>
  <c r="AB21" i="7"/>
  <c r="AB20" i="7"/>
  <c r="AB19" i="7"/>
  <c r="AB18" i="7"/>
  <c r="AB17" i="7"/>
  <c r="AB16" i="7"/>
  <c r="AB15" i="7"/>
  <c r="AB14" i="7"/>
  <c r="AB13" i="7"/>
  <c r="AB12" i="7"/>
  <c r="AB11" i="7"/>
  <c r="BB282" i="13"/>
  <c r="BB283" i="13"/>
  <c r="BB284" i="13"/>
  <c r="BB285" i="13"/>
  <c r="BB286" i="13"/>
  <c r="BB287" i="13"/>
  <c r="BB288" i="13"/>
  <c r="BB281" i="13"/>
  <c r="BB253" i="13" l="1"/>
  <c r="AE246" i="13"/>
  <c r="AE262" i="13" s="1"/>
  <c r="AE245" i="13"/>
  <c r="AE261" i="13" s="1"/>
  <c r="AE244" i="13"/>
  <c r="AE260" i="13" s="1"/>
  <c r="AE243" i="13"/>
  <c r="AE259" i="13" s="1"/>
  <c r="AE242" i="13"/>
  <c r="AE258" i="13" s="1"/>
  <c r="AE241" i="13"/>
  <c r="AE257" i="13" s="1"/>
  <c r="AE240" i="13"/>
  <c r="AE256" i="13" s="1"/>
  <c r="AE239" i="13"/>
  <c r="AE255" i="13" s="1"/>
  <c r="AE238" i="13"/>
  <c r="AE254" i="13" s="1"/>
  <c r="BL266" i="13"/>
  <c r="BK266" i="13"/>
  <c r="BJ266" i="13"/>
  <c r="BI266" i="13"/>
  <c r="BH266" i="13"/>
  <c r="BG266" i="13"/>
  <c r="BF266" i="13"/>
  <c r="BE266" i="13"/>
  <c r="Y989" i="7"/>
  <c r="Z989" i="7" s="1"/>
  <c r="Y988" i="7"/>
  <c r="Z988" i="7" s="1"/>
  <c r="Y987" i="7"/>
  <c r="Z987" i="7" s="1"/>
  <c r="Y986" i="7"/>
  <c r="Z986" i="7" s="1"/>
  <c r="Y985" i="7"/>
  <c r="Z985" i="7" s="1"/>
  <c r="Y984" i="7"/>
  <c r="Z984" i="7" s="1"/>
  <c r="Y983" i="7"/>
  <c r="Z983" i="7" s="1"/>
  <c r="Y982" i="7"/>
  <c r="Z982" i="7" s="1"/>
  <c r="Y981" i="7"/>
  <c r="Z981" i="7" s="1"/>
  <c r="Y980" i="7"/>
  <c r="Z980" i="7" s="1"/>
  <c r="Y979" i="7"/>
  <c r="Z979" i="7" s="1"/>
  <c r="Y978" i="7"/>
  <c r="Z978" i="7" s="1"/>
  <c r="Y977" i="7"/>
  <c r="Z977" i="7" s="1"/>
  <c r="Y976" i="7"/>
  <c r="Z976" i="7" s="1"/>
  <c r="Y975" i="7"/>
  <c r="Z975" i="7" s="1"/>
  <c r="Y974" i="7"/>
  <c r="Z974" i="7" s="1"/>
  <c r="Y973" i="7"/>
  <c r="Z973" i="7" s="1"/>
  <c r="Y972" i="7"/>
  <c r="Z972" i="7" s="1"/>
  <c r="Y971" i="7"/>
  <c r="Z971" i="7" s="1"/>
  <c r="Y970" i="7"/>
  <c r="Z970" i="7" s="1"/>
  <c r="Y969" i="7"/>
  <c r="Z969" i="7" s="1"/>
  <c r="Y968" i="7"/>
  <c r="Z968" i="7" s="1"/>
  <c r="Y967" i="7"/>
  <c r="Z967" i="7" s="1"/>
  <c r="Y966" i="7"/>
  <c r="Z966" i="7" s="1"/>
  <c r="Y965" i="7"/>
  <c r="Z965" i="7" s="1"/>
  <c r="Y964" i="7"/>
  <c r="Z964" i="7" s="1"/>
  <c r="Y963" i="7"/>
  <c r="Z963" i="7" s="1"/>
  <c r="Y962" i="7"/>
  <c r="Z962" i="7" s="1"/>
  <c r="Y961" i="7"/>
  <c r="Z961" i="7" s="1"/>
  <c r="Y960" i="7"/>
  <c r="Z960" i="7" s="1"/>
  <c r="Y959" i="7"/>
  <c r="Z959" i="7" s="1"/>
  <c r="Y958" i="7"/>
  <c r="Z958" i="7" s="1"/>
  <c r="Y957" i="7"/>
  <c r="Z957" i="7" s="1"/>
  <c r="Y956" i="7"/>
  <c r="Z956" i="7" s="1"/>
  <c r="Y955" i="7"/>
  <c r="Z955" i="7" s="1"/>
  <c r="Y954" i="7"/>
  <c r="Z954" i="7" s="1"/>
  <c r="Y953" i="7"/>
  <c r="Z953" i="7" s="1"/>
  <c r="Y952" i="7"/>
  <c r="Z952" i="7" s="1"/>
  <c r="Y951" i="7"/>
  <c r="Z951" i="7" s="1"/>
  <c r="Y950" i="7"/>
  <c r="Z950" i="7" s="1"/>
  <c r="Y949" i="7"/>
  <c r="Z949" i="7" s="1"/>
  <c r="Y948" i="7"/>
  <c r="Z948" i="7" s="1"/>
  <c r="Y947" i="7"/>
  <c r="Z947" i="7" s="1"/>
  <c r="Y946" i="7"/>
  <c r="Z946" i="7" s="1"/>
  <c r="Y945" i="7"/>
  <c r="Z945" i="7" s="1"/>
  <c r="Y944" i="7"/>
  <c r="Z944" i="7" s="1"/>
  <c r="Y943" i="7"/>
  <c r="Z943" i="7" s="1"/>
  <c r="Y942" i="7"/>
  <c r="Z942" i="7" s="1"/>
  <c r="Y941" i="7"/>
  <c r="Z941" i="7" s="1"/>
  <c r="Y940" i="7"/>
  <c r="Z940" i="7" s="1"/>
  <c r="Y939" i="7"/>
  <c r="Z939" i="7" s="1"/>
  <c r="Y938" i="7"/>
  <c r="Z938" i="7" s="1"/>
  <c r="Y937" i="7"/>
  <c r="Z937" i="7" s="1"/>
  <c r="Y936" i="7"/>
  <c r="Z936" i="7" s="1"/>
  <c r="Y935" i="7"/>
  <c r="Z935" i="7" s="1"/>
  <c r="Y934" i="7"/>
  <c r="Z934" i="7" s="1"/>
  <c r="Y933" i="7"/>
  <c r="Z933" i="7" s="1"/>
  <c r="Y932" i="7"/>
  <c r="Z932" i="7" s="1"/>
  <c r="Y931" i="7"/>
  <c r="Z931" i="7" s="1"/>
  <c r="Y930" i="7"/>
  <c r="Z930" i="7" s="1"/>
  <c r="Y929" i="7"/>
  <c r="Z929" i="7" s="1"/>
  <c r="Y928" i="7"/>
  <c r="Z928" i="7" s="1"/>
  <c r="Y927" i="7"/>
  <c r="Z927" i="7" s="1"/>
  <c r="Y926" i="7"/>
  <c r="Z926" i="7" s="1"/>
  <c r="Y925" i="7"/>
  <c r="Z925" i="7" s="1"/>
  <c r="Y924" i="7"/>
  <c r="Z924" i="7" s="1"/>
  <c r="Y923" i="7"/>
  <c r="Z923" i="7" s="1"/>
  <c r="Y922" i="7"/>
  <c r="Z922" i="7" s="1"/>
  <c r="Y921" i="7"/>
  <c r="Z921" i="7" s="1"/>
  <c r="Y920" i="7"/>
  <c r="Z920" i="7" s="1"/>
  <c r="Y919" i="7"/>
  <c r="Z919" i="7" s="1"/>
  <c r="Y918" i="7"/>
  <c r="Z918" i="7" s="1"/>
  <c r="Y917" i="7"/>
  <c r="Z917" i="7" s="1"/>
  <c r="Y916" i="7"/>
  <c r="Z916" i="7" s="1"/>
  <c r="Y915" i="7"/>
  <c r="Z915" i="7" s="1"/>
  <c r="Y914" i="7"/>
  <c r="Z914" i="7" s="1"/>
  <c r="Y913" i="7"/>
  <c r="Z913" i="7" s="1"/>
  <c r="Y912" i="7"/>
  <c r="Z912" i="7" s="1"/>
  <c r="Y911" i="7"/>
  <c r="Z911" i="7" s="1"/>
  <c r="Y910" i="7"/>
  <c r="Z910" i="7" s="1"/>
  <c r="Y909" i="7"/>
  <c r="Z909" i="7" s="1"/>
  <c r="Y908" i="7"/>
  <c r="Z908" i="7" s="1"/>
  <c r="Y907" i="7"/>
  <c r="Z907" i="7" s="1"/>
  <c r="Y906" i="7"/>
  <c r="Z906" i="7" s="1"/>
  <c r="Y905" i="7"/>
  <c r="Z905" i="7" s="1"/>
  <c r="Y904" i="7"/>
  <c r="Z904" i="7" s="1"/>
  <c r="Y903" i="7"/>
  <c r="Z903" i="7" s="1"/>
  <c r="Y902" i="7"/>
  <c r="Z902" i="7" s="1"/>
  <c r="Y901" i="7"/>
  <c r="Z901" i="7" s="1"/>
  <c r="Y900" i="7"/>
  <c r="Z900" i="7" s="1"/>
  <c r="Y899" i="7"/>
  <c r="Z899" i="7" s="1"/>
  <c r="Y898" i="7"/>
  <c r="Z898" i="7" s="1"/>
  <c r="Y897" i="7"/>
  <c r="Z897" i="7" s="1"/>
  <c r="Y896" i="7"/>
  <c r="Z896" i="7" s="1"/>
  <c r="Y895" i="7"/>
  <c r="Z895" i="7" s="1"/>
  <c r="Y894" i="7"/>
  <c r="Z894" i="7" s="1"/>
  <c r="Y893" i="7"/>
  <c r="Z893" i="7" s="1"/>
  <c r="Y892" i="7"/>
  <c r="Z892" i="7" s="1"/>
  <c r="Y891" i="7"/>
  <c r="Z891" i="7" s="1"/>
  <c r="Y890" i="7"/>
  <c r="Z890" i="7" s="1"/>
  <c r="Y889" i="7"/>
  <c r="Z889" i="7" s="1"/>
  <c r="Y888" i="7"/>
  <c r="Z888" i="7" s="1"/>
  <c r="Y887" i="7"/>
  <c r="Z887" i="7" s="1"/>
  <c r="Y886" i="7"/>
  <c r="Z886" i="7" s="1"/>
  <c r="Y885" i="7"/>
  <c r="Z885" i="7" s="1"/>
  <c r="Y884" i="7"/>
  <c r="Z884" i="7" s="1"/>
  <c r="Y883" i="7"/>
  <c r="Z883" i="7" s="1"/>
  <c r="Y882" i="7"/>
  <c r="Z882" i="7" s="1"/>
  <c r="Y881" i="7"/>
  <c r="Z881" i="7" s="1"/>
  <c r="Y880" i="7"/>
  <c r="Z880" i="7" s="1"/>
  <c r="Y879" i="7"/>
  <c r="Z879" i="7" s="1"/>
  <c r="Y878" i="7"/>
  <c r="Z878" i="7" s="1"/>
  <c r="Y877" i="7"/>
  <c r="Z877" i="7" s="1"/>
  <c r="Y876" i="7"/>
  <c r="Z876" i="7" s="1"/>
  <c r="Y875" i="7"/>
  <c r="Z875" i="7" s="1"/>
  <c r="Y874" i="7"/>
  <c r="Z874" i="7" s="1"/>
  <c r="Y873" i="7"/>
  <c r="Z873" i="7" s="1"/>
  <c r="Y872" i="7"/>
  <c r="Z872" i="7" s="1"/>
  <c r="Y871" i="7"/>
  <c r="Z871" i="7" s="1"/>
  <c r="Y870" i="7"/>
  <c r="Z870" i="7" s="1"/>
  <c r="Y869" i="7"/>
  <c r="Z869" i="7" s="1"/>
  <c r="Y868" i="7"/>
  <c r="Z868" i="7" s="1"/>
  <c r="Y867" i="7"/>
  <c r="Z867" i="7" s="1"/>
  <c r="Y866" i="7"/>
  <c r="Z866" i="7" s="1"/>
  <c r="Y865" i="7"/>
  <c r="Z865" i="7" s="1"/>
  <c r="Y864" i="7"/>
  <c r="Z864" i="7" s="1"/>
  <c r="Y863" i="7"/>
  <c r="Z863" i="7" s="1"/>
  <c r="Y862" i="7"/>
  <c r="Z862" i="7" s="1"/>
  <c r="Y861" i="7"/>
  <c r="Z861" i="7" s="1"/>
  <c r="Y860" i="7"/>
  <c r="Z860" i="7" s="1"/>
  <c r="Y859" i="7"/>
  <c r="Z859" i="7" s="1"/>
  <c r="Y858" i="7"/>
  <c r="Z858" i="7" s="1"/>
  <c r="Y857" i="7"/>
  <c r="Z857" i="7" s="1"/>
  <c r="Y856" i="7"/>
  <c r="Z856" i="7" s="1"/>
  <c r="Y855" i="7"/>
  <c r="Z855" i="7" s="1"/>
  <c r="Y854" i="7"/>
  <c r="Z854" i="7" s="1"/>
  <c r="Y853" i="7"/>
  <c r="Z853" i="7" s="1"/>
  <c r="Y852" i="7"/>
  <c r="Z852" i="7" s="1"/>
  <c r="Y851" i="7"/>
  <c r="Z851" i="7" s="1"/>
  <c r="Y850" i="7"/>
  <c r="Z850" i="7" s="1"/>
  <c r="Y849" i="7"/>
  <c r="Z849" i="7" s="1"/>
  <c r="Y848" i="7"/>
  <c r="Z848" i="7" s="1"/>
  <c r="Y847" i="7"/>
  <c r="Z847" i="7" s="1"/>
  <c r="Y846" i="7"/>
  <c r="Z846" i="7" s="1"/>
  <c r="Y845" i="7"/>
  <c r="Z845" i="7" s="1"/>
  <c r="Y844" i="7"/>
  <c r="Z844" i="7" s="1"/>
  <c r="Y843" i="7"/>
  <c r="Z843" i="7" s="1"/>
  <c r="Y842" i="7"/>
  <c r="Z842" i="7" s="1"/>
  <c r="Y841" i="7"/>
  <c r="Z841" i="7" s="1"/>
  <c r="Y840" i="7"/>
  <c r="Z840" i="7" s="1"/>
  <c r="Y839" i="7"/>
  <c r="Z839" i="7" s="1"/>
  <c r="Y838" i="7"/>
  <c r="Z838" i="7" s="1"/>
  <c r="Y837" i="7"/>
  <c r="Z837" i="7" s="1"/>
  <c r="Y836" i="7"/>
  <c r="Z836" i="7" s="1"/>
  <c r="Y835" i="7"/>
  <c r="Z835" i="7" s="1"/>
  <c r="Y834" i="7"/>
  <c r="Z834" i="7" s="1"/>
  <c r="Y833" i="7"/>
  <c r="Z833" i="7" s="1"/>
  <c r="Y832" i="7"/>
  <c r="Z832" i="7" s="1"/>
  <c r="Y831" i="7"/>
  <c r="Z831" i="7" s="1"/>
  <c r="Y830" i="7"/>
  <c r="Z830" i="7" s="1"/>
  <c r="Y829" i="7"/>
  <c r="Z829" i="7" s="1"/>
  <c r="Y828" i="7"/>
  <c r="Z828" i="7" s="1"/>
  <c r="Y827" i="7"/>
  <c r="Z827" i="7" s="1"/>
  <c r="Y826" i="7"/>
  <c r="Z826" i="7" s="1"/>
  <c r="Y825" i="7"/>
  <c r="Z825" i="7" s="1"/>
  <c r="Y824" i="7"/>
  <c r="Z824" i="7" s="1"/>
  <c r="Y823" i="7"/>
  <c r="Z823" i="7" s="1"/>
  <c r="Y822" i="7"/>
  <c r="Z822" i="7" s="1"/>
  <c r="Y821" i="7"/>
  <c r="Z821" i="7" s="1"/>
  <c r="Y820" i="7"/>
  <c r="Z820" i="7" s="1"/>
  <c r="Y819" i="7"/>
  <c r="Z819" i="7" s="1"/>
  <c r="Y818" i="7"/>
  <c r="Z818" i="7" s="1"/>
  <c r="Y817" i="7"/>
  <c r="Z817" i="7" s="1"/>
  <c r="Y816" i="7"/>
  <c r="Z816" i="7" s="1"/>
  <c r="Y815" i="7"/>
  <c r="Z815" i="7" s="1"/>
  <c r="Y814" i="7"/>
  <c r="Z814" i="7" s="1"/>
  <c r="Y813" i="7"/>
  <c r="Z813" i="7" s="1"/>
  <c r="Y812" i="7"/>
  <c r="Z812" i="7" s="1"/>
  <c r="Y811" i="7"/>
  <c r="Z811" i="7" s="1"/>
  <c r="Y810" i="7"/>
  <c r="Z810" i="7" s="1"/>
  <c r="Y809" i="7"/>
  <c r="Z809" i="7" s="1"/>
  <c r="Y808" i="7"/>
  <c r="Z808" i="7" s="1"/>
  <c r="Y807" i="7"/>
  <c r="Z807" i="7" s="1"/>
  <c r="Y806" i="7"/>
  <c r="Z806" i="7" s="1"/>
  <c r="Y805" i="7"/>
  <c r="Z805" i="7" s="1"/>
  <c r="Y804" i="7"/>
  <c r="Z804" i="7" s="1"/>
  <c r="Y803" i="7"/>
  <c r="Z803" i="7" s="1"/>
  <c r="Y802" i="7"/>
  <c r="Z802" i="7" s="1"/>
  <c r="Y801" i="7"/>
  <c r="Z801" i="7" s="1"/>
  <c r="Y800" i="7"/>
  <c r="Z800" i="7" s="1"/>
  <c r="Y799" i="7"/>
  <c r="Z799" i="7" s="1"/>
  <c r="Y798" i="7"/>
  <c r="Z798" i="7" s="1"/>
  <c r="Y797" i="7"/>
  <c r="Z797" i="7" s="1"/>
  <c r="Y796" i="7"/>
  <c r="Z796" i="7" s="1"/>
  <c r="Y795" i="7"/>
  <c r="Z795" i="7" s="1"/>
  <c r="Y794" i="7"/>
  <c r="Z794" i="7" s="1"/>
  <c r="Y793" i="7"/>
  <c r="Z793" i="7" s="1"/>
  <c r="Y792" i="7"/>
  <c r="Z792" i="7" s="1"/>
  <c r="Y791" i="7"/>
  <c r="Z791" i="7" s="1"/>
  <c r="Y790" i="7"/>
  <c r="Z790" i="7" s="1"/>
  <c r="Y789" i="7"/>
  <c r="Z789" i="7" s="1"/>
  <c r="Y788" i="7"/>
  <c r="Z788" i="7" s="1"/>
  <c r="Y787" i="7"/>
  <c r="Z787" i="7" s="1"/>
  <c r="Y786" i="7"/>
  <c r="Z786" i="7" s="1"/>
  <c r="Y785" i="7"/>
  <c r="Z785" i="7" s="1"/>
  <c r="Y784" i="7"/>
  <c r="Z784" i="7" s="1"/>
  <c r="Y783" i="7"/>
  <c r="Z783" i="7" s="1"/>
  <c r="Y782" i="7"/>
  <c r="Z782" i="7" s="1"/>
  <c r="Y781" i="7"/>
  <c r="Z781" i="7" s="1"/>
  <c r="Y780" i="7"/>
  <c r="Z780" i="7" s="1"/>
  <c r="Y779" i="7"/>
  <c r="Z779" i="7" s="1"/>
  <c r="Y778" i="7"/>
  <c r="Z778" i="7" s="1"/>
  <c r="Y777" i="7"/>
  <c r="Z777" i="7" s="1"/>
  <c r="Y776" i="7"/>
  <c r="Z776" i="7" s="1"/>
  <c r="Y775" i="7"/>
  <c r="Z775" i="7" s="1"/>
  <c r="Y774" i="7"/>
  <c r="Z774" i="7" s="1"/>
  <c r="Y773" i="7"/>
  <c r="Z773" i="7" s="1"/>
  <c r="Y772" i="7"/>
  <c r="Z772" i="7" s="1"/>
  <c r="Y771" i="7"/>
  <c r="Z771" i="7" s="1"/>
  <c r="Y770" i="7"/>
  <c r="Z770" i="7" s="1"/>
  <c r="Y769" i="7"/>
  <c r="Z769" i="7" s="1"/>
  <c r="Y768" i="7"/>
  <c r="Z768" i="7" s="1"/>
  <c r="Y767" i="7"/>
  <c r="Z767" i="7" s="1"/>
  <c r="Y766" i="7"/>
  <c r="Z766" i="7" s="1"/>
  <c r="Y765" i="7"/>
  <c r="Z765" i="7" s="1"/>
  <c r="Y764" i="7"/>
  <c r="Z764" i="7" s="1"/>
  <c r="Y763" i="7"/>
  <c r="Z763" i="7" s="1"/>
  <c r="Y762" i="7"/>
  <c r="Z762" i="7" s="1"/>
  <c r="Y761" i="7"/>
  <c r="Z761" i="7" s="1"/>
  <c r="Y760" i="7"/>
  <c r="Z760" i="7" s="1"/>
  <c r="Y759" i="7"/>
  <c r="Z759" i="7" s="1"/>
  <c r="Y758" i="7"/>
  <c r="Z758" i="7" s="1"/>
  <c r="Y757" i="7"/>
  <c r="Z757" i="7" s="1"/>
  <c r="Y756" i="7"/>
  <c r="Z756" i="7" s="1"/>
  <c r="Y755" i="7"/>
  <c r="Z755" i="7" s="1"/>
  <c r="Y754" i="7"/>
  <c r="Z754" i="7" s="1"/>
  <c r="Y753" i="7"/>
  <c r="Z753" i="7" s="1"/>
  <c r="Y752" i="7"/>
  <c r="Z752" i="7" s="1"/>
  <c r="Y751" i="7"/>
  <c r="Z751" i="7" s="1"/>
  <c r="Y750" i="7"/>
  <c r="Z750" i="7" s="1"/>
  <c r="Y749" i="7"/>
  <c r="Z749" i="7" s="1"/>
  <c r="Y748" i="7"/>
  <c r="Z748" i="7" s="1"/>
  <c r="Y747" i="7"/>
  <c r="Z747" i="7" s="1"/>
  <c r="Y746" i="7"/>
  <c r="Z746" i="7" s="1"/>
  <c r="Y745" i="7"/>
  <c r="Z745" i="7" s="1"/>
  <c r="Y744" i="7"/>
  <c r="Z744" i="7" s="1"/>
  <c r="Y743" i="7"/>
  <c r="Z743" i="7" s="1"/>
  <c r="Y742" i="7"/>
  <c r="Z742" i="7" s="1"/>
  <c r="Y741" i="7"/>
  <c r="Z741" i="7" s="1"/>
  <c r="Y740" i="7"/>
  <c r="Z740" i="7" s="1"/>
  <c r="Y739" i="7"/>
  <c r="Z739" i="7" s="1"/>
  <c r="Y738" i="7"/>
  <c r="Z738" i="7" s="1"/>
  <c r="Y737" i="7"/>
  <c r="Z737" i="7" s="1"/>
  <c r="Y736" i="7"/>
  <c r="Z736" i="7" s="1"/>
  <c r="Y735" i="7"/>
  <c r="Z735" i="7" s="1"/>
  <c r="Y734" i="7"/>
  <c r="Z734" i="7" s="1"/>
  <c r="Y733" i="7"/>
  <c r="Z733" i="7" s="1"/>
  <c r="Y732" i="7"/>
  <c r="Z732" i="7" s="1"/>
  <c r="Y731" i="7"/>
  <c r="Z731" i="7" s="1"/>
  <c r="Y730" i="7"/>
  <c r="Z730" i="7" s="1"/>
  <c r="Y729" i="7"/>
  <c r="Z729" i="7" s="1"/>
  <c r="Y728" i="7"/>
  <c r="Z728" i="7" s="1"/>
  <c r="Y727" i="7"/>
  <c r="Z727" i="7" s="1"/>
  <c r="Y726" i="7"/>
  <c r="Z726" i="7" s="1"/>
  <c r="Y725" i="7"/>
  <c r="Z725" i="7" s="1"/>
  <c r="Y724" i="7"/>
  <c r="Z724" i="7" s="1"/>
  <c r="Y723" i="7"/>
  <c r="Z723" i="7" s="1"/>
  <c r="Y722" i="7"/>
  <c r="Z722" i="7" s="1"/>
  <c r="Y721" i="7"/>
  <c r="Z721" i="7" s="1"/>
  <c r="Y720" i="7"/>
  <c r="Z720" i="7" s="1"/>
  <c r="Y719" i="7"/>
  <c r="Z719" i="7" s="1"/>
  <c r="Y718" i="7"/>
  <c r="Z718" i="7" s="1"/>
  <c r="Y717" i="7"/>
  <c r="Z717" i="7" s="1"/>
  <c r="Y716" i="7"/>
  <c r="Z716" i="7" s="1"/>
  <c r="Y715" i="7"/>
  <c r="Z715" i="7" s="1"/>
  <c r="Y714" i="7"/>
  <c r="Z714" i="7" s="1"/>
  <c r="Y713" i="7"/>
  <c r="Z713" i="7" s="1"/>
  <c r="Y712" i="7"/>
  <c r="Z712" i="7" s="1"/>
  <c r="Y711" i="7"/>
  <c r="Z711" i="7" s="1"/>
  <c r="Y710" i="7"/>
  <c r="Z710" i="7" s="1"/>
  <c r="Y709" i="7"/>
  <c r="Z709" i="7" s="1"/>
  <c r="Y708" i="7"/>
  <c r="Z708" i="7" s="1"/>
  <c r="Y707" i="7"/>
  <c r="Z707" i="7" s="1"/>
  <c r="Y706" i="7"/>
  <c r="Z706" i="7" s="1"/>
  <c r="Y705" i="7"/>
  <c r="Z705" i="7" s="1"/>
  <c r="Y704" i="7"/>
  <c r="Z704" i="7" s="1"/>
  <c r="Y703" i="7"/>
  <c r="Z703" i="7" s="1"/>
  <c r="Y702" i="7"/>
  <c r="Z702" i="7" s="1"/>
  <c r="Y701" i="7"/>
  <c r="Z701" i="7" s="1"/>
  <c r="Y700" i="7"/>
  <c r="Z700" i="7" s="1"/>
  <c r="Y699" i="7"/>
  <c r="Z699" i="7" s="1"/>
  <c r="Y698" i="7"/>
  <c r="Z698" i="7" s="1"/>
  <c r="Y697" i="7"/>
  <c r="Z697" i="7" s="1"/>
  <c r="Y696" i="7"/>
  <c r="Z696" i="7" s="1"/>
  <c r="Y695" i="7"/>
  <c r="Z695" i="7" s="1"/>
  <c r="Y694" i="7"/>
  <c r="Z694" i="7" s="1"/>
  <c r="Y693" i="7"/>
  <c r="Z693" i="7" s="1"/>
  <c r="Y692" i="7"/>
  <c r="Z692" i="7" s="1"/>
  <c r="Y691" i="7"/>
  <c r="Z691" i="7" s="1"/>
  <c r="Y690" i="7"/>
  <c r="Z690" i="7" s="1"/>
  <c r="Y689" i="7"/>
  <c r="Z689" i="7" s="1"/>
  <c r="Y688" i="7"/>
  <c r="Z688" i="7" s="1"/>
  <c r="Y687" i="7"/>
  <c r="Z687" i="7" s="1"/>
  <c r="Y686" i="7"/>
  <c r="Z686" i="7" s="1"/>
  <c r="Y685" i="7"/>
  <c r="Z685" i="7" s="1"/>
  <c r="Y684" i="7"/>
  <c r="Z684" i="7" s="1"/>
  <c r="Y683" i="7"/>
  <c r="Z683" i="7" s="1"/>
  <c r="Y682" i="7"/>
  <c r="Z682" i="7" s="1"/>
  <c r="Y681" i="7"/>
  <c r="Z681" i="7" s="1"/>
  <c r="Y680" i="7"/>
  <c r="Z680" i="7" s="1"/>
  <c r="Y679" i="7"/>
  <c r="Z679" i="7" s="1"/>
  <c r="Y678" i="7"/>
  <c r="Z678" i="7" s="1"/>
  <c r="Y677" i="7"/>
  <c r="Z677" i="7" s="1"/>
  <c r="Y676" i="7"/>
  <c r="Z676" i="7" s="1"/>
  <c r="Y675" i="7"/>
  <c r="Z675" i="7" s="1"/>
  <c r="Y674" i="7"/>
  <c r="Z674" i="7" s="1"/>
  <c r="Y673" i="7"/>
  <c r="Z673" i="7" s="1"/>
  <c r="Y672" i="7"/>
  <c r="Z672" i="7" s="1"/>
  <c r="Y671" i="7"/>
  <c r="Z671" i="7" s="1"/>
  <c r="Y670" i="7"/>
  <c r="Z670" i="7" s="1"/>
  <c r="Y669" i="7"/>
  <c r="Z669" i="7" s="1"/>
  <c r="Y668" i="7"/>
  <c r="Z668" i="7" s="1"/>
  <c r="Y667" i="7"/>
  <c r="Z667" i="7" s="1"/>
  <c r="Y666" i="7"/>
  <c r="Z666" i="7" s="1"/>
  <c r="Y665" i="7"/>
  <c r="Z665" i="7" s="1"/>
  <c r="Y664" i="7"/>
  <c r="Z664" i="7" s="1"/>
  <c r="Y663" i="7"/>
  <c r="Z663" i="7" s="1"/>
  <c r="Y662" i="7"/>
  <c r="Z662" i="7" s="1"/>
  <c r="Y661" i="7"/>
  <c r="Z661" i="7" s="1"/>
  <c r="Y660" i="7"/>
  <c r="Z660" i="7" s="1"/>
  <c r="Y659" i="7"/>
  <c r="Z659" i="7" s="1"/>
  <c r="Y658" i="7"/>
  <c r="Z658" i="7" s="1"/>
  <c r="Y657" i="7"/>
  <c r="Z657" i="7" s="1"/>
  <c r="Y656" i="7"/>
  <c r="Z656" i="7" s="1"/>
  <c r="Y655" i="7"/>
  <c r="Z655" i="7" s="1"/>
  <c r="Y654" i="7"/>
  <c r="Z654" i="7" s="1"/>
  <c r="Y653" i="7"/>
  <c r="Z653" i="7" s="1"/>
  <c r="Y652" i="7"/>
  <c r="Z652" i="7" s="1"/>
  <c r="Y651" i="7"/>
  <c r="Z651" i="7" s="1"/>
  <c r="Y650" i="7"/>
  <c r="Z650" i="7" s="1"/>
  <c r="Y649" i="7"/>
  <c r="Z649" i="7" s="1"/>
  <c r="Y648" i="7"/>
  <c r="Z648" i="7" s="1"/>
  <c r="Y647" i="7"/>
  <c r="Z647" i="7" s="1"/>
  <c r="Y646" i="7"/>
  <c r="Z646" i="7" s="1"/>
  <c r="Y645" i="7"/>
  <c r="Z645" i="7" s="1"/>
  <c r="Y644" i="7"/>
  <c r="Z644" i="7" s="1"/>
  <c r="Y643" i="7"/>
  <c r="Z643" i="7" s="1"/>
  <c r="Y642" i="7"/>
  <c r="Z642" i="7" s="1"/>
  <c r="Y641" i="7"/>
  <c r="Z641" i="7" s="1"/>
  <c r="Y640" i="7"/>
  <c r="Z640" i="7" s="1"/>
  <c r="Y639" i="7"/>
  <c r="Z639" i="7" s="1"/>
  <c r="Y638" i="7"/>
  <c r="Z638" i="7" s="1"/>
  <c r="Y637" i="7"/>
  <c r="Z637" i="7" s="1"/>
  <c r="Y636" i="7"/>
  <c r="Z636" i="7" s="1"/>
  <c r="Y635" i="7"/>
  <c r="Z635" i="7" s="1"/>
  <c r="Y634" i="7"/>
  <c r="Z634" i="7" s="1"/>
  <c r="Y633" i="7"/>
  <c r="Z633" i="7" s="1"/>
  <c r="Y632" i="7"/>
  <c r="Z632" i="7" s="1"/>
  <c r="Y631" i="7"/>
  <c r="Z631" i="7" s="1"/>
  <c r="Y630" i="7"/>
  <c r="Z630" i="7" s="1"/>
  <c r="Y629" i="7"/>
  <c r="Z629" i="7" s="1"/>
  <c r="Y628" i="7"/>
  <c r="Z628" i="7" s="1"/>
  <c r="Y627" i="7"/>
  <c r="Z627" i="7" s="1"/>
  <c r="Y626" i="7"/>
  <c r="Z626" i="7" s="1"/>
  <c r="Y625" i="7"/>
  <c r="Z625" i="7" s="1"/>
  <c r="Y624" i="7"/>
  <c r="Z624" i="7" s="1"/>
  <c r="Y623" i="7"/>
  <c r="Z623" i="7" s="1"/>
  <c r="Y622" i="7"/>
  <c r="Z622" i="7" s="1"/>
  <c r="Y621" i="7"/>
  <c r="Z621" i="7" s="1"/>
  <c r="Y620" i="7"/>
  <c r="Z620" i="7" s="1"/>
  <c r="Y619" i="7"/>
  <c r="Z619" i="7" s="1"/>
  <c r="Y618" i="7"/>
  <c r="Z618" i="7" s="1"/>
  <c r="Y617" i="7"/>
  <c r="Z617" i="7" s="1"/>
  <c r="Y616" i="7"/>
  <c r="Z616" i="7" s="1"/>
  <c r="Y615" i="7"/>
  <c r="Z615" i="7" s="1"/>
  <c r="Y614" i="7"/>
  <c r="Z614" i="7" s="1"/>
  <c r="Y613" i="7"/>
  <c r="Z613" i="7" s="1"/>
  <c r="Y612" i="7"/>
  <c r="Z612" i="7" s="1"/>
  <c r="Y611" i="7"/>
  <c r="Z611" i="7" s="1"/>
  <c r="Y610" i="7"/>
  <c r="Z610" i="7" s="1"/>
  <c r="Y609" i="7"/>
  <c r="Z609" i="7" s="1"/>
  <c r="Y608" i="7"/>
  <c r="Z608" i="7" s="1"/>
  <c r="Y607" i="7"/>
  <c r="Z607" i="7" s="1"/>
  <c r="Y606" i="7"/>
  <c r="Z606" i="7" s="1"/>
  <c r="Y605" i="7"/>
  <c r="Z605" i="7" s="1"/>
  <c r="Y604" i="7"/>
  <c r="Z604" i="7" s="1"/>
  <c r="Y603" i="7"/>
  <c r="Z603" i="7" s="1"/>
  <c r="Y602" i="7"/>
  <c r="Z602" i="7" s="1"/>
  <c r="Y601" i="7"/>
  <c r="Z601" i="7" s="1"/>
  <c r="Y600" i="7"/>
  <c r="Z600" i="7" s="1"/>
  <c r="Y599" i="7"/>
  <c r="Z599" i="7" s="1"/>
  <c r="Y598" i="7"/>
  <c r="Z598" i="7" s="1"/>
  <c r="Y597" i="7"/>
  <c r="Z597" i="7" s="1"/>
  <c r="Y596" i="7"/>
  <c r="Z596" i="7" s="1"/>
  <c r="Y595" i="7"/>
  <c r="Z595" i="7" s="1"/>
  <c r="Y594" i="7"/>
  <c r="Z594" i="7" s="1"/>
  <c r="Y593" i="7"/>
  <c r="Z593" i="7" s="1"/>
  <c r="Y592" i="7"/>
  <c r="Z592" i="7" s="1"/>
  <c r="Y591" i="7"/>
  <c r="Z591" i="7" s="1"/>
  <c r="Y590" i="7"/>
  <c r="Z590" i="7" s="1"/>
  <c r="Y589" i="7"/>
  <c r="Z589" i="7" s="1"/>
  <c r="Y588" i="7"/>
  <c r="Z588" i="7" s="1"/>
  <c r="Y587" i="7"/>
  <c r="Z587" i="7" s="1"/>
  <c r="Y586" i="7"/>
  <c r="Z586" i="7" s="1"/>
  <c r="Y585" i="7"/>
  <c r="Z585" i="7" s="1"/>
  <c r="Y584" i="7"/>
  <c r="Z584" i="7" s="1"/>
  <c r="Y583" i="7"/>
  <c r="Z583" i="7" s="1"/>
  <c r="Y582" i="7"/>
  <c r="Z582" i="7" s="1"/>
  <c r="Y581" i="7"/>
  <c r="Z581" i="7" s="1"/>
  <c r="Y580" i="7"/>
  <c r="Z580" i="7" s="1"/>
  <c r="Y579" i="7"/>
  <c r="Z579" i="7" s="1"/>
  <c r="Y578" i="7"/>
  <c r="Z578" i="7" s="1"/>
  <c r="Y577" i="7"/>
  <c r="Z577" i="7" s="1"/>
  <c r="Y576" i="7"/>
  <c r="Z576" i="7" s="1"/>
  <c r="Y575" i="7"/>
  <c r="Z575" i="7" s="1"/>
  <c r="Y574" i="7"/>
  <c r="Z574" i="7" s="1"/>
  <c r="Y573" i="7"/>
  <c r="Z573" i="7" s="1"/>
  <c r="Y572" i="7"/>
  <c r="Z572" i="7" s="1"/>
  <c r="Y571" i="7"/>
  <c r="Z571" i="7" s="1"/>
  <c r="Y570" i="7"/>
  <c r="Z570" i="7" s="1"/>
  <c r="Y569" i="7"/>
  <c r="Z569" i="7" s="1"/>
  <c r="Y568" i="7"/>
  <c r="Z568" i="7" s="1"/>
  <c r="Y567" i="7"/>
  <c r="Z567" i="7" s="1"/>
  <c r="Y566" i="7"/>
  <c r="Z566" i="7" s="1"/>
  <c r="Y565" i="7"/>
  <c r="Z565" i="7" s="1"/>
  <c r="Y564" i="7"/>
  <c r="Z564" i="7" s="1"/>
  <c r="Y563" i="7"/>
  <c r="Z563" i="7" s="1"/>
  <c r="Y562" i="7"/>
  <c r="Z562" i="7" s="1"/>
  <c r="Y561" i="7"/>
  <c r="Z561" i="7" s="1"/>
  <c r="Y560" i="7"/>
  <c r="Z560" i="7" s="1"/>
  <c r="Y559" i="7"/>
  <c r="Z559" i="7" s="1"/>
  <c r="Y558" i="7"/>
  <c r="Z558" i="7" s="1"/>
  <c r="Y557" i="7"/>
  <c r="Z557" i="7" s="1"/>
  <c r="Y556" i="7"/>
  <c r="Z556" i="7" s="1"/>
  <c r="Y555" i="7"/>
  <c r="Z555" i="7" s="1"/>
  <c r="Y554" i="7"/>
  <c r="Z554" i="7" s="1"/>
  <c r="Y553" i="7"/>
  <c r="Z553" i="7" s="1"/>
  <c r="Y552" i="7"/>
  <c r="Z552" i="7" s="1"/>
  <c r="Y551" i="7"/>
  <c r="Z551" i="7" s="1"/>
  <c r="Y550" i="7"/>
  <c r="Z550" i="7" s="1"/>
  <c r="Y549" i="7"/>
  <c r="Z549" i="7" s="1"/>
  <c r="Y548" i="7"/>
  <c r="Z548" i="7" s="1"/>
  <c r="Y547" i="7"/>
  <c r="Z547" i="7" s="1"/>
  <c r="Y546" i="7"/>
  <c r="Z546" i="7" s="1"/>
  <c r="Y545" i="7"/>
  <c r="Z545" i="7" s="1"/>
  <c r="Y544" i="7"/>
  <c r="Z544" i="7" s="1"/>
  <c r="Y543" i="7"/>
  <c r="Z543" i="7" s="1"/>
  <c r="Y542" i="7"/>
  <c r="Z542" i="7" s="1"/>
  <c r="Y541" i="7"/>
  <c r="Z541" i="7" s="1"/>
  <c r="Y540" i="7"/>
  <c r="Z540" i="7" s="1"/>
  <c r="Y539" i="7"/>
  <c r="Z539" i="7" s="1"/>
  <c r="Y538" i="7"/>
  <c r="Z538" i="7" s="1"/>
  <c r="Y537" i="7"/>
  <c r="Z537" i="7" s="1"/>
  <c r="Y536" i="7"/>
  <c r="Z536" i="7" s="1"/>
  <c r="Y535" i="7"/>
  <c r="Z535" i="7" s="1"/>
  <c r="Y534" i="7"/>
  <c r="Z534" i="7" s="1"/>
  <c r="Y533" i="7"/>
  <c r="Z533" i="7" s="1"/>
  <c r="Y532" i="7"/>
  <c r="Z532" i="7" s="1"/>
  <c r="Y531" i="7"/>
  <c r="Z531" i="7" s="1"/>
  <c r="Y530" i="7"/>
  <c r="Z530" i="7" s="1"/>
  <c r="Y529" i="7"/>
  <c r="Z529" i="7" s="1"/>
  <c r="Y528" i="7"/>
  <c r="Z528" i="7" s="1"/>
  <c r="Y527" i="7"/>
  <c r="Z527" i="7" s="1"/>
  <c r="Y526" i="7"/>
  <c r="Z526" i="7" s="1"/>
  <c r="Y525" i="7"/>
  <c r="Z525" i="7" s="1"/>
  <c r="Y524" i="7"/>
  <c r="Z524" i="7" s="1"/>
  <c r="Y523" i="7"/>
  <c r="Z523" i="7" s="1"/>
  <c r="Y522" i="7"/>
  <c r="Z522" i="7" s="1"/>
  <c r="Y521" i="7"/>
  <c r="Z521" i="7" s="1"/>
  <c r="Y520" i="7"/>
  <c r="Z520" i="7" s="1"/>
  <c r="Y519" i="7"/>
  <c r="Z519" i="7" s="1"/>
  <c r="Y518" i="7"/>
  <c r="Z518" i="7" s="1"/>
  <c r="Y517" i="7"/>
  <c r="Z517" i="7" s="1"/>
  <c r="Y516" i="7"/>
  <c r="Z516" i="7" s="1"/>
  <c r="Y515" i="7"/>
  <c r="Z515" i="7" s="1"/>
  <c r="Y514" i="7"/>
  <c r="Z514" i="7" s="1"/>
  <c r="Y513" i="7"/>
  <c r="Z513" i="7" s="1"/>
  <c r="Y512" i="7"/>
  <c r="Z512" i="7" s="1"/>
  <c r="Y511" i="7"/>
  <c r="Z511" i="7" s="1"/>
  <c r="Y510" i="7"/>
  <c r="Z510" i="7" s="1"/>
  <c r="Y509" i="7"/>
  <c r="Z509" i="7" s="1"/>
  <c r="Y508" i="7"/>
  <c r="Z508" i="7" s="1"/>
  <c r="Y507" i="7"/>
  <c r="Z507" i="7" s="1"/>
  <c r="Y506" i="7"/>
  <c r="Z506" i="7" s="1"/>
  <c r="Y505" i="7"/>
  <c r="Z505" i="7" s="1"/>
  <c r="Y504" i="7"/>
  <c r="Z504" i="7" s="1"/>
  <c r="Y503" i="7"/>
  <c r="Z503" i="7" s="1"/>
  <c r="Y502" i="7"/>
  <c r="Z502" i="7" s="1"/>
  <c r="Y501" i="7"/>
  <c r="Z501" i="7" s="1"/>
  <c r="Y500" i="7"/>
  <c r="Z500" i="7" s="1"/>
  <c r="Y499" i="7"/>
  <c r="Z499" i="7" s="1"/>
  <c r="Y498" i="7"/>
  <c r="Z498" i="7" s="1"/>
  <c r="Y497" i="7"/>
  <c r="Z497" i="7" s="1"/>
  <c r="Y496" i="7"/>
  <c r="Z496" i="7" s="1"/>
  <c r="Y495" i="7"/>
  <c r="Z495" i="7" s="1"/>
  <c r="Y494" i="7"/>
  <c r="Z494" i="7" s="1"/>
  <c r="Y493" i="7"/>
  <c r="Z493" i="7" s="1"/>
  <c r="Y492" i="7"/>
  <c r="Z492" i="7" s="1"/>
  <c r="Y491" i="7"/>
  <c r="Z491" i="7" s="1"/>
  <c r="Y490" i="7"/>
  <c r="Z490" i="7" s="1"/>
  <c r="Y489" i="7"/>
  <c r="Z489" i="7" s="1"/>
  <c r="Y488" i="7"/>
  <c r="Z488" i="7" s="1"/>
  <c r="Y487" i="7"/>
  <c r="Z487" i="7" s="1"/>
  <c r="Y486" i="7"/>
  <c r="Z486" i="7" s="1"/>
  <c r="Y485" i="7"/>
  <c r="Z485" i="7" s="1"/>
  <c r="Y484" i="7"/>
  <c r="Z484" i="7" s="1"/>
  <c r="Y483" i="7"/>
  <c r="Z483" i="7" s="1"/>
  <c r="Y482" i="7"/>
  <c r="Z482" i="7" s="1"/>
  <c r="Y481" i="7"/>
  <c r="Z481" i="7" s="1"/>
  <c r="Y480" i="7"/>
  <c r="Z480" i="7" s="1"/>
  <c r="Y479" i="7"/>
  <c r="Z479" i="7" s="1"/>
  <c r="Y478" i="7"/>
  <c r="Z478" i="7" s="1"/>
  <c r="Y477" i="7"/>
  <c r="Z477" i="7" s="1"/>
  <c r="Y476" i="7"/>
  <c r="Z476" i="7" s="1"/>
  <c r="Y475" i="7"/>
  <c r="Z475" i="7" s="1"/>
  <c r="Y474" i="7"/>
  <c r="Z474" i="7" s="1"/>
  <c r="Y473" i="7"/>
  <c r="Z473" i="7" s="1"/>
  <c r="Y472" i="7"/>
  <c r="Z472" i="7" s="1"/>
  <c r="Y471" i="7"/>
  <c r="Z471" i="7" s="1"/>
  <c r="Y470" i="7"/>
  <c r="Z470" i="7" s="1"/>
  <c r="Y469" i="7"/>
  <c r="Z469" i="7" s="1"/>
  <c r="Y468" i="7"/>
  <c r="Z468" i="7" s="1"/>
  <c r="Y467" i="7"/>
  <c r="Z467" i="7" s="1"/>
  <c r="Y466" i="7"/>
  <c r="Z466" i="7" s="1"/>
  <c r="Y465" i="7"/>
  <c r="Z465" i="7" s="1"/>
  <c r="Y464" i="7"/>
  <c r="Z464" i="7" s="1"/>
  <c r="Y463" i="7"/>
  <c r="Z463" i="7" s="1"/>
  <c r="Y462" i="7"/>
  <c r="Z462" i="7" s="1"/>
  <c r="Y461" i="7"/>
  <c r="Z461" i="7" s="1"/>
  <c r="Y460" i="7"/>
  <c r="Z460" i="7" s="1"/>
  <c r="Y459" i="7"/>
  <c r="Z459" i="7" s="1"/>
  <c r="Y458" i="7"/>
  <c r="Z458" i="7" s="1"/>
  <c r="Y457" i="7"/>
  <c r="Z457" i="7" s="1"/>
  <c r="Y456" i="7"/>
  <c r="Z456" i="7" s="1"/>
  <c r="Y455" i="7"/>
  <c r="Z455" i="7" s="1"/>
  <c r="Y454" i="7"/>
  <c r="Z454" i="7" s="1"/>
  <c r="Y453" i="7"/>
  <c r="Z453" i="7" s="1"/>
  <c r="Y452" i="7"/>
  <c r="Z452" i="7" s="1"/>
  <c r="Y451" i="7"/>
  <c r="Z451" i="7" s="1"/>
  <c r="Y450" i="7"/>
  <c r="Z450" i="7" s="1"/>
  <c r="Y449" i="7"/>
  <c r="Z449" i="7" s="1"/>
  <c r="Y448" i="7"/>
  <c r="Z448" i="7" s="1"/>
  <c r="Y447" i="7"/>
  <c r="Z447" i="7" s="1"/>
  <c r="Y446" i="7"/>
  <c r="Z446" i="7" s="1"/>
  <c r="Y445" i="7"/>
  <c r="Z445" i="7" s="1"/>
  <c r="Y444" i="7"/>
  <c r="Z444" i="7" s="1"/>
  <c r="Y443" i="7"/>
  <c r="Z443" i="7" s="1"/>
  <c r="Y442" i="7"/>
  <c r="Z442" i="7" s="1"/>
  <c r="Y441" i="7"/>
  <c r="Z441" i="7" s="1"/>
  <c r="Y440" i="7"/>
  <c r="Z440" i="7" s="1"/>
  <c r="Y439" i="7"/>
  <c r="Z439" i="7" s="1"/>
  <c r="Y438" i="7"/>
  <c r="Z438" i="7" s="1"/>
  <c r="Y437" i="7"/>
  <c r="Z437" i="7" s="1"/>
  <c r="Y436" i="7"/>
  <c r="Z436" i="7" s="1"/>
  <c r="Y435" i="7"/>
  <c r="Z435" i="7" s="1"/>
  <c r="Y434" i="7"/>
  <c r="Z434" i="7" s="1"/>
  <c r="Y433" i="7"/>
  <c r="Z433" i="7" s="1"/>
  <c r="Y432" i="7"/>
  <c r="Z432" i="7" s="1"/>
  <c r="Y431" i="7"/>
  <c r="Z431" i="7" s="1"/>
  <c r="Y430" i="7"/>
  <c r="Z430" i="7" s="1"/>
  <c r="Y429" i="7"/>
  <c r="Z429" i="7" s="1"/>
  <c r="Y428" i="7"/>
  <c r="Z428" i="7" s="1"/>
  <c r="Y427" i="7"/>
  <c r="Z427" i="7" s="1"/>
  <c r="Y426" i="7"/>
  <c r="Z426" i="7" s="1"/>
  <c r="Y425" i="7"/>
  <c r="Z425" i="7" s="1"/>
  <c r="Y424" i="7"/>
  <c r="Z424" i="7" s="1"/>
  <c r="Y423" i="7"/>
  <c r="Z423" i="7" s="1"/>
  <c r="Y422" i="7"/>
  <c r="Z422" i="7" s="1"/>
  <c r="Y421" i="7"/>
  <c r="Z421" i="7" s="1"/>
  <c r="Y420" i="7"/>
  <c r="Z420" i="7" s="1"/>
  <c r="Y419" i="7"/>
  <c r="Z419" i="7" s="1"/>
  <c r="Y418" i="7"/>
  <c r="Z418" i="7" s="1"/>
  <c r="Y417" i="7"/>
  <c r="Z417" i="7" s="1"/>
  <c r="Y416" i="7"/>
  <c r="Z416" i="7" s="1"/>
  <c r="Y415" i="7"/>
  <c r="Z415" i="7" s="1"/>
  <c r="Y414" i="7"/>
  <c r="Z414" i="7" s="1"/>
  <c r="Y413" i="7"/>
  <c r="Z413" i="7" s="1"/>
  <c r="Y412" i="7"/>
  <c r="Z412" i="7" s="1"/>
  <c r="Y411" i="7"/>
  <c r="Z411" i="7" s="1"/>
  <c r="Y410" i="7"/>
  <c r="Z410" i="7" s="1"/>
  <c r="Y409" i="7"/>
  <c r="Z409" i="7" s="1"/>
  <c r="Y408" i="7"/>
  <c r="Z408" i="7" s="1"/>
  <c r="Y407" i="7"/>
  <c r="Z407" i="7" s="1"/>
  <c r="Y406" i="7"/>
  <c r="Z406" i="7" s="1"/>
  <c r="Y405" i="7"/>
  <c r="Z405" i="7" s="1"/>
  <c r="Y404" i="7"/>
  <c r="Z404" i="7" s="1"/>
  <c r="Y403" i="7"/>
  <c r="Z403" i="7" s="1"/>
  <c r="Y402" i="7"/>
  <c r="Z402" i="7" s="1"/>
  <c r="Y401" i="7"/>
  <c r="Z401" i="7" s="1"/>
  <c r="Y400" i="7"/>
  <c r="Z400" i="7" s="1"/>
  <c r="Y399" i="7"/>
  <c r="Z399" i="7" s="1"/>
  <c r="Y398" i="7"/>
  <c r="Z398" i="7" s="1"/>
  <c r="Y397" i="7"/>
  <c r="Z397" i="7" s="1"/>
  <c r="Y396" i="7"/>
  <c r="Z396" i="7" s="1"/>
  <c r="Y395" i="7"/>
  <c r="Z395" i="7" s="1"/>
  <c r="Y394" i="7"/>
  <c r="Z394" i="7" s="1"/>
  <c r="Y393" i="7"/>
  <c r="Z393" i="7" s="1"/>
  <c r="Y392" i="7"/>
  <c r="Z392" i="7" s="1"/>
  <c r="Y391" i="7"/>
  <c r="Z391" i="7" s="1"/>
  <c r="Y390" i="7"/>
  <c r="Z390" i="7" s="1"/>
  <c r="Y389" i="7"/>
  <c r="Z389" i="7" s="1"/>
  <c r="Y388" i="7"/>
  <c r="Z388" i="7" s="1"/>
  <c r="Y387" i="7"/>
  <c r="Z387" i="7" s="1"/>
  <c r="Y386" i="7"/>
  <c r="Z386" i="7" s="1"/>
  <c r="Y385" i="7"/>
  <c r="Z385" i="7" s="1"/>
  <c r="Y384" i="7"/>
  <c r="Z384" i="7" s="1"/>
  <c r="Y383" i="7"/>
  <c r="Z383" i="7" s="1"/>
  <c r="Y382" i="7"/>
  <c r="Z382" i="7" s="1"/>
  <c r="Y381" i="7"/>
  <c r="Z381" i="7" s="1"/>
  <c r="Y380" i="7"/>
  <c r="Z380" i="7" s="1"/>
  <c r="Y379" i="7"/>
  <c r="Z379" i="7" s="1"/>
  <c r="Y378" i="7"/>
  <c r="Z378" i="7" s="1"/>
  <c r="Y377" i="7"/>
  <c r="Z377" i="7" s="1"/>
  <c r="Y376" i="7"/>
  <c r="Z376" i="7" s="1"/>
  <c r="Y375" i="7"/>
  <c r="Z375" i="7" s="1"/>
  <c r="Y374" i="7"/>
  <c r="Z374" i="7" s="1"/>
  <c r="Y373" i="7"/>
  <c r="Z373" i="7" s="1"/>
  <c r="Y372" i="7"/>
  <c r="Z372" i="7" s="1"/>
  <c r="Y371" i="7"/>
  <c r="Z371" i="7" s="1"/>
  <c r="Y370" i="7"/>
  <c r="Z370" i="7" s="1"/>
  <c r="Y369" i="7"/>
  <c r="Z369" i="7" s="1"/>
  <c r="Y368" i="7"/>
  <c r="Z368" i="7" s="1"/>
  <c r="Y367" i="7"/>
  <c r="Z367" i="7" s="1"/>
  <c r="Y366" i="7"/>
  <c r="Z366" i="7" s="1"/>
  <c r="Y365" i="7"/>
  <c r="Z365" i="7" s="1"/>
  <c r="Y364" i="7"/>
  <c r="Z364" i="7" s="1"/>
  <c r="Y363" i="7"/>
  <c r="Z363" i="7" s="1"/>
  <c r="Y362" i="7"/>
  <c r="Z362" i="7" s="1"/>
  <c r="Y361" i="7"/>
  <c r="Z361" i="7" s="1"/>
  <c r="Y360" i="7"/>
  <c r="Z360" i="7" s="1"/>
  <c r="Y359" i="7"/>
  <c r="Z359" i="7" s="1"/>
  <c r="Y358" i="7"/>
  <c r="Z358" i="7" s="1"/>
  <c r="Y357" i="7"/>
  <c r="Z357" i="7" s="1"/>
  <c r="Y356" i="7"/>
  <c r="Z356" i="7" s="1"/>
  <c r="Y355" i="7"/>
  <c r="Z355" i="7" s="1"/>
  <c r="Y354" i="7"/>
  <c r="Z354" i="7" s="1"/>
  <c r="Y353" i="7"/>
  <c r="Z353" i="7" s="1"/>
  <c r="Y352" i="7"/>
  <c r="Z352" i="7" s="1"/>
  <c r="Y351" i="7"/>
  <c r="Z351" i="7" s="1"/>
  <c r="Y350" i="7"/>
  <c r="Z350" i="7" s="1"/>
  <c r="Y349" i="7"/>
  <c r="Z349" i="7" s="1"/>
  <c r="Y348" i="7"/>
  <c r="Z348" i="7" s="1"/>
  <c r="Y347" i="7"/>
  <c r="Z347" i="7" s="1"/>
  <c r="Y346" i="7"/>
  <c r="Z346" i="7" s="1"/>
  <c r="Y345" i="7"/>
  <c r="Z345" i="7" s="1"/>
  <c r="Y344" i="7"/>
  <c r="Z344" i="7" s="1"/>
  <c r="Y343" i="7"/>
  <c r="Z343" i="7" s="1"/>
  <c r="Y342" i="7"/>
  <c r="Z342" i="7" s="1"/>
  <c r="Y341" i="7"/>
  <c r="Z341" i="7" s="1"/>
  <c r="Y340" i="7"/>
  <c r="Z340" i="7" s="1"/>
  <c r="Y339" i="7"/>
  <c r="Z339" i="7" s="1"/>
  <c r="Y338" i="7"/>
  <c r="Z338" i="7" s="1"/>
  <c r="Y337" i="7"/>
  <c r="Z337" i="7" s="1"/>
  <c r="Y336" i="7"/>
  <c r="Z336" i="7" s="1"/>
  <c r="Y335" i="7"/>
  <c r="Z335" i="7" s="1"/>
  <c r="Y334" i="7"/>
  <c r="Z334" i="7" s="1"/>
  <c r="Y333" i="7"/>
  <c r="Z333" i="7" s="1"/>
  <c r="Y332" i="7"/>
  <c r="Z332" i="7" s="1"/>
  <c r="Y331" i="7"/>
  <c r="Z331" i="7" s="1"/>
  <c r="Y330" i="7"/>
  <c r="Z330" i="7" s="1"/>
  <c r="Y329" i="7"/>
  <c r="Z329" i="7" s="1"/>
  <c r="Y328" i="7"/>
  <c r="Z328" i="7" s="1"/>
  <c r="Y327" i="7"/>
  <c r="Z327" i="7" s="1"/>
  <c r="Y326" i="7"/>
  <c r="Z326" i="7" s="1"/>
  <c r="Y325" i="7"/>
  <c r="Z325" i="7" s="1"/>
  <c r="Y324" i="7"/>
  <c r="Z324" i="7" s="1"/>
  <c r="Y323" i="7"/>
  <c r="Z323" i="7" s="1"/>
  <c r="Y322" i="7"/>
  <c r="Z322" i="7" s="1"/>
  <c r="Y321" i="7"/>
  <c r="Z321" i="7" s="1"/>
  <c r="Y320" i="7"/>
  <c r="Z320" i="7" s="1"/>
  <c r="Y319" i="7"/>
  <c r="Z319" i="7" s="1"/>
  <c r="Y318" i="7"/>
  <c r="Z318" i="7" s="1"/>
  <c r="Y317" i="7"/>
  <c r="Z317" i="7" s="1"/>
  <c r="Y316" i="7"/>
  <c r="Z316" i="7" s="1"/>
  <c r="Y315" i="7"/>
  <c r="Z315" i="7" s="1"/>
  <c r="Y314" i="7"/>
  <c r="Z314" i="7" s="1"/>
  <c r="Y313" i="7"/>
  <c r="Z313" i="7" s="1"/>
  <c r="Y312" i="7"/>
  <c r="Z312" i="7" s="1"/>
  <c r="Y311" i="7"/>
  <c r="Z311" i="7" s="1"/>
  <c r="Y310" i="7"/>
  <c r="Z310" i="7" s="1"/>
  <c r="Y309" i="7"/>
  <c r="Z309" i="7" s="1"/>
  <c r="Y308" i="7"/>
  <c r="Z308" i="7" s="1"/>
  <c r="Y307" i="7"/>
  <c r="Z307" i="7" s="1"/>
  <c r="Y306" i="7"/>
  <c r="Z306" i="7" s="1"/>
  <c r="Y305" i="7"/>
  <c r="Z305" i="7" s="1"/>
  <c r="Y304" i="7"/>
  <c r="Z304" i="7" s="1"/>
  <c r="Y303" i="7"/>
  <c r="Z303" i="7" s="1"/>
  <c r="Y302" i="7"/>
  <c r="Z302" i="7" s="1"/>
  <c r="Y301" i="7"/>
  <c r="Z301" i="7" s="1"/>
  <c r="Y300" i="7"/>
  <c r="Z300" i="7" s="1"/>
  <c r="Y299" i="7"/>
  <c r="Z299" i="7" s="1"/>
  <c r="Y298" i="7"/>
  <c r="Z298" i="7" s="1"/>
  <c r="Y297" i="7"/>
  <c r="Z297" i="7" s="1"/>
  <c r="Y296" i="7"/>
  <c r="Z296" i="7" s="1"/>
  <c r="Y295" i="7"/>
  <c r="Z295" i="7" s="1"/>
  <c r="Y294" i="7"/>
  <c r="Z294" i="7" s="1"/>
  <c r="Y293" i="7"/>
  <c r="Z293" i="7" s="1"/>
  <c r="Y292" i="7"/>
  <c r="Z292" i="7" s="1"/>
  <c r="Y291" i="7"/>
  <c r="Z291" i="7" s="1"/>
  <c r="Y290" i="7"/>
  <c r="Z290" i="7" s="1"/>
  <c r="Y289" i="7"/>
  <c r="Z289" i="7" s="1"/>
  <c r="Y288" i="7"/>
  <c r="Z288" i="7" s="1"/>
  <c r="Y287" i="7"/>
  <c r="Z287" i="7" s="1"/>
  <c r="Y286" i="7"/>
  <c r="Z286" i="7" s="1"/>
  <c r="Y285" i="7"/>
  <c r="Z285" i="7" s="1"/>
  <c r="Y284" i="7"/>
  <c r="Z284" i="7" s="1"/>
  <c r="Y283" i="7"/>
  <c r="Z283" i="7" s="1"/>
  <c r="Y282" i="7"/>
  <c r="Z282" i="7" s="1"/>
  <c r="Y281" i="7"/>
  <c r="Z281" i="7" s="1"/>
  <c r="Y280" i="7"/>
  <c r="Z280" i="7" s="1"/>
  <c r="Y279" i="7"/>
  <c r="Z279" i="7" s="1"/>
  <c r="Y278" i="7"/>
  <c r="Z278" i="7" s="1"/>
  <c r="Y277" i="7"/>
  <c r="Z277" i="7" s="1"/>
  <c r="Y276" i="7"/>
  <c r="Z276" i="7" s="1"/>
  <c r="Y275" i="7"/>
  <c r="Z275" i="7" s="1"/>
  <c r="Y274" i="7"/>
  <c r="Z274" i="7" s="1"/>
  <c r="Y273" i="7"/>
  <c r="Z273" i="7" s="1"/>
  <c r="Y272" i="7"/>
  <c r="Z272" i="7" s="1"/>
  <c r="Y271" i="7"/>
  <c r="Z271" i="7" s="1"/>
  <c r="Y270" i="7"/>
  <c r="Z270" i="7" s="1"/>
  <c r="Y269" i="7"/>
  <c r="Z269" i="7" s="1"/>
  <c r="Y268" i="7"/>
  <c r="Z268" i="7" s="1"/>
  <c r="Y267" i="7"/>
  <c r="Z267" i="7" s="1"/>
  <c r="Y266" i="7"/>
  <c r="Z266" i="7" s="1"/>
  <c r="Y265" i="7"/>
  <c r="Z265" i="7" s="1"/>
  <c r="Y264" i="7"/>
  <c r="Z264" i="7" s="1"/>
  <c r="Y263" i="7"/>
  <c r="Z263" i="7" s="1"/>
  <c r="Y262" i="7"/>
  <c r="Z262" i="7" s="1"/>
  <c r="Y261" i="7"/>
  <c r="Z261" i="7" s="1"/>
  <c r="Y260" i="7"/>
  <c r="Z260" i="7" s="1"/>
  <c r="Y259" i="7"/>
  <c r="Z259" i="7" s="1"/>
  <c r="Y258" i="7"/>
  <c r="Z258" i="7" s="1"/>
  <c r="Y257" i="7"/>
  <c r="Z257" i="7" s="1"/>
  <c r="Y256" i="7"/>
  <c r="Z256" i="7" s="1"/>
  <c r="Y255" i="7"/>
  <c r="Z255" i="7" s="1"/>
  <c r="Y254" i="7"/>
  <c r="Z254" i="7" s="1"/>
  <c r="Y253" i="7"/>
  <c r="Z253" i="7" s="1"/>
  <c r="Y252" i="7"/>
  <c r="Z252" i="7" s="1"/>
  <c r="Y251" i="7"/>
  <c r="Z251" i="7" s="1"/>
  <c r="Y250" i="7"/>
  <c r="Z250" i="7" s="1"/>
  <c r="Y249" i="7"/>
  <c r="Z249" i="7" s="1"/>
  <c r="Y248" i="7"/>
  <c r="Z248" i="7" s="1"/>
  <c r="Y247" i="7"/>
  <c r="Z247" i="7" s="1"/>
  <c r="Y246" i="7"/>
  <c r="Z246" i="7" s="1"/>
  <c r="Y245" i="7"/>
  <c r="Z245" i="7" s="1"/>
  <c r="Y244" i="7"/>
  <c r="Z244" i="7" s="1"/>
  <c r="Y243" i="7"/>
  <c r="Z243" i="7" s="1"/>
  <c r="Y242" i="7"/>
  <c r="Z242" i="7" s="1"/>
  <c r="Y241" i="7"/>
  <c r="Z241" i="7" s="1"/>
  <c r="Y240" i="7"/>
  <c r="Z240" i="7" s="1"/>
  <c r="Y239" i="7"/>
  <c r="Z239" i="7" s="1"/>
  <c r="Y238" i="7"/>
  <c r="Z238" i="7" s="1"/>
  <c r="Y237" i="7"/>
  <c r="Z237" i="7" s="1"/>
  <c r="Y236" i="7"/>
  <c r="Z236" i="7" s="1"/>
  <c r="Y235" i="7"/>
  <c r="Z235" i="7" s="1"/>
  <c r="Y234" i="7"/>
  <c r="Z234" i="7" s="1"/>
  <c r="Y233" i="7"/>
  <c r="Z233" i="7" s="1"/>
  <c r="Y232" i="7"/>
  <c r="Z232" i="7" s="1"/>
  <c r="Y231" i="7"/>
  <c r="Z231" i="7" s="1"/>
  <c r="Y230" i="7"/>
  <c r="Z230" i="7" s="1"/>
  <c r="Y229" i="7"/>
  <c r="Z229" i="7" s="1"/>
  <c r="Y228" i="7"/>
  <c r="Z228" i="7" s="1"/>
  <c r="Y227" i="7"/>
  <c r="Z227" i="7" s="1"/>
  <c r="Y226" i="7"/>
  <c r="Z226" i="7" s="1"/>
  <c r="Y225" i="7"/>
  <c r="Z225" i="7" s="1"/>
  <c r="Y224" i="7"/>
  <c r="Z224" i="7" s="1"/>
  <c r="Y223" i="7"/>
  <c r="Z223" i="7" s="1"/>
  <c r="Y222" i="7"/>
  <c r="Z222" i="7" s="1"/>
  <c r="Y221" i="7"/>
  <c r="Z221" i="7" s="1"/>
  <c r="Y220" i="7"/>
  <c r="Z220" i="7" s="1"/>
  <c r="Y219" i="7"/>
  <c r="Z219" i="7" s="1"/>
  <c r="Y218" i="7"/>
  <c r="Z218" i="7" s="1"/>
  <c r="Y217" i="7"/>
  <c r="Z217" i="7" s="1"/>
  <c r="Y216" i="7"/>
  <c r="Z216" i="7" s="1"/>
  <c r="Y215" i="7"/>
  <c r="Z215" i="7" s="1"/>
  <c r="Y214" i="7"/>
  <c r="Z214" i="7" s="1"/>
  <c r="Y213" i="7"/>
  <c r="Z213" i="7" s="1"/>
  <c r="Y212" i="7"/>
  <c r="Z212" i="7" s="1"/>
  <c r="Y211" i="7"/>
  <c r="Z211" i="7" s="1"/>
  <c r="Y210" i="7"/>
  <c r="Z210" i="7" s="1"/>
  <c r="Y209" i="7"/>
  <c r="Z209" i="7" s="1"/>
  <c r="Y208" i="7"/>
  <c r="Z208" i="7" s="1"/>
  <c r="Y207" i="7"/>
  <c r="Z207" i="7" s="1"/>
  <c r="Y206" i="7"/>
  <c r="Z206" i="7" s="1"/>
  <c r="Y205" i="7"/>
  <c r="Z205" i="7" s="1"/>
  <c r="Y204" i="7"/>
  <c r="Z204" i="7" s="1"/>
  <c r="Y203" i="7"/>
  <c r="Z203" i="7" s="1"/>
  <c r="Y202" i="7"/>
  <c r="Z202" i="7" s="1"/>
  <c r="Y201" i="7"/>
  <c r="Z201" i="7" s="1"/>
  <c r="Y200" i="7"/>
  <c r="Z200" i="7" s="1"/>
  <c r="Y199" i="7"/>
  <c r="Z199" i="7" s="1"/>
  <c r="Y198" i="7"/>
  <c r="Z198" i="7" s="1"/>
  <c r="Y197" i="7"/>
  <c r="Z197" i="7" s="1"/>
  <c r="Y196" i="7"/>
  <c r="Z196" i="7" s="1"/>
  <c r="Y195" i="7"/>
  <c r="Z195" i="7" s="1"/>
  <c r="Y194" i="7"/>
  <c r="Z194" i="7" s="1"/>
  <c r="Y193" i="7"/>
  <c r="Z193" i="7" s="1"/>
  <c r="Y192" i="7"/>
  <c r="Z192" i="7" s="1"/>
  <c r="Y191" i="7"/>
  <c r="Z191" i="7" s="1"/>
  <c r="Y190" i="7"/>
  <c r="Z190" i="7" s="1"/>
  <c r="Y189" i="7"/>
  <c r="Z189" i="7" s="1"/>
  <c r="Y188" i="7"/>
  <c r="Z188" i="7" s="1"/>
  <c r="Y187" i="7"/>
  <c r="Z187" i="7" s="1"/>
  <c r="Y186" i="7"/>
  <c r="Z186" i="7" s="1"/>
  <c r="Y185" i="7"/>
  <c r="Z185" i="7" s="1"/>
  <c r="Y184" i="7"/>
  <c r="Z184" i="7" s="1"/>
  <c r="Y183" i="7"/>
  <c r="Z183" i="7" s="1"/>
  <c r="Y182" i="7"/>
  <c r="Z182" i="7" s="1"/>
  <c r="Y181" i="7"/>
  <c r="Z181" i="7" s="1"/>
  <c r="Y180" i="7"/>
  <c r="Z180" i="7" s="1"/>
  <c r="Y179" i="7"/>
  <c r="Z179" i="7" s="1"/>
  <c r="Y178" i="7"/>
  <c r="Z178" i="7" s="1"/>
  <c r="Y177" i="7"/>
  <c r="Z177" i="7" s="1"/>
  <c r="Y176" i="7"/>
  <c r="Z176" i="7" s="1"/>
  <c r="Y175" i="7"/>
  <c r="Z175" i="7" s="1"/>
  <c r="Y174" i="7"/>
  <c r="Z174" i="7" s="1"/>
  <c r="Y173" i="7"/>
  <c r="Z173" i="7" s="1"/>
  <c r="Y172" i="7"/>
  <c r="Z172" i="7" s="1"/>
  <c r="Y171" i="7"/>
  <c r="Z171" i="7" s="1"/>
  <c r="Y170" i="7"/>
  <c r="Z170" i="7" s="1"/>
  <c r="Y169" i="7"/>
  <c r="Z169" i="7" s="1"/>
  <c r="Y168" i="7"/>
  <c r="Z168" i="7" s="1"/>
  <c r="Y167" i="7"/>
  <c r="Z167" i="7" s="1"/>
  <c r="Y166" i="7"/>
  <c r="Z166" i="7" s="1"/>
  <c r="Y165" i="7"/>
  <c r="Z165" i="7" s="1"/>
  <c r="Y164" i="7"/>
  <c r="Z164" i="7" s="1"/>
  <c r="Y163" i="7"/>
  <c r="Z163" i="7" s="1"/>
  <c r="Y162" i="7"/>
  <c r="Z162" i="7" s="1"/>
  <c r="Y161" i="7"/>
  <c r="Z161" i="7" s="1"/>
  <c r="Y160" i="7"/>
  <c r="Z160" i="7" s="1"/>
  <c r="Y159" i="7"/>
  <c r="Z159" i="7" s="1"/>
  <c r="Y158" i="7"/>
  <c r="Z158" i="7" s="1"/>
  <c r="Y157" i="7"/>
  <c r="Z157" i="7" s="1"/>
  <c r="Y156" i="7"/>
  <c r="Z156" i="7" s="1"/>
  <c r="Y155" i="7"/>
  <c r="Z155" i="7" s="1"/>
  <c r="Y154" i="7"/>
  <c r="Z154" i="7" s="1"/>
  <c r="Y153" i="7"/>
  <c r="Z153" i="7" s="1"/>
  <c r="Y152" i="7"/>
  <c r="Z152" i="7" s="1"/>
  <c r="Y151" i="7"/>
  <c r="Z151" i="7" s="1"/>
  <c r="Y150" i="7"/>
  <c r="Z150" i="7" s="1"/>
  <c r="Y149" i="7"/>
  <c r="Z149" i="7" s="1"/>
  <c r="Y148" i="7"/>
  <c r="Z148" i="7" s="1"/>
  <c r="Y147" i="7"/>
  <c r="Z147" i="7" s="1"/>
  <c r="Y146" i="7"/>
  <c r="Z146" i="7" s="1"/>
  <c r="Y145" i="7"/>
  <c r="Z145" i="7" s="1"/>
  <c r="Y144" i="7"/>
  <c r="Z144" i="7" s="1"/>
  <c r="Y143" i="7"/>
  <c r="Z143" i="7" s="1"/>
  <c r="Y142" i="7"/>
  <c r="Z142" i="7" s="1"/>
  <c r="Y141" i="7"/>
  <c r="Z141" i="7" s="1"/>
  <c r="Y140" i="7"/>
  <c r="Z140" i="7" s="1"/>
  <c r="Y139" i="7"/>
  <c r="Z139" i="7" s="1"/>
  <c r="Y138" i="7"/>
  <c r="Z138" i="7" s="1"/>
  <c r="Y137" i="7"/>
  <c r="Z137" i="7" s="1"/>
  <c r="Y136" i="7"/>
  <c r="Z136" i="7" s="1"/>
  <c r="Y135" i="7"/>
  <c r="Z135" i="7" s="1"/>
  <c r="Y134" i="7"/>
  <c r="Z134" i="7" s="1"/>
  <c r="Y133" i="7"/>
  <c r="Z133" i="7" s="1"/>
  <c r="Y132" i="7"/>
  <c r="Z132" i="7" s="1"/>
  <c r="Y131" i="7"/>
  <c r="Z131" i="7" s="1"/>
  <c r="Y130" i="7"/>
  <c r="Z130" i="7" s="1"/>
  <c r="Y129" i="7"/>
  <c r="Z129" i="7" s="1"/>
  <c r="Y128" i="7"/>
  <c r="Z128" i="7" s="1"/>
  <c r="Y127" i="7"/>
  <c r="Z127" i="7" s="1"/>
  <c r="Y126" i="7"/>
  <c r="Z126" i="7" s="1"/>
  <c r="Y125" i="7"/>
  <c r="Z125" i="7" s="1"/>
  <c r="Y124" i="7"/>
  <c r="Z124" i="7" s="1"/>
  <c r="Y123" i="7"/>
  <c r="Z123" i="7" s="1"/>
  <c r="Y122" i="7"/>
  <c r="Z122" i="7" s="1"/>
  <c r="Y121" i="7"/>
  <c r="Z121" i="7" s="1"/>
  <c r="Y120" i="7"/>
  <c r="Z120" i="7" s="1"/>
  <c r="Y119" i="7"/>
  <c r="Z119" i="7" s="1"/>
  <c r="Y118" i="7"/>
  <c r="Z118" i="7" s="1"/>
  <c r="Y117" i="7"/>
  <c r="Z117" i="7" s="1"/>
  <c r="Y116" i="7"/>
  <c r="Z116" i="7" s="1"/>
  <c r="Y115" i="7"/>
  <c r="Z115" i="7" s="1"/>
  <c r="Y114" i="7"/>
  <c r="Z114" i="7" s="1"/>
  <c r="Y113" i="7"/>
  <c r="Z113" i="7" s="1"/>
  <c r="Y112" i="7"/>
  <c r="Z112" i="7" s="1"/>
  <c r="Y111" i="7"/>
  <c r="Z111" i="7" s="1"/>
  <c r="Y110" i="7"/>
  <c r="Z110" i="7" s="1"/>
  <c r="Y109" i="7"/>
  <c r="Z109" i="7" s="1"/>
  <c r="Y108" i="7"/>
  <c r="Z108" i="7" s="1"/>
  <c r="Y107" i="7"/>
  <c r="Z107" i="7" s="1"/>
  <c r="Y106" i="7"/>
  <c r="Z106" i="7" s="1"/>
  <c r="Y105" i="7"/>
  <c r="Z105" i="7" s="1"/>
  <c r="Y104" i="7"/>
  <c r="Z104" i="7" s="1"/>
  <c r="Y103" i="7"/>
  <c r="Z103" i="7" s="1"/>
  <c r="Y102" i="7"/>
  <c r="Z102" i="7" s="1"/>
  <c r="Y101" i="7"/>
  <c r="Z101" i="7" s="1"/>
  <c r="Y100" i="7"/>
  <c r="Z100" i="7" s="1"/>
  <c r="Y99" i="7"/>
  <c r="Z99" i="7" s="1"/>
  <c r="Y98" i="7"/>
  <c r="Z98" i="7" s="1"/>
  <c r="Y97" i="7"/>
  <c r="Z97" i="7" s="1"/>
  <c r="Y96" i="7"/>
  <c r="Z96" i="7" s="1"/>
  <c r="Y95" i="7"/>
  <c r="Z95" i="7" s="1"/>
  <c r="Y94" i="7"/>
  <c r="Z94" i="7" s="1"/>
  <c r="Y93" i="7"/>
  <c r="Z93" i="7" s="1"/>
  <c r="Y92" i="7"/>
  <c r="Z92" i="7" s="1"/>
  <c r="Y91" i="7"/>
  <c r="Z91" i="7" s="1"/>
  <c r="Y90" i="7"/>
  <c r="Z90" i="7" s="1"/>
  <c r="Y89" i="7"/>
  <c r="Z89" i="7" s="1"/>
  <c r="Y88" i="7"/>
  <c r="Z88" i="7" s="1"/>
  <c r="Y87" i="7"/>
  <c r="Z87" i="7" s="1"/>
  <c r="Y86" i="7"/>
  <c r="Z86" i="7" s="1"/>
  <c r="Y85" i="7"/>
  <c r="Z85" i="7" s="1"/>
  <c r="Y84" i="7"/>
  <c r="Z84" i="7" s="1"/>
  <c r="Y83" i="7"/>
  <c r="Z83" i="7" s="1"/>
  <c r="Y82" i="7"/>
  <c r="Z82" i="7" s="1"/>
  <c r="Y81" i="7"/>
  <c r="Z81" i="7" s="1"/>
  <c r="Y80" i="7"/>
  <c r="Z80" i="7" s="1"/>
  <c r="Y79" i="7"/>
  <c r="Z79" i="7" s="1"/>
  <c r="Y78" i="7"/>
  <c r="Z78" i="7" s="1"/>
  <c r="Y77" i="7"/>
  <c r="Z77" i="7" s="1"/>
  <c r="Y76" i="7"/>
  <c r="Z76" i="7" s="1"/>
  <c r="Y75" i="7"/>
  <c r="Z75" i="7" s="1"/>
  <c r="Y74" i="7"/>
  <c r="Z74" i="7" s="1"/>
  <c r="Y73" i="7"/>
  <c r="Z73" i="7" s="1"/>
  <c r="Y72" i="7"/>
  <c r="Z72" i="7" s="1"/>
  <c r="Y71" i="7"/>
  <c r="Z71" i="7" s="1"/>
  <c r="Y70" i="7"/>
  <c r="Z70" i="7" s="1"/>
  <c r="Y69" i="7"/>
  <c r="Z69" i="7" s="1"/>
  <c r="Y68" i="7"/>
  <c r="Z68" i="7" s="1"/>
  <c r="Y67" i="7"/>
  <c r="Z67" i="7" s="1"/>
  <c r="Y66" i="7"/>
  <c r="Z66" i="7" s="1"/>
  <c r="Y65" i="7"/>
  <c r="Z65" i="7" s="1"/>
  <c r="Y64" i="7"/>
  <c r="Z64" i="7" s="1"/>
  <c r="Y63" i="7"/>
  <c r="Z63" i="7" s="1"/>
  <c r="Y62" i="7"/>
  <c r="Z62" i="7" s="1"/>
  <c r="Y61" i="7"/>
  <c r="Z61" i="7" s="1"/>
  <c r="Y60" i="7"/>
  <c r="Z60" i="7" s="1"/>
  <c r="Y59" i="7"/>
  <c r="Z59" i="7" s="1"/>
  <c r="Y58" i="7"/>
  <c r="Z58" i="7" s="1"/>
  <c r="Y57" i="7"/>
  <c r="Z57" i="7" s="1"/>
  <c r="Y56" i="7"/>
  <c r="Z56" i="7" s="1"/>
  <c r="Y55" i="7"/>
  <c r="Z55" i="7" s="1"/>
  <c r="Y54" i="7"/>
  <c r="Z54" i="7" s="1"/>
  <c r="Y53" i="7"/>
  <c r="Z53" i="7" s="1"/>
  <c r="Y52" i="7"/>
  <c r="Z52" i="7" s="1"/>
  <c r="Y51" i="7"/>
  <c r="Z51" i="7" s="1"/>
  <c r="Y50" i="7"/>
  <c r="Z50" i="7" s="1"/>
  <c r="Y49" i="7"/>
  <c r="Z49" i="7" s="1"/>
  <c r="Y48" i="7"/>
  <c r="Z48" i="7" s="1"/>
  <c r="Y47" i="7"/>
  <c r="Z47" i="7" s="1"/>
  <c r="Y46" i="7"/>
  <c r="Z46" i="7" s="1"/>
  <c r="Y45" i="7"/>
  <c r="Z45" i="7" s="1"/>
  <c r="Y44" i="7"/>
  <c r="Z44" i="7" s="1"/>
  <c r="Y43" i="7"/>
  <c r="Z43" i="7" s="1"/>
  <c r="Y42" i="7"/>
  <c r="Z42" i="7" s="1"/>
  <c r="Y41" i="7"/>
  <c r="Z41" i="7" s="1"/>
  <c r="Y40" i="7"/>
  <c r="Z40" i="7" s="1"/>
  <c r="Y39" i="7"/>
  <c r="Z39" i="7" s="1"/>
  <c r="Y38" i="7"/>
  <c r="Z38" i="7" s="1"/>
  <c r="Y37" i="7"/>
  <c r="Z37" i="7" s="1"/>
  <c r="Y36" i="7"/>
  <c r="Z36" i="7" s="1"/>
  <c r="Y35" i="7"/>
  <c r="Z35" i="7" s="1"/>
  <c r="Y34" i="7"/>
  <c r="Z34" i="7" s="1"/>
  <c r="Y33" i="7"/>
  <c r="Z33" i="7" s="1"/>
  <c r="Y32" i="7"/>
  <c r="Z32" i="7" s="1"/>
  <c r="Y31" i="7"/>
  <c r="Z31" i="7" s="1"/>
  <c r="Y30" i="7"/>
  <c r="Z30" i="7" s="1"/>
  <c r="Y29" i="7"/>
  <c r="Z29" i="7" s="1"/>
  <c r="Y28" i="7"/>
  <c r="Z28" i="7" s="1"/>
  <c r="Y27" i="7"/>
  <c r="Z27" i="7" s="1"/>
  <c r="Y26" i="7"/>
  <c r="Z26" i="7" s="1"/>
  <c r="Y25" i="7"/>
  <c r="Z25" i="7" s="1"/>
  <c r="Y24" i="7"/>
  <c r="Z24" i="7" s="1"/>
  <c r="Y23" i="7"/>
  <c r="Z23" i="7" s="1"/>
  <c r="Y22" i="7"/>
  <c r="Z22" i="7" s="1"/>
  <c r="Y21" i="7"/>
  <c r="Z21" i="7" s="1"/>
  <c r="Y20" i="7"/>
  <c r="Z20" i="7" s="1"/>
  <c r="Y19" i="7"/>
  <c r="Z19" i="7" s="1"/>
  <c r="Y18" i="7"/>
  <c r="Z18" i="7" s="1"/>
  <c r="Y17" i="7"/>
  <c r="Z17" i="7" s="1"/>
  <c r="Y16" i="7"/>
  <c r="Z16" i="7" s="1"/>
  <c r="Y15" i="7"/>
  <c r="Z15" i="7" s="1"/>
  <c r="Y14" i="7"/>
  <c r="Z14" i="7" s="1"/>
  <c r="Y13" i="7"/>
  <c r="Z13" i="7" s="1"/>
  <c r="Y12" i="7"/>
  <c r="Z12" i="7" s="1"/>
  <c r="Y11" i="7"/>
  <c r="Z11" i="7" s="1"/>
  <c r="BB249" i="13"/>
  <c r="BB261" i="13" s="1"/>
  <c r="BB248" i="13"/>
  <c r="BB260" i="13" s="1"/>
  <c r="BB247" i="13"/>
  <c r="BB259" i="13" s="1"/>
  <c r="BB246" i="13"/>
  <c r="BB258" i="13" s="1"/>
  <c r="BB245" i="13"/>
  <c r="BB257" i="13" s="1"/>
  <c r="BB244" i="13"/>
  <c r="BB256" i="13" s="1"/>
  <c r="BB243" i="13"/>
  <c r="BB255" i="13" s="1"/>
  <c r="BB242" i="13"/>
  <c r="BB254" i="13" s="1"/>
  <c r="S1025" i="14" l="1"/>
  <c r="S1024" i="14"/>
  <c r="S1023" i="14"/>
  <c r="S1022" i="14"/>
  <c r="S1021" i="14"/>
  <c r="S1020" i="14"/>
  <c r="S1019" i="14"/>
  <c r="S1018" i="14"/>
  <c r="S1017" i="14"/>
  <c r="S1016" i="14"/>
  <c r="S1015" i="14"/>
  <c r="S1014" i="14"/>
  <c r="S1013" i="14"/>
  <c r="S1012" i="14"/>
  <c r="S1011" i="14"/>
  <c r="S1010" i="14"/>
  <c r="S1009" i="14"/>
  <c r="S1008" i="14"/>
  <c r="S1007" i="14"/>
  <c r="S1006" i="14"/>
  <c r="S1005" i="14"/>
  <c r="S1004" i="14"/>
  <c r="S1003" i="14"/>
  <c r="S1002" i="14"/>
  <c r="S1001" i="14"/>
  <c r="S1000" i="14"/>
  <c r="S999" i="14"/>
  <c r="S998" i="14"/>
  <c r="S997" i="14"/>
  <c r="S996" i="14"/>
  <c r="S995" i="14"/>
  <c r="S994" i="14"/>
  <c r="S993" i="14"/>
  <c r="S992" i="14"/>
  <c r="S991" i="14"/>
  <c r="S990" i="14"/>
  <c r="S989" i="14"/>
  <c r="S988" i="14"/>
  <c r="S987" i="14"/>
  <c r="S986" i="14"/>
  <c r="S985" i="14"/>
  <c r="S984" i="14"/>
  <c r="S983" i="14"/>
  <c r="S982" i="14"/>
  <c r="S981" i="14"/>
  <c r="S980" i="14"/>
  <c r="S979" i="14"/>
  <c r="S978" i="14"/>
  <c r="S977" i="14"/>
  <c r="S976" i="14"/>
  <c r="S975" i="14"/>
  <c r="S974" i="14"/>
  <c r="S973" i="14"/>
  <c r="S972" i="14"/>
  <c r="S971" i="14"/>
  <c r="S970" i="14"/>
  <c r="S969" i="14"/>
  <c r="S968" i="14"/>
  <c r="S967" i="14"/>
  <c r="S966" i="14"/>
  <c r="S965" i="14"/>
  <c r="S964" i="14"/>
  <c r="S963" i="14"/>
  <c r="S962" i="14"/>
  <c r="S961" i="14"/>
  <c r="S960" i="14"/>
  <c r="S959" i="14"/>
  <c r="S958" i="14"/>
  <c r="S957" i="14"/>
  <c r="S956" i="14"/>
  <c r="S955" i="14"/>
  <c r="S954" i="14"/>
  <c r="S953" i="14"/>
  <c r="S952" i="14"/>
  <c r="S951" i="14"/>
  <c r="S950" i="14"/>
  <c r="S949" i="14"/>
  <c r="S948" i="14"/>
  <c r="S947" i="14"/>
  <c r="S946" i="14"/>
  <c r="S945" i="14"/>
  <c r="S944" i="14"/>
  <c r="S943" i="14"/>
  <c r="S942" i="14"/>
  <c r="S941" i="14"/>
  <c r="S940" i="14"/>
  <c r="S939" i="14"/>
  <c r="S938" i="14"/>
  <c r="S937" i="14"/>
  <c r="S936" i="14"/>
  <c r="S935" i="14"/>
  <c r="S934" i="14"/>
  <c r="S933" i="14"/>
  <c r="S932" i="14"/>
  <c r="S931" i="14"/>
  <c r="S930" i="14"/>
  <c r="S929" i="14"/>
  <c r="S928" i="14"/>
  <c r="S927" i="14"/>
  <c r="S926" i="14"/>
  <c r="S925" i="14"/>
  <c r="S924" i="14"/>
  <c r="S923" i="14"/>
  <c r="S922" i="14"/>
  <c r="S921" i="14"/>
  <c r="S920" i="14"/>
  <c r="S919" i="14"/>
  <c r="S918" i="14"/>
  <c r="S917" i="14"/>
  <c r="S916" i="14"/>
  <c r="S915" i="14"/>
  <c r="S914" i="14"/>
  <c r="S913" i="14"/>
  <c r="S912" i="14"/>
  <c r="S911" i="14"/>
  <c r="S910" i="14"/>
  <c r="S909" i="14"/>
  <c r="S908" i="14"/>
  <c r="S907" i="14"/>
  <c r="S906" i="14"/>
  <c r="S905" i="14"/>
  <c r="S904" i="14"/>
  <c r="S903" i="14"/>
  <c r="S902" i="14"/>
  <c r="S901" i="14"/>
  <c r="S900" i="14"/>
  <c r="S899" i="14"/>
  <c r="S898" i="14"/>
  <c r="S897" i="14"/>
  <c r="S896" i="14"/>
  <c r="S895" i="14"/>
  <c r="S894" i="14"/>
  <c r="S893" i="14"/>
  <c r="S892" i="14"/>
  <c r="S891" i="14"/>
  <c r="S890" i="14"/>
  <c r="S889" i="14"/>
  <c r="S888" i="14"/>
  <c r="S887" i="14"/>
  <c r="S886" i="14"/>
  <c r="S885" i="14"/>
  <c r="S884" i="14"/>
  <c r="S883" i="14"/>
  <c r="S882" i="14"/>
  <c r="S881" i="14"/>
  <c r="S880" i="14"/>
  <c r="S879" i="14"/>
  <c r="S878" i="14"/>
  <c r="S877" i="14"/>
  <c r="S876" i="14"/>
  <c r="S875" i="14"/>
  <c r="S874" i="14"/>
  <c r="S873" i="14"/>
  <c r="S872" i="14"/>
  <c r="S871" i="14"/>
  <c r="S870" i="14"/>
  <c r="S869" i="14"/>
  <c r="S868" i="14"/>
  <c r="S867" i="14"/>
  <c r="S866" i="14"/>
  <c r="S865" i="14"/>
  <c r="S864" i="14"/>
  <c r="S863" i="14"/>
  <c r="S862" i="14"/>
  <c r="S861" i="14"/>
  <c r="S860" i="14"/>
  <c r="S859" i="14"/>
  <c r="S858" i="14"/>
  <c r="S857" i="14"/>
  <c r="S856" i="14"/>
  <c r="S855" i="14"/>
  <c r="S854" i="14"/>
  <c r="S853" i="14"/>
  <c r="S852" i="14"/>
  <c r="S851" i="14"/>
  <c r="S850" i="14"/>
  <c r="S849" i="14"/>
  <c r="S848" i="14"/>
  <c r="S847" i="14"/>
  <c r="S846" i="14"/>
  <c r="S845" i="14"/>
  <c r="S844" i="14"/>
  <c r="S843" i="14"/>
  <c r="S842" i="14"/>
  <c r="S841" i="14"/>
  <c r="S840" i="14"/>
  <c r="S839" i="14"/>
  <c r="S838" i="14"/>
  <c r="S837" i="14"/>
  <c r="S836" i="14"/>
  <c r="S835" i="14"/>
  <c r="S834" i="14"/>
  <c r="S833" i="14"/>
  <c r="S832" i="14"/>
  <c r="S831" i="14"/>
  <c r="S830" i="14"/>
  <c r="S829" i="14"/>
  <c r="S828" i="14"/>
  <c r="S827" i="14"/>
  <c r="S826" i="14"/>
  <c r="S825" i="14"/>
  <c r="S824" i="14"/>
  <c r="S823" i="14"/>
  <c r="S822" i="14"/>
  <c r="S821" i="14"/>
  <c r="S820" i="14"/>
  <c r="S819" i="14"/>
  <c r="S818" i="14"/>
  <c r="S817" i="14"/>
  <c r="S816" i="14"/>
  <c r="S815" i="14"/>
  <c r="S814" i="14"/>
  <c r="S813" i="14"/>
  <c r="S812" i="14"/>
  <c r="S811" i="14"/>
  <c r="S810" i="14"/>
  <c r="S809" i="14"/>
  <c r="S808" i="14"/>
  <c r="S807" i="14"/>
  <c r="S806" i="14"/>
  <c r="S805" i="14"/>
  <c r="S804" i="14"/>
  <c r="S803" i="14"/>
  <c r="S802" i="14"/>
  <c r="S801" i="14"/>
  <c r="S800" i="14"/>
  <c r="S799" i="14"/>
  <c r="S798" i="14"/>
  <c r="S797" i="14"/>
  <c r="S796" i="14"/>
  <c r="S795" i="14"/>
  <c r="S794" i="14"/>
  <c r="S793" i="14"/>
  <c r="S792" i="14"/>
  <c r="S791" i="14"/>
  <c r="S790" i="14"/>
  <c r="S789" i="14"/>
  <c r="S788" i="14"/>
  <c r="S787" i="14"/>
  <c r="S786" i="14"/>
  <c r="S785" i="14"/>
  <c r="S784" i="14"/>
  <c r="S783" i="14"/>
  <c r="S782" i="14"/>
  <c r="S781" i="14"/>
  <c r="S780" i="14"/>
  <c r="S779" i="14"/>
  <c r="S778" i="14"/>
  <c r="S777" i="14"/>
  <c r="S776" i="14"/>
  <c r="S775" i="14"/>
  <c r="S774" i="14"/>
  <c r="S773" i="14"/>
  <c r="S772" i="14"/>
  <c r="S771" i="14"/>
  <c r="S770" i="14"/>
  <c r="S769" i="14"/>
  <c r="S768" i="14"/>
  <c r="S767" i="14"/>
  <c r="S766" i="14"/>
  <c r="S765" i="14"/>
  <c r="S764" i="14"/>
  <c r="S763" i="14"/>
  <c r="S762" i="14"/>
  <c r="S761" i="14"/>
  <c r="S760" i="14"/>
  <c r="S759" i="14"/>
  <c r="S758" i="14"/>
  <c r="S757" i="14"/>
  <c r="S756" i="14"/>
  <c r="S755" i="14"/>
  <c r="S754" i="14"/>
  <c r="S753" i="14"/>
  <c r="S752" i="14"/>
  <c r="S751" i="14"/>
  <c r="S750" i="14"/>
  <c r="S749" i="14"/>
  <c r="S748" i="14"/>
  <c r="S747" i="14"/>
  <c r="S746" i="14"/>
  <c r="S745" i="14"/>
  <c r="S744" i="14"/>
  <c r="S743" i="14"/>
  <c r="S742" i="14"/>
  <c r="S741" i="14"/>
  <c r="S740" i="14"/>
  <c r="S739" i="14"/>
  <c r="S738" i="14"/>
  <c r="S737" i="14"/>
  <c r="S736" i="14"/>
  <c r="S735" i="14"/>
  <c r="S734" i="14"/>
  <c r="S733" i="14"/>
  <c r="S732" i="14"/>
  <c r="S731" i="14"/>
  <c r="S730" i="14"/>
  <c r="S729" i="14"/>
  <c r="S728" i="14"/>
  <c r="S727" i="14"/>
  <c r="S726" i="14"/>
  <c r="S725" i="14"/>
  <c r="S724" i="14"/>
  <c r="S723" i="14"/>
  <c r="S722" i="14"/>
  <c r="S721" i="14"/>
  <c r="S720" i="14"/>
  <c r="S719" i="14"/>
  <c r="S718" i="14"/>
  <c r="S717" i="14"/>
  <c r="S716" i="14"/>
  <c r="S715" i="14"/>
  <c r="S714" i="14"/>
  <c r="S713" i="14"/>
  <c r="S712" i="14"/>
  <c r="S711" i="14"/>
  <c r="S710" i="14"/>
  <c r="S709" i="14"/>
  <c r="S708" i="14"/>
  <c r="S707" i="14"/>
  <c r="S706" i="14"/>
  <c r="S705" i="14"/>
  <c r="S704" i="14"/>
  <c r="S703" i="14"/>
  <c r="S702" i="14"/>
  <c r="S701" i="14"/>
  <c r="S700" i="14"/>
  <c r="S699" i="14"/>
  <c r="S698" i="14"/>
  <c r="S697" i="14"/>
  <c r="S696" i="14"/>
  <c r="S695" i="14"/>
  <c r="S694" i="14"/>
  <c r="S693" i="14"/>
  <c r="S692" i="14"/>
  <c r="S691" i="14"/>
  <c r="S690" i="14"/>
  <c r="S689" i="14"/>
  <c r="S688" i="14"/>
  <c r="S687" i="14"/>
  <c r="S686" i="14"/>
  <c r="S685" i="14"/>
  <c r="S684" i="14"/>
  <c r="S683" i="14"/>
  <c r="S682" i="14"/>
  <c r="S681" i="14"/>
  <c r="S680" i="14"/>
  <c r="S679" i="14"/>
  <c r="S678" i="14"/>
  <c r="S677" i="14"/>
  <c r="S676" i="14"/>
  <c r="S675" i="14"/>
  <c r="S674" i="14"/>
  <c r="S673" i="14"/>
  <c r="S672" i="14"/>
  <c r="S671" i="14"/>
  <c r="S670" i="14"/>
  <c r="S669" i="14"/>
  <c r="S668" i="14"/>
  <c r="S667" i="14"/>
  <c r="S666" i="14"/>
  <c r="S665" i="14"/>
  <c r="S664" i="14"/>
  <c r="S663" i="14"/>
  <c r="S662" i="14"/>
  <c r="S661" i="14"/>
  <c r="S660" i="14"/>
  <c r="S659" i="14"/>
  <c r="S658" i="14"/>
  <c r="S657" i="14"/>
  <c r="S656" i="14"/>
  <c r="S655" i="14"/>
  <c r="S654" i="14"/>
  <c r="S653" i="14"/>
  <c r="S652" i="14"/>
  <c r="S651" i="14"/>
  <c r="S650" i="14"/>
  <c r="S649" i="14"/>
  <c r="S648" i="14"/>
  <c r="S647" i="14"/>
  <c r="S646" i="14"/>
  <c r="S645" i="14"/>
  <c r="S644" i="14"/>
  <c r="S643" i="14"/>
  <c r="S642" i="14"/>
  <c r="S641" i="14"/>
  <c r="S640" i="14"/>
  <c r="S639" i="14"/>
  <c r="S638" i="14"/>
  <c r="S637" i="14"/>
  <c r="S636" i="14"/>
  <c r="S635" i="14"/>
  <c r="S634" i="14"/>
  <c r="S633" i="14"/>
  <c r="S632" i="14"/>
  <c r="S631" i="14"/>
  <c r="S630" i="14"/>
  <c r="S629" i="14"/>
  <c r="S628" i="14"/>
  <c r="S627" i="14"/>
  <c r="S626" i="14"/>
  <c r="S625" i="14"/>
  <c r="S624" i="14"/>
  <c r="S623" i="14"/>
  <c r="S622" i="14"/>
  <c r="S621" i="14"/>
  <c r="S620" i="14"/>
  <c r="S619" i="14"/>
  <c r="S618" i="14"/>
  <c r="S617" i="14"/>
  <c r="S616" i="14"/>
  <c r="S615" i="14"/>
  <c r="S614" i="14"/>
  <c r="S613" i="14"/>
  <c r="S612" i="14"/>
  <c r="S611" i="14"/>
  <c r="S610" i="14"/>
  <c r="S609" i="14"/>
  <c r="S608" i="14"/>
  <c r="S607" i="14"/>
  <c r="S606" i="14"/>
  <c r="S605" i="14"/>
  <c r="S604" i="14"/>
  <c r="S603" i="14"/>
  <c r="S602" i="14"/>
  <c r="S601" i="14"/>
  <c r="S600" i="14"/>
  <c r="S599" i="14"/>
  <c r="S598" i="14"/>
  <c r="S597" i="14"/>
  <c r="S596" i="14"/>
  <c r="S595" i="14"/>
  <c r="S594" i="14"/>
  <c r="S593" i="14"/>
  <c r="S592" i="14"/>
  <c r="S591" i="14"/>
  <c r="S590" i="14"/>
  <c r="S589" i="14"/>
  <c r="S588" i="14"/>
  <c r="S587" i="14"/>
  <c r="S586" i="14"/>
  <c r="S585" i="14"/>
  <c r="S584" i="14"/>
  <c r="S583" i="14"/>
  <c r="S582" i="14"/>
  <c r="S581" i="14"/>
  <c r="S580" i="14"/>
  <c r="S579" i="14"/>
  <c r="S578" i="14"/>
  <c r="S577" i="14"/>
  <c r="S576" i="14"/>
  <c r="S575" i="14"/>
  <c r="S574" i="14"/>
  <c r="S573" i="14"/>
  <c r="S572" i="14"/>
  <c r="S571" i="14"/>
  <c r="S570" i="14"/>
  <c r="S569" i="14"/>
  <c r="S568" i="14"/>
  <c r="S567" i="14"/>
  <c r="S566" i="14"/>
  <c r="S565" i="14"/>
  <c r="S564" i="14"/>
  <c r="S563" i="14"/>
  <c r="S562" i="14"/>
  <c r="S561" i="14"/>
  <c r="S560" i="14"/>
  <c r="S559" i="14"/>
  <c r="S558" i="14"/>
  <c r="S557" i="14"/>
  <c r="S556" i="14"/>
  <c r="S555" i="14"/>
  <c r="S554" i="14"/>
  <c r="S553" i="14"/>
  <c r="S552" i="14"/>
  <c r="S551" i="14"/>
  <c r="S550" i="14"/>
  <c r="S549" i="14"/>
  <c r="S548" i="14"/>
  <c r="S547" i="14"/>
  <c r="S546" i="14"/>
  <c r="S545" i="14"/>
  <c r="S544" i="14"/>
  <c r="S543" i="14"/>
  <c r="S542" i="14"/>
  <c r="S541" i="14"/>
  <c r="S540" i="14"/>
  <c r="S539" i="14"/>
  <c r="S538" i="14"/>
  <c r="S537" i="14"/>
  <c r="S536" i="14"/>
  <c r="S535" i="14"/>
  <c r="S534" i="14"/>
  <c r="S533" i="14"/>
  <c r="S532" i="14"/>
  <c r="S531" i="14"/>
  <c r="S530" i="14"/>
  <c r="S529" i="14"/>
  <c r="S528" i="14"/>
  <c r="S527" i="14"/>
  <c r="S526" i="14"/>
  <c r="S525" i="14"/>
  <c r="S524" i="14"/>
  <c r="S523" i="14"/>
  <c r="S522" i="14"/>
  <c r="S521" i="14"/>
  <c r="S520" i="14"/>
  <c r="S519" i="14"/>
  <c r="S518" i="14"/>
  <c r="S517" i="14"/>
  <c r="S516" i="14"/>
  <c r="S515" i="14"/>
  <c r="S514" i="14"/>
  <c r="S513" i="14"/>
  <c r="S512" i="14"/>
  <c r="S511" i="14"/>
  <c r="S510" i="14"/>
  <c r="S509" i="14"/>
  <c r="S508" i="14"/>
  <c r="S507" i="14"/>
  <c r="S506" i="14"/>
  <c r="S505" i="14"/>
  <c r="S504" i="14"/>
  <c r="S503" i="14"/>
  <c r="S502" i="14"/>
  <c r="S501" i="14"/>
  <c r="S500" i="14"/>
  <c r="S499" i="14"/>
  <c r="S498" i="14"/>
  <c r="S497" i="14"/>
  <c r="S496" i="14"/>
  <c r="S495" i="14"/>
  <c r="S494" i="14"/>
  <c r="S493" i="14"/>
  <c r="S492" i="14"/>
  <c r="S491" i="14"/>
  <c r="S490" i="14"/>
  <c r="S489" i="14"/>
  <c r="S488" i="14"/>
  <c r="S487" i="14"/>
  <c r="S486" i="14"/>
  <c r="S485" i="14"/>
  <c r="S484" i="14"/>
  <c r="S483" i="14"/>
  <c r="S482" i="14"/>
  <c r="S481" i="14"/>
  <c r="S480" i="14"/>
  <c r="S479" i="14"/>
  <c r="S478" i="14"/>
  <c r="S477" i="14"/>
  <c r="S476" i="14"/>
  <c r="S475" i="14"/>
  <c r="S474" i="14"/>
  <c r="S473" i="14"/>
  <c r="S472" i="14"/>
  <c r="S471" i="14"/>
  <c r="S470" i="14"/>
  <c r="S469" i="14"/>
  <c r="S468" i="14"/>
  <c r="S467" i="14"/>
  <c r="S466" i="14"/>
  <c r="S465" i="14"/>
  <c r="S464" i="14"/>
  <c r="S463" i="14"/>
  <c r="S462" i="14"/>
  <c r="S461" i="14"/>
  <c r="S460" i="14"/>
  <c r="S459" i="14"/>
  <c r="S458" i="14"/>
  <c r="S457" i="14"/>
  <c r="S456" i="14"/>
  <c r="S455" i="14"/>
  <c r="S454" i="14"/>
  <c r="S453" i="14"/>
  <c r="S452" i="14"/>
  <c r="S451" i="14"/>
  <c r="S450" i="14"/>
  <c r="S449" i="14"/>
  <c r="S448" i="14"/>
  <c r="S447" i="14"/>
  <c r="S446" i="14"/>
  <c r="S445" i="14"/>
  <c r="S444" i="14"/>
  <c r="S443" i="14"/>
  <c r="S442" i="14"/>
  <c r="S441" i="14"/>
  <c r="S440" i="14"/>
  <c r="S439" i="14"/>
  <c r="S438" i="14"/>
  <c r="S437" i="14"/>
  <c r="S436" i="14"/>
  <c r="S435" i="14"/>
  <c r="S434" i="14"/>
  <c r="S433" i="14"/>
  <c r="S432" i="14"/>
  <c r="S431" i="14"/>
  <c r="S430" i="14"/>
  <c r="S429" i="14"/>
  <c r="S428" i="14"/>
  <c r="S427" i="14"/>
  <c r="S426" i="14"/>
  <c r="S425" i="14"/>
  <c r="S424" i="14"/>
  <c r="S423" i="14"/>
  <c r="S422" i="14"/>
  <c r="S421" i="14"/>
  <c r="S420" i="14"/>
  <c r="S419" i="14"/>
  <c r="S418" i="14"/>
  <c r="S417" i="14"/>
  <c r="S416" i="14"/>
  <c r="S415" i="14"/>
  <c r="S414" i="14"/>
  <c r="S413" i="14"/>
  <c r="S412" i="14"/>
  <c r="S411" i="14"/>
  <c r="S410" i="14"/>
  <c r="S409" i="14"/>
  <c r="S408" i="14"/>
  <c r="S407" i="14"/>
  <c r="S406" i="14"/>
  <c r="S405" i="14"/>
  <c r="S404" i="14"/>
  <c r="S403" i="14"/>
  <c r="S402" i="14"/>
  <c r="S401" i="14"/>
  <c r="S400" i="14"/>
  <c r="S399" i="14"/>
  <c r="S398" i="14"/>
  <c r="S397" i="14"/>
  <c r="S396" i="14"/>
  <c r="S395" i="14"/>
  <c r="S394" i="14"/>
  <c r="S393" i="14"/>
  <c r="S392" i="14"/>
  <c r="S391" i="14"/>
  <c r="S390" i="14"/>
  <c r="S389" i="14"/>
  <c r="S388" i="14"/>
  <c r="S387" i="14"/>
  <c r="S386" i="14"/>
  <c r="S385" i="14"/>
  <c r="S384" i="14"/>
  <c r="S383" i="14"/>
  <c r="S382" i="14"/>
  <c r="S381" i="14"/>
  <c r="S380" i="14"/>
  <c r="S379" i="14"/>
  <c r="S378" i="14"/>
  <c r="S377" i="14"/>
  <c r="S376" i="14"/>
  <c r="S375" i="14"/>
  <c r="S374" i="14"/>
  <c r="S373" i="14"/>
  <c r="S372" i="14"/>
  <c r="S371" i="14"/>
  <c r="S370" i="14"/>
  <c r="S369" i="14"/>
  <c r="S368" i="14"/>
  <c r="S367" i="14"/>
  <c r="S366" i="14"/>
  <c r="S365" i="14"/>
  <c r="S364" i="14"/>
  <c r="S363" i="14"/>
  <c r="S362" i="14"/>
  <c r="S361" i="14"/>
  <c r="S360" i="14"/>
  <c r="S359" i="14"/>
  <c r="S358" i="14"/>
  <c r="S357" i="14"/>
  <c r="S356" i="14"/>
  <c r="S355" i="14"/>
  <c r="S354" i="14"/>
  <c r="S353" i="14"/>
  <c r="S352" i="14"/>
  <c r="S351" i="14"/>
  <c r="S350" i="14"/>
  <c r="S349" i="14"/>
  <c r="S348" i="14"/>
  <c r="S347" i="14"/>
  <c r="S346" i="14"/>
  <c r="S345" i="14"/>
  <c r="S344" i="14"/>
  <c r="S343" i="14"/>
  <c r="S342" i="14"/>
  <c r="S341" i="14"/>
  <c r="S340" i="14"/>
  <c r="S339" i="14"/>
  <c r="S338" i="14"/>
  <c r="S337" i="14"/>
  <c r="S336" i="14"/>
  <c r="S335" i="14"/>
  <c r="S334" i="14"/>
  <c r="S333" i="14"/>
  <c r="S332" i="14"/>
  <c r="S331" i="14"/>
  <c r="S330" i="14"/>
  <c r="S329" i="14"/>
  <c r="S328" i="14"/>
  <c r="S327" i="14"/>
  <c r="S326" i="14"/>
  <c r="S325" i="14"/>
  <c r="S324" i="14"/>
  <c r="S323" i="14"/>
  <c r="S322" i="14"/>
  <c r="S321" i="14"/>
  <c r="S320" i="14"/>
  <c r="S319" i="14"/>
  <c r="S318" i="14"/>
  <c r="S317" i="14"/>
  <c r="S316" i="14"/>
  <c r="S315" i="14"/>
  <c r="S314" i="14"/>
  <c r="S313" i="14"/>
  <c r="S312" i="14"/>
  <c r="S311" i="14"/>
  <c r="S310" i="14"/>
  <c r="S309" i="14"/>
  <c r="S308" i="14"/>
  <c r="S307" i="14"/>
  <c r="S306" i="14"/>
  <c r="S305" i="14"/>
  <c r="S304" i="14"/>
  <c r="S303" i="14"/>
  <c r="S302" i="14"/>
  <c r="S301" i="14"/>
  <c r="S300" i="14"/>
  <c r="S299" i="14"/>
  <c r="S298" i="14"/>
  <c r="S297" i="14"/>
  <c r="S296" i="14"/>
  <c r="S295" i="14"/>
  <c r="S294" i="14"/>
  <c r="S293" i="14"/>
  <c r="S292" i="14"/>
  <c r="S291" i="14"/>
  <c r="S290" i="14"/>
  <c r="S289" i="14"/>
  <c r="S288" i="14"/>
  <c r="S287" i="14"/>
  <c r="S286" i="14"/>
  <c r="S285" i="14"/>
  <c r="S284" i="14"/>
  <c r="S283" i="14"/>
  <c r="S282" i="14"/>
  <c r="S281" i="14"/>
  <c r="S280" i="14"/>
  <c r="S279" i="14"/>
  <c r="S278" i="14"/>
  <c r="S277" i="14"/>
  <c r="S276" i="14"/>
  <c r="S275" i="14"/>
  <c r="S274" i="14"/>
  <c r="S273" i="14"/>
  <c r="S272" i="14"/>
  <c r="S271" i="14"/>
  <c r="S270" i="14"/>
  <c r="S269" i="14"/>
  <c r="S268" i="14"/>
  <c r="S267" i="14"/>
  <c r="S266" i="14"/>
  <c r="S265" i="14"/>
  <c r="S264" i="14"/>
  <c r="S263" i="14"/>
  <c r="S262" i="14"/>
  <c r="S261" i="14"/>
  <c r="S260" i="14"/>
  <c r="S259" i="14"/>
  <c r="S258" i="14"/>
  <c r="S257" i="14"/>
  <c r="S256" i="14"/>
  <c r="S255" i="14"/>
  <c r="S254" i="14"/>
  <c r="S253" i="14"/>
  <c r="S252" i="14"/>
  <c r="S251" i="14"/>
  <c r="S250" i="14"/>
  <c r="S249" i="14"/>
  <c r="S248" i="14"/>
  <c r="S247" i="14"/>
  <c r="S246" i="14"/>
  <c r="S245" i="14"/>
  <c r="S244" i="14"/>
  <c r="S243" i="14"/>
  <c r="S242" i="14"/>
  <c r="S241" i="14"/>
  <c r="S240" i="14"/>
  <c r="S239" i="14"/>
  <c r="S238" i="14"/>
  <c r="S237" i="14"/>
  <c r="S236" i="14"/>
  <c r="S235" i="14"/>
  <c r="S234" i="14"/>
  <c r="S233" i="14"/>
  <c r="S232" i="14"/>
  <c r="S231" i="14"/>
  <c r="S230" i="14"/>
  <c r="S229" i="14"/>
  <c r="S228" i="14"/>
  <c r="S227" i="14"/>
  <c r="S226" i="14"/>
  <c r="S225" i="14"/>
  <c r="S224" i="14"/>
  <c r="S223" i="14"/>
  <c r="S222" i="14"/>
  <c r="S221" i="14"/>
  <c r="S220" i="14"/>
  <c r="S219" i="14"/>
  <c r="S218" i="14"/>
  <c r="S217" i="14"/>
  <c r="S216" i="14"/>
  <c r="S215" i="14"/>
  <c r="S214" i="14"/>
  <c r="S213" i="14"/>
  <c r="S212" i="14"/>
  <c r="S211" i="14"/>
  <c r="S210" i="14"/>
  <c r="S209" i="14"/>
  <c r="S208" i="14"/>
  <c r="S207" i="14"/>
  <c r="S206" i="14"/>
  <c r="S205" i="14"/>
  <c r="S204" i="14"/>
  <c r="S203" i="14"/>
  <c r="S202" i="14"/>
  <c r="S201" i="14"/>
  <c r="S200" i="14"/>
  <c r="S199" i="14"/>
  <c r="S198" i="14"/>
  <c r="S197" i="14"/>
  <c r="S196" i="14"/>
  <c r="S195" i="14"/>
  <c r="S194" i="14"/>
  <c r="S193" i="14"/>
  <c r="S192" i="14"/>
  <c r="S191" i="14"/>
  <c r="S190" i="14"/>
  <c r="S189" i="14"/>
  <c r="S188" i="14"/>
  <c r="S187" i="14"/>
  <c r="S186" i="14"/>
  <c r="S185" i="14"/>
  <c r="S184" i="14"/>
  <c r="S183" i="14"/>
  <c r="S182" i="14"/>
  <c r="S181" i="14"/>
  <c r="S180" i="14"/>
  <c r="S179" i="14"/>
  <c r="S178" i="14"/>
  <c r="S177" i="14"/>
  <c r="S176" i="14"/>
  <c r="S175" i="14"/>
  <c r="S174" i="14"/>
  <c r="S173" i="14"/>
  <c r="S172" i="14"/>
  <c r="S171" i="14"/>
  <c r="S170" i="14"/>
  <c r="S169" i="14"/>
  <c r="S168" i="14"/>
  <c r="S167" i="14"/>
  <c r="S166" i="14"/>
  <c r="S165" i="14"/>
  <c r="S164" i="14"/>
  <c r="S163" i="14"/>
  <c r="S162" i="14"/>
  <c r="S161" i="14"/>
  <c r="S160" i="14"/>
  <c r="S159" i="14"/>
  <c r="S158" i="14"/>
  <c r="S157" i="14"/>
  <c r="S156" i="14"/>
  <c r="S155" i="14"/>
  <c r="S154" i="14"/>
  <c r="S153" i="14"/>
  <c r="S152" i="14"/>
  <c r="S151" i="14"/>
  <c r="S150" i="14"/>
  <c r="S149" i="14"/>
  <c r="S148" i="14"/>
  <c r="S147" i="14"/>
  <c r="S146" i="14"/>
  <c r="S145" i="14"/>
  <c r="S144" i="14"/>
  <c r="S143" i="14"/>
  <c r="S142" i="14"/>
  <c r="S141" i="14"/>
  <c r="S140" i="14"/>
  <c r="S139" i="14"/>
  <c r="S138" i="14"/>
  <c r="S137" i="14"/>
  <c r="S136" i="14"/>
  <c r="S135" i="14"/>
  <c r="S134" i="14"/>
  <c r="S133" i="14"/>
  <c r="S132" i="14"/>
  <c r="S131" i="14"/>
  <c r="S130" i="14"/>
  <c r="S129" i="14"/>
  <c r="S128" i="14"/>
  <c r="S127" i="14"/>
  <c r="S126" i="14"/>
  <c r="S125" i="14"/>
  <c r="S124" i="14"/>
  <c r="S123" i="14"/>
  <c r="S122" i="14"/>
  <c r="S121" i="14"/>
  <c r="S120" i="14"/>
  <c r="S119" i="14"/>
  <c r="S118" i="14"/>
  <c r="S117" i="14"/>
  <c r="S116" i="14"/>
  <c r="S115" i="14"/>
  <c r="S114" i="14"/>
  <c r="S113" i="14"/>
  <c r="S112" i="14"/>
  <c r="S111" i="14"/>
  <c r="S110" i="14"/>
  <c r="S109" i="14"/>
  <c r="S108" i="14"/>
  <c r="S107" i="14"/>
  <c r="S106" i="14"/>
  <c r="S105" i="14"/>
  <c r="S104" i="14"/>
  <c r="S103" i="14"/>
  <c r="S102" i="14"/>
  <c r="S101" i="14"/>
  <c r="S100" i="14"/>
  <c r="S99" i="14"/>
  <c r="S98" i="14"/>
  <c r="S97" i="14"/>
  <c r="S96" i="14"/>
  <c r="S95" i="14"/>
  <c r="S94" i="14"/>
  <c r="S93" i="14"/>
  <c r="S92" i="14"/>
  <c r="S91" i="14"/>
  <c r="S90" i="14"/>
  <c r="S89" i="14"/>
  <c r="S88" i="14"/>
  <c r="S87" i="14"/>
  <c r="S86" i="14"/>
  <c r="S85" i="14"/>
  <c r="S84" i="14"/>
  <c r="S83" i="14"/>
  <c r="S82" i="14"/>
  <c r="S81" i="14"/>
  <c r="S80" i="14"/>
  <c r="S79" i="14"/>
  <c r="S78" i="14"/>
  <c r="S77" i="14"/>
  <c r="S76" i="14"/>
  <c r="S75" i="14"/>
  <c r="S74" i="14"/>
  <c r="S73" i="14"/>
  <c r="S72" i="14"/>
  <c r="S71" i="14"/>
  <c r="S70" i="14"/>
  <c r="S69" i="14"/>
  <c r="S68" i="14"/>
  <c r="S67" i="14"/>
  <c r="S66" i="14"/>
  <c r="S65" i="14"/>
  <c r="S64" i="14"/>
  <c r="S63" i="14"/>
  <c r="S62" i="14"/>
  <c r="S61" i="14"/>
  <c r="S60" i="14"/>
  <c r="S59" i="14"/>
  <c r="S58" i="14"/>
  <c r="S57" i="14"/>
  <c r="S56" i="14"/>
  <c r="S55" i="14"/>
  <c r="S54" i="14"/>
  <c r="S53" i="14"/>
  <c r="S52" i="14"/>
  <c r="S51" i="14"/>
  <c r="S50" i="14"/>
  <c r="S49" i="14"/>
  <c r="S48" i="14"/>
  <c r="S47" i="14"/>
  <c r="S46" i="14"/>
  <c r="S45" i="14"/>
  <c r="S44" i="14"/>
  <c r="S43" i="14"/>
  <c r="S42" i="14"/>
  <c r="S41" i="14"/>
  <c r="S40" i="14"/>
  <c r="S39" i="14"/>
  <c r="S38" i="14"/>
  <c r="S37" i="14"/>
  <c r="S36" i="14"/>
  <c r="S35" i="14"/>
  <c r="S34" i="14"/>
  <c r="S33" i="14"/>
  <c r="S32" i="14"/>
  <c r="S31" i="14"/>
  <c r="S30" i="14"/>
  <c r="S29" i="14"/>
  <c r="S28" i="14"/>
  <c r="S27" i="14"/>
  <c r="S26" i="14"/>
  <c r="S25" i="14"/>
  <c r="S24" i="14"/>
  <c r="S23" i="14"/>
  <c r="S22" i="14"/>
  <c r="S21" i="14"/>
  <c r="S20" i="14"/>
  <c r="S19" i="14"/>
  <c r="S18" i="14"/>
  <c r="S17" i="14"/>
  <c r="S16" i="14"/>
  <c r="S15" i="14"/>
  <c r="S14" i="14"/>
  <c r="S13" i="14"/>
  <c r="S12" i="14"/>
  <c r="G11" i="14"/>
  <c r="AE213" i="13"/>
  <c r="AE212" i="13"/>
  <c r="AE211" i="13"/>
  <c r="AE210" i="13"/>
  <c r="AE206" i="13"/>
  <c r="AE205" i="13"/>
  <c r="AE204" i="13"/>
  <c r="AE203" i="13"/>
  <c r="AP186" i="13"/>
  <c r="AD195" i="13"/>
  <c r="AD196" i="13"/>
  <c r="AD197" i="13"/>
  <c r="AD194" i="13"/>
  <c r="BB170" i="13"/>
  <c r="BB171" i="13"/>
  <c r="BB172" i="13"/>
  <c r="BB173" i="13"/>
  <c r="BB174" i="13"/>
  <c r="BB175" i="13"/>
  <c r="BB176" i="13"/>
  <c r="BB169" i="13"/>
  <c r="BH135" i="13"/>
  <c r="BO135" i="13" s="1"/>
  <c r="BG135" i="13"/>
  <c r="BN135" i="13" s="1"/>
  <c r="BF135" i="13"/>
  <c r="BM135" i="13" s="1"/>
  <c r="BE135" i="13"/>
  <c r="BL135" i="13" s="1"/>
  <c r="BF134" i="13"/>
  <c r="BM134" i="13" s="1"/>
  <c r="BE134" i="13"/>
  <c r="BL134" i="13" s="1"/>
  <c r="AD7" i="4"/>
  <c r="BH134" i="13" s="1"/>
  <c r="BO134" i="13" s="1"/>
  <c r="AD6" i="4"/>
  <c r="BG134" i="13" s="1"/>
  <c r="BN134" i="13" s="1"/>
  <c r="BC159" i="13"/>
  <c r="BC158" i="13"/>
  <c r="BC157" i="13"/>
  <c r="BC156" i="13"/>
  <c r="BC155" i="13"/>
  <c r="BC154" i="13"/>
  <c r="BC153" i="13"/>
  <c r="BC152" i="13"/>
  <c r="BC151" i="13"/>
  <c r="BC150" i="13"/>
  <c r="BC149" i="13"/>
  <c r="BC148" i="13"/>
  <c r="BC147" i="13"/>
  <c r="BC146" i="13"/>
  <c r="BC145" i="13"/>
  <c r="BC144" i="13"/>
  <c r="BC143" i="13"/>
  <c r="BC142" i="13"/>
  <c r="BC141" i="13"/>
  <c r="BC140" i="13"/>
  <c r="BC139" i="13"/>
  <c r="BC138" i="13"/>
  <c r="BC137" i="13"/>
  <c r="BC136" i="13"/>
  <c r="BB159" i="13"/>
  <c r="BD159" i="13" s="1"/>
  <c r="BB158" i="13"/>
  <c r="BB157" i="13"/>
  <c r="BD157" i="13" s="1"/>
  <c r="BB156" i="13"/>
  <c r="BD156" i="13" s="1"/>
  <c r="BB155" i="13"/>
  <c r="BD155" i="13" s="1"/>
  <c r="BB154" i="13"/>
  <c r="BB153" i="13"/>
  <c r="BD153" i="13" s="1"/>
  <c r="BB152" i="13"/>
  <c r="BD152" i="13" s="1"/>
  <c r="BB151" i="13"/>
  <c r="BD151" i="13" s="1"/>
  <c r="BB150" i="13"/>
  <c r="BB149" i="13"/>
  <c r="BD149" i="13" s="1"/>
  <c r="BB148" i="13"/>
  <c r="BD148" i="13" s="1"/>
  <c r="BB147" i="13"/>
  <c r="BD147" i="13" s="1"/>
  <c r="BB146" i="13"/>
  <c r="BB145" i="13"/>
  <c r="BD145" i="13" s="1"/>
  <c r="BB144" i="13"/>
  <c r="BD144" i="13" s="1"/>
  <c r="BB143" i="13"/>
  <c r="BD143" i="13" s="1"/>
  <c r="BB142" i="13"/>
  <c r="BB141" i="13"/>
  <c r="BD141" i="13" s="1"/>
  <c r="BB140" i="13"/>
  <c r="BD140" i="13" s="1"/>
  <c r="BB139" i="13"/>
  <c r="BD139" i="13" s="1"/>
  <c r="BB138" i="13"/>
  <c r="BB137" i="13"/>
  <c r="BD137" i="13" s="1"/>
  <c r="BB136" i="13"/>
  <c r="BD136" i="13" s="1"/>
  <c r="AD1025" i="4"/>
  <c r="AC1025" i="4"/>
  <c r="AD1024" i="4"/>
  <c r="AC1024" i="4"/>
  <c r="AD1023" i="4"/>
  <c r="AF1023" i="4" s="1"/>
  <c r="AC1023" i="4"/>
  <c r="AD1022" i="4"/>
  <c r="AC1022" i="4"/>
  <c r="AF1022" i="4" s="1"/>
  <c r="AD1021" i="4"/>
  <c r="AC1021" i="4"/>
  <c r="AD1020" i="4"/>
  <c r="AC1020" i="4"/>
  <c r="AD1019" i="4"/>
  <c r="AF1019" i="4" s="1"/>
  <c r="AC1019" i="4"/>
  <c r="AD1018" i="4"/>
  <c r="AC1018" i="4"/>
  <c r="AF1018" i="4" s="1"/>
  <c r="AD1017" i="4"/>
  <c r="AC1017" i="4"/>
  <c r="AD1016" i="4"/>
  <c r="AC1016" i="4"/>
  <c r="AD1015" i="4"/>
  <c r="AF1015" i="4" s="1"/>
  <c r="AC1015" i="4"/>
  <c r="AD1014" i="4"/>
  <c r="AC1014" i="4"/>
  <c r="AF1014" i="4" s="1"/>
  <c r="AD1013" i="4"/>
  <c r="AC1013" i="4"/>
  <c r="AD1012" i="4"/>
  <c r="AC1012" i="4"/>
  <c r="AD1011" i="4"/>
  <c r="AF1011" i="4" s="1"/>
  <c r="AC1011" i="4"/>
  <c r="AD1010" i="4"/>
  <c r="AC1010" i="4"/>
  <c r="AF1010" i="4" s="1"/>
  <c r="AD1009" i="4"/>
  <c r="AC1009" i="4"/>
  <c r="AD1008" i="4"/>
  <c r="AC1008" i="4"/>
  <c r="AD1007" i="4"/>
  <c r="AF1007" i="4" s="1"/>
  <c r="AC1007" i="4"/>
  <c r="AD1006" i="4"/>
  <c r="AC1006" i="4"/>
  <c r="AF1006" i="4" s="1"/>
  <c r="AD1005" i="4"/>
  <c r="AC1005" i="4"/>
  <c r="AD1004" i="4"/>
  <c r="AC1004" i="4"/>
  <c r="AD1003" i="4"/>
  <c r="AF1003" i="4" s="1"/>
  <c r="AC1003" i="4"/>
  <c r="AD1002" i="4"/>
  <c r="AC1002" i="4"/>
  <c r="AF1002" i="4" s="1"/>
  <c r="AD1001" i="4"/>
  <c r="AC1001" i="4"/>
  <c r="AD1000" i="4"/>
  <c r="AC1000" i="4"/>
  <c r="AD999" i="4"/>
  <c r="AF999" i="4" s="1"/>
  <c r="AC999" i="4"/>
  <c r="AD998" i="4"/>
  <c r="AC998" i="4"/>
  <c r="AF998" i="4" s="1"/>
  <c r="AD997" i="4"/>
  <c r="AC997" i="4"/>
  <c r="AD996" i="4"/>
  <c r="AC996" i="4"/>
  <c r="AD995" i="4"/>
  <c r="AF995" i="4" s="1"/>
  <c r="AC995" i="4"/>
  <c r="AD994" i="4"/>
  <c r="AC994" i="4"/>
  <c r="AF994" i="4" s="1"/>
  <c r="AD993" i="4"/>
  <c r="AC993" i="4"/>
  <c r="AD992" i="4"/>
  <c r="AC992" i="4"/>
  <c r="AD991" i="4"/>
  <c r="AF991" i="4" s="1"/>
  <c r="AC991" i="4"/>
  <c r="AD990" i="4"/>
  <c r="AC990" i="4"/>
  <c r="AF990" i="4" s="1"/>
  <c r="AD989" i="4"/>
  <c r="AC989" i="4"/>
  <c r="AD988" i="4"/>
  <c r="AC988" i="4"/>
  <c r="AD987" i="4"/>
  <c r="AF987" i="4" s="1"/>
  <c r="AC987" i="4"/>
  <c r="AD986" i="4"/>
  <c r="AC986" i="4"/>
  <c r="AF986" i="4" s="1"/>
  <c r="AD985" i="4"/>
  <c r="AC985" i="4"/>
  <c r="AD984" i="4"/>
  <c r="AC984" i="4"/>
  <c r="AD983" i="4"/>
  <c r="AF983" i="4" s="1"/>
  <c r="AC983" i="4"/>
  <c r="AD982" i="4"/>
  <c r="AC982" i="4"/>
  <c r="AF982" i="4" s="1"/>
  <c r="AD981" i="4"/>
  <c r="AC981" i="4"/>
  <c r="AD980" i="4"/>
  <c r="AC980" i="4"/>
  <c r="AD979" i="4"/>
  <c r="AF979" i="4" s="1"/>
  <c r="AC979" i="4"/>
  <c r="AD978" i="4"/>
  <c r="AC978" i="4"/>
  <c r="AF978" i="4" s="1"/>
  <c r="AD977" i="4"/>
  <c r="AC977" i="4"/>
  <c r="AD976" i="4"/>
  <c r="AC976" i="4"/>
  <c r="AD975" i="4"/>
  <c r="AF975" i="4" s="1"/>
  <c r="AC975" i="4"/>
  <c r="AD974" i="4"/>
  <c r="AC974" i="4"/>
  <c r="AF974" i="4" s="1"/>
  <c r="AD973" i="4"/>
  <c r="AC973" i="4"/>
  <c r="AD972" i="4"/>
  <c r="AC972" i="4"/>
  <c r="AD971" i="4"/>
  <c r="AF971" i="4" s="1"/>
  <c r="AC971" i="4"/>
  <c r="AD970" i="4"/>
  <c r="AC970" i="4"/>
  <c r="AF970" i="4" s="1"/>
  <c r="AD969" i="4"/>
  <c r="AC969" i="4"/>
  <c r="AD968" i="4"/>
  <c r="AC968" i="4"/>
  <c r="AD967" i="4"/>
  <c r="AF967" i="4" s="1"/>
  <c r="AC967" i="4"/>
  <c r="AD966" i="4"/>
  <c r="AC966" i="4"/>
  <c r="AF966" i="4" s="1"/>
  <c r="AD965" i="4"/>
  <c r="AC965" i="4"/>
  <c r="AD964" i="4"/>
  <c r="AC964" i="4"/>
  <c r="AD963" i="4"/>
  <c r="AF963" i="4" s="1"/>
  <c r="AC963" i="4"/>
  <c r="AD962" i="4"/>
  <c r="AC962" i="4"/>
  <c r="AF962" i="4" s="1"/>
  <c r="AD961" i="4"/>
  <c r="AC961" i="4"/>
  <c r="AD960" i="4"/>
  <c r="AC960" i="4"/>
  <c r="AD959" i="4"/>
  <c r="AF959" i="4" s="1"/>
  <c r="AC959" i="4"/>
  <c r="AD958" i="4"/>
  <c r="AC958" i="4"/>
  <c r="AF958" i="4" s="1"/>
  <c r="AD957" i="4"/>
  <c r="AC957" i="4"/>
  <c r="AD956" i="4"/>
  <c r="AC956" i="4"/>
  <c r="AD955" i="4"/>
  <c r="AF955" i="4" s="1"/>
  <c r="AC955" i="4"/>
  <c r="AD954" i="4"/>
  <c r="AC954" i="4"/>
  <c r="AF954" i="4" s="1"/>
  <c r="AD953" i="4"/>
  <c r="AC953" i="4"/>
  <c r="AD952" i="4"/>
  <c r="AC952" i="4"/>
  <c r="AD951" i="4"/>
  <c r="AF951" i="4" s="1"/>
  <c r="AC951" i="4"/>
  <c r="AD950" i="4"/>
  <c r="AC950" i="4"/>
  <c r="AF950" i="4" s="1"/>
  <c r="AD949" i="4"/>
  <c r="AC949" i="4"/>
  <c r="AD948" i="4"/>
  <c r="AC948" i="4"/>
  <c r="AD947" i="4"/>
  <c r="AF947" i="4" s="1"/>
  <c r="AC947" i="4"/>
  <c r="AD946" i="4"/>
  <c r="AC946" i="4"/>
  <c r="AF946" i="4" s="1"/>
  <c r="AD945" i="4"/>
  <c r="AC945" i="4"/>
  <c r="AD944" i="4"/>
  <c r="AC944" i="4"/>
  <c r="AD943" i="4"/>
  <c r="AF943" i="4" s="1"/>
  <c r="AC943" i="4"/>
  <c r="AD942" i="4"/>
  <c r="AC942" i="4"/>
  <c r="AF942" i="4" s="1"/>
  <c r="AD941" i="4"/>
  <c r="AC941" i="4"/>
  <c r="AD940" i="4"/>
  <c r="AC940" i="4"/>
  <c r="AD939" i="4"/>
  <c r="AF939" i="4" s="1"/>
  <c r="AC939" i="4"/>
  <c r="AD938" i="4"/>
  <c r="AC938" i="4"/>
  <c r="AF938" i="4" s="1"/>
  <c r="AD937" i="4"/>
  <c r="AC937" i="4"/>
  <c r="AD936" i="4"/>
  <c r="AC936" i="4"/>
  <c r="AD935" i="4"/>
  <c r="AF935" i="4" s="1"/>
  <c r="AC935" i="4"/>
  <c r="AD934" i="4"/>
  <c r="AC934" i="4"/>
  <c r="AF934" i="4" s="1"/>
  <c r="AD933" i="4"/>
  <c r="AC933" i="4"/>
  <c r="AD932" i="4"/>
  <c r="AC932" i="4"/>
  <c r="AD931" i="4"/>
  <c r="AF931" i="4" s="1"/>
  <c r="AC931" i="4"/>
  <c r="AD930" i="4"/>
  <c r="AC930" i="4"/>
  <c r="AF930" i="4" s="1"/>
  <c r="AD929" i="4"/>
  <c r="AC929" i="4"/>
  <c r="AD928" i="4"/>
  <c r="AC928" i="4"/>
  <c r="AD927" i="4"/>
  <c r="AF927" i="4" s="1"/>
  <c r="AC927" i="4"/>
  <c r="AD926" i="4"/>
  <c r="AC926" i="4"/>
  <c r="AF926" i="4" s="1"/>
  <c r="AD925" i="4"/>
  <c r="AC925" i="4"/>
  <c r="AD924" i="4"/>
  <c r="AC924" i="4"/>
  <c r="AD923" i="4"/>
  <c r="AF923" i="4" s="1"/>
  <c r="AC923" i="4"/>
  <c r="AD922" i="4"/>
  <c r="AC922" i="4"/>
  <c r="AF922" i="4" s="1"/>
  <c r="AD921" i="4"/>
  <c r="AC921" i="4"/>
  <c r="AD920" i="4"/>
  <c r="AC920" i="4"/>
  <c r="AD919" i="4"/>
  <c r="AF919" i="4" s="1"/>
  <c r="AC919" i="4"/>
  <c r="AD918" i="4"/>
  <c r="AC918" i="4"/>
  <c r="AF918" i="4" s="1"/>
  <c r="AD917" i="4"/>
  <c r="AC917" i="4"/>
  <c r="AD916" i="4"/>
  <c r="AC916" i="4"/>
  <c r="AD915" i="4"/>
  <c r="AF915" i="4" s="1"/>
  <c r="AC915" i="4"/>
  <c r="AD914" i="4"/>
  <c r="AC914" i="4"/>
  <c r="AF914" i="4" s="1"/>
  <c r="AD913" i="4"/>
  <c r="AC913" i="4"/>
  <c r="AD912" i="4"/>
  <c r="AC912" i="4"/>
  <c r="AD911" i="4"/>
  <c r="AF911" i="4" s="1"/>
  <c r="AC911" i="4"/>
  <c r="AD910" i="4"/>
  <c r="AC910" i="4"/>
  <c r="AF910" i="4" s="1"/>
  <c r="AD909" i="4"/>
  <c r="AC909" i="4"/>
  <c r="AD908" i="4"/>
  <c r="AC908" i="4"/>
  <c r="AD907" i="4"/>
  <c r="AF907" i="4" s="1"/>
  <c r="AC907" i="4"/>
  <c r="AD906" i="4"/>
  <c r="AC906" i="4"/>
  <c r="AF906" i="4" s="1"/>
  <c r="AD905" i="4"/>
  <c r="AC905" i="4"/>
  <c r="AD904" i="4"/>
  <c r="AC904" i="4"/>
  <c r="AD903" i="4"/>
  <c r="AF903" i="4" s="1"/>
  <c r="AC903" i="4"/>
  <c r="AD902" i="4"/>
  <c r="AC902" i="4"/>
  <c r="AF902" i="4" s="1"/>
  <c r="AD901" i="4"/>
  <c r="AC901" i="4"/>
  <c r="AD900" i="4"/>
  <c r="AC900" i="4"/>
  <c r="AD899" i="4"/>
  <c r="AF899" i="4" s="1"/>
  <c r="AC899" i="4"/>
  <c r="AD898" i="4"/>
  <c r="AC898" i="4"/>
  <c r="AF898" i="4" s="1"/>
  <c r="AD897" i="4"/>
  <c r="AC897" i="4"/>
  <c r="AD896" i="4"/>
  <c r="AC896" i="4"/>
  <c r="AD895" i="4"/>
  <c r="AF895" i="4" s="1"/>
  <c r="AC895" i="4"/>
  <c r="AD894" i="4"/>
  <c r="AC894" i="4"/>
  <c r="AF894" i="4" s="1"/>
  <c r="AD893" i="4"/>
  <c r="AC893" i="4"/>
  <c r="AD892" i="4"/>
  <c r="AC892" i="4"/>
  <c r="AD891" i="4"/>
  <c r="AF891" i="4" s="1"/>
  <c r="AC891" i="4"/>
  <c r="AD890" i="4"/>
  <c r="AC890" i="4"/>
  <c r="AF890" i="4" s="1"/>
  <c r="AD889" i="4"/>
  <c r="AC889" i="4"/>
  <c r="AD888" i="4"/>
  <c r="AC888" i="4"/>
  <c r="AD887" i="4"/>
  <c r="AF887" i="4" s="1"/>
  <c r="AC887" i="4"/>
  <c r="AD886" i="4"/>
  <c r="AC886" i="4"/>
  <c r="AF886" i="4" s="1"/>
  <c r="AD885" i="4"/>
  <c r="AC885" i="4"/>
  <c r="AD884" i="4"/>
  <c r="AC884" i="4"/>
  <c r="AD883" i="4"/>
  <c r="AF883" i="4" s="1"/>
  <c r="AC883" i="4"/>
  <c r="AD882" i="4"/>
  <c r="AC882" i="4"/>
  <c r="AF882" i="4" s="1"/>
  <c r="AD881" i="4"/>
  <c r="AC881" i="4"/>
  <c r="AD880" i="4"/>
  <c r="AC880" i="4"/>
  <c r="AD879" i="4"/>
  <c r="AF879" i="4" s="1"/>
  <c r="AC879" i="4"/>
  <c r="AD878" i="4"/>
  <c r="AC878" i="4"/>
  <c r="AF878" i="4" s="1"/>
  <c r="AD877" i="4"/>
  <c r="AC877" i="4"/>
  <c r="AD876" i="4"/>
  <c r="AC876" i="4"/>
  <c r="AD875" i="4"/>
  <c r="AF875" i="4" s="1"/>
  <c r="AC875" i="4"/>
  <c r="AD874" i="4"/>
  <c r="AC874" i="4"/>
  <c r="AF874" i="4" s="1"/>
  <c r="AD873" i="4"/>
  <c r="AC873" i="4"/>
  <c r="AD872" i="4"/>
  <c r="AC872" i="4"/>
  <c r="AD871" i="4"/>
  <c r="AF871" i="4" s="1"/>
  <c r="AC871" i="4"/>
  <c r="AD870" i="4"/>
  <c r="AC870" i="4"/>
  <c r="AF870" i="4" s="1"/>
  <c r="AD869" i="4"/>
  <c r="AC869" i="4"/>
  <c r="AD868" i="4"/>
  <c r="AC868" i="4"/>
  <c r="AD867" i="4"/>
  <c r="AF867" i="4" s="1"/>
  <c r="AC867" i="4"/>
  <c r="AD866" i="4"/>
  <c r="AC866" i="4"/>
  <c r="AF866" i="4" s="1"/>
  <c r="AD865" i="4"/>
  <c r="AC865" i="4"/>
  <c r="AD864" i="4"/>
  <c r="AC864" i="4"/>
  <c r="AD863" i="4"/>
  <c r="AF863" i="4" s="1"/>
  <c r="AC863" i="4"/>
  <c r="AD862" i="4"/>
  <c r="AC862" i="4"/>
  <c r="AF862" i="4" s="1"/>
  <c r="AD861" i="4"/>
  <c r="AC861" i="4"/>
  <c r="AD860" i="4"/>
  <c r="AC860" i="4"/>
  <c r="AD859" i="4"/>
  <c r="AF859" i="4" s="1"/>
  <c r="AC859" i="4"/>
  <c r="AD858" i="4"/>
  <c r="AC858" i="4"/>
  <c r="AF858" i="4" s="1"/>
  <c r="AD857" i="4"/>
  <c r="AC857" i="4"/>
  <c r="AD856" i="4"/>
  <c r="AC856" i="4"/>
  <c r="AD855" i="4"/>
  <c r="AF855" i="4" s="1"/>
  <c r="AC855" i="4"/>
  <c r="AD854" i="4"/>
  <c r="AC854" i="4"/>
  <c r="AF854" i="4" s="1"/>
  <c r="AD853" i="4"/>
  <c r="AC853" i="4"/>
  <c r="AD852" i="4"/>
  <c r="AC852" i="4"/>
  <c r="AD851" i="4"/>
  <c r="AF851" i="4" s="1"/>
  <c r="AC851" i="4"/>
  <c r="AD850" i="4"/>
  <c r="AC850" i="4"/>
  <c r="AF850" i="4" s="1"/>
  <c r="AD849" i="4"/>
  <c r="AC849" i="4"/>
  <c r="AD848" i="4"/>
  <c r="AC848" i="4"/>
  <c r="AD847" i="4"/>
  <c r="AF847" i="4" s="1"/>
  <c r="AC847" i="4"/>
  <c r="AD846" i="4"/>
  <c r="AC846" i="4"/>
  <c r="AF846" i="4" s="1"/>
  <c r="AD845" i="4"/>
  <c r="AC845" i="4"/>
  <c r="AD844" i="4"/>
  <c r="AC844" i="4"/>
  <c r="AD843" i="4"/>
  <c r="AF843" i="4" s="1"/>
  <c r="AC843" i="4"/>
  <c r="AD842" i="4"/>
  <c r="AC842" i="4"/>
  <c r="AF842" i="4" s="1"/>
  <c r="AD841" i="4"/>
  <c r="AC841" i="4"/>
  <c r="AD840" i="4"/>
  <c r="AC840" i="4"/>
  <c r="AD839" i="4"/>
  <c r="AF839" i="4" s="1"/>
  <c r="AC839" i="4"/>
  <c r="AD838" i="4"/>
  <c r="AC838" i="4"/>
  <c r="AF838" i="4" s="1"/>
  <c r="AD837" i="4"/>
  <c r="AC837" i="4"/>
  <c r="AD836" i="4"/>
  <c r="AC836" i="4"/>
  <c r="AD835" i="4"/>
  <c r="AF835" i="4" s="1"/>
  <c r="AC835" i="4"/>
  <c r="AD834" i="4"/>
  <c r="AC834" i="4"/>
  <c r="AF834" i="4" s="1"/>
  <c r="AD833" i="4"/>
  <c r="AC833" i="4"/>
  <c r="AD832" i="4"/>
  <c r="AC832" i="4"/>
  <c r="AD831" i="4"/>
  <c r="AF831" i="4" s="1"/>
  <c r="AC831" i="4"/>
  <c r="AD830" i="4"/>
  <c r="AC830" i="4"/>
  <c r="AF830" i="4" s="1"/>
  <c r="AD829" i="4"/>
  <c r="AC829" i="4"/>
  <c r="AD828" i="4"/>
  <c r="AC828" i="4"/>
  <c r="AD827" i="4"/>
  <c r="AF827" i="4" s="1"/>
  <c r="AC827" i="4"/>
  <c r="AD826" i="4"/>
  <c r="AC826" i="4"/>
  <c r="AF826" i="4" s="1"/>
  <c r="AD825" i="4"/>
  <c r="AC825" i="4"/>
  <c r="AD824" i="4"/>
  <c r="AC824" i="4"/>
  <c r="AD823" i="4"/>
  <c r="AF823" i="4" s="1"/>
  <c r="AC823" i="4"/>
  <c r="AD822" i="4"/>
  <c r="AC822" i="4"/>
  <c r="AF822" i="4" s="1"/>
  <c r="AD821" i="4"/>
  <c r="AC821" i="4"/>
  <c r="AD820" i="4"/>
  <c r="AC820" i="4"/>
  <c r="AD819" i="4"/>
  <c r="AF819" i="4" s="1"/>
  <c r="AC819" i="4"/>
  <c r="AD818" i="4"/>
  <c r="AC818" i="4"/>
  <c r="AF818" i="4" s="1"/>
  <c r="AD817" i="4"/>
  <c r="AC817" i="4"/>
  <c r="AD816" i="4"/>
  <c r="AC816" i="4"/>
  <c r="AD815" i="4"/>
  <c r="AF815" i="4" s="1"/>
  <c r="AC815" i="4"/>
  <c r="AD814" i="4"/>
  <c r="AC814" i="4"/>
  <c r="AF814" i="4" s="1"/>
  <c r="AD813" i="4"/>
  <c r="AC813" i="4"/>
  <c r="AD812" i="4"/>
  <c r="AC812" i="4"/>
  <c r="AD811" i="4"/>
  <c r="AF811" i="4" s="1"/>
  <c r="AC811" i="4"/>
  <c r="AD810" i="4"/>
  <c r="AC810" i="4"/>
  <c r="AF810" i="4" s="1"/>
  <c r="AD809" i="4"/>
  <c r="AC809" i="4"/>
  <c r="AD808" i="4"/>
  <c r="AC808" i="4"/>
  <c r="AD807" i="4"/>
  <c r="AF807" i="4" s="1"/>
  <c r="AC807" i="4"/>
  <c r="AD806" i="4"/>
  <c r="AC806" i="4"/>
  <c r="AF806" i="4" s="1"/>
  <c r="AD805" i="4"/>
  <c r="AC805" i="4"/>
  <c r="AD804" i="4"/>
  <c r="AC804" i="4"/>
  <c r="AD803" i="4"/>
  <c r="AF803" i="4" s="1"/>
  <c r="AC803" i="4"/>
  <c r="AD802" i="4"/>
  <c r="AC802" i="4"/>
  <c r="AF802" i="4" s="1"/>
  <c r="AD801" i="4"/>
  <c r="AC801" i="4"/>
  <c r="AD800" i="4"/>
  <c r="AC800" i="4"/>
  <c r="AD799" i="4"/>
  <c r="AF799" i="4" s="1"/>
  <c r="AC799" i="4"/>
  <c r="AD798" i="4"/>
  <c r="AC798" i="4"/>
  <c r="AF798" i="4" s="1"/>
  <c r="AD797" i="4"/>
  <c r="AC797" i="4"/>
  <c r="AD796" i="4"/>
  <c r="AC796" i="4"/>
  <c r="AD795" i="4"/>
  <c r="AF795" i="4" s="1"/>
  <c r="AC795" i="4"/>
  <c r="AD794" i="4"/>
  <c r="AC794" i="4"/>
  <c r="AF794" i="4" s="1"/>
  <c r="AD793" i="4"/>
  <c r="AC793" i="4"/>
  <c r="AD792" i="4"/>
  <c r="AC792" i="4"/>
  <c r="AD791" i="4"/>
  <c r="AF791" i="4" s="1"/>
  <c r="AC791" i="4"/>
  <c r="AD790" i="4"/>
  <c r="AC790" i="4"/>
  <c r="AF790" i="4" s="1"/>
  <c r="AD789" i="4"/>
  <c r="AC789" i="4"/>
  <c r="AD788" i="4"/>
  <c r="AC788" i="4"/>
  <c r="AD787" i="4"/>
  <c r="AF787" i="4" s="1"/>
  <c r="AC787" i="4"/>
  <c r="AD786" i="4"/>
  <c r="AC786" i="4"/>
  <c r="AF786" i="4" s="1"/>
  <c r="AD785" i="4"/>
  <c r="AC785" i="4"/>
  <c r="AD784" i="4"/>
  <c r="AC784" i="4"/>
  <c r="AD783" i="4"/>
  <c r="AF783" i="4" s="1"/>
  <c r="AC783" i="4"/>
  <c r="AD782" i="4"/>
  <c r="AC782" i="4"/>
  <c r="AF782" i="4" s="1"/>
  <c r="AD781" i="4"/>
  <c r="AC781" i="4"/>
  <c r="AD780" i="4"/>
  <c r="AC780" i="4"/>
  <c r="AD779" i="4"/>
  <c r="AF779" i="4" s="1"/>
  <c r="AC779" i="4"/>
  <c r="AD778" i="4"/>
  <c r="AC778" i="4"/>
  <c r="AF778" i="4" s="1"/>
  <c r="AD777" i="4"/>
  <c r="AC777" i="4"/>
  <c r="AD776" i="4"/>
  <c r="AC776" i="4"/>
  <c r="AD775" i="4"/>
  <c r="AF775" i="4" s="1"/>
  <c r="AC775" i="4"/>
  <c r="AD774" i="4"/>
  <c r="AC774" i="4"/>
  <c r="AF774" i="4" s="1"/>
  <c r="AD773" i="4"/>
  <c r="AC773" i="4"/>
  <c r="AD772" i="4"/>
  <c r="AC772" i="4"/>
  <c r="AD771" i="4"/>
  <c r="AF771" i="4" s="1"/>
  <c r="AC771" i="4"/>
  <c r="AD770" i="4"/>
  <c r="AC770" i="4"/>
  <c r="AF770" i="4" s="1"/>
  <c r="AD769" i="4"/>
  <c r="AC769" i="4"/>
  <c r="AD768" i="4"/>
  <c r="AC768" i="4"/>
  <c r="AD767" i="4"/>
  <c r="AF767" i="4" s="1"/>
  <c r="AC767" i="4"/>
  <c r="AD766" i="4"/>
  <c r="AC766" i="4"/>
  <c r="AF766" i="4" s="1"/>
  <c r="AD765" i="4"/>
  <c r="AC765" i="4"/>
  <c r="AD764" i="4"/>
  <c r="AC764" i="4"/>
  <c r="AD763" i="4"/>
  <c r="AF763" i="4" s="1"/>
  <c r="AC763" i="4"/>
  <c r="AD762" i="4"/>
  <c r="AC762" i="4"/>
  <c r="AF762" i="4" s="1"/>
  <c r="AD761" i="4"/>
  <c r="AC761" i="4"/>
  <c r="AD760" i="4"/>
  <c r="AC760" i="4"/>
  <c r="AD759" i="4"/>
  <c r="AF759" i="4" s="1"/>
  <c r="AC759" i="4"/>
  <c r="AD758" i="4"/>
  <c r="AC758" i="4"/>
  <c r="AF758" i="4" s="1"/>
  <c r="AD757" i="4"/>
  <c r="AC757" i="4"/>
  <c r="AD756" i="4"/>
  <c r="AC756" i="4"/>
  <c r="AD755" i="4"/>
  <c r="AF755" i="4" s="1"/>
  <c r="AC755" i="4"/>
  <c r="AD754" i="4"/>
  <c r="AC754" i="4"/>
  <c r="AF754" i="4" s="1"/>
  <c r="AD753" i="4"/>
  <c r="AC753" i="4"/>
  <c r="AD752" i="4"/>
  <c r="AC752" i="4"/>
  <c r="AD751" i="4"/>
  <c r="AF751" i="4" s="1"/>
  <c r="AC751" i="4"/>
  <c r="AD750" i="4"/>
  <c r="AC750" i="4"/>
  <c r="AF750" i="4" s="1"/>
  <c r="AD749" i="4"/>
  <c r="AC749" i="4"/>
  <c r="AD748" i="4"/>
  <c r="AC748" i="4"/>
  <c r="AD747" i="4"/>
  <c r="AF747" i="4" s="1"/>
  <c r="AC747" i="4"/>
  <c r="AD746" i="4"/>
  <c r="AC746" i="4"/>
  <c r="AF746" i="4" s="1"/>
  <c r="AD745" i="4"/>
  <c r="AC745" i="4"/>
  <c r="AD744" i="4"/>
  <c r="AC744" i="4"/>
  <c r="AD743" i="4"/>
  <c r="AF743" i="4" s="1"/>
  <c r="AC743" i="4"/>
  <c r="AD742" i="4"/>
  <c r="AC742" i="4"/>
  <c r="AF742" i="4" s="1"/>
  <c r="AD741" i="4"/>
  <c r="AC741" i="4"/>
  <c r="AD740" i="4"/>
  <c r="AC740" i="4"/>
  <c r="AD739" i="4"/>
  <c r="AF739" i="4" s="1"/>
  <c r="AC739" i="4"/>
  <c r="AD738" i="4"/>
  <c r="AC738" i="4"/>
  <c r="AF738" i="4" s="1"/>
  <c r="AD737" i="4"/>
  <c r="AC737" i="4"/>
  <c r="AD736" i="4"/>
  <c r="AC736" i="4"/>
  <c r="AD735" i="4"/>
  <c r="AF735" i="4" s="1"/>
  <c r="AC735" i="4"/>
  <c r="AD734" i="4"/>
  <c r="AC734" i="4"/>
  <c r="AF734" i="4" s="1"/>
  <c r="AD733" i="4"/>
  <c r="AC733" i="4"/>
  <c r="AD732" i="4"/>
  <c r="AC732" i="4"/>
  <c r="AD731" i="4"/>
  <c r="AF731" i="4" s="1"/>
  <c r="AC731" i="4"/>
  <c r="AD730" i="4"/>
  <c r="AC730" i="4"/>
  <c r="AF730" i="4" s="1"/>
  <c r="AD729" i="4"/>
  <c r="AC729" i="4"/>
  <c r="AD728" i="4"/>
  <c r="AC728" i="4"/>
  <c r="AD727" i="4"/>
  <c r="AF727" i="4" s="1"/>
  <c r="AC727" i="4"/>
  <c r="AD726" i="4"/>
  <c r="AC726" i="4"/>
  <c r="AF726" i="4" s="1"/>
  <c r="AD725" i="4"/>
  <c r="AC725" i="4"/>
  <c r="AD724" i="4"/>
  <c r="AC724" i="4"/>
  <c r="AD723" i="4"/>
  <c r="AF723" i="4" s="1"/>
  <c r="AC723" i="4"/>
  <c r="AD722" i="4"/>
  <c r="AC722" i="4"/>
  <c r="AF722" i="4" s="1"/>
  <c r="AD721" i="4"/>
  <c r="AC721" i="4"/>
  <c r="AD720" i="4"/>
  <c r="AC720" i="4"/>
  <c r="AD719" i="4"/>
  <c r="AF719" i="4" s="1"/>
  <c r="AC719" i="4"/>
  <c r="AD718" i="4"/>
  <c r="AC718" i="4"/>
  <c r="AF718" i="4" s="1"/>
  <c r="AD717" i="4"/>
  <c r="AC717" i="4"/>
  <c r="AD716" i="4"/>
  <c r="AC716" i="4"/>
  <c r="AD715" i="4"/>
  <c r="AF715" i="4" s="1"/>
  <c r="AC715" i="4"/>
  <c r="AD714" i="4"/>
  <c r="AC714" i="4"/>
  <c r="AF714" i="4" s="1"/>
  <c r="AD713" i="4"/>
  <c r="AC713" i="4"/>
  <c r="AD712" i="4"/>
  <c r="AC712" i="4"/>
  <c r="AD711" i="4"/>
  <c r="AF711" i="4" s="1"/>
  <c r="AC711" i="4"/>
  <c r="AD710" i="4"/>
  <c r="AC710" i="4"/>
  <c r="AF710" i="4" s="1"/>
  <c r="AD709" i="4"/>
  <c r="AC709" i="4"/>
  <c r="AD708" i="4"/>
  <c r="AC708" i="4"/>
  <c r="AD707" i="4"/>
  <c r="AF707" i="4" s="1"/>
  <c r="AC707" i="4"/>
  <c r="AD706" i="4"/>
  <c r="AC706" i="4"/>
  <c r="AF706" i="4" s="1"/>
  <c r="AD705" i="4"/>
  <c r="AC705" i="4"/>
  <c r="AD704" i="4"/>
  <c r="AC704" i="4"/>
  <c r="AD703" i="4"/>
  <c r="AF703" i="4" s="1"/>
  <c r="AC703" i="4"/>
  <c r="AD702" i="4"/>
  <c r="AC702" i="4"/>
  <c r="AF702" i="4" s="1"/>
  <c r="AD701" i="4"/>
  <c r="AC701" i="4"/>
  <c r="AD700" i="4"/>
  <c r="AC700" i="4"/>
  <c r="AD699" i="4"/>
  <c r="AF699" i="4" s="1"/>
  <c r="AC699" i="4"/>
  <c r="AD698" i="4"/>
  <c r="AC698" i="4"/>
  <c r="AF698" i="4" s="1"/>
  <c r="AD697" i="4"/>
  <c r="AC697" i="4"/>
  <c r="AD696" i="4"/>
  <c r="AC696" i="4"/>
  <c r="AD695" i="4"/>
  <c r="AF695" i="4" s="1"/>
  <c r="AC695" i="4"/>
  <c r="AD694" i="4"/>
  <c r="AC694" i="4"/>
  <c r="AF694" i="4" s="1"/>
  <c r="AD693" i="4"/>
  <c r="AC693" i="4"/>
  <c r="AD692" i="4"/>
  <c r="AC692" i="4"/>
  <c r="AD691" i="4"/>
  <c r="AF691" i="4" s="1"/>
  <c r="AC691" i="4"/>
  <c r="AD690" i="4"/>
  <c r="AC690" i="4"/>
  <c r="AF690" i="4" s="1"/>
  <c r="AD689" i="4"/>
  <c r="AC689" i="4"/>
  <c r="AD688" i="4"/>
  <c r="AC688" i="4"/>
  <c r="AD687" i="4"/>
  <c r="AF687" i="4" s="1"/>
  <c r="AC687" i="4"/>
  <c r="AD686" i="4"/>
  <c r="AC686" i="4"/>
  <c r="AF686" i="4" s="1"/>
  <c r="AD685" i="4"/>
  <c r="AC685" i="4"/>
  <c r="AD684" i="4"/>
  <c r="AC684" i="4"/>
  <c r="AD683" i="4"/>
  <c r="AF683" i="4" s="1"/>
  <c r="AC683" i="4"/>
  <c r="AD682" i="4"/>
  <c r="AC682" i="4"/>
  <c r="AF682" i="4" s="1"/>
  <c r="AD681" i="4"/>
  <c r="AC681" i="4"/>
  <c r="AD680" i="4"/>
  <c r="AC680" i="4"/>
  <c r="AD679" i="4"/>
  <c r="AF679" i="4" s="1"/>
  <c r="AC679" i="4"/>
  <c r="AD678" i="4"/>
  <c r="AC678" i="4"/>
  <c r="AF678" i="4" s="1"/>
  <c r="AD677" i="4"/>
  <c r="AC677" i="4"/>
  <c r="AD676" i="4"/>
  <c r="AC676" i="4"/>
  <c r="AD675" i="4"/>
  <c r="AF675" i="4" s="1"/>
  <c r="AC675" i="4"/>
  <c r="AD674" i="4"/>
  <c r="AC674" i="4"/>
  <c r="AF674" i="4" s="1"/>
  <c r="AD673" i="4"/>
  <c r="AC673" i="4"/>
  <c r="AD672" i="4"/>
  <c r="AC672" i="4"/>
  <c r="AD671" i="4"/>
  <c r="AF671" i="4" s="1"/>
  <c r="AC671" i="4"/>
  <c r="AD670" i="4"/>
  <c r="AC670" i="4"/>
  <c r="AF670" i="4" s="1"/>
  <c r="AD669" i="4"/>
  <c r="AC669" i="4"/>
  <c r="AD668" i="4"/>
  <c r="AC668" i="4"/>
  <c r="AD667" i="4"/>
  <c r="AF667" i="4" s="1"/>
  <c r="AC667" i="4"/>
  <c r="AD666" i="4"/>
  <c r="AC666" i="4"/>
  <c r="AF666" i="4" s="1"/>
  <c r="AD665" i="4"/>
  <c r="AC665" i="4"/>
  <c r="AD664" i="4"/>
  <c r="AC664" i="4"/>
  <c r="AD663" i="4"/>
  <c r="AC663" i="4"/>
  <c r="AD662" i="4"/>
  <c r="AC662" i="4"/>
  <c r="AF662" i="4" s="1"/>
  <c r="AD661" i="4"/>
  <c r="AC661" i="4"/>
  <c r="AD660" i="4"/>
  <c r="AC660" i="4"/>
  <c r="AD659" i="4"/>
  <c r="AC659" i="4"/>
  <c r="AD658" i="4"/>
  <c r="AC658" i="4"/>
  <c r="AF658" i="4" s="1"/>
  <c r="AD657" i="4"/>
  <c r="AC657" i="4"/>
  <c r="AD656" i="4"/>
  <c r="AC656" i="4"/>
  <c r="AD655" i="4"/>
  <c r="AC655" i="4"/>
  <c r="AD654" i="4"/>
  <c r="AC654" i="4"/>
  <c r="AF654" i="4" s="1"/>
  <c r="AD653" i="4"/>
  <c r="AC653" i="4"/>
  <c r="AD652" i="4"/>
  <c r="AC652" i="4"/>
  <c r="AD651" i="4"/>
  <c r="AC651" i="4"/>
  <c r="AD650" i="4"/>
  <c r="AC650" i="4"/>
  <c r="AF650" i="4" s="1"/>
  <c r="AD649" i="4"/>
  <c r="AC649" i="4"/>
  <c r="AD648" i="4"/>
  <c r="AC648" i="4"/>
  <c r="AD647" i="4"/>
  <c r="AC647" i="4"/>
  <c r="AD646" i="4"/>
  <c r="AC646" i="4"/>
  <c r="AF646" i="4" s="1"/>
  <c r="AD645" i="4"/>
  <c r="AC645" i="4"/>
  <c r="AD644" i="4"/>
  <c r="AC644" i="4"/>
  <c r="AD643" i="4"/>
  <c r="AC643" i="4"/>
  <c r="AD642" i="4"/>
  <c r="AC642" i="4"/>
  <c r="AF642" i="4" s="1"/>
  <c r="AD641" i="4"/>
  <c r="AC641" i="4"/>
  <c r="AD640" i="4"/>
  <c r="AC640" i="4"/>
  <c r="AD639" i="4"/>
  <c r="AC639" i="4"/>
  <c r="AD638" i="4"/>
  <c r="AC638" i="4"/>
  <c r="AF638" i="4" s="1"/>
  <c r="AD637" i="4"/>
  <c r="AC637" i="4"/>
  <c r="AD636" i="4"/>
  <c r="AC636" i="4"/>
  <c r="AD635" i="4"/>
  <c r="AC635" i="4"/>
  <c r="AD634" i="4"/>
  <c r="AC634" i="4"/>
  <c r="AF634" i="4" s="1"/>
  <c r="AD633" i="4"/>
  <c r="AC633" i="4"/>
  <c r="AD632" i="4"/>
  <c r="AC632" i="4"/>
  <c r="AD631" i="4"/>
  <c r="AC631" i="4"/>
  <c r="AD630" i="4"/>
  <c r="AC630" i="4"/>
  <c r="AF630" i="4" s="1"/>
  <c r="AD629" i="4"/>
  <c r="AC629" i="4"/>
  <c r="AD628" i="4"/>
  <c r="AC628" i="4"/>
  <c r="AD627" i="4"/>
  <c r="AC627" i="4"/>
  <c r="AD626" i="4"/>
  <c r="AC626" i="4"/>
  <c r="AF626" i="4" s="1"/>
  <c r="AD625" i="4"/>
  <c r="AC625" i="4"/>
  <c r="AD624" i="4"/>
  <c r="AC624" i="4"/>
  <c r="AD623" i="4"/>
  <c r="AC623" i="4"/>
  <c r="AD622" i="4"/>
  <c r="AC622" i="4"/>
  <c r="AF622" i="4" s="1"/>
  <c r="AD621" i="4"/>
  <c r="AC621" i="4"/>
  <c r="AD620" i="4"/>
  <c r="AC620" i="4"/>
  <c r="AD619" i="4"/>
  <c r="AC619" i="4"/>
  <c r="AD618" i="4"/>
  <c r="AC618" i="4"/>
  <c r="AF618" i="4" s="1"/>
  <c r="AD617" i="4"/>
  <c r="AC617" i="4"/>
  <c r="AD616" i="4"/>
  <c r="AC616" i="4"/>
  <c r="AD615" i="4"/>
  <c r="AC615" i="4"/>
  <c r="AD614" i="4"/>
  <c r="AC614" i="4"/>
  <c r="AF614" i="4" s="1"/>
  <c r="AD613" i="4"/>
  <c r="AC613" i="4"/>
  <c r="AD612" i="4"/>
  <c r="AC612" i="4"/>
  <c r="AD611" i="4"/>
  <c r="AC611" i="4"/>
  <c r="AD610" i="4"/>
  <c r="AC610" i="4"/>
  <c r="AF610" i="4" s="1"/>
  <c r="AD609" i="4"/>
  <c r="AC609" i="4"/>
  <c r="AD608" i="4"/>
  <c r="AC608" i="4"/>
  <c r="AD607" i="4"/>
  <c r="AC607" i="4"/>
  <c r="AD606" i="4"/>
  <c r="AC606" i="4"/>
  <c r="AF606" i="4" s="1"/>
  <c r="AD605" i="4"/>
  <c r="AC605" i="4"/>
  <c r="AD604" i="4"/>
  <c r="AC604" i="4"/>
  <c r="AD603" i="4"/>
  <c r="AC603" i="4"/>
  <c r="AD602" i="4"/>
  <c r="AC602" i="4"/>
  <c r="AF602" i="4" s="1"/>
  <c r="AD601" i="4"/>
  <c r="AC601" i="4"/>
  <c r="AD600" i="4"/>
  <c r="AC600" i="4"/>
  <c r="AD599" i="4"/>
  <c r="AC599" i="4"/>
  <c r="AD598" i="4"/>
  <c r="AC598" i="4"/>
  <c r="AF598" i="4" s="1"/>
  <c r="AD597" i="4"/>
  <c r="AC597" i="4"/>
  <c r="AD596" i="4"/>
  <c r="AC596" i="4"/>
  <c r="AD595" i="4"/>
  <c r="AC595" i="4"/>
  <c r="AD594" i="4"/>
  <c r="AC594" i="4"/>
  <c r="AF594" i="4" s="1"/>
  <c r="AD593" i="4"/>
  <c r="AC593" i="4"/>
  <c r="AD592" i="4"/>
  <c r="AC592" i="4"/>
  <c r="AD591" i="4"/>
  <c r="AC591" i="4"/>
  <c r="AD590" i="4"/>
  <c r="AC590" i="4"/>
  <c r="AF590" i="4" s="1"/>
  <c r="AD589" i="4"/>
  <c r="AC589" i="4"/>
  <c r="AD588" i="4"/>
  <c r="AC588" i="4"/>
  <c r="AD587" i="4"/>
  <c r="AC587" i="4"/>
  <c r="AD586" i="4"/>
  <c r="AC586" i="4"/>
  <c r="AF586" i="4" s="1"/>
  <c r="AD585" i="4"/>
  <c r="AC585" i="4"/>
  <c r="AD584" i="4"/>
  <c r="AC584" i="4"/>
  <c r="AD583" i="4"/>
  <c r="AC583" i="4"/>
  <c r="AD582" i="4"/>
  <c r="AC582" i="4"/>
  <c r="AF582" i="4" s="1"/>
  <c r="AD581" i="4"/>
  <c r="AC581" i="4"/>
  <c r="AD580" i="4"/>
  <c r="AC580" i="4"/>
  <c r="AD579" i="4"/>
  <c r="AC579" i="4"/>
  <c r="AD578" i="4"/>
  <c r="AC578" i="4"/>
  <c r="AF578" i="4" s="1"/>
  <c r="AD577" i="4"/>
  <c r="AC577" i="4"/>
  <c r="AD576" i="4"/>
  <c r="AC576" i="4"/>
  <c r="AD575" i="4"/>
  <c r="AC575" i="4"/>
  <c r="AD574" i="4"/>
  <c r="AC574" i="4"/>
  <c r="AF574" i="4" s="1"/>
  <c r="AD573" i="4"/>
  <c r="AC573" i="4"/>
  <c r="AD572" i="4"/>
  <c r="AC572" i="4"/>
  <c r="AD571" i="4"/>
  <c r="AC571" i="4"/>
  <c r="AD570" i="4"/>
  <c r="AC570" i="4"/>
  <c r="AF570" i="4" s="1"/>
  <c r="AD569" i="4"/>
  <c r="AC569" i="4"/>
  <c r="AD568" i="4"/>
  <c r="AC568" i="4"/>
  <c r="AD567" i="4"/>
  <c r="AC567" i="4"/>
  <c r="AD566" i="4"/>
  <c r="AC566" i="4"/>
  <c r="AF566" i="4" s="1"/>
  <c r="AD565" i="4"/>
  <c r="AC565" i="4"/>
  <c r="AD564" i="4"/>
  <c r="AC564" i="4"/>
  <c r="AD563" i="4"/>
  <c r="AC563" i="4"/>
  <c r="AD562" i="4"/>
  <c r="AC562" i="4"/>
  <c r="AF562" i="4" s="1"/>
  <c r="AD561" i="4"/>
  <c r="AC561" i="4"/>
  <c r="AD560" i="4"/>
  <c r="AC560" i="4"/>
  <c r="AD559" i="4"/>
  <c r="AC559" i="4"/>
  <c r="AD558" i="4"/>
  <c r="AC558" i="4"/>
  <c r="AF558" i="4" s="1"/>
  <c r="AD557" i="4"/>
  <c r="AC557" i="4"/>
  <c r="AD556" i="4"/>
  <c r="AC556" i="4"/>
  <c r="AD555" i="4"/>
  <c r="AC555" i="4"/>
  <c r="AD554" i="4"/>
  <c r="AC554" i="4"/>
  <c r="AF554" i="4" s="1"/>
  <c r="AD553" i="4"/>
  <c r="AC553" i="4"/>
  <c r="AD552" i="4"/>
  <c r="AC552" i="4"/>
  <c r="AD551" i="4"/>
  <c r="AC551" i="4"/>
  <c r="AD550" i="4"/>
  <c r="AC550" i="4"/>
  <c r="AF550" i="4" s="1"/>
  <c r="AD549" i="4"/>
  <c r="AC549" i="4"/>
  <c r="AD548" i="4"/>
  <c r="AC548" i="4"/>
  <c r="AD547" i="4"/>
  <c r="AC547" i="4"/>
  <c r="AD546" i="4"/>
  <c r="AC546" i="4"/>
  <c r="AF546" i="4" s="1"/>
  <c r="AD545" i="4"/>
  <c r="AC545" i="4"/>
  <c r="AD544" i="4"/>
  <c r="AC544" i="4"/>
  <c r="AD543" i="4"/>
  <c r="AC543" i="4"/>
  <c r="AD542" i="4"/>
  <c r="AC542" i="4"/>
  <c r="AF542" i="4" s="1"/>
  <c r="AD541" i="4"/>
  <c r="AC541" i="4"/>
  <c r="AD540" i="4"/>
  <c r="AC540" i="4"/>
  <c r="AD539" i="4"/>
  <c r="AC539" i="4"/>
  <c r="AD538" i="4"/>
  <c r="AC538" i="4"/>
  <c r="AF538" i="4" s="1"/>
  <c r="AD537" i="4"/>
  <c r="AC537" i="4"/>
  <c r="AD536" i="4"/>
  <c r="AC536" i="4"/>
  <c r="AD535" i="4"/>
  <c r="AC535" i="4"/>
  <c r="AD534" i="4"/>
  <c r="AC534" i="4"/>
  <c r="AF534" i="4" s="1"/>
  <c r="AD533" i="4"/>
  <c r="AC533" i="4"/>
  <c r="AD532" i="4"/>
  <c r="AC532" i="4"/>
  <c r="AD531" i="4"/>
  <c r="AC531" i="4"/>
  <c r="AD530" i="4"/>
  <c r="AC530" i="4"/>
  <c r="AF530" i="4" s="1"/>
  <c r="AD529" i="4"/>
  <c r="AC529" i="4"/>
  <c r="AD528" i="4"/>
  <c r="AC528" i="4"/>
  <c r="AD527" i="4"/>
  <c r="AC527" i="4"/>
  <c r="AD526" i="4"/>
  <c r="AC526" i="4"/>
  <c r="AF526" i="4" s="1"/>
  <c r="AD525" i="4"/>
  <c r="AC525" i="4"/>
  <c r="AD524" i="4"/>
  <c r="AC524" i="4"/>
  <c r="AD523" i="4"/>
  <c r="AC523" i="4"/>
  <c r="AD522" i="4"/>
  <c r="AC522" i="4"/>
  <c r="AF522" i="4" s="1"/>
  <c r="AD521" i="4"/>
  <c r="AC521" i="4"/>
  <c r="AD520" i="4"/>
  <c r="AC520" i="4"/>
  <c r="AD519" i="4"/>
  <c r="AC519" i="4"/>
  <c r="AD518" i="4"/>
  <c r="AC518" i="4"/>
  <c r="AF518" i="4" s="1"/>
  <c r="AD517" i="4"/>
  <c r="AC517" i="4"/>
  <c r="AD516" i="4"/>
  <c r="AC516" i="4"/>
  <c r="AD515" i="4"/>
  <c r="AC515" i="4"/>
  <c r="AD514" i="4"/>
  <c r="AC514" i="4"/>
  <c r="AF514" i="4" s="1"/>
  <c r="AD513" i="4"/>
  <c r="AC513" i="4"/>
  <c r="AD512" i="4"/>
  <c r="AC512" i="4"/>
  <c r="AD511" i="4"/>
  <c r="AC511" i="4"/>
  <c r="AD510" i="4"/>
  <c r="AC510" i="4"/>
  <c r="AF510" i="4" s="1"/>
  <c r="AD509" i="4"/>
  <c r="AC509" i="4"/>
  <c r="AD508" i="4"/>
  <c r="AC508" i="4"/>
  <c r="AD507" i="4"/>
  <c r="AC507" i="4"/>
  <c r="AD506" i="4"/>
  <c r="AC506" i="4"/>
  <c r="AF506" i="4" s="1"/>
  <c r="AD505" i="4"/>
  <c r="AC505" i="4"/>
  <c r="AD504" i="4"/>
  <c r="AC504" i="4"/>
  <c r="AD503" i="4"/>
  <c r="AC503" i="4"/>
  <c r="AD502" i="4"/>
  <c r="AC502" i="4"/>
  <c r="AF502" i="4" s="1"/>
  <c r="AD501" i="4"/>
  <c r="AC501" i="4"/>
  <c r="AD500" i="4"/>
  <c r="AC500" i="4"/>
  <c r="AD499" i="4"/>
  <c r="AC499" i="4"/>
  <c r="AD498" i="4"/>
  <c r="AC498" i="4"/>
  <c r="AF498" i="4" s="1"/>
  <c r="AD497" i="4"/>
  <c r="AC497" i="4"/>
  <c r="AD496" i="4"/>
  <c r="AC496" i="4"/>
  <c r="AD495" i="4"/>
  <c r="AC495" i="4"/>
  <c r="AD494" i="4"/>
  <c r="AC494" i="4"/>
  <c r="AF494" i="4" s="1"/>
  <c r="AD493" i="4"/>
  <c r="AC493" i="4"/>
  <c r="AD492" i="4"/>
  <c r="AC492" i="4"/>
  <c r="AD491" i="4"/>
  <c r="AC491" i="4"/>
  <c r="AD490" i="4"/>
  <c r="AC490" i="4"/>
  <c r="AF490" i="4" s="1"/>
  <c r="AD489" i="4"/>
  <c r="AC489" i="4"/>
  <c r="AD488" i="4"/>
  <c r="AC488" i="4"/>
  <c r="AD487" i="4"/>
  <c r="AC487" i="4"/>
  <c r="AD486" i="4"/>
  <c r="AC486" i="4"/>
  <c r="AF486" i="4" s="1"/>
  <c r="AD485" i="4"/>
  <c r="AC485" i="4"/>
  <c r="AD484" i="4"/>
  <c r="AC484" i="4"/>
  <c r="AD483" i="4"/>
  <c r="AC483" i="4"/>
  <c r="AD482" i="4"/>
  <c r="AC482" i="4"/>
  <c r="AF482" i="4" s="1"/>
  <c r="AD481" i="4"/>
  <c r="AC481" i="4"/>
  <c r="AD480" i="4"/>
  <c r="AC480" i="4"/>
  <c r="AD479" i="4"/>
  <c r="AC479" i="4"/>
  <c r="AD478" i="4"/>
  <c r="AC478" i="4"/>
  <c r="AF478" i="4" s="1"/>
  <c r="AD477" i="4"/>
  <c r="AC477" i="4"/>
  <c r="AD476" i="4"/>
  <c r="AC476" i="4"/>
  <c r="AD475" i="4"/>
  <c r="AC475" i="4"/>
  <c r="AD474" i="4"/>
  <c r="AC474" i="4"/>
  <c r="AF474" i="4" s="1"/>
  <c r="AD473" i="4"/>
  <c r="AC473" i="4"/>
  <c r="AD472" i="4"/>
  <c r="AC472" i="4"/>
  <c r="AD471" i="4"/>
  <c r="AC471" i="4"/>
  <c r="AD470" i="4"/>
  <c r="AC470" i="4"/>
  <c r="AF470" i="4" s="1"/>
  <c r="AD469" i="4"/>
  <c r="AC469" i="4"/>
  <c r="AD468" i="4"/>
  <c r="AC468" i="4"/>
  <c r="AD467" i="4"/>
  <c r="AC467" i="4"/>
  <c r="AD466" i="4"/>
  <c r="AC466" i="4"/>
  <c r="AF466" i="4" s="1"/>
  <c r="AD465" i="4"/>
  <c r="AC465" i="4"/>
  <c r="AD464" i="4"/>
  <c r="AC464" i="4"/>
  <c r="AD463" i="4"/>
  <c r="AC463" i="4"/>
  <c r="AD462" i="4"/>
  <c r="AC462" i="4"/>
  <c r="AF462" i="4" s="1"/>
  <c r="AD461" i="4"/>
  <c r="AC461" i="4"/>
  <c r="AD460" i="4"/>
  <c r="AC460" i="4"/>
  <c r="AD459" i="4"/>
  <c r="AC459" i="4"/>
  <c r="AD458" i="4"/>
  <c r="AC458" i="4"/>
  <c r="AF458" i="4" s="1"/>
  <c r="AD457" i="4"/>
  <c r="AC457" i="4"/>
  <c r="AD456" i="4"/>
  <c r="AC456" i="4"/>
  <c r="AD455" i="4"/>
  <c r="AC455" i="4"/>
  <c r="AD454" i="4"/>
  <c r="AC454" i="4"/>
  <c r="AF454" i="4" s="1"/>
  <c r="AD453" i="4"/>
  <c r="AC453" i="4"/>
  <c r="AD452" i="4"/>
  <c r="AC452" i="4"/>
  <c r="AD451" i="4"/>
  <c r="AC451" i="4"/>
  <c r="AD450" i="4"/>
  <c r="AC450" i="4"/>
  <c r="AF450" i="4" s="1"/>
  <c r="AD449" i="4"/>
  <c r="AC449" i="4"/>
  <c r="AD448" i="4"/>
  <c r="AC448" i="4"/>
  <c r="AD447" i="4"/>
  <c r="AC447" i="4"/>
  <c r="AD446" i="4"/>
  <c r="AC446" i="4"/>
  <c r="AF446" i="4" s="1"/>
  <c r="AD445" i="4"/>
  <c r="AC445" i="4"/>
  <c r="AD444" i="4"/>
  <c r="AC444" i="4"/>
  <c r="AD443" i="4"/>
  <c r="AC443" i="4"/>
  <c r="AD442" i="4"/>
  <c r="AC442" i="4"/>
  <c r="AF442" i="4" s="1"/>
  <c r="AD441" i="4"/>
  <c r="AC441" i="4"/>
  <c r="AD440" i="4"/>
  <c r="AC440" i="4"/>
  <c r="AD439" i="4"/>
  <c r="AC439" i="4"/>
  <c r="AD438" i="4"/>
  <c r="AC438" i="4"/>
  <c r="AF438" i="4" s="1"/>
  <c r="AD437" i="4"/>
  <c r="AC437" i="4"/>
  <c r="AD436" i="4"/>
  <c r="AC436" i="4"/>
  <c r="AD435" i="4"/>
  <c r="AC435" i="4"/>
  <c r="AD434" i="4"/>
  <c r="AC434" i="4"/>
  <c r="AF434" i="4" s="1"/>
  <c r="AD433" i="4"/>
  <c r="AC433" i="4"/>
  <c r="AD432" i="4"/>
  <c r="AC432" i="4"/>
  <c r="AD431" i="4"/>
  <c r="AC431" i="4"/>
  <c r="AD430" i="4"/>
  <c r="AC430" i="4"/>
  <c r="AF430" i="4" s="1"/>
  <c r="AD429" i="4"/>
  <c r="AC429" i="4"/>
  <c r="AD428" i="4"/>
  <c r="AC428" i="4"/>
  <c r="AD427" i="4"/>
  <c r="AC427" i="4"/>
  <c r="AD426" i="4"/>
  <c r="AC426" i="4"/>
  <c r="AF426" i="4" s="1"/>
  <c r="AD425" i="4"/>
  <c r="AC425" i="4"/>
  <c r="AD424" i="4"/>
  <c r="AC424" i="4"/>
  <c r="AD423" i="4"/>
  <c r="AC423" i="4"/>
  <c r="AD422" i="4"/>
  <c r="AC422" i="4"/>
  <c r="AF422" i="4" s="1"/>
  <c r="AD421" i="4"/>
  <c r="AC421" i="4"/>
  <c r="AD420" i="4"/>
  <c r="AC420" i="4"/>
  <c r="AD419" i="4"/>
  <c r="AC419" i="4"/>
  <c r="AD418" i="4"/>
  <c r="AC418" i="4"/>
  <c r="AF418" i="4" s="1"/>
  <c r="AD417" i="4"/>
  <c r="AC417" i="4"/>
  <c r="AD416" i="4"/>
  <c r="AC416" i="4"/>
  <c r="AD415" i="4"/>
  <c r="AC415" i="4"/>
  <c r="AD414" i="4"/>
  <c r="AC414" i="4"/>
  <c r="AF414" i="4" s="1"/>
  <c r="AD413" i="4"/>
  <c r="AC413" i="4"/>
  <c r="AD412" i="4"/>
  <c r="AC412" i="4"/>
  <c r="AD411" i="4"/>
  <c r="AC411" i="4"/>
  <c r="AD410" i="4"/>
  <c r="AC410" i="4"/>
  <c r="AF410" i="4" s="1"/>
  <c r="AD409" i="4"/>
  <c r="AC409" i="4"/>
  <c r="AD408" i="4"/>
  <c r="AC408" i="4"/>
  <c r="AD407" i="4"/>
  <c r="AC407" i="4"/>
  <c r="AD406" i="4"/>
  <c r="AC406" i="4"/>
  <c r="AF406" i="4" s="1"/>
  <c r="AD405" i="4"/>
  <c r="AC405" i="4"/>
  <c r="AD404" i="4"/>
  <c r="AC404" i="4"/>
  <c r="AD403" i="4"/>
  <c r="AC403" i="4"/>
  <c r="AD402" i="4"/>
  <c r="AC402" i="4"/>
  <c r="AF402" i="4" s="1"/>
  <c r="AD401" i="4"/>
  <c r="AC401" i="4"/>
  <c r="AD400" i="4"/>
  <c r="AC400" i="4"/>
  <c r="AD399" i="4"/>
  <c r="AC399" i="4"/>
  <c r="AD398" i="4"/>
  <c r="AC398" i="4"/>
  <c r="AF398" i="4" s="1"/>
  <c r="AD397" i="4"/>
  <c r="AC397" i="4"/>
  <c r="AD396" i="4"/>
  <c r="AC396" i="4"/>
  <c r="AD395" i="4"/>
  <c r="AC395" i="4"/>
  <c r="AD394" i="4"/>
  <c r="AC394" i="4"/>
  <c r="AF394" i="4" s="1"/>
  <c r="AD393" i="4"/>
  <c r="AC393" i="4"/>
  <c r="AD392" i="4"/>
  <c r="AC392" i="4"/>
  <c r="AD391" i="4"/>
  <c r="AC391" i="4"/>
  <c r="AD390" i="4"/>
  <c r="AC390" i="4"/>
  <c r="AF390" i="4" s="1"/>
  <c r="AD389" i="4"/>
  <c r="AC389" i="4"/>
  <c r="AD388" i="4"/>
  <c r="AC388" i="4"/>
  <c r="AD387" i="4"/>
  <c r="AC387" i="4"/>
  <c r="AD386" i="4"/>
  <c r="AC386" i="4"/>
  <c r="AF386" i="4" s="1"/>
  <c r="AD385" i="4"/>
  <c r="AC385" i="4"/>
  <c r="AD384" i="4"/>
  <c r="AC384" i="4"/>
  <c r="AD383" i="4"/>
  <c r="AC383" i="4"/>
  <c r="AD382" i="4"/>
  <c r="AC382" i="4"/>
  <c r="AF382" i="4" s="1"/>
  <c r="AD381" i="4"/>
  <c r="AC381" i="4"/>
  <c r="AD380" i="4"/>
  <c r="AC380" i="4"/>
  <c r="AD379" i="4"/>
  <c r="AC379" i="4"/>
  <c r="AD378" i="4"/>
  <c r="AC378" i="4"/>
  <c r="AF378" i="4" s="1"/>
  <c r="AD377" i="4"/>
  <c r="AC377" i="4"/>
  <c r="AD376" i="4"/>
  <c r="AC376" i="4"/>
  <c r="AD375" i="4"/>
  <c r="AC375" i="4"/>
  <c r="AD374" i="4"/>
  <c r="AC374" i="4"/>
  <c r="AF374" i="4" s="1"/>
  <c r="AD373" i="4"/>
  <c r="AC373" i="4"/>
  <c r="AD372" i="4"/>
  <c r="AC372" i="4"/>
  <c r="AD371" i="4"/>
  <c r="AC371" i="4"/>
  <c r="AD370" i="4"/>
  <c r="AC370" i="4"/>
  <c r="AF370" i="4" s="1"/>
  <c r="AD369" i="4"/>
  <c r="AC369" i="4"/>
  <c r="AD368" i="4"/>
  <c r="AC368" i="4"/>
  <c r="AD367" i="4"/>
  <c r="AC367" i="4"/>
  <c r="AD366" i="4"/>
  <c r="AC366" i="4"/>
  <c r="AF366" i="4" s="1"/>
  <c r="AD365" i="4"/>
  <c r="AC365" i="4"/>
  <c r="AD364" i="4"/>
  <c r="AC364" i="4"/>
  <c r="AD363" i="4"/>
  <c r="AC363" i="4"/>
  <c r="AD362" i="4"/>
  <c r="AC362" i="4"/>
  <c r="AF362" i="4" s="1"/>
  <c r="AD361" i="4"/>
  <c r="AC361" i="4"/>
  <c r="AD360" i="4"/>
  <c r="AC360" i="4"/>
  <c r="AD359" i="4"/>
  <c r="AC359" i="4"/>
  <c r="AD358" i="4"/>
  <c r="AC358" i="4"/>
  <c r="AF358" i="4" s="1"/>
  <c r="AD357" i="4"/>
  <c r="AC357" i="4"/>
  <c r="AD356" i="4"/>
  <c r="AC356" i="4"/>
  <c r="AD355" i="4"/>
  <c r="AC355" i="4"/>
  <c r="AD354" i="4"/>
  <c r="AC354" i="4"/>
  <c r="AF354" i="4" s="1"/>
  <c r="AD353" i="4"/>
  <c r="AC353" i="4"/>
  <c r="AD352" i="4"/>
  <c r="AC352" i="4"/>
  <c r="AD351" i="4"/>
  <c r="AC351" i="4"/>
  <c r="AD350" i="4"/>
  <c r="AC350" i="4"/>
  <c r="AF350" i="4" s="1"/>
  <c r="AD349" i="4"/>
  <c r="AC349" i="4"/>
  <c r="AD348" i="4"/>
  <c r="AC348" i="4"/>
  <c r="AD347" i="4"/>
  <c r="AC347" i="4"/>
  <c r="AD346" i="4"/>
  <c r="AC346" i="4"/>
  <c r="AF346" i="4" s="1"/>
  <c r="AD345" i="4"/>
  <c r="AC345" i="4"/>
  <c r="AD344" i="4"/>
  <c r="AC344" i="4"/>
  <c r="AD343" i="4"/>
  <c r="AC343" i="4"/>
  <c r="AD342" i="4"/>
  <c r="AC342" i="4"/>
  <c r="AF342" i="4" s="1"/>
  <c r="AD341" i="4"/>
  <c r="AC341" i="4"/>
  <c r="AD340" i="4"/>
  <c r="AC340" i="4"/>
  <c r="AD339" i="4"/>
  <c r="AC339" i="4"/>
  <c r="AD338" i="4"/>
  <c r="AC338" i="4"/>
  <c r="AF338" i="4" s="1"/>
  <c r="AD337" i="4"/>
  <c r="AC337" i="4"/>
  <c r="AD336" i="4"/>
  <c r="AC336" i="4"/>
  <c r="AD335" i="4"/>
  <c r="AC335" i="4"/>
  <c r="AD334" i="4"/>
  <c r="AC334" i="4"/>
  <c r="AF334" i="4" s="1"/>
  <c r="AD333" i="4"/>
  <c r="AC333" i="4"/>
  <c r="AD332" i="4"/>
  <c r="AC332" i="4"/>
  <c r="AD331" i="4"/>
  <c r="AC331" i="4"/>
  <c r="AD330" i="4"/>
  <c r="AC330" i="4"/>
  <c r="AF330" i="4" s="1"/>
  <c r="AD329" i="4"/>
  <c r="AC329" i="4"/>
  <c r="AD328" i="4"/>
  <c r="AC328" i="4"/>
  <c r="AD327" i="4"/>
  <c r="AC327" i="4"/>
  <c r="AD326" i="4"/>
  <c r="AC326" i="4"/>
  <c r="AF326" i="4" s="1"/>
  <c r="AD325" i="4"/>
  <c r="AC325" i="4"/>
  <c r="AD324" i="4"/>
  <c r="AC324" i="4"/>
  <c r="AD323" i="4"/>
  <c r="AC323" i="4"/>
  <c r="AD322" i="4"/>
  <c r="AC322" i="4"/>
  <c r="AF322" i="4" s="1"/>
  <c r="AD321" i="4"/>
  <c r="AC321" i="4"/>
  <c r="AD320" i="4"/>
  <c r="AC320" i="4"/>
  <c r="AD319" i="4"/>
  <c r="AC319" i="4"/>
  <c r="AD318" i="4"/>
  <c r="AC318" i="4"/>
  <c r="AF318" i="4" s="1"/>
  <c r="AD317" i="4"/>
  <c r="AC317" i="4"/>
  <c r="AD316" i="4"/>
  <c r="AC316" i="4"/>
  <c r="AD315" i="4"/>
  <c r="AC315" i="4"/>
  <c r="AD314" i="4"/>
  <c r="AC314" i="4"/>
  <c r="AF314" i="4" s="1"/>
  <c r="AD313" i="4"/>
  <c r="AC313" i="4"/>
  <c r="AD312" i="4"/>
  <c r="AC312" i="4"/>
  <c r="AD311" i="4"/>
  <c r="AC311" i="4"/>
  <c r="AD310" i="4"/>
  <c r="AC310" i="4"/>
  <c r="AF310" i="4" s="1"/>
  <c r="AD309" i="4"/>
  <c r="AC309" i="4"/>
  <c r="AD308" i="4"/>
  <c r="AC308" i="4"/>
  <c r="AD307" i="4"/>
  <c r="AC307" i="4"/>
  <c r="AD306" i="4"/>
  <c r="AC306" i="4"/>
  <c r="AF306" i="4" s="1"/>
  <c r="AD305" i="4"/>
  <c r="AC305" i="4"/>
  <c r="AD304" i="4"/>
  <c r="AC304" i="4"/>
  <c r="AD303" i="4"/>
  <c r="AC303" i="4"/>
  <c r="AD302" i="4"/>
  <c r="AC302" i="4"/>
  <c r="AF302" i="4" s="1"/>
  <c r="AD301" i="4"/>
  <c r="AC301" i="4"/>
  <c r="AD300" i="4"/>
  <c r="AC300" i="4"/>
  <c r="AD299" i="4"/>
  <c r="AC299" i="4"/>
  <c r="AD298" i="4"/>
  <c r="AC298" i="4"/>
  <c r="AF298" i="4" s="1"/>
  <c r="AD297" i="4"/>
  <c r="AC297" i="4"/>
  <c r="AD296" i="4"/>
  <c r="AC296" i="4"/>
  <c r="AD295" i="4"/>
  <c r="AC295" i="4"/>
  <c r="AD294" i="4"/>
  <c r="AC294" i="4"/>
  <c r="AF294" i="4" s="1"/>
  <c r="AD293" i="4"/>
  <c r="AC293" i="4"/>
  <c r="AD292" i="4"/>
  <c r="AC292" i="4"/>
  <c r="AD291" i="4"/>
  <c r="AC291" i="4"/>
  <c r="AD290" i="4"/>
  <c r="AC290" i="4"/>
  <c r="AF290" i="4" s="1"/>
  <c r="AD289" i="4"/>
  <c r="AC289" i="4"/>
  <c r="AD288" i="4"/>
  <c r="AC288" i="4"/>
  <c r="AD287" i="4"/>
  <c r="AC287" i="4"/>
  <c r="AD286" i="4"/>
  <c r="AC286" i="4"/>
  <c r="AF286" i="4" s="1"/>
  <c r="AD285" i="4"/>
  <c r="AC285" i="4"/>
  <c r="AD284" i="4"/>
  <c r="AC284" i="4"/>
  <c r="AD283" i="4"/>
  <c r="AC283" i="4"/>
  <c r="AD282" i="4"/>
  <c r="AC282" i="4"/>
  <c r="AF282" i="4" s="1"/>
  <c r="AD281" i="4"/>
  <c r="AC281" i="4"/>
  <c r="AD280" i="4"/>
  <c r="AC280" i="4"/>
  <c r="AD279" i="4"/>
  <c r="AC279" i="4"/>
  <c r="AD278" i="4"/>
  <c r="AC278" i="4"/>
  <c r="AF278" i="4" s="1"/>
  <c r="AD277" i="4"/>
  <c r="AC277" i="4"/>
  <c r="AD276" i="4"/>
  <c r="AC276" i="4"/>
  <c r="AD275" i="4"/>
  <c r="AC275" i="4"/>
  <c r="AD274" i="4"/>
  <c r="AC274" i="4"/>
  <c r="AF274" i="4" s="1"/>
  <c r="AD273" i="4"/>
  <c r="AC273" i="4"/>
  <c r="AD272" i="4"/>
  <c r="AC272" i="4"/>
  <c r="AD271" i="4"/>
  <c r="AC271" i="4"/>
  <c r="AD270" i="4"/>
  <c r="AC270" i="4"/>
  <c r="AF270" i="4" s="1"/>
  <c r="AD269" i="4"/>
  <c r="AC269" i="4"/>
  <c r="AD268" i="4"/>
  <c r="AC268" i="4"/>
  <c r="AD267" i="4"/>
  <c r="AC267" i="4"/>
  <c r="AD266" i="4"/>
  <c r="AC266" i="4"/>
  <c r="AF266" i="4" s="1"/>
  <c r="AD265" i="4"/>
  <c r="AC265" i="4"/>
  <c r="AD264" i="4"/>
  <c r="AC264" i="4"/>
  <c r="AD263" i="4"/>
  <c r="AC263" i="4"/>
  <c r="AD262" i="4"/>
  <c r="AC262" i="4"/>
  <c r="AF262" i="4" s="1"/>
  <c r="AD261" i="4"/>
  <c r="AC261" i="4"/>
  <c r="AD260" i="4"/>
  <c r="AC260" i="4"/>
  <c r="AD259" i="4"/>
  <c r="AC259" i="4"/>
  <c r="AD258" i="4"/>
  <c r="AC258" i="4"/>
  <c r="AF258" i="4" s="1"/>
  <c r="AD257" i="4"/>
  <c r="AC257" i="4"/>
  <c r="AD256" i="4"/>
  <c r="AC256" i="4"/>
  <c r="AD255" i="4"/>
  <c r="AC255" i="4"/>
  <c r="AD254" i="4"/>
  <c r="AC254" i="4"/>
  <c r="AF254" i="4" s="1"/>
  <c r="AD253" i="4"/>
  <c r="AC253" i="4"/>
  <c r="AD252" i="4"/>
  <c r="AC252" i="4"/>
  <c r="AD251" i="4"/>
  <c r="AC251" i="4"/>
  <c r="AD250" i="4"/>
  <c r="AC250" i="4"/>
  <c r="AF250" i="4" s="1"/>
  <c r="AD249" i="4"/>
  <c r="AC249" i="4"/>
  <c r="AD248" i="4"/>
  <c r="AC248" i="4"/>
  <c r="AD247" i="4"/>
  <c r="AC247" i="4"/>
  <c r="AD246" i="4"/>
  <c r="AC246" i="4"/>
  <c r="AF246" i="4" s="1"/>
  <c r="AD245" i="4"/>
  <c r="AC245" i="4"/>
  <c r="AD244" i="4"/>
  <c r="AC244" i="4"/>
  <c r="AD243" i="4"/>
  <c r="AC243" i="4"/>
  <c r="AD242" i="4"/>
  <c r="AC242" i="4"/>
  <c r="AF242" i="4" s="1"/>
  <c r="AD241" i="4"/>
  <c r="AC241" i="4"/>
  <c r="AD240" i="4"/>
  <c r="AC240" i="4"/>
  <c r="AD239" i="4"/>
  <c r="AC239" i="4"/>
  <c r="AD238" i="4"/>
  <c r="AC238" i="4"/>
  <c r="AF238" i="4" s="1"/>
  <c r="AD237" i="4"/>
  <c r="AC237" i="4"/>
  <c r="AD236" i="4"/>
  <c r="AC236" i="4"/>
  <c r="AD235" i="4"/>
  <c r="AC235" i="4"/>
  <c r="AD234" i="4"/>
  <c r="AC234" i="4"/>
  <c r="AF234" i="4" s="1"/>
  <c r="AD233" i="4"/>
  <c r="AC233" i="4"/>
  <c r="AD232" i="4"/>
  <c r="AC232" i="4"/>
  <c r="AD231" i="4"/>
  <c r="AC231" i="4"/>
  <c r="AD230" i="4"/>
  <c r="AC230" i="4"/>
  <c r="AF230" i="4" s="1"/>
  <c r="AD229" i="4"/>
  <c r="AC229" i="4"/>
  <c r="AD228" i="4"/>
  <c r="AC228" i="4"/>
  <c r="AD227" i="4"/>
  <c r="AC227" i="4"/>
  <c r="AD226" i="4"/>
  <c r="AC226" i="4"/>
  <c r="AF226" i="4" s="1"/>
  <c r="AD225" i="4"/>
  <c r="AC225" i="4"/>
  <c r="AD224" i="4"/>
  <c r="AC224" i="4"/>
  <c r="AD223" i="4"/>
  <c r="AC223" i="4"/>
  <c r="AD222" i="4"/>
  <c r="AC222" i="4"/>
  <c r="AF222" i="4" s="1"/>
  <c r="AD221" i="4"/>
  <c r="AC221" i="4"/>
  <c r="AD220" i="4"/>
  <c r="AC220" i="4"/>
  <c r="AD219" i="4"/>
  <c r="AC219" i="4"/>
  <c r="AD218" i="4"/>
  <c r="AC218" i="4"/>
  <c r="AF218" i="4" s="1"/>
  <c r="AD217" i="4"/>
  <c r="AC217" i="4"/>
  <c r="AD216" i="4"/>
  <c r="AC216" i="4"/>
  <c r="AD215" i="4"/>
  <c r="AC215" i="4"/>
  <c r="AD214" i="4"/>
  <c r="AC214" i="4"/>
  <c r="AF214" i="4" s="1"/>
  <c r="AD213" i="4"/>
  <c r="AC213" i="4"/>
  <c r="AD212" i="4"/>
  <c r="AC212" i="4"/>
  <c r="AD211" i="4"/>
  <c r="AC211" i="4"/>
  <c r="AD210" i="4"/>
  <c r="AC210" i="4"/>
  <c r="AF210" i="4" s="1"/>
  <c r="AD209" i="4"/>
  <c r="AC209" i="4"/>
  <c r="AD208" i="4"/>
  <c r="AC208" i="4"/>
  <c r="AD207" i="4"/>
  <c r="AC207" i="4"/>
  <c r="AD206" i="4"/>
  <c r="AC206" i="4"/>
  <c r="AF206" i="4" s="1"/>
  <c r="AD205" i="4"/>
  <c r="AC205" i="4"/>
  <c r="AD204" i="4"/>
  <c r="AC204" i="4"/>
  <c r="AD203" i="4"/>
  <c r="AC203" i="4"/>
  <c r="AD202" i="4"/>
  <c r="AC202" i="4"/>
  <c r="AF202" i="4" s="1"/>
  <c r="AD201" i="4"/>
  <c r="AC201" i="4"/>
  <c r="AD200" i="4"/>
  <c r="AC200" i="4"/>
  <c r="AD199" i="4"/>
  <c r="AC199" i="4"/>
  <c r="AD198" i="4"/>
  <c r="AC198" i="4"/>
  <c r="AF198" i="4" s="1"/>
  <c r="AD197" i="4"/>
  <c r="AC197" i="4"/>
  <c r="AD196" i="4"/>
  <c r="AC196" i="4"/>
  <c r="AD195" i="4"/>
  <c r="AC195" i="4"/>
  <c r="AD194" i="4"/>
  <c r="AC194" i="4"/>
  <c r="AF194" i="4" s="1"/>
  <c r="AD193" i="4"/>
  <c r="AC193" i="4"/>
  <c r="AD192" i="4"/>
  <c r="AC192" i="4"/>
  <c r="AD191" i="4"/>
  <c r="AC191" i="4"/>
  <c r="AD190" i="4"/>
  <c r="AC190" i="4"/>
  <c r="AF190" i="4" s="1"/>
  <c r="AD189" i="4"/>
  <c r="AC189" i="4"/>
  <c r="AD188" i="4"/>
  <c r="AC188" i="4"/>
  <c r="AD187" i="4"/>
  <c r="AC187" i="4"/>
  <c r="AD186" i="4"/>
  <c r="AC186" i="4"/>
  <c r="AF186" i="4" s="1"/>
  <c r="AD185" i="4"/>
  <c r="AC185" i="4"/>
  <c r="AD184" i="4"/>
  <c r="AC184" i="4"/>
  <c r="AD183" i="4"/>
  <c r="AC183" i="4"/>
  <c r="AD182" i="4"/>
  <c r="AC182" i="4"/>
  <c r="AF182" i="4" s="1"/>
  <c r="AD181" i="4"/>
  <c r="AC181" i="4"/>
  <c r="AD180" i="4"/>
  <c r="AC180" i="4"/>
  <c r="AD179" i="4"/>
  <c r="AC179" i="4"/>
  <c r="AD178" i="4"/>
  <c r="AC178" i="4"/>
  <c r="AF178" i="4" s="1"/>
  <c r="AD177" i="4"/>
  <c r="AC177" i="4"/>
  <c r="AD176" i="4"/>
  <c r="AC176" i="4"/>
  <c r="AD175" i="4"/>
  <c r="AC175" i="4"/>
  <c r="AD174" i="4"/>
  <c r="AC174" i="4"/>
  <c r="AF174" i="4" s="1"/>
  <c r="AD173" i="4"/>
  <c r="AC173" i="4"/>
  <c r="AD172" i="4"/>
  <c r="AC172" i="4"/>
  <c r="AD171" i="4"/>
  <c r="AC171" i="4"/>
  <c r="AD170" i="4"/>
  <c r="AC170" i="4"/>
  <c r="AF170" i="4" s="1"/>
  <c r="AD169" i="4"/>
  <c r="AC169" i="4"/>
  <c r="AD168" i="4"/>
  <c r="AC168" i="4"/>
  <c r="AD167" i="4"/>
  <c r="AC167" i="4"/>
  <c r="AD166" i="4"/>
  <c r="AC166" i="4"/>
  <c r="AF166" i="4" s="1"/>
  <c r="AD165" i="4"/>
  <c r="AC165" i="4"/>
  <c r="AD164" i="4"/>
  <c r="AC164" i="4"/>
  <c r="AD163" i="4"/>
  <c r="AC163" i="4"/>
  <c r="AD162" i="4"/>
  <c r="AC162" i="4"/>
  <c r="AF162" i="4" s="1"/>
  <c r="AD161" i="4"/>
  <c r="AC161" i="4"/>
  <c r="AD160" i="4"/>
  <c r="AC160" i="4"/>
  <c r="AD159" i="4"/>
  <c r="AC159" i="4"/>
  <c r="AD158" i="4"/>
  <c r="AC158" i="4"/>
  <c r="AF158" i="4" s="1"/>
  <c r="AD157" i="4"/>
  <c r="AC157" i="4"/>
  <c r="AD156" i="4"/>
  <c r="AC156" i="4"/>
  <c r="AD155" i="4"/>
  <c r="AC155" i="4"/>
  <c r="AD154" i="4"/>
  <c r="AC154" i="4"/>
  <c r="AF154" i="4" s="1"/>
  <c r="AD153" i="4"/>
  <c r="AC153" i="4"/>
  <c r="AD152" i="4"/>
  <c r="AC152" i="4"/>
  <c r="AD151" i="4"/>
  <c r="AC151" i="4"/>
  <c r="AD150" i="4"/>
  <c r="AC150" i="4"/>
  <c r="AF150" i="4" s="1"/>
  <c r="AD149" i="4"/>
  <c r="AC149" i="4"/>
  <c r="AD148" i="4"/>
  <c r="AC148" i="4"/>
  <c r="AD147" i="4"/>
  <c r="AC147" i="4"/>
  <c r="AD146" i="4"/>
  <c r="AC146" i="4"/>
  <c r="AF146" i="4" s="1"/>
  <c r="AD145" i="4"/>
  <c r="AC145" i="4"/>
  <c r="AD144" i="4"/>
  <c r="AC144" i="4"/>
  <c r="AD143" i="4"/>
  <c r="AC143" i="4"/>
  <c r="AD142" i="4"/>
  <c r="AC142" i="4"/>
  <c r="AF142" i="4" s="1"/>
  <c r="AD141" i="4"/>
  <c r="AC141" i="4"/>
  <c r="AD140" i="4"/>
  <c r="AC140" i="4"/>
  <c r="AD139" i="4"/>
  <c r="AC139" i="4"/>
  <c r="AD138" i="4"/>
  <c r="AC138" i="4"/>
  <c r="AF138" i="4" s="1"/>
  <c r="AD137" i="4"/>
  <c r="AC137" i="4"/>
  <c r="AD136" i="4"/>
  <c r="AC136" i="4"/>
  <c r="AD135" i="4"/>
  <c r="AC135" i="4"/>
  <c r="AD134" i="4"/>
  <c r="AC134" i="4"/>
  <c r="AF134" i="4" s="1"/>
  <c r="AD133" i="4"/>
  <c r="AC133" i="4"/>
  <c r="AD132" i="4"/>
  <c r="AC132" i="4"/>
  <c r="AD131" i="4"/>
  <c r="AC131" i="4"/>
  <c r="AD130" i="4"/>
  <c r="AC130" i="4"/>
  <c r="AF130" i="4" s="1"/>
  <c r="AD129" i="4"/>
  <c r="AC129" i="4"/>
  <c r="AD128" i="4"/>
  <c r="AC128" i="4"/>
  <c r="AD127" i="4"/>
  <c r="AC127" i="4"/>
  <c r="AD126" i="4"/>
  <c r="AC126" i="4"/>
  <c r="AF126" i="4" s="1"/>
  <c r="AD125" i="4"/>
  <c r="AC125" i="4"/>
  <c r="AD124" i="4"/>
  <c r="AC124" i="4"/>
  <c r="AD123" i="4"/>
  <c r="AC123" i="4"/>
  <c r="AD122" i="4"/>
  <c r="AC122" i="4"/>
  <c r="AF122" i="4" s="1"/>
  <c r="AD121" i="4"/>
  <c r="AC121" i="4"/>
  <c r="AD120" i="4"/>
  <c r="AC120" i="4"/>
  <c r="AD119" i="4"/>
  <c r="AC119" i="4"/>
  <c r="AD118" i="4"/>
  <c r="AC118" i="4"/>
  <c r="AF118" i="4" s="1"/>
  <c r="AD117" i="4"/>
  <c r="AC117" i="4"/>
  <c r="AD116" i="4"/>
  <c r="AC116" i="4"/>
  <c r="AD115" i="4"/>
  <c r="AC115" i="4"/>
  <c r="AD114" i="4"/>
  <c r="AC114" i="4"/>
  <c r="AF114" i="4" s="1"/>
  <c r="AD113" i="4"/>
  <c r="AC113" i="4"/>
  <c r="AD112" i="4"/>
  <c r="AC112" i="4"/>
  <c r="AD111" i="4"/>
  <c r="AC111" i="4"/>
  <c r="AD110" i="4"/>
  <c r="AC110" i="4"/>
  <c r="AF110" i="4" s="1"/>
  <c r="AD109" i="4"/>
  <c r="AC109" i="4"/>
  <c r="AD108" i="4"/>
  <c r="AC108" i="4"/>
  <c r="AD107" i="4"/>
  <c r="AC107" i="4"/>
  <c r="AD106" i="4"/>
  <c r="AC106" i="4"/>
  <c r="AF106" i="4" s="1"/>
  <c r="AD105" i="4"/>
  <c r="AC105" i="4"/>
  <c r="AD104" i="4"/>
  <c r="AC104" i="4"/>
  <c r="AD103" i="4"/>
  <c r="AC103" i="4"/>
  <c r="AD102" i="4"/>
  <c r="AC102" i="4"/>
  <c r="AF102" i="4" s="1"/>
  <c r="AD101" i="4"/>
  <c r="AC101" i="4"/>
  <c r="AD100" i="4"/>
  <c r="AC100" i="4"/>
  <c r="AD99" i="4"/>
  <c r="AC99" i="4"/>
  <c r="AD98" i="4"/>
  <c r="AC98" i="4"/>
  <c r="AF98" i="4" s="1"/>
  <c r="AD97" i="4"/>
  <c r="AC97" i="4"/>
  <c r="AD96" i="4"/>
  <c r="AC96" i="4"/>
  <c r="AD95" i="4"/>
  <c r="AC95" i="4"/>
  <c r="AD94" i="4"/>
  <c r="AC94" i="4"/>
  <c r="AF94" i="4" s="1"/>
  <c r="AD93" i="4"/>
  <c r="AC93" i="4"/>
  <c r="AD92" i="4"/>
  <c r="AC92" i="4"/>
  <c r="AD91" i="4"/>
  <c r="AC91" i="4"/>
  <c r="AD90" i="4"/>
  <c r="AC90" i="4"/>
  <c r="AF90" i="4" s="1"/>
  <c r="AD89" i="4"/>
  <c r="AC89" i="4"/>
  <c r="AD88" i="4"/>
  <c r="AC88" i="4"/>
  <c r="AD87" i="4"/>
  <c r="AC87" i="4"/>
  <c r="AD86" i="4"/>
  <c r="AC86" i="4"/>
  <c r="AF86" i="4" s="1"/>
  <c r="AD85" i="4"/>
  <c r="AC85" i="4"/>
  <c r="AD84" i="4"/>
  <c r="AC84" i="4"/>
  <c r="AD83" i="4"/>
  <c r="AC83" i="4"/>
  <c r="AD82" i="4"/>
  <c r="AC82" i="4"/>
  <c r="AF82" i="4" s="1"/>
  <c r="AD81" i="4"/>
  <c r="AC81" i="4"/>
  <c r="AD80" i="4"/>
  <c r="AC80" i="4"/>
  <c r="AD79" i="4"/>
  <c r="AC79" i="4"/>
  <c r="AD78" i="4"/>
  <c r="AC78" i="4"/>
  <c r="AF78" i="4" s="1"/>
  <c r="AD77" i="4"/>
  <c r="AC77" i="4"/>
  <c r="AD76" i="4"/>
  <c r="AC76" i="4"/>
  <c r="AD75" i="4"/>
  <c r="AC75" i="4"/>
  <c r="AD74" i="4"/>
  <c r="AC74" i="4"/>
  <c r="AF74" i="4" s="1"/>
  <c r="AD73" i="4"/>
  <c r="AC73" i="4"/>
  <c r="AD72" i="4"/>
  <c r="AC72" i="4"/>
  <c r="AD71" i="4"/>
  <c r="AC71" i="4"/>
  <c r="AD70" i="4"/>
  <c r="AC70" i="4"/>
  <c r="AF70" i="4" s="1"/>
  <c r="AD69" i="4"/>
  <c r="AC69" i="4"/>
  <c r="AD68" i="4"/>
  <c r="AC68" i="4"/>
  <c r="AD67" i="4"/>
  <c r="AC67" i="4"/>
  <c r="AD66" i="4"/>
  <c r="AC66" i="4"/>
  <c r="AF66" i="4" s="1"/>
  <c r="AD65" i="4"/>
  <c r="AC65" i="4"/>
  <c r="AD64" i="4"/>
  <c r="AC64" i="4"/>
  <c r="AD63" i="4"/>
  <c r="AC63" i="4"/>
  <c r="AD62" i="4"/>
  <c r="AC62" i="4"/>
  <c r="AF62" i="4" s="1"/>
  <c r="AD61" i="4"/>
  <c r="AC61" i="4"/>
  <c r="AD60" i="4"/>
  <c r="AC60" i="4"/>
  <c r="AD59" i="4"/>
  <c r="AC59" i="4"/>
  <c r="AD58" i="4"/>
  <c r="AC58" i="4"/>
  <c r="AF58" i="4" s="1"/>
  <c r="AD57" i="4"/>
  <c r="AC57" i="4"/>
  <c r="AD56" i="4"/>
  <c r="AC56" i="4"/>
  <c r="AX56" i="4" s="1"/>
  <c r="AD55" i="4"/>
  <c r="AC55" i="4"/>
  <c r="AD54" i="4"/>
  <c r="AC54" i="4"/>
  <c r="AV54" i="4" s="1"/>
  <c r="AD53" i="4"/>
  <c r="AC53" i="4"/>
  <c r="AD52" i="4"/>
  <c r="AC52" i="4"/>
  <c r="BB52" i="4" s="1"/>
  <c r="AD51" i="4"/>
  <c r="AC51" i="4"/>
  <c r="AD50" i="4"/>
  <c r="AC50" i="4"/>
  <c r="AZ50" i="4" s="1"/>
  <c r="AD49" i="4"/>
  <c r="AC49" i="4"/>
  <c r="AD48" i="4"/>
  <c r="AC48" i="4"/>
  <c r="AX48" i="4" s="1"/>
  <c r="AD47" i="4"/>
  <c r="AC47" i="4"/>
  <c r="AD46" i="4"/>
  <c r="AC46" i="4"/>
  <c r="AV46" i="4" s="1"/>
  <c r="AD45" i="4"/>
  <c r="AC45" i="4"/>
  <c r="AD44" i="4"/>
  <c r="AC44" i="4"/>
  <c r="BB44" i="4" s="1"/>
  <c r="AD43" i="4"/>
  <c r="AC43" i="4"/>
  <c r="AD42" i="4"/>
  <c r="AC42" i="4"/>
  <c r="AZ42" i="4" s="1"/>
  <c r="AD41" i="4"/>
  <c r="AC41" i="4"/>
  <c r="AD40" i="4"/>
  <c r="AC40" i="4"/>
  <c r="AX40" i="4" s="1"/>
  <c r="AD39" i="4"/>
  <c r="AC39" i="4"/>
  <c r="AD38" i="4"/>
  <c r="AC38" i="4"/>
  <c r="AV38" i="4" s="1"/>
  <c r="AD37" i="4"/>
  <c r="AC37" i="4"/>
  <c r="AD36" i="4"/>
  <c r="AC36" i="4"/>
  <c r="BB36" i="4" s="1"/>
  <c r="AD35" i="4"/>
  <c r="AC35" i="4"/>
  <c r="AD34" i="4"/>
  <c r="AC34" i="4"/>
  <c r="AZ34" i="4" s="1"/>
  <c r="AD33" i="4"/>
  <c r="AC33" i="4"/>
  <c r="AD32" i="4"/>
  <c r="AC32" i="4"/>
  <c r="BB32" i="4" s="1"/>
  <c r="AD31" i="4"/>
  <c r="AC31" i="4"/>
  <c r="AD30" i="4"/>
  <c r="AC30" i="4"/>
  <c r="AZ30" i="4" s="1"/>
  <c r="AD29" i="4"/>
  <c r="AC29" i="4"/>
  <c r="AD28" i="4"/>
  <c r="AC28" i="4"/>
  <c r="BB28" i="4" s="1"/>
  <c r="AD27" i="4"/>
  <c r="AC27" i="4"/>
  <c r="AD26" i="4"/>
  <c r="AC26" i="4"/>
  <c r="AZ26" i="4" s="1"/>
  <c r="AD25" i="4"/>
  <c r="AC25" i="4"/>
  <c r="AD24" i="4"/>
  <c r="AC24" i="4"/>
  <c r="BB24" i="4" s="1"/>
  <c r="AD23" i="4"/>
  <c r="AC23" i="4"/>
  <c r="AD22" i="4"/>
  <c r="AC22" i="4"/>
  <c r="AZ22" i="4" s="1"/>
  <c r="AD21" i="4"/>
  <c r="AC21" i="4"/>
  <c r="AD20" i="4"/>
  <c r="AC20" i="4"/>
  <c r="BB20" i="4" s="1"/>
  <c r="AD19" i="4"/>
  <c r="AC19" i="4"/>
  <c r="AD18" i="4"/>
  <c r="AC18" i="4"/>
  <c r="AD17" i="4"/>
  <c r="AC17" i="4"/>
  <c r="AD16" i="4"/>
  <c r="AC16" i="4"/>
  <c r="AD15" i="4"/>
  <c r="AC15" i="4"/>
  <c r="AD14" i="4"/>
  <c r="AC14" i="4"/>
  <c r="AD13" i="4"/>
  <c r="AC13" i="4"/>
  <c r="AD12" i="4"/>
  <c r="AC12" i="4"/>
  <c r="AD11" i="4"/>
  <c r="AC11" i="4"/>
  <c r="M5" i="14" l="1"/>
  <c r="BB13" i="4"/>
  <c r="AZ15" i="4"/>
  <c r="AZ17" i="4"/>
  <c r="AF395" i="4"/>
  <c r="AF399" i="4"/>
  <c r="AF403" i="4"/>
  <c r="AF407" i="4"/>
  <c r="AF411" i="4"/>
  <c r="AF415" i="4"/>
  <c r="AF419" i="4"/>
  <c r="AF423" i="4"/>
  <c r="AF427" i="4"/>
  <c r="AF431" i="4"/>
  <c r="AF435" i="4"/>
  <c r="AF439" i="4"/>
  <c r="AF443" i="4"/>
  <c r="AF447" i="4"/>
  <c r="AF451" i="4"/>
  <c r="AF455" i="4"/>
  <c r="AF459" i="4"/>
  <c r="AF463" i="4"/>
  <c r="AF467" i="4"/>
  <c r="AF471" i="4"/>
  <c r="AF475" i="4"/>
  <c r="AF479" i="4"/>
  <c r="AF483" i="4"/>
  <c r="AF487" i="4"/>
  <c r="AF491" i="4"/>
  <c r="AF495" i="4"/>
  <c r="AF499" i="4"/>
  <c r="AF503" i="4"/>
  <c r="AF507" i="4"/>
  <c r="AF511" i="4"/>
  <c r="AF515" i="4"/>
  <c r="AF519" i="4"/>
  <c r="AF523" i="4"/>
  <c r="AF527" i="4"/>
  <c r="AF531" i="4"/>
  <c r="AF535" i="4"/>
  <c r="AF539" i="4"/>
  <c r="AF543" i="4"/>
  <c r="AF547" i="4"/>
  <c r="AF551" i="4"/>
  <c r="AF555" i="4"/>
  <c r="AF559" i="4"/>
  <c r="AF563" i="4"/>
  <c r="AF567" i="4"/>
  <c r="AF571" i="4"/>
  <c r="AF575" i="4"/>
  <c r="AF579" i="4"/>
  <c r="AF583" i="4"/>
  <c r="AF587" i="4"/>
  <c r="AF591" i="4"/>
  <c r="AF595" i="4"/>
  <c r="AF599" i="4"/>
  <c r="AF603" i="4"/>
  <c r="AF607" i="4"/>
  <c r="AF611" i="4"/>
  <c r="AF615" i="4"/>
  <c r="AF619" i="4"/>
  <c r="AF623" i="4"/>
  <c r="AF627" i="4"/>
  <c r="AF631" i="4"/>
  <c r="AF635" i="4"/>
  <c r="AF639" i="4"/>
  <c r="AF643" i="4"/>
  <c r="AF647" i="4"/>
  <c r="AF651" i="4"/>
  <c r="AF655" i="4"/>
  <c r="AF659" i="4"/>
  <c r="AF663" i="4"/>
  <c r="AV12" i="4"/>
  <c r="AT14" i="4"/>
  <c r="AZ16" i="4"/>
  <c r="AN18" i="4"/>
  <c r="BA19" i="4"/>
  <c r="BA23" i="4"/>
  <c r="BC25" i="4"/>
  <c r="BA27" i="4"/>
  <c r="BC29" i="4"/>
  <c r="BA31" i="4"/>
  <c r="BC33" i="4"/>
  <c r="AZ13" i="4"/>
  <c r="BB15" i="4"/>
  <c r="BC17" i="4"/>
  <c r="AZ35" i="4"/>
  <c r="AV35" i="4"/>
  <c r="AR35" i="4"/>
  <c r="AZ37" i="4"/>
  <c r="AV37" i="4"/>
  <c r="AR37" i="4"/>
  <c r="AN37" i="4"/>
  <c r="AJ37" i="4"/>
  <c r="BB37" i="4"/>
  <c r="AX37" i="4"/>
  <c r="AT37" i="4"/>
  <c r="AP37" i="4"/>
  <c r="AL37" i="4"/>
  <c r="AH37" i="4"/>
  <c r="BB39" i="4"/>
  <c r="AX39" i="4"/>
  <c r="AT39" i="4"/>
  <c r="AP39" i="4"/>
  <c r="AL39" i="4"/>
  <c r="AH39" i="4"/>
  <c r="AZ39" i="4"/>
  <c r="AV39" i="4"/>
  <c r="AR39" i="4"/>
  <c r="AN39" i="4"/>
  <c r="AJ39" i="4"/>
  <c r="AZ41" i="4"/>
  <c r="AV41" i="4"/>
  <c r="AR41" i="4"/>
  <c r="AN41" i="4"/>
  <c r="AJ41" i="4"/>
  <c r="BB41" i="4"/>
  <c r="AX41" i="4"/>
  <c r="AT41" i="4"/>
  <c r="AP41" i="4"/>
  <c r="AL41" i="4"/>
  <c r="AH41" i="4"/>
  <c r="BB43" i="4"/>
  <c r="AX43" i="4"/>
  <c r="AT43" i="4"/>
  <c r="AP43" i="4"/>
  <c r="AL43" i="4"/>
  <c r="AH43" i="4"/>
  <c r="AZ43" i="4"/>
  <c r="AV43" i="4"/>
  <c r="AR43" i="4"/>
  <c r="AN43" i="4"/>
  <c r="AJ43" i="4"/>
  <c r="AZ45" i="4"/>
  <c r="AV45" i="4"/>
  <c r="AR45" i="4"/>
  <c r="AN45" i="4"/>
  <c r="AJ45" i="4"/>
  <c r="BB45" i="4"/>
  <c r="AX45" i="4"/>
  <c r="AT45" i="4"/>
  <c r="AP45" i="4"/>
  <c r="AL45" i="4"/>
  <c r="AH45" i="4"/>
  <c r="BB47" i="4"/>
  <c r="AX47" i="4"/>
  <c r="AT47" i="4"/>
  <c r="AP47" i="4"/>
  <c r="AL47" i="4"/>
  <c r="AH47" i="4"/>
  <c r="AZ47" i="4"/>
  <c r="AV47" i="4"/>
  <c r="AR47" i="4"/>
  <c r="AN47" i="4"/>
  <c r="AJ47" i="4"/>
  <c r="AZ49" i="4"/>
  <c r="AV49" i="4"/>
  <c r="AR49" i="4"/>
  <c r="AN49" i="4"/>
  <c r="AJ49" i="4"/>
  <c r="BB49" i="4"/>
  <c r="AX49" i="4"/>
  <c r="AT49" i="4"/>
  <c r="AP49" i="4"/>
  <c r="AL49" i="4"/>
  <c r="AH49" i="4"/>
  <c r="BB51" i="4"/>
  <c r="AX51" i="4"/>
  <c r="AT51" i="4"/>
  <c r="AP51" i="4"/>
  <c r="AL51" i="4"/>
  <c r="AH51" i="4"/>
  <c r="AZ51" i="4"/>
  <c r="AV51" i="4"/>
  <c r="AR51" i="4"/>
  <c r="AN51" i="4"/>
  <c r="AJ51" i="4"/>
  <c r="AZ53" i="4"/>
  <c r="AV53" i="4"/>
  <c r="AR53" i="4"/>
  <c r="AN53" i="4"/>
  <c r="AJ53" i="4"/>
  <c r="BB53" i="4"/>
  <c r="AX53" i="4"/>
  <c r="AT53" i="4"/>
  <c r="AP53" i="4"/>
  <c r="AL53" i="4"/>
  <c r="AH53" i="4"/>
  <c r="BB55" i="4"/>
  <c r="AX55" i="4"/>
  <c r="AT55" i="4"/>
  <c r="AP55" i="4"/>
  <c r="AL55" i="4"/>
  <c r="AH55" i="4"/>
  <c r="AZ55" i="4"/>
  <c r="AV55" i="4"/>
  <c r="AR55" i="4"/>
  <c r="AN55" i="4"/>
  <c r="AJ55" i="4"/>
  <c r="BA57" i="4"/>
  <c r="AW57" i="4"/>
  <c r="AS57" i="4"/>
  <c r="AO57" i="4"/>
  <c r="AK57" i="4"/>
  <c r="AG57" i="4"/>
  <c r="AZ57" i="4"/>
  <c r="AV57" i="4"/>
  <c r="AR57" i="4"/>
  <c r="AN57" i="4"/>
  <c r="AJ57" i="4"/>
  <c r="BC57" i="4"/>
  <c r="AY57" i="4"/>
  <c r="AU57" i="4"/>
  <c r="AQ57" i="4"/>
  <c r="AM57" i="4"/>
  <c r="AI57" i="4"/>
  <c r="BB57" i="4"/>
  <c r="AX57" i="4"/>
  <c r="AT57" i="4"/>
  <c r="AP57" i="4"/>
  <c r="AL57" i="4"/>
  <c r="AH57" i="4"/>
  <c r="BC59" i="4"/>
  <c r="AY59" i="4"/>
  <c r="AU59" i="4"/>
  <c r="AQ59" i="4"/>
  <c r="AM59" i="4"/>
  <c r="AI59" i="4"/>
  <c r="BB59" i="4"/>
  <c r="AX59" i="4"/>
  <c r="AT59" i="4"/>
  <c r="AP59" i="4"/>
  <c r="AL59" i="4"/>
  <c r="AH59" i="4"/>
  <c r="BA59" i="4"/>
  <c r="AW59" i="4"/>
  <c r="AS59" i="4"/>
  <c r="AO59" i="4"/>
  <c r="AK59" i="4"/>
  <c r="AG59" i="4"/>
  <c r="AZ59" i="4"/>
  <c r="AV59" i="4"/>
  <c r="AR59" i="4"/>
  <c r="AN59" i="4"/>
  <c r="AJ59" i="4"/>
  <c r="BA61" i="4"/>
  <c r="AW61" i="4"/>
  <c r="AS61" i="4"/>
  <c r="AO61" i="4"/>
  <c r="AK61" i="4"/>
  <c r="AG61" i="4"/>
  <c r="AZ61" i="4"/>
  <c r="AV61" i="4"/>
  <c r="AR61" i="4"/>
  <c r="AN61" i="4"/>
  <c r="AJ61" i="4"/>
  <c r="BC61" i="4"/>
  <c r="AY61" i="4"/>
  <c r="AU61" i="4"/>
  <c r="AQ61" i="4"/>
  <c r="AM61" i="4"/>
  <c r="AI61" i="4"/>
  <c r="BB61" i="4"/>
  <c r="AX61" i="4"/>
  <c r="AT61" i="4"/>
  <c r="AP61" i="4"/>
  <c r="AL61" i="4"/>
  <c r="AH61" i="4"/>
  <c r="BC63" i="4"/>
  <c r="AY63" i="4"/>
  <c r="AU63" i="4"/>
  <c r="AQ63" i="4"/>
  <c r="AM63" i="4"/>
  <c r="AI63" i="4"/>
  <c r="BB63" i="4"/>
  <c r="AX63" i="4"/>
  <c r="AT63" i="4"/>
  <c r="AP63" i="4"/>
  <c r="AL63" i="4"/>
  <c r="AH63" i="4"/>
  <c r="BA63" i="4"/>
  <c r="AW63" i="4"/>
  <c r="AS63" i="4"/>
  <c r="AO63" i="4"/>
  <c r="AK63" i="4"/>
  <c r="AG63" i="4"/>
  <c r="AZ63" i="4"/>
  <c r="AV63" i="4"/>
  <c r="AR63" i="4"/>
  <c r="AN63" i="4"/>
  <c r="AJ63" i="4"/>
  <c r="BA65" i="4"/>
  <c r="AW65" i="4"/>
  <c r="AS65" i="4"/>
  <c r="AO65" i="4"/>
  <c r="AK65" i="4"/>
  <c r="AG65" i="4"/>
  <c r="AZ65" i="4"/>
  <c r="AV65" i="4"/>
  <c r="AR65" i="4"/>
  <c r="AN65" i="4"/>
  <c r="AJ65" i="4"/>
  <c r="BC65" i="4"/>
  <c r="AY65" i="4"/>
  <c r="AU65" i="4"/>
  <c r="AQ65" i="4"/>
  <c r="AM65" i="4"/>
  <c r="AI65" i="4"/>
  <c r="BB65" i="4"/>
  <c r="AX65" i="4"/>
  <c r="AT65" i="4"/>
  <c r="AP65" i="4"/>
  <c r="AL65" i="4"/>
  <c r="AH65" i="4"/>
  <c r="BC67" i="4"/>
  <c r="AY67" i="4"/>
  <c r="AU67" i="4"/>
  <c r="AQ67" i="4"/>
  <c r="AM67" i="4"/>
  <c r="AI67" i="4"/>
  <c r="BB67" i="4"/>
  <c r="AX67" i="4"/>
  <c r="AT67" i="4"/>
  <c r="AP67" i="4"/>
  <c r="AL67" i="4"/>
  <c r="AH67" i="4"/>
  <c r="BA67" i="4"/>
  <c r="AW67" i="4"/>
  <c r="AS67" i="4"/>
  <c r="AO67" i="4"/>
  <c r="AK67" i="4"/>
  <c r="AG67" i="4"/>
  <c r="AZ67" i="4"/>
  <c r="AV67" i="4"/>
  <c r="AR67" i="4"/>
  <c r="AN67" i="4"/>
  <c r="AJ67" i="4"/>
  <c r="BA69" i="4"/>
  <c r="AW69" i="4"/>
  <c r="AS69" i="4"/>
  <c r="AO69" i="4"/>
  <c r="AK69" i="4"/>
  <c r="AG69" i="4"/>
  <c r="AZ69" i="4"/>
  <c r="AV69" i="4"/>
  <c r="AR69" i="4"/>
  <c r="AN69" i="4"/>
  <c r="AJ69" i="4"/>
  <c r="BC69" i="4"/>
  <c r="AY69" i="4"/>
  <c r="AU69" i="4"/>
  <c r="AQ69" i="4"/>
  <c r="AM69" i="4"/>
  <c r="AI69" i="4"/>
  <c r="BB69" i="4"/>
  <c r="AX69" i="4"/>
  <c r="AT69" i="4"/>
  <c r="AP69" i="4"/>
  <c r="AL69" i="4"/>
  <c r="AH69" i="4"/>
  <c r="BC71" i="4"/>
  <c r="AY71" i="4"/>
  <c r="AU71" i="4"/>
  <c r="AQ71" i="4"/>
  <c r="AM71" i="4"/>
  <c r="AI71" i="4"/>
  <c r="BB71" i="4"/>
  <c r="AX71" i="4"/>
  <c r="AT71" i="4"/>
  <c r="AP71" i="4"/>
  <c r="AL71" i="4"/>
  <c r="AH71" i="4"/>
  <c r="BA71" i="4"/>
  <c r="AW71" i="4"/>
  <c r="AS71" i="4"/>
  <c r="AO71" i="4"/>
  <c r="AK71" i="4"/>
  <c r="AG71" i="4"/>
  <c r="AZ71" i="4"/>
  <c r="AV71" i="4"/>
  <c r="AR71" i="4"/>
  <c r="AN71" i="4"/>
  <c r="AJ71" i="4"/>
  <c r="BA73" i="4"/>
  <c r="AW73" i="4"/>
  <c r="AS73" i="4"/>
  <c r="AO73" i="4"/>
  <c r="AK73" i="4"/>
  <c r="AG73" i="4"/>
  <c r="AZ73" i="4"/>
  <c r="AV73" i="4"/>
  <c r="AR73" i="4"/>
  <c r="AN73" i="4"/>
  <c r="AJ73" i="4"/>
  <c r="BC73" i="4"/>
  <c r="AY73" i="4"/>
  <c r="AU73" i="4"/>
  <c r="AQ73" i="4"/>
  <c r="AM73" i="4"/>
  <c r="AI73" i="4"/>
  <c r="BB73" i="4"/>
  <c r="AX73" i="4"/>
  <c r="AT73" i="4"/>
  <c r="AP73" i="4"/>
  <c r="AL73" i="4"/>
  <c r="AH73" i="4"/>
  <c r="BC75" i="4"/>
  <c r="AY75" i="4"/>
  <c r="AU75" i="4"/>
  <c r="AQ75" i="4"/>
  <c r="AM75" i="4"/>
  <c r="AI75" i="4"/>
  <c r="BB75" i="4"/>
  <c r="AX75" i="4"/>
  <c r="AT75" i="4"/>
  <c r="AP75" i="4"/>
  <c r="AL75" i="4"/>
  <c r="AH75" i="4"/>
  <c r="BA75" i="4"/>
  <c r="AW75" i="4"/>
  <c r="AS75" i="4"/>
  <c r="AO75" i="4"/>
  <c r="AK75" i="4"/>
  <c r="AG75" i="4"/>
  <c r="AZ75" i="4"/>
  <c r="AV75" i="4"/>
  <c r="AR75" i="4"/>
  <c r="AN75" i="4"/>
  <c r="AJ75" i="4"/>
  <c r="BA77" i="4"/>
  <c r="AW77" i="4"/>
  <c r="AS77" i="4"/>
  <c r="AO77" i="4"/>
  <c r="AK77" i="4"/>
  <c r="AG77" i="4"/>
  <c r="AZ77" i="4"/>
  <c r="AV77" i="4"/>
  <c r="AR77" i="4"/>
  <c r="AN77" i="4"/>
  <c r="AJ77" i="4"/>
  <c r="BC77" i="4"/>
  <c r="AY77" i="4"/>
  <c r="AU77" i="4"/>
  <c r="AQ77" i="4"/>
  <c r="AM77" i="4"/>
  <c r="AI77" i="4"/>
  <c r="BB77" i="4"/>
  <c r="AX77" i="4"/>
  <c r="AT77" i="4"/>
  <c r="AP77" i="4"/>
  <c r="AL77" i="4"/>
  <c r="AH77" i="4"/>
  <c r="BC79" i="4"/>
  <c r="AY79" i="4"/>
  <c r="AU79" i="4"/>
  <c r="AQ79" i="4"/>
  <c r="AM79" i="4"/>
  <c r="AI79" i="4"/>
  <c r="BB79" i="4"/>
  <c r="AX79" i="4"/>
  <c r="AT79" i="4"/>
  <c r="AP79" i="4"/>
  <c r="AL79" i="4"/>
  <c r="AH79" i="4"/>
  <c r="BA79" i="4"/>
  <c r="AW79" i="4"/>
  <c r="AS79" i="4"/>
  <c r="AO79" i="4"/>
  <c r="AK79" i="4"/>
  <c r="AG79" i="4"/>
  <c r="AZ79" i="4"/>
  <c r="AV79" i="4"/>
  <c r="AR79" i="4"/>
  <c r="AN79" i="4"/>
  <c r="AJ79" i="4"/>
  <c r="BA81" i="4"/>
  <c r="AW81" i="4"/>
  <c r="AS81" i="4"/>
  <c r="AO81" i="4"/>
  <c r="AK81" i="4"/>
  <c r="AG81" i="4"/>
  <c r="AZ81" i="4"/>
  <c r="AV81" i="4"/>
  <c r="AR81" i="4"/>
  <c r="AN81" i="4"/>
  <c r="AJ81" i="4"/>
  <c r="BC81" i="4"/>
  <c r="AY81" i="4"/>
  <c r="AU81" i="4"/>
  <c r="AQ81" i="4"/>
  <c r="AM81" i="4"/>
  <c r="AI81" i="4"/>
  <c r="BB81" i="4"/>
  <c r="AX81" i="4"/>
  <c r="AT81" i="4"/>
  <c r="AP81" i="4"/>
  <c r="AL81" i="4"/>
  <c r="AH81" i="4"/>
  <c r="BC83" i="4"/>
  <c r="AY83" i="4"/>
  <c r="AU83" i="4"/>
  <c r="AQ83" i="4"/>
  <c r="AM83" i="4"/>
  <c r="AI83" i="4"/>
  <c r="BB83" i="4"/>
  <c r="AX83" i="4"/>
  <c r="AT83" i="4"/>
  <c r="AP83" i="4"/>
  <c r="AL83" i="4"/>
  <c r="AH83" i="4"/>
  <c r="BA83" i="4"/>
  <c r="AW83" i="4"/>
  <c r="AS83" i="4"/>
  <c r="AO83" i="4"/>
  <c r="AK83" i="4"/>
  <c r="AG83" i="4"/>
  <c r="AZ83" i="4"/>
  <c r="AV83" i="4"/>
  <c r="AR83" i="4"/>
  <c r="AN83" i="4"/>
  <c r="AJ83" i="4"/>
  <c r="BA85" i="4"/>
  <c r="AW85" i="4"/>
  <c r="AS85" i="4"/>
  <c r="AO85" i="4"/>
  <c r="AK85" i="4"/>
  <c r="AG85" i="4"/>
  <c r="AZ85" i="4"/>
  <c r="AV85" i="4"/>
  <c r="AR85" i="4"/>
  <c r="AN85" i="4"/>
  <c r="AJ85" i="4"/>
  <c r="BC85" i="4"/>
  <c r="AY85" i="4"/>
  <c r="AU85" i="4"/>
  <c r="AQ85" i="4"/>
  <c r="AM85" i="4"/>
  <c r="AI85" i="4"/>
  <c r="BB85" i="4"/>
  <c r="AX85" i="4"/>
  <c r="AT85" i="4"/>
  <c r="AP85" i="4"/>
  <c r="AL85" i="4"/>
  <c r="AH85" i="4"/>
  <c r="BC87" i="4"/>
  <c r="AY87" i="4"/>
  <c r="AU87" i="4"/>
  <c r="AQ87" i="4"/>
  <c r="AM87" i="4"/>
  <c r="AI87" i="4"/>
  <c r="BB87" i="4"/>
  <c r="AX87" i="4"/>
  <c r="AT87" i="4"/>
  <c r="AP87" i="4"/>
  <c r="AL87" i="4"/>
  <c r="AH87" i="4"/>
  <c r="BA87" i="4"/>
  <c r="AW87" i="4"/>
  <c r="AS87" i="4"/>
  <c r="AO87" i="4"/>
  <c r="AK87" i="4"/>
  <c r="AG87" i="4"/>
  <c r="AZ87" i="4"/>
  <c r="AV87" i="4"/>
  <c r="AR87" i="4"/>
  <c r="AN87" i="4"/>
  <c r="AJ87" i="4"/>
  <c r="BA89" i="4"/>
  <c r="AW89" i="4"/>
  <c r="AS89" i="4"/>
  <c r="AO89" i="4"/>
  <c r="AK89" i="4"/>
  <c r="AG89" i="4"/>
  <c r="AZ89" i="4"/>
  <c r="AV89" i="4"/>
  <c r="AR89" i="4"/>
  <c r="AN89" i="4"/>
  <c r="AJ89" i="4"/>
  <c r="BC89" i="4"/>
  <c r="AY89" i="4"/>
  <c r="AU89" i="4"/>
  <c r="AQ89" i="4"/>
  <c r="AM89" i="4"/>
  <c r="AI89" i="4"/>
  <c r="BB89" i="4"/>
  <c r="AX89" i="4"/>
  <c r="AT89" i="4"/>
  <c r="AP89" i="4"/>
  <c r="AL89" i="4"/>
  <c r="AH89" i="4"/>
  <c r="BC91" i="4"/>
  <c r="AY91" i="4"/>
  <c r="AU91" i="4"/>
  <c r="AQ91" i="4"/>
  <c r="AM91" i="4"/>
  <c r="AI91" i="4"/>
  <c r="BB91" i="4"/>
  <c r="AX91" i="4"/>
  <c r="AT91" i="4"/>
  <c r="AP91" i="4"/>
  <c r="AL91" i="4"/>
  <c r="AH91" i="4"/>
  <c r="BA91" i="4"/>
  <c r="AW91" i="4"/>
  <c r="AS91" i="4"/>
  <c r="AO91" i="4"/>
  <c r="AK91" i="4"/>
  <c r="AG91" i="4"/>
  <c r="AZ91" i="4"/>
  <c r="AV91" i="4"/>
  <c r="AR91" i="4"/>
  <c r="AN91" i="4"/>
  <c r="AJ91" i="4"/>
  <c r="BA93" i="4"/>
  <c r="AW93" i="4"/>
  <c r="AS93" i="4"/>
  <c r="AO93" i="4"/>
  <c r="AK93" i="4"/>
  <c r="AG93" i="4"/>
  <c r="AZ93" i="4"/>
  <c r="AV93" i="4"/>
  <c r="AR93" i="4"/>
  <c r="AN93" i="4"/>
  <c r="AJ93" i="4"/>
  <c r="BC93" i="4"/>
  <c r="AY93" i="4"/>
  <c r="AU93" i="4"/>
  <c r="AQ93" i="4"/>
  <c r="AM93" i="4"/>
  <c r="AI93" i="4"/>
  <c r="BB93" i="4"/>
  <c r="AX93" i="4"/>
  <c r="AT93" i="4"/>
  <c r="AP93" i="4"/>
  <c r="AL93" i="4"/>
  <c r="AH93" i="4"/>
  <c r="BC95" i="4"/>
  <c r="AY95" i="4"/>
  <c r="AU95" i="4"/>
  <c r="AQ95" i="4"/>
  <c r="AM95" i="4"/>
  <c r="AI95" i="4"/>
  <c r="BB95" i="4"/>
  <c r="AX95" i="4"/>
  <c r="AT95" i="4"/>
  <c r="AP95" i="4"/>
  <c r="AL95" i="4"/>
  <c r="AH95" i="4"/>
  <c r="BA95" i="4"/>
  <c r="AW95" i="4"/>
  <c r="AS95" i="4"/>
  <c r="AO95" i="4"/>
  <c r="AK95" i="4"/>
  <c r="AG95" i="4"/>
  <c r="AZ95" i="4"/>
  <c r="AV95" i="4"/>
  <c r="AR95" i="4"/>
  <c r="AN95" i="4"/>
  <c r="AJ95" i="4"/>
  <c r="BA97" i="4"/>
  <c r="AW97" i="4"/>
  <c r="AS97" i="4"/>
  <c r="AO97" i="4"/>
  <c r="AK97" i="4"/>
  <c r="AG97" i="4"/>
  <c r="AZ97" i="4"/>
  <c r="AV97" i="4"/>
  <c r="AR97" i="4"/>
  <c r="AN97" i="4"/>
  <c r="AJ97" i="4"/>
  <c r="BC97" i="4"/>
  <c r="AY97" i="4"/>
  <c r="AU97" i="4"/>
  <c r="AQ97" i="4"/>
  <c r="AM97" i="4"/>
  <c r="AI97" i="4"/>
  <c r="BB97" i="4"/>
  <c r="AX97" i="4"/>
  <c r="AT97" i="4"/>
  <c r="AP97" i="4"/>
  <c r="AL97" i="4"/>
  <c r="AH97" i="4"/>
  <c r="BC99" i="4"/>
  <c r="AY99" i="4"/>
  <c r="AU99" i="4"/>
  <c r="AQ99" i="4"/>
  <c r="AM99" i="4"/>
  <c r="AI99" i="4"/>
  <c r="BB99" i="4"/>
  <c r="AX99" i="4"/>
  <c r="AT99" i="4"/>
  <c r="AP99" i="4"/>
  <c r="AL99" i="4"/>
  <c r="AH99" i="4"/>
  <c r="BA99" i="4"/>
  <c r="AW99" i="4"/>
  <c r="AS99" i="4"/>
  <c r="AO99" i="4"/>
  <c r="AK99" i="4"/>
  <c r="AG99" i="4"/>
  <c r="AZ99" i="4"/>
  <c r="AV99" i="4"/>
  <c r="AR99" i="4"/>
  <c r="AN99" i="4"/>
  <c r="AJ99" i="4"/>
  <c r="BA101" i="4"/>
  <c r="AW101" i="4"/>
  <c r="AS101" i="4"/>
  <c r="AO101" i="4"/>
  <c r="AK101" i="4"/>
  <c r="AG101" i="4"/>
  <c r="AZ101" i="4"/>
  <c r="AV101" i="4"/>
  <c r="AR101" i="4"/>
  <c r="AN101" i="4"/>
  <c r="AJ101" i="4"/>
  <c r="BC101" i="4"/>
  <c r="AY101" i="4"/>
  <c r="AU101" i="4"/>
  <c r="AQ101" i="4"/>
  <c r="AM101" i="4"/>
  <c r="AI101" i="4"/>
  <c r="BB101" i="4"/>
  <c r="AX101" i="4"/>
  <c r="AT101" i="4"/>
  <c r="AP101" i="4"/>
  <c r="AL101" i="4"/>
  <c r="AH101" i="4"/>
  <c r="BC103" i="4"/>
  <c r="AY103" i="4"/>
  <c r="AU103" i="4"/>
  <c r="AQ103" i="4"/>
  <c r="AM103" i="4"/>
  <c r="AI103" i="4"/>
  <c r="BB103" i="4"/>
  <c r="AX103" i="4"/>
  <c r="AT103" i="4"/>
  <c r="AP103" i="4"/>
  <c r="AL103" i="4"/>
  <c r="AH103" i="4"/>
  <c r="BA103" i="4"/>
  <c r="AW103" i="4"/>
  <c r="AS103" i="4"/>
  <c r="AO103" i="4"/>
  <c r="AK103" i="4"/>
  <c r="AG103" i="4"/>
  <c r="AZ103" i="4"/>
  <c r="AV103" i="4"/>
  <c r="AR103" i="4"/>
  <c r="AN103" i="4"/>
  <c r="AJ103" i="4"/>
  <c r="BA105" i="4"/>
  <c r="AW105" i="4"/>
  <c r="AS105" i="4"/>
  <c r="AO105" i="4"/>
  <c r="AK105" i="4"/>
  <c r="AG105" i="4"/>
  <c r="AZ105" i="4"/>
  <c r="AV105" i="4"/>
  <c r="AR105" i="4"/>
  <c r="AN105" i="4"/>
  <c r="AJ105" i="4"/>
  <c r="BC105" i="4"/>
  <c r="AY105" i="4"/>
  <c r="AU105" i="4"/>
  <c r="AQ105" i="4"/>
  <c r="AM105" i="4"/>
  <c r="AI105" i="4"/>
  <c r="BB105" i="4"/>
  <c r="AX105" i="4"/>
  <c r="AT105" i="4"/>
  <c r="AP105" i="4"/>
  <c r="AL105" i="4"/>
  <c r="AH105" i="4"/>
  <c r="BC107" i="4"/>
  <c r="AY107" i="4"/>
  <c r="AU107" i="4"/>
  <c r="AQ107" i="4"/>
  <c r="AM107" i="4"/>
  <c r="AI107" i="4"/>
  <c r="BB107" i="4"/>
  <c r="AX107" i="4"/>
  <c r="AT107" i="4"/>
  <c r="AP107" i="4"/>
  <c r="AL107" i="4"/>
  <c r="AH107" i="4"/>
  <c r="BA107" i="4"/>
  <c r="AW107" i="4"/>
  <c r="AS107" i="4"/>
  <c r="AO107" i="4"/>
  <c r="AK107" i="4"/>
  <c r="AG107" i="4"/>
  <c r="AZ107" i="4"/>
  <c r="AV107" i="4"/>
  <c r="AR107" i="4"/>
  <c r="AN107" i="4"/>
  <c r="AJ107" i="4"/>
  <c r="BA109" i="4"/>
  <c r="AW109" i="4"/>
  <c r="AS109" i="4"/>
  <c r="AO109" i="4"/>
  <c r="AK109" i="4"/>
  <c r="AG109" i="4"/>
  <c r="AZ109" i="4"/>
  <c r="AV109" i="4"/>
  <c r="AR109" i="4"/>
  <c r="AN109" i="4"/>
  <c r="AJ109" i="4"/>
  <c r="BC109" i="4"/>
  <c r="AY109" i="4"/>
  <c r="AU109" i="4"/>
  <c r="AQ109" i="4"/>
  <c r="AM109" i="4"/>
  <c r="AI109" i="4"/>
  <c r="BB109" i="4"/>
  <c r="AX109" i="4"/>
  <c r="AT109" i="4"/>
  <c r="AP109" i="4"/>
  <c r="AL109" i="4"/>
  <c r="AH109" i="4"/>
  <c r="BC111" i="4"/>
  <c r="AY111" i="4"/>
  <c r="AU111" i="4"/>
  <c r="AQ111" i="4"/>
  <c r="AM111" i="4"/>
  <c r="AI111" i="4"/>
  <c r="BB111" i="4"/>
  <c r="AX111" i="4"/>
  <c r="AT111" i="4"/>
  <c r="AP111" i="4"/>
  <c r="AL111" i="4"/>
  <c r="AH111" i="4"/>
  <c r="BA111" i="4"/>
  <c r="AW111" i="4"/>
  <c r="AS111" i="4"/>
  <c r="AO111" i="4"/>
  <c r="AK111" i="4"/>
  <c r="AG111" i="4"/>
  <c r="AZ111" i="4"/>
  <c r="AV111" i="4"/>
  <c r="AR111" i="4"/>
  <c r="AN111" i="4"/>
  <c r="AJ111" i="4"/>
  <c r="BA113" i="4"/>
  <c r="AW113" i="4"/>
  <c r="AS113" i="4"/>
  <c r="AO113" i="4"/>
  <c r="AK113" i="4"/>
  <c r="AG113" i="4"/>
  <c r="AZ113" i="4"/>
  <c r="AV113" i="4"/>
  <c r="AR113" i="4"/>
  <c r="AN113" i="4"/>
  <c r="AJ113" i="4"/>
  <c r="BC113" i="4"/>
  <c r="AY113" i="4"/>
  <c r="AU113" i="4"/>
  <c r="AQ113" i="4"/>
  <c r="AM113" i="4"/>
  <c r="AI113" i="4"/>
  <c r="BB113" i="4"/>
  <c r="AX113" i="4"/>
  <c r="AT113" i="4"/>
  <c r="AP113" i="4"/>
  <c r="AL113" i="4"/>
  <c r="AH113" i="4"/>
  <c r="BC115" i="4"/>
  <c r="AY115" i="4"/>
  <c r="AU115" i="4"/>
  <c r="AQ115" i="4"/>
  <c r="AM115" i="4"/>
  <c r="AI115" i="4"/>
  <c r="BB115" i="4"/>
  <c r="AX115" i="4"/>
  <c r="AT115" i="4"/>
  <c r="AP115" i="4"/>
  <c r="AL115" i="4"/>
  <c r="AH115" i="4"/>
  <c r="BA115" i="4"/>
  <c r="AW115" i="4"/>
  <c r="AS115" i="4"/>
  <c r="AO115" i="4"/>
  <c r="AK115" i="4"/>
  <c r="AG115" i="4"/>
  <c r="AZ115" i="4"/>
  <c r="AV115" i="4"/>
  <c r="AR115" i="4"/>
  <c r="AN115" i="4"/>
  <c r="AJ115" i="4"/>
  <c r="BA117" i="4"/>
  <c r="AW117" i="4"/>
  <c r="AS117" i="4"/>
  <c r="AO117" i="4"/>
  <c r="AK117" i="4"/>
  <c r="AG117" i="4"/>
  <c r="AZ117" i="4"/>
  <c r="AV117" i="4"/>
  <c r="AR117" i="4"/>
  <c r="AN117" i="4"/>
  <c r="AJ117" i="4"/>
  <c r="BC117" i="4"/>
  <c r="AY117" i="4"/>
  <c r="AU117" i="4"/>
  <c r="AQ117" i="4"/>
  <c r="AM117" i="4"/>
  <c r="AI117" i="4"/>
  <c r="BB117" i="4"/>
  <c r="AX117" i="4"/>
  <c r="AT117" i="4"/>
  <c r="AP117" i="4"/>
  <c r="AL117" i="4"/>
  <c r="AH117" i="4"/>
  <c r="BC119" i="4"/>
  <c r="AY119" i="4"/>
  <c r="AU119" i="4"/>
  <c r="AQ119" i="4"/>
  <c r="AM119" i="4"/>
  <c r="AI119" i="4"/>
  <c r="BB119" i="4"/>
  <c r="AX119" i="4"/>
  <c r="AT119" i="4"/>
  <c r="AP119" i="4"/>
  <c r="AL119" i="4"/>
  <c r="AH119" i="4"/>
  <c r="BA119" i="4"/>
  <c r="AW119" i="4"/>
  <c r="AS119" i="4"/>
  <c r="AO119" i="4"/>
  <c r="AK119" i="4"/>
  <c r="AG119" i="4"/>
  <c r="AZ119" i="4"/>
  <c r="AV119" i="4"/>
  <c r="AR119" i="4"/>
  <c r="AN119" i="4"/>
  <c r="AJ119" i="4"/>
  <c r="BA121" i="4"/>
  <c r="AW121" i="4"/>
  <c r="AS121" i="4"/>
  <c r="AO121" i="4"/>
  <c r="AK121" i="4"/>
  <c r="AG121" i="4"/>
  <c r="AZ121" i="4"/>
  <c r="AV121" i="4"/>
  <c r="AR121" i="4"/>
  <c r="AN121" i="4"/>
  <c r="AJ121" i="4"/>
  <c r="BC121" i="4"/>
  <c r="AY121" i="4"/>
  <c r="AU121" i="4"/>
  <c r="AQ121" i="4"/>
  <c r="AM121" i="4"/>
  <c r="AI121" i="4"/>
  <c r="BB121" i="4"/>
  <c r="AX121" i="4"/>
  <c r="AT121" i="4"/>
  <c r="AP121" i="4"/>
  <c r="AL121" i="4"/>
  <c r="AH121" i="4"/>
  <c r="BC123" i="4"/>
  <c r="AY123" i="4"/>
  <c r="AU123" i="4"/>
  <c r="AQ123" i="4"/>
  <c r="AM123" i="4"/>
  <c r="AI123" i="4"/>
  <c r="BB123" i="4"/>
  <c r="AX123" i="4"/>
  <c r="AT123" i="4"/>
  <c r="AP123" i="4"/>
  <c r="AL123" i="4"/>
  <c r="AH123" i="4"/>
  <c r="BA123" i="4"/>
  <c r="AW123" i="4"/>
  <c r="AS123" i="4"/>
  <c r="AO123" i="4"/>
  <c r="AK123" i="4"/>
  <c r="AG123" i="4"/>
  <c r="AZ123" i="4"/>
  <c r="AV123" i="4"/>
  <c r="AR123" i="4"/>
  <c r="AN123" i="4"/>
  <c r="AJ123" i="4"/>
  <c r="BA125" i="4"/>
  <c r="AW125" i="4"/>
  <c r="AS125" i="4"/>
  <c r="AO125" i="4"/>
  <c r="AK125" i="4"/>
  <c r="AG125" i="4"/>
  <c r="AZ125" i="4"/>
  <c r="AV125" i="4"/>
  <c r="AR125" i="4"/>
  <c r="AN125" i="4"/>
  <c r="AJ125" i="4"/>
  <c r="BC125" i="4"/>
  <c r="AY125" i="4"/>
  <c r="AU125" i="4"/>
  <c r="AQ125" i="4"/>
  <c r="AM125" i="4"/>
  <c r="AI125" i="4"/>
  <c r="BB125" i="4"/>
  <c r="AX125" i="4"/>
  <c r="AT125" i="4"/>
  <c r="AP125" i="4"/>
  <c r="AL125" i="4"/>
  <c r="AH125" i="4"/>
  <c r="BC127" i="4"/>
  <c r="AY127" i="4"/>
  <c r="AU127" i="4"/>
  <c r="AQ127" i="4"/>
  <c r="AM127" i="4"/>
  <c r="AI127" i="4"/>
  <c r="BB127" i="4"/>
  <c r="AX127" i="4"/>
  <c r="AT127" i="4"/>
  <c r="AP127" i="4"/>
  <c r="AL127" i="4"/>
  <c r="AH127" i="4"/>
  <c r="BA127" i="4"/>
  <c r="AW127" i="4"/>
  <c r="AS127" i="4"/>
  <c r="AO127" i="4"/>
  <c r="AK127" i="4"/>
  <c r="AG127" i="4"/>
  <c r="AZ127" i="4"/>
  <c r="AV127" i="4"/>
  <c r="AR127" i="4"/>
  <c r="AN127" i="4"/>
  <c r="AJ127" i="4"/>
  <c r="BA129" i="4"/>
  <c r="AW129" i="4"/>
  <c r="AS129" i="4"/>
  <c r="AO129" i="4"/>
  <c r="AK129" i="4"/>
  <c r="AG129" i="4"/>
  <c r="AZ129" i="4"/>
  <c r="AV129" i="4"/>
  <c r="AR129" i="4"/>
  <c r="AN129" i="4"/>
  <c r="AJ129" i="4"/>
  <c r="BC129" i="4"/>
  <c r="AY129" i="4"/>
  <c r="AU129" i="4"/>
  <c r="AQ129" i="4"/>
  <c r="AM129" i="4"/>
  <c r="AI129" i="4"/>
  <c r="BB129" i="4"/>
  <c r="AX129" i="4"/>
  <c r="AT129" i="4"/>
  <c r="AP129" i="4"/>
  <c r="AL129" i="4"/>
  <c r="AH129" i="4"/>
  <c r="BC131" i="4"/>
  <c r="AY131" i="4"/>
  <c r="AU131" i="4"/>
  <c r="AQ131" i="4"/>
  <c r="AM131" i="4"/>
  <c r="AI131" i="4"/>
  <c r="BB131" i="4"/>
  <c r="AX131" i="4"/>
  <c r="AT131" i="4"/>
  <c r="AP131" i="4"/>
  <c r="AL131" i="4"/>
  <c r="AH131" i="4"/>
  <c r="BA131" i="4"/>
  <c r="AW131" i="4"/>
  <c r="AS131" i="4"/>
  <c r="AO131" i="4"/>
  <c r="AK131" i="4"/>
  <c r="AG131" i="4"/>
  <c r="AZ131" i="4"/>
  <c r="AV131" i="4"/>
  <c r="AR131" i="4"/>
  <c r="AN131" i="4"/>
  <c r="AJ131" i="4"/>
  <c r="BA133" i="4"/>
  <c r="AW133" i="4"/>
  <c r="AS133" i="4"/>
  <c r="AO133" i="4"/>
  <c r="AK133" i="4"/>
  <c r="AG133" i="4"/>
  <c r="AZ133" i="4"/>
  <c r="AV133" i="4"/>
  <c r="AR133" i="4"/>
  <c r="AN133" i="4"/>
  <c r="AJ133" i="4"/>
  <c r="BC133" i="4"/>
  <c r="AY133" i="4"/>
  <c r="AU133" i="4"/>
  <c r="AQ133" i="4"/>
  <c r="AM133" i="4"/>
  <c r="AI133" i="4"/>
  <c r="BB133" i="4"/>
  <c r="AX133" i="4"/>
  <c r="AT133" i="4"/>
  <c r="AP133" i="4"/>
  <c r="AL133" i="4"/>
  <c r="AH133" i="4"/>
  <c r="BC135" i="4"/>
  <c r="AY135" i="4"/>
  <c r="AU135" i="4"/>
  <c r="AQ135" i="4"/>
  <c r="AM135" i="4"/>
  <c r="AI135" i="4"/>
  <c r="BB135" i="4"/>
  <c r="AX135" i="4"/>
  <c r="AT135" i="4"/>
  <c r="AP135" i="4"/>
  <c r="AL135" i="4"/>
  <c r="AH135" i="4"/>
  <c r="BA135" i="4"/>
  <c r="AW135" i="4"/>
  <c r="AS135" i="4"/>
  <c r="AO135" i="4"/>
  <c r="AK135" i="4"/>
  <c r="AG135" i="4"/>
  <c r="AZ135" i="4"/>
  <c r="AV135" i="4"/>
  <c r="AR135" i="4"/>
  <c r="AN135" i="4"/>
  <c r="AJ135" i="4"/>
  <c r="BA137" i="4"/>
  <c r="AW137" i="4"/>
  <c r="AS137" i="4"/>
  <c r="AO137" i="4"/>
  <c r="AK137" i="4"/>
  <c r="AG137" i="4"/>
  <c r="AZ137" i="4"/>
  <c r="AV137" i="4"/>
  <c r="AR137" i="4"/>
  <c r="AN137" i="4"/>
  <c r="AJ137" i="4"/>
  <c r="BC137" i="4"/>
  <c r="AY137" i="4"/>
  <c r="AU137" i="4"/>
  <c r="AQ137" i="4"/>
  <c r="AM137" i="4"/>
  <c r="AI137" i="4"/>
  <c r="BB137" i="4"/>
  <c r="AX137" i="4"/>
  <c r="AT137" i="4"/>
  <c r="AP137" i="4"/>
  <c r="AL137" i="4"/>
  <c r="AH137" i="4"/>
  <c r="BC139" i="4"/>
  <c r="AY139" i="4"/>
  <c r="AU139" i="4"/>
  <c r="AQ139" i="4"/>
  <c r="AM139" i="4"/>
  <c r="AI139" i="4"/>
  <c r="BB139" i="4"/>
  <c r="AX139" i="4"/>
  <c r="AT139" i="4"/>
  <c r="AP139" i="4"/>
  <c r="AL139" i="4"/>
  <c r="AH139" i="4"/>
  <c r="BA139" i="4"/>
  <c r="AW139" i="4"/>
  <c r="AS139" i="4"/>
  <c r="AO139" i="4"/>
  <c r="AK139" i="4"/>
  <c r="AG139" i="4"/>
  <c r="AZ139" i="4"/>
  <c r="AV139" i="4"/>
  <c r="AR139" i="4"/>
  <c r="AN139" i="4"/>
  <c r="AJ139" i="4"/>
  <c r="BA141" i="4"/>
  <c r="AW141" i="4"/>
  <c r="AS141" i="4"/>
  <c r="AO141" i="4"/>
  <c r="AK141" i="4"/>
  <c r="AG141" i="4"/>
  <c r="AZ141" i="4"/>
  <c r="AV141" i="4"/>
  <c r="AR141" i="4"/>
  <c r="AN141" i="4"/>
  <c r="AJ141" i="4"/>
  <c r="BC141" i="4"/>
  <c r="AY141" i="4"/>
  <c r="AU141" i="4"/>
  <c r="AQ141" i="4"/>
  <c r="AM141" i="4"/>
  <c r="AI141" i="4"/>
  <c r="BB141" i="4"/>
  <c r="AX141" i="4"/>
  <c r="AT141" i="4"/>
  <c r="AP141" i="4"/>
  <c r="AL141" i="4"/>
  <c r="AH141" i="4"/>
  <c r="BC143" i="4"/>
  <c r="AY143" i="4"/>
  <c r="AU143" i="4"/>
  <c r="AQ143" i="4"/>
  <c r="AM143" i="4"/>
  <c r="AI143" i="4"/>
  <c r="BB143" i="4"/>
  <c r="AX143" i="4"/>
  <c r="AT143" i="4"/>
  <c r="AP143" i="4"/>
  <c r="AL143" i="4"/>
  <c r="AH143" i="4"/>
  <c r="BA143" i="4"/>
  <c r="AW143" i="4"/>
  <c r="AS143" i="4"/>
  <c r="AO143" i="4"/>
  <c r="AK143" i="4"/>
  <c r="AG143" i="4"/>
  <c r="AZ143" i="4"/>
  <c r="AV143" i="4"/>
  <c r="AR143" i="4"/>
  <c r="AN143" i="4"/>
  <c r="AJ143" i="4"/>
  <c r="BA145" i="4"/>
  <c r="AW145" i="4"/>
  <c r="AS145" i="4"/>
  <c r="AO145" i="4"/>
  <c r="AK145" i="4"/>
  <c r="AG145" i="4"/>
  <c r="AZ145" i="4"/>
  <c r="AV145" i="4"/>
  <c r="AR145" i="4"/>
  <c r="AN145" i="4"/>
  <c r="AJ145" i="4"/>
  <c r="BC145" i="4"/>
  <c r="AY145" i="4"/>
  <c r="AU145" i="4"/>
  <c r="AQ145" i="4"/>
  <c r="AM145" i="4"/>
  <c r="AI145" i="4"/>
  <c r="BB145" i="4"/>
  <c r="AX145" i="4"/>
  <c r="AT145" i="4"/>
  <c r="AP145" i="4"/>
  <c r="AL145" i="4"/>
  <c r="AH145" i="4"/>
  <c r="BC147" i="4"/>
  <c r="AY147" i="4"/>
  <c r="AU147" i="4"/>
  <c r="AQ147" i="4"/>
  <c r="AM147" i="4"/>
  <c r="AI147" i="4"/>
  <c r="BB147" i="4"/>
  <c r="AX147" i="4"/>
  <c r="AT147" i="4"/>
  <c r="AP147" i="4"/>
  <c r="AL147" i="4"/>
  <c r="AH147" i="4"/>
  <c r="BA147" i="4"/>
  <c r="AW147" i="4"/>
  <c r="AS147" i="4"/>
  <c r="AO147" i="4"/>
  <c r="AK147" i="4"/>
  <c r="AG147" i="4"/>
  <c r="AZ147" i="4"/>
  <c r="AV147" i="4"/>
  <c r="AR147" i="4"/>
  <c r="AN147" i="4"/>
  <c r="AJ147" i="4"/>
  <c r="BA149" i="4"/>
  <c r="AW149" i="4"/>
  <c r="AS149" i="4"/>
  <c r="AO149" i="4"/>
  <c r="AK149" i="4"/>
  <c r="AG149" i="4"/>
  <c r="AZ149" i="4"/>
  <c r="AV149" i="4"/>
  <c r="AR149" i="4"/>
  <c r="AN149" i="4"/>
  <c r="AJ149" i="4"/>
  <c r="BC149" i="4"/>
  <c r="AY149" i="4"/>
  <c r="AU149" i="4"/>
  <c r="AQ149" i="4"/>
  <c r="AM149" i="4"/>
  <c r="AI149" i="4"/>
  <c r="BB149" i="4"/>
  <c r="AX149" i="4"/>
  <c r="AT149" i="4"/>
  <c r="AP149" i="4"/>
  <c r="AL149" i="4"/>
  <c r="AH149" i="4"/>
  <c r="BC151" i="4"/>
  <c r="AY151" i="4"/>
  <c r="AU151" i="4"/>
  <c r="AQ151" i="4"/>
  <c r="AM151" i="4"/>
  <c r="AI151" i="4"/>
  <c r="BB151" i="4"/>
  <c r="AX151" i="4"/>
  <c r="AT151" i="4"/>
  <c r="AP151" i="4"/>
  <c r="AL151" i="4"/>
  <c r="AH151" i="4"/>
  <c r="BA151" i="4"/>
  <c r="AW151" i="4"/>
  <c r="AS151" i="4"/>
  <c r="AO151" i="4"/>
  <c r="AK151" i="4"/>
  <c r="AG151" i="4"/>
  <c r="AZ151" i="4"/>
  <c r="AV151" i="4"/>
  <c r="AR151" i="4"/>
  <c r="AN151" i="4"/>
  <c r="AJ151" i="4"/>
  <c r="BA153" i="4"/>
  <c r="AW153" i="4"/>
  <c r="AS153" i="4"/>
  <c r="AO153" i="4"/>
  <c r="AK153" i="4"/>
  <c r="AG153" i="4"/>
  <c r="AZ153" i="4"/>
  <c r="AV153" i="4"/>
  <c r="AR153" i="4"/>
  <c r="AN153" i="4"/>
  <c r="AJ153" i="4"/>
  <c r="BC153" i="4"/>
  <c r="AY153" i="4"/>
  <c r="AU153" i="4"/>
  <c r="AQ153" i="4"/>
  <c r="AM153" i="4"/>
  <c r="AI153" i="4"/>
  <c r="BB153" i="4"/>
  <c r="AX153" i="4"/>
  <c r="AT153" i="4"/>
  <c r="AP153" i="4"/>
  <c r="AL153" i="4"/>
  <c r="AH153" i="4"/>
  <c r="BC155" i="4"/>
  <c r="AY155" i="4"/>
  <c r="AU155" i="4"/>
  <c r="AQ155" i="4"/>
  <c r="AM155" i="4"/>
  <c r="AI155" i="4"/>
  <c r="BB155" i="4"/>
  <c r="AX155" i="4"/>
  <c r="AT155" i="4"/>
  <c r="AP155" i="4"/>
  <c r="AL155" i="4"/>
  <c r="AH155" i="4"/>
  <c r="BA155" i="4"/>
  <c r="AW155" i="4"/>
  <c r="AS155" i="4"/>
  <c r="AO155" i="4"/>
  <c r="AK155" i="4"/>
  <c r="AG155" i="4"/>
  <c r="AZ155" i="4"/>
  <c r="AV155" i="4"/>
  <c r="AR155" i="4"/>
  <c r="AN155" i="4"/>
  <c r="AJ155" i="4"/>
  <c r="BA157" i="4"/>
  <c r="AW157" i="4"/>
  <c r="AS157" i="4"/>
  <c r="AO157" i="4"/>
  <c r="AK157" i="4"/>
  <c r="AG157" i="4"/>
  <c r="AZ157" i="4"/>
  <c r="AV157" i="4"/>
  <c r="AR157" i="4"/>
  <c r="AN157" i="4"/>
  <c r="AJ157" i="4"/>
  <c r="BC157" i="4"/>
  <c r="AY157" i="4"/>
  <c r="AU157" i="4"/>
  <c r="AQ157" i="4"/>
  <c r="AM157" i="4"/>
  <c r="AI157" i="4"/>
  <c r="BB157" i="4"/>
  <c r="AX157" i="4"/>
  <c r="AT157" i="4"/>
  <c r="AP157" i="4"/>
  <c r="AL157" i="4"/>
  <c r="AH157" i="4"/>
  <c r="BC159" i="4"/>
  <c r="AY159" i="4"/>
  <c r="AU159" i="4"/>
  <c r="AQ159" i="4"/>
  <c r="AM159" i="4"/>
  <c r="AI159" i="4"/>
  <c r="BB159" i="4"/>
  <c r="AX159" i="4"/>
  <c r="AT159" i="4"/>
  <c r="AP159" i="4"/>
  <c r="AL159" i="4"/>
  <c r="AH159" i="4"/>
  <c r="BA159" i="4"/>
  <c r="AW159" i="4"/>
  <c r="AS159" i="4"/>
  <c r="AO159" i="4"/>
  <c r="AK159" i="4"/>
  <c r="AG159" i="4"/>
  <c r="AZ159" i="4"/>
  <c r="AV159" i="4"/>
  <c r="AR159" i="4"/>
  <c r="AN159" i="4"/>
  <c r="AJ159" i="4"/>
  <c r="BA161" i="4"/>
  <c r="AW161" i="4"/>
  <c r="AS161" i="4"/>
  <c r="AO161" i="4"/>
  <c r="AK161" i="4"/>
  <c r="AG161" i="4"/>
  <c r="AZ161" i="4"/>
  <c r="AV161" i="4"/>
  <c r="AR161" i="4"/>
  <c r="AN161" i="4"/>
  <c r="AJ161" i="4"/>
  <c r="BC161" i="4"/>
  <c r="AY161" i="4"/>
  <c r="AU161" i="4"/>
  <c r="AQ161" i="4"/>
  <c r="AM161" i="4"/>
  <c r="AI161" i="4"/>
  <c r="BB161" i="4"/>
  <c r="AX161" i="4"/>
  <c r="AT161" i="4"/>
  <c r="AP161" i="4"/>
  <c r="AL161" i="4"/>
  <c r="AH161" i="4"/>
  <c r="BC163" i="4"/>
  <c r="AY163" i="4"/>
  <c r="AU163" i="4"/>
  <c r="AQ163" i="4"/>
  <c r="AM163" i="4"/>
  <c r="AI163" i="4"/>
  <c r="BB163" i="4"/>
  <c r="AX163" i="4"/>
  <c r="AT163" i="4"/>
  <c r="AP163" i="4"/>
  <c r="AL163" i="4"/>
  <c r="AH163" i="4"/>
  <c r="BA163" i="4"/>
  <c r="AW163" i="4"/>
  <c r="AS163" i="4"/>
  <c r="AO163" i="4"/>
  <c r="AK163" i="4"/>
  <c r="AG163" i="4"/>
  <c r="AZ163" i="4"/>
  <c r="AV163" i="4"/>
  <c r="AR163" i="4"/>
  <c r="AN163" i="4"/>
  <c r="AJ163" i="4"/>
  <c r="BA165" i="4"/>
  <c r="AW165" i="4"/>
  <c r="AS165" i="4"/>
  <c r="AO165" i="4"/>
  <c r="AK165" i="4"/>
  <c r="AG165" i="4"/>
  <c r="AZ165" i="4"/>
  <c r="AV165" i="4"/>
  <c r="AR165" i="4"/>
  <c r="AN165" i="4"/>
  <c r="AJ165" i="4"/>
  <c r="BC165" i="4"/>
  <c r="AY165" i="4"/>
  <c r="AU165" i="4"/>
  <c r="AQ165" i="4"/>
  <c r="AM165" i="4"/>
  <c r="AI165" i="4"/>
  <c r="BB165" i="4"/>
  <c r="AX165" i="4"/>
  <c r="AT165" i="4"/>
  <c r="AP165" i="4"/>
  <c r="AL165" i="4"/>
  <c r="AH165" i="4"/>
  <c r="BC167" i="4"/>
  <c r="AY167" i="4"/>
  <c r="AU167" i="4"/>
  <c r="AQ167" i="4"/>
  <c r="AM167" i="4"/>
  <c r="AI167" i="4"/>
  <c r="BB167" i="4"/>
  <c r="AX167" i="4"/>
  <c r="AT167" i="4"/>
  <c r="AP167" i="4"/>
  <c r="AL167" i="4"/>
  <c r="AH167" i="4"/>
  <c r="BA167" i="4"/>
  <c r="AW167" i="4"/>
  <c r="AS167" i="4"/>
  <c r="AO167" i="4"/>
  <c r="AK167" i="4"/>
  <c r="AG167" i="4"/>
  <c r="AZ167" i="4"/>
  <c r="AV167" i="4"/>
  <c r="AR167" i="4"/>
  <c r="AN167" i="4"/>
  <c r="AJ167" i="4"/>
  <c r="BA169" i="4"/>
  <c r="AW169" i="4"/>
  <c r="AS169" i="4"/>
  <c r="AO169" i="4"/>
  <c r="AK169" i="4"/>
  <c r="AG169" i="4"/>
  <c r="AZ169" i="4"/>
  <c r="AV169" i="4"/>
  <c r="AR169" i="4"/>
  <c r="AN169" i="4"/>
  <c r="AJ169" i="4"/>
  <c r="BC169" i="4"/>
  <c r="AY169" i="4"/>
  <c r="AU169" i="4"/>
  <c r="AQ169" i="4"/>
  <c r="AM169" i="4"/>
  <c r="AI169" i="4"/>
  <c r="BB169" i="4"/>
  <c r="AX169" i="4"/>
  <c r="AT169" i="4"/>
  <c r="AP169" i="4"/>
  <c r="AL169" i="4"/>
  <c r="AH169" i="4"/>
  <c r="BC171" i="4"/>
  <c r="AY171" i="4"/>
  <c r="AU171" i="4"/>
  <c r="AQ171" i="4"/>
  <c r="AM171" i="4"/>
  <c r="AI171" i="4"/>
  <c r="BB171" i="4"/>
  <c r="AX171" i="4"/>
  <c r="AT171" i="4"/>
  <c r="AP171" i="4"/>
  <c r="AL171" i="4"/>
  <c r="AH171" i="4"/>
  <c r="BA171" i="4"/>
  <c r="AW171" i="4"/>
  <c r="AS171" i="4"/>
  <c r="AO171" i="4"/>
  <c r="AK171" i="4"/>
  <c r="AG171" i="4"/>
  <c r="AZ171" i="4"/>
  <c r="AV171" i="4"/>
  <c r="AR171" i="4"/>
  <c r="AN171" i="4"/>
  <c r="AJ171" i="4"/>
  <c r="BA173" i="4"/>
  <c r="AW173" i="4"/>
  <c r="AS173" i="4"/>
  <c r="AO173" i="4"/>
  <c r="AK173" i="4"/>
  <c r="AG173" i="4"/>
  <c r="AZ173" i="4"/>
  <c r="AV173" i="4"/>
  <c r="AR173" i="4"/>
  <c r="AN173" i="4"/>
  <c r="AJ173" i="4"/>
  <c r="BC173" i="4"/>
  <c r="AY173" i="4"/>
  <c r="AU173" i="4"/>
  <c r="AQ173" i="4"/>
  <c r="AM173" i="4"/>
  <c r="AI173" i="4"/>
  <c r="BB173" i="4"/>
  <c r="AX173" i="4"/>
  <c r="AT173" i="4"/>
  <c r="AP173" i="4"/>
  <c r="AL173" i="4"/>
  <c r="AH173" i="4"/>
  <c r="BC175" i="4"/>
  <c r="AY175" i="4"/>
  <c r="AU175" i="4"/>
  <c r="AQ175" i="4"/>
  <c r="AM175" i="4"/>
  <c r="AI175" i="4"/>
  <c r="BB175" i="4"/>
  <c r="AX175" i="4"/>
  <c r="AT175" i="4"/>
  <c r="AP175" i="4"/>
  <c r="AL175" i="4"/>
  <c r="AH175" i="4"/>
  <c r="BA175" i="4"/>
  <c r="AW175" i="4"/>
  <c r="AS175" i="4"/>
  <c r="AO175" i="4"/>
  <c r="AK175" i="4"/>
  <c r="AG175" i="4"/>
  <c r="AZ175" i="4"/>
  <c r="AV175" i="4"/>
  <c r="AR175" i="4"/>
  <c r="AN175" i="4"/>
  <c r="AJ175" i="4"/>
  <c r="BA177" i="4"/>
  <c r="AW177" i="4"/>
  <c r="AS177" i="4"/>
  <c r="AO177" i="4"/>
  <c r="AK177" i="4"/>
  <c r="AG177" i="4"/>
  <c r="AZ177" i="4"/>
  <c r="AV177" i="4"/>
  <c r="AR177" i="4"/>
  <c r="AN177" i="4"/>
  <c r="AJ177" i="4"/>
  <c r="BC177" i="4"/>
  <c r="AY177" i="4"/>
  <c r="AU177" i="4"/>
  <c r="AQ177" i="4"/>
  <c r="AM177" i="4"/>
  <c r="AI177" i="4"/>
  <c r="BB177" i="4"/>
  <c r="AX177" i="4"/>
  <c r="AT177" i="4"/>
  <c r="AP177" i="4"/>
  <c r="AL177" i="4"/>
  <c r="AH177" i="4"/>
  <c r="BC179" i="4"/>
  <c r="AY179" i="4"/>
  <c r="AU179" i="4"/>
  <c r="AQ179" i="4"/>
  <c r="AM179" i="4"/>
  <c r="AI179" i="4"/>
  <c r="BB179" i="4"/>
  <c r="AX179" i="4"/>
  <c r="AT179" i="4"/>
  <c r="AP179" i="4"/>
  <c r="AL179" i="4"/>
  <c r="AH179" i="4"/>
  <c r="BA179" i="4"/>
  <c r="AW179" i="4"/>
  <c r="AS179" i="4"/>
  <c r="AO179" i="4"/>
  <c r="AK179" i="4"/>
  <c r="AG179" i="4"/>
  <c r="AZ179" i="4"/>
  <c r="AV179" i="4"/>
  <c r="AR179" i="4"/>
  <c r="AN179" i="4"/>
  <c r="AJ179" i="4"/>
  <c r="BA181" i="4"/>
  <c r="AW181" i="4"/>
  <c r="AS181" i="4"/>
  <c r="AO181" i="4"/>
  <c r="AK181" i="4"/>
  <c r="AG181" i="4"/>
  <c r="AZ181" i="4"/>
  <c r="AV181" i="4"/>
  <c r="AR181" i="4"/>
  <c r="AN181" i="4"/>
  <c r="AJ181" i="4"/>
  <c r="BC181" i="4"/>
  <c r="AY181" i="4"/>
  <c r="AU181" i="4"/>
  <c r="AQ181" i="4"/>
  <c r="AM181" i="4"/>
  <c r="AI181" i="4"/>
  <c r="BB181" i="4"/>
  <c r="AX181" i="4"/>
  <c r="AT181" i="4"/>
  <c r="AP181" i="4"/>
  <c r="AL181" i="4"/>
  <c r="AH181" i="4"/>
  <c r="BC183" i="4"/>
  <c r="AY183" i="4"/>
  <c r="AU183" i="4"/>
  <c r="AQ183" i="4"/>
  <c r="AM183" i="4"/>
  <c r="AI183" i="4"/>
  <c r="BB183" i="4"/>
  <c r="AX183" i="4"/>
  <c r="AT183" i="4"/>
  <c r="AP183" i="4"/>
  <c r="AL183" i="4"/>
  <c r="AH183" i="4"/>
  <c r="BA183" i="4"/>
  <c r="AW183" i="4"/>
  <c r="AS183" i="4"/>
  <c r="AO183" i="4"/>
  <c r="AK183" i="4"/>
  <c r="AG183" i="4"/>
  <c r="AZ183" i="4"/>
  <c r="AV183" i="4"/>
  <c r="AR183" i="4"/>
  <c r="AN183" i="4"/>
  <c r="AJ183" i="4"/>
  <c r="BA185" i="4"/>
  <c r="AW185" i="4"/>
  <c r="AS185" i="4"/>
  <c r="AO185" i="4"/>
  <c r="AK185" i="4"/>
  <c r="AG185" i="4"/>
  <c r="AZ185" i="4"/>
  <c r="AV185" i="4"/>
  <c r="AR185" i="4"/>
  <c r="AN185" i="4"/>
  <c r="AJ185" i="4"/>
  <c r="BC185" i="4"/>
  <c r="AY185" i="4"/>
  <c r="AU185" i="4"/>
  <c r="AQ185" i="4"/>
  <c r="AM185" i="4"/>
  <c r="AI185" i="4"/>
  <c r="BB185" i="4"/>
  <c r="AX185" i="4"/>
  <c r="AT185" i="4"/>
  <c r="AP185" i="4"/>
  <c r="AL185" i="4"/>
  <c r="AH185" i="4"/>
  <c r="BC187" i="4"/>
  <c r="AY187" i="4"/>
  <c r="AU187" i="4"/>
  <c r="AQ187" i="4"/>
  <c r="AM187" i="4"/>
  <c r="AI187" i="4"/>
  <c r="BB187" i="4"/>
  <c r="AX187" i="4"/>
  <c r="AT187" i="4"/>
  <c r="AP187" i="4"/>
  <c r="AL187" i="4"/>
  <c r="AH187" i="4"/>
  <c r="BA187" i="4"/>
  <c r="AW187" i="4"/>
  <c r="AS187" i="4"/>
  <c r="AO187" i="4"/>
  <c r="AK187" i="4"/>
  <c r="AG187" i="4"/>
  <c r="AZ187" i="4"/>
  <c r="AV187" i="4"/>
  <c r="AR187" i="4"/>
  <c r="AN187" i="4"/>
  <c r="AJ187" i="4"/>
  <c r="BA189" i="4"/>
  <c r="AW189" i="4"/>
  <c r="AS189" i="4"/>
  <c r="AO189" i="4"/>
  <c r="AK189" i="4"/>
  <c r="AG189" i="4"/>
  <c r="AZ189" i="4"/>
  <c r="AV189" i="4"/>
  <c r="AR189" i="4"/>
  <c r="AN189" i="4"/>
  <c r="AJ189" i="4"/>
  <c r="BC189" i="4"/>
  <c r="AY189" i="4"/>
  <c r="AU189" i="4"/>
  <c r="AQ189" i="4"/>
  <c r="AM189" i="4"/>
  <c r="AI189" i="4"/>
  <c r="BB189" i="4"/>
  <c r="AX189" i="4"/>
  <c r="AT189" i="4"/>
  <c r="AP189" i="4"/>
  <c r="AL189" i="4"/>
  <c r="AH189" i="4"/>
  <c r="BC191" i="4"/>
  <c r="AY191" i="4"/>
  <c r="AU191" i="4"/>
  <c r="AQ191" i="4"/>
  <c r="AM191" i="4"/>
  <c r="AI191" i="4"/>
  <c r="BB191" i="4"/>
  <c r="AX191" i="4"/>
  <c r="AT191" i="4"/>
  <c r="AP191" i="4"/>
  <c r="AL191" i="4"/>
  <c r="AH191" i="4"/>
  <c r="BA191" i="4"/>
  <c r="AW191" i="4"/>
  <c r="AS191" i="4"/>
  <c r="AO191" i="4"/>
  <c r="AK191" i="4"/>
  <c r="AG191" i="4"/>
  <c r="AZ191" i="4"/>
  <c r="AV191" i="4"/>
  <c r="AR191" i="4"/>
  <c r="AN191" i="4"/>
  <c r="AJ191" i="4"/>
  <c r="BA193" i="4"/>
  <c r="AW193" i="4"/>
  <c r="AS193" i="4"/>
  <c r="AO193" i="4"/>
  <c r="AK193" i="4"/>
  <c r="AG193" i="4"/>
  <c r="AZ193" i="4"/>
  <c r="AV193" i="4"/>
  <c r="AR193" i="4"/>
  <c r="AN193" i="4"/>
  <c r="AJ193" i="4"/>
  <c r="BC193" i="4"/>
  <c r="AY193" i="4"/>
  <c r="AU193" i="4"/>
  <c r="AQ193" i="4"/>
  <c r="AM193" i="4"/>
  <c r="AI193" i="4"/>
  <c r="BB193" i="4"/>
  <c r="AX193" i="4"/>
  <c r="AT193" i="4"/>
  <c r="AP193" i="4"/>
  <c r="AL193" i="4"/>
  <c r="AH193" i="4"/>
  <c r="BC195" i="4"/>
  <c r="AY195" i="4"/>
  <c r="AU195" i="4"/>
  <c r="AQ195" i="4"/>
  <c r="AM195" i="4"/>
  <c r="AI195" i="4"/>
  <c r="BB195" i="4"/>
  <c r="AX195" i="4"/>
  <c r="AT195" i="4"/>
  <c r="AP195" i="4"/>
  <c r="AL195" i="4"/>
  <c r="AH195" i="4"/>
  <c r="BA195" i="4"/>
  <c r="AW195" i="4"/>
  <c r="AS195" i="4"/>
  <c r="AO195" i="4"/>
  <c r="AK195" i="4"/>
  <c r="AG195" i="4"/>
  <c r="AZ195" i="4"/>
  <c r="AV195" i="4"/>
  <c r="AR195" i="4"/>
  <c r="AN195" i="4"/>
  <c r="AJ195" i="4"/>
  <c r="BA197" i="4"/>
  <c r="AW197" i="4"/>
  <c r="AS197" i="4"/>
  <c r="AO197" i="4"/>
  <c r="AK197" i="4"/>
  <c r="AG197" i="4"/>
  <c r="AZ197" i="4"/>
  <c r="AV197" i="4"/>
  <c r="AR197" i="4"/>
  <c r="AN197" i="4"/>
  <c r="AJ197" i="4"/>
  <c r="BC197" i="4"/>
  <c r="AY197" i="4"/>
  <c r="AU197" i="4"/>
  <c r="AQ197" i="4"/>
  <c r="AM197" i="4"/>
  <c r="AI197" i="4"/>
  <c r="BB197" i="4"/>
  <c r="AX197" i="4"/>
  <c r="AT197" i="4"/>
  <c r="AP197" i="4"/>
  <c r="AL197" i="4"/>
  <c r="AH197" i="4"/>
  <c r="BC199" i="4"/>
  <c r="AY199" i="4"/>
  <c r="AU199" i="4"/>
  <c r="AQ199" i="4"/>
  <c r="AM199" i="4"/>
  <c r="AI199" i="4"/>
  <c r="BB199" i="4"/>
  <c r="AX199" i="4"/>
  <c r="AT199" i="4"/>
  <c r="AP199" i="4"/>
  <c r="AL199" i="4"/>
  <c r="AH199" i="4"/>
  <c r="BA199" i="4"/>
  <c r="AW199" i="4"/>
  <c r="AS199" i="4"/>
  <c r="AO199" i="4"/>
  <c r="AK199" i="4"/>
  <c r="AG199" i="4"/>
  <c r="AZ199" i="4"/>
  <c r="AV199" i="4"/>
  <c r="AR199" i="4"/>
  <c r="AN199" i="4"/>
  <c r="AJ199" i="4"/>
  <c r="BA201" i="4"/>
  <c r="AW201" i="4"/>
  <c r="AS201" i="4"/>
  <c r="AO201" i="4"/>
  <c r="AK201" i="4"/>
  <c r="AG201" i="4"/>
  <c r="AZ201" i="4"/>
  <c r="AV201" i="4"/>
  <c r="AR201" i="4"/>
  <c r="AN201" i="4"/>
  <c r="AJ201" i="4"/>
  <c r="BC201" i="4"/>
  <c r="AY201" i="4"/>
  <c r="AU201" i="4"/>
  <c r="AQ201" i="4"/>
  <c r="AM201" i="4"/>
  <c r="AI201" i="4"/>
  <c r="BB201" i="4"/>
  <c r="AX201" i="4"/>
  <c r="AT201" i="4"/>
  <c r="AP201" i="4"/>
  <c r="AL201" i="4"/>
  <c r="AH201" i="4"/>
  <c r="BC203" i="4"/>
  <c r="AY203" i="4"/>
  <c r="AU203" i="4"/>
  <c r="AQ203" i="4"/>
  <c r="AM203" i="4"/>
  <c r="AI203" i="4"/>
  <c r="BB203" i="4"/>
  <c r="AX203" i="4"/>
  <c r="AT203" i="4"/>
  <c r="AP203" i="4"/>
  <c r="AL203" i="4"/>
  <c r="AH203" i="4"/>
  <c r="BA203" i="4"/>
  <c r="AW203" i="4"/>
  <c r="AS203" i="4"/>
  <c r="AO203" i="4"/>
  <c r="AK203" i="4"/>
  <c r="AG203" i="4"/>
  <c r="AZ203" i="4"/>
  <c r="AV203" i="4"/>
  <c r="AR203" i="4"/>
  <c r="AN203" i="4"/>
  <c r="AJ203" i="4"/>
  <c r="BA205" i="4"/>
  <c r="AW205" i="4"/>
  <c r="AS205" i="4"/>
  <c r="AO205" i="4"/>
  <c r="AK205" i="4"/>
  <c r="AG205" i="4"/>
  <c r="AZ205" i="4"/>
  <c r="AV205" i="4"/>
  <c r="AR205" i="4"/>
  <c r="AN205" i="4"/>
  <c r="AJ205" i="4"/>
  <c r="BC205" i="4"/>
  <c r="AY205" i="4"/>
  <c r="AU205" i="4"/>
  <c r="AQ205" i="4"/>
  <c r="AM205" i="4"/>
  <c r="AI205" i="4"/>
  <c r="BB205" i="4"/>
  <c r="AX205" i="4"/>
  <c r="AT205" i="4"/>
  <c r="AP205" i="4"/>
  <c r="AL205" i="4"/>
  <c r="AH205" i="4"/>
  <c r="BC207" i="4"/>
  <c r="AY207" i="4"/>
  <c r="AU207" i="4"/>
  <c r="AQ207" i="4"/>
  <c r="AM207" i="4"/>
  <c r="AI207" i="4"/>
  <c r="BB207" i="4"/>
  <c r="AX207" i="4"/>
  <c r="AT207" i="4"/>
  <c r="AP207" i="4"/>
  <c r="AL207" i="4"/>
  <c r="AH207" i="4"/>
  <c r="BA207" i="4"/>
  <c r="AW207" i="4"/>
  <c r="AS207" i="4"/>
  <c r="AO207" i="4"/>
  <c r="AK207" i="4"/>
  <c r="AG207" i="4"/>
  <c r="AZ207" i="4"/>
  <c r="AV207" i="4"/>
  <c r="AR207" i="4"/>
  <c r="AN207" i="4"/>
  <c r="AJ207" i="4"/>
  <c r="BA209" i="4"/>
  <c r="AW209" i="4"/>
  <c r="AS209" i="4"/>
  <c r="AO209" i="4"/>
  <c r="AK209" i="4"/>
  <c r="AG209" i="4"/>
  <c r="AZ209" i="4"/>
  <c r="AV209" i="4"/>
  <c r="AR209" i="4"/>
  <c r="AN209" i="4"/>
  <c r="AJ209" i="4"/>
  <c r="BC209" i="4"/>
  <c r="AY209" i="4"/>
  <c r="AU209" i="4"/>
  <c r="AQ209" i="4"/>
  <c r="AM209" i="4"/>
  <c r="AI209" i="4"/>
  <c r="BB209" i="4"/>
  <c r="AX209" i="4"/>
  <c r="AT209" i="4"/>
  <c r="AP209" i="4"/>
  <c r="AL209" i="4"/>
  <c r="AH209" i="4"/>
  <c r="BC211" i="4"/>
  <c r="AY211" i="4"/>
  <c r="AU211" i="4"/>
  <c r="AQ211" i="4"/>
  <c r="AM211" i="4"/>
  <c r="AI211" i="4"/>
  <c r="BB211" i="4"/>
  <c r="AX211" i="4"/>
  <c r="AT211" i="4"/>
  <c r="AP211" i="4"/>
  <c r="AL211" i="4"/>
  <c r="AH211" i="4"/>
  <c r="BA211" i="4"/>
  <c r="AW211" i="4"/>
  <c r="AS211" i="4"/>
  <c r="AO211" i="4"/>
  <c r="AK211" i="4"/>
  <c r="AG211" i="4"/>
  <c r="AZ211" i="4"/>
  <c r="AV211" i="4"/>
  <c r="AR211" i="4"/>
  <c r="AN211" i="4"/>
  <c r="AJ211" i="4"/>
  <c r="BA213" i="4"/>
  <c r="AW213" i="4"/>
  <c r="AS213" i="4"/>
  <c r="AO213" i="4"/>
  <c r="AK213" i="4"/>
  <c r="AG213" i="4"/>
  <c r="AZ213" i="4"/>
  <c r="AV213" i="4"/>
  <c r="AR213" i="4"/>
  <c r="AN213" i="4"/>
  <c r="AJ213" i="4"/>
  <c r="BC213" i="4"/>
  <c r="AY213" i="4"/>
  <c r="AU213" i="4"/>
  <c r="AQ213" i="4"/>
  <c r="AM213" i="4"/>
  <c r="AI213" i="4"/>
  <c r="BB213" i="4"/>
  <c r="AX213" i="4"/>
  <c r="AT213" i="4"/>
  <c r="AP213" i="4"/>
  <c r="AL213" i="4"/>
  <c r="AH213" i="4"/>
  <c r="BC215" i="4"/>
  <c r="AY215" i="4"/>
  <c r="AU215" i="4"/>
  <c r="AQ215" i="4"/>
  <c r="AM215" i="4"/>
  <c r="AI215" i="4"/>
  <c r="BB215" i="4"/>
  <c r="AX215" i="4"/>
  <c r="AT215" i="4"/>
  <c r="AP215" i="4"/>
  <c r="AL215" i="4"/>
  <c r="AH215" i="4"/>
  <c r="BA215" i="4"/>
  <c r="AW215" i="4"/>
  <c r="AS215" i="4"/>
  <c r="AO215" i="4"/>
  <c r="AK215" i="4"/>
  <c r="AG215" i="4"/>
  <c r="AZ215" i="4"/>
  <c r="AV215" i="4"/>
  <c r="AR215" i="4"/>
  <c r="AN215" i="4"/>
  <c r="AJ215" i="4"/>
  <c r="AZ217" i="4"/>
  <c r="AV217" i="4"/>
  <c r="AR217" i="4"/>
  <c r="AN217" i="4"/>
  <c r="AJ217" i="4"/>
  <c r="BB217" i="4"/>
  <c r="AX217" i="4"/>
  <c r="AT217" i="4"/>
  <c r="AP217" i="4"/>
  <c r="AL217" i="4"/>
  <c r="AH217" i="4"/>
  <c r="BC217" i="4"/>
  <c r="AU217" i="4"/>
  <c r="AM217" i="4"/>
  <c r="BA217" i="4"/>
  <c r="AS217" i="4"/>
  <c r="AK217" i="4"/>
  <c r="AY217" i="4"/>
  <c r="AQ217" i="4"/>
  <c r="AI217" i="4"/>
  <c r="AW217" i="4"/>
  <c r="AO217" i="4"/>
  <c r="AG217" i="4"/>
  <c r="BB219" i="4"/>
  <c r="AX219" i="4"/>
  <c r="AT219" i="4"/>
  <c r="AP219" i="4"/>
  <c r="AL219" i="4"/>
  <c r="AH219" i="4"/>
  <c r="AZ219" i="4"/>
  <c r="AV219" i="4"/>
  <c r="AR219" i="4"/>
  <c r="AN219" i="4"/>
  <c r="AJ219" i="4"/>
  <c r="AW219" i="4"/>
  <c r="AO219" i="4"/>
  <c r="AG219" i="4"/>
  <c r="BC219" i="4"/>
  <c r="AU219" i="4"/>
  <c r="AM219" i="4"/>
  <c r="BA219" i="4"/>
  <c r="AS219" i="4"/>
  <c r="AK219" i="4"/>
  <c r="AY219" i="4"/>
  <c r="AQ219" i="4"/>
  <c r="AI219" i="4"/>
  <c r="AZ221" i="4"/>
  <c r="AV221" i="4"/>
  <c r="AR221" i="4"/>
  <c r="AN221" i="4"/>
  <c r="AJ221" i="4"/>
  <c r="BB221" i="4"/>
  <c r="AX221" i="4"/>
  <c r="AT221" i="4"/>
  <c r="AP221" i="4"/>
  <c r="AL221" i="4"/>
  <c r="AH221" i="4"/>
  <c r="AY221" i="4"/>
  <c r="AQ221" i="4"/>
  <c r="AI221" i="4"/>
  <c r="AW221" i="4"/>
  <c r="AO221" i="4"/>
  <c r="AG221" i="4"/>
  <c r="BC221" i="4"/>
  <c r="AU221" i="4"/>
  <c r="AM221" i="4"/>
  <c r="BA221" i="4"/>
  <c r="AS221" i="4"/>
  <c r="AK221" i="4"/>
  <c r="BB223" i="4"/>
  <c r="AX223" i="4"/>
  <c r="AT223" i="4"/>
  <c r="AP223" i="4"/>
  <c r="AL223" i="4"/>
  <c r="AH223" i="4"/>
  <c r="AZ223" i="4"/>
  <c r="AV223" i="4"/>
  <c r="AR223" i="4"/>
  <c r="AN223" i="4"/>
  <c r="AJ223" i="4"/>
  <c r="BA223" i="4"/>
  <c r="AS223" i="4"/>
  <c r="AK223" i="4"/>
  <c r="AY223" i="4"/>
  <c r="AQ223" i="4"/>
  <c r="AI223" i="4"/>
  <c r="AW223" i="4"/>
  <c r="AO223" i="4"/>
  <c r="AG223" i="4"/>
  <c r="BC223" i="4"/>
  <c r="AU223" i="4"/>
  <c r="AM223" i="4"/>
  <c r="AZ225" i="4"/>
  <c r="AV225" i="4"/>
  <c r="AR225" i="4"/>
  <c r="AN225" i="4"/>
  <c r="AJ225" i="4"/>
  <c r="BB225" i="4"/>
  <c r="AX225" i="4"/>
  <c r="AT225" i="4"/>
  <c r="AP225" i="4"/>
  <c r="AL225" i="4"/>
  <c r="AH225" i="4"/>
  <c r="BC225" i="4"/>
  <c r="AU225" i="4"/>
  <c r="AM225" i="4"/>
  <c r="BA225" i="4"/>
  <c r="AS225" i="4"/>
  <c r="AK225" i="4"/>
  <c r="AY225" i="4"/>
  <c r="AQ225" i="4"/>
  <c r="AI225" i="4"/>
  <c r="AW225" i="4"/>
  <c r="AO225" i="4"/>
  <c r="AG225" i="4"/>
  <c r="BB227" i="4"/>
  <c r="AX227" i="4"/>
  <c r="AT227" i="4"/>
  <c r="AP227" i="4"/>
  <c r="AL227" i="4"/>
  <c r="AH227" i="4"/>
  <c r="AZ227" i="4"/>
  <c r="AV227" i="4"/>
  <c r="AR227" i="4"/>
  <c r="AN227" i="4"/>
  <c r="AJ227" i="4"/>
  <c r="AW227" i="4"/>
  <c r="AO227" i="4"/>
  <c r="AG227" i="4"/>
  <c r="BC227" i="4"/>
  <c r="AU227" i="4"/>
  <c r="AM227" i="4"/>
  <c r="BA227" i="4"/>
  <c r="AS227" i="4"/>
  <c r="AK227" i="4"/>
  <c r="AY227" i="4"/>
  <c r="AQ227" i="4"/>
  <c r="AI227" i="4"/>
  <c r="AZ229" i="4"/>
  <c r="AV229" i="4"/>
  <c r="AR229" i="4"/>
  <c r="AN229" i="4"/>
  <c r="AJ229" i="4"/>
  <c r="BB229" i="4"/>
  <c r="AX229" i="4"/>
  <c r="AT229" i="4"/>
  <c r="AP229" i="4"/>
  <c r="AL229" i="4"/>
  <c r="AH229" i="4"/>
  <c r="AY229" i="4"/>
  <c r="AQ229" i="4"/>
  <c r="AI229" i="4"/>
  <c r="AW229" i="4"/>
  <c r="AO229" i="4"/>
  <c r="AG229" i="4"/>
  <c r="BC229" i="4"/>
  <c r="AU229" i="4"/>
  <c r="AM229" i="4"/>
  <c r="BA229" i="4"/>
  <c r="AS229" i="4"/>
  <c r="AK229" i="4"/>
  <c r="BB231" i="4"/>
  <c r="AX231" i="4"/>
  <c r="AT231" i="4"/>
  <c r="AP231" i="4"/>
  <c r="AL231" i="4"/>
  <c r="AH231" i="4"/>
  <c r="AZ231" i="4"/>
  <c r="AV231" i="4"/>
  <c r="AR231" i="4"/>
  <c r="AN231" i="4"/>
  <c r="AJ231" i="4"/>
  <c r="BA231" i="4"/>
  <c r="AS231" i="4"/>
  <c r="AK231" i="4"/>
  <c r="AY231" i="4"/>
  <c r="AQ231" i="4"/>
  <c r="AI231" i="4"/>
  <c r="AW231" i="4"/>
  <c r="AO231" i="4"/>
  <c r="AG231" i="4"/>
  <c r="BC231" i="4"/>
  <c r="AU231" i="4"/>
  <c r="AM231" i="4"/>
  <c r="AZ233" i="4"/>
  <c r="AV233" i="4"/>
  <c r="AR233" i="4"/>
  <c r="AN233" i="4"/>
  <c r="AJ233" i="4"/>
  <c r="BB233" i="4"/>
  <c r="AX233" i="4"/>
  <c r="AT233" i="4"/>
  <c r="AP233" i="4"/>
  <c r="AL233" i="4"/>
  <c r="AH233" i="4"/>
  <c r="BC233" i="4"/>
  <c r="AU233" i="4"/>
  <c r="AM233" i="4"/>
  <c r="BA233" i="4"/>
  <c r="AS233" i="4"/>
  <c r="AK233" i="4"/>
  <c r="AY233" i="4"/>
  <c r="AQ233" i="4"/>
  <c r="AI233" i="4"/>
  <c r="AW233" i="4"/>
  <c r="AO233" i="4"/>
  <c r="AG233" i="4"/>
  <c r="BB235" i="4"/>
  <c r="AX235" i="4"/>
  <c r="AT235" i="4"/>
  <c r="AP235" i="4"/>
  <c r="AL235" i="4"/>
  <c r="AH235" i="4"/>
  <c r="AZ235" i="4"/>
  <c r="AV235" i="4"/>
  <c r="AR235" i="4"/>
  <c r="AN235" i="4"/>
  <c r="AJ235" i="4"/>
  <c r="AW235" i="4"/>
  <c r="AO235" i="4"/>
  <c r="AG235" i="4"/>
  <c r="BC235" i="4"/>
  <c r="AU235" i="4"/>
  <c r="AM235" i="4"/>
  <c r="BA235" i="4"/>
  <c r="AS235" i="4"/>
  <c r="AK235" i="4"/>
  <c r="AY235" i="4"/>
  <c r="AQ235" i="4"/>
  <c r="AI235" i="4"/>
  <c r="AZ237" i="4"/>
  <c r="AV237" i="4"/>
  <c r="AR237" i="4"/>
  <c r="AN237" i="4"/>
  <c r="AJ237" i="4"/>
  <c r="BB237" i="4"/>
  <c r="AX237" i="4"/>
  <c r="AT237" i="4"/>
  <c r="AP237" i="4"/>
  <c r="AL237" i="4"/>
  <c r="AH237" i="4"/>
  <c r="AY237" i="4"/>
  <c r="AQ237" i="4"/>
  <c r="AI237" i="4"/>
  <c r="AW237" i="4"/>
  <c r="AO237" i="4"/>
  <c r="AG237" i="4"/>
  <c r="BC237" i="4"/>
  <c r="AU237" i="4"/>
  <c r="AM237" i="4"/>
  <c r="BA237" i="4"/>
  <c r="AS237" i="4"/>
  <c r="AK237" i="4"/>
  <c r="BB239" i="4"/>
  <c r="AX239" i="4"/>
  <c r="AT239" i="4"/>
  <c r="AP239" i="4"/>
  <c r="AL239" i="4"/>
  <c r="AH239" i="4"/>
  <c r="AZ239" i="4"/>
  <c r="AV239" i="4"/>
  <c r="AR239" i="4"/>
  <c r="AN239" i="4"/>
  <c r="AJ239" i="4"/>
  <c r="BA239" i="4"/>
  <c r="AS239" i="4"/>
  <c r="AK239" i="4"/>
  <c r="AY239" i="4"/>
  <c r="AQ239" i="4"/>
  <c r="AI239" i="4"/>
  <c r="AW239" i="4"/>
  <c r="AO239" i="4"/>
  <c r="AG239" i="4"/>
  <c r="BC239" i="4"/>
  <c r="AU239" i="4"/>
  <c r="AM239" i="4"/>
  <c r="AZ241" i="4"/>
  <c r="AV241" i="4"/>
  <c r="AR241" i="4"/>
  <c r="AN241" i="4"/>
  <c r="AJ241" i="4"/>
  <c r="BB241" i="4"/>
  <c r="AX241" i="4"/>
  <c r="AT241" i="4"/>
  <c r="AP241" i="4"/>
  <c r="AL241" i="4"/>
  <c r="AH241" i="4"/>
  <c r="BC241" i="4"/>
  <c r="AU241" i="4"/>
  <c r="AM241" i="4"/>
  <c r="BA241" i="4"/>
  <c r="AS241" i="4"/>
  <c r="AK241" i="4"/>
  <c r="AY241" i="4"/>
  <c r="AQ241" i="4"/>
  <c r="AI241" i="4"/>
  <c r="AW241" i="4"/>
  <c r="AO241" i="4"/>
  <c r="AG241" i="4"/>
  <c r="BB243" i="4"/>
  <c r="AX243" i="4"/>
  <c r="AT243" i="4"/>
  <c r="AP243" i="4"/>
  <c r="AL243" i="4"/>
  <c r="AH243" i="4"/>
  <c r="AZ243" i="4"/>
  <c r="AV243" i="4"/>
  <c r="AR243" i="4"/>
  <c r="AN243" i="4"/>
  <c r="AJ243" i="4"/>
  <c r="AW243" i="4"/>
  <c r="AO243" i="4"/>
  <c r="AG243" i="4"/>
  <c r="BC243" i="4"/>
  <c r="AU243" i="4"/>
  <c r="AM243" i="4"/>
  <c r="BA243" i="4"/>
  <c r="AS243" i="4"/>
  <c r="AK243" i="4"/>
  <c r="AY243" i="4"/>
  <c r="AQ243" i="4"/>
  <c r="AI243" i="4"/>
  <c r="AZ245" i="4"/>
  <c r="AV245" i="4"/>
  <c r="AR245" i="4"/>
  <c r="AN245" i="4"/>
  <c r="AJ245" i="4"/>
  <c r="BB245" i="4"/>
  <c r="AX245" i="4"/>
  <c r="AT245" i="4"/>
  <c r="AP245" i="4"/>
  <c r="AL245" i="4"/>
  <c r="AH245" i="4"/>
  <c r="AY245" i="4"/>
  <c r="AQ245" i="4"/>
  <c r="AI245" i="4"/>
  <c r="AW245" i="4"/>
  <c r="AO245" i="4"/>
  <c r="AG245" i="4"/>
  <c r="BC245" i="4"/>
  <c r="AU245" i="4"/>
  <c r="AM245" i="4"/>
  <c r="BA245" i="4"/>
  <c r="AS245" i="4"/>
  <c r="AK245" i="4"/>
  <c r="BB247" i="4"/>
  <c r="AX247" i="4"/>
  <c r="AT247" i="4"/>
  <c r="AP247" i="4"/>
  <c r="AL247" i="4"/>
  <c r="AH247" i="4"/>
  <c r="AZ247" i="4"/>
  <c r="AV247" i="4"/>
  <c r="AR247" i="4"/>
  <c r="AN247" i="4"/>
  <c r="AJ247" i="4"/>
  <c r="BA247" i="4"/>
  <c r="AS247" i="4"/>
  <c r="AK247" i="4"/>
  <c r="AY247" i="4"/>
  <c r="AQ247" i="4"/>
  <c r="AI247" i="4"/>
  <c r="AW247" i="4"/>
  <c r="AO247" i="4"/>
  <c r="AG247" i="4"/>
  <c r="BC247" i="4"/>
  <c r="AU247" i="4"/>
  <c r="AM247" i="4"/>
  <c r="AZ249" i="4"/>
  <c r="AV249" i="4"/>
  <c r="AR249" i="4"/>
  <c r="AN249" i="4"/>
  <c r="AJ249" i="4"/>
  <c r="BB249" i="4"/>
  <c r="AX249" i="4"/>
  <c r="AT249" i="4"/>
  <c r="AP249" i="4"/>
  <c r="AL249" i="4"/>
  <c r="AH249" i="4"/>
  <c r="BC249" i="4"/>
  <c r="AU249" i="4"/>
  <c r="AM249" i="4"/>
  <c r="BA249" i="4"/>
  <c r="AS249" i="4"/>
  <c r="AK249" i="4"/>
  <c r="AY249" i="4"/>
  <c r="AQ249" i="4"/>
  <c r="AI249" i="4"/>
  <c r="AW249" i="4"/>
  <c r="AO249" i="4"/>
  <c r="AG249" i="4"/>
  <c r="BB251" i="4"/>
  <c r="AX251" i="4"/>
  <c r="AT251" i="4"/>
  <c r="AP251" i="4"/>
  <c r="AL251" i="4"/>
  <c r="AH251" i="4"/>
  <c r="AZ251" i="4"/>
  <c r="AV251" i="4"/>
  <c r="AR251" i="4"/>
  <c r="AN251" i="4"/>
  <c r="AJ251" i="4"/>
  <c r="AW251" i="4"/>
  <c r="AO251" i="4"/>
  <c r="AG251" i="4"/>
  <c r="BC251" i="4"/>
  <c r="AU251" i="4"/>
  <c r="AM251" i="4"/>
  <c r="BA251" i="4"/>
  <c r="AS251" i="4"/>
  <c r="AK251" i="4"/>
  <c r="AY251" i="4"/>
  <c r="AQ251" i="4"/>
  <c r="AI251" i="4"/>
  <c r="AZ253" i="4"/>
  <c r="AV253" i="4"/>
  <c r="AR253" i="4"/>
  <c r="AN253" i="4"/>
  <c r="AJ253" i="4"/>
  <c r="BB253" i="4"/>
  <c r="AX253" i="4"/>
  <c r="AT253" i="4"/>
  <c r="AP253" i="4"/>
  <c r="AL253" i="4"/>
  <c r="AH253" i="4"/>
  <c r="AY253" i="4"/>
  <c r="AQ253" i="4"/>
  <c r="AI253" i="4"/>
  <c r="AW253" i="4"/>
  <c r="AO253" i="4"/>
  <c r="AG253" i="4"/>
  <c r="BC253" i="4"/>
  <c r="AU253" i="4"/>
  <c r="AM253" i="4"/>
  <c r="BA253" i="4"/>
  <c r="AS253" i="4"/>
  <c r="AK253" i="4"/>
  <c r="BB255" i="4"/>
  <c r="AX255" i="4"/>
  <c r="AT255" i="4"/>
  <c r="AP255" i="4"/>
  <c r="AL255" i="4"/>
  <c r="AH255" i="4"/>
  <c r="AZ255" i="4"/>
  <c r="AV255" i="4"/>
  <c r="AR255" i="4"/>
  <c r="AN255" i="4"/>
  <c r="AJ255" i="4"/>
  <c r="BA255" i="4"/>
  <c r="AS255" i="4"/>
  <c r="AK255" i="4"/>
  <c r="AY255" i="4"/>
  <c r="AQ255" i="4"/>
  <c r="AI255" i="4"/>
  <c r="AW255" i="4"/>
  <c r="AO255" i="4"/>
  <c r="AG255" i="4"/>
  <c r="BC255" i="4"/>
  <c r="AU255" i="4"/>
  <c r="AM255" i="4"/>
  <c r="AZ257" i="4"/>
  <c r="AV257" i="4"/>
  <c r="AR257" i="4"/>
  <c r="AN257" i="4"/>
  <c r="AJ257" i="4"/>
  <c r="BB257" i="4"/>
  <c r="AX257" i="4"/>
  <c r="AT257" i="4"/>
  <c r="AP257" i="4"/>
  <c r="AL257" i="4"/>
  <c r="AH257" i="4"/>
  <c r="BC257" i="4"/>
  <c r="AU257" i="4"/>
  <c r="AM257" i="4"/>
  <c r="BA257" i="4"/>
  <c r="AS257" i="4"/>
  <c r="AK257" i="4"/>
  <c r="AY257" i="4"/>
  <c r="AQ257" i="4"/>
  <c r="AI257" i="4"/>
  <c r="AW257" i="4"/>
  <c r="AO257" i="4"/>
  <c r="AG257" i="4"/>
  <c r="BB259" i="4"/>
  <c r="AX259" i="4"/>
  <c r="AT259" i="4"/>
  <c r="AP259" i="4"/>
  <c r="AL259" i="4"/>
  <c r="AH259" i="4"/>
  <c r="AZ259" i="4"/>
  <c r="AV259" i="4"/>
  <c r="AR259" i="4"/>
  <c r="AN259" i="4"/>
  <c r="AJ259" i="4"/>
  <c r="AW259" i="4"/>
  <c r="AO259" i="4"/>
  <c r="AG259" i="4"/>
  <c r="BC259" i="4"/>
  <c r="AU259" i="4"/>
  <c r="AM259" i="4"/>
  <c r="BA259" i="4"/>
  <c r="AS259" i="4"/>
  <c r="AK259" i="4"/>
  <c r="AY259" i="4"/>
  <c r="AQ259" i="4"/>
  <c r="AI259" i="4"/>
  <c r="AZ261" i="4"/>
  <c r="AV261" i="4"/>
  <c r="AR261" i="4"/>
  <c r="AN261" i="4"/>
  <c r="AJ261" i="4"/>
  <c r="BB261" i="4"/>
  <c r="AX261" i="4"/>
  <c r="AT261" i="4"/>
  <c r="AP261" i="4"/>
  <c r="AL261" i="4"/>
  <c r="AH261" i="4"/>
  <c r="AY261" i="4"/>
  <c r="AQ261" i="4"/>
  <c r="AI261" i="4"/>
  <c r="AW261" i="4"/>
  <c r="AO261" i="4"/>
  <c r="AG261" i="4"/>
  <c r="BC261" i="4"/>
  <c r="AU261" i="4"/>
  <c r="AM261" i="4"/>
  <c r="BA261" i="4"/>
  <c r="AS261" i="4"/>
  <c r="AK261" i="4"/>
  <c r="BB263" i="4"/>
  <c r="AX263" i="4"/>
  <c r="AT263" i="4"/>
  <c r="AP263" i="4"/>
  <c r="AL263" i="4"/>
  <c r="AH263" i="4"/>
  <c r="AZ263" i="4"/>
  <c r="AV263" i="4"/>
  <c r="AR263" i="4"/>
  <c r="AN263" i="4"/>
  <c r="AJ263" i="4"/>
  <c r="BA263" i="4"/>
  <c r="AS263" i="4"/>
  <c r="AK263" i="4"/>
  <c r="AY263" i="4"/>
  <c r="AQ263" i="4"/>
  <c r="AI263" i="4"/>
  <c r="AW263" i="4"/>
  <c r="AO263" i="4"/>
  <c r="AG263" i="4"/>
  <c r="BC263" i="4"/>
  <c r="AU263" i="4"/>
  <c r="AM263" i="4"/>
  <c r="AZ265" i="4"/>
  <c r="AV265" i="4"/>
  <c r="AR265" i="4"/>
  <c r="AN265" i="4"/>
  <c r="AJ265" i="4"/>
  <c r="BB265" i="4"/>
  <c r="AX265" i="4"/>
  <c r="AT265" i="4"/>
  <c r="AP265" i="4"/>
  <c r="AL265" i="4"/>
  <c r="AH265" i="4"/>
  <c r="BC265" i="4"/>
  <c r="AU265" i="4"/>
  <c r="AM265" i="4"/>
  <c r="BA265" i="4"/>
  <c r="AS265" i="4"/>
  <c r="AK265" i="4"/>
  <c r="AY265" i="4"/>
  <c r="AQ265" i="4"/>
  <c r="AI265" i="4"/>
  <c r="AW265" i="4"/>
  <c r="AO265" i="4"/>
  <c r="AG265" i="4"/>
  <c r="BB267" i="4"/>
  <c r="AX267" i="4"/>
  <c r="AT267" i="4"/>
  <c r="AP267" i="4"/>
  <c r="AL267" i="4"/>
  <c r="AH267" i="4"/>
  <c r="AZ267" i="4"/>
  <c r="AV267" i="4"/>
  <c r="AR267" i="4"/>
  <c r="AN267" i="4"/>
  <c r="AJ267" i="4"/>
  <c r="AW267" i="4"/>
  <c r="AO267" i="4"/>
  <c r="AG267" i="4"/>
  <c r="BC267" i="4"/>
  <c r="AU267" i="4"/>
  <c r="AM267" i="4"/>
  <c r="BA267" i="4"/>
  <c r="AS267" i="4"/>
  <c r="AK267" i="4"/>
  <c r="AY267" i="4"/>
  <c r="AQ267" i="4"/>
  <c r="AI267" i="4"/>
  <c r="AZ269" i="4"/>
  <c r="AV269" i="4"/>
  <c r="AR269" i="4"/>
  <c r="AN269" i="4"/>
  <c r="AJ269" i="4"/>
  <c r="BB269" i="4"/>
  <c r="AX269" i="4"/>
  <c r="AT269" i="4"/>
  <c r="AP269" i="4"/>
  <c r="AL269" i="4"/>
  <c r="AH269" i="4"/>
  <c r="AY269" i="4"/>
  <c r="AQ269" i="4"/>
  <c r="AI269" i="4"/>
  <c r="AW269" i="4"/>
  <c r="AO269" i="4"/>
  <c r="AG269" i="4"/>
  <c r="BC269" i="4"/>
  <c r="AU269" i="4"/>
  <c r="AM269" i="4"/>
  <c r="BA269" i="4"/>
  <c r="AS269" i="4"/>
  <c r="AK269" i="4"/>
  <c r="BB271" i="4"/>
  <c r="AX271" i="4"/>
  <c r="AT271" i="4"/>
  <c r="AP271" i="4"/>
  <c r="AL271" i="4"/>
  <c r="AH271" i="4"/>
  <c r="AZ271" i="4"/>
  <c r="AV271" i="4"/>
  <c r="AR271" i="4"/>
  <c r="AN271" i="4"/>
  <c r="AJ271" i="4"/>
  <c r="BA271" i="4"/>
  <c r="AS271" i="4"/>
  <c r="AK271" i="4"/>
  <c r="AY271" i="4"/>
  <c r="AQ271" i="4"/>
  <c r="AI271" i="4"/>
  <c r="AW271" i="4"/>
  <c r="AO271" i="4"/>
  <c r="AG271" i="4"/>
  <c r="BC271" i="4"/>
  <c r="AU271" i="4"/>
  <c r="AM271" i="4"/>
  <c r="AZ273" i="4"/>
  <c r="AV273" i="4"/>
  <c r="AR273" i="4"/>
  <c r="AN273" i="4"/>
  <c r="AJ273" i="4"/>
  <c r="BB273" i="4"/>
  <c r="AX273" i="4"/>
  <c r="AT273" i="4"/>
  <c r="AP273" i="4"/>
  <c r="AL273" i="4"/>
  <c r="AH273" i="4"/>
  <c r="BC273" i="4"/>
  <c r="AU273" i="4"/>
  <c r="AM273" i="4"/>
  <c r="BA273" i="4"/>
  <c r="AS273" i="4"/>
  <c r="AK273" i="4"/>
  <c r="AY273" i="4"/>
  <c r="AQ273" i="4"/>
  <c r="AI273" i="4"/>
  <c r="AW273" i="4"/>
  <c r="AO273" i="4"/>
  <c r="AG273" i="4"/>
  <c r="BB275" i="4"/>
  <c r="AX275" i="4"/>
  <c r="AT275" i="4"/>
  <c r="AP275" i="4"/>
  <c r="AL275" i="4"/>
  <c r="AH275" i="4"/>
  <c r="AZ275" i="4"/>
  <c r="AV275" i="4"/>
  <c r="AR275" i="4"/>
  <c r="AN275" i="4"/>
  <c r="AJ275" i="4"/>
  <c r="AW275" i="4"/>
  <c r="AO275" i="4"/>
  <c r="AG275" i="4"/>
  <c r="BC275" i="4"/>
  <c r="AU275" i="4"/>
  <c r="AM275" i="4"/>
  <c r="BA275" i="4"/>
  <c r="AS275" i="4"/>
  <c r="AK275" i="4"/>
  <c r="AY275" i="4"/>
  <c r="AQ275" i="4"/>
  <c r="AI275" i="4"/>
  <c r="AZ277" i="4"/>
  <c r="AV277" i="4"/>
  <c r="AR277" i="4"/>
  <c r="AN277" i="4"/>
  <c r="AJ277" i="4"/>
  <c r="BB277" i="4"/>
  <c r="AX277" i="4"/>
  <c r="AT277" i="4"/>
  <c r="AP277" i="4"/>
  <c r="AL277" i="4"/>
  <c r="AH277" i="4"/>
  <c r="AY277" i="4"/>
  <c r="AQ277" i="4"/>
  <c r="AI277" i="4"/>
  <c r="AW277" i="4"/>
  <c r="AO277" i="4"/>
  <c r="AG277" i="4"/>
  <c r="BC277" i="4"/>
  <c r="AU277" i="4"/>
  <c r="AM277" i="4"/>
  <c r="BA277" i="4"/>
  <c r="AS277" i="4"/>
  <c r="AK277" i="4"/>
  <c r="BB279" i="4"/>
  <c r="AX279" i="4"/>
  <c r="AT279" i="4"/>
  <c r="AP279" i="4"/>
  <c r="AL279" i="4"/>
  <c r="AH279" i="4"/>
  <c r="AZ279" i="4"/>
  <c r="AV279" i="4"/>
  <c r="AR279" i="4"/>
  <c r="AN279" i="4"/>
  <c r="AJ279" i="4"/>
  <c r="BA279" i="4"/>
  <c r="AS279" i="4"/>
  <c r="AK279" i="4"/>
  <c r="AY279" i="4"/>
  <c r="AQ279" i="4"/>
  <c r="AI279" i="4"/>
  <c r="AW279" i="4"/>
  <c r="AO279" i="4"/>
  <c r="AG279" i="4"/>
  <c r="BC279" i="4"/>
  <c r="AU279" i="4"/>
  <c r="AM279" i="4"/>
  <c r="AZ281" i="4"/>
  <c r="AV281" i="4"/>
  <c r="AR281" i="4"/>
  <c r="AN281" i="4"/>
  <c r="AJ281" i="4"/>
  <c r="BB281" i="4"/>
  <c r="AX281" i="4"/>
  <c r="AT281" i="4"/>
  <c r="AP281" i="4"/>
  <c r="AL281" i="4"/>
  <c r="AH281" i="4"/>
  <c r="BC281" i="4"/>
  <c r="AU281" i="4"/>
  <c r="AM281" i="4"/>
  <c r="BA281" i="4"/>
  <c r="AS281" i="4"/>
  <c r="AK281" i="4"/>
  <c r="AY281" i="4"/>
  <c r="AQ281" i="4"/>
  <c r="AI281" i="4"/>
  <c r="AW281" i="4"/>
  <c r="AO281" i="4"/>
  <c r="AG281" i="4"/>
  <c r="BB283" i="4"/>
  <c r="AX283" i="4"/>
  <c r="AT283" i="4"/>
  <c r="AP283" i="4"/>
  <c r="AL283" i="4"/>
  <c r="AH283" i="4"/>
  <c r="AZ283" i="4"/>
  <c r="AV283" i="4"/>
  <c r="AR283" i="4"/>
  <c r="AN283" i="4"/>
  <c r="AJ283" i="4"/>
  <c r="AW283" i="4"/>
  <c r="AO283" i="4"/>
  <c r="AG283" i="4"/>
  <c r="BC283" i="4"/>
  <c r="AU283" i="4"/>
  <c r="AM283" i="4"/>
  <c r="BA283" i="4"/>
  <c r="AS283" i="4"/>
  <c r="AK283" i="4"/>
  <c r="AY283" i="4"/>
  <c r="AQ283" i="4"/>
  <c r="AI283" i="4"/>
  <c r="AZ285" i="4"/>
  <c r="AV285" i="4"/>
  <c r="AR285" i="4"/>
  <c r="AN285" i="4"/>
  <c r="AJ285" i="4"/>
  <c r="BB285" i="4"/>
  <c r="AX285" i="4"/>
  <c r="AT285" i="4"/>
  <c r="AP285" i="4"/>
  <c r="AL285" i="4"/>
  <c r="AH285" i="4"/>
  <c r="AY285" i="4"/>
  <c r="AQ285" i="4"/>
  <c r="AI285" i="4"/>
  <c r="AW285" i="4"/>
  <c r="AO285" i="4"/>
  <c r="AG285" i="4"/>
  <c r="BC285" i="4"/>
  <c r="AU285" i="4"/>
  <c r="AM285" i="4"/>
  <c r="BA285" i="4"/>
  <c r="AS285" i="4"/>
  <c r="AK285" i="4"/>
  <c r="BB287" i="4"/>
  <c r="AX287" i="4"/>
  <c r="AT287" i="4"/>
  <c r="AP287" i="4"/>
  <c r="AL287" i="4"/>
  <c r="AH287" i="4"/>
  <c r="AZ287" i="4"/>
  <c r="AV287" i="4"/>
  <c r="AR287" i="4"/>
  <c r="AN287" i="4"/>
  <c r="AJ287" i="4"/>
  <c r="BA287" i="4"/>
  <c r="AS287" i="4"/>
  <c r="AK287" i="4"/>
  <c r="AY287" i="4"/>
  <c r="AQ287" i="4"/>
  <c r="AI287" i="4"/>
  <c r="AW287" i="4"/>
  <c r="AO287" i="4"/>
  <c r="AG287" i="4"/>
  <c r="BC287" i="4"/>
  <c r="AU287" i="4"/>
  <c r="AM287" i="4"/>
  <c r="AZ289" i="4"/>
  <c r="AV289" i="4"/>
  <c r="AR289" i="4"/>
  <c r="AN289" i="4"/>
  <c r="AJ289" i="4"/>
  <c r="BC289" i="4"/>
  <c r="AY289" i="4"/>
  <c r="BB289" i="4"/>
  <c r="AX289" i="4"/>
  <c r="AT289" i="4"/>
  <c r="AP289" i="4"/>
  <c r="AL289" i="4"/>
  <c r="AH289" i="4"/>
  <c r="AU289" i="4"/>
  <c r="AM289" i="4"/>
  <c r="AS289" i="4"/>
  <c r="AK289" i="4"/>
  <c r="BA289" i="4"/>
  <c r="AQ289" i="4"/>
  <c r="AI289" i="4"/>
  <c r="AW289" i="4"/>
  <c r="AO289" i="4"/>
  <c r="AG289" i="4"/>
  <c r="BB291" i="4"/>
  <c r="AX291" i="4"/>
  <c r="AT291" i="4"/>
  <c r="AP291" i="4"/>
  <c r="AL291" i="4"/>
  <c r="AH291" i="4"/>
  <c r="BA291" i="4"/>
  <c r="AW291" i="4"/>
  <c r="AS291" i="4"/>
  <c r="AO291" i="4"/>
  <c r="AK291" i="4"/>
  <c r="AG291" i="4"/>
  <c r="AZ291" i="4"/>
  <c r="AV291" i="4"/>
  <c r="AR291" i="4"/>
  <c r="AN291" i="4"/>
  <c r="AJ291" i="4"/>
  <c r="AU291" i="4"/>
  <c r="AQ291" i="4"/>
  <c r="BC291" i="4"/>
  <c r="AM291" i="4"/>
  <c r="AY291" i="4"/>
  <c r="AI291" i="4"/>
  <c r="AZ293" i="4"/>
  <c r="AV293" i="4"/>
  <c r="AR293" i="4"/>
  <c r="AN293" i="4"/>
  <c r="AJ293" i="4"/>
  <c r="BC293" i="4"/>
  <c r="AY293" i="4"/>
  <c r="AU293" i="4"/>
  <c r="AQ293" i="4"/>
  <c r="AM293" i="4"/>
  <c r="AI293" i="4"/>
  <c r="BB293" i="4"/>
  <c r="AX293" i="4"/>
  <c r="AT293" i="4"/>
  <c r="AP293" i="4"/>
  <c r="AL293" i="4"/>
  <c r="AH293" i="4"/>
  <c r="AW293" i="4"/>
  <c r="AG293" i="4"/>
  <c r="AS293" i="4"/>
  <c r="AO293" i="4"/>
  <c r="BA293" i="4"/>
  <c r="AK293" i="4"/>
  <c r="BB295" i="4"/>
  <c r="AX295" i="4"/>
  <c r="AT295" i="4"/>
  <c r="AP295" i="4"/>
  <c r="AL295" i="4"/>
  <c r="AH295" i="4"/>
  <c r="BA295" i="4"/>
  <c r="AW295" i="4"/>
  <c r="AS295" i="4"/>
  <c r="AO295" i="4"/>
  <c r="AK295" i="4"/>
  <c r="AG295" i="4"/>
  <c r="AZ295" i="4"/>
  <c r="AV295" i="4"/>
  <c r="AR295" i="4"/>
  <c r="AN295" i="4"/>
  <c r="AJ295" i="4"/>
  <c r="AY295" i="4"/>
  <c r="AI295" i="4"/>
  <c r="AU295" i="4"/>
  <c r="AQ295" i="4"/>
  <c r="BC295" i="4"/>
  <c r="AM295" i="4"/>
  <c r="AZ297" i="4"/>
  <c r="AV297" i="4"/>
  <c r="AR297" i="4"/>
  <c r="AN297" i="4"/>
  <c r="AJ297" i="4"/>
  <c r="BC297" i="4"/>
  <c r="AY297" i="4"/>
  <c r="AU297" i="4"/>
  <c r="AQ297" i="4"/>
  <c r="AM297" i="4"/>
  <c r="AI297" i="4"/>
  <c r="BB297" i="4"/>
  <c r="AX297" i="4"/>
  <c r="AT297" i="4"/>
  <c r="AP297" i="4"/>
  <c r="AL297" i="4"/>
  <c r="AH297" i="4"/>
  <c r="BA297" i="4"/>
  <c r="AK297" i="4"/>
  <c r="AW297" i="4"/>
  <c r="AG297" i="4"/>
  <c r="AS297" i="4"/>
  <c r="AO297" i="4"/>
  <c r="BB299" i="4"/>
  <c r="AX299" i="4"/>
  <c r="AT299" i="4"/>
  <c r="AP299" i="4"/>
  <c r="AL299" i="4"/>
  <c r="AH299" i="4"/>
  <c r="BA299" i="4"/>
  <c r="AW299" i="4"/>
  <c r="AS299" i="4"/>
  <c r="AO299" i="4"/>
  <c r="AK299" i="4"/>
  <c r="AG299" i="4"/>
  <c r="AZ299" i="4"/>
  <c r="AV299" i="4"/>
  <c r="AR299" i="4"/>
  <c r="AN299" i="4"/>
  <c r="AJ299" i="4"/>
  <c r="BC299" i="4"/>
  <c r="AM299" i="4"/>
  <c r="AY299" i="4"/>
  <c r="AI299" i="4"/>
  <c r="AU299" i="4"/>
  <c r="AQ299" i="4"/>
  <c r="AZ301" i="4"/>
  <c r="AV301" i="4"/>
  <c r="AR301" i="4"/>
  <c r="AN301" i="4"/>
  <c r="AJ301" i="4"/>
  <c r="BC301" i="4"/>
  <c r="AY301" i="4"/>
  <c r="AU301" i="4"/>
  <c r="AQ301" i="4"/>
  <c r="AM301" i="4"/>
  <c r="AI301" i="4"/>
  <c r="BB301" i="4"/>
  <c r="AX301" i="4"/>
  <c r="AT301" i="4"/>
  <c r="AP301" i="4"/>
  <c r="AL301" i="4"/>
  <c r="AH301" i="4"/>
  <c r="AO301" i="4"/>
  <c r="BA301" i="4"/>
  <c r="AK301" i="4"/>
  <c r="AW301" i="4"/>
  <c r="AG301" i="4"/>
  <c r="AS301" i="4"/>
  <c r="BB303" i="4"/>
  <c r="AX303" i="4"/>
  <c r="AT303" i="4"/>
  <c r="AP303" i="4"/>
  <c r="AL303" i="4"/>
  <c r="AH303" i="4"/>
  <c r="BA303" i="4"/>
  <c r="AW303" i="4"/>
  <c r="AS303" i="4"/>
  <c r="AO303" i="4"/>
  <c r="AK303" i="4"/>
  <c r="AG303" i="4"/>
  <c r="AZ303" i="4"/>
  <c r="AV303" i="4"/>
  <c r="AR303" i="4"/>
  <c r="AN303" i="4"/>
  <c r="AJ303" i="4"/>
  <c r="AQ303" i="4"/>
  <c r="BC303" i="4"/>
  <c r="AM303" i="4"/>
  <c r="AY303" i="4"/>
  <c r="AI303" i="4"/>
  <c r="AU303" i="4"/>
  <c r="AZ305" i="4"/>
  <c r="AV305" i="4"/>
  <c r="AR305" i="4"/>
  <c r="AN305" i="4"/>
  <c r="AJ305" i="4"/>
  <c r="BC305" i="4"/>
  <c r="AY305" i="4"/>
  <c r="AU305" i="4"/>
  <c r="AQ305" i="4"/>
  <c r="AM305" i="4"/>
  <c r="AI305" i="4"/>
  <c r="BB305" i="4"/>
  <c r="AX305" i="4"/>
  <c r="AT305" i="4"/>
  <c r="AP305" i="4"/>
  <c r="AL305" i="4"/>
  <c r="AH305" i="4"/>
  <c r="AS305" i="4"/>
  <c r="AO305" i="4"/>
  <c r="BA305" i="4"/>
  <c r="AK305" i="4"/>
  <c r="AW305" i="4"/>
  <c r="AG305" i="4"/>
  <c r="BB307" i="4"/>
  <c r="AX307" i="4"/>
  <c r="AT307" i="4"/>
  <c r="AP307" i="4"/>
  <c r="AL307" i="4"/>
  <c r="AH307" i="4"/>
  <c r="BA307" i="4"/>
  <c r="AW307" i="4"/>
  <c r="AS307" i="4"/>
  <c r="AO307" i="4"/>
  <c r="AK307" i="4"/>
  <c r="AG307" i="4"/>
  <c r="AZ307" i="4"/>
  <c r="AV307" i="4"/>
  <c r="AR307" i="4"/>
  <c r="AN307" i="4"/>
  <c r="AJ307" i="4"/>
  <c r="AU307" i="4"/>
  <c r="AQ307" i="4"/>
  <c r="BC307" i="4"/>
  <c r="AM307" i="4"/>
  <c r="AY307" i="4"/>
  <c r="AI307" i="4"/>
  <c r="AZ309" i="4"/>
  <c r="AV309" i="4"/>
  <c r="AR309" i="4"/>
  <c r="AN309" i="4"/>
  <c r="AJ309" i="4"/>
  <c r="BC309" i="4"/>
  <c r="AY309" i="4"/>
  <c r="AU309" i="4"/>
  <c r="AQ309" i="4"/>
  <c r="AM309" i="4"/>
  <c r="AI309" i="4"/>
  <c r="BB309" i="4"/>
  <c r="AX309" i="4"/>
  <c r="AT309" i="4"/>
  <c r="AP309" i="4"/>
  <c r="AL309" i="4"/>
  <c r="AH309" i="4"/>
  <c r="AW309" i="4"/>
  <c r="AG309" i="4"/>
  <c r="AS309" i="4"/>
  <c r="AO309" i="4"/>
  <c r="BA309" i="4"/>
  <c r="AK309" i="4"/>
  <c r="BB311" i="4"/>
  <c r="AX311" i="4"/>
  <c r="AT311" i="4"/>
  <c r="AP311" i="4"/>
  <c r="AL311" i="4"/>
  <c r="AH311" i="4"/>
  <c r="BA311" i="4"/>
  <c r="AW311" i="4"/>
  <c r="AS311" i="4"/>
  <c r="AO311" i="4"/>
  <c r="AK311" i="4"/>
  <c r="AG311" i="4"/>
  <c r="AZ311" i="4"/>
  <c r="AV311" i="4"/>
  <c r="AR311" i="4"/>
  <c r="AN311" i="4"/>
  <c r="AJ311" i="4"/>
  <c r="AY311" i="4"/>
  <c r="AI311" i="4"/>
  <c r="AU311" i="4"/>
  <c r="AQ311" i="4"/>
  <c r="BC311" i="4"/>
  <c r="AM311" i="4"/>
  <c r="AZ313" i="4"/>
  <c r="AV313" i="4"/>
  <c r="AR313" i="4"/>
  <c r="AN313" i="4"/>
  <c r="AJ313" i="4"/>
  <c r="BC313" i="4"/>
  <c r="AY313" i="4"/>
  <c r="AU313" i="4"/>
  <c r="AQ313" i="4"/>
  <c r="AM313" i="4"/>
  <c r="AI313" i="4"/>
  <c r="BB313" i="4"/>
  <c r="AX313" i="4"/>
  <c r="AT313" i="4"/>
  <c r="AP313" i="4"/>
  <c r="AL313" i="4"/>
  <c r="AH313" i="4"/>
  <c r="BA313" i="4"/>
  <c r="AK313" i="4"/>
  <c r="AW313" i="4"/>
  <c r="AG313" i="4"/>
  <c r="AS313" i="4"/>
  <c r="AO313" i="4"/>
  <c r="BB315" i="4"/>
  <c r="AX315" i="4"/>
  <c r="AT315" i="4"/>
  <c r="AP315" i="4"/>
  <c r="AL315" i="4"/>
  <c r="AH315" i="4"/>
  <c r="BA315" i="4"/>
  <c r="AW315" i="4"/>
  <c r="AS315" i="4"/>
  <c r="AO315" i="4"/>
  <c r="AK315" i="4"/>
  <c r="AG315" i="4"/>
  <c r="AZ315" i="4"/>
  <c r="AV315" i="4"/>
  <c r="AR315" i="4"/>
  <c r="AN315" i="4"/>
  <c r="AJ315" i="4"/>
  <c r="BC315" i="4"/>
  <c r="AM315" i="4"/>
  <c r="AY315" i="4"/>
  <c r="AI315" i="4"/>
  <c r="AU315" i="4"/>
  <c r="AQ315" i="4"/>
  <c r="AZ317" i="4"/>
  <c r="AV317" i="4"/>
  <c r="AR317" i="4"/>
  <c r="AN317" i="4"/>
  <c r="AJ317" i="4"/>
  <c r="BC317" i="4"/>
  <c r="AY317" i="4"/>
  <c r="AU317" i="4"/>
  <c r="AQ317" i="4"/>
  <c r="AM317" i="4"/>
  <c r="AI317" i="4"/>
  <c r="BB317" i="4"/>
  <c r="AX317" i="4"/>
  <c r="AT317" i="4"/>
  <c r="AP317" i="4"/>
  <c r="AL317" i="4"/>
  <c r="AH317" i="4"/>
  <c r="AO317" i="4"/>
  <c r="BA317" i="4"/>
  <c r="AK317" i="4"/>
  <c r="AW317" i="4"/>
  <c r="AG317" i="4"/>
  <c r="AS317" i="4"/>
  <c r="BB319" i="4"/>
  <c r="AX319" i="4"/>
  <c r="AT319" i="4"/>
  <c r="AP319" i="4"/>
  <c r="AL319" i="4"/>
  <c r="AH319" i="4"/>
  <c r="BA319" i="4"/>
  <c r="AW319" i="4"/>
  <c r="AS319" i="4"/>
  <c r="AO319" i="4"/>
  <c r="AK319" i="4"/>
  <c r="AG319" i="4"/>
  <c r="AZ319" i="4"/>
  <c r="AV319" i="4"/>
  <c r="AR319" i="4"/>
  <c r="AN319" i="4"/>
  <c r="AJ319" i="4"/>
  <c r="AQ319" i="4"/>
  <c r="BC319" i="4"/>
  <c r="AM319" i="4"/>
  <c r="AY319" i="4"/>
  <c r="AI319" i="4"/>
  <c r="AU319" i="4"/>
  <c r="AZ321" i="4"/>
  <c r="AV321" i="4"/>
  <c r="AR321" i="4"/>
  <c r="AN321" i="4"/>
  <c r="AJ321" i="4"/>
  <c r="BC321" i="4"/>
  <c r="AY321" i="4"/>
  <c r="AU321" i="4"/>
  <c r="AQ321" i="4"/>
  <c r="AM321" i="4"/>
  <c r="AI321" i="4"/>
  <c r="BB321" i="4"/>
  <c r="AX321" i="4"/>
  <c r="AT321" i="4"/>
  <c r="AP321" i="4"/>
  <c r="AL321" i="4"/>
  <c r="AH321" i="4"/>
  <c r="AS321" i="4"/>
  <c r="AO321" i="4"/>
  <c r="BA321" i="4"/>
  <c r="AK321" i="4"/>
  <c r="AW321" i="4"/>
  <c r="AG321" i="4"/>
  <c r="BB323" i="4"/>
  <c r="AX323" i="4"/>
  <c r="AT323" i="4"/>
  <c r="AP323" i="4"/>
  <c r="AL323" i="4"/>
  <c r="AH323" i="4"/>
  <c r="BA323" i="4"/>
  <c r="AW323" i="4"/>
  <c r="AS323" i="4"/>
  <c r="AO323" i="4"/>
  <c r="AK323" i="4"/>
  <c r="AG323" i="4"/>
  <c r="AZ323" i="4"/>
  <c r="AV323" i="4"/>
  <c r="AR323" i="4"/>
  <c r="AN323" i="4"/>
  <c r="AJ323" i="4"/>
  <c r="AU323" i="4"/>
  <c r="AQ323" i="4"/>
  <c r="BC323" i="4"/>
  <c r="AM323" i="4"/>
  <c r="AY323" i="4"/>
  <c r="AI323" i="4"/>
  <c r="AZ325" i="4"/>
  <c r="AV325" i="4"/>
  <c r="AR325" i="4"/>
  <c r="AN325" i="4"/>
  <c r="AJ325" i="4"/>
  <c r="BC325" i="4"/>
  <c r="AY325" i="4"/>
  <c r="AU325" i="4"/>
  <c r="AQ325" i="4"/>
  <c r="AM325" i="4"/>
  <c r="AI325" i="4"/>
  <c r="BB325" i="4"/>
  <c r="AX325" i="4"/>
  <c r="AT325" i="4"/>
  <c r="AP325" i="4"/>
  <c r="AL325" i="4"/>
  <c r="AH325" i="4"/>
  <c r="AW325" i="4"/>
  <c r="AG325" i="4"/>
  <c r="AS325" i="4"/>
  <c r="AO325" i="4"/>
  <c r="BA325" i="4"/>
  <c r="AK325" i="4"/>
  <c r="BB327" i="4"/>
  <c r="AX327" i="4"/>
  <c r="AT327" i="4"/>
  <c r="AP327" i="4"/>
  <c r="AL327" i="4"/>
  <c r="AH327" i="4"/>
  <c r="BA327" i="4"/>
  <c r="AW327" i="4"/>
  <c r="AS327" i="4"/>
  <c r="AO327" i="4"/>
  <c r="AK327" i="4"/>
  <c r="AG327" i="4"/>
  <c r="AZ327" i="4"/>
  <c r="AV327" i="4"/>
  <c r="AR327" i="4"/>
  <c r="AN327" i="4"/>
  <c r="AJ327" i="4"/>
  <c r="AY327" i="4"/>
  <c r="AI327" i="4"/>
  <c r="AU327" i="4"/>
  <c r="AQ327" i="4"/>
  <c r="BC327" i="4"/>
  <c r="AM327" i="4"/>
  <c r="AZ329" i="4"/>
  <c r="AV329" i="4"/>
  <c r="AR329" i="4"/>
  <c r="AN329" i="4"/>
  <c r="AJ329" i="4"/>
  <c r="BC329" i="4"/>
  <c r="AY329" i="4"/>
  <c r="AU329" i="4"/>
  <c r="AQ329" i="4"/>
  <c r="AM329" i="4"/>
  <c r="AI329" i="4"/>
  <c r="BB329" i="4"/>
  <c r="AX329" i="4"/>
  <c r="AT329" i="4"/>
  <c r="AP329" i="4"/>
  <c r="AL329" i="4"/>
  <c r="AH329" i="4"/>
  <c r="BA329" i="4"/>
  <c r="AK329" i="4"/>
  <c r="AW329" i="4"/>
  <c r="AG329" i="4"/>
  <c r="AS329" i="4"/>
  <c r="AO329" i="4"/>
  <c r="BB331" i="4"/>
  <c r="AX331" i="4"/>
  <c r="AT331" i="4"/>
  <c r="AP331" i="4"/>
  <c r="AL331" i="4"/>
  <c r="AH331" i="4"/>
  <c r="BA331" i="4"/>
  <c r="AW331" i="4"/>
  <c r="AS331" i="4"/>
  <c r="AO331" i="4"/>
  <c r="AK331" i="4"/>
  <c r="AG331" i="4"/>
  <c r="AZ331" i="4"/>
  <c r="AV331" i="4"/>
  <c r="AR331" i="4"/>
  <c r="AN331" i="4"/>
  <c r="AJ331" i="4"/>
  <c r="BC331" i="4"/>
  <c r="AM331" i="4"/>
  <c r="AY331" i="4"/>
  <c r="AI331" i="4"/>
  <c r="AU331" i="4"/>
  <c r="AQ331" i="4"/>
  <c r="AZ333" i="4"/>
  <c r="AV333" i="4"/>
  <c r="AR333" i="4"/>
  <c r="AN333" i="4"/>
  <c r="AJ333" i="4"/>
  <c r="BC333" i="4"/>
  <c r="AY333" i="4"/>
  <c r="AU333" i="4"/>
  <c r="AQ333" i="4"/>
  <c r="AM333" i="4"/>
  <c r="AI333" i="4"/>
  <c r="BB333" i="4"/>
  <c r="AX333" i="4"/>
  <c r="AT333" i="4"/>
  <c r="AP333" i="4"/>
  <c r="AL333" i="4"/>
  <c r="AH333" i="4"/>
  <c r="AO333" i="4"/>
  <c r="BA333" i="4"/>
  <c r="AK333" i="4"/>
  <c r="AW333" i="4"/>
  <c r="AG333" i="4"/>
  <c r="AS333" i="4"/>
  <c r="BB335" i="4"/>
  <c r="AX335" i="4"/>
  <c r="AT335" i="4"/>
  <c r="AP335" i="4"/>
  <c r="AL335" i="4"/>
  <c r="AH335" i="4"/>
  <c r="BA335" i="4"/>
  <c r="AW335" i="4"/>
  <c r="AS335" i="4"/>
  <c r="AO335" i="4"/>
  <c r="AK335" i="4"/>
  <c r="AG335" i="4"/>
  <c r="AZ335" i="4"/>
  <c r="AV335" i="4"/>
  <c r="AR335" i="4"/>
  <c r="AN335" i="4"/>
  <c r="AJ335" i="4"/>
  <c r="AQ335" i="4"/>
  <c r="BC335" i="4"/>
  <c r="AM335" i="4"/>
  <c r="AY335" i="4"/>
  <c r="AI335" i="4"/>
  <c r="AU335" i="4"/>
  <c r="AZ337" i="4"/>
  <c r="AV337" i="4"/>
  <c r="AR337" i="4"/>
  <c r="AN337" i="4"/>
  <c r="AJ337" i="4"/>
  <c r="BC337" i="4"/>
  <c r="AY337" i="4"/>
  <c r="AU337" i="4"/>
  <c r="AQ337" i="4"/>
  <c r="AM337" i="4"/>
  <c r="AI337" i="4"/>
  <c r="BB337" i="4"/>
  <c r="AX337" i="4"/>
  <c r="AT337" i="4"/>
  <c r="AP337" i="4"/>
  <c r="AL337" i="4"/>
  <c r="AH337" i="4"/>
  <c r="AS337" i="4"/>
  <c r="AO337" i="4"/>
  <c r="BA337" i="4"/>
  <c r="AK337" i="4"/>
  <c r="AW337" i="4"/>
  <c r="AG337" i="4"/>
  <c r="BB339" i="4"/>
  <c r="AX339" i="4"/>
  <c r="AT339" i="4"/>
  <c r="AP339" i="4"/>
  <c r="AL339" i="4"/>
  <c r="AH339" i="4"/>
  <c r="BA339" i="4"/>
  <c r="AW339" i="4"/>
  <c r="AS339" i="4"/>
  <c r="AO339" i="4"/>
  <c r="AK339" i="4"/>
  <c r="AG339" i="4"/>
  <c r="AZ339" i="4"/>
  <c r="AV339" i="4"/>
  <c r="AR339" i="4"/>
  <c r="AN339" i="4"/>
  <c r="AJ339" i="4"/>
  <c r="AU339" i="4"/>
  <c r="AQ339" i="4"/>
  <c r="BC339" i="4"/>
  <c r="AM339" i="4"/>
  <c r="AY339" i="4"/>
  <c r="AI339" i="4"/>
  <c r="AZ341" i="4"/>
  <c r="AV341" i="4"/>
  <c r="AR341" i="4"/>
  <c r="AN341" i="4"/>
  <c r="AJ341" i="4"/>
  <c r="BC341" i="4"/>
  <c r="AY341" i="4"/>
  <c r="AU341" i="4"/>
  <c r="AQ341" i="4"/>
  <c r="AM341" i="4"/>
  <c r="AI341" i="4"/>
  <c r="BB341" i="4"/>
  <c r="AX341" i="4"/>
  <c r="AT341" i="4"/>
  <c r="AP341" i="4"/>
  <c r="AL341" i="4"/>
  <c r="AH341" i="4"/>
  <c r="AW341" i="4"/>
  <c r="AG341" i="4"/>
  <c r="AS341" i="4"/>
  <c r="AO341" i="4"/>
  <c r="BA341" i="4"/>
  <c r="AK341" i="4"/>
  <c r="BB343" i="4"/>
  <c r="AX343" i="4"/>
  <c r="AT343" i="4"/>
  <c r="AP343" i="4"/>
  <c r="AL343" i="4"/>
  <c r="AH343" i="4"/>
  <c r="BA343" i="4"/>
  <c r="AW343" i="4"/>
  <c r="AS343" i="4"/>
  <c r="AO343" i="4"/>
  <c r="AK343" i="4"/>
  <c r="AG343" i="4"/>
  <c r="AZ343" i="4"/>
  <c r="AV343" i="4"/>
  <c r="AR343" i="4"/>
  <c r="AN343" i="4"/>
  <c r="AJ343" i="4"/>
  <c r="AY343" i="4"/>
  <c r="AI343" i="4"/>
  <c r="AU343" i="4"/>
  <c r="AQ343" i="4"/>
  <c r="BC343" i="4"/>
  <c r="AM343" i="4"/>
  <c r="AZ345" i="4"/>
  <c r="AV345" i="4"/>
  <c r="AR345" i="4"/>
  <c r="AN345" i="4"/>
  <c r="AJ345" i="4"/>
  <c r="BC345" i="4"/>
  <c r="AY345" i="4"/>
  <c r="AU345" i="4"/>
  <c r="AQ345" i="4"/>
  <c r="AM345" i="4"/>
  <c r="AI345" i="4"/>
  <c r="BB345" i="4"/>
  <c r="AX345" i="4"/>
  <c r="AT345" i="4"/>
  <c r="AP345" i="4"/>
  <c r="AL345" i="4"/>
  <c r="AH345" i="4"/>
  <c r="BA345" i="4"/>
  <c r="AK345" i="4"/>
  <c r="AW345" i="4"/>
  <c r="AG345" i="4"/>
  <c r="AS345" i="4"/>
  <c r="AO345" i="4"/>
  <c r="BB347" i="4"/>
  <c r="AX347" i="4"/>
  <c r="AT347" i="4"/>
  <c r="AP347" i="4"/>
  <c r="AL347" i="4"/>
  <c r="AH347" i="4"/>
  <c r="BA347" i="4"/>
  <c r="AW347" i="4"/>
  <c r="AS347" i="4"/>
  <c r="AO347" i="4"/>
  <c r="AK347" i="4"/>
  <c r="AG347" i="4"/>
  <c r="AZ347" i="4"/>
  <c r="AV347" i="4"/>
  <c r="AR347" i="4"/>
  <c r="AN347" i="4"/>
  <c r="AJ347" i="4"/>
  <c r="BC347" i="4"/>
  <c r="AM347" i="4"/>
  <c r="AY347" i="4"/>
  <c r="AI347" i="4"/>
  <c r="AU347" i="4"/>
  <c r="AQ347" i="4"/>
  <c r="AZ349" i="4"/>
  <c r="AV349" i="4"/>
  <c r="AR349" i="4"/>
  <c r="AN349" i="4"/>
  <c r="AJ349" i="4"/>
  <c r="BC349" i="4"/>
  <c r="AY349" i="4"/>
  <c r="AU349" i="4"/>
  <c r="AQ349" i="4"/>
  <c r="AM349" i="4"/>
  <c r="AI349" i="4"/>
  <c r="BB349" i="4"/>
  <c r="AX349" i="4"/>
  <c r="AT349" i="4"/>
  <c r="AP349" i="4"/>
  <c r="AL349" i="4"/>
  <c r="AH349" i="4"/>
  <c r="AO349" i="4"/>
  <c r="BA349" i="4"/>
  <c r="AK349" i="4"/>
  <c r="AW349" i="4"/>
  <c r="AG349" i="4"/>
  <c r="AS349" i="4"/>
  <c r="BB351" i="4"/>
  <c r="AX351" i="4"/>
  <c r="AT351" i="4"/>
  <c r="AP351" i="4"/>
  <c r="AL351" i="4"/>
  <c r="AH351" i="4"/>
  <c r="BA351" i="4"/>
  <c r="AW351" i="4"/>
  <c r="AS351" i="4"/>
  <c r="AO351" i="4"/>
  <c r="AK351" i="4"/>
  <c r="AG351" i="4"/>
  <c r="AZ351" i="4"/>
  <c r="AV351" i="4"/>
  <c r="AR351" i="4"/>
  <c r="AN351" i="4"/>
  <c r="AJ351" i="4"/>
  <c r="AQ351" i="4"/>
  <c r="BC351" i="4"/>
  <c r="AM351" i="4"/>
  <c r="AY351" i="4"/>
  <c r="AI351" i="4"/>
  <c r="AU351" i="4"/>
  <c r="AZ353" i="4"/>
  <c r="AV353" i="4"/>
  <c r="AR353" i="4"/>
  <c r="AN353" i="4"/>
  <c r="AJ353" i="4"/>
  <c r="BC353" i="4"/>
  <c r="AY353" i="4"/>
  <c r="AU353" i="4"/>
  <c r="AQ353" i="4"/>
  <c r="AM353" i="4"/>
  <c r="AI353" i="4"/>
  <c r="BB353" i="4"/>
  <c r="AX353" i="4"/>
  <c r="AT353" i="4"/>
  <c r="AP353" i="4"/>
  <c r="AL353" i="4"/>
  <c r="AH353" i="4"/>
  <c r="AS353" i="4"/>
  <c r="AO353" i="4"/>
  <c r="BA353" i="4"/>
  <c r="AK353" i="4"/>
  <c r="AW353" i="4"/>
  <c r="AG353" i="4"/>
  <c r="BB355" i="4"/>
  <c r="AX355" i="4"/>
  <c r="AT355" i="4"/>
  <c r="AP355" i="4"/>
  <c r="AL355" i="4"/>
  <c r="AH355" i="4"/>
  <c r="BA355" i="4"/>
  <c r="AW355" i="4"/>
  <c r="AS355" i="4"/>
  <c r="AO355" i="4"/>
  <c r="AK355" i="4"/>
  <c r="AG355" i="4"/>
  <c r="AZ355" i="4"/>
  <c r="AV355" i="4"/>
  <c r="AR355" i="4"/>
  <c r="AN355" i="4"/>
  <c r="AJ355" i="4"/>
  <c r="AU355" i="4"/>
  <c r="AQ355" i="4"/>
  <c r="BC355" i="4"/>
  <c r="AM355" i="4"/>
  <c r="AY355" i="4"/>
  <c r="AI355" i="4"/>
  <c r="AZ357" i="4"/>
  <c r="AV357" i="4"/>
  <c r="AR357" i="4"/>
  <c r="AN357" i="4"/>
  <c r="AJ357" i="4"/>
  <c r="BC357" i="4"/>
  <c r="AY357" i="4"/>
  <c r="AU357" i="4"/>
  <c r="AQ357" i="4"/>
  <c r="AM357" i="4"/>
  <c r="AI357" i="4"/>
  <c r="BB357" i="4"/>
  <c r="AX357" i="4"/>
  <c r="AT357" i="4"/>
  <c r="AP357" i="4"/>
  <c r="AL357" i="4"/>
  <c r="AH357" i="4"/>
  <c r="AW357" i="4"/>
  <c r="AG357" i="4"/>
  <c r="AS357" i="4"/>
  <c r="AO357" i="4"/>
  <c r="BA357" i="4"/>
  <c r="AK357" i="4"/>
  <c r="BB359" i="4"/>
  <c r="AX359" i="4"/>
  <c r="AT359" i="4"/>
  <c r="AP359" i="4"/>
  <c r="AL359" i="4"/>
  <c r="AH359" i="4"/>
  <c r="BA359" i="4"/>
  <c r="AW359" i="4"/>
  <c r="AS359" i="4"/>
  <c r="AO359" i="4"/>
  <c r="AK359" i="4"/>
  <c r="AG359" i="4"/>
  <c r="AZ359" i="4"/>
  <c r="AV359" i="4"/>
  <c r="AR359" i="4"/>
  <c r="AN359" i="4"/>
  <c r="AJ359" i="4"/>
  <c r="AY359" i="4"/>
  <c r="AI359" i="4"/>
  <c r="AU359" i="4"/>
  <c r="AQ359" i="4"/>
  <c r="BC359" i="4"/>
  <c r="AM359" i="4"/>
  <c r="AZ361" i="4"/>
  <c r="AV361" i="4"/>
  <c r="AR361" i="4"/>
  <c r="AN361" i="4"/>
  <c r="AJ361" i="4"/>
  <c r="BC361" i="4"/>
  <c r="AY361" i="4"/>
  <c r="AU361" i="4"/>
  <c r="AQ361" i="4"/>
  <c r="AM361" i="4"/>
  <c r="AI361" i="4"/>
  <c r="BB361" i="4"/>
  <c r="AX361" i="4"/>
  <c r="AT361" i="4"/>
  <c r="AP361" i="4"/>
  <c r="AL361" i="4"/>
  <c r="AH361" i="4"/>
  <c r="BA361" i="4"/>
  <c r="AK361" i="4"/>
  <c r="AW361" i="4"/>
  <c r="AG361" i="4"/>
  <c r="AS361" i="4"/>
  <c r="AO361" i="4"/>
  <c r="BB363" i="4"/>
  <c r="AX363" i="4"/>
  <c r="AT363" i="4"/>
  <c r="AP363" i="4"/>
  <c r="AL363" i="4"/>
  <c r="AH363" i="4"/>
  <c r="BA363" i="4"/>
  <c r="AW363" i="4"/>
  <c r="AS363" i="4"/>
  <c r="AO363" i="4"/>
  <c r="AK363" i="4"/>
  <c r="AG363" i="4"/>
  <c r="AZ363" i="4"/>
  <c r="AV363" i="4"/>
  <c r="AR363" i="4"/>
  <c r="AN363" i="4"/>
  <c r="AJ363" i="4"/>
  <c r="BC363" i="4"/>
  <c r="AM363" i="4"/>
  <c r="AY363" i="4"/>
  <c r="AI363" i="4"/>
  <c r="AU363" i="4"/>
  <c r="AQ363" i="4"/>
  <c r="AZ365" i="4"/>
  <c r="AV365" i="4"/>
  <c r="AR365" i="4"/>
  <c r="AN365" i="4"/>
  <c r="AJ365" i="4"/>
  <c r="BC365" i="4"/>
  <c r="AY365" i="4"/>
  <c r="AU365" i="4"/>
  <c r="AQ365" i="4"/>
  <c r="AM365" i="4"/>
  <c r="AI365" i="4"/>
  <c r="BB365" i="4"/>
  <c r="AX365" i="4"/>
  <c r="AT365" i="4"/>
  <c r="AP365" i="4"/>
  <c r="AL365" i="4"/>
  <c r="AH365" i="4"/>
  <c r="AO365" i="4"/>
  <c r="BA365" i="4"/>
  <c r="AK365" i="4"/>
  <c r="AW365" i="4"/>
  <c r="AG365" i="4"/>
  <c r="AS365" i="4"/>
  <c r="BB367" i="4"/>
  <c r="AX367" i="4"/>
  <c r="AT367" i="4"/>
  <c r="AP367" i="4"/>
  <c r="AL367" i="4"/>
  <c r="AH367" i="4"/>
  <c r="BA367" i="4"/>
  <c r="AW367" i="4"/>
  <c r="AS367" i="4"/>
  <c r="AO367" i="4"/>
  <c r="AK367" i="4"/>
  <c r="AG367" i="4"/>
  <c r="AZ367" i="4"/>
  <c r="AV367" i="4"/>
  <c r="AR367" i="4"/>
  <c r="AN367" i="4"/>
  <c r="AJ367" i="4"/>
  <c r="AQ367" i="4"/>
  <c r="BC367" i="4"/>
  <c r="AM367" i="4"/>
  <c r="AY367" i="4"/>
  <c r="AI367" i="4"/>
  <c r="AU367" i="4"/>
  <c r="AZ369" i="4"/>
  <c r="AV369" i="4"/>
  <c r="AR369" i="4"/>
  <c r="AN369" i="4"/>
  <c r="AJ369" i="4"/>
  <c r="BC369" i="4"/>
  <c r="AY369" i="4"/>
  <c r="AU369" i="4"/>
  <c r="AQ369" i="4"/>
  <c r="AM369" i="4"/>
  <c r="AI369" i="4"/>
  <c r="BB369" i="4"/>
  <c r="AX369" i="4"/>
  <c r="AT369" i="4"/>
  <c r="AP369" i="4"/>
  <c r="AL369" i="4"/>
  <c r="AH369" i="4"/>
  <c r="BA369" i="4"/>
  <c r="AW369" i="4"/>
  <c r="AS369" i="4"/>
  <c r="AO369" i="4"/>
  <c r="AK369" i="4"/>
  <c r="AG369" i="4"/>
  <c r="BB371" i="4"/>
  <c r="AX371" i="4"/>
  <c r="AT371" i="4"/>
  <c r="AP371" i="4"/>
  <c r="AL371" i="4"/>
  <c r="AH371" i="4"/>
  <c r="BA371" i="4"/>
  <c r="AW371" i="4"/>
  <c r="AS371" i="4"/>
  <c r="AO371" i="4"/>
  <c r="AK371" i="4"/>
  <c r="AG371" i="4"/>
  <c r="AZ371" i="4"/>
  <c r="AV371" i="4"/>
  <c r="AR371" i="4"/>
  <c r="AN371" i="4"/>
  <c r="AJ371" i="4"/>
  <c r="BC371" i="4"/>
  <c r="AY371" i="4"/>
  <c r="AU371" i="4"/>
  <c r="AQ371" i="4"/>
  <c r="AM371" i="4"/>
  <c r="AI371" i="4"/>
  <c r="AZ373" i="4"/>
  <c r="AV373" i="4"/>
  <c r="AR373" i="4"/>
  <c r="AN373" i="4"/>
  <c r="AJ373" i="4"/>
  <c r="BC373" i="4"/>
  <c r="AY373" i="4"/>
  <c r="AU373" i="4"/>
  <c r="AQ373" i="4"/>
  <c r="AM373" i="4"/>
  <c r="AI373" i="4"/>
  <c r="BB373" i="4"/>
  <c r="AX373" i="4"/>
  <c r="AT373" i="4"/>
  <c r="AP373" i="4"/>
  <c r="AL373" i="4"/>
  <c r="AH373" i="4"/>
  <c r="BA373" i="4"/>
  <c r="AW373" i="4"/>
  <c r="AS373" i="4"/>
  <c r="AO373" i="4"/>
  <c r="AK373" i="4"/>
  <c r="AG373" i="4"/>
  <c r="BB375" i="4"/>
  <c r="AX375" i="4"/>
  <c r="AT375" i="4"/>
  <c r="AP375" i="4"/>
  <c r="AL375" i="4"/>
  <c r="AH375" i="4"/>
  <c r="BA375" i="4"/>
  <c r="AW375" i="4"/>
  <c r="AS375" i="4"/>
  <c r="AO375" i="4"/>
  <c r="AK375" i="4"/>
  <c r="AG375" i="4"/>
  <c r="AZ375" i="4"/>
  <c r="AV375" i="4"/>
  <c r="AR375" i="4"/>
  <c r="AN375" i="4"/>
  <c r="AJ375" i="4"/>
  <c r="BC375" i="4"/>
  <c r="AY375" i="4"/>
  <c r="AU375" i="4"/>
  <c r="AQ375" i="4"/>
  <c r="AM375" i="4"/>
  <c r="AI375" i="4"/>
  <c r="AZ377" i="4"/>
  <c r="AV377" i="4"/>
  <c r="AR377" i="4"/>
  <c r="AN377" i="4"/>
  <c r="AJ377" i="4"/>
  <c r="BC377" i="4"/>
  <c r="AY377" i="4"/>
  <c r="AU377" i="4"/>
  <c r="AQ377" i="4"/>
  <c r="AM377" i="4"/>
  <c r="AI377" i="4"/>
  <c r="BB377" i="4"/>
  <c r="AX377" i="4"/>
  <c r="AT377" i="4"/>
  <c r="AP377" i="4"/>
  <c r="AL377" i="4"/>
  <c r="AH377" i="4"/>
  <c r="BA377" i="4"/>
  <c r="AW377" i="4"/>
  <c r="AS377" i="4"/>
  <c r="AO377" i="4"/>
  <c r="AK377" i="4"/>
  <c r="AG377" i="4"/>
  <c r="BB379" i="4"/>
  <c r="AX379" i="4"/>
  <c r="AT379" i="4"/>
  <c r="AP379" i="4"/>
  <c r="AL379" i="4"/>
  <c r="AH379" i="4"/>
  <c r="BA379" i="4"/>
  <c r="AW379" i="4"/>
  <c r="AS379" i="4"/>
  <c r="AO379" i="4"/>
  <c r="AK379" i="4"/>
  <c r="AG379" i="4"/>
  <c r="AZ379" i="4"/>
  <c r="AV379" i="4"/>
  <c r="AR379" i="4"/>
  <c r="AN379" i="4"/>
  <c r="AJ379" i="4"/>
  <c r="BC379" i="4"/>
  <c r="AY379" i="4"/>
  <c r="AU379" i="4"/>
  <c r="AQ379" i="4"/>
  <c r="AM379" i="4"/>
  <c r="AI379" i="4"/>
  <c r="AZ381" i="4"/>
  <c r="AV381" i="4"/>
  <c r="AR381" i="4"/>
  <c r="AN381" i="4"/>
  <c r="AJ381" i="4"/>
  <c r="BC381" i="4"/>
  <c r="AY381" i="4"/>
  <c r="AU381" i="4"/>
  <c r="AQ381" i="4"/>
  <c r="AM381" i="4"/>
  <c r="AI381" i="4"/>
  <c r="BB381" i="4"/>
  <c r="AX381" i="4"/>
  <c r="AT381" i="4"/>
  <c r="AP381" i="4"/>
  <c r="AL381" i="4"/>
  <c r="AH381" i="4"/>
  <c r="BA381" i="4"/>
  <c r="AW381" i="4"/>
  <c r="AS381" i="4"/>
  <c r="AO381" i="4"/>
  <c r="AK381" i="4"/>
  <c r="AG381" i="4"/>
  <c r="BB383" i="4"/>
  <c r="AX383" i="4"/>
  <c r="AT383" i="4"/>
  <c r="AP383" i="4"/>
  <c r="AL383" i="4"/>
  <c r="AH383" i="4"/>
  <c r="BA383" i="4"/>
  <c r="AW383" i="4"/>
  <c r="AS383" i="4"/>
  <c r="AO383" i="4"/>
  <c r="AK383" i="4"/>
  <c r="AG383" i="4"/>
  <c r="AZ383" i="4"/>
  <c r="AV383" i="4"/>
  <c r="AR383" i="4"/>
  <c r="AN383" i="4"/>
  <c r="AJ383" i="4"/>
  <c r="BC383" i="4"/>
  <c r="AY383" i="4"/>
  <c r="AU383" i="4"/>
  <c r="AQ383" i="4"/>
  <c r="AM383" i="4"/>
  <c r="AI383" i="4"/>
  <c r="AZ385" i="4"/>
  <c r="AV385" i="4"/>
  <c r="AR385" i="4"/>
  <c r="AN385" i="4"/>
  <c r="AJ385" i="4"/>
  <c r="BC385" i="4"/>
  <c r="AY385" i="4"/>
  <c r="AU385" i="4"/>
  <c r="AQ385" i="4"/>
  <c r="AM385" i="4"/>
  <c r="AI385" i="4"/>
  <c r="BB385" i="4"/>
  <c r="AX385" i="4"/>
  <c r="AT385" i="4"/>
  <c r="AP385" i="4"/>
  <c r="AL385" i="4"/>
  <c r="AH385" i="4"/>
  <c r="BA385" i="4"/>
  <c r="AW385" i="4"/>
  <c r="AS385" i="4"/>
  <c r="AO385" i="4"/>
  <c r="AK385" i="4"/>
  <c r="AG385" i="4"/>
  <c r="BB387" i="4"/>
  <c r="AX387" i="4"/>
  <c r="AT387" i="4"/>
  <c r="AP387" i="4"/>
  <c r="AL387" i="4"/>
  <c r="AH387" i="4"/>
  <c r="BA387" i="4"/>
  <c r="AW387" i="4"/>
  <c r="AS387" i="4"/>
  <c r="AO387" i="4"/>
  <c r="AK387" i="4"/>
  <c r="AG387" i="4"/>
  <c r="AZ387" i="4"/>
  <c r="AV387" i="4"/>
  <c r="AR387" i="4"/>
  <c r="AN387" i="4"/>
  <c r="AJ387" i="4"/>
  <c r="BC387" i="4"/>
  <c r="AY387" i="4"/>
  <c r="AU387" i="4"/>
  <c r="AQ387" i="4"/>
  <c r="AM387" i="4"/>
  <c r="AI387" i="4"/>
  <c r="AZ389" i="4"/>
  <c r="AV389" i="4"/>
  <c r="AR389" i="4"/>
  <c r="AN389" i="4"/>
  <c r="AJ389" i="4"/>
  <c r="BC389" i="4"/>
  <c r="AY389" i="4"/>
  <c r="AU389" i="4"/>
  <c r="AQ389" i="4"/>
  <c r="AM389" i="4"/>
  <c r="AI389" i="4"/>
  <c r="BB389" i="4"/>
  <c r="AX389" i="4"/>
  <c r="AT389" i="4"/>
  <c r="AP389" i="4"/>
  <c r="AL389" i="4"/>
  <c r="AH389" i="4"/>
  <c r="BA389" i="4"/>
  <c r="AW389" i="4"/>
  <c r="AS389" i="4"/>
  <c r="AO389" i="4"/>
  <c r="AK389" i="4"/>
  <c r="AG389" i="4"/>
  <c r="BB391" i="4"/>
  <c r="AX391" i="4"/>
  <c r="AT391" i="4"/>
  <c r="AP391" i="4"/>
  <c r="AL391" i="4"/>
  <c r="AH391" i="4"/>
  <c r="BA391" i="4"/>
  <c r="AW391" i="4"/>
  <c r="AS391" i="4"/>
  <c r="AO391" i="4"/>
  <c r="AK391" i="4"/>
  <c r="AG391" i="4"/>
  <c r="AZ391" i="4"/>
  <c r="AV391" i="4"/>
  <c r="AR391" i="4"/>
  <c r="AN391" i="4"/>
  <c r="AJ391" i="4"/>
  <c r="BC391" i="4"/>
  <c r="AY391" i="4"/>
  <c r="AU391" i="4"/>
  <c r="AQ391" i="4"/>
  <c r="AM391" i="4"/>
  <c r="AI391" i="4"/>
  <c r="AZ393" i="4"/>
  <c r="AV393" i="4"/>
  <c r="AR393" i="4"/>
  <c r="AN393" i="4"/>
  <c r="AJ393" i="4"/>
  <c r="BC393" i="4"/>
  <c r="AY393" i="4"/>
  <c r="AU393" i="4"/>
  <c r="AQ393" i="4"/>
  <c r="AM393" i="4"/>
  <c r="AI393" i="4"/>
  <c r="BB393" i="4"/>
  <c r="AX393" i="4"/>
  <c r="AT393" i="4"/>
  <c r="AP393" i="4"/>
  <c r="AL393" i="4"/>
  <c r="AH393" i="4"/>
  <c r="BA393" i="4"/>
  <c r="AW393" i="4"/>
  <c r="AS393" i="4"/>
  <c r="AO393" i="4"/>
  <c r="AK393" i="4"/>
  <c r="AG393" i="4"/>
  <c r="BB395" i="4"/>
  <c r="AX395" i="4"/>
  <c r="AT395" i="4"/>
  <c r="AP395" i="4"/>
  <c r="AL395" i="4"/>
  <c r="AH395" i="4"/>
  <c r="BA395" i="4"/>
  <c r="AW395" i="4"/>
  <c r="AS395" i="4"/>
  <c r="AO395" i="4"/>
  <c r="AK395" i="4"/>
  <c r="AG395" i="4"/>
  <c r="AZ395" i="4"/>
  <c r="AV395" i="4"/>
  <c r="AR395" i="4"/>
  <c r="AN395" i="4"/>
  <c r="AJ395" i="4"/>
  <c r="BC395" i="4"/>
  <c r="AY395" i="4"/>
  <c r="AU395" i="4"/>
  <c r="AQ395" i="4"/>
  <c r="AM395" i="4"/>
  <c r="AI395" i="4"/>
  <c r="AZ397" i="4"/>
  <c r="AV397" i="4"/>
  <c r="AR397" i="4"/>
  <c r="AN397" i="4"/>
  <c r="AJ397" i="4"/>
  <c r="BC397" i="4"/>
  <c r="AY397" i="4"/>
  <c r="AU397" i="4"/>
  <c r="AQ397" i="4"/>
  <c r="AM397" i="4"/>
  <c r="AI397" i="4"/>
  <c r="BB397" i="4"/>
  <c r="AX397" i="4"/>
  <c r="AT397" i="4"/>
  <c r="AP397" i="4"/>
  <c r="AL397" i="4"/>
  <c r="AH397" i="4"/>
  <c r="BA397" i="4"/>
  <c r="AW397" i="4"/>
  <c r="AS397" i="4"/>
  <c r="AO397" i="4"/>
  <c r="AK397" i="4"/>
  <c r="AG397" i="4"/>
  <c r="BB399" i="4"/>
  <c r="AX399" i="4"/>
  <c r="AT399" i="4"/>
  <c r="AP399" i="4"/>
  <c r="AL399" i="4"/>
  <c r="AH399" i="4"/>
  <c r="BA399" i="4"/>
  <c r="AW399" i="4"/>
  <c r="AS399" i="4"/>
  <c r="AO399" i="4"/>
  <c r="AK399" i="4"/>
  <c r="AG399" i="4"/>
  <c r="AZ399" i="4"/>
  <c r="AV399" i="4"/>
  <c r="AR399" i="4"/>
  <c r="AN399" i="4"/>
  <c r="AJ399" i="4"/>
  <c r="BC399" i="4"/>
  <c r="AY399" i="4"/>
  <c r="AU399" i="4"/>
  <c r="AQ399" i="4"/>
  <c r="AM399" i="4"/>
  <c r="AI399" i="4"/>
  <c r="AZ401" i="4"/>
  <c r="AV401" i="4"/>
  <c r="AR401" i="4"/>
  <c r="AN401" i="4"/>
  <c r="AJ401" i="4"/>
  <c r="BC401" i="4"/>
  <c r="AY401" i="4"/>
  <c r="AU401" i="4"/>
  <c r="AQ401" i="4"/>
  <c r="AM401" i="4"/>
  <c r="AI401" i="4"/>
  <c r="BB401" i="4"/>
  <c r="AX401" i="4"/>
  <c r="AT401" i="4"/>
  <c r="AP401" i="4"/>
  <c r="AL401" i="4"/>
  <c r="AH401" i="4"/>
  <c r="BA401" i="4"/>
  <c r="AW401" i="4"/>
  <c r="AS401" i="4"/>
  <c r="AO401" i="4"/>
  <c r="AK401" i="4"/>
  <c r="AG401" i="4"/>
  <c r="BB403" i="4"/>
  <c r="AX403" i="4"/>
  <c r="AT403" i="4"/>
  <c r="AP403" i="4"/>
  <c r="AL403" i="4"/>
  <c r="AH403" i="4"/>
  <c r="BA403" i="4"/>
  <c r="AW403" i="4"/>
  <c r="AS403" i="4"/>
  <c r="AO403" i="4"/>
  <c r="AK403" i="4"/>
  <c r="AG403" i="4"/>
  <c r="AZ403" i="4"/>
  <c r="AV403" i="4"/>
  <c r="AR403" i="4"/>
  <c r="AN403" i="4"/>
  <c r="AJ403" i="4"/>
  <c r="BC403" i="4"/>
  <c r="AY403" i="4"/>
  <c r="AU403" i="4"/>
  <c r="AQ403" i="4"/>
  <c r="AM403" i="4"/>
  <c r="AI403" i="4"/>
  <c r="AZ405" i="4"/>
  <c r="AV405" i="4"/>
  <c r="AR405" i="4"/>
  <c r="AN405" i="4"/>
  <c r="AJ405" i="4"/>
  <c r="BC405" i="4"/>
  <c r="AY405" i="4"/>
  <c r="AU405" i="4"/>
  <c r="AQ405" i="4"/>
  <c r="AM405" i="4"/>
  <c r="AI405" i="4"/>
  <c r="BB405" i="4"/>
  <c r="AX405" i="4"/>
  <c r="AT405" i="4"/>
  <c r="AP405" i="4"/>
  <c r="AL405" i="4"/>
  <c r="AH405" i="4"/>
  <c r="BA405" i="4"/>
  <c r="AW405" i="4"/>
  <c r="AS405" i="4"/>
  <c r="AO405" i="4"/>
  <c r="AK405" i="4"/>
  <c r="AG405" i="4"/>
  <c r="BB407" i="4"/>
  <c r="AX407" i="4"/>
  <c r="AT407" i="4"/>
  <c r="AP407" i="4"/>
  <c r="AL407" i="4"/>
  <c r="AH407" i="4"/>
  <c r="BA407" i="4"/>
  <c r="AW407" i="4"/>
  <c r="AS407" i="4"/>
  <c r="AO407" i="4"/>
  <c r="AK407" i="4"/>
  <c r="AG407" i="4"/>
  <c r="AZ407" i="4"/>
  <c r="AV407" i="4"/>
  <c r="AR407" i="4"/>
  <c r="AN407" i="4"/>
  <c r="AJ407" i="4"/>
  <c r="BC407" i="4"/>
  <c r="AY407" i="4"/>
  <c r="AU407" i="4"/>
  <c r="AQ407" i="4"/>
  <c r="AM407" i="4"/>
  <c r="AI407" i="4"/>
  <c r="AZ409" i="4"/>
  <c r="AV409" i="4"/>
  <c r="AR409" i="4"/>
  <c r="AN409" i="4"/>
  <c r="AJ409" i="4"/>
  <c r="BC409" i="4"/>
  <c r="AY409" i="4"/>
  <c r="AU409" i="4"/>
  <c r="AQ409" i="4"/>
  <c r="AM409" i="4"/>
  <c r="AI409" i="4"/>
  <c r="BB409" i="4"/>
  <c r="AX409" i="4"/>
  <c r="AT409" i="4"/>
  <c r="AP409" i="4"/>
  <c r="AL409" i="4"/>
  <c r="AH409" i="4"/>
  <c r="BA409" i="4"/>
  <c r="AW409" i="4"/>
  <c r="AS409" i="4"/>
  <c r="AO409" i="4"/>
  <c r="AK409" i="4"/>
  <c r="AG409" i="4"/>
  <c r="BB411" i="4"/>
  <c r="AX411" i="4"/>
  <c r="AT411" i="4"/>
  <c r="AP411" i="4"/>
  <c r="AL411" i="4"/>
  <c r="AH411" i="4"/>
  <c r="BA411" i="4"/>
  <c r="AW411" i="4"/>
  <c r="AS411" i="4"/>
  <c r="AO411" i="4"/>
  <c r="AK411" i="4"/>
  <c r="AG411" i="4"/>
  <c r="AZ411" i="4"/>
  <c r="AV411" i="4"/>
  <c r="AR411" i="4"/>
  <c r="AN411" i="4"/>
  <c r="AJ411" i="4"/>
  <c r="BC411" i="4"/>
  <c r="AY411" i="4"/>
  <c r="AU411" i="4"/>
  <c r="AQ411" i="4"/>
  <c r="AM411" i="4"/>
  <c r="AI411" i="4"/>
  <c r="AZ413" i="4"/>
  <c r="AV413" i="4"/>
  <c r="AR413" i="4"/>
  <c r="AN413" i="4"/>
  <c r="AJ413" i="4"/>
  <c r="BC413" i="4"/>
  <c r="AY413" i="4"/>
  <c r="AU413" i="4"/>
  <c r="AQ413" i="4"/>
  <c r="AM413" i="4"/>
  <c r="AI413" i="4"/>
  <c r="BB413" i="4"/>
  <c r="AX413" i="4"/>
  <c r="AT413" i="4"/>
  <c r="AP413" i="4"/>
  <c r="AL413" i="4"/>
  <c r="AH413" i="4"/>
  <c r="BA413" i="4"/>
  <c r="AW413" i="4"/>
  <c r="AS413" i="4"/>
  <c r="AO413" i="4"/>
  <c r="AK413" i="4"/>
  <c r="AG413" i="4"/>
  <c r="BB415" i="4"/>
  <c r="AX415" i="4"/>
  <c r="AT415" i="4"/>
  <c r="AP415" i="4"/>
  <c r="AL415" i="4"/>
  <c r="AH415" i="4"/>
  <c r="BA415" i="4"/>
  <c r="AW415" i="4"/>
  <c r="AS415" i="4"/>
  <c r="AO415" i="4"/>
  <c r="AK415" i="4"/>
  <c r="AG415" i="4"/>
  <c r="AZ415" i="4"/>
  <c r="AV415" i="4"/>
  <c r="AR415" i="4"/>
  <c r="AN415" i="4"/>
  <c r="AJ415" i="4"/>
  <c r="BC415" i="4"/>
  <c r="AY415" i="4"/>
  <c r="AU415" i="4"/>
  <c r="AQ415" i="4"/>
  <c r="AM415" i="4"/>
  <c r="AI415" i="4"/>
  <c r="BC417" i="4"/>
  <c r="AY417" i="4"/>
  <c r="AU417" i="4"/>
  <c r="AQ417" i="4"/>
  <c r="AM417" i="4"/>
  <c r="AZ417" i="4"/>
  <c r="AT417" i="4"/>
  <c r="AO417" i="4"/>
  <c r="AJ417" i="4"/>
  <c r="AX417" i="4"/>
  <c r="AS417" i="4"/>
  <c r="AN417" i="4"/>
  <c r="AI417" i="4"/>
  <c r="BB417" i="4"/>
  <c r="AW417" i="4"/>
  <c r="AR417" i="4"/>
  <c r="AL417" i="4"/>
  <c r="AH417" i="4"/>
  <c r="BA417" i="4"/>
  <c r="AV417" i="4"/>
  <c r="AP417" i="4"/>
  <c r="AK417" i="4"/>
  <c r="AG417" i="4"/>
  <c r="BA419" i="4"/>
  <c r="AW419" i="4"/>
  <c r="AS419" i="4"/>
  <c r="AO419" i="4"/>
  <c r="AK419" i="4"/>
  <c r="AG419" i="4"/>
  <c r="BB419" i="4"/>
  <c r="AV419" i="4"/>
  <c r="AQ419" i="4"/>
  <c r="AL419" i="4"/>
  <c r="AZ419" i="4"/>
  <c r="AU419" i="4"/>
  <c r="AP419" i="4"/>
  <c r="AJ419" i="4"/>
  <c r="AY419" i="4"/>
  <c r="AT419" i="4"/>
  <c r="AN419" i="4"/>
  <c r="AI419" i="4"/>
  <c r="BC419" i="4"/>
  <c r="AX419" i="4"/>
  <c r="AR419" i="4"/>
  <c r="AM419" i="4"/>
  <c r="AH419" i="4"/>
  <c r="BC421" i="4"/>
  <c r="AY421" i="4"/>
  <c r="AU421" i="4"/>
  <c r="AQ421" i="4"/>
  <c r="AM421" i="4"/>
  <c r="AI421" i="4"/>
  <c r="AX421" i="4"/>
  <c r="AS421" i="4"/>
  <c r="AN421" i="4"/>
  <c r="AH421" i="4"/>
  <c r="BB421" i="4"/>
  <c r="AW421" i="4"/>
  <c r="AR421" i="4"/>
  <c r="AL421" i="4"/>
  <c r="AG421" i="4"/>
  <c r="BA421" i="4"/>
  <c r="AV421" i="4"/>
  <c r="AP421" i="4"/>
  <c r="AK421" i="4"/>
  <c r="AZ421" i="4"/>
  <c r="AT421" i="4"/>
  <c r="AO421" i="4"/>
  <c r="AJ421" i="4"/>
  <c r="BA423" i="4"/>
  <c r="AW423" i="4"/>
  <c r="AS423" i="4"/>
  <c r="AO423" i="4"/>
  <c r="AK423" i="4"/>
  <c r="AG423" i="4"/>
  <c r="AZ423" i="4"/>
  <c r="AU423" i="4"/>
  <c r="AP423" i="4"/>
  <c r="AJ423" i="4"/>
  <c r="AY423" i="4"/>
  <c r="AT423" i="4"/>
  <c r="AN423" i="4"/>
  <c r="AI423" i="4"/>
  <c r="BC423" i="4"/>
  <c r="AX423" i="4"/>
  <c r="AR423" i="4"/>
  <c r="AM423" i="4"/>
  <c r="AH423" i="4"/>
  <c r="BB423" i="4"/>
  <c r="AV423" i="4"/>
  <c r="AQ423" i="4"/>
  <c r="AL423" i="4"/>
  <c r="BC425" i="4"/>
  <c r="AY425" i="4"/>
  <c r="AU425" i="4"/>
  <c r="AQ425" i="4"/>
  <c r="AM425" i="4"/>
  <c r="AI425" i="4"/>
  <c r="BB425" i="4"/>
  <c r="AW425" i="4"/>
  <c r="AR425" i="4"/>
  <c r="AL425" i="4"/>
  <c r="AG425" i="4"/>
  <c r="BA425" i="4"/>
  <c r="AV425" i="4"/>
  <c r="AP425" i="4"/>
  <c r="AK425" i="4"/>
  <c r="AZ425" i="4"/>
  <c r="AT425" i="4"/>
  <c r="AO425" i="4"/>
  <c r="AJ425" i="4"/>
  <c r="AX425" i="4"/>
  <c r="AS425" i="4"/>
  <c r="AN425" i="4"/>
  <c r="AH425" i="4"/>
  <c r="BA427" i="4"/>
  <c r="AW427" i="4"/>
  <c r="AS427" i="4"/>
  <c r="AO427" i="4"/>
  <c r="AK427" i="4"/>
  <c r="AG427" i="4"/>
  <c r="AY427" i="4"/>
  <c r="AT427" i="4"/>
  <c r="AN427" i="4"/>
  <c r="AI427" i="4"/>
  <c r="BC427" i="4"/>
  <c r="AX427" i="4"/>
  <c r="AR427" i="4"/>
  <c r="AM427" i="4"/>
  <c r="AH427" i="4"/>
  <c r="BB427" i="4"/>
  <c r="AV427" i="4"/>
  <c r="AQ427" i="4"/>
  <c r="AL427" i="4"/>
  <c r="AZ427" i="4"/>
  <c r="AU427" i="4"/>
  <c r="AP427" i="4"/>
  <c r="AJ427" i="4"/>
  <c r="BC429" i="4"/>
  <c r="AY429" i="4"/>
  <c r="AU429" i="4"/>
  <c r="AQ429" i="4"/>
  <c r="AM429" i="4"/>
  <c r="AI429" i="4"/>
  <c r="BB429" i="4"/>
  <c r="AX429" i="4"/>
  <c r="AT429" i="4"/>
  <c r="AP429" i="4"/>
  <c r="AL429" i="4"/>
  <c r="AH429" i="4"/>
  <c r="AV429" i="4"/>
  <c r="AN429" i="4"/>
  <c r="BA429" i="4"/>
  <c r="AS429" i="4"/>
  <c r="AK429" i="4"/>
  <c r="AZ429" i="4"/>
  <c r="AR429" i="4"/>
  <c r="AJ429" i="4"/>
  <c r="AW429" i="4"/>
  <c r="AO429" i="4"/>
  <c r="AG429" i="4"/>
  <c r="BA431" i="4"/>
  <c r="AW431" i="4"/>
  <c r="AS431" i="4"/>
  <c r="AO431" i="4"/>
  <c r="AK431" i="4"/>
  <c r="AG431" i="4"/>
  <c r="AZ431" i="4"/>
  <c r="AV431" i="4"/>
  <c r="AR431" i="4"/>
  <c r="AN431" i="4"/>
  <c r="AJ431" i="4"/>
  <c r="AX431" i="4"/>
  <c r="AP431" i="4"/>
  <c r="AH431" i="4"/>
  <c r="BC431" i="4"/>
  <c r="AU431" i="4"/>
  <c r="AM431" i="4"/>
  <c r="BB431" i="4"/>
  <c r="AT431" i="4"/>
  <c r="AL431" i="4"/>
  <c r="AY431" i="4"/>
  <c r="AQ431" i="4"/>
  <c r="AI431" i="4"/>
  <c r="BC433" i="4"/>
  <c r="AY433" i="4"/>
  <c r="AU433" i="4"/>
  <c r="AQ433" i="4"/>
  <c r="AM433" i="4"/>
  <c r="AI433" i="4"/>
  <c r="BB433" i="4"/>
  <c r="AX433" i="4"/>
  <c r="AT433" i="4"/>
  <c r="AP433" i="4"/>
  <c r="AL433" i="4"/>
  <c r="AH433" i="4"/>
  <c r="BA433" i="4"/>
  <c r="AW433" i="4"/>
  <c r="AS433" i="4"/>
  <c r="AR433" i="4"/>
  <c r="AJ433" i="4"/>
  <c r="AO433" i="4"/>
  <c r="AG433" i="4"/>
  <c r="AZ433" i="4"/>
  <c r="AN433" i="4"/>
  <c r="AV433" i="4"/>
  <c r="AK433" i="4"/>
  <c r="BA435" i="4"/>
  <c r="AW435" i="4"/>
  <c r="AS435" i="4"/>
  <c r="AO435" i="4"/>
  <c r="AK435" i="4"/>
  <c r="AG435" i="4"/>
  <c r="AZ435" i="4"/>
  <c r="AV435" i="4"/>
  <c r="AR435" i="4"/>
  <c r="AN435" i="4"/>
  <c r="AJ435" i="4"/>
  <c r="BC435" i="4"/>
  <c r="AY435" i="4"/>
  <c r="AU435" i="4"/>
  <c r="AQ435" i="4"/>
  <c r="AM435" i="4"/>
  <c r="AI435" i="4"/>
  <c r="AT435" i="4"/>
  <c r="AP435" i="4"/>
  <c r="BB435" i="4"/>
  <c r="AL435" i="4"/>
  <c r="AX435" i="4"/>
  <c r="AH435" i="4"/>
  <c r="BC437" i="4"/>
  <c r="AY437" i="4"/>
  <c r="AU437" i="4"/>
  <c r="AQ437" i="4"/>
  <c r="AM437" i="4"/>
  <c r="AI437" i="4"/>
  <c r="BB437" i="4"/>
  <c r="AX437" i="4"/>
  <c r="AT437" i="4"/>
  <c r="AP437" i="4"/>
  <c r="AL437" i="4"/>
  <c r="AH437" i="4"/>
  <c r="BA437" i="4"/>
  <c r="AW437" i="4"/>
  <c r="AS437" i="4"/>
  <c r="AO437" i="4"/>
  <c r="AK437" i="4"/>
  <c r="AG437" i="4"/>
  <c r="AV437" i="4"/>
  <c r="AR437" i="4"/>
  <c r="AN437" i="4"/>
  <c r="AZ437" i="4"/>
  <c r="AJ437" i="4"/>
  <c r="BA439" i="4"/>
  <c r="AW439" i="4"/>
  <c r="AS439" i="4"/>
  <c r="AO439" i="4"/>
  <c r="AK439" i="4"/>
  <c r="AG439" i="4"/>
  <c r="AZ439" i="4"/>
  <c r="AV439" i="4"/>
  <c r="AR439" i="4"/>
  <c r="AN439" i="4"/>
  <c r="AJ439" i="4"/>
  <c r="BC439" i="4"/>
  <c r="AY439" i="4"/>
  <c r="AU439" i="4"/>
  <c r="AQ439" i="4"/>
  <c r="AM439" i="4"/>
  <c r="AI439" i="4"/>
  <c r="AX439" i="4"/>
  <c r="AH439" i="4"/>
  <c r="AT439" i="4"/>
  <c r="AP439" i="4"/>
  <c r="BB439" i="4"/>
  <c r="AL439" i="4"/>
  <c r="BC441" i="4"/>
  <c r="AY441" i="4"/>
  <c r="AU441" i="4"/>
  <c r="AQ441" i="4"/>
  <c r="AM441" i="4"/>
  <c r="AI441" i="4"/>
  <c r="BB441" i="4"/>
  <c r="AX441" i="4"/>
  <c r="AT441" i="4"/>
  <c r="AP441" i="4"/>
  <c r="AL441" i="4"/>
  <c r="AH441" i="4"/>
  <c r="BA441" i="4"/>
  <c r="AW441" i="4"/>
  <c r="AS441" i="4"/>
  <c r="AO441" i="4"/>
  <c r="AK441" i="4"/>
  <c r="AG441" i="4"/>
  <c r="AZ441" i="4"/>
  <c r="AJ441" i="4"/>
  <c r="AV441" i="4"/>
  <c r="AR441" i="4"/>
  <c r="AN441" i="4"/>
  <c r="BA443" i="4"/>
  <c r="AW443" i="4"/>
  <c r="AS443" i="4"/>
  <c r="AO443" i="4"/>
  <c r="AK443" i="4"/>
  <c r="AG443" i="4"/>
  <c r="AZ443" i="4"/>
  <c r="AV443" i="4"/>
  <c r="AR443" i="4"/>
  <c r="AN443" i="4"/>
  <c r="AJ443" i="4"/>
  <c r="BC443" i="4"/>
  <c r="AY443" i="4"/>
  <c r="AU443" i="4"/>
  <c r="AQ443" i="4"/>
  <c r="AM443" i="4"/>
  <c r="AI443" i="4"/>
  <c r="BB443" i="4"/>
  <c r="AL443" i="4"/>
  <c r="AX443" i="4"/>
  <c r="AH443" i="4"/>
  <c r="AT443" i="4"/>
  <c r="AP443" i="4"/>
  <c r="BC445" i="4"/>
  <c r="AY445" i="4"/>
  <c r="AU445" i="4"/>
  <c r="AQ445" i="4"/>
  <c r="AM445" i="4"/>
  <c r="AI445" i="4"/>
  <c r="BB445" i="4"/>
  <c r="AX445" i="4"/>
  <c r="AT445" i="4"/>
  <c r="AP445" i="4"/>
  <c r="AL445" i="4"/>
  <c r="AH445" i="4"/>
  <c r="BA445" i="4"/>
  <c r="AW445" i="4"/>
  <c r="AS445" i="4"/>
  <c r="AO445" i="4"/>
  <c r="AK445" i="4"/>
  <c r="AG445" i="4"/>
  <c r="AN445" i="4"/>
  <c r="AZ445" i="4"/>
  <c r="AJ445" i="4"/>
  <c r="AV445" i="4"/>
  <c r="AR445" i="4"/>
  <c r="BA447" i="4"/>
  <c r="AW447" i="4"/>
  <c r="AS447" i="4"/>
  <c r="AO447" i="4"/>
  <c r="AK447" i="4"/>
  <c r="AG447" i="4"/>
  <c r="AZ447" i="4"/>
  <c r="AV447" i="4"/>
  <c r="AR447" i="4"/>
  <c r="AN447" i="4"/>
  <c r="AJ447" i="4"/>
  <c r="BC447" i="4"/>
  <c r="AY447" i="4"/>
  <c r="AU447" i="4"/>
  <c r="AQ447" i="4"/>
  <c r="AM447" i="4"/>
  <c r="AI447" i="4"/>
  <c r="AP447" i="4"/>
  <c r="BB447" i="4"/>
  <c r="AL447" i="4"/>
  <c r="AX447" i="4"/>
  <c r="AH447" i="4"/>
  <c r="AT447" i="4"/>
  <c r="BC449" i="4"/>
  <c r="AY449" i="4"/>
  <c r="AU449" i="4"/>
  <c r="AQ449" i="4"/>
  <c r="AM449" i="4"/>
  <c r="AI449" i="4"/>
  <c r="BB449" i="4"/>
  <c r="AX449" i="4"/>
  <c r="AT449" i="4"/>
  <c r="AP449" i="4"/>
  <c r="AL449" i="4"/>
  <c r="AH449" i="4"/>
  <c r="BA449" i="4"/>
  <c r="AW449" i="4"/>
  <c r="AS449" i="4"/>
  <c r="AO449" i="4"/>
  <c r="AK449" i="4"/>
  <c r="AG449" i="4"/>
  <c r="AR449" i="4"/>
  <c r="AN449" i="4"/>
  <c r="AZ449" i="4"/>
  <c r="AJ449" i="4"/>
  <c r="AV449" i="4"/>
  <c r="BA451" i="4"/>
  <c r="AW451" i="4"/>
  <c r="AS451" i="4"/>
  <c r="AO451" i="4"/>
  <c r="AK451" i="4"/>
  <c r="AG451" i="4"/>
  <c r="AZ451" i="4"/>
  <c r="AV451" i="4"/>
  <c r="AR451" i="4"/>
  <c r="AN451" i="4"/>
  <c r="AJ451" i="4"/>
  <c r="BC451" i="4"/>
  <c r="AY451" i="4"/>
  <c r="AU451" i="4"/>
  <c r="AQ451" i="4"/>
  <c r="AM451" i="4"/>
  <c r="AI451" i="4"/>
  <c r="AT451" i="4"/>
  <c r="AP451" i="4"/>
  <c r="BB451" i="4"/>
  <c r="AL451" i="4"/>
  <c r="AX451" i="4"/>
  <c r="AH451" i="4"/>
  <c r="BC453" i="4"/>
  <c r="AY453" i="4"/>
  <c r="AU453" i="4"/>
  <c r="AQ453" i="4"/>
  <c r="AM453" i="4"/>
  <c r="AI453" i="4"/>
  <c r="BB453" i="4"/>
  <c r="AX453" i="4"/>
  <c r="AT453" i="4"/>
  <c r="AP453" i="4"/>
  <c r="AL453" i="4"/>
  <c r="AH453" i="4"/>
  <c r="BA453" i="4"/>
  <c r="AW453" i="4"/>
  <c r="AS453" i="4"/>
  <c r="AO453" i="4"/>
  <c r="AK453" i="4"/>
  <c r="AG453" i="4"/>
  <c r="AV453" i="4"/>
  <c r="AR453" i="4"/>
  <c r="AN453" i="4"/>
  <c r="AZ453" i="4"/>
  <c r="AJ453" i="4"/>
  <c r="BA455" i="4"/>
  <c r="AW455" i="4"/>
  <c r="AS455" i="4"/>
  <c r="AO455" i="4"/>
  <c r="AK455" i="4"/>
  <c r="AG455" i="4"/>
  <c r="AZ455" i="4"/>
  <c r="AV455" i="4"/>
  <c r="AR455" i="4"/>
  <c r="AN455" i="4"/>
  <c r="AJ455" i="4"/>
  <c r="BC455" i="4"/>
  <c r="AY455" i="4"/>
  <c r="AU455" i="4"/>
  <c r="AQ455" i="4"/>
  <c r="AM455" i="4"/>
  <c r="AI455" i="4"/>
  <c r="AX455" i="4"/>
  <c r="AH455" i="4"/>
  <c r="AT455" i="4"/>
  <c r="AP455" i="4"/>
  <c r="BB455" i="4"/>
  <c r="AL455" i="4"/>
  <c r="BC457" i="4"/>
  <c r="AY457" i="4"/>
  <c r="AU457" i="4"/>
  <c r="AQ457" i="4"/>
  <c r="AM457" i="4"/>
  <c r="AI457" i="4"/>
  <c r="BB457" i="4"/>
  <c r="AX457" i="4"/>
  <c r="AT457" i="4"/>
  <c r="AP457" i="4"/>
  <c r="AL457" i="4"/>
  <c r="AH457" i="4"/>
  <c r="BA457" i="4"/>
  <c r="AW457" i="4"/>
  <c r="AS457" i="4"/>
  <c r="AO457" i="4"/>
  <c r="AK457" i="4"/>
  <c r="AG457" i="4"/>
  <c r="AZ457" i="4"/>
  <c r="AJ457" i="4"/>
  <c r="AV457" i="4"/>
  <c r="AR457" i="4"/>
  <c r="AN457" i="4"/>
  <c r="BA459" i="4"/>
  <c r="AW459" i="4"/>
  <c r="AS459" i="4"/>
  <c r="AO459" i="4"/>
  <c r="AK459" i="4"/>
  <c r="AG459" i="4"/>
  <c r="AZ459" i="4"/>
  <c r="AV459" i="4"/>
  <c r="AR459" i="4"/>
  <c r="AN459" i="4"/>
  <c r="AJ459" i="4"/>
  <c r="BC459" i="4"/>
  <c r="AY459" i="4"/>
  <c r="AU459" i="4"/>
  <c r="AQ459" i="4"/>
  <c r="AM459" i="4"/>
  <c r="AI459" i="4"/>
  <c r="BB459" i="4"/>
  <c r="AL459" i="4"/>
  <c r="AX459" i="4"/>
  <c r="AH459" i="4"/>
  <c r="AT459" i="4"/>
  <c r="AP459" i="4"/>
  <c r="BC461" i="4"/>
  <c r="AY461" i="4"/>
  <c r="AU461" i="4"/>
  <c r="AQ461" i="4"/>
  <c r="AM461" i="4"/>
  <c r="AI461" i="4"/>
  <c r="BB461" i="4"/>
  <c r="AX461" i="4"/>
  <c r="AT461" i="4"/>
  <c r="AP461" i="4"/>
  <c r="AL461" i="4"/>
  <c r="AH461" i="4"/>
  <c r="BA461" i="4"/>
  <c r="AW461" i="4"/>
  <c r="AS461" i="4"/>
  <c r="AO461" i="4"/>
  <c r="AK461" i="4"/>
  <c r="AG461" i="4"/>
  <c r="AN461" i="4"/>
  <c r="AZ461" i="4"/>
  <c r="AJ461" i="4"/>
  <c r="AV461" i="4"/>
  <c r="AR461" i="4"/>
  <c r="BA463" i="4"/>
  <c r="AW463" i="4"/>
  <c r="AS463" i="4"/>
  <c r="AO463" i="4"/>
  <c r="AK463" i="4"/>
  <c r="AG463" i="4"/>
  <c r="AZ463" i="4"/>
  <c r="AV463" i="4"/>
  <c r="AR463" i="4"/>
  <c r="AN463" i="4"/>
  <c r="AJ463" i="4"/>
  <c r="BC463" i="4"/>
  <c r="AY463" i="4"/>
  <c r="AU463" i="4"/>
  <c r="AQ463" i="4"/>
  <c r="AM463" i="4"/>
  <c r="AI463" i="4"/>
  <c r="AP463" i="4"/>
  <c r="BB463" i="4"/>
  <c r="AL463" i="4"/>
  <c r="AX463" i="4"/>
  <c r="AH463" i="4"/>
  <c r="AT463" i="4"/>
  <c r="BC465" i="4"/>
  <c r="AY465" i="4"/>
  <c r="AU465" i="4"/>
  <c r="AQ465" i="4"/>
  <c r="AM465" i="4"/>
  <c r="AI465" i="4"/>
  <c r="BB465" i="4"/>
  <c r="AX465" i="4"/>
  <c r="AT465" i="4"/>
  <c r="AP465" i="4"/>
  <c r="AL465" i="4"/>
  <c r="AH465" i="4"/>
  <c r="BA465" i="4"/>
  <c r="AW465" i="4"/>
  <c r="AS465" i="4"/>
  <c r="AO465" i="4"/>
  <c r="AK465" i="4"/>
  <c r="AG465" i="4"/>
  <c r="AR465" i="4"/>
  <c r="AN465" i="4"/>
  <c r="AZ465" i="4"/>
  <c r="AJ465" i="4"/>
  <c r="AV465" i="4"/>
  <c r="BA467" i="4"/>
  <c r="AW467" i="4"/>
  <c r="AS467" i="4"/>
  <c r="AO467" i="4"/>
  <c r="AK467" i="4"/>
  <c r="AG467" i="4"/>
  <c r="AZ467" i="4"/>
  <c r="AV467" i="4"/>
  <c r="AR467" i="4"/>
  <c r="AN467" i="4"/>
  <c r="AJ467" i="4"/>
  <c r="BC467" i="4"/>
  <c r="AY467" i="4"/>
  <c r="AU467" i="4"/>
  <c r="AQ467" i="4"/>
  <c r="AM467" i="4"/>
  <c r="AI467" i="4"/>
  <c r="AT467" i="4"/>
  <c r="AP467" i="4"/>
  <c r="BB467" i="4"/>
  <c r="AL467" i="4"/>
  <c r="AX467" i="4"/>
  <c r="AH467" i="4"/>
  <c r="BC469" i="4"/>
  <c r="AY469" i="4"/>
  <c r="AU469" i="4"/>
  <c r="AQ469" i="4"/>
  <c r="AM469" i="4"/>
  <c r="AI469" i="4"/>
  <c r="BB469" i="4"/>
  <c r="AX469" i="4"/>
  <c r="AT469" i="4"/>
  <c r="AP469" i="4"/>
  <c r="AL469" i="4"/>
  <c r="AH469" i="4"/>
  <c r="BA469" i="4"/>
  <c r="AW469" i="4"/>
  <c r="AS469" i="4"/>
  <c r="AO469" i="4"/>
  <c r="AK469" i="4"/>
  <c r="AG469" i="4"/>
  <c r="AV469" i="4"/>
  <c r="AR469" i="4"/>
  <c r="AN469" i="4"/>
  <c r="AZ469" i="4"/>
  <c r="AJ469" i="4"/>
  <c r="BA471" i="4"/>
  <c r="AW471" i="4"/>
  <c r="AS471" i="4"/>
  <c r="AO471" i="4"/>
  <c r="AK471" i="4"/>
  <c r="AG471" i="4"/>
  <c r="AZ471" i="4"/>
  <c r="AV471" i="4"/>
  <c r="AR471" i="4"/>
  <c r="AN471" i="4"/>
  <c r="AJ471" i="4"/>
  <c r="BC471" i="4"/>
  <c r="AY471" i="4"/>
  <c r="AU471" i="4"/>
  <c r="AQ471" i="4"/>
  <c r="AM471" i="4"/>
  <c r="AI471" i="4"/>
  <c r="AX471" i="4"/>
  <c r="AH471" i="4"/>
  <c r="AT471" i="4"/>
  <c r="AP471" i="4"/>
  <c r="BB471" i="4"/>
  <c r="AL471" i="4"/>
  <c r="BC473" i="4"/>
  <c r="AY473" i="4"/>
  <c r="AU473" i="4"/>
  <c r="AQ473" i="4"/>
  <c r="AM473" i="4"/>
  <c r="AI473" i="4"/>
  <c r="BB473" i="4"/>
  <c r="AX473" i="4"/>
  <c r="AT473" i="4"/>
  <c r="AP473" i="4"/>
  <c r="AL473" i="4"/>
  <c r="AH473" i="4"/>
  <c r="BA473" i="4"/>
  <c r="AW473" i="4"/>
  <c r="AS473" i="4"/>
  <c r="AO473" i="4"/>
  <c r="AK473" i="4"/>
  <c r="AG473" i="4"/>
  <c r="AZ473" i="4"/>
  <c r="AJ473" i="4"/>
  <c r="AV473" i="4"/>
  <c r="AR473" i="4"/>
  <c r="AN473" i="4"/>
  <c r="BA475" i="4"/>
  <c r="AW475" i="4"/>
  <c r="AS475" i="4"/>
  <c r="AO475" i="4"/>
  <c r="AK475" i="4"/>
  <c r="AG475" i="4"/>
  <c r="AZ475" i="4"/>
  <c r="AV475" i="4"/>
  <c r="AR475" i="4"/>
  <c r="AN475" i="4"/>
  <c r="AJ475" i="4"/>
  <c r="BC475" i="4"/>
  <c r="AY475" i="4"/>
  <c r="AU475" i="4"/>
  <c r="AQ475" i="4"/>
  <c r="AM475" i="4"/>
  <c r="AI475" i="4"/>
  <c r="BB475" i="4"/>
  <c r="AL475" i="4"/>
  <c r="AX475" i="4"/>
  <c r="AH475" i="4"/>
  <c r="AT475" i="4"/>
  <c r="AP475" i="4"/>
  <c r="BC477" i="4"/>
  <c r="AY477" i="4"/>
  <c r="AU477" i="4"/>
  <c r="AQ477" i="4"/>
  <c r="AM477" i="4"/>
  <c r="AI477" i="4"/>
  <c r="BB477" i="4"/>
  <c r="AX477" i="4"/>
  <c r="AT477" i="4"/>
  <c r="AP477" i="4"/>
  <c r="AL477" i="4"/>
  <c r="AH477" i="4"/>
  <c r="BA477" i="4"/>
  <c r="AW477" i="4"/>
  <c r="AS477" i="4"/>
  <c r="AO477" i="4"/>
  <c r="AK477" i="4"/>
  <c r="AG477" i="4"/>
  <c r="AN477" i="4"/>
  <c r="AZ477" i="4"/>
  <c r="AJ477" i="4"/>
  <c r="AV477" i="4"/>
  <c r="AR477" i="4"/>
  <c r="BA479" i="4"/>
  <c r="AW479" i="4"/>
  <c r="AS479" i="4"/>
  <c r="AO479" i="4"/>
  <c r="AK479" i="4"/>
  <c r="AG479" i="4"/>
  <c r="AZ479" i="4"/>
  <c r="AV479" i="4"/>
  <c r="AR479" i="4"/>
  <c r="AN479" i="4"/>
  <c r="AJ479" i="4"/>
  <c r="BC479" i="4"/>
  <c r="AY479" i="4"/>
  <c r="AU479" i="4"/>
  <c r="AQ479" i="4"/>
  <c r="AM479" i="4"/>
  <c r="AI479" i="4"/>
  <c r="AP479" i="4"/>
  <c r="BB479" i="4"/>
  <c r="AL479" i="4"/>
  <c r="AX479" i="4"/>
  <c r="AH479" i="4"/>
  <c r="AT479" i="4"/>
  <c r="BC481" i="4"/>
  <c r="AY481" i="4"/>
  <c r="AU481" i="4"/>
  <c r="AQ481" i="4"/>
  <c r="AM481" i="4"/>
  <c r="AI481" i="4"/>
  <c r="BB481" i="4"/>
  <c r="AX481" i="4"/>
  <c r="AT481" i="4"/>
  <c r="AP481" i="4"/>
  <c r="AL481" i="4"/>
  <c r="AH481" i="4"/>
  <c r="BA481" i="4"/>
  <c r="AW481" i="4"/>
  <c r="AS481" i="4"/>
  <c r="AO481" i="4"/>
  <c r="AK481" i="4"/>
  <c r="AG481" i="4"/>
  <c r="AR481" i="4"/>
  <c r="AN481" i="4"/>
  <c r="AZ481" i="4"/>
  <c r="AJ481" i="4"/>
  <c r="AV481" i="4"/>
  <c r="BA483" i="4"/>
  <c r="AW483" i="4"/>
  <c r="AS483" i="4"/>
  <c r="AO483" i="4"/>
  <c r="AK483" i="4"/>
  <c r="AG483" i="4"/>
  <c r="AZ483" i="4"/>
  <c r="AV483" i="4"/>
  <c r="AR483" i="4"/>
  <c r="AN483" i="4"/>
  <c r="AJ483" i="4"/>
  <c r="BC483" i="4"/>
  <c r="AY483" i="4"/>
  <c r="AU483" i="4"/>
  <c r="AQ483" i="4"/>
  <c r="AM483" i="4"/>
  <c r="AI483" i="4"/>
  <c r="AT483" i="4"/>
  <c r="AP483" i="4"/>
  <c r="BB483" i="4"/>
  <c r="AL483" i="4"/>
  <c r="AX483" i="4"/>
  <c r="AH483" i="4"/>
  <c r="BC485" i="4"/>
  <c r="AY485" i="4"/>
  <c r="AU485" i="4"/>
  <c r="AQ485" i="4"/>
  <c r="AM485" i="4"/>
  <c r="AI485" i="4"/>
  <c r="BB485" i="4"/>
  <c r="AX485" i="4"/>
  <c r="AT485" i="4"/>
  <c r="AP485" i="4"/>
  <c r="AL485" i="4"/>
  <c r="AH485" i="4"/>
  <c r="BA485" i="4"/>
  <c r="AW485" i="4"/>
  <c r="AS485" i="4"/>
  <c r="AO485" i="4"/>
  <c r="AK485" i="4"/>
  <c r="AG485" i="4"/>
  <c r="AV485" i="4"/>
  <c r="AR485" i="4"/>
  <c r="AN485" i="4"/>
  <c r="AZ485" i="4"/>
  <c r="AJ485" i="4"/>
  <c r="BA487" i="4"/>
  <c r="AW487" i="4"/>
  <c r="AS487" i="4"/>
  <c r="AO487" i="4"/>
  <c r="AK487" i="4"/>
  <c r="AG487" i="4"/>
  <c r="AZ487" i="4"/>
  <c r="AV487" i="4"/>
  <c r="AR487" i="4"/>
  <c r="AN487" i="4"/>
  <c r="AJ487" i="4"/>
  <c r="BC487" i="4"/>
  <c r="AY487" i="4"/>
  <c r="AU487" i="4"/>
  <c r="AQ487" i="4"/>
  <c r="AM487" i="4"/>
  <c r="AI487" i="4"/>
  <c r="AX487" i="4"/>
  <c r="AH487" i="4"/>
  <c r="AT487" i="4"/>
  <c r="AP487" i="4"/>
  <c r="BB487" i="4"/>
  <c r="AL487" i="4"/>
  <c r="BC489" i="4"/>
  <c r="AY489" i="4"/>
  <c r="AU489" i="4"/>
  <c r="AQ489" i="4"/>
  <c r="AM489" i="4"/>
  <c r="AI489" i="4"/>
  <c r="BB489" i="4"/>
  <c r="AX489" i="4"/>
  <c r="AT489" i="4"/>
  <c r="AP489" i="4"/>
  <c r="AL489" i="4"/>
  <c r="AH489" i="4"/>
  <c r="BA489" i="4"/>
  <c r="AW489" i="4"/>
  <c r="AS489" i="4"/>
  <c r="AO489" i="4"/>
  <c r="AK489" i="4"/>
  <c r="AG489" i="4"/>
  <c r="AZ489" i="4"/>
  <c r="AJ489" i="4"/>
  <c r="AV489" i="4"/>
  <c r="AR489" i="4"/>
  <c r="AN489" i="4"/>
  <c r="BA491" i="4"/>
  <c r="AW491" i="4"/>
  <c r="AS491" i="4"/>
  <c r="AO491" i="4"/>
  <c r="AK491" i="4"/>
  <c r="AG491" i="4"/>
  <c r="AZ491" i="4"/>
  <c r="AV491" i="4"/>
  <c r="AR491" i="4"/>
  <c r="AN491" i="4"/>
  <c r="AJ491" i="4"/>
  <c r="BC491" i="4"/>
  <c r="AY491" i="4"/>
  <c r="AU491" i="4"/>
  <c r="AQ491" i="4"/>
  <c r="AM491" i="4"/>
  <c r="AI491" i="4"/>
  <c r="BB491" i="4"/>
  <c r="AL491" i="4"/>
  <c r="AX491" i="4"/>
  <c r="AH491" i="4"/>
  <c r="AT491" i="4"/>
  <c r="AP491" i="4"/>
  <c r="BC493" i="4"/>
  <c r="AY493" i="4"/>
  <c r="AU493" i="4"/>
  <c r="AQ493" i="4"/>
  <c r="AM493" i="4"/>
  <c r="AI493" i="4"/>
  <c r="BB493" i="4"/>
  <c r="AX493" i="4"/>
  <c r="AT493" i="4"/>
  <c r="AP493" i="4"/>
  <c r="AL493" i="4"/>
  <c r="AH493" i="4"/>
  <c r="BA493" i="4"/>
  <c r="AW493" i="4"/>
  <c r="AS493" i="4"/>
  <c r="AO493" i="4"/>
  <c r="AK493" i="4"/>
  <c r="AG493" i="4"/>
  <c r="AN493" i="4"/>
  <c r="AZ493" i="4"/>
  <c r="AJ493" i="4"/>
  <c r="AV493" i="4"/>
  <c r="AR493" i="4"/>
  <c r="BA495" i="4"/>
  <c r="AW495" i="4"/>
  <c r="AS495" i="4"/>
  <c r="AO495" i="4"/>
  <c r="AK495" i="4"/>
  <c r="AG495" i="4"/>
  <c r="AZ495" i="4"/>
  <c r="AV495" i="4"/>
  <c r="AR495" i="4"/>
  <c r="AN495" i="4"/>
  <c r="AJ495" i="4"/>
  <c r="BC495" i="4"/>
  <c r="AY495" i="4"/>
  <c r="AU495" i="4"/>
  <c r="AQ495" i="4"/>
  <c r="AM495" i="4"/>
  <c r="AI495" i="4"/>
  <c r="AP495" i="4"/>
  <c r="BB495" i="4"/>
  <c r="AL495" i="4"/>
  <c r="AX495" i="4"/>
  <c r="AH495" i="4"/>
  <c r="AT495" i="4"/>
  <c r="BC497" i="4"/>
  <c r="AY497" i="4"/>
  <c r="AU497" i="4"/>
  <c r="AQ497" i="4"/>
  <c r="AM497" i="4"/>
  <c r="AI497" i="4"/>
  <c r="BB497" i="4"/>
  <c r="AX497" i="4"/>
  <c r="AT497" i="4"/>
  <c r="AP497" i="4"/>
  <c r="AL497" i="4"/>
  <c r="AH497" i="4"/>
  <c r="BA497" i="4"/>
  <c r="AW497" i="4"/>
  <c r="AS497" i="4"/>
  <c r="AO497" i="4"/>
  <c r="AK497" i="4"/>
  <c r="AG497" i="4"/>
  <c r="AR497" i="4"/>
  <c r="AN497" i="4"/>
  <c r="AZ497" i="4"/>
  <c r="AJ497" i="4"/>
  <c r="AV497" i="4"/>
  <c r="BA499" i="4"/>
  <c r="AW499" i="4"/>
  <c r="AS499" i="4"/>
  <c r="AO499" i="4"/>
  <c r="AK499" i="4"/>
  <c r="AG499" i="4"/>
  <c r="AZ499" i="4"/>
  <c r="AV499" i="4"/>
  <c r="AR499" i="4"/>
  <c r="AN499" i="4"/>
  <c r="AJ499" i="4"/>
  <c r="BC499" i="4"/>
  <c r="AY499" i="4"/>
  <c r="AU499" i="4"/>
  <c r="AQ499" i="4"/>
  <c r="AM499" i="4"/>
  <c r="AI499" i="4"/>
  <c r="AT499" i="4"/>
  <c r="AP499" i="4"/>
  <c r="BB499" i="4"/>
  <c r="AL499" i="4"/>
  <c r="AX499" i="4"/>
  <c r="AH499" i="4"/>
  <c r="BC501" i="4"/>
  <c r="AY501" i="4"/>
  <c r="AU501" i="4"/>
  <c r="AQ501" i="4"/>
  <c r="AM501" i="4"/>
  <c r="AI501" i="4"/>
  <c r="BB501" i="4"/>
  <c r="AX501" i="4"/>
  <c r="AT501" i="4"/>
  <c r="AP501" i="4"/>
  <c r="AL501" i="4"/>
  <c r="AH501" i="4"/>
  <c r="BA501" i="4"/>
  <c r="AW501" i="4"/>
  <c r="AS501" i="4"/>
  <c r="AO501" i="4"/>
  <c r="AK501" i="4"/>
  <c r="AG501" i="4"/>
  <c r="AV501" i="4"/>
  <c r="AR501" i="4"/>
  <c r="AN501" i="4"/>
  <c r="AZ501" i="4"/>
  <c r="AJ501" i="4"/>
  <c r="BA503" i="4"/>
  <c r="AW503" i="4"/>
  <c r="AS503" i="4"/>
  <c r="AO503" i="4"/>
  <c r="AK503" i="4"/>
  <c r="AG503" i="4"/>
  <c r="AZ503" i="4"/>
  <c r="AV503" i="4"/>
  <c r="AR503" i="4"/>
  <c r="AN503" i="4"/>
  <c r="AJ503" i="4"/>
  <c r="BC503" i="4"/>
  <c r="AY503" i="4"/>
  <c r="AU503" i="4"/>
  <c r="AQ503" i="4"/>
  <c r="AM503" i="4"/>
  <c r="AI503" i="4"/>
  <c r="AX503" i="4"/>
  <c r="AH503" i="4"/>
  <c r="AT503" i="4"/>
  <c r="AP503" i="4"/>
  <c r="BB503" i="4"/>
  <c r="AL503" i="4"/>
  <c r="BC505" i="4"/>
  <c r="AY505" i="4"/>
  <c r="AU505" i="4"/>
  <c r="AQ505" i="4"/>
  <c r="AM505" i="4"/>
  <c r="AI505" i="4"/>
  <c r="BB505" i="4"/>
  <c r="AX505" i="4"/>
  <c r="AT505" i="4"/>
  <c r="AP505" i="4"/>
  <c r="AL505" i="4"/>
  <c r="AH505" i="4"/>
  <c r="BA505" i="4"/>
  <c r="AW505" i="4"/>
  <c r="AS505" i="4"/>
  <c r="AO505" i="4"/>
  <c r="AK505" i="4"/>
  <c r="AG505" i="4"/>
  <c r="AZ505" i="4"/>
  <c r="AJ505" i="4"/>
  <c r="AV505" i="4"/>
  <c r="AR505" i="4"/>
  <c r="AN505" i="4"/>
  <c r="BA507" i="4"/>
  <c r="AW507" i="4"/>
  <c r="AS507" i="4"/>
  <c r="AO507" i="4"/>
  <c r="AK507" i="4"/>
  <c r="AG507" i="4"/>
  <c r="AZ507" i="4"/>
  <c r="AV507" i="4"/>
  <c r="AR507" i="4"/>
  <c r="AN507" i="4"/>
  <c r="AJ507" i="4"/>
  <c r="BC507" i="4"/>
  <c r="AY507" i="4"/>
  <c r="AU507" i="4"/>
  <c r="AQ507" i="4"/>
  <c r="AM507" i="4"/>
  <c r="AI507" i="4"/>
  <c r="BB507" i="4"/>
  <c r="AL507" i="4"/>
  <c r="AX507" i="4"/>
  <c r="AH507" i="4"/>
  <c r="AT507" i="4"/>
  <c r="AP507" i="4"/>
  <c r="BC509" i="4"/>
  <c r="AY509" i="4"/>
  <c r="AU509" i="4"/>
  <c r="AQ509" i="4"/>
  <c r="AM509" i="4"/>
  <c r="AI509" i="4"/>
  <c r="BB509" i="4"/>
  <c r="AX509" i="4"/>
  <c r="AT509" i="4"/>
  <c r="AP509" i="4"/>
  <c r="AL509" i="4"/>
  <c r="AH509" i="4"/>
  <c r="BA509" i="4"/>
  <c r="AW509" i="4"/>
  <c r="AS509" i="4"/>
  <c r="AO509" i="4"/>
  <c r="AK509" i="4"/>
  <c r="AG509" i="4"/>
  <c r="AN509" i="4"/>
  <c r="AZ509" i="4"/>
  <c r="AJ509" i="4"/>
  <c r="AV509" i="4"/>
  <c r="AR509" i="4"/>
  <c r="BA511" i="4"/>
  <c r="AW511" i="4"/>
  <c r="AS511" i="4"/>
  <c r="AO511" i="4"/>
  <c r="AK511" i="4"/>
  <c r="AG511" i="4"/>
  <c r="AZ511" i="4"/>
  <c r="AV511" i="4"/>
  <c r="AR511" i="4"/>
  <c r="AN511" i="4"/>
  <c r="AJ511" i="4"/>
  <c r="BC511" i="4"/>
  <c r="AY511" i="4"/>
  <c r="AU511" i="4"/>
  <c r="AQ511" i="4"/>
  <c r="AM511" i="4"/>
  <c r="AI511" i="4"/>
  <c r="AP511" i="4"/>
  <c r="BB511" i="4"/>
  <c r="AL511" i="4"/>
  <c r="AX511" i="4"/>
  <c r="AH511" i="4"/>
  <c r="AT511" i="4"/>
  <c r="BC513" i="4"/>
  <c r="AY513" i="4"/>
  <c r="AU513" i="4"/>
  <c r="AQ513" i="4"/>
  <c r="AM513" i="4"/>
  <c r="AI513" i="4"/>
  <c r="BB513" i="4"/>
  <c r="AX513" i="4"/>
  <c r="AT513" i="4"/>
  <c r="AP513" i="4"/>
  <c r="AL513" i="4"/>
  <c r="AH513" i="4"/>
  <c r="BA513" i="4"/>
  <c r="AW513" i="4"/>
  <c r="AS513" i="4"/>
  <c r="AO513" i="4"/>
  <c r="AK513" i="4"/>
  <c r="AG513" i="4"/>
  <c r="AR513" i="4"/>
  <c r="AN513" i="4"/>
  <c r="AZ513" i="4"/>
  <c r="AJ513" i="4"/>
  <c r="AV513" i="4"/>
  <c r="BA515" i="4"/>
  <c r="AW515" i="4"/>
  <c r="AS515" i="4"/>
  <c r="AO515" i="4"/>
  <c r="AK515" i="4"/>
  <c r="AG515" i="4"/>
  <c r="AZ515" i="4"/>
  <c r="AV515" i="4"/>
  <c r="AR515" i="4"/>
  <c r="AN515" i="4"/>
  <c r="AJ515" i="4"/>
  <c r="BC515" i="4"/>
  <c r="AY515" i="4"/>
  <c r="AU515" i="4"/>
  <c r="AQ515" i="4"/>
  <c r="AM515" i="4"/>
  <c r="AI515" i="4"/>
  <c r="AT515" i="4"/>
  <c r="AP515" i="4"/>
  <c r="BB515" i="4"/>
  <c r="AL515" i="4"/>
  <c r="AX515" i="4"/>
  <c r="AH515" i="4"/>
  <c r="BC517" i="4"/>
  <c r="AY517" i="4"/>
  <c r="AU517" i="4"/>
  <c r="AQ517" i="4"/>
  <c r="AM517" i="4"/>
  <c r="AI517" i="4"/>
  <c r="BB517" i="4"/>
  <c r="AX517" i="4"/>
  <c r="AT517" i="4"/>
  <c r="AP517" i="4"/>
  <c r="AL517" i="4"/>
  <c r="AH517" i="4"/>
  <c r="BA517" i="4"/>
  <c r="AW517" i="4"/>
  <c r="AS517" i="4"/>
  <c r="AO517" i="4"/>
  <c r="AK517" i="4"/>
  <c r="AG517" i="4"/>
  <c r="AV517" i="4"/>
  <c r="AR517" i="4"/>
  <c r="AN517" i="4"/>
  <c r="AZ517" i="4"/>
  <c r="AJ517" i="4"/>
  <c r="BA519" i="4"/>
  <c r="AW519" i="4"/>
  <c r="AS519" i="4"/>
  <c r="AO519" i="4"/>
  <c r="AK519" i="4"/>
  <c r="AG519" i="4"/>
  <c r="AZ519" i="4"/>
  <c r="AV519" i="4"/>
  <c r="AR519" i="4"/>
  <c r="AN519" i="4"/>
  <c r="AJ519" i="4"/>
  <c r="BC519" i="4"/>
  <c r="AY519" i="4"/>
  <c r="AU519" i="4"/>
  <c r="AQ519" i="4"/>
  <c r="AM519" i="4"/>
  <c r="AI519" i="4"/>
  <c r="AX519" i="4"/>
  <c r="AH519" i="4"/>
  <c r="AT519" i="4"/>
  <c r="AP519" i="4"/>
  <c r="BB519" i="4"/>
  <c r="AL519" i="4"/>
  <c r="BC521" i="4"/>
  <c r="AY521" i="4"/>
  <c r="AU521" i="4"/>
  <c r="AQ521" i="4"/>
  <c r="AM521" i="4"/>
  <c r="AI521" i="4"/>
  <c r="BB521" i="4"/>
  <c r="AX521" i="4"/>
  <c r="AT521" i="4"/>
  <c r="AP521" i="4"/>
  <c r="AL521" i="4"/>
  <c r="AH521" i="4"/>
  <c r="BA521" i="4"/>
  <c r="AW521" i="4"/>
  <c r="AS521" i="4"/>
  <c r="AO521" i="4"/>
  <c r="AK521" i="4"/>
  <c r="AG521" i="4"/>
  <c r="AZ521" i="4"/>
  <c r="AJ521" i="4"/>
  <c r="AV521" i="4"/>
  <c r="AR521" i="4"/>
  <c r="AN521" i="4"/>
  <c r="BA523" i="4"/>
  <c r="AW523" i="4"/>
  <c r="AS523" i="4"/>
  <c r="AO523" i="4"/>
  <c r="AK523" i="4"/>
  <c r="AG523" i="4"/>
  <c r="AZ523" i="4"/>
  <c r="AV523" i="4"/>
  <c r="AR523" i="4"/>
  <c r="AN523" i="4"/>
  <c r="AJ523" i="4"/>
  <c r="BC523" i="4"/>
  <c r="AY523" i="4"/>
  <c r="AU523" i="4"/>
  <c r="AQ523" i="4"/>
  <c r="AM523" i="4"/>
  <c r="AI523" i="4"/>
  <c r="BB523" i="4"/>
  <c r="AL523" i="4"/>
  <c r="AX523" i="4"/>
  <c r="AH523" i="4"/>
  <c r="AT523" i="4"/>
  <c r="AP523" i="4"/>
  <c r="BC525" i="4"/>
  <c r="AY525" i="4"/>
  <c r="AU525" i="4"/>
  <c r="AQ525" i="4"/>
  <c r="AM525" i="4"/>
  <c r="AI525" i="4"/>
  <c r="BB525" i="4"/>
  <c r="AX525" i="4"/>
  <c r="AT525" i="4"/>
  <c r="AP525" i="4"/>
  <c r="AL525" i="4"/>
  <c r="AH525" i="4"/>
  <c r="BA525" i="4"/>
  <c r="AW525" i="4"/>
  <c r="AS525" i="4"/>
  <c r="AO525" i="4"/>
  <c r="AK525" i="4"/>
  <c r="AG525" i="4"/>
  <c r="AN525" i="4"/>
  <c r="AZ525" i="4"/>
  <c r="AJ525" i="4"/>
  <c r="AV525" i="4"/>
  <c r="AR525" i="4"/>
  <c r="BA527" i="4"/>
  <c r="AW527" i="4"/>
  <c r="AS527" i="4"/>
  <c r="AO527" i="4"/>
  <c r="AK527" i="4"/>
  <c r="AG527" i="4"/>
  <c r="AZ527" i="4"/>
  <c r="AV527" i="4"/>
  <c r="AR527" i="4"/>
  <c r="AN527" i="4"/>
  <c r="AJ527" i="4"/>
  <c r="BC527" i="4"/>
  <c r="AY527" i="4"/>
  <c r="AU527" i="4"/>
  <c r="AQ527" i="4"/>
  <c r="AM527" i="4"/>
  <c r="AI527" i="4"/>
  <c r="AP527" i="4"/>
  <c r="BB527" i="4"/>
  <c r="AL527" i="4"/>
  <c r="AX527" i="4"/>
  <c r="AH527" i="4"/>
  <c r="AT527" i="4"/>
  <c r="BC529" i="4"/>
  <c r="AY529" i="4"/>
  <c r="AU529" i="4"/>
  <c r="AQ529" i="4"/>
  <c r="AM529" i="4"/>
  <c r="AI529" i="4"/>
  <c r="BB529" i="4"/>
  <c r="AX529" i="4"/>
  <c r="AT529" i="4"/>
  <c r="AP529" i="4"/>
  <c r="AL529" i="4"/>
  <c r="AH529" i="4"/>
  <c r="BA529" i="4"/>
  <c r="AW529" i="4"/>
  <c r="AS529" i="4"/>
  <c r="AO529" i="4"/>
  <c r="AK529" i="4"/>
  <c r="AG529" i="4"/>
  <c r="AR529" i="4"/>
  <c r="AN529" i="4"/>
  <c r="AZ529" i="4"/>
  <c r="AJ529" i="4"/>
  <c r="AV529" i="4"/>
  <c r="BA531" i="4"/>
  <c r="AW531" i="4"/>
  <c r="AS531" i="4"/>
  <c r="AO531" i="4"/>
  <c r="AK531" i="4"/>
  <c r="AG531" i="4"/>
  <c r="AZ531" i="4"/>
  <c r="AV531" i="4"/>
  <c r="AR531" i="4"/>
  <c r="AN531" i="4"/>
  <c r="AJ531" i="4"/>
  <c r="BC531" i="4"/>
  <c r="AY531" i="4"/>
  <c r="AU531" i="4"/>
  <c r="AQ531" i="4"/>
  <c r="AM531" i="4"/>
  <c r="AI531" i="4"/>
  <c r="AT531" i="4"/>
  <c r="AP531" i="4"/>
  <c r="BB531" i="4"/>
  <c r="AL531" i="4"/>
  <c r="AX531" i="4"/>
  <c r="AH531" i="4"/>
  <c r="BC533" i="4"/>
  <c r="AY533" i="4"/>
  <c r="AU533" i="4"/>
  <c r="AQ533" i="4"/>
  <c r="AM533" i="4"/>
  <c r="AI533" i="4"/>
  <c r="BB533" i="4"/>
  <c r="AX533" i="4"/>
  <c r="AT533" i="4"/>
  <c r="AP533" i="4"/>
  <c r="AL533" i="4"/>
  <c r="AH533" i="4"/>
  <c r="BA533" i="4"/>
  <c r="AW533" i="4"/>
  <c r="AS533" i="4"/>
  <c r="AO533" i="4"/>
  <c r="AK533" i="4"/>
  <c r="AG533" i="4"/>
  <c r="AV533" i="4"/>
  <c r="AR533" i="4"/>
  <c r="AN533" i="4"/>
  <c r="AZ533" i="4"/>
  <c r="AJ533" i="4"/>
  <c r="BA535" i="4"/>
  <c r="AW535" i="4"/>
  <c r="AS535" i="4"/>
  <c r="AO535" i="4"/>
  <c r="AK535" i="4"/>
  <c r="AG535" i="4"/>
  <c r="AZ535" i="4"/>
  <c r="AV535" i="4"/>
  <c r="AR535" i="4"/>
  <c r="AN535" i="4"/>
  <c r="AJ535" i="4"/>
  <c r="BC535" i="4"/>
  <c r="AY535" i="4"/>
  <c r="AU535" i="4"/>
  <c r="AQ535" i="4"/>
  <c r="AM535" i="4"/>
  <c r="AI535" i="4"/>
  <c r="BB535" i="4"/>
  <c r="AX535" i="4"/>
  <c r="AT535" i="4"/>
  <c r="AH535" i="4"/>
  <c r="AP535" i="4"/>
  <c r="AL535" i="4"/>
  <c r="BC537" i="4"/>
  <c r="AY537" i="4"/>
  <c r="AU537" i="4"/>
  <c r="AQ537" i="4"/>
  <c r="AM537" i="4"/>
  <c r="AI537" i="4"/>
  <c r="BB537" i="4"/>
  <c r="AX537" i="4"/>
  <c r="AT537" i="4"/>
  <c r="AP537" i="4"/>
  <c r="AL537" i="4"/>
  <c r="AH537" i="4"/>
  <c r="BA537" i="4"/>
  <c r="AW537" i="4"/>
  <c r="AS537" i="4"/>
  <c r="AO537" i="4"/>
  <c r="AK537" i="4"/>
  <c r="AG537" i="4"/>
  <c r="AZ537" i="4"/>
  <c r="AV537" i="4"/>
  <c r="AR537" i="4"/>
  <c r="AN537" i="4"/>
  <c r="AJ537" i="4"/>
  <c r="BA539" i="4"/>
  <c r="AW539" i="4"/>
  <c r="AS539" i="4"/>
  <c r="AO539" i="4"/>
  <c r="AK539" i="4"/>
  <c r="AG539" i="4"/>
  <c r="AZ539" i="4"/>
  <c r="AV539" i="4"/>
  <c r="AR539" i="4"/>
  <c r="AN539" i="4"/>
  <c r="AJ539" i="4"/>
  <c r="BC539" i="4"/>
  <c r="AY539" i="4"/>
  <c r="AU539" i="4"/>
  <c r="AQ539" i="4"/>
  <c r="AM539" i="4"/>
  <c r="AI539" i="4"/>
  <c r="BB539" i="4"/>
  <c r="AX539" i="4"/>
  <c r="AT539" i="4"/>
  <c r="AP539" i="4"/>
  <c r="AL539" i="4"/>
  <c r="AH539" i="4"/>
  <c r="BC541" i="4"/>
  <c r="AY541" i="4"/>
  <c r="AU541" i="4"/>
  <c r="AQ541" i="4"/>
  <c r="AM541" i="4"/>
  <c r="AI541" i="4"/>
  <c r="BB541" i="4"/>
  <c r="AX541" i="4"/>
  <c r="AT541" i="4"/>
  <c r="AP541" i="4"/>
  <c r="AL541" i="4"/>
  <c r="AH541" i="4"/>
  <c r="BA541" i="4"/>
  <c r="AW541" i="4"/>
  <c r="AS541" i="4"/>
  <c r="AO541" i="4"/>
  <c r="AK541" i="4"/>
  <c r="AG541" i="4"/>
  <c r="AZ541" i="4"/>
  <c r="AV541" i="4"/>
  <c r="AR541" i="4"/>
  <c r="AN541" i="4"/>
  <c r="AJ541" i="4"/>
  <c r="BA543" i="4"/>
  <c r="AW543" i="4"/>
  <c r="AS543" i="4"/>
  <c r="AO543" i="4"/>
  <c r="AK543" i="4"/>
  <c r="AG543" i="4"/>
  <c r="AZ543" i="4"/>
  <c r="AV543" i="4"/>
  <c r="AR543" i="4"/>
  <c r="AN543" i="4"/>
  <c r="AJ543" i="4"/>
  <c r="BC543" i="4"/>
  <c r="AY543" i="4"/>
  <c r="AU543" i="4"/>
  <c r="AQ543" i="4"/>
  <c r="AM543" i="4"/>
  <c r="AI543" i="4"/>
  <c r="BB543" i="4"/>
  <c r="AX543" i="4"/>
  <c r="AT543" i="4"/>
  <c r="AP543" i="4"/>
  <c r="AL543" i="4"/>
  <c r="AH543" i="4"/>
  <c r="BC545" i="4"/>
  <c r="AY545" i="4"/>
  <c r="AU545" i="4"/>
  <c r="AQ545" i="4"/>
  <c r="AM545" i="4"/>
  <c r="AI545" i="4"/>
  <c r="BB545" i="4"/>
  <c r="AX545" i="4"/>
  <c r="AT545" i="4"/>
  <c r="AP545" i="4"/>
  <c r="AL545" i="4"/>
  <c r="AH545" i="4"/>
  <c r="BA545" i="4"/>
  <c r="AW545" i="4"/>
  <c r="AS545" i="4"/>
  <c r="AO545" i="4"/>
  <c r="AK545" i="4"/>
  <c r="AG545" i="4"/>
  <c r="AZ545" i="4"/>
  <c r="AV545" i="4"/>
  <c r="AR545" i="4"/>
  <c r="AN545" i="4"/>
  <c r="AJ545" i="4"/>
  <c r="BA547" i="4"/>
  <c r="AW547" i="4"/>
  <c r="AS547" i="4"/>
  <c r="AO547" i="4"/>
  <c r="AK547" i="4"/>
  <c r="AG547" i="4"/>
  <c r="AZ547" i="4"/>
  <c r="AV547" i="4"/>
  <c r="AR547" i="4"/>
  <c r="AN547" i="4"/>
  <c r="AJ547" i="4"/>
  <c r="BC547" i="4"/>
  <c r="AY547" i="4"/>
  <c r="AU547" i="4"/>
  <c r="AQ547" i="4"/>
  <c r="AM547" i="4"/>
  <c r="AI547" i="4"/>
  <c r="BB547" i="4"/>
  <c r="AX547" i="4"/>
  <c r="AT547" i="4"/>
  <c r="AP547" i="4"/>
  <c r="AL547" i="4"/>
  <c r="AH547" i="4"/>
  <c r="BC549" i="4"/>
  <c r="AY549" i="4"/>
  <c r="AU549" i="4"/>
  <c r="AQ549" i="4"/>
  <c r="AM549" i="4"/>
  <c r="AI549" i="4"/>
  <c r="BB549" i="4"/>
  <c r="AX549" i="4"/>
  <c r="AT549" i="4"/>
  <c r="AP549" i="4"/>
  <c r="AL549" i="4"/>
  <c r="AH549" i="4"/>
  <c r="BA549" i="4"/>
  <c r="AW549" i="4"/>
  <c r="AS549" i="4"/>
  <c r="AO549" i="4"/>
  <c r="AK549" i="4"/>
  <c r="AG549" i="4"/>
  <c r="AZ549" i="4"/>
  <c r="AV549" i="4"/>
  <c r="AR549" i="4"/>
  <c r="AN549" i="4"/>
  <c r="AJ549" i="4"/>
  <c r="BA551" i="4"/>
  <c r="AW551" i="4"/>
  <c r="AS551" i="4"/>
  <c r="AO551" i="4"/>
  <c r="AK551" i="4"/>
  <c r="AG551" i="4"/>
  <c r="AZ551" i="4"/>
  <c r="AV551" i="4"/>
  <c r="AR551" i="4"/>
  <c r="AN551" i="4"/>
  <c r="AJ551" i="4"/>
  <c r="BC551" i="4"/>
  <c r="AY551" i="4"/>
  <c r="AU551" i="4"/>
  <c r="AQ551" i="4"/>
  <c r="AM551" i="4"/>
  <c r="AI551" i="4"/>
  <c r="BB551" i="4"/>
  <c r="AX551" i="4"/>
  <c r="AT551" i="4"/>
  <c r="AP551" i="4"/>
  <c r="AL551" i="4"/>
  <c r="AH551" i="4"/>
  <c r="BC553" i="4"/>
  <c r="AY553" i="4"/>
  <c r="AU553" i="4"/>
  <c r="AQ553" i="4"/>
  <c r="AM553" i="4"/>
  <c r="AI553" i="4"/>
  <c r="BB553" i="4"/>
  <c r="AX553" i="4"/>
  <c r="AT553" i="4"/>
  <c r="AP553" i="4"/>
  <c r="AL553" i="4"/>
  <c r="AH553" i="4"/>
  <c r="BA553" i="4"/>
  <c r="AW553" i="4"/>
  <c r="AS553" i="4"/>
  <c r="AO553" i="4"/>
  <c r="AK553" i="4"/>
  <c r="AG553" i="4"/>
  <c r="AZ553" i="4"/>
  <c r="AV553" i="4"/>
  <c r="AR553" i="4"/>
  <c r="AN553" i="4"/>
  <c r="AJ553" i="4"/>
  <c r="BA555" i="4"/>
  <c r="AW555" i="4"/>
  <c r="AS555" i="4"/>
  <c r="AO555" i="4"/>
  <c r="AK555" i="4"/>
  <c r="AG555" i="4"/>
  <c r="AZ555" i="4"/>
  <c r="AV555" i="4"/>
  <c r="AR555" i="4"/>
  <c r="AN555" i="4"/>
  <c r="AJ555" i="4"/>
  <c r="BC555" i="4"/>
  <c r="AY555" i="4"/>
  <c r="AU555" i="4"/>
  <c r="AQ555" i="4"/>
  <c r="AM555" i="4"/>
  <c r="AI555" i="4"/>
  <c r="BB555" i="4"/>
  <c r="AX555" i="4"/>
  <c r="AT555" i="4"/>
  <c r="AP555" i="4"/>
  <c r="AL555" i="4"/>
  <c r="AH555" i="4"/>
  <c r="BC557" i="4"/>
  <c r="AY557" i="4"/>
  <c r="AU557" i="4"/>
  <c r="AQ557" i="4"/>
  <c r="AM557" i="4"/>
  <c r="AI557" i="4"/>
  <c r="BB557" i="4"/>
  <c r="AX557" i="4"/>
  <c r="AT557" i="4"/>
  <c r="AP557" i="4"/>
  <c r="AL557" i="4"/>
  <c r="AH557" i="4"/>
  <c r="BA557" i="4"/>
  <c r="AW557" i="4"/>
  <c r="AS557" i="4"/>
  <c r="AO557" i="4"/>
  <c r="AK557" i="4"/>
  <c r="AG557" i="4"/>
  <c r="AZ557" i="4"/>
  <c r="AV557" i="4"/>
  <c r="AR557" i="4"/>
  <c r="AN557" i="4"/>
  <c r="AJ557" i="4"/>
  <c r="BA559" i="4"/>
  <c r="AW559" i="4"/>
  <c r="AS559" i="4"/>
  <c r="AO559" i="4"/>
  <c r="AK559" i="4"/>
  <c r="AG559" i="4"/>
  <c r="AZ559" i="4"/>
  <c r="AV559" i="4"/>
  <c r="AR559" i="4"/>
  <c r="AN559" i="4"/>
  <c r="AJ559" i="4"/>
  <c r="BC559" i="4"/>
  <c r="AY559" i="4"/>
  <c r="AU559" i="4"/>
  <c r="AQ559" i="4"/>
  <c r="AM559" i="4"/>
  <c r="AI559" i="4"/>
  <c r="BB559" i="4"/>
  <c r="AX559" i="4"/>
  <c r="AT559" i="4"/>
  <c r="AP559" i="4"/>
  <c r="AL559" i="4"/>
  <c r="AH559" i="4"/>
  <c r="BC561" i="4"/>
  <c r="AY561" i="4"/>
  <c r="AU561" i="4"/>
  <c r="AQ561" i="4"/>
  <c r="AM561" i="4"/>
  <c r="AI561" i="4"/>
  <c r="BB561" i="4"/>
  <c r="AX561" i="4"/>
  <c r="AT561" i="4"/>
  <c r="AP561" i="4"/>
  <c r="AL561" i="4"/>
  <c r="AH561" i="4"/>
  <c r="BA561" i="4"/>
  <c r="AW561" i="4"/>
  <c r="AS561" i="4"/>
  <c r="AO561" i="4"/>
  <c r="AK561" i="4"/>
  <c r="AG561" i="4"/>
  <c r="AZ561" i="4"/>
  <c r="AV561" i="4"/>
  <c r="AR561" i="4"/>
  <c r="AN561" i="4"/>
  <c r="AJ561" i="4"/>
  <c r="BA563" i="4"/>
  <c r="AW563" i="4"/>
  <c r="AS563" i="4"/>
  <c r="AO563" i="4"/>
  <c r="AK563" i="4"/>
  <c r="AG563" i="4"/>
  <c r="AZ563" i="4"/>
  <c r="AV563" i="4"/>
  <c r="AR563" i="4"/>
  <c r="AN563" i="4"/>
  <c r="AJ563" i="4"/>
  <c r="BC563" i="4"/>
  <c r="AY563" i="4"/>
  <c r="AU563" i="4"/>
  <c r="AQ563" i="4"/>
  <c r="AM563" i="4"/>
  <c r="AI563" i="4"/>
  <c r="BB563" i="4"/>
  <c r="AX563" i="4"/>
  <c r="AT563" i="4"/>
  <c r="AP563" i="4"/>
  <c r="AL563" i="4"/>
  <c r="AH563" i="4"/>
  <c r="BC565" i="4"/>
  <c r="AY565" i="4"/>
  <c r="AU565" i="4"/>
  <c r="AQ565" i="4"/>
  <c r="AM565" i="4"/>
  <c r="AI565" i="4"/>
  <c r="BB565" i="4"/>
  <c r="AX565" i="4"/>
  <c r="AT565" i="4"/>
  <c r="AP565" i="4"/>
  <c r="AL565" i="4"/>
  <c r="AH565" i="4"/>
  <c r="BA565" i="4"/>
  <c r="AW565" i="4"/>
  <c r="AS565" i="4"/>
  <c r="AO565" i="4"/>
  <c r="AK565" i="4"/>
  <c r="AG565" i="4"/>
  <c r="AZ565" i="4"/>
  <c r="AV565" i="4"/>
  <c r="AR565" i="4"/>
  <c r="AN565" i="4"/>
  <c r="AJ565" i="4"/>
  <c r="BA567" i="4"/>
  <c r="AW567" i="4"/>
  <c r="AS567" i="4"/>
  <c r="AO567" i="4"/>
  <c r="AK567" i="4"/>
  <c r="AG567" i="4"/>
  <c r="AZ567" i="4"/>
  <c r="AV567" i="4"/>
  <c r="AR567" i="4"/>
  <c r="AN567" i="4"/>
  <c r="AJ567" i="4"/>
  <c r="BC567" i="4"/>
  <c r="AY567" i="4"/>
  <c r="AU567" i="4"/>
  <c r="AQ567" i="4"/>
  <c r="AM567" i="4"/>
  <c r="AI567" i="4"/>
  <c r="BB567" i="4"/>
  <c r="AX567" i="4"/>
  <c r="AT567" i="4"/>
  <c r="AP567" i="4"/>
  <c r="AL567" i="4"/>
  <c r="AH567" i="4"/>
  <c r="BC569" i="4"/>
  <c r="AY569" i="4"/>
  <c r="AU569" i="4"/>
  <c r="AQ569" i="4"/>
  <c r="AM569" i="4"/>
  <c r="AI569" i="4"/>
  <c r="BB569" i="4"/>
  <c r="AX569" i="4"/>
  <c r="AT569" i="4"/>
  <c r="AP569" i="4"/>
  <c r="AL569" i="4"/>
  <c r="AH569" i="4"/>
  <c r="BA569" i="4"/>
  <c r="AW569" i="4"/>
  <c r="AS569" i="4"/>
  <c r="AO569" i="4"/>
  <c r="AK569" i="4"/>
  <c r="AG569" i="4"/>
  <c r="AZ569" i="4"/>
  <c r="AV569" i="4"/>
  <c r="AR569" i="4"/>
  <c r="AN569" i="4"/>
  <c r="AJ569" i="4"/>
  <c r="BA571" i="4"/>
  <c r="AW571" i="4"/>
  <c r="AS571" i="4"/>
  <c r="AO571" i="4"/>
  <c r="AK571" i="4"/>
  <c r="AG571" i="4"/>
  <c r="AZ571" i="4"/>
  <c r="AV571" i="4"/>
  <c r="AR571" i="4"/>
  <c r="AN571" i="4"/>
  <c r="AJ571" i="4"/>
  <c r="BC571" i="4"/>
  <c r="AY571" i="4"/>
  <c r="AU571" i="4"/>
  <c r="AQ571" i="4"/>
  <c r="AM571" i="4"/>
  <c r="AI571" i="4"/>
  <c r="BB571" i="4"/>
  <c r="AX571" i="4"/>
  <c r="AT571" i="4"/>
  <c r="AP571" i="4"/>
  <c r="AL571" i="4"/>
  <c r="AH571" i="4"/>
  <c r="BC573" i="4"/>
  <c r="AY573" i="4"/>
  <c r="AU573" i="4"/>
  <c r="AQ573" i="4"/>
  <c r="AM573" i="4"/>
  <c r="AI573" i="4"/>
  <c r="BB573" i="4"/>
  <c r="AX573" i="4"/>
  <c r="AT573" i="4"/>
  <c r="AP573" i="4"/>
  <c r="AL573" i="4"/>
  <c r="AH573" i="4"/>
  <c r="BA573" i="4"/>
  <c r="AW573" i="4"/>
  <c r="AS573" i="4"/>
  <c r="AO573" i="4"/>
  <c r="AK573" i="4"/>
  <c r="AG573" i="4"/>
  <c r="AZ573" i="4"/>
  <c r="AV573" i="4"/>
  <c r="AR573" i="4"/>
  <c r="AN573" i="4"/>
  <c r="AJ573" i="4"/>
  <c r="BA575" i="4"/>
  <c r="AW575" i="4"/>
  <c r="AS575" i="4"/>
  <c r="AO575" i="4"/>
  <c r="AK575" i="4"/>
  <c r="AG575" i="4"/>
  <c r="AZ575" i="4"/>
  <c r="AV575" i="4"/>
  <c r="AR575" i="4"/>
  <c r="AN575" i="4"/>
  <c r="AJ575" i="4"/>
  <c r="BC575" i="4"/>
  <c r="AY575" i="4"/>
  <c r="AU575" i="4"/>
  <c r="AQ575" i="4"/>
  <c r="AM575" i="4"/>
  <c r="AI575" i="4"/>
  <c r="BB575" i="4"/>
  <c r="AX575" i="4"/>
  <c r="AT575" i="4"/>
  <c r="AP575" i="4"/>
  <c r="AL575" i="4"/>
  <c r="AH575" i="4"/>
  <c r="BC577" i="4"/>
  <c r="AY577" i="4"/>
  <c r="AU577" i="4"/>
  <c r="AQ577" i="4"/>
  <c r="AM577" i="4"/>
  <c r="AI577" i="4"/>
  <c r="BB577" i="4"/>
  <c r="AX577" i="4"/>
  <c r="AT577" i="4"/>
  <c r="AP577" i="4"/>
  <c r="AL577" i="4"/>
  <c r="AH577" i="4"/>
  <c r="BA577" i="4"/>
  <c r="AW577" i="4"/>
  <c r="AS577" i="4"/>
  <c r="AO577" i="4"/>
  <c r="AK577" i="4"/>
  <c r="AG577" i="4"/>
  <c r="AZ577" i="4"/>
  <c r="AV577" i="4"/>
  <c r="AR577" i="4"/>
  <c r="AN577" i="4"/>
  <c r="AJ577" i="4"/>
  <c r="BA579" i="4"/>
  <c r="AW579" i="4"/>
  <c r="AS579" i="4"/>
  <c r="AO579" i="4"/>
  <c r="AK579" i="4"/>
  <c r="AG579" i="4"/>
  <c r="AZ579" i="4"/>
  <c r="AV579" i="4"/>
  <c r="AR579" i="4"/>
  <c r="AN579" i="4"/>
  <c r="AJ579" i="4"/>
  <c r="BC579" i="4"/>
  <c r="AY579" i="4"/>
  <c r="AU579" i="4"/>
  <c r="AQ579" i="4"/>
  <c r="AM579" i="4"/>
  <c r="AI579" i="4"/>
  <c r="BB579" i="4"/>
  <c r="AX579" i="4"/>
  <c r="AT579" i="4"/>
  <c r="AP579" i="4"/>
  <c r="AL579" i="4"/>
  <c r="AH579" i="4"/>
  <c r="BC581" i="4"/>
  <c r="AY581" i="4"/>
  <c r="AU581" i="4"/>
  <c r="AQ581" i="4"/>
  <c r="AM581" i="4"/>
  <c r="AI581" i="4"/>
  <c r="BB581" i="4"/>
  <c r="AX581" i="4"/>
  <c r="AT581" i="4"/>
  <c r="AP581" i="4"/>
  <c r="AL581" i="4"/>
  <c r="AH581" i="4"/>
  <c r="BA581" i="4"/>
  <c r="AW581" i="4"/>
  <c r="AS581" i="4"/>
  <c r="AO581" i="4"/>
  <c r="AK581" i="4"/>
  <c r="AG581" i="4"/>
  <c r="AZ581" i="4"/>
  <c r="AV581" i="4"/>
  <c r="AR581" i="4"/>
  <c r="AN581" i="4"/>
  <c r="AJ581" i="4"/>
  <c r="BA583" i="4"/>
  <c r="AW583" i="4"/>
  <c r="AS583" i="4"/>
  <c r="AO583" i="4"/>
  <c r="AK583" i="4"/>
  <c r="AG583" i="4"/>
  <c r="AZ583" i="4"/>
  <c r="AV583" i="4"/>
  <c r="AR583" i="4"/>
  <c r="AN583" i="4"/>
  <c r="AJ583" i="4"/>
  <c r="BC583" i="4"/>
  <c r="AY583" i="4"/>
  <c r="AU583" i="4"/>
  <c r="AQ583" i="4"/>
  <c r="AM583" i="4"/>
  <c r="AI583" i="4"/>
  <c r="BB583" i="4"/>
  <c r="AX583" i="4"/>
  <c r="AT583" i="4"/>
  <c r="AP583" i="4"/>
  <c r="AL583" i="4"/>
  <c r="AH583" i="4"/>
  <c r="BC585" i="4"/>
  <c r="AY585" i="4"/>
  <c r="AU585" i="4"/>
  <c r="AQ585" i="4"/>
  <c r="AM585" i="4"/>
  <c r="AI585" i="4"/>
  <c r="BB585" i="4"/>
  <c r="AX585" i="4"/>
  <c r="AT585" i="4"/>
  <c r="AP585" i="4"/>
  <c r="AL585" i="4"/>
  <c r="AH585" i="4"/>
  <c r="BA585" i="4"/>
  <c r="AW585" i="4"/>
  <c r="AS585" i="4"/>
  <c r="AO585" i="4"/>
  <c r="AK585" i="4"/>
  <c r="AG585" i="4"/>
  <c r="AZ585" i="4"/>
  <c r="AV585" i="4"/>
  <c r="AR585" i="4"/>
  <c r="AN585" i="4"/>
  <c r="AJ585" i="4"/>
  <c r="BA587" i="4"/>
  <c r="AW587" i="4"/>
  <c r="AS587" i="4"/>
  <c r="AO587" i="4"/>
  <c r="AK587" i="4"/>
  <c r="AG587" i="4"/>
  <c r="AZ587" i="4"/>
  <c r="AV587" i="4"/>
  <c r="AR587" i="4"/>
  <c r="AN587" i="4"/>
  <c r="AJ587" i="4"/>
  <c r="BC587" i="4"/>
  <c r="AY587" i="4"/>
  <c r="AU587" i="4"/>
  <c r="AQ587" i="4"/>
  <c r="AM587" i="4"/>
  <c r="AI587" i="4"/>
  <c r="BB587" i="4"/>
  <c r="AX587" i="4"/>
  <c r="AT587" i="4"/>
  <c r="AP587" i="4"/>
  <c r="AL587" i="4"/>
  <c r="AH587" i="4"/>
  <c r="BC589" i="4"/>
  <c r="AY589" i="4"/>
  <c r="AU589" i="4"/>
  <c r="AQ589" i="4"/>
  <c r="AM589" i="4"/>
  <c r="AI589" i="4"/>
  <c r="BB589" i="4"/>
  <c r="AX589" i="4"/>
  <c r="AT589" i="4"/>
  <c r="AP589" i="4"/>
  <c r="AL589" i="4"/>
  <c r="AH589" i="4"/>
  <c r="BA589" i="4"/>
  <c r="AW589" i="4"/>
  <c r="AS589" i="4"/>
  <c r="AO589" i="4"/>
  <c r="AK589" i="4"/>
  <c r="AG589" i="4"/>
  <c r="AZ589" i="4"/>
  <c r="AV589" i="4"/>
  <c r="AR589" i="4"/>
  <c r="AN589" i="4"/>
  <c r="AJ589" i="4"/>
  <c r="BA591" i="4"/>
  <c r="AW591" i="4"/>
  <c r="AS591" i="4"/>
  <c r="AO591" i="4"/>
  <c r="AK591" i="4"/>
  <c r="AG591" i="4"/>
  <c r="AZ591" i="4"/>
  <c r="AV591" i="4"/>
  <c r="AR591" i="4"/>
  <c r="AN591" i="4"/>
  <c r="AJ591" i="4"/>
  <c r="BC591" i="4"/>
  <c r="AY591" i="4"/>
  <c r="AU591" i="4"/>
  <c r="AQ591" i="4"/>
  <c r="AM591" i="4"/>
  <c r="AI591" i="4"/>
  <c r="BB591" i="4"/>
  <c r="AX591" i="4"/>
  <c r="AT591" i="4"/>
  <c r="AP591" i="4"/>
  <c r="AL591" i="4"/>
  <c r="AH591" i="4"/>
  <c r="BC593" i="4"/>
  <c r="AY593" i="4"/>
  <c r="AU593" i="4"/>
  <c r="AQ593" i="4"/>
  <c r="AM593" i="4"/>
  <c r="AI593" i="4"/>
  <c r="BB593" i="4"/>
  <c r="AX593" i="4"/>
  <c r="AT593" i="4"/>
  <c r="AP593" i="4"/>
  <c r="AL593" i="4"/>
  <c r="AH593" i="4"/>
  <c r="BA593" i="4"/>
  <c r="AW593" i="4"/>
  <c r="AS593" i="4"/>
  <c r="AO593" i="4"/>
  <c r="AK593" i="4"/>
  <c r="AG593" i="4"/>
  <c r="AZ593" i="4"/>
  <c r="AV593" i="4"/>
  <c r="AR593" i="4"/>
  <c r="AN593" i="4"/>
  <c r="AJ593" i="4"/>
  <c r="BA595" i="4"/>
  <c r="AW595" i="4"/>
  <c r="AS595" i="4"/>
  <c r="AO595" i="4"/>
  <c r="AK595" i="4"/>
  <c r="AG595" i="4"/>
  <c r="AZ595" i="4"/>
  <c r="AV595" i="4"/>
  <c r="AR595" i="4"/>
  <c r="AN595" i="4"/>
  <c r="AJ595" i="4"/>
  <c r="BC595" i="4"/>
  <c r="AY595" i="4"/>
  <c r="AU595" i="4"/>
  <c r="AQ595" i="4"/>
  <c r="AM595" i="4"/>
  <c r="AI595" i="4"/>
  <c r="BB595" i="4"/>
  <c r="AX595" i="4"/>
  <c r="AT595" i="4"/>
  <c r="AP595" i="4"/>
  <c r="AL595" i="4"/>
  <c r="AH595" i="4"/>
  <c r="BC597" i="4"/>
  <c r="AY597" i="4"/>
  <c r="AU597" i="4"/>
  <c r="AQ597" i="4"/>
  <c r="AM597" i="4"/>
  <c r="AI597" i="4"/>
  <c r="BB597" i="4"/>
  <c r="AX597" i="4"/>
  <c r="AT597" i="4"/>
  <c r="AP597" i="4"/>
  <c r="AL597" i="4"/>
  <c r="AH597" i="4"/>
  <c r="BA597" i="4"/>
  <c r="AW597" i="4"/>
  <c r="AS597" i="4"/>
  <c r="AO597" i="4"/>
  <c r="AK597" i="4"/>
  <c r="AG597" i="4"/>
  <c r="AZ597" i="4"/>
  <c r="AV597" i="4"/>
  <c r="AR597" i="4"/>
  <c r="AN597" i="4"/>
  <c r="AJ597" i="4"/>
  <c r="BA599" i="4"/>
  <c r="AW599" i="4"/>
  <c r="AS599" i="4"/>
  <c r="AO599" i="4"/>
  <c r="AK599" i="4"/>
  <c r="AG599" i="4"/>
  <c r="AZ599" i="4"/>
  <c r="AV599" i="4"/>
  <c r="AR599" i="4"/>
  <c r="AN599" i="4"/>
  <c r="AJ599" i="4"/>
  <c r="BC599" i="4"/>
  <c r="AY599" i="4"/>
  <c r="AU599" i="4"/>
  <c r="AQ599" i="4"/>
  <c r="AM599" i="4"/>
  <c r="AI599" i="4"/>
  <c r="BB599" i="4"/>
  <c r="AX599" i="4"/>
  <c r="AT599" i="4"/>
  <c r="AP599" i="4"/>
  <c r="AL599" i="4"/>
  <c r="AH599" i="4"/>
  <c r="BC601" i="4"/>
  <c r="AY601" i="4"/>
  <c r="AU601" i="4"/>
  <c r="AQ601" i="4"/>
  <c r="AM601" i="4"/>
  <c r="AI601" i="4"/>
  <c r="BB601" i="4"/>
  <c r="AX601" i="4"/>
  <c r="AT601" i="4"/>
  <c r="AP601" i="4"/>
  <c r="AL601" i="4"/>
  <c r="AH601" i="4"/>
  <c r="BA601" i="4"/>
  <c r="AW601" i="4"/>
  <c r="AS601" i="4"/>
  <c r="AO601" i="4"/>
  <c r="AK601" i="4"/>
  <c r="AG601" i="4"/>
  <c r="AZ601" i="4"/>
  <c r="AV601" i="4"/>
  <c r="AR601" i="4"/>
  <c r="AN601" i="4"/>
  <c r="AJ601" i="4"/>
  <c r="BA603" i="4"/>
  <c r="AW603" i="4"/>
  <c r="AS603" i="4"/>
  <c r="AO603" i="4"/>
  <c r="AK603" i="4"/>
  <c r="AG603" i="4"/>
  <c r="AZ603" i="4"/>
  <c r="AV603" i="4"/>
  <c r="AR603" i="4"/>
  <c r="AN603" i="4"/>
  <c r="AJ603" i="4"/>
  <c r="BC603" i="4"/>
  <c r="AY603" i="4"/>
  <c r="AU603" i="4"/>
  <c r="AQ603" i="4"/>
  <c r="AM603" i="4"/>
  <c r="AI603" i="4"/>
  <c r="BB603" i="4"/>
  <c r="AX603" i="4"/>
  <c r="AT603" i="4"/>
  <c r="AP603" i="4"/>
  <c r="AL603" i="4"/>
  <c r="AH603" i="4"/>
  <c r="BC605" i="4"/>
  <c r="AY605" i="4"/>
  <c r="AU605" i="4"/>
  <c r="AQ605" i="4"/>
  <c r="AM605" i="4"/>
  <c r="AI605" i="4"/>
  <c r="BB605" i="4"/>
  <c r="AX605" i="4"/>
  <c r="AT605" i="4"/>
  <c r="AP605" i="4"/>
  <c r="AL605" i="4"/>
  <c r="AH605" i="4"/>
  <c r="BA605" i="4"/>
  <c r="AW605" i="4"/>
  <c r="AS605" i="4"/>
  <c r="AO605" i="4"/>
  <c r="AK605" i="4"/>
  <c r="AG605" i="4"/>
  <c r="AZ605" i="4"/>
  <c r="AV605" i="4"/>
  <c r="AR605" i="4"/>
  <c r="AN605" i="4"/>
  <c r="AJ605" i="4"/>
  <c r="BA607" i="4"/>
  <c r="AW607" i="4"/>
  <c r="AS607" i="4"/>
  <c r="AO607" i="4"/>
  <c r="AK607" i="4"/>
  <c r="AG607" i="4"/>
  <c r="AZ607" i="4"/>
  <c r="AV607" i="4"/>
  <c r="AR607" i="4"/>
  <c r="AN607" i="4"/>
  <c r="AJ607" i="4"/>
  <c r="BC607" i="4"/>
  <c r="AY607" i="4"/>
  <c r="AU607" i="4"/>
  <c r="AQ607" i="4"/>
  <c r="AM607" i="4"/>
  <c r="AI607" i="4"/>
  <c r="BB607" i="4"/>
  <c r="AX607" i="4"/>
  <c r="AT607" i="4"/>
  <c r="AP607" i="4"/>
  <c r="AL607" i="4"/>
  <c r="AH607" i="4"/>
  <c r="BC609" i="4"/>
  <c r="AY609" i="4"/>
  <c r="AU609" i="4"/>
  <c r="AQ609" i="4"/>
  <c r="AM609" i="4"/>
  <c r="AI609" i="4"/>
  <c r="BB609" i="4"/>
  <c r="AX609" i="4"/>
  <c r="AT609" i="4"/>
  <c r="AP609" i="4"/>
  <c r="AL609" i="4"/>
  <c r="AH609" i="4"/>
  <c r="BA609" i="4"/>
  <c r="AW609" i="4"/>
  <c r="AS609" i="4"/>
  <c r="AO609" i="4"/>
  <c r="AK609" i="4"/>
  <c r="AG609" i="4"/>
  <c r="AZ609" i="4"/>
  <c r="AV609" i="4"/>
  <c r="AR609" i="4"/>
  <c r="AN609" i="4"/>
  <c r="AJ609" i="4"/>
  <c r="BA611" i="4"/>
  <c r="AW611" i="4"/>
  <c r="AS611" i="4"/>
  <c r="AO611" i="4"/>
  <c r="AK611" i="4"/>
  <c r="AG611" i="4"/>
  <c r="AZ611" i="4"/>
  <c r="AV611" i="4"/>
  <c r="AR611" i="4"/>
  <c r="AN611" i="4"/>
  <c r="AJ611" i="4"/>
  <c r="BC611" i="4"/>
  <c r="AY611" i="4"/>
  <c r="AU611" i="4"/>
  <c r="AQ611" i="4"/>
  <c r="AM611" i="4"/>
  <c r="AI611" i="4"/>
  <c r="BB611" i="4"/>
  <c r="AX611" i="4"/>
  <c r="AT611" i="4"/>
  <c r="AP611" i="4"/>
  <c r="AL611" i="4"/>
  <c r="AH611" i="4"/>
  <c r="BC613" i="4"/>
  <c r="AY613" i="4"/>
  <c r="AU613" i="4"/>
  <c r="AQ613" i="4"/>
  <c r="AM613" i="4"/>
  <c r="AI613" i="4"/>
  <c r="BB613" i="4"/>
  <c r="AX613" i="4"/>
  <c r="AT613" i="4"/>
  <c r="AP613" i="4"/>
  <c r="AL613" i="4"/>
  <c r="AH613" i="4"/>
  <c r="BA613" i="4"/>
  <c r="AW613" i="4"/>
  <c r="AS613" i="4"/>
  <c r="AO613" i="4"/>
  <c r="AK613" i="4"/>
  <c r="AG613" i="4"/>
  <c r="AZ613" i="4"/>
  <c r="AV613" i="4"/>
  <c r="AR613" i="4"/>
  <c r="AN613" i="4"/>
  <c r="AJ613" i="4"/>
  <c r="BA615" i="4"/>
  <c r="AW615" i="4"/>
  <c r="AS615" i="4"/>
  <c r="AO615" i="4"/>
  <c r="AK615" i="4"/>
  <c r="AG615" i="4"/>
  <c r="AZ615" i="4"/>
  <c r="AV615" i="4"/>
  <c r="AR615" i="4"/>
  <c r="AN615" i="4"/>
  <c r="AJ615" i="4"/>
  <c r="BC615" i="4"/>
  <c r="AY615" i="4"/>
  <c r="AU615" i="4"/>
  <c r="AQ615" i="4"/>
  <c r="AM615" i="4"/>
  <c r="AI615" i="4"/>
  <c r="BB615" i="4"/>
  <c r="AX615" i="4"/>
  <c r="AT615" i="4"/>
  <c r="AP615" i="4"/>
  <c r="AL615" i="4"/>
  <c r="AH615" i="4"/>
  <c r="BC617" i="4"/>
  <c r="AY617" i="4"/>
  <c r="AU617" i="4"/>
  <c r="AQ617" i="4"/>
  <c r="AM617" i="4"/>
  <c r="AI617" i="4"/>
  <c r="BB617" i="4"/>
  <c r="AX617" i="4"/>
  <c r="AT617" i="4"/>
  <c r="AP617" i="4"/>
  <c r="AL617" i="4"/>
  <c r="AH617" i="4"/>
  <c r="BA617" i="4"/>
  <c r="AW617" i="4"/>
  <c r="AS617" i="4"/>
  <c r="AO617" i="4"/>
  <c r="AK617" i="4"/>
  <c r="AG617" i="4"/>
  <c r="AZ617" i="4"/>
  <c r="AV617" i="4"/>
  <c r="AR617" i="4"/>
  <c r="AN617" i="4"/>
  <c r="AJ617" i="4"/>
  <c r="BA619" i="4"/>
  <c r="AW619" i="4"/>
  <c r="AS619" i="4"/>
  <c r="AO619" i="4"/>
  <c r="AK619" i="4"/>
  <c r="AG619" i="4"/>
  <c r="AZ619" i="4"/>
  <c r="AV619" i="4"/>
  <c r="AR619" i="4"/>
  <c r="AN619" i="4"/>
  <c r="AJ619" i="4"/>
  <c r="BC619" i="4"/>
  <c r="AY619" i="4"/>
  <c r="AU619" i="4"/>
  <c r="AQ619" i="4"/>
  <c r="AM619" i="4"/>
  <c r="AI619" i="4"/>
  <c r="BB619" i="4"/>
  <c r="AX619" i="4"/>
  <c r="AT619" i="4"/>
  <c r="AP619" i="4"/>
  <c r="AL619" i="4"/>
  <c r="AH619" i="4"/>
  <c r="BC621" i="4"/>
  <c r="AY621" i="4"/>
  <c r="AU621" i="4"/>
  <c r="AQ621" i="4"/>
  <c r="AM621" i="4"/>
  <c r="AI621" i="4"/>
  <c r="BB621" i="4"/>
  <c r="AX621" i="4"/>
  <c r="AT621" i="4"/>
  <c r="AP621" i="4"/>
  <c r="AL621" i="4"/>
  <c r="AH621" i="4"/>
  <c r="BA621" i="4"/>
  <c r="AW621" i="4"/>
  <c r="AS621" i="4"/>
  <c r="AO621" i="4"/>
  <c r="AK621" i="4"/>
  <c r="AG621" i="4"/>
  <c r="AZ621" i="4"/>
  <c r="AV621" i="4"/>
  <c r="AR621" i="4"/>
  <c r="AN621" i="4"/>
  <c r="AJ621" i="4"/>
  <c r="BA623" i="4"/>
  <c r="AW623" i="4"/>
  <c r="AS623" i="4"/>
  <c r="AO623" i="4"/>
  <c r="AK623" i="4"/>
  <c r="AG623" i="4"/>
  <c r="AZ623" i="4"/>
  <c r="AV623" i="4"/>
  <c r="AR623" i="4"/>
  <c r="AN623" i="4"/>
  <c r="AJ623" i="4"/>
  <c r="BC623" i="4"/>
  <c r="AY623" i="4"/>
  <c r="AU623" i="4"/>
  <c r="AQ623" i="4"/>
  <c r="AM623" i="4"/>
  <c r="AI623" i="4"/>
  <c r="BB623" i="4"/>
  <c r="AX623" i="4"/>
  <c r="AT623" i="4"/>
  <c r="AP623" i="4"/>
  <c r="AL623" i="4"/>
  <c r="AH623" i="4"/>
  <c r="BC625" i="4"/>
  <c r="AY625" i="4"/>
  <c r="AU625" i="4"/>
  <c r="AQ625" i="4"/>
  <c r="AM625" i="4"/>
  <c r="AI625" i="4"/>
  <c r="BB625" i="4"/>
  <c r="AX625" i="4"/>
  <c r="AT625" i="4"/>
  <c r="AP625" i="4"/>
  <c r="AL625" i="4"/>
  <c r="AH625" i="4"/>
  <c r="BA625" i="4"/>
  <c r="AW625" i="4"/>
  <c r="AS625" i="4"/>
  <c r="AO625" i="4"/>
  <c r="AK625" i="4"/>
  <c r="AG625" i="4"/>
  <c r="AZ625" i="4"/>
  <c r="AV625" i="4"/>
  <c r="AR625" i="4"/>
  <c r="AN625" i="4"/>
  <c r="AJ625" i="4"/>
  <c r="BA627" i="4"/>
  <c r="AW627" i="4"/>
  <c r="AS627" i="4"/>
  <c r="AO627" i="4"/>
  <c r="AK627" i="4"/>
  <c r="AG627" i="4"/>
  <c r="AZ627" i="4"/>
  <c r="AV627" i="4"/>
  <c r="AR627" i="4"/>
  <c r="AN627" i="4"/>
  <c r="AJ627" i="4"/>
  <c r="BC627" i="4"/>
  <c r="AY627" i="4"/>
  <c r="AU627" i="4"/>
  <c r="AQ627" i="4"/>
  <c r="AM627" i="4"/>
  <c r="AI627" i="4"/>
  <c r="BB627" i="4"/>
  <c r="AX627" i="4"/>
  <c r="AT627" i="4"/>
  <c r="AP627" i="4"/>
  <c r="AL627" i="4"/>
  <c r="AH627" i="4"/>
  <c r="BC629" i="4"/>
  <c r="AY629" i="4"/>
  <c r="AU629" i="4"/>
  <c r="AQ629" i="4"/>
  <c r="AM629" i="4"/>
  <c r="AI629" i="4"/>
  <c r="BB629" i="4"/>
  <c r="AX629" i="4"/>
  <c r="AT629" i="4"/>
  <c r="AP629" i="4"/>
  <c r="AL629" i="4"/>
  <c r="AH629" i="4"/>
  <c r="BA629" i="4"/>
  <c r="AW629" i="4"/>
  <c r="AS629" i="4"/>
  <c r="AO629" i="4"/>
  <c r="AK629" i="4"/>
  <c r="AG629" i="4"/>
  <c r="AZ629" i="4"/>
  <c r="AV629" i="4"/>
  <c r="AR629" i="4"/>
  <c r="AN629" i="4"/>
  <c r="AJ629" i="4"/>
  <c r="BA631" i="4"/>
  <c r="AW631" i="4"/>
  <c r="AS631" i="4"/>
  <c r="AO631" i="4"/>
  <c r="AK631" i="4"/>
  <c r="AG631" i="4"/>
  <c r="AZ631" i="4"/>
  <c r="AV631" i="4"/>
  <c r="AR631" i="4"/>
  <c r="AN631" i="4"/>
  <c r="AJ631" i="4"/>
  <c r="BC631" i="4"/>
  <c r="AY631" i="4"/>
  <c r="AU631" i="4"/>
  <c r="AQ631" i="4"/>
  <c r="AM631" i="4"/>
  <c r="AI631" i="4"/>
  <c r="BB631" i="4"/>
  <c r="AX631" i="4"/>
  <c r="AT631" i="4"/>
  <c r="AP631" i="4"/>
  <c r="AL631" i="4"/>
  <c r="AH631" i="4"/>
  <c r="BC633" i="4"/>
  <c r="AY633" i="4"/>
  <c r="AU633" i="4"/>
  <c r="AQ633" i="4"/>
  <c r="AM633" i="4"/>
  <c r="AI633" i="4"/>
  <c r="BB633" i="4"/>
  <c r="AX633" i="4"/>
  <c r="AT633" i="4"/>
  <c r="AP633" i="4"/>
  <c r="AL633" i="4"/>
  <c r="AH633" i="4"/>
  <c r="BA633" i="4"/>
  <c r="AW633" i="4"/>
  <c r="AS633" i="4"/>
  <c r="AO633" i="4"/>
  <c r="AK633" i="4"/>
  <c r="AG633" i="4"/>
  <c r="AZ633" i="4"/>
  <c r="AV633" i="4"/>
  <c r="AR633" i="4"/>
  <c r="AN633" i="4"/>
  <c r="AJ633" i="4"/>
  <c r="BA635" i="4"/>
  <c r="AW635" i="4"/>
  <c r="AS635" i="4"/>
  <c r="AO635" i="4"/>
  <c r="AK635" i="4"/>
  <c r="AG635" i="4"/>
  <c r="AZ635" i="4"/>
  <c r="AV635" i="4"/>
  <c r="AR635" i="4"/>
  <c r="AN635" i="4"/>
  <c r="AJ635" i="4"/>
  <c r="BC635" i="4"/>
  <c r="AY635" i="4"/>
  <c r="AU635" i="4"/>
  <c r="AQ635" i="4"/>
  <c r="AM635" i="4"/>
  <c r="AI635" i="4"/>
  <c r="BB635" i="4"/>
  <c r="AX635" i="4"/>
  <c r="AT635" i="4"/>
  <c r="AP635" i="4"/>
  <c r="AL635" i="4"/>
  <c r="AH635" i="4"/>
  <c r="BC637" i="4"/>
  <c r="AY637" i="4"/>
  <c r="AU637" i="4"/>
  <c r="AQ637" i="4"/>
  <c r="AM637" i="4"/>
  <c r="AI637" i="4"/>
  <c r="BB637" i="4"/>
  <c r="AX637" i="4"/>
  <c r="AT637" i="4"/>
  <c r="AP637" i="4"/>
  <c r="AL637" i="4"/>
  <c r="AH637" i="4"/>
  <c r="BA637" i="4"/>
  <c r="AW637" i="4"/>
  <c r="AS637" i="4"/>
  <c r="AO637" i="4"/>
  <c r="AK637" i="4"/>
  <c r="AG637" i="4"/>
  <c r="AZ637" i="4"/>
  <c r="AV637" i="4"/>
  <c r="AR637" i="4"/>
  <c r="AN637" i="4"/>
  <c r="AJ637" i="4"/>
  <c r="BA639" i="4"/>
  <c r="AW639" i="4"/>
  <c r="AS639" i="4"/>
  <c r="AO639" i="4"/>
  <c r="AK639" i="4"/>
  <c r="AG639" i="4"/>
  <c r="AZ639" i="4"/>
  <c r="AV639" i="4"/>
  <c r="AR639" i="4"/>
  <c r="AN639" i="4"/>
  <c r="AJ639" i="4"/>
  <c r="BC639" i="4"/>
  <c r="AY639" i="4"/>
  <c r="AU639" i="4"/>
  <c r="AQ639" i="4"/>
  <c r="AM639" i="4"/>
  <c r="AI639" i="4"/>
  <c r="BB639" i="4"/>
  <c r="AX639" i="4"/>
  <c r="AT639" i="4"/>
  <c r="AP639" i="4"/>
  <c r="AL639" i="4"/>
  <c r="AH639" i="4"/>
  <c r="BC641" i="4"/>
  <c r="AY641" i="4"/>
  <c r="AU641" i="4"/>
  <c r="AQ641" i="4"/>
  <c r="AM641" i="4"/>
  <c r="AI641" i="4"/>
  <c r="BB641" i="4"/>
  <c r="AX641" i="4"/>
  <c r="AT641" i="4"/>
  <c r="AP641" i="4"/>
  <c r="AL641" i="4"/>
  <c r="AH641" i="4"/>
  <c r="BA641" i="4"/>
  <c r="AW641" i="4"/>
  <c r="AS641" i="4"/>
  <c r="AO641" i="4"/>
  <c r="AK641" i="4"/>
  <c r="AG641" i="4"/>
  <c r="AZ641" i="4"/>
  <c r="AV641" i="4"/>
  <c r="AR641" i="4"/>
  <c r="AN641" i="4"/>
  <c r="AJ641" i="4"/>
  <c r="BA643" i="4"/>
  <c r="AW643" i="4"/>
  <c r="AS643" i="4"/>
  <c r="AO643" i="4"/>
  <c r="AK643" i="4"/>
  <c r="AG643" i="4"/>
  <c r="AZ643" i="4"/>
  <c r="AV643" i="4"/>
  <c r="AR643" i="4"/>
  <c r="AN643" i="4"/>
  <c r="AJ643" i="4"/>
  <c r="BC643" i="4"/>
  <c r="AY643" i="4"/>
  <c r="AU643" i="4"/>
  <c r="AQ643" i="4"/>
  <c r="AM643" i="4"/>
  <c r="AI643" i="4"/>
  <c r="BB643" i="4"/>
  <c r="AX643" i="4"/>
  <c r="AT643" i="4"/>
  <c r="AP643" i="4"/>
  <c r="AL643" i="4"/>
  <c r="AH643" i="4"/>
  <c r="BC645" i="4"/>
  <c r="AY645" i="4"/>
  <c r="AU645" i="4"/>
  <c r="AQ645" i="4"/>
  <c r="AM645" i="4"/>
  <c r="AI645" i="4"/>
  <c r="BB645" i="4"/>
  <c r="AX645" i="4"/>
  <c r="AT645" i="4"/>
  <c r="AP645" i="4"/>
  <c r="AL645" i="4"/>
  <c r="AH645" i="4"/>
  <c r="BA645" i="4"/>
  <c r="AW645" i="4"/>
  <c r="AS645" i="4"/>
  <c r="AO645" i="4"/>
  <c r="AK645" i="4"/>
  <c r="AG645" i="4"/>
  <c r="AZ645" i="4"/>
  <c r="AV645" i="4"/>
  <c r="AR645" i="4"/>
  <c r="AN645" i="4"/>
  <c r="AJ645" i="4"/>
  <c r="BA647" i="4"/>
  <c r="AW647" i="4"/>
  <c r="AS647" i="4"/>
  <c r="AO647" i="4"/>
  <c r="AK647" i="4"/>
  <c r="AG647" i="4"/>
  <c r="AZ647" i="4"/>
  <c r="AV647" i="4"/>
  <c r="AR647" i="4"/>
  <c r="AN647" i="4"/>
  <c r="AJ647" i="4"/>
  <c r="BC647" i="4"/>
  <c r="AY647" i="4"/>
  <c r="AU647" i="4"/>
  <c r="AQ647" i="4"/>
  <c r="AM647" i="4"/>
  <c r="AI647" i="4"/>
  <c r="BB647" i="4"/>
  <c r="AX647" i="4"/>
  <c r="AT647" i="4"/>
  <c r="AP647" i="4"/>
  <c r="AL647" i="4"/>
  <c r="AH647" i="4"/>
  <c r="BB649" i="4"/>
  <c r="AX649" i="4"/>
  <c r="AT649" i="4"/>
  <c r="AP649" i="4"/>
  <c r="AL649" i="4"/>
  <c r="AH649" i="4"/>
  <c r="BA649" i="4"/>
  <c r="AW649" i="4"/>
  <c r="AS649" i="4"/>
  <c r="AO649" i="4"/>
  <c r="AK649" i="4"/>
  <c r="AG649" i="4"/>
  <c r="AV649" i="4"/>
  <c r="AN649" i="4"/>
  <c r="BC649" i="4"/>
  <c r="AU649" i="4"/>
  <c r="AM649" i="4"/>
  <c r="AZ649" i="4"/>
  <c r="AR649" i="4"/>
  <c r="AJ649" i="4"/>
  <c r="AY649" i="4"/>
  <c r="AQ649" i="4"/>
  <c r="AI649" i="4"/>
  <c r="AZ651" i="4"/>
  <c r="AV651" i="4"/>
  <c r="AR651" i="4"/>
  <c r="AN651" i="4"/>
  <c r="AJ651" i="4"/>
  <c r="BC651" i="4"/>
  <c r="AY651" i="4"/>
  <c r="AU651" i="4"/>
  <c r="AQ651" i="4"/>
  <c r="AM651" i="4"/>
  <c r="AI651" i="4"/>
  <c r="AX651" i="4"/>
  <c r="AP651" i="4"/>
  <c r="AH651" i="4"/>
  <c r="AW651" i="4"/>
  <c r="AO651" i="4"/>
  <c r="AG651" i="4"/>
  <c r="BB651" i="4"/>
  <c r="AT651" i="4"/>
  <c r="AL651" i="4"/>
  <c r="BA651" i="4"/>
  <c r="AS651" i="4"/>
  <c r="AK651" i="4"/>
  <c r="BB653" i="4"/>
  <c r="AX653" i="4"/>
  <c r="AT653" i="4"/>
  <c r="AP653" i="4"/>
  <c r="AL653" i="4"/>
  <c r="AH653" i="4"/>
  <c r="BA653" i="4"/>
  <c r="AW653" i="4"/>
  <c r="AS653" i="4"/>
  <c r="AO653" i="4"/>
  <c r="AK653" i="4"/>
  <c r="AG653" i="4"/>
  <c r="AZ653" i="4"/>
  <c r="AR653" i="4"/>
  <c r="AJ653" i="4"/>
  <c r="AY653" i="4"/>
  <c r="AQ653" i="4"/>
  <c r="AI653" i="4"/>
  <c r="AV653" i="4"/>
  <c r="AN653" i="4"/>
  <c r="BC653" i="4"/>
  <c r="AU653" i="4"/>
  <c r="AM653" i="4"/>
  <c r="AZ655" i="4"/>
  <c r="AV655" i="4"/>
  <c r="AR655" i="4"/>
  <c r="AN655" i="4"/>
  <c r="AJ655" i="4"/>
  <c r="BC655" i="4"/>
  <c r="AY655" i="4"/>
  <c r="AU655" i="4"/>
  <c r="AQ655" i="4"/>
  <c r="AM655" i="4"/>
  <c r="AI655" i="4"/>
  <c r="BB655" i="4"/>
  <c r="AT655" i="4"/>
  <c r="AL655" i="4"/>
  <c r="BA655" i="4"/>
  <c r="AS655" i="4"/>
  <c r="AK655" i="4"/>
  <c r="AX655" i="4"/>
  <c r="AP655" i="4"/>
  <c r="AH655" i="4"/>
  <c r="AW655" i="4"/>
  <c r="AO655" i="4"/>
  <c r="AG655" i="4"/>
  <c r="BB657" i="4"/>
  <c r="AX657" i="4"/>
  <c r="AT657" i="4"/>
  <c r="AP657" i="4"/>
  <c r="AL657" i="4"/>
  <c r="AH657" i="4"/>
  <c r="BA657" i="4"/>
  <c r="AW657" i="4"/>
  <c r="AS657" i="4"/>
  <c r="AO657" i="4"/>
  <c r="AK657" i="4"/>
  <c r="AG657" i="4"/>
  <c r="AV657" i="4"/>
  <c r="AN657" i="4"/>
  <c r="BC657" i="4"/>
  <c r="AU657" i="4"/>
  <c r="AM657" i="4"/>
  <c r="AZ657" i="4"/>
  <c r="AR657" i="4"/>
  <c r="AJ657" i="4"/>
  <c r="AY657" i="4"/>
  <c r="AQ657" i="4"/>
  <c r="AI657" i="4"/>
  <c r="AZ659" i="4"/>
  <c r="AV659" i="4"/>
  <c r="AR659" i="4"/>
  <c r="AN659" i="4"/>
  <c r="AJ659" i="4"/>
  <c r="BC659" i="4"/>
  <c r="AY659" i="4"/>
  <c r="AU659" i="4"/>
  <c r="AQ659" i="4"/>
  <c r="AM659" i="4"/>
  <c r="AI659" i="4"/>
  <c r="BB659" i="4"/>
  <c r="AX659" i="4"/>
  <c r="BA659" i="4"/>
  <c r="AW659" i="4"/>
  <c r="AP659" i="4"/>
  <c r="AH659" i="4"/>
  <c r="AO659" i="4"/>
  <c r="AG659" i="4"/>
  <c r="AT659" i="4"/>
  <c r="AL659" i="4"/>
  <c r="AS659" i="4"/>
  <c r="AK659" i="4"/>
  <c r="BB661" i="4"/>
  <c r="AX661" i="4"/>
  <c r="AT661" i="4"/>
  <c r="AP661" i="4"/>
  <c r="AL661" i="4"/>
  <c r="AH661" i="4"/>
  <c r="BA661" i="4"/>
  <c r="AW661" i="4"/>
  <c r="AS661" i="4"/>
  <c r="AO661" i="4"/>
  <c r="AK661" i="4"/>
  <c r="AG661" i="4"/>
  <c r="AZ661" i="4"/>
  <c r="AV661" i="4"/>
  <c r="AR661" i="4"/>
  <c r="AN661" i="4"/>
  <c r="AJ661" i="4"/>
  <c r="BC661" i="4"/>
  <c r="AY661" i="4"/>
  <c r="AU661" i="4"/>
  <c r="AQ661" i="4"/>
  <c r="AM661" i="4"/>
  <c r="AI661" i="4"/>
  <c r="AZ663" i="4"/>
  <c r="AV663" i="4"/>
  <c r="AR663" i="4"/>
  <c r="AN663" i="4"/>
  <c r="AJ663" i="4"/>
  <c r="BC663" i="4"/>
  <c r="AY663" i="4"/>
  <c r="AU663" i="4"/>
  <c r="AQ663" i="4"/>
  <c r="AM663" i="4"/>
  <c r="AI663" i="4"/>
  <c r="BB663" i="4"/>
  <c r="AX663" i="4"/>
  <c r="AT663" i="4"/>
  <c r="AP663" i="4"/>
  <c r="AL663" i="4"/>
  <c r="AH663" i="4"/>
  <c r="BA663" i="4"/>
  <c r="AW663" i="4"/>
  <c r="AS663" i="4"/>
  <c r="AO663" i="4"/>
  <c r="AK663" i="4"/>
  <c r="AG663" i="4"/>
  <c r="BB665" i="4"/>
  <c r="AX665" i="4"/>
  <c r="AT665" i="4"/>
  <c r="AP665" i="4"/>
  <c r="AL665" i="4"/>
  <c r="AH665" i="4"/>
  <c r="BA665" i="4"/>
  <c r="AW665" i="4"/>
  <c r="AS665" i="4"/>
  <c r="AO665" i="4"/>
  <c r="AK665" i="4"/>
  <c r="AG665" i="4"/>
  <c r="AZ665" i="4"/>
  <c r="AV665" i="4"/>
  <c r="AR665" i="4"/>
  <c r="AN665" i="4"/>
  <c r="AJ665" i="4"/>
  <c r="BC665" i="4"/>
  <c r="AY665" i="4"/>
  <c r="AU665" i="4"/>
  <c r="AQ665" i="4"/>
  <c r="AM665" i="4"/>
  <c r="AI665" i="4"/>
  <c r="AZ667" i="4"/>
  <c r="AV667" i="4"/>
  <c r="AR667" i="4"/>
  <c r="AN667" i="4"/>
  <c r="AJ667" i="4"/>
  <c r="BC667" i="4"/>
  <c r="AY667" i="4"/>
  <c r="AU667" i="4"/>
  <c r="AQ667" i="4"/>
  <c r="AM667" i="4"/>
  <c r="AI667" i="4"/>
  <c r="BB667" i="4"/>
  <c r="AX667" i="4"/>
  <c r="AT667" i="4"/>
  <c r="AP667" i="4"/>
  <c r="AL667" i="4"/>
  <c r="AH667" i="4"/>
  <c r="BA667" i="4"/>
  <c r="AW667" i="4"/>
  <c r="AS667" i="4"/>
  <c r="AO667" i="4"/>
  <c r="AK667" i="4"/>
  <c r="AG667" i="4"/>
  <c r="BB669" i="4"/>
  <c r="AX669" i="4"/>
  <c r="AT669" i="4"/>
  <c r="AP669" i="4"/>
  <c r="AL669" i="4"/>
  <c r="AH669" i="4"/>
  <c r="BA669" i="4"/>
  <c r="AW669" i="4"/>
  <c r="AS669" i="4"/>
  <c r="AO669" i="4"/>
  <c r="AK669" i="4"/>
  <c r="AG669" i="4"/>
  <c r="AZ669" i="4"/>
  <c r="AV669" i="4"/>
  <c r="AR669" i="4"/>
  <c r="AN669" i="4"/>
  <c r="AJ669" i="4"/>
  <c r="BC669" i="4"/>
  <c r="AY669" i="4"/>
  <c r="AU669" i="4"/>
  <c r="AQ669" i="4"/>
  <c r="AM669" i="4"/>
  <c r="AI669" i="4"/>
  <c r="AZ671" i="4"/>
  <c r="AV671" i="4"/>
  <c r="AR671" i="4"/>
  <c r="AN671" i="4"/>
  <c r="AJ671" i="4"/>
  <c r="BC671" i="4"/>
  <c r="AY671" i="4"/>
  <c r="AU671" i="4"/>
  <c r="AQ671" i="4"/>
  <c r="AM671" i="4"/>
  <c r="AI671" i="4"/>
  <c r="BB671" i="4"/>
  <c r="AX671" i="4"/>
  <c r="AT671" i="4"/>
  <c r="AP671" i="4"/>
  <c r="AL671" i="4"/>
  <c r="AH671" i="4"/>
  <c r="BA671" i="4"/>
  <c r="AW671" i="4"/>
  <c r="AS671" i="4"/>
  <c r="AO671" i="4"/>
  <c r="AK671" i="4"/>
  <c r="AG671" i="4"/>
  <c r="BB673" i="4"/>
  <c r="AX673" i="4"/>
  <c r="AT673" i="4"/>
  <c r="AP673" i="4"/>
  <c r="AL673" i="4"/>
  <c r="AH673" i="4"/>
  <c r="BA673" i="4"/>
  <c r="AW673" i="4"/>
  <c r="AS673" i="4"/>
  <c r="AO673" i="4"/>
  <c r="AK673" i="4"/>
  <c r="AG673" i="4"/>
  <c r="AZ673" i="4"/>
  <c r="AV673" i="4"/>
  <c r="AR673" i="4"/>
  <c r="AN673" i="4"/>
  <c r="AJ673" i="4"/>
  <c r="BC673" i="4"/>
  <c r="AY673" i="4"/>
  <c r="AU673" i="4"/>
  <c r="AQ673" i="4"/>
  <c r="AM673" i="4"/>
  <c r="AI673" i="4"/>
  <c r="AZ675" i="4"/>
  <c r="AV675" i="4"/>
  <c r="AR675" i="4"/>
  <c r="AN675" i="4"/>
  <c r="AJ675" i="4"/>
  <c r="BC675" i="4"/>
  <c r="AY675" i="4"/>
  <c r="AU675" i="4"/>
  <c r="AQ675" i="4"/>
  <c r="AM675" i="4"/>
  <c r="AI675" i="4"/>
  <c r="BB675" i="4"/>
  <c r="AX675" i="4"/>
  <c r="AT675" i="4"/>
  <c r="AP675" i="4"/>
  <c r="AL675" i="4"/>
  <c r="AH675" i="4"/>
  <c r="BA675" i="4"/>
  <c r="AW675" i="4"/>
  <c r="AS675" i="4"/>
  <c r="AO675" i="4"/>
  <c r="AK675" i="4"/>
  <c r="AG675" i="4"/>
  <c r="BB677" i="4"/>
  <c r="AX677" i="4"/>
  <c r="AT677" i="4"/>
  <c r="AP677" i="4"/>
  <c r="AL677" i="4"/>
  <c r="AH677" i="4"/>
  <c r="BA677" i="4"/>
  <c r="AW677" i="4"/>
  <c r="AS677" i="4"/>
  <c r="AO677" i="4"/>
  <c r="AK677" i="4"/>
  <c r="AG677" i="4"/>
  <c r="AZ677" i="4"/>
  <c r="AV677" i="4"/>
  <c r="AR677" i="4"/>
  <c r="AN677" i="4"/>
  <c r="AJ677" i="4"/>
  <c r="BC677" i="4"/>
  <c r="AY677" i="4"/>
  <c r="AU677" i="4"/>
  <c r="AQ677" i="4"/>
  <c r="AM677" i="4"/>
  <c r="AI677" i="4"/>
  <c r="AZ679" i="4"/>
  <c r="AV679" i="4"/>
  <c r="AR679" i="4"/>
  <c r="AN679" i="4"/>
  <c r="AJ679" i="4"/>
  <c r="BC679" i="4"/>
  <c r="AY679" i="4"/>
  <c r="AU679" i="4"/>
  <c r="AQ679" i="4"/>
  <c r="AM679" i="4"/>
  <c r="AI679" i="4"/>
  <c r="BB679" i="4"/>
  <c r="AX679" i="4"/>
  <c r="AT679" i="4"/>
  <c r="AP679" i="4"/>
  <c r="AL679" i="4"/>
  <c r="AH679" i="4"/>
  <c r="BA679" i="4"/>
  <c r="AW679" i="4"/>
  <c r="AS679" i="4"/>
  <c r="AO679" i="4"/>
  <c r="AK679" i="4"/>
  <c r="AG679" i="4"/>
  <c r="BB681" i="4"/>
  <c r="AX681" i="4"/>
  <c r="AT681" i="4"/>
  <c r="AP681" i="4"/>
  <c r="AL681" i="4"/>
  <c r="AH681" i="4"/>
  <c r="BA681" i="4"/>
  <c r="AW681" i="4"/>
  <c r="AS681" i="4"/>
  <c r="AO681" i="4"/>
  <c r="AK681" i="4"/>
  <c r="AG681" i="4"/>
  <c r="AZ681" i="4"/>
  <c r="AV681" i="4"/>
  <c r="AR681" i="4"/>
  <c r="AN681" i="4"/>
  <c r="AJ681" i="4"/>
  <c r="BC681" i="4"/>
  <c r="AY681" i="4"/>
  <c r="AU681" i="4"/>
  <c r="AQ681" i="4"/>
  <c r="AM681" i="4"/>
  <c r="AI681" i="4"/>
  <c r="AZ683" i="4"/>
  <c r="AV683" i="4"/>
  <c r="AR683" i="4"/>
  <c r="AN683" i="4"/>
  <c r="AJ683" i="4"/>
  <c r="BC683" i="4"/>
  <c r="AY683" i="4"/>
  <c r="AU683" i="4"/>
  <c r="AQ683" i="4"/>
  <c r="AM683" i="4"/>
  <c r="AI683" i="4"/>
  <c r="BB683" i="4"/>
  <c r="AX683" i="4"/>
  <c r="AT683" i="4"/>
  <c r="AP683" i="4"/>
  <c r="AL683" i="4"/>
  <c r="AH683" i="4"/>
  <c r="BA683" i="4"/>
  <c r="AW683" i="4"/>
  <c r="AS683" i="4"/>
  <c r="AO683" i="4"/>
  <c r="AK683" i="4"/>
  <c r="AG683" i="4"/>
  <c r="BB685" i="4"/>
  <c r="AX685" i="4"/>
  <c r="AT685" i="4"/>
  <c r="AP685" i="4"/>
  <c r="AL685" i="4"/>
  <c r="AH685" i="4"/>
  <c r="BA685" i="4"/>
  <c r="AW685" i="4"/>
  <c r="AS685" i="4"/>
  <c r="AO685" i="4"/>
  <c r="AK685" i="4"/>
  <c r="AG685" i="4"/>
  <c r="AZ685" i="4"/>
  <c r="AV685" i="4"/>
  <c r="AR685" i="4"/>
  <c r="AN685" i="4"/>
  <c r="AJ685" i="4"/>
  <c r="BC685" i="4"/>
  <c r="AY685" i="4"/>
  <c r="AU685" i="4"/>
  <c r="AQ685" i="4"/>
  <c r="AM685" i="4"/>
  <c r="AI685" i="4"/>
  <c r="AZ687" i="4"/>
  <c r="AV687" i="4"/>
  <c r="AR687" i="4"/>
  <c r="AN687" i="4"/>
  <c r="AJ687" i="4"/>
  <c r="BC687" i="4"/>
  <c r="AY687" i="4"/>
  <c r="AU687" i="4"/>
  <c r="AQ687" i="4"/>
  <c r="AM687" i="4"/>
  <c r="AI687" i="4"/>
  <c r="BB687" i="4"/>
  <c r="AX687" i="4"/>
  <c r="AT687" i="4"/>
  <c r="AP687" i="4"/>
  <c r="AL687" i="4"/>
  <c r="AH687" i="4"/>
  <c r="BA687" i="4"/>
  <c r="AW687" i="4"/>
  <c r="AS687" i="4"/>
  <c r="AO687" i="4"/>
  <c r="AK687" i="4"/>
  <c r="AG687" i="4"/>
  <c r="BB689" i="4"/>
  <c r="AX689" i="4"/>
  <c r="AT689" i="4"/>
  <c r="AP689" i="4"/>
  <c r="AL689" i="4"/>
  <c r="AH689" i="4"/>
  <c r="BA689" i="4"/>
  <c r="AW689" i="4"/>
  <c r="AS689" i="4"/>
  <c r="AO689" i="4"/>
  <c r="AK689" i="4"/>
  <c r="AG689" i="4"/>
  <c r="AZ689" i="4"/>
  <c r="AV689" i="4"/>
  <c r="AR689" i="4"/>
  <c r="AN689" i="4"/>
  <c r="AJ689" i="4"/>
  <c r="BC689" i="4"/>
  <c r="AY689" i="4"/>
  <c r="AU689" i="4"/>
  <c r="AQ689" i="4"/>
  <c r="AM689" i="4"/>
  <c r="AI689" i="4"/>
  <c r="AZ691" i="4"/>
  <c r="AV691" i="4"/>
  <c r="AR691" i="4"/>
  <c r="AN691" i="4"/>
  <c r="AJ691" i="4"/>
  <c r="BC691" i="4"/>
  <c r="AY691" i="4"/>
  <c r="AU691" i="4"/>
  <c r="AQ691" i="4"/>
  <c r="AM691" i="4"/>
  <c r="AI691" i="4"/>
  <c r="BB691" i="4"/>
  <c r="AX691" i="4"/>
  <c r="AT691" i="4"/>
  <c r="AP691" i="4"/>
  <c r="AL691" i="4"/>
  <c r="AH691" i="4"/>
  <c r="BA691" i="4"/>
  <c r="AW691" i="4"/>
  <c r="AS691" i="4"/>
  <c r="AO691" i="4"/>
  <c r="AK691" i="4"/>
  <c r="AG691" i="4"/>
  <c r="BB693" i="4"/>
  <c r="AX693" i="4"/>
  <c r="AT693" i="4"/>
  <c r="AP693" i="4"/>
  <c r="AL693" i="4"/>
  <c r="AH693" i="4"/>
  <c r="BA693" i="4"/>
  <c r="AW693" i="4"/>
  <c r="AS693" i="4"/>
  <c r="AO693" i="4"/>
  <c r="AK693" i="4"/>
  <c r="AG693" i="4"/>
  <c r="AZ693" i="4"/>
  <c r="AV693" i="4"/>
  <c r="AR693" i="4"/>
  <c r="AN693" i="4"/>
  <c r="AJ693" i="4"/>
  <c r="BC693" i="4"/>
  <c r="AY693" i="4"/>
  <c r="AU693" i="4"/>
  <c r="AQ693" i="4"/>
  <c r="AM693" i="4"/>
  <c r="AI693" i="4"/>
  <c r="AZ695" i="4"/>
  <c r="AV695" i="4"/>
  <c r="AR695" i="4"/>
  <c r="AN695" i="4"/>
  <c r="AJ695" i="4"/>
  <c r="BC695" i="4"/>
  <c r="AY695" i="4"/>
  <c r="AU695" i="4"/>
  <c r="AQ695" i="4"/>
  <c r="AM695" i="4"/>
  <c r="AI695" i="4"/>
  <c r="BB695" i="4"/>
  <c r="AX695" i="4"/>
  <c r="AT695" i="4"/>
  <c r="AP695" i="4"/>
  <c r="AL695" i="4"/>
  <c r="AH695" i="4"/>
  <c r="BA695" i="4"/>
  <c r="AW695" i="4"/>
  <c r="AS695" i="4"/>
  <c r="AO695" i="4"/>
  <c r="AK695" i="4"/>
  <c r="AG695" i="4"/>
  <c r="BB697" i="4"/>
  <c r="AX697" i="4"/>
  <c r="AT697" i="4"/>
  <c r="AP697" i="4"/>
  <c r="AL697" i="4"/>
  <c r="AH697" i="4"/>
  <c r="BA697" i="4"/>
  <c r="AW697" i="4"/>
  <c r="AS697" i="4"/>
  <c r="AO697" i="4"/>
  <c r="AK697" i="4"/>
  <c r="AG697" i="4"/>
  <c r="AZ697" i="4"/>
  <c r="AV697" i="4"/>
  <c r="AR697" i="4"/>
  <c r="AN697" i="4"/>
  <c r="AJ697" i="4"/>
  <c r="BC697" i="4"/>
  <c r="AY697" i="4"/>
  <c r="AU697" i="4"/>
  <c r="AQ697" i="4"/>
  <c r="AM697" i="4"/>
  <c r="AI697" i="4"/>
  <c r="AZ699" i="4"/>
  <c r="AV699" i="4"/>
  <c r="AR699" i="4"/>
  <c r="AN699" i="4"/>
  <c r="AJ699" i="4"/>
  <c r="BC699" i="4"/>
  <c r="AY699" i="4"/>
  <c r="AU699" i="4"/>
  <c r="AQ699" i="4"/>
  <c r="AM699" i="4"/>
  <c r="AI699" i="4"/>
  <c r="BB699" i="4"/>
  <c r="AX699" i="4"/>
  <c r="AT699" i="4"/>
  <c r="AP699" i="4"/>
  <c r="AL699" i="4"/>
  <c r="AH699" i="4"/>
  <c r="BA699" i="4"/>
  <c r="AW699" i="4"/>
  <c r="AS699" i="4"/>
  <c r="AO699" i="4"/>
  <c r="AK699" i="4"/>
  <c r="AG699" i="4"/>
  <c r="BB701" i="4"/>
  <c r="AX701" i="4"/>
  <c r="AT701" i="4"/>
  <c r="AP701" i="4"/>
  <c r="AL701" i="4"/>
  <c r="AH701" i="4"/>
  <c r="BA701" i="4"/>
  <c r="AW701" i="4"/>
  <c r="AS701" i="4"/>
  <c r="AO701" i="4"/>
  <c r="AK701" i="4"/>
  <c r="AG701" i="4"/>
  <c r="AZ701" i="4"/>
  <c r="AV701" i="4"/>
  <c r="AR701" i="4"/>
  <c r="AN701" i="4"/>
  <c r="AJ701" i="4"/>
  <c r="BC701" i="4"/>
  <c r="AY701" i="4"/>
  <c r="AU701" i="4"/>
  <c r="AQ701" i="4"/>
  <c r="AM701" i="4"/>
  <c r="AI701" i="4"/>
  <c r="AZ703" i="4"/>
  <c r="AV703" i="4"/>
  <c r="AR703" i="4"/>
  <c r="AN703" i="4"/>
  <c r="AJ703" i="4"/>
  <c r="BC703" i="4"/>
  <c r="AY703" i="4"/>
  <c r="AU703" i="4"/>
  <c r="AQ703" i="4"/>
  <c r="AM703" i="4"/>
  <c r="AI703" i="4"/>
  <c r="BB703" i="4"/>
  <c r="AX703" i="4"/>
  <c r="AT703" i="4"/>
  <c r="AP703" i="4"/>
  <c r="AL703" i="4"/>
  <c r="AH703" i="4"/>
  <c r="BA703" i="4"/>
  <c r="AW703" i="4"/>
  <c r="AS703" i="4"/>
  <c r="AO703" i="4"/>
  <c r="AK703" i="4"/>
  <c r="AG703" i="4"/>
  <c r="BB705" i="4"/>
  <c r="AX705" i="4"/>
  <c r="AT705" i="4"/>
  <c r="AP705" i="4"/>
  <c r="AL705" i="4"/>
  <c r="AH705" i="4"/>
  <c r="BA705" i="4"/>
  <c r="AW705" i="4"/>
  <c r="AS705" i="4"/>
  <c r="AO705" i="4"/>
  <c r="AK705" i="4"/>
  <c r="AG705" i="4"/>
  <c r="AZ705" i="4"/>
  <c r="AV705" i="4"/>
  <c r="AR705" i="4"/>
  <c r="AN705" i="4"/>
  <c r="AJ705" i="4"/>
  <c r="BC705" i="4"/>
  <c r="AY705" i="4"/>
  <c r="AU705" i="4"/>
  <c r="AQ705" i="4"/>
  <c r="AM705" i="4"/>
  <c r="AI705" i="4"/>
  <c r="AZ707" i="4"/>
  <c r="AV707" i="4"/>
  <c r="AR707" i="4"/>
  <c r="AN707" i="4"/>
  <c r="AJ707" i="4"/>
  <c r="BC707" i="4"/>
  <c r="AY707" i="4"/>
  <c r="AU707" i="4"/>
  <c r="AQ707" i="4"/>
  <c r="AM707" i="4"/>
  <c r="AI707" i="4"/>
  <c r="BB707" i="4"/>
  <c r="AX707" i="4"/>
  <c r="AT707" i="4"/>
  <c r="AP707" i="4"/>
  <c r="AL707" i="4"/>
  <c r="AH707" i="4"/>
  <c r="BA707" i="4"/>
  <c r="AW707" i="4"/>
  <c r="AS707" i="4"/>
  <c r="AO707" i="4"/>
  <c r="AK707" i="4"/>
  <c r="AG707" i="4"/>
  <c r="BB709" i="4"/>
  <c r="AX709" i="4"/>
  <c r="AT709" i="4"/>
  <c r="AP709" i="4"/>
  <c r="AL709" i="4"/>
  <c r="AH709" i="4"/>
  <c r="BA709" i="4"/>
  <c r="AW709" i="4"/>
  <c r="AS709" i="4"/>
  <c r="AO709" i="4"/>
  <c r="AK709" i="4"/>
  <c r="AG709" i="4"/>
  <c r="AZ709" i="4"/>
  <c r="AV709" i="4"/>
  <c r="AR709" i="4"/>
  <c r="AN709" i="4"/>
  <c r="AJ709" i="4"/>
  <c r="BC709" i="4"/>
  <c r="AY709" i="4"/>
  <c r="AU709" i="4"/>
  <c r="AQ709" i="4"/>
  <c r="AM709" i="4"/>
  <c r="AI709" i="4"/>
  <c r="AZ711" i="4"/>
  <c r="AV711" i="4"/>
  <c r="AR711" i="4"/>
  <c r="AN711" i="4"/>
  <c r="AJ711" i="4"/>
  <c r="BC711" i="4"/>
  <c r="AY711" i="4"/>
  <c r="AU711" i="4"/>
  <c r="AQ711" i="4"/>
  <c r="AM711" i="4"/>
  <c r="AI711" i="4"/>
  <c r="BB711" i="4"/>
  <c r="AX711" i="4"/>
  <c r="AT711" i="4"/>
  <c r="AP711" i="4"/>
  <c r="AL711" i="4"/>
  <c r="AH711" i="4"/>
  <c r="BA711" i="4"/>
  <c r="AW711" i="4"/>
  <c r="AS711" i="4"/>
  <c r="AO711" i="4"/>
  <c r="AK711" i="4"/>
  <c r="AG711" i="4"/>
  <c r="BB713" i="4"/>
  <c r="AX713" i="4"/>
  <c r="AT713" i="4"/>
  <c r="AP713" i="4"/>
  <c r="AL713" i="4"/>
  <c r="AH713" i="4"/>
  <c r="BA713" i="4"/>
  <c r="AW713" i="4"/>
  <c r="AS713" i="4"/>
  <c r="AO713" i="4"/>
  <c r="AK713" i="4"/>
  <c r="AG713" i="4"/>
  <c r="AZ713" i="4"/>
  <c r="AV713" i="4"/>
  <c r="AR713" i="4"/>
  <c r="AN713" i="4"/>
  <c r="AJ713" i="4"/>
  <c r="BC713" i="4"/>
  <c r="AY713" i="4"/>
  <c r="AU713" i="4"/>
  <c r="AQ713" i="4"/>
  <c r="AM713" i="4"/>
  <c r="AI713" i="4"/>
  <c r="AZ715" i="4"/>
  <c r="AV715" i="4"/>
  <c r="AR715" i="4"/>
  <c r="AN715" i="4"/>
  <c r="AJ715" i="4"/>
  <c r="BC715" i="4"/>
  <c r="AY715" i="4"/>
  <c r="AU715" i="4"/>
  <c r="AQ715" i="4"/>
  <c r="AM715" i="4"/>
  <c r="AI715" i="4"/>
  <c r="BB715" i="4"/>
  <c r="AX715" i="4"/>
  <c r="AT715" i="4"/>
  <c r="AP715" i="4"/>
  <c r="AL715" i="4"/>
  <c r="AH715" i="4"/>
  <c r="BA715" i="4"/>
  <c r="AW715" i="4"/>
  <c r="AS715" i="4"/>
  <c r="AO715" i="4"/>
  <c r="AK715" i="4"/>
  <c r="AG715" i="4"/>
  <c r="BB717" i="4"/>
  <c r="AX717" i="4"/>
  <c r="AT717" i="4"/>
  <c r="AP717" i="4"/>
  <c r="AL717" i="4"/>
  <c r="AH717" i="4"/>
  <c r="BA717" i="4"/>
  <c r="AW717" i="4"/>
  <c r="AS717" i="4"/>
  <c r="AO717" i="4"/>
  <c r="AK717" i="4"/>
  <c r="AG717" i="4"/>
  <c r="AZ717" i="4"/>
  <c r="AV717" i="4"/>
  <c r="AR717" i="4"/>
  <c r="AN717" i="4"/>
  <c r="AJ717" i="4"/>
  <c r="BC717" i="4"/>
  <c r="AY717" i="4"/>
  <c r="AU717" i="4"/>
  <c r="AQ717" i="4"/>
  <c r="AM717" i="4"/>
  <c r="AI717" i="4"/>
  <c r="AZ719" i="4"/>
  <c r="AV719" i="4"/>
  <c r="AR719" i="4"/>
  <c r="AN719" i="4"/>
  <c r="AJ719" i="4"/>
  <c r="BC719" i="4"/>
  <c r="AY719" i="4"/>
  <c r="AU719" i="4"/>
  <c r="AQ719" i="4"/>
  <c r="AM719" i="4"/>
  <c r="AI719" i="4"/>
  <c r="BB719" i="4"/>
  <c r="AX719" i="4"/>
  <c r="AT719" i="4"/>
  <c r="AP719" i="4"/>
  <c r="AL719" i="4"/>
  <c r="AH719" i="4"/>
  <c r="BA719" i="4"/>
  <c r="AW719" i="4"/>
  <c r="AS719" i="4"/>
  <c r="AO719" i="4"/>
  <c r="AK719" i="4"/>
  <c r="AG719" i="4"/>
  <c r="BB721" i="4"/>
  <c r="AX721" i="4"/>
  <c r="AT721" i="4"/>
  <c r="AP721" i="4"/>
  <c r="AL721" i="4"/>
  <c r="AH721" i="4"/>
  <c r="BA721" i="4"/>
  <c r="AW721" i="4"/>
  <c r="AS721" i="4"/>
  <c r="AO721" i="4"/>
  <c r="AK721" i="4"/>
  <c r="AG721" i="4"/>
  <c r="AZ721" i="4"/>
  <c r="AV721" i="4"/>
  <c r="AR721" i="4"/>
  <c r="AN721" i="4"/>
  <c r="AJ721" i="4"/>
  <c r="BC721" i="4"/>
  <c r="AY721" i="4"/>
  <c r="AU721" i="4"/>
  <c r="AQ721" i="4"/>
  <c r="AM721" i="4"/>
  <c r="AI721" i="4"/>
  <c r="AZ723" i="4"/>
  <c r="AV723" i="4"/>
  <c r="AR723" i="4"/>
  <c r="AN723" i="4"/>
  <c r="AJ723" i="4"/>
  <c r="BC723" i="4"/>
  <c r="AY723" i="4"/>
  <c r="AU723" i="4"/>
  <c r="AQ723" i="4"/>
  <c r="AM723" i="4"/>
  <c r="AI723" i="4"/>
  <c r="BB723" i="4"/>
  <c r="AX723" i="4"/>
  <c r="AT723" i="4"/>
  <c r="AP723" i="4"/>
  <c r="AL723" i="4"/>
  <c r="AH723" i="4"/>
  <c r="BA723" i="4"/>
  <c r="AW723" i="4"/>
  <c r="AS723" i="4"/>
  <c r="AO723" i="4"/>
  <c r="AK723" i="4"/>
  <c r="AG723" i="4"/>
  <c r="BB725" i="4"/>
  <c r="AX725" i="4"/>
  <c r="AT725" i="4"/>
  <c r="AP725" i="4"/>
  <c r="AL725" i="4"/>
  <c r="AH725" i="4"/>
  <c r="BA725" i="4"/>
  <c r="AW725" i="4"/>
  <c r="AS725" i="4"/>
  <c r="AO725" i="4"/>
  <c r="AK725" i="4"/>
  <c r="AG725" i="4"/>
  <c r="AZ725" i="4"/>
  <c r="AV725" i="4"/>
  <c r="AR725" i="4"/>
  <c r="AN725" i="4"/>
  <c r="AJ725" i="4"/>
  <c r="BC725" i="4"/>
  <c r="AY725" i="4"/>
  <c r="AU725" i="4"/>
  <c r="AQ725" i="4"/>
  <c r="AM725" i="4"/>
  <c r="AI725" i="4"/>
  <c r="AZ727" i="4"/>
  <c r="AV727" i="4"/>
  <c r="AR727" i="4"/>
  <c r="AN727" i="4"/>
  <c r="AJ727" i="4"/>
  <c r="BC727" i="4"/>
  <c r="AY727" i="4"/>
  <c r="AU727" i="4"/>
  <c r="AQ727" i="4"/>
  <c r="AM727" i="4"/>
  <c r="AI727" i="4"/>
  <c r="BB727" i="4"/>
  <c r="AX727" i="4"/>
  <c r="AT727" i="4"/>
  <c r="AP727" i="4"/>
  <c r="AL727" i="4"/>
  <c r="AH727" i="4"/>
  <c r="BA727" i="4"/>
  <c r="AW727" i="4"/>
  <c r="AS727" i="4"/>
  <c r="AO727" i="4"/>
  <c r="AK727" i="4"/>
  <c r="AG727" i="4"/>
  <c r="BB729" i="4"/>
  <c r="AX729" i="4"/>
  <c r="AT729" i="4"/>
  <c r="AP729" i="4"/>
  <c r="AL729" i="4"/>
  <c r="AH729" i="4"/>
  <c r="BA729" i="4"/>
  <c r="AW729" i="4"/>
  <c r="AS729" i="4"/>
  <c r="AO729" i="4"/>
  <c r="AK729" i="4"/>
  <c r="AG729" i="4"/>
  <c r="AZ729" i="4"/>
  <c r="AV729" i="4"/>
  <c r="AR729" i="4"/>
  <c r="AN729" i="4"/>
  <c r="AJ729" i="4"/>
  <c r="BC729" i="4"/>
  <c r="AY729" i="4"/>
  <c r="AU729" i="4"/>
  <c r="AQ729" i="4"/>
  <c r="AM729" i="4"/>
  <c r="AI729" i="4"/>
  <c r="AZ731" i="4"/>
  <c r="AV731" i="4"/>
  <c r="AR731" i="4"/>
  <c r="AN731" i="4"/>
  <c r="AJ731" i="4"/>
  <c r="BC731" i="4"/>
  <c r="AY731" i="4"/>
  <c r="AU731" i="4"/>
  <c r="AQ731" i="4"/>
  <c r="AM731" i="4"/>
  <c r="AI731" i="4"/>
  <c r="BB731" i="4"/>
  <c r="AX731" i="4"/>
  <c r="AT731" i="4"/>
  <c r="AP731" i="4"/>
  <c r="AL731" i="4"/>
  <c r="AH731" i="4"/>
  <c r="BA731" i="4"/>
  <c r="AW731" i="4"/>
  <c r="AS731" i="4"/>
  <c r="AO731" i="4"/>
  <c r="AK731" i="4"/>
  <c r="AG731" i="4"/>
  <c r="BB733" i="4"/>
  <c r="AX733" i="4"/>
  <c r="AT733" i="4"/>
  <c r="AP733" i="4"/>
  <c r="AL733" i="4"/>
  <c r="AH733" i="4"/>
  <c r="BA733" i="4"/>
  <c r="AW733" i="4"/>
  <c r="AS733" i="4"/>
  <c r="AO733" i="4"/>
  <c r="AK733" i="4"/>
  <c r="AG733" i="4"/>
  <c r="AZ733" i="4"/>
  <c r="AV733" i="4"/>
  <c r="AR733" i="4"/>
  <c r="AN733" i="4"/>
  <c r="AJ733" i="4"/>
  <c r="BC733" i="4"/>
  <c r="AY733" i="4"/>
  <c r="AU733" i="4"/>
  <c r="AQ733" i="4"/>
  <c r="AM733" i="4"/>
  <c r="AI733" i="4"/>
  <c r="AZ735" i="4"/>
  <c r="AV735" i="4"/>
  <c r="AR735" i="4"/>
  <c r="AN735" i="4"/>
  <c r="AJ735" i="4"/>
  <c r="BC735" i="4"/>
  <c r="AY735" i="4"/>
  <c r="AU735" i="4"/>
  <c r="AQ735" i="4"/>
  <c r="AM735" i="4"/>
  <c r="AI735" i="4"/>
  <c r="BB735" i="4"/>
  <c r="AX735" i="4"/>
  <c r="AT735" i="4"/>
  <c r="AP735" i="4"/>
  <c r="AL735" i="4"/>
  <c r="AH735" i="4"/>
  <c r="BA735" i="4"/>
  <c r="AW735" i="4"/>
  <c r="AS735" i="4"/>
  <c r="AO735" i="4"/>
  <c r="AK735" i="4"/>
  <c r="AG735" i="4"/>
  <c r="BB737" i="4"/>
  <c r="AX737" i="4"/>
  <c r="AT737" i="4"/>
  <c r="AP737" i="4"/>
  <c r="AL737" i="4"/>
  <c r="AH737" i="4"/>
  <c r="BA737" i="4"/>
  <c r="AW737" i="4"/>
  <c r="AS737" i="4"/>
  <c r="AO737" i="4"/>
  <c r="AK737" i="4"/>
  <c r="AG737" i="4"/>
  <c r="AZ737" i="4"/>
  <c r="AV737" i="4"/>
  <c r="AR737" i="4"/>
  <c r="AN737" i="4"/>
  <c r="AJ737" i="4"/>
  <c r="BC737" i="4"/>
  <c r="AY737" i="4"/>
  <c r="AU737" i="4"/>
  <c r="AQ737" i="4"/>
  <c r="AM737" i="4"/>
  <c r="AI737" i="4"/>
  <c r="AZ739" i="4"/>
  <c r="AV739" i="4"/>
  <c r="AR739" i="4"/>
  <c r="AN739" i="4"/>
  <c r="AJ739" i="4"/>
  <c r="BC739" i="4"/>
  <c r="AY739" i="4"/>
  <c r="AU739" i="4"/>
  <c r="AQ739" i="4"/>
  <c r="AM739" i="4"/>
  <c r="AI739" i="4"/>
  <c r="BB739" i="4"/>
  <c r="AX739" i="4"/>
  <c r="AT739" i="4"/>
  <c r="AP739" i="4"/>
  <c r="AL739" i="4"/>
  <c r="AH739" i="4"/>
  <c r="BA739" i="4"/>
  <c r="AW739" i="4"/>
  <c r="AS739" i="4"/>
  <c r="AO739" i="4"/>
  <c r="AK739" i="4"/>
  <c r="AG739" i="4"/>
  <c r="BB741" i="4"/>
  <c r="AX741" i="4"/>
  <c r="AT741" i="4"/>
  <c r="AP741" i="4"/>
  <c r="AL741" i="4"/>
  <c r="AH741" i="4"/>
  <c r="BA741" i="4"/>
  <c r="AW741" i="4"/>
  <c r="AS741" i="4"/>
  <c r="AO741" i="4"/>
  <c r="AK741" i="4"/>
  <c r="AG741" i="4"/>
  <c r="AZ741" i="4"/>
  <c r="AV741" i="4"/>
  <c r="AR741" i="4"/>
  <c r="AN741" i="4"/>
  <c r="AJ741" i="4"/>
  <c r="BC741" i="4"/>
  <c r="AY741" i="4"/>
  <c r="AU741" i="4"/>
  <c r="AQ741" i="4"/>
  <c r="AM741" i="4"/>
  <c r="AI741" i="4"/>
  <c r="AZ743" i="4"/>
  <c r="AV743" i="4"/>
  <c r="AR743" i="4"/>
  <c r="AN743" i="4"/>
  <c r="AJ743" i="4"/>
  <c r="BB743" i="4"/>
  <c r="AX743" i="4"/>
  <c r="AT743" i="4"/>
  <c r="AP743" i="4"/>
  <c r="AL743" i="4"/>
  <c r="AH743" i="4"/>
  <c r="AW743" i="4"/>
  <c r="AO743" i="4"/>
  <c r="AG743" i="4"/>
  <c r="BC743" i="4"/>
  <c r="AU743" i="4"/>
  <c r="AM743" i="4"/>
  <c r="BA743" i="4"/>
  <c r="AS743" i="4"/>
  <c r="AK743" i="4"/>
  <c r="AY743" i="4"/>
  <c r="AQ743" i="4"/>
  <c r="AI743" i="4"/>
  <c r="BB745" i="4"/>
  <c r="AX745" i="4"/>
  <c r="AT745" i="4"/>
  <c r="AP745" i="4"/>
  <c r="AL745" i="4"/>
  <c r="AH745" i="4"/>
  <c r="AZ745" i="4"/>
  <c r="AV745" i="4"/>
  <c r="AR745" i="4"/>
  <c r="AN745" i="4"/>
  <c r="AJ745" i="4"/>
  <c r="AY745" i="4"/>
  <c r="AQ745" i="4"/>
  <c r="AI745" i="4"/>
  <c r="AW745" i="4"/>
  <c r="AO745" i="4"/>
  <c r="AG745" i="4"/>
  <c r="BC745" i="4"/>
  <c r="AU745" i="4"/>
  <c r="AM745" i="4"/>
  <c r="BA745" i="4"/>
  <c r="AS745" i="4"/>
  <c r="AK745" i="4"/>
  <c r="AZ747" i="4"/>
  <c r="AV747" i="4"/>
  <c r="AR747" i="4"/>
  <c r="AN747" i="4"/>
  <c r="AJ747" i="4"/>
  <c r="BB747" i="4"/>
  <c r="AX747" i="4"/>
  <c r="AT747" i="4"/>
  <c r="AP747" i="4"/>
  <c r="AL747" i="4"/>
  <c r="AH747" i="4"/>
  <c r="BA747" i="4"/>
  <c r="AS747" i="4"/>
  <c r="AK747" i="4"/>
  <c r="AY747" i="4"/>
  <c r="AQ747" i="4"/>
  <c r="AI747" i="4"/>
  <c r="AW747" i="4"/>
  <c r="AO747" i="4"/>
  <c r="AG747" i="4"/>
  <c r="BC747" i="4"/>
  <c r="AU747" i="4"/>
  <c r="AM747" i="4"/>
  <c r="BB749" i="4"/>
  <c r="AX749" i="4"/>
  <c r="AT749" i="4"/>
  <c r="AP749" i="4"/>
  <c r="AL749" i="4"/>
  <c r="AH749" i="4"/>
  <c r="AZ749" i="4"/>
  <c r="AV749" i="4"/>
  <c r="AR749" i="4"/>
  <c r="AN749" i="4"/>
  <c r="AJ749" i="4"/>
  <c r="BC749" i="4"/>
  <c r="AU749" i="4"/>
  <c r="AM749" i="4"/>
  <c r="BA749" i="4"/>
  <c r="AS749" i="4"/>
  <c r="AK749" i="4"/>
  <c r="AY749" i="4"/>
  <c r="AQ749" i="4"/>
  <c r="AI749" i="4"/>
  <c r="AW749" i="4"/>
  <c r="AO749" i="4"/>
  <c r="AG749" i="4"/>
  <c r="AZ751" i="4"/>
  <c r="AV751" i="4"/>
  <c r="AR751" i="4"/>
  <c r="AN751" i="4"/>
  <c r="AJ751" i="4"/>
  <c r="BB751" i="4"/>
  <c r="AX751" i="4"/>
  <c r="AT751" i="4"/>
  <c r="AP751" i="4"/>
  <c r="AL751" i="4"/>
  <c r="AH751" i="4"/>
  <c r="AW751" i="4"/>
  <c r="AO751" i="4"/>
  <c r="AG751" i="4"/>
  <c r="BC751" i="4"/>
  <c r="AU751" i="4"/>
  <c r="AM751" i="4"/>
  <c r="BA751" i="4"/>
  <c r="AS751" i="4"/>
  <c r="AK751" i="4"/>
  <c r="AY751" i="4"/>
  <c r="AQ751" i="4"/>
  <c r="AI751" i="4"/>
  <c r="BB753" i="4"/>
  <c r="AX753" i="4"/>
  <c r="AT753" i="4"/>
  <c r="AP753" i="4"/>
  <c r="AL753" i="4"/>
  <c r="AH753" i="4"/>
  <c r="AZ753" i="4"/>
  <c r="AV753" i="4"/>
  <c r="AR753" i="4"/>
  <c r="AN753" i="4"/>
  <c r="AJ753" i="4"/>
  <c r="AY753" i="4"/>
  <c r="AQ753" i="4"/>
  <c r="AI753" i="4"/>
  <c r="AW753" i="4"/>
  <c r="AO753" i="4"/>
  <c r="AG753" i="4"/>
  <c r="BC753" i="4"/>
  <c r="AU753" i="4"/>
  <c r="AM753" i="4"/>
  <c r="BA753" i="4"/>
  <c r="AS753" i="4"/>
  <c r="AK753" i="4"/>
  <c r="AZ755" i="4"/>
  <c r="AV755" i="4"/>
  <c r="AR755" i="4"/>
  <c r="AN755" i="4"/>
  <c r="AJ755" i="4"/>
  <c r="BB755" i="4"/>
  <c r="AX755" i="4"/>
  <c r="AT755" i="4"/>
  <c r="AP755" i="4"/>
  <c r="AL755" i="4"/>
  <c r="AH755" i="4"/>
  <c r="BA755" i="4"/>
  <c r="AS755" i="4"/>
  <c r="AK755" i="4"/>
  <c r="AY755" i="4"/>
  <c r="AQ755" i="4"/>
  <c r="AI755" i="4"/>
  <c r="AW755" i="4"/>
  <c r="AO755" i="4"/>
  <c r="AG755" i="4"/>
  <c r="BC755" i="4"/>
  <c r="AU755" i="4"/>
  <c r="AM755" i="4"/>
  <c r="BB757" i="4"/>
  <c r="AX757" i="4"/>
  <c r="AT757" i="4"/>
  <c r="AP757" i="4"/>
  <c r="AL757" i="4"/>
  <c r="AH757" i="4"/>
  <c r="AZ757" i="4"/>
  <c r="AU757" i="4"/>
  <c r="AO757" i="4"/>
  <c r="AJ757" i="4"/>
  <c r="BC757" i="4"/>
  <c r="AW757" i="4"/>
  <c r="AR757" i="4"/>
  <c r="AM757" i="4"/>
  <c r="AG757" i="4"/>
  <c r="BA757" i="4"/>
  <c r="AQ757" i="4"/>
  <c r="AY757" i="4"/>
  <c r="AN757" i="4"/>
  <c r="AV757" i="4"/>
  <c r="AK757" i="4"/>
  <c r="AS757" i="4"/>
  <c r="AI757" i="4"/>
  <c r="AZ759" i="4"/>
  <c r="AV759" i="4"/>
  <c r="AR759" i="4"/>
  <c r="AN759" i="4"/>
  <c r="AJ759" i="4"/>
  <c r="BB759" i="4"/>
  <c r="AW759" i="4"/>
  <c r="AQ759" i="4"/>
  <c r="AL759" i="4"/>
  <c r="AG759" i="4"/>
  <c r="AY759" i="4"/>
  <c r="AT759" i="4"/>
  <c r="AO759" i="4"/>
  <c r="AI759" i="4"/>
  <c r="AX759" i="4"/>
  <c r="AM759" i="4"/>
  <c r="AU759" i="4"/>
  <c r="AK759" i="4"/>
  <c r="BC759" i="4"/>
  <c r="AS759" i="4"/>
  <c r="AH759" i="4"/>
  <c r="BA759" i="4"/>
  <c r="AP759" i="4"/>
  <c r="BB761" i="4"/>
  <c r="AX761" i="4"/>
  <c r="AT761" i="4"/>
  <c r="AP761" i="4"/>
  <c r="AL761" i="4"/>
  <c r="AH761" i="4"/>
  <c r="AY761" i="4"/>
  <c r="AS761" i="4"/>
  <c r="AN761" i="4"/>
  <c r="AI761" i="4"/>
  <c r="BA761" i="4"/>
  <c r="AV761" i="4"/>
  <c r="AQ761" i="4"/>
  <c r="AK761" i="4"/>
  <c r="AU761" i="4"/>
  <c r="AJ761" i="4"/>
  <c r="BC761" i="4"/>
  <c r="AR761" i="4"/>
  <c r="AG761" i="4"/>
  <c r="AZ761" i="4"/>
  <c r="AO761" i="4"/>
  <c r="AW761" i="4"/>
  <c r="AM761" i="4"/>
  <c r="AZ763" i="4"/>
  <c r="AV763" i="4"/>
  <c r="AR763" i="4"/>
  <c r="AN763" i="4"/>
  <c r="AJ763" i="4"/>
  <c r="BA763" i="4"/>
  <c r="AU763" i="4"/>
  <c r="AP763" i="4"/>
  <c r="AK763" i="4"/>
  <c r="BC763" i="4"/>
  <c r="AX763" i="4"/>
  <c r="AS763" i="4"/>
  <c r="AM763" i="4"/>
  <c r="AH763" i="4"/>
  <c r="BB763" i="4"/>
  <c r="AQ763" i="4"/>
  <c r="AG763" i="4"/>
  <c r="AY763" i="4"/>
  <c r="AO763" i="4"/>
  <c r="AW763" i="4"/>
  <c r="AL763" i="4"/>
  <c r="AT763" i="4"/>
  <c r="AI763" i="4"/>
  <c r="BB765" i="4"/>
  <c r="AX765" i="4"/>
  <c r="AT765" i="4"/>
  <c r="AP765" i="4"/>
  <c r="AL765" i="4"/>
  <c r="AH765" i="4"/>
  <c r="BC765" i="4"/>
  <c r="AW765" i="4"/>
  <c r="AR765" i="4"/>
  <c r="AM765" i="4"/>
  <c r="AG765" i="4"/>
  <c r="AZ765" i="4"/>
  <c r="AU765" i="4"/>
  <c r="AO765" i="4"/>
  <c r="AJ765" i="4"/>
  <c r="AY765" i="4"/>
  <c r="AN765" i="4"/>
  <c r="AV765" i="4"/>
  <c r="AK765" i="4"/>
  <c r="AS765" i="4"/>
  <c r="AI765" i="4"/>
  <c r="BA765" i="4"/>
  <c r="AQ765" i="4"/>
  <c r="AZ767" i="4"/>
  <c r="AV767" i="4"/>
  <c r="AR767" i="4"/>
  <c r="AN767" i="4"/>
  <c r="AJ767" i="4"/>
  <c r="AY767" i="4"/>
  <c r="AT767" i="4"/>
  <c r="AO767" i="4"/>
  <c r="AI767" i="4"/>
  <c r="BB767" i="4"/>
  <c r="AW767" i="4"/>
  <c r="AQ767" i="4"/>
  <c r="AL767" i="4"/>
  <c r="AG767" i="4"/>
  <c r="AU767" i="4"/>
  <c r="AK767" i="4"/>
  <c r="BC767" i="4"/>
  <c r="AS767" i="4"/>
  <c r="AH767" i="4"/>
  <c r="BA767" i="4"/>
  <c r="AP767" i="4"/>
  <c r="AX767" i="4"/>
  <c r="AM767" i="4"/>
  <c r="BB769" i="4"/>
  <c r="AX769" i="4"/>
  <c r="AT769" i="4"/>
  <c r="AP769" i="4"/>
  <c r="AL769" i="4"/>
  <c r="AH769" i="4"/>
  <c r="BA769" i="4"/>
  <c r="AV769" i="4"/>
  <c r="AQ769" i="4"/>
  <c r="AK769" i="4"/>
  <c r="AY769" i="4"/>
  <c r="AS769" i="4"/>
  <c r="AN769" i="4"/>
  <c r="AI769" i="4"/>
  <c r="BC769" i="4"/>
  <c r="AR769" i="4"/>
  <c r="AG769" i="4"/>
  <c r="AZ769" i="4"/>
  <c r="AO769" i="4"/>
  <c r="AW769" i="4"/>
  <c r="AM769" i="4"/>
  <c r="AU769" i="4"/>
  <c r="AJ769" i="4"/>
  <c r="AZ771" i="4"/>
  <c r="AV771" i="4"/>
  <c r="AR771" i="4"/>
  <c r="AN771" i="4"/>
  <c r="AJ771" i="4"/>
  <c r="BC771" i="4"/>
  <c r="AX771" i="4"/>
  <c r="AS771" i="4"/>
  <c r="AM771" i="4"/>
  <c r="AH771" i="4"/>
  <c r="BA771" i="4"/>
  <c r="AU771" i="4"/>
  <c r="AP771" i="4"/>
  <c r="AK771" i="4"/>
  <c r="AY771" i="4"/>
  <c r="AO771" i="4"/>
  <c r="AW771" i="4"/>
  <c r="AL771" i="4"/>
  <c r="AT771" i="4"/>
  <c r="AI771" i="4"/>
  <c r="BB771" i="4"/>
  <c r="AQ771" i="4"/>
  <c r="AG771" i="4"/>
  <c r="BB773" i="4"/>
  <c r="AX773" i="4"/>
  <c r="AT773" i="4"/>
  <c r="AP773" i="4"/>
  <c r="AL773" i="4"/>
  <c r="AH773" i="4"/>
  <c r="AZ773" i="4"/>
  <c r="AU773" i="4"/>
  <c r="AO773" i="4"/>
  <c r="AJ773" i="4"/>
  <c r="BC773" i="4"/>
  <c r="AW773" i="4"/>
  <c r="AR773" i="4"/>
  <c r="AM773" i="4"/>
  <c r="AG773" i="4"/>
  <c r="AV773" i="4"/>
  <c r="AK773" i="4"/>
  <c r="AS773" i="4"/>
  <c r="AI773" i="4"/>
  <c r="BA773" i="4"/>
  <c r="AQ773" i="4"/>
  <c r="AY773" i="4"/>
  <c r="AN773" i="4"/>
  <c r="AZ775" i="4"/>
  <c r="AV775" i="4"/>
  <c r="AR775" i="4"/>
  <c r="AN775" i="4"/>
  <c r="AJ775" i="4"/>
  <c r="BB775" i="4"/>
  <c r="AW775" i="4"/>
  <c r="AQ775" i="4"/>
  <c r="AL775" i="4"/>
  <c r="AG775" i="4"/>
  <c r="AY775" i="4"/>
  <c r="AT775" i="4"/>
  <c r="AO775" i="4"/>
  <c r="AI775" i="4"/>
  <c r="BC775" i="4"/>
  <c r="AS775" i="4"/>
  <c r="AH775" i="4"/>
  <c r="BA775" i="4"/>
  <c r="AP775" i="4"/>
  <c r="AX775" i="4"/>
  <c r="AM775" i="4"/>
  <c r="AU775" i="4"/>
  <c r="AK775" i="4"/>
  <c r="BB777" i="4"/>
  <c r="AX777" i="4"/>
  <c r="AT777" i="4"/>
  <c r="AP777" i="4"/>
  <c r="AL777" i="4"/>
  <c r="AH777" i="4"/>
  <c r="AY777" i="4"/>
  <c r="AS777" i="4"/>
  <c r="AN777" i="4"/>
  <c r="AI777" i="4"/>
  <c r="BA777" i="4"/>
  <c r="AV777" i="4"/>
  <c r="AQ777" i="4"/>
  <c r="AK777" i="4"/>
  <c r="AZ777" i="4"/>
  <c r="AO777" i="4"/>
  <c r="AW777" i="4"/>
  <c r="AM777" i="4"/>
  <c r="AU777" i="4"/>
  <c r="AJ777" i="4"/>
  <c r="BC777" i="4"/>
  <c r="AR777" i="4"/>
  <c r="AG777" i="4"/>
  <c r="AZ779" i="4"/>
  <c r="AV779" i="4"/>
  <c r="AR779" i="4"/>
  <c r="AN779" i="4"/>
  <c r="AJ779" i="4"/>
  <c r="BA779" i="4"/>
  <c r="AU779" i="4"/>
  <c r="AP779" i="4"/>
  <c r="AK779" i="4"/>
  <c r="BC779" i="4"/>
  <c r="AX779" i="4"/>
  <c r="AS779" i="4"/>
  <c r="AM779" i="4"/>
  <c r="AH779" i="4"/>
  <c r="AW779" i="4"/>
  <c r="AL779" i="4"/>
  <c r="AT779" i="4"/>
  <c r="AI779" i="4"/>
  <c r="BB779" i="4"/>
  <c r="AQ779" i="4"/>
  <c r="AG779" i="4"/>
  <c r="AY779" i="4"/>
  <c r="AO779" i="4"/>
  <c r="BB781" i="4"/>
  <c r="AX781" i="4"/>
  <c r="AT781" i="4"/>
  <c r="AP781" i="4"/>
  <c r="AL781" i="4"/>
  <c r="AH781" i="4"/>
  <c r="BC781" i="4"/>
  <c r="AW781" i="4"/>
  <c r="AR781" i="4"/>
  <c r="AM781" i="4"/>
  <c r="AG781" i="4"/>
  <c r="AZ781" i="4"/>
  <c r="AU781" i="4"/>
  <c r="AO781" i="4"/>
  <c r="AJ781" i="4"/>
  <c r="AS781" i="4"/>
  <c r="AI781" i="4"/>
  <c r="BA781" i="4"/>
  <c r="AQ781" i="4"/>
  <c r="AY781" i="4"/>
  <c r="AN781" i="4"/>
  <c r="AV781" i="4"/>
  <c r="AK781" i="4"/>
  <c r="AZ783" i="4"/>
  <c r="AV783" i="4"/>
  <c r="AR783" i="4"/>
  <c r="AN783" i="4"/>
  <c r="AJ783" i="4"/>
  <c r="AY783" i="4"/>
  <c r="AT783" i="4"/>
  <c r="AO783" i="4"/>
  <c r="AI783" i="4"/>
  <c r="BB783" i="4"/>
  <c r="AW783" i="4"/>
  <c r="AQ783" i="4"/>
  <c r="AL783" i="4"/>
  <c r="AG783" i="4"/>
  <c r="BA783" i="4"/>
  <c r="AP783" i="4"/>
  <c r="AX783" i="4"/>
  <c r="AM783" i="4"/>
  <c r="AU783" i="4"/>
  <c r="AK783" i="4"/>
  <c r="BC783" i="4"/>
  <c r="AS783" i="4"/>
  <c r="AH783" i="4"/>
  <c r="BB785" i="4"/>
  <c r="AX785" i="4"/>
  <c r="AT785" i="4"/>
  <c r="AP785" i="4"/>
  <c r="AL785" i="4"/>
  <c r="AH785" i="4"/>
  <c r="BA785" i="4"/>
  <c r="AV785" i="4"/>
  <c r="AQ785" i="4"/>
  <c r="AK785" i="4"/>
  <c r="AY785" i="4"/>
  <c r="AS785" i="4"/>
  <c r="AN785" i="4"/>
  <c r="AI785" i="4"/>
  <c r="AW785" i="4"/>
  <c r="AM785" i="4"/>
  <c r="AU785" i="4"/>
  <c r="AJ785" i="4"/>
  <c r="BC785" i="4"/>
  <c r="AR785" i="4"/>
  <c r="AG785" i="4"/>
  <c r="AZ785" i="4"/>
  <c r="AO785" i="4"/>
  <c r="AZ787" i="4"/>
  <c r="AV787" i="4"/>
  <c r="AR787" i="4"/>
  <c r="AN787" i="4"/>
  <c r="AJ787" i="4"/>
  <c r="BC787" i="4"/>
  <c r="AX787" i="4"/>
  <c r="AS787" i="4"/>
  <c r="AM787" i="4"/>
  <c r="AH787" i="4"/>
  <c r="BA787" i="4"/>
  <c r="AU787" i="4"/>
  <c r="AP787" i="4"/>
  <c r="AK787" i="4"/>
  <c r="AT787" i="4"/>
  <c r="AI787" i="4"/>
  <c r="BB787" i="4"/>
  <c r="AQ787" i="4"/>
  <c r="AG787" i="4"/>
  <c r="AY787" i="4"/>
  <c r="AO787" i="4"/>
  <c r="AW787" i="4"/>
  <c r="AL787" i="4"/>
  <c r="BB789" i="4"/>
  <c r="AX789" i="4"/>
  <c r="AT789" i="4"/>
  <c r="AP789" i="4"/>
  <c r="AL789" i="4"/>
  <c r="AH789" i="4"/>
  <c r="AZ789" i="4"/>
  <c r="AU789" i="4"/>
  <c r="AO789" i="4"/>
  <c r="AJ789" i="4"/>
  <c r="BC789" i="4"/>
  <c r="AW789" i="4"/>
  <c r="AR789" i="4"/>
  <c r="AM789" i="4"/>
  <c r="AG789" i="4"/>
  <c r="BA789" i="4"/>
  <c r="AQ789" i="4"/>
  <c r="AY789" i="4"/>
  <c r="AN789" i="4"/>
  <c r="AV789" i="4"/>
  <c r="AK789" i="4"/>
  <c r="AS789" i="4"/>
  <c r="AI789" i="4"/>
  <c r="AZ791" i="4"/>
  <c r="AV791" i="4"/>
  <c r="AR791" i="4"/>
  <c r="AN791" i="4"/>
  <c r="AJ791" i="4"/>
  <c r="BB791" i="4"/>
  <c r="AW791" i="4"/>
  <c r="AQ791" i="4"/>
  <c r="AL791" i="4"/>
  <c r="AG791" i="4"/>
  <c r="BA791" i="4"/>
  <c r="AU791" i="4"/>
  <c r="AP791" i="4"/>
  <c r="AK791" i="4"/>
  <c r="AY791" i="4"/>
  <c r="AT791" i="4"/>
  <c r="AO791" i="4"/>
  <c r="AI791" i="4"/>
  <c r="AM791" i="4"/>
  <c r="BC791" i="4"/>
  <c r="AH791" i="4"/>
  <c r="AX791" i="4"/>
  <c r="AS791" i="4"/>
  <c r="BB793" i="4"/>
  <c r="AX793" i="4"/>
  <c r="AT793" i="4"/>
  <c r="AP793" i="4"/>
  <c r="AL793" i="4"/>
  <c r="AH793" i="4"/>
  <c r="AY793" i="4"/>
  <c r="AS793" i="4"/>
  <c r="AN793" i="4"/>
  <c r="AI793" i="4"/>
  <c r="BC793" i="4"/>
  <c r="AW793" i="4"/>
  <c r="AR793" i="4"/>
  <c r="AM793" i="4"/>
  <c r="AG793" i="4"/>
  <c r="BA793" i="4"/>
  <c r="AV793" i="4"/>
  <c r="AQ793" i="4"/>
  <c r="AK793" i="4"/>
  <c r="AJ793" i="4"/>
  <c r="AZ793" i="4"/>
  <c r="AU793" i="4"/>
  <c r="AO793" i="4"/>
  <c r="AZ795" i="4"/>
  <c r="AV795" i="4"/>
  <c r="AR795" i="4"/>
  <c r="AN795" i="4"/>
  <c r="AJ795" i="4"/>
  <c r="BA795" i="4"/>
  <c r="AU795" i="4"/>
  <c r="AP795" i="4"/>
  <c r="AK795" i="4"/>
  <c r="AY795" i="4"/>
  <c r="AT795" i="4"/>
  <c r="AO795" i="4"/>
  <c r="AI795" i="4"/>
  <c r="BC795" i="4"/>
  <c r="AX795" i="4"/>
  <c r="AS795" i="4"/>
  <c r="AM795" i="4"/>
  <c r="AH795" i="4"/>
  <c r="BB795" i="4"/>
  <c r="AG795" i="4"/>
  <c r="AW795" i="4"/>
  <c r="AQ795" i="4"/>
  <c r="AL795" i="4"/>
  <c r="BB797" i="4"/>
  <c r="AX797" i="4"/>
  <c r="AT797" i="4"/>
  <c r="AP797" i="4"/>
  <c r="AL797" i="4"/>
  <c r="AH797" i="4"/>
  <c r="BC797" i="4"/>
  <c r="AW797" i="4"/>
  <c r="AR797" i="4"/>
  <c r="AM797" i="4"/>
  <c r="AG797" i="4"/>
  <c r="BA797" i="4"/>
  <c r="AV797" i="4"/>
  <c r="AQ797" i="4"/>
  <c r="AK797" i="4"/>
  <c r="AZ797" i="4"/>
  <c r="AU797" i="4"/>
  <c r="AO797" i="4"/>
  <c r="AJ797" i="4"/>
  <c r="AY797" i="4"/>
  <c r="AS797" i="4"/>
  <c r="AN797" i="4"/>
  <c r="AI797" i="4"/>
  <c r="AZ799" i="4"/>
  <c r="AV799" i="4"/>
  <c r="AR799" i="4"/>
  <c r="AN799" i="4"/>
  <c r="AJ799" i="4"/>
  <c r="AY799" i="4"/>
  <c r="AT799" i="4"/>
  <c r="AO799" i="4"/>
  <c r="AI799" i="4"/>
  <c r="BC799" i="4"/>
  <c r="AX799" i="4"/>
  <c r="AS799" i="4"/>
  <c r="AM799" i="4"/>
  <c r="AH799" i="4"/>
  <c r="BB799" i="4"/>
  <c r="AW799" i="4"/>
  <c r="AQ799" i="4"/>
  <c r="AL799" i="4"/>
  <c r="AG799" i="4"/>
  <c r="AU799" i="4"/>
  <c r="AP799" i="4"/>
  <c r="AK799" i="4"/>
  <c r="BA799" i="4"/>
  <c r="BB801" i="4"/>
  <c r="AX801" i="4"/>
  <c r="AT801" i="4"/>
  <c r="AP801" i="4"/>
  <c r="AL801" i="4"/>
  <c r="AH801" i="4"/>
  <c r="AY801" i="4"/>
  <c r="AS801" i="4"/>
  <c r="AN801" i="4"/>
  <c r="AI801" i="4"/>
  <c r="BC801" i="4"/>
  <c r="AW801" i="4"/>
  <c r="AR801" i="4"/>
  <c r="AM801" i="4"/>
  <c r="AG801" i="4"/>
  <c r="AU801" i="4"/>
  <c r="AJ801" i="4"/>
  <c r="BA801" i="4"/>
  <c r="AQ801" i="4"/>
  <c r="AZ801" i="4"/>
  <c r="AO801" i="4"/>
  <c r="AV801" i="4"/>
  <c r="AK801" i="4"/>
  <c r="AZ803" i="4"/>
  <c r="AV803" i="4"/>
  <c r="AR803" i="4"/>
  <c r="AN803" i="4"/>
  <c r="AJ803" i="4"/>
  <c r="BA803" i="4"/>
  <c r="AU803" i="4"/>
  <c r="AP803" i="4"/>
  <c r="AK803" i="4"/>
  <c r="AY803" i="4"/>
  <c r="AT803" i="4"/>
  <c r="AO803" i="4"/>
  <c r="AI803" i="4"/>
  <c r="BB803" i="4"/>
  <c r="AQ803" i="4"/>
  <c r="AG803" i="4"/>
  <c r="AX803" i="4"/>
  <c r="AM803" i="4"/>
  <c r="AW803" i="4"/>
  <c r="AL803" i="4"/>
  <c r="BC803" i="4"/>
  <c r="AS803" i="4"/>
  <c r="AH803" i="4"/>
  <c r="BB805" i="4"/>
  <c r="AX805" i="4"/>
  <c r="AT805" i="4"/>
  <c r="AP805" i="4"/>
  <c r="AL805" i="4"/>
  <c r="AH805" i="4"/>
  <c r="BC805" i="4"/>
  <c r="AW805" i="4"/>
  <c r="AR805" i="4"/>
  <c r="AM805" i="4"/>
  <c r="AG805" i="4"/>
  <c r="BA805" i="4"/>
  <c r="AV805" i="4"/>
  <c r="AQ805" i="4"/>
  <c r="AK805" i="4"/>
  <c r="AY805" i="4"/>
  <c r="AN805" i="4"/>
  <c r="AU805" i="4"/>
  <c r="AJ805" i="4"/>
  <c r="AS805" i="4"/>
  <c r="AI805" i="4"/>
  <c r="AZ805" i="4"/>
  <c r="AO805" i="4"/>
  <c r="AZ807" i="4"/>
  <c r="AV807" i="4"/>
  <c r="AR807" i="4"/>
  <c r="AN807" i="4"/>
  <c r="AJ807" i="4"/>
  <c r="AY807" i="4"/>
  <c r="AT807" i="4"/>
  <c r="AO807" i="4"/>
  <c r="AI807" i="4"/>
  <c r="BC807" i="4"/>
  <c r="AX807" i="4"/>
  <c r="AS807" i="4"/>
  <c r="AM807" i="4"/>
  <c r="AH807" i="4"/>
  <c r="AU807" i="4"/>
  <c r="AK807" i="4"/>
  <c r="BB807" i="4"/>
  <c r="AQ807" i="4"/>
  <c r="AG807" i="4"/>
  <c r="BA807" i="4"/>
  <c r="AP807" i="4"/>
  <c r="AW807" i="4"/>
  <c r="AL807" i="4"/>
  <c r="BB809" i="4"/>
  <c r="AX809" i="4"/>
  <c r="AT809" i="4"/>
  <c r="AP809" i="4"/>
  <c r="AL809" i="4"/>
  <c r="AH809" i="4"/>
  <c r="AZ809" i="4"/>
  <c r="BC809" i="4"/>
  <c r="AV809" i="4"/>
  <c r="AQ809" i="4"/>
  <c r="AK809" i="4"/>
  <c r="BA809" i="4"/>
  <c r="AU809" i="4"/>
  <c r="AO809" i="4"/>
  <c r="AJ809" i="4"/>
  <c r="AR809" i="4"/>
  <c r="AG809" i="4"/>
  <c r="AY809" i="4"/>
  <c r="AN809" i="4"/>
  <c r="AW809" i="4"/>
  <c r="AM809" i="4"/>
  <c r="AS809" i="4"/>
  <c r="AI809" i="4"/>
  <c r="AZ811" i="4"/>
  <c r="AV811" i="4"/>
  <c r="AR811" i="4"/>
  <c r="AN811" i="4"/>
  <c r="AJ811" i="4"/>
  <c r="BB811" i="4"/>
  <c r="AX811" i="4"/>
  <c r="AT811" i="4"/>
  <c r="AP811" i="4"/>
  <c r="AL811" i="4"/>
  <c r="AH811" i="4"/>
  <c r="AW811" i="4"/>
  <c r="AO811" i="4"/>
  <c r="AG811" i="4"/>
  <c r="BC811" i="4"/>
  <c r="AU811" i="4"/>
  <c r="AM811" i="4"/>
  <c r="AQ811" i="4"/>
  <c r="BA811" i="4"/>
  <c r="AK811" i="4"/>
  <c r="AY811" i="4"/>
  <c r="AI811" i="4"/>
  <c r="AS811" i="4"/>
  <c r="BB813" i="4"/>
  <c r="AX813" i="4"/>
  <c r="AT813" i="4"/>
  <c r="AP813" i="4"/>
  <c r="AL813" i="4"/>
  <c r="AH813" i="4"/>
  <c r="AZ813" i="4"/>
  <c r="AV813" i="4"/>
  <c r="AR813" i="4"/>
  <c r="AN813" i="4"/>
  <c r="AJ813" i="4"/>
  <c r="AY813" i="4"/>
  <c r="AQ813" i="4"/>
  <c r="AI813" i="4"/>
  <c r="AW813" i="4"/>
  <c r="AO813" i="4"/>
  <c r="AG813" i="4"/>
  <c r="AS813" i="4"/>
  <c r="BC813" i="4"/>
  <c r="AM813" i="4"/>
  <c r="BA813" i="4"/>
  <c r="AK813" i="4"/>
  <c r="AU813" i="4"/>
  <c r="AZ815" i="4"/>
  <c r="AV815" i="4"/>
  <c r="AR815" i="4"/>
  <c r="AN815" i="4"/>
  <c r="AJ815" i="4"/>
  <c r="BB815" i="4"/>
  <c r="AX815" i="4"/>
  <c r="AT815" i="4"/>
  <c r="AP815" i="4"/>
  <c r="AL815" i="4"/>
  <c r="AH815" i="4"/>
  <c r="BA815" i="4"/>
  <c r="AS815" i="4"/>
  <c r="AK815" i="4"/>
  <c r="AY815" i="4"/>
  <c r="AQ815" i="4"/>
  <c r="AI815" i="4"/>
  <c r="AU815" i="4"/>
  <c r="AO815" i="4"/>
  <c r="BC815" i="4"/>
  <c r="AM815" i="4"/>
  <c r="AG815" i="4"/>
  <c r="AW815" i="4"/>
  <c r="BB817" i="4"/>
  <c r="AX817" i="4"/>
  <c r="AT817" i="4"/>
  <c r="AP817" i="4"/>
  <c r="AL817" i="4"/>
  <c r="AH817" i="4"/>
  <c r="AZ817" i="4"/>
  <c r="AV817" i="4"/>
  <c r="AR817" i="4"/>
  <c r="AN817" i="4"/>
  <c r="AJ817" i="4"/>
  <c r="BC817" i="4"/>
  <c r="AU817" i="4"/>
  <c r="AM817" i="4"/>
  <c r="BA817" i="4"/>
  <c r="AS817" i="4"/>
  <c r="AK817" i="4"/>
  <c r="AW817" i="4"/>
  <c r="AG817" i="4"/>
  <c r="AQ817" i="4"/>
  <c r="AO817" i="4"/>
  <c r="AY817" i="4"/>
  <c r="AI817" i="4"/>
  <c r="AZ819" i="4"/>
  <c r="AV819" i="4"/>
  <c r="AR819" i="4"/>
  <c r="AN819" i="4"/>
  <c r="AJ819" i="4"/>
  <c r="BB819" i="4"/>
  <c r="AX819" i="4"/>
  <c r="AT819" i="4"/>
  <c r="AP819" i="4"/>
  <c r="AL819" i="4"/>
  <c r="AH819" i="4"/>
  <c r="AW819" i="4"/>
  <c r="AO819" i="4"/>
  <c r="AG819" i="4"/>
  <c r="BC819" i="4"/>
  <c r="AU819" i="4"/>
  <c r="AM819" i="4"/>
  <c r="AY819" i="4"/>
  <c r="AI819" i="4"/>
  <c r="AS819" i="4"/>
  <c r="AQ819" i="4"/>
  <c r="BA819" i="4"/>
  <c r="AK819" i="4"/>
  <c r="BB821" i="4"/>
  <c r="AX821" i="4"/>
  <c r="AT821" i="4"/>
  <c r="AP821" i="4"/>
  <c r="AL821" i="4"/>
  <c r="AH821" i="4"/>
  <c r="AZ821" i="4"/>
  <c r="AV821" i="4"/>
  <c r="AR821" i="4"/>
  <c r="AN821" i="4"/>
  <c r="AJ821" i="4"/>
  <c r="AY821" i="4"/>
  <c r="AQ821" i="4"/>
  <c r="AI821" i="4"/>
  <c r="AW821" i="4"/>
  <c r="AO821" i="4"/>
  <c r="AG821" i="4"/>
  <c r="BA821" i="4"/>
  <c r="AK821" i="4"/>
  <c r="AU821" i="4"/>
  <c r="AS821" i="4"/>
  <c r="BC821" i="4"/>
  <c r="AM821" i="4"/>
  <c r="AZ823" i="4"/>
  <c r="AV823" i="4"/>
  <c r="AR823" i="4"/>
  <c r="AN823" i="4"/>
  <c r="AJ823" i="4"/>
  <c r="BB823" i="4"/>
  <c r="AX823" i="4"/>
  <c r="AT823" i="4"/>
  <c r="AP823" i="4"/>
  <c r="AL823" i="4"/>
  <c r="AH823" i="4"/>
  <c r="BA823" i="4"/>
  <c r="AS823" i="4"/>
  <c r="AK823" i="4"/>
  <c r="AY823" i="4"/>
  <c r="AQ823" i="4"/>
  <c r="AI823" i="4"/>
  <c r="BC823" i="4"/>
  <c r="AM823" i="4"/>
  <c r="AW823" i="4"/>
  <c r="AG823" i="4"/>
  <c r="AU823" i="4"/>
  <c r="AO823" i="4"/>
  <c r="BB825" i="4"/>
  <c r="AX825" i="4"/>
  <c r="AT825" i="4"/>
  <c r="AP825" i="4"/>
  <c r="AL825" i="4"/>
  <c r="AH825" i="4"/>
  <c r="AZ825" i="4"/>
  <c r="AV825" i="4"/>
  <c r="AR825" i="4"/>
  <c r="AN825" i="4"/>
  <c r="AJ825" i="4"/>
  <c r="BC825" i="4"/>
  <c r="AU825" i="4"/>
  <c r="AM825" i="4"/>
  <c r="BA825" i="4"/>
  <c r="AS825" i="4"/>
  <c r="AK825" i="4"/>
  <c r="AO825" i="4"/>
  <c r="AY825" i="4"/>
  <c r="AI825" i="4"/>
  <c r="AW825" i="4"/>
  <c r="AG825" i="4"/>
  <c r="AQ825" i="4"/>
  <c r="AZ827" i="4"/>
  <c r="AV827" i="4"/>
  <c r="AR827" i="4"/>
  <c r="AN827" i="4"/>
  <c r="AJ827" i="4"/>
  <c r="BB827" i="4"/>
  <c r="AX827" i="4"/>
  <c r="AT827" i="4"/>
  <c r="AP827" i="4"/>
  <c r="AL827" i="4"/>
  <c r="AH827" i="4"/>
  <c r="AW827" i="4"/>
  <c r="AO827" i="4"/>
  <c r="AG827" i="4"/>
  <c r="BC827" i="4"/>
  <c r="AU827" i="4"/>
  <c r="AM827" i="4"/>
  <c r="AQ827" i="4"/>
  <c r="BA827" i="4"/>
  <c r="AK827" i="4"/>
  <c r="AY827" i="4"/>
  <c r="AI827" i="4"/>
  <c r="AS827" i="4"/>
  <c r="BB829" i="4"/>
  <c r="AX829" i="4"/>
  <c r="AT829" i="4"/>
  <c r="AP829" i="4"/>
  <c r="AL829" i="4"/>
  <c r="AH829" i="4"/>
  <c r="AZ829" i="4"/>
  <c r="AV829" i="4"/>
  <c r="AR829" i="4"/>
  <c r="AN829" i="4"/>
  <c r="AJ829" i="4"/>
  <c r="BA829" i="4"/>
  <c r="AS829" i="4"/>
  <c r="AK829" i="4"/>
  <c r="AY829" i="4"/>
  <c r="AQ829" i="4"/>
  <c r="AI829" i="4"/>
  <c r="BC829" i="4"/>
  <c r="AM829" i="4"/>
  <c r="AW829" i="4"/>
  <c r="AG829" i="4"/>
  <c r="AU829" i="4"/>
  <c r="AO829" i="4"/>
  <c r="AZ831" i="4"/>
  <c r="AV831" i="4"/>
  <c r="AR831" i="4"/>
  <c r="AN831" i="4"/>
  <c r="AJ831" i="4"/>
  <c r="BB831" i="4"/>
  <c r="AX831" i="4"/>
  <c r="AT831" i="4"/>
  <c r="AP831" i="4"/>
  <c r="AL831" i="4"/>
  <c r="AH831" i="4"/>
  <c r="BC831" i="4"/>
  <c r="AU831" i="4"/>
  <c r="AM831" i="4"/>
  <c r="BA831" i="4"/>
  <c r="AS831" i="4"/>
  <c r="AK831" i="4"/>
  <c r="AO831" i="4"/>
  <c r="AY831" i="4"/>
  <c r="AI831" i="4"/>
  <c r="AQ831" i="4"/>
  <c r="AG831" i="4"/>
  <c r="AW831" i="4"/>
  <c r="BB833" i="4"/>
  <c r="AX833" i="4"/>
  <c r="AT833" i="4"/>
  <c r="AP833" i="4"/>
  <c r="AL833" i="4"/>
  <c r="AH833" i="4"/>
  <c r="AZ833" i="4"/>
  <c r="AV833" i="4"/>
  <c r="AR833" i="4"/>
  <c r="AN833" i="4"/>
  <c r="AJ833" i="4"/>
  <c r="AW833" i="4"/>
  <c r="AO833" i="4"/>
  <c r="AG833" i="4"/>
  <c r="BC833" i="4"/>
  <c r="AU833" i="4"/>
  <c r="AM833" i="4"/>
  <c r="AQ833" i="4"/>
  <c r="BA833" i="4"/>
  <c r="AK833" i="4"/>
  <c r="AY833" i="4"/>
  <c r="AS833" i="4"/>
  <c r="AI833" i="4"/>
  <c r="AZ835" i="4"/>
  <c r="AV835" i="4"/>
  <c r="AR835" i="4"/>
  <c r="AN835" i="4"/>
  <c r="AJ835" i="4"/>
  <c r="BB835" i="4"/>
  <c r="AX835" i="4"/>
  <c r="AT835" i="4"/>
  <c r="AP835" i="4"/>
  <c r="AL835" i="4"/>
  <c r="AH835" i="4"/>
  <c r="AY835" i="4"/>
  <c r="AQ835" i="4"/>
  <c r="AI835" i="4"/>
  <c r="AW835" i="4"/>
  <c r="AO835" i="4"/>
  <c r="AG835" i="4"/>
  <c r="AS835" i="4"/>
  <c r="BC835" i="4"/>
  <c r="AM835" i="4"/>
  <c r="AU835" i="4"/>
  <c r="AK835" i="4"/>
  <c r="BA835" i="4"/>
  <c r="BB837" i="4"/>
  <c r="AX837" i="4"/>
  <c r="AT837" i="4"/>
  <c r="AP837" i="4"/>
  <c r="AL837" i="4"/>
  <c r="AH837" i="4"/>
  <c r="AZ837" i="4"/>
  <c r="AV837" i="4"/>
  <c r="AR837" i="4"/>
  <c r="AN837" i="4"/>
  <c r="AJ837" i="4"/>
  <c r="BA837" i="4"/>
  <c r="AS837" i="4"/>
  <c r="AK837" i="4"/>
  <c r="AY837" i="4"/>
  <c r="AQ837" i="4"/>
  <c r="AI837" i="4"/>
  <c r="AU837" i="4"/>
  <c r="AO837" i="4"/>
  <c r="AG837" i="4"/>
  <c r="BC837" i="4"/>
  <c r="AW837" i="4"/>
  <c r="AM837" i="4"/>
  <c r="AZ839" i="4"/>
  <c r="AV839" i="4"/>
  <c r="AR839" i="4"/>
  <c r="AN839" i="4"/>
  <c r="AJ839" i="4"/>
  <c r="BB839" i="4"/>
  <c r="AX839" i="4"/>
  <c r="AT839" i="4"/>
  <c r="AP839" i="4"/>
  <c r="AL839" i="4"/>
  <c r="AH839" i="4"/>
  <c r="BC839" i="4"/>
  <c r="AU839" i="4"/>
  <c r="AM839" i="4"/>
  <c r="BA839" i="4"/>
  <c r="AS839" i="4"/>
  <c r="AK839" i="4"/>
  <c r="AW839" i="4"/>
  <c r="AG839" i="4"/>
  <c r="AQ839" i="4"/>
  <c r="AY839" i="4"/>
  <c r="AO839" i="4"/>
  <c r="AI839" i="4"/>
  <c r="BB841" i="4"/>
  <c r="AX841" i="4"/>
  <c r="AT841" i="4"/>
  <c r="AP841" i="4"/>
  <c r="AL841" i="4"/>
  <c r="AH841" i="4"/>
  <c r="AZ841" i="4"/>
  <c r="AV841" i="4"/>
  <c r="AR841" i="4"/>
  <c r="AN841" i="4"/>
  <c r="AJ841" i="4"/>
  <c r="AW841" i="4"/>
  <c r="AO841" i="4"/>
  <c r="AG841" i="4"/>
  <c r="BC841" i="4"/>
  <c r="AU841" i="4"/>
  <c r="AM841" i="4"/>
  <c r="AY841" i="4"/>
  <c r="AI841" i="4"/>
  <c r="AS841" i="4"/>
  <c r="AK841" i="4"/>
  <c r="BA841" i="4"/>
  <c r="AQ841" i="4"/>
  <c r="AZ843" i="4"/>
  <c r="AV843" i="4"/>
  <c r="AR843" i="4"/>
  <c r="AN843" i="4"/>
  <c r="AJ843" i="4"/>
  <c r="BB843" i="4"/>
  <c r="AX843" i="4"/>
  <c r="AT843" i="4"/>
  <c r="AP843" i="4"/>
  <c r="AL843" i="4"/>
  <c r="AH843" i="4"/>
  <c r="AY843" i="4"/>
  <c r="AQ843" i="4"/>
  <c r="AI843" i="4"/>
  <c r="AW843" i="4"/>
  <c r="AO843" i="4"/>
  <c r="AG843" i="4"/>
  <c r="BA843" i="4"/>
  <c r="AK843" i="4"/>
  <c r="AU843" i="4"/>
  <c r="BC843" i="4"/>
  <c r="AS843" i="4"/>
  <c r="AM843" i="4"/>
  <c r="BB845" i="4"/>
  <c r="AX845" i="4"/>
  <c r="AT845" i="4"/>
  <c r="AP845" i="4"/>
  <c r="AL845" i="4"/>
  <c r="AH845" i="4"/>
  <c r="AZ845" i="4"/>
  <c r="AV845" i="4"/>
  <c r="AR845" i="4"/>
  <c r="AN845" i="4"/>
  <c r="AJ845" i="4"/>
  <c r="BA845" i="4"/>
  <c r="AS845" i="4"/>
  <c r="AK845" i="4"/>
  <c r="AY845" i="4"/>
  <c r="AQ845" i="4"/>
  <c r="AI845" i="4"/>
  <c r="BC845" i="4"/>
  <c r="AM845" i="4"/>
  <c r="AW845" i="4"/>
  <c r="AG845" i="4"/>
  <c r="AO845" i="4"/>
  <c r="AU845" i="4"/>
  <c r="AZ847" i="4"/>
  <c r="AV847" i="4"/>
  <c r="AR847" i="4"/>
  <c r="AN847" i="4"/>
  <c r="AJ847" i="4"/>
  <c r="BB847" i="4"/>
  <c r="AX847" i="4"/>
  <c r="AT847" i="4"/>
  <c r="AP847" i="4"/>
  <c r="AL847" i="4"/>
  <c r="AH847" i="4"/>
  <c r="BC847" i="4"/>
  <c r="AU847" i="4"/>
  <c r="AM847" i="4"/>
  <c r="BA847" i="4"/>
  <c r="AS847" i="4"/>
  <c r="AK847" i="4"/>
  <c r="AO847" i="4"/>
  <c r="AY847" i="4"/>
  <c r="AI847" i="4"/>
  <c r="AW847" i="4"/>
  <c r="AQ847" i="4"/>
  <c r="AG847" i="4"/>
  <c r="BB849" i="4"/>
  <c r="AX849" i="4"/>
  <c r="AT849" i="4"/>
  <c r="AP849" i="4"/>
  <c r="AL849" i="4"/>
  <c r="AH849" i="4"/>
  <c r="AZ849" i="4"/>
  <c r="AV849" i="4"/>
  <c r="AR849" i="4"/>
  <c r="AN849" i="4"/>
  <c r="AJ849" i="4"/>
  <c r="AW849" i="4"/>
  <c r="AO849" i="4"/>
  <c r="AG849" i="4"/>
  <c r="BC849" i="4"/>
  <c r="AU849" i="4"/>
  <c r="AM849" i="4"/>
  <c r="AQ849" i="4"/>
  <c r="BA849" i="4"/>
  <c r="AK849" i="4"/>
  <c r="AS849" i="4"/>
  <c r="AI849" i="4"/>
  <c r="AY849" i="4"/>
  <c r="AZ851" i="4"/>
  <c r="AV851" i="4"/>
  <c r="AR851" i="4"/>
  <c r="AN851" i="4"/>
  <c r="AJ851" i="4"/>
  <c r="BB851" i="4"/>
  <c r="AX851" i="4"/>
  <c r="AT851" i="4"/>
  <c r="AP851" i="4"/>
  <c r="AL851" i="4"/>
  <c r="AH851" i="4"/>
  <c r="AY851" i="4"/>
  <c r="AQ851" i="4"/>
  <c r="AI851" i="4"/>
  <c r="AW851" i="4"/>
  <c r="AO851" i="4"/>
  <c r="AG851" i="4"/>
  <c r="AS851" i="4"/>
  <c r="BC851" i="4"/>
  <c r="AM851" i="4"/>
  <c r="BA851" i="4"/>
  <c r="AU851" i="4"/>
  <c r="AK851" i="4"/>
  <c r="BB853" i="4"/>
  <c r="AX853" i="4"/>
  <c r="AT853" i="4"/>
  <c r="AP853" i="4"/>
  <c r="AL853" i="4"/>
  <c r="AH853" i="4"/>
  <c r="AZ853" i="4"/>
  <c r="AV853" i="4"/>
  <c r="AR853" i="4"/>
  <c r="AN853" i="4"/>
  <c r="AJ853" i="4"/>
  <c r="BA853" i="4"/>
  <c r="AS853" i="4"/>
  <c r="AK853" i="4"/>
  <c r="AY853" i="4"/>
  <c r="AQ853" i="4"/>
  <c r="AI853" i="4"/>
  <c r="AU853" i="4"/>
  <c r="AO853" i="4"/>
  <c r="AW853" i="4"/>
  <c r="AM853" i="4"/>
  <c r="AG853" i="4"/>
  <c r="BC853" i="4"/>
  <c r="AZ855" i="4"/>
  <c r="AV855" i="4"/>
  <c r="AR855" i="4"/>
  <c r="AN855" i="4"/>
  <c r="AJ855" i="4"/>
  <c r="BB855" i="4"/>
  <c r="AX855" i="4"/>
  <c r="AT855" i="4"/>
  <c r="AP855" i="4"/>
  <c r="AL855" i="4"/>
  <c r="AH855" i="4"/>
  <c r="BC855" i="4"/>
  <c r="AU855" i="4"/>
  <c r="AM855" i="4"/>
  <c r="BA855" i="4"/>
  <c r="AS855" i="4"/>
  <c r="AK855" i="4"/>
  <c r="AW855" i="4"/>
  <c r="AG855" i="4"/>
  <c r="AQ855" i="4"/>
  <c r="AI855" i="4"/>
  <c r="AY855" i="4"/>
  <c r="AO855" i="4"/>
  <c r="BB857" i="4"/>
  <c r="AX857" i="4"/>
  <c r="AT857" i="4"/>
  <c r="AP857" i="4"/>
  <c r="AL857" i="4"/>
  <c r="AH857" i="4"/>
  <c r="AZ857" i="4"/>
  <c r="AV857" i="4"/>
  <c r="AR857" i="4"/>
  <c r="AN857" i="4"/>
  <c r="AJ857" i="4"/>
  <c r="AW857" i="4"/>
  <c r="AO857" i="4"/>
  <c r="AG857" i="4"/>
  <c r="BC857" i="4"/>
  <c r="AU857" i="4"/>
  <c r="AM857" i="4"/>
  <c r="AY857" i="4"/>
  <c r="AI857" i="4"/>
  <c r="AS857" i="4"/>
  <c r="BA857" i="4"/>
  <c r="AQ857" i="4"/>
  <c r="AK857" i="4"/>
  <c r="AZ859" i="4"/>
  <c r="AV859" i="4"/>
  <c r="AR859" i="4"/>
  <c r="AN859" i="4"/>
  <c r="AJ859" i="4"/>
  <c r="BB859" i="4"/>
  <c r="AX859" i="4"/>
  <c r="AT859" i="4"/>
  <c r="AP859" i="4"/>
  <c r="AL859" i="4"/>
  <c r="AH859" i="4"/>
  <c r="AY859" i="4"/>
  <c r="AQ859" i="4"/>
  <c r="AI859" i="4"/>
  <c r="AW859" i="4"/>
  <c r="AO859" i="4"/>
  <c r="AG859" i="4"/>
  <c r="BA859" i="4"/>
  <c r="AK859" i="4"/>
  <c r="AU859" i="4"/>
  <c r="AM859" i="4"/>
  <c r="BC859" i="4"/>
  <c r="AS859" i="4"/>
  <c r="BB861" i="4"/>
  <c r="AX861" i="4"/>
  <c r="AT861" i="4"/>
  <c r="AP861" i="4"/>
  <c r="AL861" i="4"/>
  <c r="AH861" i="4"/>
  <c r="AZ861" i="4"/>
  <c r="AV861" i="4"/>
  <c r="AR861" i="4"/>
  <c r="AN861" i="4"/>
  <c r="AJ861" i="4"/>
  <c r="BA861" i="4"/>
  <c r="AS861" i="4"/>
  <c r="AK861" i="4"/>
  <c r="AY861" i="4"/>
  <c r="AQ861" i="4"/>
  <c r="AI861" i="4"/>
  <c r="AU861" i="4"/>
  <c r="AO861" i="4"/>
  <c r="BC861" i="4"/>
  <c r="AM861" i="4"/>
  <c r="AW861" i="4"/>
  <c r="AG861" i="4"/>
  <c r="AZ863" i="4"/>
  <c r="AV863" i="4"/>
  <c r="AR863" i="4"/>
  <c r="AN863" i="4"/>
  <c r="AJ863" i="4"/>
  <c r="BB863" i="4"/>
  <c r="AX863" i="4"/>
  <c r="AT863" i="4"/>
  <c r="AP863" i="4"/>
  <c r="AL863" i="4"/>
  <c r="AH863" i="4"/>
  <c r="BC863" i="4"/>
  <c r="AU863" i="4"/>
  <c r="AM863" i="4"/>
  <c r="BA863" i="4"/>
  <c r="AS863" i="4"/>
  <c r="AK863" i="4"/>
  <c r="AW863" i="4"/>
  <c r="AG863" i="4"/>
  <c r="AQ863" i="4"/>
  <c r="AO863" i="4"/>
  <c r="AY863" i="4"/>
  <c r="AI863" i="4"/>
  <c r="BB865" i="4"/>
  <c r="AX865" i="4"/>
  <c r="AT865" i="4"/>
  <c r="AP865" i="4"/>
  <c r="AL865" i="4"/>
  <c r="AH865" i="4"/>
  <c r="AZ865" i="4"/>
  <c r="AV865" i="4"/>
  <c r="AR865" i="4"/>
  <c r="AN865" i="4"/>
  <c r="AJ865" i="4"/>
  <c r="AW865" i="4"/>
  <c r="AO865" i="4"/>
  <c r="AG865" i="4"/>
  <c r="BC865" i="4"/>
  <c r="AU865" i="4"/>
  <c r="AM865" i="4"/>
  <c r="AY865" i="4"/>
  <c r="AI865" i="4"/>
  <c r="AS865" i="4"/>
  <c r="AQ865" i="4"/>
  <c r="BA865" i="4"/>
  <c r="AK865" i="4"/>
  <c r="AZ867" i="4"/>
  <c r="AV867" i="4"/>
  <c r="AR867" i="4"/>
  <c r="AN867" i="4"/>
  <c r="AJ867" i="4"/>
  <c r="BB867" i="4"/>
  <c r="AX867" i="4"/>
  <c r="AT867" i="4"/>
  <c r="AP867" i="4"/>
  <c r="AL867" i="4"/>
  <c r="AH867" i="4"/>
  <c r="BA867" i="4"/>
  <c r="AS867" i="4"/>
  <c r="AK867" i="4"/>
  <c r="AY867" i="4"/>
  <c r="AQ867" i="4"/>
  <c r="AI867" i="4"/>
  <c r="AW867" i="4"/>
  <c r="AO867" i="4"/>
  <c r="AG867" i="4"/>
  <c r="BC867" i="4"/>
  <c r="AU867" i="4"/>
  <c r="AM867" i="4"/>
  <c r="BB869" i="4"/>
  <c r="AX869" i="4"/>
  <c r="AT869" i="4"/>
  <c r="AP869" i="4"/>
  <c r="AL869" i="4"/>
  <c r="AH869" i="4"/>
  <c r="AZ869" i="4"/>
  <c r="AV869" i="4"/>
  <c r="AR869" i="4"/>
  <c r="AN869" i="4"/>
  <c r="AJ869" i="4"/>
  <c r="BC869" i="4"/>
  <c r="AU869" i="4"/>
  <c r="AM869" i="4"/>
  <c r="BA869" i="4"/>
  <c r="AS869" i="4"/>
  <c r="AK869" i="4"/>
  <c r="AY869" i="4"/>
  <c r="AQ869" i="4"/>
  <c r="AI869" i="4"/>
  <c r="AW869" i="4"/>
  <c r="AO869" i="4"/>
  <c r="AG869" i="4"/>
  <c r="AZ871" i="4"/>
  <c r="AV871" i="4"/>
  <c r="AR871" i="4"/>
  <c r="AN871" i="4"/>
  <c r="AJ871" i="4"/>
  <c r="BB871" i="4"/>
  <c r="AX871" i="4"/>
  <c r="AT871" i="4"/>
  <c r="AP871" i="4"/>
  <c r="AL871" i="4"/>
  <c r="AH871" i="4"/>
  <c r="AW871" i="4"/>
  <c r="AO871" i="4"/>
  <c r="AG871" i="4"/>
  <c r="BC871" i="4"/>
  <c r="AU871" i="4"/>
  <c r="AM871" i="4"/>
  <c r="BA871" i="4"/>
  <c r="AS871" i="4"/>
  <c r="AK871" i="4"/>
  <c r="AI871" i="4"/>
  <c r="AY871" i="4"/>
  <c r="AQ871" i="4"/>
  <c r="BB873" i="4"/>
  <c r="AX873" i="4"/>
  <c r="AT873" i="4"/>
  <c r="AP873" i="4"/>
  <c r="AL873" i="4"/>
  <c r="AH873" i="4"/>
  <c r="AZ873" i="4"/>
  <c r="AV873" i="4"/>
  <c r="AR873" i="4"/>
  <c r="AN873" i="4"/>
  <c r="AJ873" i="4"/>
  <c r="AY873" i="4"/>
  <c r="AQ873" i="4"/>
  <c r="AI873" i="4"/>
  <c r="AW873" i="4"/>
  <c r="AO873" i="4"/>
  <c r="AG873" i="4"/>
  <c r="BC873" i="4"/>
  <c r="AU873" i="4"/>
  <c r="AM873" i="4"/>
  <c r="BA873" i="4"/>
  <c r="AS873" i="4"/>
  <c r="AK873" i="4"/>
  <c r="AZ875" i="4"/>
  <c r="AV875" i="4"/>
  <c r="AR875" i="4"/>
  <c r="AN875" i="4"/>
  <c r="AJ875" i="4"/>
  <c r="BB875" i="4"/>
  <c r="AX875" i="4"/>
  <c r="AT875" i="4"/>
  <c r="AP875" i="4"/>
  <c r="AL875" i="4"/>
  <c r="AH875" i="4"/>
  <c r="BA875" i="4"/>
  <c r="AS875" i="4"/>
  <c r="AK875" i="4"/>
  <c r="AY875" i="4"/>
  <c r="AQ875" i="4"/>
  <c r="AI875" i="4"/>
  <c r="AW875" i="4"/>
  <c r="AO875" i="4"/>
  <c r="AG875" i="4"/>
  <c r="AM875" i="4"/>
  <c r="BC875" i="4"/>
  <c r="AU875" i="4"/>
  <c r="BB877" i="4"/>
  <c r="AX877" i="4"/>
  <c r="AT877" i="4"/>
  <c r="AP877" i="4"/>
  <c r="AL877" i="4"/>
  <c r="AH877" i="4"/>
  <c r="AZ877" i="4"/>
  <c r="AV877" i="4"/>
  <c r="AR877" i="4"/>
  <c r="AN877" i="4"/>
  <c r="AJ877" i="4"/>
  <c r="BC877" i="4"/>
  <c r="AU877" i="4"/>
  <c r="AM877" i="4"/>
  <c r="BA877" i="4"/>
  <c r="AS877" i="4"/>
  <c r="AK877" i="4"/>
  <c r="AY877" i="4"/>
  <c r="AQ877" i="4"/>
  <c r="AI877" i="4"/>
  <c r="AW877" i="4"/>
  <c r="AO877" i="4"/>
  <c r="AG877" i="4"/>
  <c r="AZ879" i="4"/>
  <c r="AV879" i="4"/>
  <c r="AR879" i="4"/>
  <c r="AN879" i="4"/>
  <c r="AJ879" i="4"/>
  <c r="BB879" i="4"/>
  <c r="AX879" i="4"/>
  <c r="AT879" i="4"/>
  <c r="AP879" i="4"/>
  <c r="AL879" i="4"/>
  <c r="AH879" i="4"/>
  <c r="AW879" i="4"/>
  <c r="AO879" i="4"/>
  <c r="AG879" i="4"/>
  <c r="BC879" i="4"/>
  <c r="AU879" i="4"/>
  <c r="AM879" i="4"/>
  <c r="BA879" i="4"/>
  <c r="AS879" i="4"/>
  <c r="AK879" i="4"/>
  <c r="AQ879" i="4"/>
  <c r="AI879" i="4"/>
  <c r="AY879" i="4"/>
  <c r="BB881" i="4"/>
  <c r="AX881" i="4"/>
  <c r="AT881" i="4"/>
  <c r="AP881" i="4"/>
  <c r="AL881" i="4"/>
  <c r="AH881" i="4"/>
  <c r="AZ881" i="4"/>
  <c r="AV881" i="4"/>
  <c r="AR881" i="4"/>
  <c r="AN881" i="4"/>
  <c r="AJ881" i="4"/>
  <c r="AY881" i="4"/>
  <c r="AQ881" i="4"/>
  <c r="AI881" i="4"/>
  <c r="AW881" i="4"/>
  <c r="AO881" i="4"/>
  <c r="AG881" i="4"/>
  <c r="BC881" i="4"/>
  <c r="AU881" i="4"/>
  <c r="AM881" i="4"/>
  <c r="BA881" i="4"/>
  <c r="AS881" i="4"/>
  <c r="AK881" i="4"/>
  <c r="AZ883" i="4"/>
  <c r="AV883" i="4"/>
  <c r="AR883" i="4"/>
  <c r="AN883" i="4"/>
  <c r="AJ883" i="4"/>
  <c r="BB883" i="4"/>
  <c r="AX883" i="4"/>
  <c r="AT883" i="4"/>
  <c r="AP883" i="4"/>
  <c r="AL883" i="4"/>
  <c r="AH883" i="4"/>
  <c r="BA883" i="4"/>
  <c r="AS883" i="4"/>
  <c r="AK883" i="4"/>
  <c r="AY883" i="4"/>
  <c r="AQ883" i="4"/>
  <c r="AI883" i="4"/>
  <c r="AW883" i="4"/>
  <c r="AO883" i="4"/>
  <c r="AG883" i="4"/>
  <c r="AU883" i="4"/>
  <c r="AM883" i="4"/>
  <c r="BC883" i="4"/>
  <c r="BB885" i="4"/>
  <c r="AX885" i="4"/>
  <c r="AT885" i="4"/>
  <c r="AP885" i="4"/>
  <c r="AL885" i="4"/>
  <c r="AH885" i="4"/>
  <c r="AZ885" i="4"/>
  <c r="AV885" i="4"/>
  <c r="AR885" i="4"/>
  <c r="AN885" i="4"/>
  <c r="AJ885" i="4"/>
  <c r="BC885" i="4"/>
  <c r="AU885" i="4"/>
  <c r="AM885" i="4"/>
  <c r="BA885" i="4"/>
  <c r="AS885" i="4"/>
  <c r="AK885" i="4"/>
  <c r="AY885" i="4"/>
  <c r="AQ885" i="4"/>
  <c r="AI885" i="4"/>
  <c r="AG885" i="4"/>
  <c r="AW885" i="4"/>
  <c r="AO885" i="4"/>
  <c r="AZ887" i="4"/>
  <c r="AV887" i="4"/>
  <c r="AR887" i="4"/>
  <c r="AN887" i="4"/>
  <c r="AJ887" i="4"/>
  <c r="BB887" i="4"/>
  <c r="AX887" i="4"/>
  <c r="AT887" i="4"/>
  <c r="AP887" i="4"/>
  <c r="AL887" i="4"/>
  <c r="AH887" i="4"/>
  <c r="BC887" i="4"/>
  <c r="AU887" i="4"/>
  <c r="AM887" i="4"/>
  <c r="AY887" i="4"/>
  <c r="AQ887" i="4"/>
  <c r="AI887" i="4"/>
  <c r="AW887" i="4"/>
  <c r="AG887" i="4"/>
  <c r="AS887" i="4"/>
  <c r="AO887" i="4"/>
  <c r="BA887" i="4"/>
  <c r="AK887" i="4"/>
  <c r="BB889" i="4"/>
  <c r="AX889" i="4"/>
  <c r="AT889" i="4"/>
  <c r="AP889" i="4"/>
  <c r="AL889" i="4"/>
  <c r="AH889" i="4"/>
  <c r="AZ889" i="4"/>
  <c r="AV889" i="4"/>
  <c r="AR889" i="4"/>
  <c r="AN889" i="4"/>
  <c r="AJ889" i="4"/>
  <c r="AW889" i="4"/>
  <c r="AO889" i="4"/>
  <c r="AG889" i="4"/>
  <c r="BA889" i="4"/>
  <c r="AS889" i="4"/>
  <c r="AK889" i="4"/>
  <c r="AY889" i="4"/>
  <c r="AI889" i="4"/>
  <c r="AU889" i="4"/>
  <c r="AQ889" i="4"/>
  <c r="BC889" i="4"/>
  <c r="AM889" i="4"/>
  <c r="AZ891" i="4"/>
  <c r="AV891" i="4"/>
  <c r="AR891" i="4"/>
  <c r="AN891" i="4"/>
  <c r="AJ891" i="4"/>
  <c r="BB891" i="4"/>
  <c r="AX891" i="4"/>
  <c r="AT891" i="4"/>
  <c r="AP891" i="4"/>
  <c r="AL891" i="4"/>
  <c r="AH891" i="4"/>
  <c r="AY891" i="4"/>
  <c r="AQ891" i="4"/>
  <c r="AI891" i="4"/>
  <c r="BC891" i="4"/>
  <c r="AU891" i="4"/>
  <c r="AM891" i="4"/>
  <c r="BA891" i="4"/>
  <c r="AK891" i="4"/>
  <c r="AW891" i="4"/>
  <c r="AG891" i="4"/>
  <c r="AS891" i="4"/>
  <c r="AO891" i="4"/>
  <c r="BB893" i="4"/>
  <c r="AX893" i="4"/>
  <c r="AT893" i="4"/>
  <c r="AP893" i="4"/>
  <c r="AL893" i="4"/>
  <c r="AH893" i="4"/>
  <c r="AZ893" i="4"/>
  <c r="AV893" i="4"/>
  <c r="AR893" i="4"/>
  <c r="AN893" i="4"/>
  <c r="AJ893" i="4"/>
  <c r="BA893" i="4"/>
  <c r="AS893" i="4"/>
  <c r="AK893" i="4"/>
  <c r="AW893" i="4"/>
  <c r="AO893" i="4"/>
  <c r="AG893" i="4"/>
  <c r="BC893" i="4"/>
  <c r="AM893" i="4"/>
  <c r="AY893" i="4"/>
  <c r="AI893" i="4"/>
  <c r="AU893" i="4"/>
  <c r="AQ893" i="4"/>
  <c r="AZ895" i="4"/>
  <c r="AV895" i="4"/>
  <c r="AR895" i="4"/>
  <c r="AN895" i="4"/>
  <c r="AJ895" i="4"/>
  <c r="BB895" i="4"/>
  <c r="AX895" i="4"/>
  <c r="AT895" i="4"/>
  <c r="AP895" i="4"/>
  <c r="AL895" i="4"/>
  <c r="AH895" i="4"/>
  <c r="BC895" i="4"/>
  <c r="AU895" i="4"/>
  <c r="AM895" i="4"/>
  <c r="AY895" i="4"/>
  <c r="AQ895" i="4"/>
  <c r="AI895" i="4"/>
  <c r="AO895" i="4"/>
  <c r="BA895" i="4"/>
  <c r="AK895" i="4"/>
  <c r="AW895" i="4"/>
  <c r="AG895" i="4"/>
  <c r="AS895" i="4"/>
  <c r="BB897" i="4"/>
  <c r="AX897" i="4"/>
  <c r="AT897" i="4"/>
  <c r="AP897" i="4"/>
  <c r="AL897" i="4"/>
  <c r="AH897" i="4"/>
  <c r="AZ897" i="4"/>
  <c r="AV897" i="4"/>
  <c r="AR897" i="4"/>
  <c r="AN897" i="4"/>
  <c r="AJ897" i="4"/>
  <c r="AW897" i="4"/>
  <c r="AO897" i="4"/>
  <c r="AG897" i="4"/>
  <c r="BA897" i="4"/>
  <c r="AS897" i="4"/>
  <c r="AK897" i="4"/>
  <c r="AQ897" i="4"/>
  <c r="BC897" i="4"/>
  <c r="AM897" i="4"/>
  <c r="AY897" i="4"/>
  <c r="AI897" i="4"/>
  <c r="AU897" i="4"/>
  <c r="AZ899" i="4"/>
  <c r="AV899" i="4"/>
  <c r="AR899" i="4"/>
  <c r="AN899" i="4"/>
  <c r="AJ899" i="4"/>
  <c r="BB899" i="4"/>
  <c r="AX899" i="4"/>
  <c r="AT899" i="4"/>
  <c r="AP899" i="4"/>
  <c r="AL899" i="4"/>
  <c r="AH899" i="4"/>
  <c r="AY899" i="4"/>
  <c r="AQ899" i="4"/>
  <c r="AI899" i="4"/>
  <c r="BC899" i="4"/>
  <c r="AU899" i="4"/>
  <c r="AM899" i="4"/>
  <c r="AS899" i="4"/>
  <c r="AO899" i="4"/>
  <c r="BA899" i="4"/>
  <c r="AK899" i="4"/>
  <c r="AW899" i="4"/>
  <c r="AG899" i="4"/>
  <c r="BB901" i="4"/>
  <c r="AX901" i="4"/>
  <c r="AT901" i="4"/>
  <c r="AP901" i="4"/>
  <c r="AL901" i="4"/>
  <c r="AH901" i="4"/>
  <c r="AZ901" i="4"/>
  <c r="AV901" i="4"/>
  <c r="AR901" i="4"/>
  <c r="AN901" i="4"/>
  <c r="AJ901" i="4"/>
  <c r="BA901" i="4"/>
  <c r="AS901" i="4"/>
  <c r="AK901" i="4"/>
  <c r="AW901" i="4"/>
  <c r="AO901" i="4"/>
  <c r="AG901" i="4"/>
  <c r="AU901" i="4"/>
  <c r="AQ901" i="4"/>
  <c r="BC901" i="4"/>
  <c r="AM901" i="4"/>
  <c r="AY901" i="4"/>
  <c r="AI901" i="4"/>
  <c r="AZ903" i="4"/>
  <c r="AV903" i="4"/>
  <c r="AR903" i="4"/>
  <c r="AN903" i="4"/>
  <c r="AJ903" i="4"/>
  <c r="BB903" i="4"/>
  <c r="AX903" i="4"/>
  <c r="AT903" i="4"/>
  <c r="AP903" i="4"/>
  <c r="AL903" i="4"/>
  <c r="AH903" i="4"/>
  <c r="BC903" i="4"/>
  <c r="AU903" i="4"/>
  <c r="AM903" i="4"/>
  <c r="AY903" i="4"/>
  <c r="AQ903" i="4"/>
  <c r="AI903" i="4"/>
  <c r="AW903" i="4"/>
  <c r="AG903" i="4"/>
  <c r="AS903" i="4"/>
  <c r="AO903" i="4"/>
  <c r="BA903" i="4"/>
  <c r="AK903" i="4"/>
  <c r="BB905" i="4"/>
  <c r="AX905" i="4"/>
  <c r="AT905" i="4"/>
  <c r="AP905" i="4"/>
  <c r="AL905" i="4"/>
  <c r="AH905" i="4"/>
  <c r="AZ905" i="4"/>
  <c r="AV905" i="4"/>
  <c r="AR905" i="4"/>
  <c r="AN905" i="4"/>
  <c r="AJ905" i="4"/>
  <c r="AW905" i="4"/>
  <c r="AO905" i="4"/>
  <c r="AG905" i="4"/>
  <c r="BA905" i="4"/>
  <c r="AS905" i="4"/>
  <c r="AK905" i="4"/>
  <c r="AY905" i="4"/>
  <c r="AI905" i="4"/>
  <c r="AU905" i="4"/>
  <c r="AQ905" i="4"/>
  <c r="AM905" i="4"/>
  <c r="BC905" i="4"/>
  <c r="AZ907" i="4"/>
  <c r="AV907" i="4"/>
  <c r="AR907" i="4"/>
  <c r="AN907" i="4"/>
  <c r="AJ907" i="4"/>
  <c r="BB907" i="4"/>
  <c r="AX907" i="4"/>
  <c r="AT907" i="4"/>
  <c r="AP907" i="4"/>
  <c r="AL907" i="4"/>
  <c r="AH907" i="4"/>
  <c r="AY907" i="4"/>
  <c r="AQ907" i="4"/>
  <c r="AI907" i="4"/>
  <c r="BC907" i="4"/>
  <c r="AU907" i="4"/>
  <c r="AM907" i="4"/>
  <c r="BA907" i="4"/>
  <c r="AK907" i="4"/>
  <c r="AW907" i="4"/>
  <c r="AG907" i="4"/>
  <c r="AS907" i="4"/>
  <c r="AO907" i="4"/>
  <c r="BB909" i="4"/>
  <c r="AX909" i="4"/>
  <c r="AT909" i="4"/>
  <c r="AP909" i="4"/>
  <c r="AL909" i="4"/>
  <c r="AH909" i="4"/>
  <c r="AZ909" i="4"/>
  <c r="AV909" i="4"/>
  <c r="AR909" i="4"/>
  <c r="AN909" i="4"/>
  <c r="AJ909" i="4"/>
  <c r="BA909" i="4"/>
  <c r="AS909" i="4"/>
  <c r="AK909" i="4"/>
  <c r="AW909" i="4"/>
  <c r="AO909" i="4"/>
  <c r="AG909" i="4"/>
  <c r="BC909" i="4"/>
  <c r="AM909" i="4"/>
  <c r="AY909" i="4"/>
  <c r="AI909" i="4"/>
  <c r="AU909" i="4"/>
  <c r="AQ909" i="4"/>
  <c r="AZ911" i="4"/>
  <c r="AV911" i="4"/>
  <c r="AR911" i="4"/>
  <c r="AN911" i="4"/>
  <c r="AJ911" i="4"/>
  <c r="BB911" i="4"/>
  <c r="AX911" i="4"/>
  <c r="AT911" i="4"/>
  <c r="AP911" i="4"/>
  <c r="AL911" i="4"/>
  <c r="AH911" i="4"/>
  <c r="BC911" i="4"/>
  <c r="AU911" i="4"/>
  <c r="AM911" i="4"/>
  <c r="AY911" i="4"/>
  <c r="AQ911" i="4"/>
  <c r="AI911" i="4"/>
  <c r="AO911" i="4"/>
  <c r="BA911" i="4"/>
  <c r="AK911" i="4"/>
  <c r="AW911" i="4"/>
  <c r="AG911" i="4"/>
  <c r="AS911" i="4"/>
  <c r="BB913" i="4"/>
  <c r="AX913" i="4"/>
  <c r="AT913" i="4"/>
  <c r="AP913" i="4"/>
  <c r="AL913" i="4"/>
  <c r="AH913" i="4"/>
  <c r="AZ913" i="4"/>
  <c r="AV913" i="4"/>
  <c r="AR913" i="4"/>
  <c r="AN913" i="4"/>
  <c r="AJ913" i="4"/>
  <c r="AW913" i="4"/>
  <c r="AO913" i="4"/>
  <c r="AG913" i="4"/>
  <c r="BA913" i="4"/>
  <c r="AS913" i="4"/>
  <c r="AK913" i="4"/>
  <c r="AQ913" i="4"/>
  <c r="BC913" i="4"/>
  <c r="AM913" i="4"/>
  <c r="AY913" i="4"/>
  <c r="AI913" i="4"/>
  <c r="AU913" i="4"/>
  <c r="AZ915" i="4"/>
  <c r="AV915" i="4"/>
  <c r="AR915" i="4"/>
  <c r="AN915" i="4"/>
  <c r="AJ915" i="4"/>
  <c r="BB915" i="4"/>
  <c r="AX915" i="4"/>
  <c r="AT915" i="4"/>
  <c r="AP915" i="4"/>
  <c r="AL915" i="4"/>
  <c r="AH915" i="4"/>
  <c r="AY915" i="4"/>
  <c r="AQ915" i="4"/>
  <c r="AI915" i="4"/>
  <c r="BC915" i="4"/>
  <c r="AU915" i="4"/>
  <c r="AM915" i="4"/>
  <c r="AS915" i="4"/>
  <c r="AO915" i="4"/>
  <c r="BA915" i="4"/>
  <c r="AK915" i="4"/>
  <c r="AW915" i="4"/>
  <c r="AG915" i="4"/>
  <c r="BB917" i="4"/>
  <c r="AX917" i="4"/>
  <c r="AT917" i="4"/>
  <c r="AP917" i="4"/>
  <c r="AL917" i="4"/>
  <c r="AH917" i="4"/>
  <c r="AZ917" i="4"/>
  <c r="AV917" i="4"/>
  <c r="AR917" i="4"/>
  <c r="AN917" i="4"/>
  <c r="AJ917" i="4"/>
  <c r="BA917" i="4"/>
  <c r="AS917" i="4"/>
  <c r="AK917" i="4"/>
  <c r="AW917" i="4"/>
  <c r="AO917" i="4"/>
  <c r="AG917" i="4"/>
  <c r="AU917" i="4"/>
  <c r="AQ917" i="4"/>
  <c r="BC917" i="4"/>
  <c r="AM917" i="4"/>
  <c r="AY917" i="4"/>
  <c r="AI917" i="4"/>
  <c r="AZ919" i="4"/>
  <c r="AV919" i="4"/>
  <c r="AR919" i="4"/>
  <c r="AN919" i="4"/>
  <c r="AJ919" i="4"/>
  <c r="BB919" i="4"/>
  <c r="AX919" i="4"/>
  <c r="AT919" i="4"/>
  <c r="AP919" i="4"/>
  <c r="AL919" i="4"/>
  <c r="AH919" i="4"/>
  <c r="BC919" i="4"/>
  <c r="AU919" i="4"/>
  <c r="AM919" i="4"/>
  <c r="AY919" i="4"/>
  <c r="AQ919" i="4"/>
  <c r="AI919" i="4"/>
  <c r="AW919" i="4"/>
  <c r="AG919" i="4"/>
  <c r="AS919" i="4"/>
  <c r="AO919" i="4"/>
  <c r="BA919" i="4"/>
  <c r="AK919" i="4"/>
  <c r="BB921" i="4"/>
  <c r="AX921" i="4"/>
  <c r="AT921" i="4"/>
  <c r="AP921" i="4"/>
  <c r="AL921" i="4"/>
  <c r="AH921" i="4"/>
  <c r="AZ921" i="4"/>
  <c r="AV921" i="4"/>
  <c r="AR921" i="4"/>
  <c r="AN921" i="4"/>
  <c r="AJ921" i="4"/>
  <c r="AW921" i="4"/>
  <c r="AO921" i="4"/>
  <c r="AG921" i="4"/>
  <c r="BA921" i="4"/>
  <c r="AS921" i="4"/>
  <c r="AK921" i="4"/>
  <c r="AY921" i="4"/>
  <c r="AI921" i="4"/>
  <c r="AU921" i="4"/>
  <c r="AQ921" i="4"/>
  <c r="BC921" i="4"/>
  <c r="AM921" i="4"/>
  <c r="AZ923" i="4"/>
  <c r="AV923" i="4"/>
  <c r="AR923" i="4"/>
  <c r="AN923" i="4"/>
  <c r="AJ923" i="4"/>
  <c r="BB923" i="4"/>
  <c r="AX923" i="4"/>
  <c r="AT923" i="4"/>
  <c r="AP923" i="4"/>
  <c r="AL923" i="4"/>
  <c r="AH923" i="4"/>
  <c r="AY923" i="4"/>
  <c r="AQ923" i="4"/>
  <c r="AI923" i="4"/>
  <c r="BC923" i="4"/>
  <c r="AU923" i="4"/>
  <c r="AM923" i="4"/>
  <c r="BA923" i="4"/>
  <c r="AK923" i="4"/>
  <c r="AW923" i="4"/>
  <c r="AG923" i="4"/>
  <c r="AS923" i="4"/>
  <c r="AO923" i="4"/>
  <c r="BB925" i="4"/>
  <c r="AX925" i="4"/>
  <c r="AT925" i="4"/>
  <c r="AP925" i="4"/>
  <c r="AL925" i="4"/>
  <c r="AH925" i="4"/>
  <c r="AZ925" i="4"/>
  <c r="AV925" i="4"/>
  <c r="AR925" i="4"/>
  <c r="AN925" i="4"/>
  <c r="AJ925" i="4"/>
  <c r="BA925" i="4"/>
  <c r="AS925" i="4"/>
  <c r="AK925" i="4"/>
  <c r="AW925" i="4"/>
  <c r="AO925" i="4"/>
  <c r="AG925" i="4"/>
  <c r="BC925" i="4"/>
  <c r="AM925" i="4"/>
  <c r="AY925" i="4"/>
  <c r="AI925" i="4"/>
  <c r="AU925" i="4"/>
  <c r="AQ925" i="4"/>
  <c r="AZ927" i="4"/>
  <c r="AV927" i="4"/>
  <c r="AR927" i="4"/>
  <c r="AN927" i="4"/>
  <c r="AJ927" i="4"/>
  <c r="BB927" i="4"/>
  <c r="AX927" i="4"/>
  <c r="AT927" i="4"/>
  <c r="AP927" i="4"/>
  <c r="AL927" i="4"/>
  <c r="AH927" i="4"/>
  <c r="BC927" i="4"/>
  <c r="AU927" i="4"/>
  <c r="AM927" i="4"/>
  <c r="AY927" i="4"/>
  <c r="AQ927" i="4"/>
  <c r="AI927" i="4"/>
  <c r="AO927" i="4"/>
  <c r="BA927" i="4"/>
  <c r="AK927" i="4"/>
  <c r="AW927" i="4"/>
  <c r="AG927" i="4"/>
  <c r="AS927" i="4"/>
  <c r="BB929" i="4"/>
  <c r="AX929" i="4"/>
  <c r="AT929" i="4"/>
  <c r="AP929" i="4"/>
  <c r="AL929" i="4"/>
  <c r="AH929" i="4"/>
  <c r="AZ929" i="4"/>
  <c r="AV929" i="4"/>
  <c r="AR929" i="4"/>
  <c r="AN929" i="4"/>
  <c r="AJ929" i="4"/>
  <c r="AW929" i="4"/>
  <c r="AO929" i="4"/>
  <c r="AG929" i="4"/>
  <c r="BA929" i="4"/>
  <c r="AS929" i="4"/>
  <c r="AK929" i="4"/>
  <c r="AQ929" i="4"/>
  <c r="BC929" i="4"/>
  <c r="AM929" i="4"/>
  <c r="AY929" i="4"/>
  <c r="AI929" i="4"/>
  <c r="AU929" i="4"/>
  <c r="AZ931" i="4"/>
  <c r="AV931" i="4"/>
  <c r="AR931" i="4"/>
  <c r="AN931" i="4"/>
  <c r="AJ931" i="4"/>
  <c r="BB931" i="4"/>
  <c r="AX931" i="4"/>
  <c r="AT931" i="4"/>
  <c r="AP931" i="4"/>
  <c r="AL931" i="4"/>
  <c r="AH931" i="4"/>
  <c r="AY931" i="4"/>
  <c r="AQ931" i="4"/>
  <c r="AI931" i="4"/>
  <c r="BC931" i="4"/>
  <c r="AU931" i="4"/>
  <c r="AM931" i="4"/>
  <c r="AS931" i="4"/>
  <c r="AO931" i="4"/>
  <c r="BA931" i="4"/>
  <c r="AK931" i="4"/>
  <c r="AW931" i="4"/>
  <c r="AG931" i="4"/>
  <c r="BB933" i="4"/>
  <c r="AX933" i="4"/>
  <c r="AT933" i="4"/>
  <c r="AP933" i="4"/>
  <c r="AL933" i="4"/>
  <c r="AH933" i="4"/>
  <c r="BA933" i="4"/>
  <c r="AZ933" i="4"/>
  <c r="AV933" i="4"/>
  <c r="AR933" i="4"/>
  <c r="AN933" i="4"/>
  <c r="AJ933" i="4"/>
  <c r="BC933" i="4"/>
  <c r="AS933" i="4"/>
  <c r="AK933" i="4"/>
  <c r="AW933" i="4"/>
  <c r="AO933" i="4"/>
  <c r="AG933" i="4"/>
  <c r="AU933" i="4"/>
  <c r="AQ933" i="4"/>
  <c r="AM933" i="4"/>
  <c r="AY933" i="4"/>
  <c r="AI933" i="4"/>
  <c r="AZ935" i="4"/>
  <c r="AV935" i="4"/>
  <c r="AR935" i="4"/>
  <c r="AN935" i="4"/>
  <c r="AJ935" i="4"/>
  <c r="BC935" i="4"/>
  <c r="AY935" i="4"/>
  <c r="AU935" i="4"/>
  <c r="AQ935" i="4"/>
  <c r="AM935" i="4"/>
  <c r="AI935" i="4"/>
  <c r="BB935" i="4"/>
  <c r="AX935" i="4"/>
  <c r="AT935" i="4"/>
  <c r="AP935" i="4"/>
  <c r="AL935" i="4"/>
  <c r="AH935" i="4"/>
  <c r="AO935" i="4"/>
  <c r="AW935" i="4"/>
  <c r="AG935" i="4"/>
  <c r="BA935" i="4"/>
  <c r="AS935" i="4"/>
  <c r="AK935" i="4"/>
  <c r="BB937" i="4"/>
  <c r="AX937" i="4"/>
  <c r="AT937" i="4"/>
  <c r="AP937" i="4"/>
  <c r="AL937" i="4"/>
  <c r="AH937" i="4"/>
  <c r="BA937" i="4"/>
  <c r="AW937" i="4"/>
  <c r="AS937" i="4"/>
  <c r="AO937" i="4"/>
  <c r="AK937" i="4"/>
  <c r="AG937" i="4"/>
  <c r="AZ937" i="4"/>
  <c r="AV937" i="4"/>
  <c r="AR937" i="4"/>
  <c r="AN937" i="4"/>
  <c r="AJ937" i="4"/>
  <c r="AQ937" i="4"/>
  <c r="AY937" i="4"/>
  <c r="AI937" i="4"/>
  <c r="AU937" i="4"/>
  <c r="AM937" i="4"/>
  <c r="BC937" i="4"/>
  <c r="AZ939" i="4"/>
  <c r="AV939" i="4"/>
  <c r="AR939" i="4"/>
  <c r="AN939" i="4"/>
  <c r="AJ939" i="4"/>
  <c r="BC939" i="4"/>
  <c r="AY939" i="4"/>
  <c r="AU939" i="4"/>
  <c r="AQ939" i="4"/>
  <c r="AM939" i="4"/>
  <c r="AI939" i="4"/>
  <c r="BB939" i="4"/>
  <c r="AX939" i="4"/>
  <c r="AT939" i="4"/>
  <c r="AP939" i="4"/>
  <c r="AL939" i="4"/>
  <c r="AH939" i="4"/>
  <c r="AS939" i="4"/>
  <c r="BA939" i="4"/>
  <c r="AK939" i="4"/>
  <c r="AG939" i="4"/>
  <c r="AW939" i="4"/>
  <c r="AO939" i="4"/>
  <c r="BB941" i="4"/>
  <c r="AX941" i="4"/>
  <c r="AT941" i="4"/>
  <c r="AP941" i="4"/>
  <c r="AL941" i="4"/>
  <c r="AH941" i="4"/>
  <c r="BA941" i="4"/>
  <c r="AW941" i="4"/>
  <c r="AS941" i="4"/>
  <c r="AO941" i="4"/>
  <c r="AK941" i="4"/>
  <c r="AG941" i="4"/>
  <c r="AZ941" i="4"/>
  <c r="AV941" i="4"/>
  <c r="AR941" i="4"/>
  <c r="AN941" i="4"/>
  <c r="AJ941" i="4"/>
  <c r="AU941" i="4"/>
  <c r="BC941" i="4"/>
  <c r="AM941" i="4"/>
  <c r="AY941" i="4"/>
  <c r="AQ941" i="4"/>
  <c r="AI941" i="4"/>
  <c r="AZ943" i="4"/>
  <c r="AV943" i="4"/>
  <c r="AR943" i="4"/>
  <c r="AN943" i="4"/>
  <c r="AJ943" i="4"/>
  <c r="BC943" i="4"/>
  <c r="AY943" i="4"/>
  <c r="AU943" i="4"/>
  <c r="AQ943" i="4"/>
  <c r="AM943" i="4"/>
  <c r="AI943" i="4"/>
  <c r="BB943" i="4"/>
  <c r="AX943" i="4"/>
  <c r="AT943" i="4"/>
  <c r="AP943" i="4"/>
  <c r="AL943" i="4"/>
  <c r="AH943" i="4"/>
  <c r="AW943" i="4"/>
  <c r="AG943" i="4"/>
  <c r="AO943" i="4"/>
  <c r="AK943" i="4"/>
  <c r="BA943" i="4"/>
  <c r="AS943" i="4"/>
  <c r="BB945" i="4"/>
  <c r="AX945" i="4"/>
  <c r="AT945" i="4"/>
  <c r="AP945" i="4"/>
  <c r="AL945" i="4"/>
  <c r="AH945" i="4"/>
  <c r="BA945" i="4"/>
  <c r="AW945" i="4"/>
  <c r="AS945" i="4"/>
  <c r="AO945" i="4"/>
  <c r="AK945" i="4"/>
  <c r="AG945" i="4"/>
  <c r="AZ945" i="4"/>
  <c r="AV945" i="4"/>
  <c r="AR945" i="4"/>
  <c r="AN945" i="4"/>
  <c r="AJ945" i="4"/>
  <c r="AY945" i="4"/>
  <c r="AI945" i="4"/>
  <c r="AQ945" i="4"/>
  <c r="BC945" i="4"/>
  <c r="AU945" i="4"/>
  <c r="AM945" i="4"/>
  <c r="AZ947" i="4"/>
  <c r="AV947" i="4"/>
  <c r="AR947" i="4"/>
  <c r="AN947" i="4"/>
  <c r="AJ947" i="4"/>
  <c r="BC947" i="4"/>
  <c r="AY947" i="4"/>
  <c r="AU947" i="4"/>
  <c r="AQ947" i="4"/>
  <c r="AM947" i="4"/>
  <c r="AI947" i="4"/>
  <c r="BB947" i="4"/>
  <c r="AX947" i="4"/>
  <c r="AT947" i="4"/>
  <c r="AP947" i="4"/>
  <c r="AL947" i="4"/>
  <c r="AH947" i="4"/>
  <c r="BA947" i="4"/>
  <c r="AK947" i="4"/>
  <c r="AS947" i="4"/>
  <c r="AO947" i="4"/>
  <c r="AG947" i="4"/>
  <c r="AW947" i="4"/>
  <c r="BB949" i="4"/>
  <c r="AX949" i="4"/>
  <c r="AT949" i="4"/>
  <c r="AP949" i="4"/>
  <c r="AL949" i="4"/>
  <c r="AH949" i="4"/>
  <c r="BA949" i="4"/>
  <c r="AW949" i="4"/>
  <c r="AS949" i="4"/>
  <c r="AO949" i="4"/>
  <c r="AK949" i="4"/>
  <c r="AG949" i="4"/>
  <c r="AZ949" i="4"/>
  <c r="AV949" i="4"/>
  <c r="AR949" i="4"/>
  <c r="AN949" i="4"/>
  <c r="AJ949" i="4"/>
  <c r="BC949" i="4"/>
  <c r="AM949" i="4"/>
  <c r="AU949" i="4"/>
  <c r="AY949" i="4"/>
  <c r="AQ949" i="4"/>
  <c r="AI949" i="4"/>
  <c r="AZ951" i="4"/>
  <c r="AV951" i="4"/>
  <c r="AR951" i="4"/>
  <c r="AN951" i="4"/>
  <c r="AJ951" i="4"/>
  <c r="BC951" i="4"/>
  <c r="AY951" i="4"/>
  <c r="AU951" i="4"/>
  <c r="AQ951" i="4"/>
  <c r="AM951" i="4"/>
  <c r="AI951" i="4"/>
  <c r="BB951" i="4"/>
  <c r="AX951" i="4"/>
  <c r="AT951" i="4"/>
  <c r="AP951" i="4"/>
  <c r="AL951" i="4"/>
  <c r="AH951" i="4"/>
  <c r="AO951" i="4"/>
  <c r="AW951" i="4"/>
  <c r="AG951" i="4"/>
  <c r="AS951" i="4"/>
  <c r="AK951" i="4"/>
  <c r="BA951" i="4"/>
  <c r="BB953" i="4"/>
  <c r="AX953" i="4"/>
  <c r="AT953" i="4"/>
  <c r="AP953" i="4"/>
  <c r="AL953" i="4"/>
  <c r="AH953" i="4"/>
  <c r="BA953" i="4"/>
  <c r="AW953" i="4"/>
  <c r="AS953" i="4"/>
  <c r="AO953" i="4"/>
  <c r="AK953" i="4"/>
  <c r="AG953" i="4"/>
  <c r="AZ953" i="4"/>
  <c r="AV953" i="4"/>
  <c r="AR953" i="4"/>
  <c r="AN953" i="4"/>
  <c r="AJ953" i="4"/>
  <c r="AQ953" i="4"/>
  <c r="AY953" i="4"/>
  <c r="AI953" i="4"/>
  <c r="BC953" i="4"/>
  <c r="AU953" i="4"/>
  <c r="AM953" i="4"/>
  <c r="BC955" i="4"/>
  <c r="AY955" i="4"/>
  <c r="AU955" i="4"/>
  <c r="AQ955" i="4"/>
  <c r="AM955" i="4"/>
  <c r="AI955" i="4"/>
  <c r="AX955" i="4"/>
  <c r="AS955" i="4"/>
  <c r="AN955" i="4"/>
  <c r="AH955" i="4"/>
  <c r="BB955" i="4"/>
  <c r="AW955" i="4"/>
  <c r="AR955" i="4"/>
  <c r="AL955" i="4"/>
  <c r="AG955" i="4"/>
  <c r="BA955" i="4"/>
  <c r="AV955" i="4"/>
  <c r="AP955" i="4"/>
  <c r="AK955" i="4"/>
  <c r="AZ955" i="4"/>
  <c r="AO955" i="4"/>
  <c r="AT955" i="4"/>
  <c r="AJ955" i="4"/>
  <c r="BA957" i="4"/>
  <c r="AW957" i="4"/>
  <c r="AS957" i="4"/>
  <c r="AO957" i="4"/>
  <c r="AK957" i="4"/>
  <c r="AG957" i="4"/>
  <c r="AZ957" i="4"/>
  <c r="AU957" i="4"/>
  <c r="AP957" i="4"/>
  <c r="AJ957" i="4"/>
  <c r="AY957" i="4"/>
  <c r="AT957" i="4"/>
  <c r="AN957" i="4"/>
  <c r="AI957" i="4"/>
  <c r="BC957" i="4"/>
  <c r="AX957" i="4"/>
  <c r="AR957" i="4"/>
  <c r="AM957" i="4"/>
  <c r="AH957" i="4"/>
  <c r="AV957" i="4"/>
  <c r="AL957" i="4"/>
  <c r="BB957" i="4"/>
  <c r="AQ957" i="4"/>
  <c r="BC959" i="4"/>
  <c r="AY959" i="4"/>
  <c r="AU959" i="4"/>
  <c r="AQ959" i="4"/>
  <c r="AM959" i="4"/>
  <c r="AI959" i="4"/>
  <c r="BB959" i="4"/>
  <c r="AW959" i="4"/>
  <c r="AR959" i="4"/>
  <c r="AL959" i="4"/>
  <c r="AG959" i="4"/>
  <c r="BA959" i="4"/>
  <c r="AV959" i="4"/>
  <c r="AP959" i="4"/>
  <c r="AK959" i="4"/>
  <c r="AZ959" i="4"/>
  <c r="AT959" i="4"/>
  <c r="AO959" i="4"/>
  <c r="AJ959" i="4"/>
  <c r="AS959" i="4"/>
  <c r="AH959" i="4"/>
  <c r="AX959" i="4"/>
  <c r="AN959" i="4"/>
  <c r="BA961" i="4"/>
  <c r="AW961" i="4"/>
  <c r="AS961" i="4"/>
  <c r="AO961" i="4"/>
  <c r="AK961" i="4"/>
  <c r="AG961" i="4"/>
  <c r="AY961" i="4"/>
  <c r="AT961" i="4"/>
  <c r="AN961" i="4"/>
  <c r="AI961" i="4"/>
  <c r="BC961" i="4"/>
  <c r="AX961" i="4"/>
  <c r="AR961" i="4"/>
  <c r="AM961" i="4"/>
  <c r="AH961" i="4"/>
  <c r="BB961" i="4"/>
  <c r="AV961" i="4"/>
  <c r="AQ961" i="4"/>
  <c r="AL961" i="4"/>
  <c r="AP961" i="4"/>
  <c r="AZ961" i="4"/>
  <c r="AU961" i="4"/>
  <c r="AJ961" i="4"/>
  <c r="BC963" i="4"/>
  <c r="AY963" i="4"/>
  <c r="AU963" i="4"/>
  <c r="AQ963" i="4"/>
  <c r="AM963" i="4"/>
  <c r="AI963" i="4"/>
  <c r="BA963" i="4"/>
  <c r="AV963" i="4"/>
  <c r="AP963" i="4"/>
  <c r="AK963" i="4"/>
  <c r="AZ963" i="4"/>
  <c r="AT963" i="4"/>
  <c r="AO963" i="4"/>
  <c r="AJ963" i="4"/>
  <c r="AX963" i="4"/>
  <c r="AS963" i="4"/>
  <c r="AN963" i="4"/>
  <c r="AH963" i="4"/>
  <c r="AL963" i="4"/>
  <c r="AW963" i="4"/>
  <c r="AR963" i="4"/>
  <c r="AG963" i="4"/>
  <c r="BB963" i="4"/>
  <c r="BA965" i="4"/>
  <c r="AW965" i="4"/>
  <c r="AS965" i="4"/>
  <c r="AO965" i="4"/>
  <c r="AK965" i="4"/>
  <c r="AG965" i="4"/>
  <c r="BC965" i="4"/>
  <c r="AX965" i="4"/>
  <c r="AR965" i="4"/>
  <c r="AM965" i="4"/>
  <c r="AH965" i="4"/>
  <c r="BB965" i="4"/>
  <c r="AV965" i="4"/>
  <c r="AQ965" i="4"/>
  <c r="AL965" i="4"/>
  <c r="AZ965" i="4"/>
  <c r="AU965" i="4"/>
  <c r="AP965" i="4"/>
  <c r="AJ965" i="4"/>
  <c r="AI965" i="4"/>
  <c r="AT965" i="4"/>
  <c r="AN965" i="4"/>
  <c r="AY965" i="4"/>
  <c r="BC967" i="4"/>
  <c r="AY967" i="4"/>
  <c r="AU967" i="4"/>
  <c r="AQ967" i="4"/>
  <c r="AM967" i="4"/>
  <c r="AI967" i="4"/>
  <c r="AZ967" i="4"/>
  <c r="AT967" i="4"/>
  <c r="AO967" i="4"/>
  <c r="AJ967" i="4"/>
  <c r="AX967" i="4"/>
  <c r="AS967" i="4"/>
  <c r="AN967" i="4"/>
  <c r="AH967" i="4"/>
  <c r="BB967" i="4"/>
  <c r="AW967" i="4"/>
  <c r="AR967" i="4"/>
  <c r="AL967" i="4"/>
  <c r="AG967" i="4"/>
  <c r="BA967" i="4"/>
  <c r="AP967" i="4"/>
  <c r="AK967" i="4"/>
  <c r="AV967" i="4"/>
  <c r="BA969" i="4"/>
  <c r="AW969" i="4"/>
  <c r="AS969" i="4"/>
  <c r="AO969" i="4"/>
  <c r="AK969" i="4"/>
  <c r="AG969" i="4"/>
  <c r="BB969" i="4"/>
  <c r="AV969" i="4"/>
  <c r="AQ969" i="4"/>
  <c r="AL969" i="4"/>
  <c r="AZ969" i="4"/>
  <c r="AU969" i="4"/>
  <c r="AP969" i="4"/>
  <c r="AJ969" i="4"/>
  <c r="AY969" i="4"/>
  <c r="AT969" i="4"/>
  <c r="AN969" i="4"/>
  <c r="AI969" i="4"/>
  <c r="AX969" i="4"/>
  <c r="AM969" i="4"/>
  <c r="AH969" i="4"/>
  <c r="BC969" i="4"/>
  <c r="AR969" i="4"/>
  <c r="BC971" i="4"/>
  <c r="AY971" i="4"/>
  <c r="AU971" i="4"/>
  <c r="AQ971" i="4"/>
  <c r="AM971" i="4"/>
  <c r="AI971" i="4"/>
  <c r="AX971" i="4"/>
  <c r="AS971" i="4"/>
  <c r="AN971" i="4"/>
  <c r="AH971" i="4"/>
  <c r="BB971" i="4"/>
  <c r="AW971" i="4"/>
  <c r="AR971" i="4"/>
  <c r="AL971" i="4"/>
  <c r="AG971" i="4"/>
  <c r="BA971" i="4"/>
  <c r="AV971" i="4"/>
  <c r="AP971" i="4"/>
  <c r="AK971" i="4"/>
  <c r="AT971" i="4"/>
  <c r="AJ971" i="4"/>
  <c r="AZ971" i="4"/>
  <c r="AO971" i="4"/>
  <c r="BA973" i="4"/>
  <c r="AW973" i="4"/>
  <c r="AS973" i="4"/>
  <c r="AO973" i="4"/>
  <c r="AK973" i="4"/>
  <c r="AG973" i="4"/>
  <c r="AZ973" i="4"/>
  <c r="AU973" i="4"/>
  <c r="AP973" i="4"/>
  <c r="AJ973" i="4"/>
  <c r="AY973" i="4"/>
  <c r="AT973" i="4"/>
  <c r="AN973" i="4"/>
  <c r="AI973" i="4"/>
  <c r="BC973" i="4"/>
  <c r="AX973" i="4"/>
  <c r="AR973" i="4"/>
  <c r="AM973" i="4"/>
  <c r="AH973" i="4"/>
  <c r="AQ973" i="4"/>
  <c r="BB973" i="4"/>
  <c r="AV973" i="4"/>
  <c r="AL973" i="4"/>
  <c r="BC975" i="4"/>
  <c r="AY975" i="4"/>
  <c r="AU975" i="4"/>
  <c r="AQ975" i="4"/>
  <c r="AM975" i="4"/>
  <c r="AI975" i="4"/>
  <c r="BB975" i="4"/>
  <c r="AW975" i="4"/>
  <c r="AR975" i="4"/>
  <c r="AL975" i="4"/>
  <c r="AG975" i="4"/>
  <c r="BA975" i="4"/>
  <c r="AV975" i="4"/>
  <c r="AP975" i="4"/>
  <c r="AK975" i="4"/>
  <c r="AZ975" i="4"/>
  <c r="AT975" i="4"/>
  <c r="AO975" i="4"/>
  <c r="AJ975" i="4"/>
  <c r="AN975" i="4"/>
  <c r="AX975" i="4"/>
  <c r="AS975" i="4"/>
  <c r="AH975" i="4"/>
  <c r="BA977" i="4"/>
  <c r="AW977" i="4"/>
  <c r="AS977" i="4"/>
  <c r="AO977" i="4"/>
  <c r="AK977" i="4"/>
  <c r="AG977" i="4"/>
  <c r="AY977" i="4"/>
  <c r="AT977" i="4"/>
  <c r="AN977" i="4"/>
  <c r="AI977" i="4"/>
  <c r="BC977" i="4"/>
  <c r="AX977" i="4"/>
  <c r="AR977" i="4"/>
  <c r="AM977" i="4"/>
  <c r="AH977" i="4"/>
  <c r="BB977" i="4"/>
  <c r="AV977" i="4"/>
  <c r="AQ977" i="4"/>
  <c r="AL977" i="4"/>
  <c r="AJ977" i="4"/>
  <c r="AU977" i="4"/>
  <c r="AZ977" i="4"/>
  <c r="AP977" i="4"/>
  <c r="BC979" i="4"/>
  <c r="AY979" i="4"/>
  <c r="AU979" i="4"/>
  <c r="AQ979" i="4"/>
  <c r="AM979" i="4"/>
  <c r="AI979" i="4"/>
  <c r="BA979" i="4"/>
  <c r="AV979" i="4"/>
  <c r="AP979" i="4"/>
  <c r="AK979" i="4"/>
  <c r="AZ979" i="4"/>
  <c r="AT979" i="4"/>
  <c r="AO979" i="4"/>
  <c r="AJ979" i="4"/>
  <c r="AX979" i="4"/>
  <c r="AS979" i="4"/>
  <c r="AN979" i="4"/>
  <c r="AH979" i="4"/>
  <c r="BB979" i="4"/>
  <c r="AG979" i="4"/>
  <c r="AR979" i="4"/>
  <c r="AW979" i="4"/>
  <c r="AL979" i="4"/>
  <c r="BA981" i="4"/>
  <c r="AW981" i="4"/>
  <c r="AS981" i="4"/>
  <c r="AO981" i="4"/>
  <c r="AK981" i="4"/>
  <c r="AG981" i="4"/>
  <c r="BC981" i="4"/>
  <c r="AX981" i="4"/>
  <c r="AR981" i="4"/>
  <c r="AM981" i="4"/>
  <c r="AH981" i="4"/>
  <c r="BB981" i="4"/>
  <c r="AV981" i="4"/>
  <c r="AQ981" i="4"/>
  <c r="AL981" i="4"/>
  <c r="AZ981" i="4"/>
  <c r="AU981" i="4"/>
  <c r="AP981" i="4"/>
  <c r="AJ981" i="4"/>
  <c r="AY981" i="4"/>
  <c r="AN981" i="4"/>
  <c r="AT981" i="4"/>
  <c r="AI981" i="4"/>
  <c r="BC983" i="4"/>
  <c r="AY983" i="4"/>
  <c r="AU983" i="4"/>
  <c r="AQ983" i="4"/>
  <c r="AM983" i="4"/>
  <c r="AI983" i="4"/>
  <c r="AZ983" i="4"/>
  <c r="AT983" i="4"/>
  <c r="AO983" i="4"/>
  <c r="AJ983" i="4"/>
  <c r="AX983" i="4"/>
  <c r="AS983" i="4"/>
  <c r="AN983" i="4"/>
  <c r="AH983" i="4"/>
  <c r="BB983" i="4"/>
  <c r="AW983" i="4"/>
  <c r="AR983" i="4"/>
  <c r="AL983" i="4"/>
  <c r="AG983" i="4"/>
  <c r="AV983" i="4"/>
  <c r="AK983" i="4"/>
  <c r="BA983" i="4"/>
  <c r="AP983" i="4"/>
  <c r="BA985" i="4"/>
  <c r="AW985" i="4"/>
  <c r="AS985" i="4"/>
  <c r="AO985" i="4"/>
  <c r="AK985" i="4"/>
  <c r="AG985" i="4"/>
  <c r="AZ985" i="4"/>
  <c r="AV985" i="4"/>
  <c r="AR985" i="4"/>
  <c r="AN985" i="4"/>
  <c r="AJ985" i="4"/>
  <c r="AY985" i="4"/>
  <c r="AQ985" i="4"/>
  <c r="AI985" i="4"/>
  <c r="AX985" i="4"/>
  <c r="AP985" i="4"/>
  <c r="AH985" i="4"/>
  <c r="BC985" i="4"/>
  <c r="AU985" i="4"/>
  <c r="AM985" i="4"/>
  <c r="BB985" i="4"/>
  <c r="AL985" i="4"/>
  <c r="AT985" i="4"/>
  <c r="BC987" i="4"/>
  <c r="AY987" i="4"/>
  <c r="AU987" i="4"/>
  <c r="AQ987" i="4"/>
  <c r="AM987" i="4"/>
  <c r="AI987" i="4"/>
  <c r="BB987" i="4"/>
  <c r="AX987" i="4"/>
  <c r="AT987" i="4"/>
  <c r="AP987" i="4"/>
  <c r="AL987" i="4"/>
  <c r="AH987" i="4"/>
  <c r="BA987" i="4"/>
  <c r="AS987" i="4"/>
  <c r="AK987" i="4"/>
  <c r="AZ987" i="4"/>
  <c r="AR987" i="4"/>
  <c r="AJ987" i="4"/>
  <c r="AW987" i="4"/>
  <c r="AO987" i="4"/>
  <c r="AG987" i="4"/>
  <c r="AN987" i="4"/>
  <c r="AV987" i="4"/>
  <c r="BA989" i="4"/>
  <c r="AW989" i="4"/>
  <c r="AS989" i="4"/>
  <c r="AO989" i="4"/>
  <c r="AK989" i="4"/>
  <c r="AG989" i="4"/>
  <c r="AZ989" i="4"/>
  <c r="AV989" i="4"/>
  <c r="AR989" i="4"/>
  <c r="AN989" i="4"/>
  <c r="AJ989" i="4"/>
  <c r="BC989" i="4"/>
  <c r="AU989" i="4"/>
  <c r="AM989" i="4"/>
  <c r="BB989" i="4"/>
  <c r="AT989" i="4"/>
  <c r="AL989" i="4"/>
  <c r="AY989" i="4"/>
  <c r="AQ989" i="4"/>
  <c r="AI989" i="4"/>
  <c r="AP989" i="4"/>
  <c r="AH989" i="4"/>
  <c r="AX989" i="4"/>
  <c r="BC991" i="4"/>
  <c r="AY991" i="4"/>
  <c r="AU991" i="4"/>
  <c r="AQ991" i="4"/>
  <c r="AM991" i="4"/>
  <c r="AI991" i="4"/>
  <c r="BB991" i="4"/>
  <c r="AX991" i="4"/>
  <c r="AT991" i="4"/>
  <c r="AP991" i="4"/>
  <c r="AL991" i="4"/>
  <c r="AH991" i="4"/>
  <c r="AW991" i="4"/>
  <c r="AO991" i="4"/>
  <c r="AG991" i="4"/>
  <c r="AV991" i="4"/>
  <c r="AN991" i="4"/>
  <c r="BA991" i="4"/>
  <c r="AS991" i="4"/>
  <c r="AK991" i="4"/>
  <c r="AR991" i="4"/>
  <c r="AZ991" i="4"/>
  <c r="AJ991" i="4"/>
  <c r="BA993" i="4"/>
  <c r="AW993" i="4"/>
  <c r="AS993" i="4"/>
  <c r="AO993" i="4"/>
  <c r="AK993" i="4"/>
  <c r="AG993" i="4"/>
  <c r="AZ993" i="4"/>
  <c r="AV993" i="4"/>
  <c r="AR993" i="4"/>
  <c r="AN993" i="4"/>
  <c r="AJ993" i="4"/>
  <c r="AY993" i="4"/>
  <c r="AQ993" i="4"/>
  <c r="AI993" i="4"/>
  <c r="AX993" i="4"/>
  <c r="AP993" i="4"/>
  <c r="AH993" i="4"/>
  <c r="BC993" i="4"/>
  <c r="AU993" i="4"/>
  <c r="AM993" i="4"/>
  <c r="AT993" i="4"/>
  <c r="BB993" i="4"/>
  <c r="AL993" i="4"/>
  <c r="BC995" i="4"/>
  <c r="AY995" i="4"/>
  <c r="AU995" i="4"/>
  <c r="AQ995" i="4"/>
  <c r="AM995" i="4"/>
  <c r="AI995" i="4"/>
  <c r="BB995" i="4"/>
  <c r="AX995" i="4"/>
  <c r="AT995" i="4"/>
  <c r="AP995" i="4"/>
  <c r="AL995" i="4"/>
  <c r="AH995" i="4"/>
  <c r="BA995" i="4"/>
  <c r="AS995" i="4"/>
  <c r="AK995" i="4"/>
  <c r="AZ995" i="4"/>
  <c r="AR995" i="4"/>
  <c r="AJ995" i="4"/>
  <c r="AW995" i="4"/>
  <c r="AO995" i="4"/>
  <c r="AG995" i="4"/>
  <c r="AV995" i="4"/>
  <c r="AN995" i="4"/>
  <c r="BA997" i="4"/>
  <c r="AW997" i="4"/>
  <c r="AS997" i="4"/>
  <c r="AO997" i="4"/>
  <c r="AK997" i="4"/>
  <c r="AG997" i="4"/>
  <c r="AZ997" i="4"/>
  <c r="AV997" i="4"/>
  <c r="AR997" i="4"/>
  <c r="AN997" i="4"/>
  <c r="AJ997" i="4"/>
  <c r="BC997" i="4"/>
  <c r="AU997" i="4"/>
  <c r="AM997" i="4"/>
  <c r="BB997" i="4"/>
  <c r="AT997" i="4"/>
  <c r="AL997" i="4"/>
  <c r="AY997" i="4"/>
  <c r="AQ997" i="4"/>
  <c r="AI997" i="4"/>
  <c r="AH997" i="4"/>
  <c r="AX997" i="4"/>
  <c r="AP997" i="4"/>
  <c r="BC999" i="4"/>
  <c r="AY999" i="4"/>
  <c r="AU999" i="4"/>
  <c r="AQ999" i="4"/>
  <c r="AM999" i="4"/>
  <c r="AI999" i="4"/>
  <c r="BB999" i="4"/>
  <c r="AX999" i="4"/>
  <c r="AT999" i="4"/>
  <c r="AP999" i="4"/>
  <c r="AL999" i="4"/>
  <c r="AH999" i="4"/>
  <c r="AW999" i="4"/>
  <c r="AO999" i="4"/>
  <c r="AG999" i="4"/>
  <c r="AV999" i="4"/>
  <c r="AN999" i="4"/>
  <c r="BA999" i="4"/>
  <c r="AS999" i="4"/>
  <c r="AK999" i="4"/>
  <c r="AZ999" i="4"/>
  <c r="AJ999" i="4"/>
  <c r="AR999" i="4"/>
  <c r="BA1001" i="4"/>
  <c r="AW1001" i="4"/>
  <c r="AS1001" i="4"/>
  <c r="AO1001" i="4"/>
  <c r="AK1001" i="4"/>
  <c r="AG1001" i="4"/>
  <c r="AZ1001" i="4"/>
  <c r="AV1001" i="4"/>
  <c r="AR1001" i="4"/>
  <c r="AN1001" i="4"/>
  <c r="AJ1001" i="4"/>
  <c r="AY1001" i="4"/>
  <c r="AQ1001" i="4"/>
  <c r="AI1001" i="4"/>
  <c r="AX1001" i="4"/>
  <c r="AP1001" i="4"/>
  <c r="AH1001" i="4"/>
  <c r="BC1001" i="4"/>
  <c r="AU1001" i="4"/>
  <c r="AM1001" i="4"/>
  <c r="AL1001" i="4"/>
  <c r="BB1001" i="4"/>
  <c r="AT1001" i="4"/>
  <c r="BC1003" i="4"/>
  <c r="AY1003" i="4"/>
  <c r="AU1003" i="4"/>
  <c r="AQ1003" i="4"/>
  <c r="AM1003" i="4"/>
  <c r="AI1003" i="4"/>
  <c r="BB1003" i="4"/>
  <c r="AX1003" i="4"/>
  <c r="AT1003" i="4"/>
  <c r="AP1003" i="4"/>
  <c r="AL1003" i="4"/>
  <c r="AH1003" i="4"/>
  <c r="BA1003" i="4"/>
  <c r="AS1003" i="4"/>
  <c r="AK1003" i="4"/>
  <c r="AZ1003" i="4"/>
  <c r="AR1003" i="4"/>
  <c r="AJ1003" i="4"/>
  <c r="AW1003" i="4"/>
  <c r="AO1003" i="4"/>
  <c r="AG1003" i="4"/>
  <c r="AN1003" i="4"/>
  <c r="AV1003" i="4"/>
  <c r="BA1005" i="4"/>
  <c r="AW1005" i="4"/>
  <c r="AS1005" i="4"/>
  <c r="AO1005" i="4"/>
  <c r="AK1005" i="4"/>
  <c r="AG1005" i="4"/>
  <c r="AZ1005" i="4"/>
  <c r="AV1005" i="4"/>
  <c r="AR1005" i="4"/>
  <c r="AN1005" i="4"/>
  <c r="AJ1005" i="4"/>
  <c r="BC1005" i="4"/>
  <c r="AU1005" i="4"/>
  <c r="AM1005" i="4"/>
  <c r="BB1005" i="4"/>
  <c r="AT1005" i="4"/>
  <c r="AL1005" i="4"/>
  <c r="AY1005" i="4"/>
  <c r="AQ1005" i="4"/>
  <c r="AI1005" i="4"/>
  <c r="AP1005" i="4"/>
  <c r="AX1005" i="4"/>
  <c r="AH1005" i="4"/>
  <c r="BC1007" i="4"/>
  <c r="AY1007" i="4"/>
  <c r="AU1007" i="4"/>
  <c r="AQ1007" i="4"/>
  <c r="AM1007" i="4"/>
  <c r="AI1007" i="4"/>
  <c r="BB1007" i="4"/>
  <c r="AX1007" i="4"/>
  <c r="AT1007" i="4"/>
  <c r="AP1007" i="4"/>
  <c r="AL1007" i="4"/>
  <c r="AH1007" i="4"/>
  <c r="AW1007" i="4"/>
  <c r="AO1007" i="4"/>
  <c r="AG1007" i="4"/>
  <c r="AV1007" i="4"/>
  <c r="AN1007" i="4"/>
  <c r="BA1007" i="4"/>
  <c r="AS1007" i="4"/>
  <c r="AK1007" i="4"/>
  <c r="AR1007" i="4"/>
  <c r="AZ1007" i="4"/>
  <c r="AJ1007" i="4"/>
  <c r="BA1009" i="4"/>
  <c r="AW1009" i="4"/>
  <c r="AS1009" i="4"/>
  <c r="AO1009" i="4"/>
  <c r="AK1009" i="4"/>
  <c r="AG1009" i="4"/>
  <c r="AZ1009" i="4"/>
  <c r="AV1009" i="4"/>
  <c r="AR1009" i="4"/>
  <c r="AN1009" i="4"/>
  <c r="AJ1009" i="4"/>
  <c r="AY1009" i="4"/>
  <c r="AQ1009" i="4"/>
  <c r="AI1009" i="4"/>
  <c r="AX1009" i="4"/>
  <c r="AP1009" i="4"/>
  <c r="AH1009" i="4"/>
  <c r="BC1009" i="4"/>
  <c r="AU1009" i="4"/>
  <c r="AM1009" i="4"/>
  <c r="AT1009" i="4"/>
  <c r="BB1009" i="4"/>
  <c r="AL1009" i="4"/>
  <c r="BC1011" i="4"/>
  <c r="AY1011" i="4"/>
  <c r="AU1011" i="4"/>
  <c r="AQ1011" i="4"/>
  <c r="AM1011" i="4"/>
  <c r="AI1011" i="4"/>
  <c r="BB1011" i="4"/>
  <c r="AX1011" i="4"/>
  <c r="AT1011" i="4"/>
  <c r="AP1011" i="4"/>
  <c r="AL1011" i="4"/>
  <c r="AH1011" i="4"/>
  <c r="BA1011" i="4"/>
  <c r="AS1011" i="4"/>
  <c r="AK1011" i="4"/>
  <c r="AZ1011" i="4"/>
  <c r="AR1011" i="4"/>
  <c r="AJ1011" i="4"/>
  <c r="AW1011" i="4"/>
  <c r="AO1011" i="4"/>
  <c r="AG1011" i="4"/>
  <c r="AV1011" i="4"/>
  <c r="AN1011" i="4"/>
  <c r="BA1013" i="4"/>
  <c r="AW1013" i="4"/>
  <c r="AS1013" i="4"/>
  <c r="AO1013" i="4"/>
  <c r="AK1013" i="4"/>
  <c r="AG1013" i="4"/>
  <c r="AZ1013" i="4"/>
  <c r="AV1013" i="4"/>
  <c r="AR1013" i="4"/>
  <c r="AN1013" i="4"/>
  <c r="AJ1013" i="4"/>
  <c r="BC1013" i="4"/>
  <c r="AU1013" i="4"/>
  <c r="AM1013" i="4"/>
  <c r="BB1013" i="4"/>
  <c r="AT1013" i="4"/>
  <c r="AL1013" i="4"/>
  <c r="AY1013" i="4"/>
  <c r="AQ1013" i="4"/>
  <c r="AI1013" i="4"/>
  <c r="AX1013" i="4"/>
  <c r="AH1013" i="4"/>
  <c r="AP1013" i="4"/>
  <c r="BA1015" i="4"/>
  <c r="AW1015" i="4"/>
  <c r="AS1015" i="4"/>
  <c r="AO1015" i="4"/>
  <c r="AK1015" i="4"/>
  <c r="AG1015" i="4"/>
  <c r="AZ1015" i="4"/>
  <c r="AV1015" i="4"/>
  <c r="AR1015" i="4"/>
  <c r="AN1015" i="4"/>
  <c r="AJ1015" i="4"/>
  <c r="BC1015" i="4"/>
  <c r="AU1015" i="4"/>
  <c r="AM1015" i="4"/>
  <c r="BB1015" i="4"/>
  <c r="AT1015" i="4"/>
  <c r="AL1015" i="4"/>
  <c r="AQ1015" i="4"/>
  <c r="AP1015" i="4"/>
  <c r="AY1015" i="4"/>
  <c r="AI1015" i="4"/>
  <c r="AX1015" i="4"/>
  <c r="AH1015" i="4"/>
  <c r="BC1017" i="4"/>
  <c r="AY1017" i="4"/>
  <c r="AU1017" i="4"/>
  <c r="AQ1017" i="4"/>
  <c r="AM1017" i="4"/>
  <c r="AI1017" i="4"/>
  <c r="BB1017" i="4"/>
  <c r="AX1017" i="4"/>
  <c r="AT1017" i="4"/>
  <c r="AP1017" i="4"/>
  <c r="AL1017" i="4"/>
  <c r="AH1017" i="4"/>
  <c r="AW1017" i="4"/>
  <c r="AO1017" i="4"/>
  <c r="AG1017" i="4"/>
  <c r="AV1017" i="4"/>
  <c r="AN1017" i="4"/>
  <c r="AS1017" i="4"/>
  <c r="AR1017" i="4"/>
  <c r="BA1017" i="4"/>
  <c r="AK1017" i="4"/>
  <c r="AJ1017" i="4"/>
  <c r="AZ1017" i="4"/>
  <c r="BA1019" i="4"/>
  <c r="AW1019" i="4"/>
  <c r="AS1019" i="4"/>
  <c r="AO1019" i="4"/>
  <c r="AK1019" i="4"/>
  <c r="AG1019" i="4"/>
  <c r="AZ1019" i="4"/>
  <c r="AV1019" i="4"/>
  <c r="AR1019" i="4"/>
  <c r="AN1019" i="4"/>
  <c r="AJ1019" i="4"/>
  <c r="AY1019" i="4"/>
  <c r="AQ1019" i="4"/>
  <c r="AI1019" i="4"/>
  <c r="AX1019" i="4"/>
  <c r="AP1019" i="4"/>
  <c r="AH1019" i="4"/>
  <c r="AU1019" i="4"/>
  <c r="AT1019" i="4"/>
  <c r="BC1019" i="4"/>
  <c r="AM1019" i="4"/>
  <c r="BB1019" i="4"/>
  <c r="AL1019" i="4"/>
  <c r="BC1021" i="4"/>
  <c r="AY1021" i="4"/>
  <c r="AU1021" i="4"/>
  <c r="AQ1021" i="4"/>
  <c r="AM1021" i="4"/>
  <c r="AI1021" i="4"/>
  <c r="BB1021" i="4"/>
  <c r="AX1021" i="4"/>
  <c r="AT1021" i="4"/>
  <c r="AP1021" i="4"/>
  <c r="AL1021" i="4"/>
  <c r="AH1021" i="4"/>
  <c r="BA1021" i="4"/>
  <c r="AS1021" i="4"/>
  <c r="AK1021" i="4"/>
  <c r="AZ1021" i="4"/>
  <c r="AR1021" i="4"/>
  <c r="AJ1021" i="4"/>
  <c r="AW1021" i="4"/>
  <c r="AG1021" i="4"/>
  <c r="AV1021" i="4"/>
  <c r="AO1021" i="4"/>
  <c r="AN1021" i="4"/>
  <c r="BA1023" i="4"/>
  <c r="AW1023" i="4"/>
  <c r="AS1023" i="4"/>
  <c r="AO1023" i="4"/>
  <c r="AK1023" i="4"/>
  <c r="AG1023" i="4"/>
  <c r="AZ1023" i="4"/>
  <c r="AV1023" i="4"/>
  <c r="AR1023" i="4"/>
  <c r="AN1023" i="4"/>
  <c r="AJ1023" i="4"/>
  <c r="BC1023" i="4"/>
  <c r="AU1023" i="4"/>
  <c r="AM1023" i="4"/>
  <c r="BB1023" i="4"/>
  <c r="AT1023" i="4"/>
  <c r="AL1023" i="4"/>
  <c r="AY1023" i="4"/>
  <c r="AI1023" i="4"/>
  <c r="AX1023" i="4"/>
  <c r="AH1023" i="4"/>
  <c r="AQ1023" i="4"/>
  <c r="AP1023" i="4"/>
  <c r="BC1025" i="4"/>
  <c r="AY1025" i="4"/>
  <c r="AU1025" i="4"/>
  <c r="AQ1025" i="4"/>
  <c r="AM1025" i="4"/>
  <c r="AI1025" i="4"/>
  <c r="BB1025" i="4"/>
  <c r="AX1025" i="4"/>
  <c r="AT1025" i="4"/>
  <c r="AP1025" i="4"/>
  <c r="AL1025" i="4"/>
  <c r="AH1025" i="4"/>
  <c r="AW1025" i="4"/>
  <c r="AO1025" i="4"/>
  <c r="AG1025" i="4"/>
  <c r="AV1025" i="4"/>
  <c r="AN1025" i="4"/>
  <c r="BA1025" i="4"/>
  <c r="AK1025" i="4"/>
  <c r="AZ1025" i="4"/>
  <c r="AJ1025" i="4"/>
  <c r="AS1025" i="4"/>
  <c r="AR1025" i="4"/>
  <c r="AF18" i="4"/>
  <c r="AF22" i="4"/>
  <c r="AF26" i="4"/>
  <c r="AF30" i="4"/>
  <c r="AF34" i="4"/>
  <c r="AF38" i="4"/>
  <c r="AF42" i="4"/>
  <c r="AF46" i="4"/>
  <c r="AF50" i="4"/>
  <c r="AF54" i="4"/>
  <c r="AN12" i="4"/>
  <c r="BB14" i="4"/>
  <c r="AV16" i="4"/>
  <c r="BA17" i="4"/>
  <c r="AH19" i="4"/>
  <c r="AL19" i="4"/>
  <c r="AP19" i="4"/>
  <c r="AX19" i="4"/>
  <c r="BB19" i="4"/>
  <c r="AI20" i="4"/>
  <c r="AM20" i="4"/>
  <c r="AY20" i="4"/>
  <c r="BC20" i="4"/>
  <c r="AJ21" i="4"/>
  <c r="AN21" i="4"/>
  <c r="AG22" i="4"/>
  <c r="AK22" i="4"/>
  <c r="AO22" i="4"/>
  <c r="AS22" i="4"/>
  <c r="AW22" i="4"/>
  <c r="BA22" i="4"/>
  <c r="AH23" i="4"/>
  <c r="AL23" i="4"/>
  <c r="AP23" i="4"/>
  <c r="AT23" i="4"/>
  <c r="AX23" i="4"/>
  <c r="BB23" i="4"/>
  <c r="AI24" i="4"/>
  <c r="AM24" i="4"/>
  <c r="AQ24" i="4"/>
  <c r="AU24" i="4"/>
  <c r="AY24" i="4"/>
  <c r="BC24" i="4"/>
  <c r="AJ25" i="4"/>
  <c r="AN25" i="4"/>
  <c r="AR25" i="4"/>
  <c r="AV25" i="4"/>
  <c r="AZ25" i="4"/>
  <c r="AG26" i="4"/>
  <c r="AK26" i="4"/>
  <c r="AO26" i="4"/>
  <c r="AS26" i="4"/>
  <c r="AW26" i="4"/>
  <c r="BA26" i="4"/>
  <c r="AH27" i="4"/>
  <c r="AL27" i="4"/>
  <c r="AP27" i="4"/>
  <c r="AT27" i="4"/>
  <c r="AX27" i="4"/>
  <c r="BB27" i="4"/>
  <c r="AI28" i="4"/>
  <c r="AM28" i="4"/>
  <c r="AQ28" i="4"/>
  <c r="AU28" i="4"/>
  <c r="AY28" i="4"/>
  <c r="BC28" i="4"/>
  <c r="AJ29" i="4"/>
  <c r="AN29" i="4"/>
  <c r="AR29" i="4"/>
  <c r="AV29" i="4"/>
  <c r="AZ29" i="4"/>
  <c r="AG30" i="4"/>
  <c r="AK30" i="4"/>
  <c r="AO30" i="4"/>
  <c r="AS30" i="4"/>
  <c r="AW30" i="4"/>
  <c r="BA30" i="4"/>
  <c r="AH31" i="4"/>
  <c r="AL31" i="4"/>
  <c r="AP31" i="4"/>
  <c r="AT31" i="4"/>
  <c r="AX31" i="4"/>
  <c r="BB31" i="4"/>
  <c r="AI32" i="4"/>
  <c r="AM32" i="4"/>
  <c r="AQ32" i="4"/>
  <c r="AU32" i="4"/>
  <c r="AY32" i="4"/>
  <c r="BC32" i="4"/>
  <c r="AJ33" i="4"/>
  <c r="AN33" i="4"/>
  <c r="AR33" i="4"/>
  <c r="AV33" i="4"/>
  <c r="AZ33" i="4"/>
  <c r="AG34" i="4"/>
  <c r="AK34" i="4"/>
  <c r="AO34" i="4"/>
  <c r="AS34" i="4"/>
  <c r="AW34" i="4"/>
  <c r="BA34" i="4"/>
  <c r="AH35" i="4"/>
  <c r="AL35" i="4"/>
  <c r="AP35" i="4"/>
  <c r="AU35" i="4"/>
  <c r="BA35" i="4"/>
  <c r="AJ36" i="4"/>
  <c r="AR36" i="4"/>
  <c r="AZ36" i="4"/>
  <c r="AK37" i="4"/>
  <c r="AS37" i="4"/>
  <c r="BA37" i="4"/>
  <c r="AL38" i="4"/>
  <c r="AT38" i="4"/>
  <c r="BB38" i="4"/>
  <c r="AM39" i="4"/>
  <c r="AU39" i="4"/>
  <c r="BC39" i="4"/>
  <c r="AN40" i="4"/>
  <c r="AV40" i="4"/>
  <c r="AG41" i="4"/>
  <c r="AO41" i="4"/>
  <c r="AW41" i="4"/>
  <c r="AH42" i="4"/>
  <c r="AP42" i="4"/>
  <c r="AX42" i="4"/>
  <c r="AI43" i="4"/>
  <c r="AQ43" i="4"/>
  <c r="AY43" i="4"/>
  <c r="AJ44" i="4"/>
  <c r="AR44" i="4"/>
  <c r="AZ44" i="4"/>
  <c r="AK45" i="4"/>
  <c r="AS45" i="4"/>
  <c r="BA45" i="4"/>
  <c r="AL46" i="4"/>
  <c r="AT46" i="4"/>
  <c r="BB46" i="4"/>
  <c r="AM47" i="4"/>
  <c r="AU47" i="4"/>
  <c r="BC47" i="4"/>
  <c r="AN48" i="4"/>
  <c r="AV48" i="4"/>
  <c r="AG49" i="4"/>
  <c r="AO49" i="4"/>
  <c r="AW49" i="4"/>
  <c r="AH50" i="4"/>
  <c r="AP50" i="4"/>
  <c r="AX50" i="4"/>
  <c r="AI51" i="4"/>
  <c r="AQ51" i="4"/>
  <c r="AY51" i="4"/>
  <c r="AJ52" i="4"/>
  <c r="AR52" i="4"/>
  <c r="AZ52" i="4"/>
  <c r="AK53" i="4"/>
  <c r="AS53" i="4"/>
  <c r="BA53" i="4"/>
  <c r="AL54" i="4"/>
  <c r="AT54" i="4"/>
  <c r="BB54" i="4"/>
  <c r="AM55" i="4"/>
  <c r="AU55" i="4"/>
  <c r="BC55" i="4"/>
  <c r="AN56" i="4"/>
  <c r="AV56" i="4"/>
  <c r="AF19" i="4"/>
  <c r="AF23" i="4"/>
  <c r="AF27" i="4"/>
  <c r="AF31" i="4"/>
  <c r="AF35" i="4"/>
  <c r="AF39" i="4"/>
  <c r="AF43" i="4"/>
  <c r="AF47" i="4"/>
  <c r="AF51" i="4"/>
  <c r="AF55" i="4"/>
  <c r="AF59" i="4"/>
  <c r="AF63" i="4"/>
  <c r="AF67" i="4"/>
  <c r="AF71" i="4"/>
  <c r="AF75" i="4"/>
  <c r="AF79" i="4"/>
  <c r="AF83" i="4"/>
  <c r="AF87" i="4"/>
  <c r="AF91" i="4"/>
  <c r="AF95" i="4"/>
  <c r="AF99" i="4"/>
  <c r="AF103" i="4"/>
  <c r="AF107" i="4"/>
  <c r="AF111" i="4"/>
  <c r="AF115" i="4"/>
  <c r="AF119" i="4"/>
  <c r="AF123" i="4"/>
  <c r="AF127" i="4"/>
  <c r="AF131" i="4"/>
  <c r="AF135" i="4"/>
  <c r="AF139" i="4"/>
  <c r="AF143" i="4"/>
  <c r="AF147" i="4"/>
  <c r="AF151" i="4"/>
  <c r="AF155" i="4"/>
  <c r="AF159" i="4"/>
  <c r="AF163" i="4"/>
  <c r="AF167" i="4"/>
  <c r="AF171" i="4"/>
  <c r="AF175" i="4"/>
  <c r="AF179" i="4"/>
  <c r="AF183" i="4"/>
  <c r="AF187" i="4"/>
  <c r="AF191" i="4"/>
  <c r="AF195" i="4"/>
  <c r="AF199" i="4"/>
  <c r="AF203" i="4"/>
  <c r="AF207" i="4"/>
  <c r="AF211" i="4"/>
  <c r="AF215" i="4"/>
  <c r="AF219" i="4"/>
  <c r="AF223" i="4"/>
  <c r="AF227" i="4"/>
  <c r="AF231" i="4"/>
  <c r="AF235" i="4"/>
  <c r="AF239" i="4"/>
  <c r="AF243" i="4"/>
  <c r="AF247" i="4"/>
  <c r="AF251" i="4"/>
  <c r="AF255" i="4"/>
  <c r="AF259" i="4"/>
  <c r="AF263" i="4"/>
  <c r="AF267" i="4"/>
  <c r="AF271" i="4"/>
  <c r="AF275" i="4"/>
  <c r="AF279" i="4"/>
  <c r="AF283" i="4"/>
  <c r="AF287" i="4"/>
  <c r="AF291" i="4"/>
  <c r="AF295" i="4"/>
  <c r="AF299" i="4"/>
  <c r="AF303" i="4"/>
  <c r="AF307" i="4"/>
  <c r="AF311" i="4"/>
  <c r="AF315" i="4"/>
  <c r="AF319" i="4"/>
  <c r="AF323" i="4"/>
  <c r="AF327" i="4"/>
  <c r="AF331" i="4"/>
  <c r="AF335" i="4"/>
  <c r="AF339" i="4"/>
  <c r="AF343" i="4"/>
  <c r="AF347" i="4"/>
  <c r="AF351" i="4"/>
  <c r="AF355" i="4"/>
  <c r="AF359" i="4"/>
  <c r="AF363" i="4"/>
  <c r="AF367" i="4"/>
  <c r="AF371" i="4"/>
  <c r="AF375" i="4"/>
  <c r="AF379" i="4"/>
  <c r="AF383" i="4"/>
  <c r="AF387" i="4"/>
  <c r="AF391" i="4"/>
  <c r="AJ16" i="4"/>
  <c r="AI19" i="4"/>
  <c r="AM19" i="4"/>
  <c r="AY19" i="4"/>
  <c r="BC19" i="4"/>
  <c r="AJ20" i="4"/>
  <c r="AN20" i="4"/>
  <c r="AZ20" i="4"/>
  <c r="AG21" i="4"/>
  <c r="AK21" i="4"/>
  <c r="AO21" i="4"/>
  <c r="AH22" i="4"/>
  <c r="AL22" i="4"/>
  <c r="AP22" i="4"/>
  <c r="AT22" i="4"/>
  <c r="AX22" i="4"/>
  <c r="BB22" i="4"/>
  <c r="AI23" i="4"/>
  <c r="AM23" i="4"/>
  <c r="AQ23" i="4"/>
  <c r="AU23" i="4"/>
  <c r="AY23" i="4"/>
  <c r="BC23" i="4"/>
  <c r="AJ24" i="4"/>
  <c r="AN24" i="4"/>
  <c r="AR24" i="4"/>
  <c r="AV24" i="4"/>
  <c r="AZ24" i="4"/>
  <c r="AG25" i="4"/>
  <c r="AK25" i="4"/>
  <c r="AO25" i="4"/>
  <c r="AS25" i="4"/>
  <c r="AW25" i="4"/>
  <c r="BA25" i="4"/>
  <c r="AH26" i="4"/>
  <c r="AL26" i="4"/>
  <c r="AP26" i="4"/>
  <c r="AT26" i="4"/>
  <c r="AX26" i="4"/>
  <c r="BB26" i="4"/>
  <c r="AI27" i="4"/>
  <c r="AM27" i="4"/>
  <c r="AQ27" i="4"/>
  <c r="AU27" i="4"/>
  <c r="AY27" i="4"/>
  <c r="BC27" i="4"/>
  <c r="AJ28" i="4"/>
  <c r="AN28" i="4"/>
  <c r="AR28" i="4"/>
  <c r="AV28" i="4"/>
  <c r="AZ28" i="4"/>
  <c r="AG29" i="4"/>
  <c r="AK29" i="4"/>
  <c r="AO29" i="4"/>
  <c r="AS29" i="4"/>
  <c r="AW29" i="4"/>
  <c r="BA29" i="4"/>
  <c r="AH30" i="4"/>
  <c r="AL30" i="4"/>
  <c r="AP30" i="4"/>
  <c r="AT30" i="4"/>
  <c r="AX30" i="4"/>
  <c r="BB30" i="4"/>
  <c r="AI31" i="4"/>
  <c r="AM31" i="4"/>
  <c r="AQ31" i="4"/>
  <c r="AU31" i="4"/>
  <c r="AY31" i="4"/>
  <c r="BC31" i="4"/>
  <c r="AJ32" i="4"/>
  <c r="AN32" i="4"/>
  <c r="AR32" i="4"/>
  <c r="AV32" i="4"/>
  <c r="AZ32" i="4"/>
  <c r="AG33" i="4"/>
  <c r="AK33" i="4"/>
  <c r="AO33" i="4"/>
  <c r="AS33" i="4"/>
  <c r="AW33" i="4"/>
  <c r="BA33" i="4"/>
  <c r="AH34" i="4"/>
  <c r="AL34" i="4"/>
  <c r="AP34" i="4"/>
  <c r="AT34" i="4"/>
  <c r="AX34" i="4"/>
  <c r="BB34" i="4"/>
  <c r="AI35" i="4"/>
  <c r="AM35" i="4"/>
  <c r="AQ35" i="4"/>
  <c r="AW35" i="4"/>
  <c r="BB35" i="4"/>
  <c r="AL36" i="4"/>
  <c r="AT36" i="4"/>
  <c r="AM37" i="4"/>
  <c r="AU37" i="4"/>
  <c r="BC37" i="4"/>
  <c r="AN38" i="4"/>
  <c r="AG39" i="4"/>
  <c r="AO39" i="4"/>
  <c r="AW39" i="4"/>
  <c r="AH40" i="4"/>
  <c r="AP40" i="4"/>
  <c r="AI41" i="4"/>
  <c r="AQ41" i="4"/>
  <c r="AY41" i="4"/>
  <c r="AJ42" i="4"/>
  <c r="AR42" i="4"/>
  <c r="AK43" i="4"/>
  <c r="AS43" i="4"/>
  <c r="BA43" i="4"/>
  <c r="AL44" i="4"/>
  <c r="AT44" i="4"/>
  <c r="AM45" i="4"/>
  <c r="AU45" i="4"/>
  <c r="BC45" i="4"/>
  <c r="AN46" i="4"/>
  <c r="AG47" i="4"/>
  <c r="AO47" i="4"/>
  <c r="AW47" i="4"/>
  <c r="AH48" i="4"/>
  <c r="AP48" i="4"/>
  <c r="AI49" i="4"/>
  <c r="AQ49" i="4"/>
  <c r="AY49" i="4"/>
  <c r="AJ50" i="4"/>
  <c r="AR50" i="4"/>
  <c r="AK51" i="4"/>
  <c r="AS51" i="4"/>
  <c r="BA51" i="4"/>
  <c r="AL52" i="4"/>
  <c r="AT52" i="4"/>
  <c r="AM53" i="4"/>
  <c r="AU53" i="4"/>
  <c r="BC53" i="4"/>
  <c r="AN54" i="4"/>
  <c r="AG55" i="4"/>
  <c r="AO55" i="4"/>
  <c r="AW55" i="4"/>
  <c r="AH56" i="4"/>
  <c r="AP56" i="4"/>
  <c r="BC12" i="4"/>
  <c r="BA14" i="4"/>
  <c r="BC16" i="4"/>
  <c r="BC18" i="4"/>
  <c r="BC36" i="4"/>
  <c r="AY36" i="4"/>
  <c r="AU36" i="4"/>
  <c r="AQ36" i="4"/>
  <c r="AM36" i="4"/>
  <c r="AI36" i="4"/>
  <c r="BA36" i="4"/>
  <c r="AW36" i="4"/>
  <c r="AS36" i="4"/>
  <c r="AO36" i="4"/>
  <c r="AK36" i="4"/>
  <c r="AG36" i="4"/>
  <c r="BA38" i="4"/>
  <c r="AW38" i="4"/>
  <c r="AS38" i="4"/>
  <c r="AO38" i="4"/>
  <c r="AK38" i="4"/>
  <c r="AG38" i="4"/>
  <c r="BC38" i="4"/>
  <c r="AY38" i="4"/>
  <c r="AU38" i="4"/>
  <c r="AQ38" i="4"/>
  <c r="AM38" i="4"/>
  <c r="AI38" i="4"/>
  <c r="BC40" i="4"/>
  <c r="AY40" i="4"/>
  <c r="AU40" i="4"/>
  <c r="AQ40" i="4"/>
  <c r="AM40" i="4"/>
  <c r="AI40" i="4"/>
  <c r="BA40" i="4"/>
  <c r="AW40" i="4"/>
  <c r="AS40" i="4"/>
  <c r="AO40" i="4"/>
  <c r="AK40" i="4"/>
  <c r="AG40" i="4"/>
  <c r="BA42" i="4"/>
  <c r="AW42" i="4"/>
  <c r="AS42" i="4"/>
  <c r="AO42" i="4"/>
  <c r="AK42" i="4"/>
  <c r="AG42" i="4"/>
  <c r="BC42" i="4"/>
  <c r="AY42" i="4"/>
  <c r="AU42" i="4"/>
  <c r="AQ42" i="4"/>
  <c r="AM42" i="4"/>
  <c r="AI42" i="4"/>
  <c r="BC44" i="4"/>
  <c r="AY44" i="4"/>
  <c r="AU44" i="4"/>
  <c r="AQ44" i="4"/>
  <c r="AM44" i="4"/>
  <c r="AI44" i="4"/>
  <c r="BA44" i="4"/>
  <c r="AW44" i="4"/>
  <c r="AS44" i="4"/>
  <c r="AO44" i="4"/>
  <c r="AK44" i="4"/>
  <c r="AG44" i="4"/>
  <c r="BA46" i="4"/>
  <c r="AW46" i="4"/>
  <c r="AS46" i="4"/>
  <c r="AO46" i="4"/>
  <c r="AK46" i="4"/>
  <c r="AG46" i="4"/>
  <c r="BC46" i="4"/>
  <c r="AY46" i="4"/>
  <c r="AU46" i="4"/>
  <c r="AQ46" i="4"/>
  <c r="AM46" i="4"/>
  <c r="AI46" i="4"/>
  <c r="BC48" i="4"/>
  <c r="AY48" i="4"/>
  <c r="AU48" i="4"/>
  <c r="AQ48" i="4"/>
  <c r="AM48" i="4"/>
  <c r="AI48" i="4"/>
  <c r="BA48" i="4"/>
  <c r="AW48" i="4"/>
  <c r="AS48" i="4"/>
  <c r="AO48" i="4"/>
  <c r="AK48" i="4"/>
  <c r="AG48" i="4"/>
  <c r="BA50" i="4"/>
  <c r="AW50" i="4"/>
  <c r="AS50" i="4"/>
  <c r="AO50" i="4"/>
  <c r="AK50" i="4"/>
  <c r="AG50" i="4"/>
  <c r="BC50" i="4"/>
  <c r="AY50" i="4"/>
  <c r="AU50" i="4"/>
  <c r="AQ50" i="4"/>
  <c r="AM50" i="4"/>
  <c r="AI50" i="4"/>
  <c r="BC52" i="4"/>
  <c r="AY52" i="4"/>
  <c r="AU52" i="4"/>
  <c r="AQ52" i="4"/>
  <c r="AM52" i="4"/>
  <c r="AI52" i="4"/>
  <c r="BA52" i="4"/>
  <c r="AW52" i="4"/>
  <c r="AS52" i="4"/>
  <c r="AO52" i="4"/>
  <c r="AK52" i="4"/>
  <c r="AG52" i="4"/>
  <c r="BA54" i="4"/>
  <c r="AW54" i="4"/>
  <c r="AS54" i="4"/>
  <c r="AO54" i="4"/>
  <c r="AK54" i="4"/>
  <c r="AG54" i="4"/>
  <c r="BC54" i="4"/>
  <c r="AY54" i="4"/>
  <c r="AU54" i="4"/>
  <c r="AQ54" i="4"/>
  <c r="AM54" i="4"/>
  <c r="AI54" i="4"/>
  <c r="AZ56" i="4"/>
  <c r="BC56" i="4"/>
  <c r="AY56" i="4"/>
  <c r="AU56" i="4"/>
  <c r="AQ56" i="4"/>
  <c r="AM56" i="4"/>
  <c r="AI56" i="4"/>
  <c r="BB56" i="4"/>
  <c r="BA56" i="4"/>
  <c r="AW56" i="4"/>
  <c r="AS56" i="4"/>
  <c r="AO56" i="4"/>
  <c r="AK56" i="4"/>
  <c r="AG56" i="4"/>
  <c r="BB58" i="4"/>
  <c r="AX58" i="4"/>
  <c r="AT58" i="4"/>
  <c r="AP58" i="4"/>
  <c r="AL58" i="4"/>
  <c r="AH58" i="4"/>
  <c r="BA58" i="4"/>
  <c r="AW58" i="4"/>
  <c r="AS58" i="4"/>
  <c r="AO58" i="4"/>
  <c r="AK58" i="4"/>
  <c r="AG58" i="4"/>
  <c r="AZ58" i="4"/>
  <c r="AV58" i="4"/>
  <c r="AR58" i="4"/>
  <c r="AN58" i="4"/>
  <c r="AJ58" i="4"/>
  <c r="BC58" i="4"/>
  <c r="AY58" i="4"/>
  <c r="AU58" i="4"/>
  <c r="AQ58" i="4"/>
  <c r="AM58" i="4"/>
  <c r="AI58" i="4"/>
  <c r="AZ60" i="4"/>
  <c r="AV60" i="4"/>
  <c r="AR60" i="4"/>
  <c r="AN60" i="4"/>
  <c r="AJ60" i="4"/>
  <c r="BC60" i="4"/>
  <c r="AY60" i="4"/>
  <c r="AU60" i="4"/>
  <c r="AQ60" i="4"/>
  <c r="AM60" i="4"/>
  <c r="AI60" i="4"/>
  <c r="BB60" i="4"/>
  <c r="AX60" i="4"/>
  <c r="AT60" i="4"/>
  <c r="AP60" i="4"/>
  <c r="AL60" i="4"/>
  <c r="AH60" i="4"/>
  <c r="BA60" i="4"/>
  <c r="AW60" i="4"/>
  <c r="AS60" i="4"/>
  <c r="AO60" i="4"/>
  <c r="AK60" i="4"/>
  <c r="AG60" i="4"/>
  <c r="BB62" i="4"/>
  <c r="AX62" i="4"/>
  <c r="AT62" i="4"/>
  <c r="AP62" i="4"/>
  <c r="AL62" i="4"/>
  <c r="AH62" i="4"/>
  <c r="BA62" i="4"/>
  <c r="AW62" i="4"/>
  <c r="AS62" i="4"/>
  <c r="AO62" i="4"/>
  <c r="AK62" i="4"/>
  <c r="AG62" i="4"/>
  <c r="AZ62" i="4"/>
  <c r="AV62" i="4"/>
  <c r="AR62" i="4"/>
  <c r="AN62" i="4"/>
  <c r="AJ62" i="4"/>
  <c r="BC62" i="4"/>
  <c r="AY62" i="4"/>
  <c r="AU62" i="4"/>
  <c r="AQ62" i="4"/>
  <c r="AM62" i="4"/>
  <c r="AI62" i="4"/>
  <c r="AZ64" i="4"/>
  <c r="AV64" i="4"/>
  <c r="AR64" i="4"/>
  <c r="AN64" i="4"/>
  <c r="AJ64" i="4"/>
  <c r="BC64" i="4"/>
  <c r="AY64" i="4"/>
  <c r="AU64" i="4"/>
  <c r="AQ64" i="4"/>
  <c r="AM64" i="4"/>
  <c r="AI64" i="4"/>
  <c r="BB64" i="4"/>
  <c r="AX64" i="4"/>
  <c r="AT64" i="4"/>
  <c r="AP64" i="4"/>
  <c r="AL64" i="4"/>
  <c r="AH64" i="4"/>
  <c r="BA64" i="4"/>
  <c r="AW64" i="4"/>
  <c r="AS64" i="4"/>
  <c r="AO64" i="4"/>
  <c r="AK64" i="4"/>
  <c r="AG64" i="4"/>
  <c r="BB66" i="4"/>
  <c r="AX66" i="4"/>
  <c r="AT66" i="4"/>
  <c r="AP66" i="4"/>
  <c r="AL66" i="4"/>
  <c r="AH66" i="4"/>
  <c r="BA66" i="4"/>
  <c r="AW66" i="4"/>
  <c r="AS66" i="4"/>
  <c r="AO66" i="4"/>
  <c r="AK66" i="4"/>
  <c r="AG66" i="4"/>
  <c r="AZ66" i="4"/>
  <c r="AV66" i="4"/>
  <c r="AR66" i="4"/>
  <c r="AN66" i="4"/>
  <c r="AJ66" i="4"/>
  <c r="BC66" i="4"/>
  <c r="AY66" i="4"/>
  <c r="AU66" i="4"/>
  <c r="AQ66" i="4"/>
  <c r="AM66" i="4"/>
  <c r="AI66" i="4"/>
  <c r="AZ68" i="4"/>
  <c r="AV68" i="4"/>
  <c r="AR68" i="4"/>
  <c r="AN68" i="4"/>
  <c r="AJ68" i="4"/>
  <c r="BC68" i="4"/>
  <c r="AY68" i="4"/>
  <c r="AU68" i="4"/>
  <c r="AQ68" i="4"/>
  <c r="AM68" i="4"/>
  <c r="AI68" i="4"/>
  <c r="BB68" i="4"/>
  <c r="AX68" i="4"/>
  <c r="AT68" i="4"/>
  <c r="AP68" i="4"/>
  <c r="AL68" i="4"/>
  <c r="AH68" i="4"/>
  <c r="BA68" i="4"/>
  <c r="AW68" i="4"/>
  <c r="AS68" i="4"/>
  <c r="AO68" i="4"/>
  <c r="AK68" i="4"/>
  <c r="AG68" i="4"/>
  <c r="BB70" i="4"/>
  <c r="AX70" i="4"/>
  <c r="AT70" i="4"/>
  <c r="AP70" i="4"/>
  <c r="AL70" i="4"/>
  <c r="AH70" i="4"/>
  <c r="BA70" i="4"/>
  <c r="AW70" i="4"/>
  <c r="AS70" i="4"/>
  <c r="AO70" i="4"/>
  <c r="AK70" i="4"/>
  <c r="AG70" i="4"/>
  <c r="AZ70" i="4"/>
  <c r="AV70" i="4"/>
  <c r="AR70" i="4"/>
  <c r="AN70" i="4"/>
  <c r="AJ70" i="4"/>
  <c r="BC70" i="4"/>
  <c r="AY70" i="4"/>
  <c r="AU70" i="4"/>
  <c r="AQ70" i="4"/>
  <c r="AM70" i="4"/>
  <c r="AI70" i="4"/>
  <c r="AZ72" i="4"/>
  <c r="AV72" i="4"/>
  <c r="AR72" i="4"/>
  <c r="AN72" i="4"/>
  <c r="AJ72" i="4"/>
  <c r="BC72" i="4"/>
  <c r="AY72" i="4"/>
  <c r="AU72" i="4"/>
  <c r="AQ72" i="4"/>
  <c r="AM72" i="4"/>
  <c r="AI72" i="4"/>
  <c r="BB72" i="4"/>
  <c r="AX72" i="4"/>
  <c r="AT72" i="4"/>
  <c r="AP72" i="4"/>
  <c r="AL72" i="4"/>
  <c r="AH72" i="4"/>
  <c r="BA72" i="4"/>
  <c r="AW72" i="4"/>
  <c r="AS72" i="4"/>
  <c r="AO72" i="4"/>
  <c r="AK72" i="4"/>
  <c r="AG72" i="4"/>
  <c r="BB74" i="4"/>
  <c r="AX74" i="4"/>
  <c r="AT74" i="4"/>
  <c r="AP74" i="4"/>
  <c r="AL74" i="4"/>
  <c r="AH74" i="4"/>
  <c r="BA74" i="4"/>
  <c r="AW74" i="4"/>
  <c r="AS74" i="4"/>
  <c r="AO74" i="4"/>
  <c r="AK74" i="4"/>
  <c r="AG74" i="4"/>
  <c r="AZ74" i="4"/>
  <c r="AV74" i="4"/>
  <c r="AR74" i="4"/>
  <c r="AN74" i="4"/>
  <c r="AJ74" i="4"/>
  <c r="BC74" i="4"/>
  <c r="AY74" i="4"/>
  <c r="AU74" i="4"/>
  <c r="AQ74" i="4"/>
  <c r="AM74" i="4"/>
  <c r="AI74" i="4"/>
  <c r="AZ76" i="4"/>
  <c r="AV76" i="4"/>
  <c r="AR76" i="4"/>
  <c r="AN76" i="4"/>
  <c r="AJ76" i="4"/>
  <c r="BC76" i="4"/>
  <c r="AY76" i="4"/>
  <c r="AU76" i="4"/>
  <c r="AQ76" i="4"/>
  <c r="AM76" i="4"/>
  <c r="AI76" i="4"/>
  <c r="BB76" i="4"/>
  <c r="AX76" i="4"/>
  <c r="AT76" i="4"/>
  <c r="AP76" i="4"/>
  <c r="AL76" i="4"/>
  <c r="AH76" i="4"/>
  <c r="BA76" i="4"/>
  <c r="AW76" i="4"/>
  <c r="AS76" i="4"/>
  <c r="AO76" i="4"/>
  <c r="AK76" i="4"/>
  <c r="AG76" i="4"/>
  <c r="BB78" i="4"/>
  <c r="AX78" i="4"/>
  <c r="AT78" i="4"/>
  <c r="AP78" i="4"/>
  <c r="AL78" i="4"/>
  <c r="AH78" i="4"/>
  <c r="BA78" i="4"/>
  <c r="AW78" i="4"/>
  <c r="AS78" i="4"/>
  <c r="AO78" i="4"/>
  <c r="AK78" i="4"/>
  <c r="AG78" i="4"/>
  <c r="AZ78" i="4"/>
  <c r="AV78" i="4"/>
  <c r="AR78" i="4"/>
  <c r="AN78" i="4"/>
  <c r="AJ78" i="4"/>
  <c r="BC78" i="4"/>
  <c r="AY78" i="4"/>
  <c r="AU78" i="4"/>
  <c r="AQ78" i="4"/>
  <c r="AM78" i="4"/>
  <c r="AI78" i="4"/>
  <c r="AZ80" i="4"/>
  <c r="AV80" i="4"/>
  <c r="AR80" i="4"/>
  <c r="AN80" i="4"/>
  <c r="AJ80" i="4"/>
  <c r="BC80" i="4"/>
  <c r="AY80" i="4"/>
  <c r="AU80" i="4"/>
  <c r="AQ80" i="4"/>
  <c r="AM80" i="4"/>
  <c r="AI80" i="4"/>
  <c r="BB80" i="4"/>
  <c r="AX80" i="4"/>
  <c r="AT80" i="4"/>
  <c r="AP80" i="4"/>
  <c r="AL80" i="4"/>
  <c r="AH80" i="4"/>
  <c r="BA80" i="4"/>
  <c r="AW80" i="4"/>
  <c r="AS80" i="4"/>
  <c r="AO80" i="4"/>
  <c r="AK80" i="4"/>
  <c r="AG80" i="4"/>
  <c r="BB82" i="4"/>
  <c r="AX82" i="4"/>
  <c r="AT82" i="4"/>
  <c r="AP82" i="4"/>
  <c r="AL82" i="4"/>
  <c r="AH82" i="4"/>
  <c r="BA82" i="4"/>
  <c r="AW82" i="4"/>
  <c r="AS82" i="4"/>
  <c r="AO82" i="4"/>
  <c r="AK82" i="4"/>
  <c r="AG82" i="4"/>
  <c r="AZ82" i="4"/>
  <c r="AV82" i="4"/>
  <c r="AR82" i="4"/>
  <c r="AN82" i="4"/>
  <c r="AJ82" i="4"/>
  <c r="BC82" i="4"/>
  <c r="AY82" i="4"/>
  <c r="AU82" i="4"/>
  <c r="AQ82" i="4"/>
  <c r="AM82" i="4"/>
  <c r="AI82" i="4"/>
  <c r="AZ84" i="4"/>
  <c r="AV84" i="4"/>
  <c r="AR84" i="4"/>
  <c r="AN84" i="4"/>
  <c r="AJ84" i="4"/>
  <c r="BC84" i="4"/>
  <c r="AY84" i="4"/>
  <c r="AU84" i="4"/>
  <c r="AQ84" i="4"/>
  <c r="AM84" i="4"/>
  <c r="AI84" i="4"/>
  <c r="BB84" i="4"/>
  <c r="AX84" i="4"/>
  <c r="AT84" i="4"/>
  <c r="AP84" i="4"/>
  <c r="AL84" i="4"/>
  <c r="AH84" i="4"/>
  <c r="BA84" i="4"/>
  <c r="AW84" i="4"/>
  <c r="AS84" i="4"/>
  <c r="AO84" i="4"/>
  <c r="AK84" i="4"/>
  <c r="AG84" i="4"/>
  <c r="BB86" i="4"/>
  <c r="AX86" i="4"/>
  <c r="AT86" i="4"/>
  <c r="AP86" i="4"/>
  <c r="AL86" i="4"/>
  <c r="AH86" i="4"/>
  <c r="BA86" i="4"/>
  <c r="AW86" i="4"/>
  <c r="AS86" i="4"/>
  <c r="AO86" i="4"/>
  <c r="AK86" i="4"/>
  <c r="AG86" i="4"/>
  <c r="AZ86" i="4"/>
  <c r="AV86" i="4"/>
  <c r="AR86" i="4"/>
  <c r="AN86" i="4"/>
  <c r="AJ86" i="4"/>
  <c r="BC86" i="4"/>
  <c r="AY86" i="4"/>
  <c r="AU86" i="4"/>
  <c r="AQ86" i="4"/>
  <c r="AM86" i="4"/>
  <c r="AI86" i="4"/>
  <c r="AZ88" i="4"/>
  <c r="AV88" i="4"/>
  <c r="AR88" i="4"/>
  <c r="AN88" i="4"/>
  <c r="AJ88" i="4"/>
  <c r="BC88" i="4"/>
  <c r="AY88" i="4"/>
  <c r="AU88" i="4"/>
  <c r="AQ88" i="4"/>
  <c r="AM88" i="4"/>
  <c r="AI88" i="4"/>
  <c r="BB88" i="4"/>
  <c r="AX88" i="4"/>
  <c r="AT88" i="4"/>
  <c r="AP88" i="4"/>
  <c r="AL88" i="4"/>
  <c r="AH88" i="4"/>
  <c r="BA88" i="4"/>
  <c r="AW88" i="4"/>
  <c r="AS88" i="4"/>
  <c r="AO88" i="4"/>
  <c r="AK88" i="4"/>
  <c r="AG88" i="4"/>
  <c r="BB90" i="4"/>
  <c r="AX90" i="4"/>
  <c r="AT90" i="4"/>
  <c r="AP90" i="4"/>
  <c r="AL90" i="4"/>
  <c r="AH90" i="4"/>
  <c r="BA90" i="4"/>
  <c r="AW90" i="4"/>
  <c r="AS90" i="4"/>
  <c r="AO90" i="4"/>
  <c r="AK90" i="4"/>
  <c r="AG90" i="4"/>
  <c r="AZ90" i="4"/>
  <c r="AV90" i="4"/>
  <c r="AR90" i="4"/>
  <c r="AN90" i="4"/>
  <c r="AJ90" i="4"/>
  <c r="BC90" i="4"/>
  <c r="AY90" i="4"/>
  <c r="AU90" i="4"/>
  <c r="AQ90" i="4"/>
  <c r="AM90" i="4"/>
  <c r="AI90" i="4"/>
  <c r="AZ92" i="4"/>
  <c r="AV92" i="4"/>
  <c r="AR92" i="4"/>
  <c r="AN92" i="4"/>
  <c r="AJ92" i="4"/>
  <c r="BC92" i="4"/>
  <c r="AY92" i="4"/>
  <c r="AU92" i="4"/>
  <c r="AQ92" i="4"/>
  <c r="AM92" i="4"/>
  <c r="AI92" i="4"/>
  <c r="BB92" i="4"/>
  <c r="AX92" i="4"/>
  <c r="AT92" i="4"/>
  <c r="AP92" i="4"/>
  <c r="AL92" i="4"/>
  <c r="AH92" i="4"/>
  <c r="BA92" i="4"/>
  <c r="AW92" i="4"/>
  <c r="AS92" i="4"/>
  <c r="AO92" i="4"/>
  <c r="AK92" i="4"/>
  <c r="AG92" i="4"/>
  <c r="BB94" i="4"/>
  <c r="AX94" i="4"/>
  <c r="AT94" i="4"/>
  <c r="AP94" i="4"/>
  <c r="AL94" i="4"/>
  <c r="AH94" i="4"/>
  <c r="BA94" i="4"/>
  <c r="AW94" i="4"/>
  <c r="AS94" i="4"/>
  <c r="AO94" i="4"/>
  <c r="AK94" i="4"/>
  <c r="AG94" i="4"/>
  <c r="AZ94" i="4"/>
  <c r="AV94" i="4"/>
  <c r="AR94" i="4"/>
  <c r="AN94" i="4"/>
  <c r="AJ94" i="4"/>
  <c r="BC94" i="4"/>
  <c r="AY94" i="4"/>
  <c r="AU94" i="4"/>
  <c r="AQ94" i="4"/>
  <c r="AM94" i="4"/>
  <c r="AI94" i="4"/>
  <c r="AZ96" i="4"/>
  <c r="AV96" i="4"/>
  <c r="AR96" i="4"/>
  <c r="AN96" i="4"/>
  <c r="AJ96" i="4"/>
  <c r="BC96" i="4"/>
  <c r="AY96" i="4"/>
  <c r="AU96" i="4"/>
  <c r="AQ96" i="4"/>
  <c r="AM96" i="4"/>
  <c r="AI96" i="4"/>
  <c r="BB96" i="4"/>
  <c r="AX96" i="4"/>
  <c r="AT96" i="4"/>
  <c r="AP96" i="4"/>
  <c r="AL96" i="4"/>
  <c r="AH96" i="4"/>
  <c r="BA96" i="4"/>
  <c r="AW96" i="4"/>
  <c r="AS96" i="4"/>
  <c r="AO96" i="4"/>
  <c r="AK96" i="4"/>
  <c r="AG96" i="4"/>
  <c r="BB98" i="4"/>
  <c r="AX98" i="4"/>
  <c r="AT98" i="4"/>
  <c r="AP98" i="4"/>
  <c r="AL98" i="4"/>
  <c r="AH98" i="4"/>
  <c r="BA98" i="4"/>
  <c r="AW98" i="4"/>
  <c r="AS98" i="4"/>
  <c r="AO98" i="4"/>
  <c r="AK98" i="4"/>
  <c r="AG98" i="4"/>
  <c r="AZ98" i="4"/>
  <c r="AV98" i="4"/>
  <c r="AR98" i="4"/>
  <c r="AN98" i="4"/>
  <c r="AJ98" i="4"/>
  <c r="BC98" i="4"/>
  <c r="AY98" i="4"/>
  <c r="AU98" i="4"/>
  <c r="AQ98" i="4"/>
  <c r="AM98" i="4"/>
  <c r="AI98" i="4"/>
  <c r="AZ100" i="4"/>
  <c r="AV100" i="4"/>
  <c r="AR100" i="4"/>
  <c r="AN100" i="4"/>
  <c r="AJ100" i="4"/>
  <c r="BC100" i="4"/>
  <c r="AY100" i="4"/>
  <c r="AU100" i="4"/>
  <c r="AQ100" i="4"/>
  <c r="AM100" i="4"/>
  <c r="AI100" i="4"/>
  <c r="BB100" i="4"/>
  <c r="AX100" i="4"/>
  <c r="AT100" i="4"/>
  <c r="AP100" i="4"/>
  <c r="AL100" i="4"/>
  <c r="AH100" i="4"/>
  <c r="BA100" i="4"/>
  <c r="AW100" i="4"/>
  <c r="AS100" i="4"/>
  <c r="AO100" i="4"/>
  <c r="AK100" i="4"/>
  <c r="AG100" i="4"/>
  <c r="BB102" i="4"/>
  <c r="AX102" i="4"/>
  <c r="AT102" i="4"/>
  <c r="AP102" i="4"/>
  <c r="AL102" i="4"/>
  <c r="AH102" i="4"/>
  <c r="BA102" i="4"/>
  <c r="AW102" i="4"/>
  <c r="AS102" i="4"/>
  <c r="AO102" i="4"/>
  <c r="AK102" i="4"/>
  <c r="AG102" i="4"/>
  <c r="AZ102" i="4"/>
  <c r="AV102" i="4"/>
  <c r="AR102" i="4"/>
  <c r="AN102" i="4"/>
  <c r="AJ102" i="4"/>
  <c r="BC102" i="4"/>
  <c r="AY102" i="4"/>
  <c r="AU102" i="4"/>
  <c r="AQ102" i="4"/>
  <c r="AM102" i="4"/>
  <c r="AI102" i="4"/>
  <c r="AZ104" i="4"/>
  <c r="AV104" i="4"/>
  <c r="AR104" i="4"/>
  <c r="AN104" i="4"/>
  <c r="AJ104" i="4"/>
  <c r="BC104" i="4"/>
  <c r="AY104" i="4"/>
  <c r="AU104" i="4"/>
  <c r="AQ104" i="4"/>
  <c r="AM104" i="4"/>
  <c r="AI104" i="4"/>
  <c r="BB104" i="4"/>
  <c r="AX104" i="4"/>
  <c r="AT104" i="4"/>
  <c r="AP104" i="4"/>
  <c r="AL104" i="4"/>
  <c r="AH104" i="4"/>
  <c r="BA104" i="4"/>
  <c r="AW104" i="4"/>
  <c r="AS104" i="4"/>
  <c r="AO104" i="4"/>
  <c r="AK104" i="4"/>
  <c r="AG104" i="4"/>
  <c r="BB106" i="4"/>
  <c r="AX106" i="4"/>
  <c r="AT106" i="4"/>
  <c r="AP106" i="4"/>
  <c r="AL106" i="4"/>
  <c r="AH106" i="4"/>
  <c r="BA106" i="4"/>
  <c r="AW106" i="4"/>
  <c r="AS106" i="4"/>
  <c r="AO106" i="4"/>
  <c r="AK106" i="4"/>
  <c r="AG106" i="4"/>
  <c r="AZ106" i="4"/>
  <c r="AV106" i="4"/>
  <c r="AR106" i="4"/>
  <c r="AN106" i="4"/>
  <c r="AJ106" i="4"/>
  <c r="BC106" i="4"/>
  <c r="AY106" i="4"/>
  <c r="AU106" i="4"/>
  <c r="AQ106" i="4"/>
  <c r="AM106" i="4"/>
  <c r="AI106" i="4"/>
  <c r="AZ108" i="4"/>
  <c r="AV108" i="4"/>
  <c r="AR108" i="4"/>
  <c r="AN108" i="4"/>
  <c r="AJ108" i="4"/>
  <c r="BC108" i="4"/>
  <c r="AY108" i="4"/>
  <c r="AU108" i="4"/>
  <c r="AQ108" i="4"/>
  <c r="AM108" i="4"/>
  <c r="AI108" i="4"/>
  <c r="BB108" i="4"/>
  <c r="AX108" i="4"/>
  <c r="AT108" i="4"/>
  <c r="AP108" i="4"/>
  <c r="AL108" i="4"/>
  <c r="AH108" i="4"/>
  <c r="BA108" i="4"/>
  <c r="AW108" i="4"/>
  <c r="AS108" i="4"/>
  <c r="AO108" i="4"/>
  <c r="AK108" i="4"/>
  <c r="AG108" i="4"/>
  <c r="BB110" i="4"/>
  <c r="AX110" i="4"/>
  <c r="AT110" i="4"/>
  <c r="AP110" i="4"/>
  <c r="AL110" i="4"/>
  <c r="AH110" i="4"/>
  <c r="BA110" i="4"/>
  <c r="AW110" i="4"/>
  <c r="AS110" i="4"/>
  <c r="AO110" i="4"/>
  <c r="AK110" i="4"/>
  <c r="AG110" i="4"/>
  <c r="AZ110" i="4"/>
  <c r="AV110" i="4"/>
  <c r="AR110" i="4"/>
  <c r="AN110" i="4"/>
  <c r="AJ110" i="4"/>
  <c r="BC110" i="4"/>
  <c r="AY110" i="4"/>
  <c r="AU110" i="4"/>
  <c r="AQ110" i="4"/>
  <c r="AM110" i="4"/>
  <c r="AI110" i="4"/>
  <c r="AZ112" i="4"/>
  <c r="AV112" i="4"/>
  <c r="AR112" i="4"/>
  <c r="AN112" i="4"/>
  <c r="AJ112" i="4"/>
  <c r="BC112" i="4"/>
  <c r="AY112" i="4"/>
  <c r="AU112" i="4"/>
  <c r="AQ112" i="4"/>
  <c r="AM112" i="4"/>
  <c r="AI112" i="4"/>
  <c r="BB112" i="4"/>
  <c r="AX112" i="4"/>
  <c r="AT112" i="4"/>
  <c r="AP112" i="4"/>
  <c r="AL112" i="4"/>
  <c r="AH112" i="4"/>
  <c r="BA112" i="4"/>
  <c r="AW112" i="4"/>
  <c r="AS112" i="4"/>
  <c r="AO112" i="4"/>
  <c r="AK112" i="4"/>
  <c r="AG112" i="4"/>
  <c r="BB114" i="4"/>
  <c r="AX114" i="4"/>
  <c r="AT114" i="4"/>
  <c r="AP114" i="4"/>
  <c r="AL114" i="4"/>
  <c r="AH114" i="4"/>
  <c r="BA114" i="4"/>
  <c r="AW114" i="4"/>
  <c r="AS114" i="4"/>
  <c r="AO114" i="4"/>
  <c r="AK114" i="4"/>
  <c r="AG114" i="4"/>
  <c r="AZ114" i="4"/>
  <c r="AV114" i="4"/>
  <c r="AR114" i="4"/>
  <c r="AN114" i="4"/>
  <c r="AJ114" i="4"/>
  <c r="BC114" i="4"/>
  <c r="AY114" i="4"/>
  <c r="AU114" i="4"/>
  <c r="AQ114" i="4"/>
  <c r="AM114" i="4"/>
  <c r="AI114" i="4"/>
  <c r="AZ116" i="4"/>
  <c r="AV116" i="4"/>
  <c r="AR116" i="4"/>
  <c r="AN116" i="4"/>
  <c r="AJ116" i="4"/>
  <c r="BC116" i="4"/>
  <c r="AY116" i="4"/>
  <c r="AU116" i="4"/>
  <c r="AQ116" i="4"/>
  <c r="AM116" i="4"/>
  <c r="AI116" i="4"/>
  <c r="BB116" i="4"/>
  <c r="AX116" i="4"/>
  <c r="AT116" i="4"/>
  <c r="AP116" i="4"/>
  <c r="AL116" i="4"/>
  <c r="AH116" i="4"/>
  <c r="BA116" i="4"/>
  <c r="AW116" i="4"/>
  <c r="AS116" i="4"/>
  <c r="AO116" i="4"/>
  <c r="AK116" i="4"/>
  <c r="AG116" i="4"/>
  <c r="BB118" i="4"/>
  <c r="AX118" i="4"/>
  <c r="AT118" i="4"/>
  <c r="AP118" i="4"/>
  <c r="AL118" i="4"/>
  <c r="AH118" i="4"/>
  <c r="BA118" i="4"/>
  <c r="AW118" i="4"/>
  <c r="AS118" i="4"/>
  <c r="AO118" i="4"/>
  <c r="AK118" i="4"/>
  <c r="AG118" i="4"/>
  <c r="AZ118" i="4"/>
  <c r="AV118" i="4"/>
  <c r="AR118" i="4"/>
  <c r="AN118" i="4"/>
  <c r="AJ118" i="4"/>
  <c r="BC118" i="4"/>
  <c r="AY118" i="4"/>
  <c r="AU118" i="4"/>
  <c r="AQ118" i="4"/>
  <c r="AM118" i="4"/>
  <c r="AI118" i="4"/>
  <c r="AZ120" i="4"/>
  <c r="AV120" i="4"/>
  <c r="AR120" i="4"/>
  <c r="AN120" i="4"/>
  <c r="AJ120" i="4"/>
  <c r="BC120" i="4"/>
  <c r="AY120" i="4"/>
  <c r="AU120" i="4"/>
  <c r="AQ120" i="4"/>
  <c r="AM120" i="4"/>
  <c r="AI120" i="4"/>
  <c r="BB120" i="4"/>
  <c r="AX120" i="4"/>
  <c r="AT120" i="4"/>
  <c r="AP120" i="4"/>
  <c r="AL120" i="4"/>
  <c r="AH120" i="4"/>
  <c r="BA120" i="4"/>
  <c r="AW120" i="4"/>
  <c r="AS120" i="4"/>
  <c r="AO120" i="4"/>
  <c r="AK120" i="4"/>
  <c r="AG120" i="4"/>
  <c r="BB122" i="4"/>
  <c r="AX122" i="4"/>
  <c r="AT122" i="4"/>
  <c r="AP122" i="4"/>
  <c r="AL122" i="4"/>
  <c r="AH122" i="4"/>
  <c r="BA122" i="4"/>
  <c r="AW122" i="4"/>
  <c r="AS122" i="4"/>
  <c r="AO122" i="4"/>
  <c r="AK122" i="4"/>
  <c r="AG122" i="4"/>
  <c r="AZ122" i="4"/>
  <c r="AV122" i="4"/>
  <c r="AR122" i="4"/>
  <c r="AN122" i="4"/>
  <c r="AJ122" i="4"/>
  <c r="BC122" i="4"/>
  <c r="AY122" i="4"/>
  <c r="AU122" i="4"/>
  <c r="AQ122" i="4"/>
  <c r="AM122" i="4"/>
  <c r="AI122" i="4"/>
  <c r="AZ124" i="4"/>
  <c r="AV124" i="4"/>
  <c r="AR124" i="4"/>
  <c r="AN124" i="4"/>
  <c r="AJ124" i="4"/>
  <c r="BC124" i="4"/>
  <c r="AY124" i="4"/>
  <c r="AU124" i="4"/>
  <c r="AQ124" i="4"/>
  <c r="AM124" i="4"/>
  <c r="AI124" i="4"/>
  <c r="BB124" i="4"/>
  <c r="AX124" i="4"/>
  <c r="AT124" i="4"/>
  <c r="AP124" i="4"/>
  <c r="AL124" i="4"/>
  <c r="AH124" i="4"/>
  <c r="BA124" i="4"/>
  <c r="AW124" i="4"/>
  <c r="AS124" i="4"/>
  <c r="AO124" i="4"/>
  <c r="AK124" i="4"/>
  <c r="AG124" i="4"/>
  <c r="BB126" i="4"/>
  <c r="AX126" i="4"/>
  <c r="AT126" i="4"/>
  <c r="AP126" i="4"/>
  <c r="AL126" i="4"/>
  <c r="AH126" i="4"/>
  <c r="BA126" i="4"/>
  <c r="AW126" i="4"/>
  <c r="AS126" i="4"/>
  <c r="AO126" i="4"/>
  <c r="AK126" i="4"/>
  <c r="AG126" i="4"/>
  <c r="AZ126" i="4"/>
  <c r="AV126" i="4"/>
  <c r="AR126" i="4"/>
  <c r="AN126" i="4"/>
  <c r="AJ126" i="4"/>
  <c r="BC126" i="4"/>
  <c r="AY126" i="4"/>
  <c r="AU126" i="4"/>
  <c r="AQ126" i="4"/>
  <c r="AM126" i="4"/>
  <c r="AI126" i="4"/>
  <c r="AZ128" i="4"/>
  <c r="AV128" i="4"/>
  <c r="AR128" i="4"/>
  <c r="AN128" i="4"/>
  <c r="AJ128" i="4"/>
  <c r="BC128" i="4"/>
  <c r="AY128" i="4"/>
  <c r="AU128" i="4"/>
  <c r="AQ128" i="4"/>
  <c r="AM128" i="4"/>
  <c r="AI128" i="4"/>
  <c r="BB128" i="4"/>
  <c r="AX128" i="4"/>
  <c r="AT128" i="4"/>
  <c r="AP128" i="4"/>
  <c r="AL128" i="4"/>
  <c r="AH128" i="4"/>
  <c r="BA128" i="4"/>
  <c r="AW128" i="4"/>
  <c r="AS128" i="4"/>
  <c r="AO128" i="4"/>
  <c r="AK128" i="4"/>
  <c r="AG128" i="4"/>
  <c r="BB130" i="4"/>
  <c r="AX130" i="4"/>
  <c r="AT130" i="4"/>
  <c r="AP130" i="4"/>
  <c r="AL130" i="4"/>
  <c r="AH130" i="4"/>
  <c r="BA130" i="4"/>
  <c r="AW130" i="4"/>
  <c r="AS130" i="4"/>
  <c r="AO130" i="4"/>
  <c r="AK130" i="4"/>
  <c r="AG130" i="4"/>
  <c r="AZ130" i="4"/>
  <c r="AV130" i="4"/>
  <c r="AR130" i="4"/>
  <c r="AN130" i="4"/>
  <c r="AJ130" i="4"/>
  <c r="BC130" i="4"/>
  <c r="AY130" i="4"/>
  <c r="AU130" i="4"/>
  <c r="AQ130" i="4"/>
  <c r="AM130" i="4"/>
  <c r="AI130" i="4"/>
  <c r="AZ132" i="4"/>
  <c r="AV132" i="4"/>
  <c r="AR132" i="4"/>
  <c r="AN132" i="4"/>
  <c r="AJ132" i="4"/>
  <c r="BC132" i="4"/>
  <c r="AY132" i="4"/>
  <c r="AU132" i="4"/>
  <c r="AQ132" i="4"/>
  <c r="AM132" i="4"/>
  <c r="AI132" i="4"/>
  <c r="BB132" i="4"/>
  <c r="AX132" i="4"/>
  <c r="AT132" i="4"/>
  <c r="AP132" i="4"/>
  <c r="AL132" i="4"/>
  <c r="AH132" i="4"/>
  <c r="BA132" i="4"/>
  <c r="AW132" i="4"/>
  <c r="AS132" i="4"/>
  <c r="AO132" i="4"/>
  <c r="AK132" i="4"/>
  <c r="AG132" i="4"/>
  <c r="BB134" i="4"/>
  <c r="AX134" i="4"/>
  <c r="AT134" i="4"/>
  <c r="AP134" i="4"/>
  <c r="AL134" i="4"/>
  <c r="AH134" i="4"/>
  <c r="BA134" i="4"/>
  <c r="AW134" i="4"/>
  <c r="AS134" i="4"/>
  <c r="AO134" i="4"/>
  <c r="AK134" i="4"/>
  <c r="AG134" i="4"/>
  <c r="AZ134" i="4"/>
  <c r="AV134" i="4"/>
  <c r="AR134" i="4"/>
  <c r="AN134" i="4"/>
  <c r="AJ134" i="4"/>
  <c r="BC134" i="4"/>
  <c r="AY134" i="4"/>
  <c r="AU134" i="4"/>
  <c r="AQ134" i="4"/>
  <c r="AM134" i="4"/>
  <c r="AI134" i="4"/>
  <c r="AZ136" i="4"/>
  <c r="AV136" i="4"/>
  <c r="AR136" i="4"/>
  <c r="AN136" i="4"/>
  <c r="AJ136" i="4"/>
  <c r="BC136" i="4"/>
  <c r="AY136" i="4"/>
  <c r="AU136" i="4"/>
  <c r="AQ136" i="4"/>
  <c r="AM136" i="4"/>
  <c r="AI136" i="4"/>
  <c r="BB136" i="4"/>
  <c r="AX136" i="4"/>
  <c r="AT136" i="4"/>
  <c r="AP136" i="4"/>
  <c r="AL136" i="4"/>
  <c r="AH136" i="4"/>
  <c r="BA136" i="4"/>
  <c r="AW136" i="4"/>
  <c r="AS136" i="4"/>
  <c r="AO136" i="4"/>
  <c r="AK136" i="4"/>
  <c r="AG136" i="4"/>
  <c r="BB138" i="4"/>
  <c r="AX138" i="4"/>
  <c r="AT138" i="4"/>
  <c r="AP138" i="4"/>
  <c r="AL138" i="4"/>
  <c r="AH138" i="4"/>
  <c r="BA138" i="4"/>
  <c r="AW138" i="4"/>
  <c r="AS138" i="4"/>
  <c r="AO138" i="4"/>
  <c r="AK138" i="4"/>
  <c r="AG138" i="4"/>
  <c r="AZ138" i="4"/>
  <c r="AV138" i="4"/>
  <c r="AR138" i="4"/>
  <c r="AN138" i="4"/>
  <c r="AJ138" i="4"/>
  <c r="BC138" i="4"/>
  <c r="AY138" i="4"/>
  <c r="AU138" i="4"/>
  <c r="AQ138" i="4"/>
  <c r="AM138" i="4"/>
  <c r="AI138" i="4"/>
  <c r="AZ140" i="4"/>
  <c r="AV140" i="4"/>
  <c r="AR140" i="4"/>
  <c r="AN140" i="4"/>
  <c r="AJ140" i="4"/>
  <c r="BC140" i="4"/>
  <c r="AY140" i="4"/>
  <c r="AU140" i="4"/>
  <c r="AQ140" i="4"/>
  <c r="AM140" i="4"/>
  <c r="AI140" i="4"/>
  <c r="BB140" i="4"/>
  <c r="AX140" i="4"/>
  <c r="AT140" i="4"/>
  <c r="AP140" i="4"/>
  <c r="AL140" i="4"/>
  <c r="AH140" i="4"/>
  <c r="BA140" i="4"/>
  <c r="AW140" i="4"/>
  <c r="AS140" i="4"/>
  <c r="AO140" i="4"/>
  <c r="AK140" i="4"/>
  <c r="AG140" i="4"/>
  <c r="BB142" i="4"/>
  <c r="AX142" i="4"/>
  <c r="AT142" i="4"/>
  <c r="AP142" i="4"/>
  <c r="AL142" i="4"/>
  <c r="AH142" i="4"/>
  <c r="BA142" i="4"/>
  <c r="AW142" i="4"/>
  <c r="AS142" i="4"/>
  <c r="AO142" i="4"/>
  <c r="AK142" i="4"/>
  <c r="AG142" i="4"/>
  <c r="AZ142" i="4"/>
  <c r="AV142" i="4"/>
  <c r="AR142" i="4"/>
  <c r="AN142" i="4"/>
  <c r="AJ142" i="4"/>
  <c r="BC142" i="4"/>
  <c r="AY142" i="4"/>
  <c r="AU142" i="4"/>
  <c r="AQ142" i="4"/>
  <c r="AM142" i="4"/>
  <c r="AI142" i="4"/>
  <c r="AZ144" i="4"/>
  <c r="AV144" i="4"/>
  <c r="AR144" i="4"/>
  <c r="AN144" i="4"/>
  <c r="AJ144" i="4"/>
  <c r="BC144" i="4"/>
  <c r="AY144" i="4"/>
  <c r="AU144" i="4"/>
  <c r="AQ144" i="4"/>
  <c r="AM144" i="4"/>
  <c r="AI144" i="4"/>
  <c r="BB144" i="4"/>
  <c r="AX144" i="4"/>
  <c r="AT144" i="4"/>
  <c r="AP144" i="4"/>
  <c r="AL144" i="4"/>
  <c r="AH144" i="4"/>
  <c r="BA144" i="4"/>
  <c r="AW144" i="4"/>
  <c r="AS144" i="4"/>
  <c r="AO144" i="4"/>
  <c r="AK144" i="4"/>
  <c r="AG144" i="4"/>
  <c r="BB146" i="4"/>
  <c r="AX146" i="4"/>
  <c r="AT146" i="4"/>
  <c r="AP146" i="4"/>
  <c r="AL146" i="4"/>
  <c r="AH146" i="4"/>
  <c r="BA146" i="4"/>
  <c r="AW146" i="4"/>
  <c r="AS146" i="4"/>
  <c r="AO146" i="4"/>
  <c r="AK146" i="4"/>
  <c r="AG146" i="4"/>
  <c r="AZ146" i="4"/>
  <c r="AV146" i="4"/>
  <c r="AR146" i="4"/>
  <c r="AN146" i="4"/>
  <c r="AJ146" i="4"/>
  <c r="BC146" i="4"/>
  <c r="AY146" i="4"/>
  <c r="AU146" i="4"/>
  <c r="AQ146" i="4"/>
  <c r="AM146" i="4"/>
  <c r="AI146" i="4"/>
  <c r="AZ148" i="4"/>
  <c r="AV148" i="4"/>
  <c r="AR148" i="4"/>
  <c r="AN148" i="4"/>
  <c r="AJ148" i="4"/>
  <c r="BC148" i="4"/>
  <c r="AY148" i="4"/>
  <c r="AU148" i="4"/>
  <c r="AQ148" i="4"/>
  <c r="AM148" i="4"/>
  <c r="AI148" i="4"/>
  <c r="BB148" i="4"/>
  <c r="AX148" i="4"/>
  <c r="AT148" i="4"/>
  <c r="AP148" i="4"/>
  <c r="AL148" i="4"/>
  <c r="AH148" i="4"/>
  <c r="BA148" i="4"/>
  <c r="AW148" i="4"/>
  <c r="AS148" i="4"/>
  <c r="AO148" i="4"/>
  <c r="AK148" i="4"/>
  <c r="AG148" i="4"/>
  <c r="BB150" i="4"/>
  <c r="AX150" i="4"/>
  <c r="AT150" i="4"/>
  <c r="AP150" i="4"/>
  <c r="AL150" i="4"/>
  <c r="AH150" i="4"/>
  <c r="BA150" i="4"/>
  <c r="AW150" i="4"/>
  <c r="AS150" i="4"/>
  <c r="AO150" i="4"/>
  <c r="AK150" i="4"/>
  <c r="AG150" i="4"/>
  <c r="AZ150" i="4"/>
  <c r="AV150" i="4"/>
  <c r="AR150" i="4"/>
  <c r="AN150" i="4"/>
  <c r="AJ150" i="4"/>
  <c r="BC150" i="4"/>
  <c r="AY150" i="4"/>
  <c r="AU150" i="4"/>
  <c r="AQ150" i="4"/>
  <c r="AM150" i="4"/>
  <c r="AI150" i="4"/>
  <c r="AZ152" i="4"/>
  <c r="AV152" i="4"/>
  <c r="AR152" i="4"/>
  <c r="AN152" i="4"/>
  <c r="AJ152" i="4"/>
  <c r="BC152" i="4"/>
  <c r="AY152" i="4"/>
  <c r="AU152" i="4"/>
  <c r="AQ152" i="4"/>
  <c r="AM152" i="4"/>
  <c r="AI152" i="4"/>
  <c r="BB152" i="4"/>
  <c r="AX152" i="4"/>
  <c r="AT152" i="4"/>
  <c r="AP152" i="4"/>
  <c r="AL152" i="4"/>
  <c r="AH152" i="4"/>
  <c r="BA152" i="4"/>
  <c r="AW152" i="4"/>
  <c r="AS152" i="4"/>
  <c r="AO152" i="4"/>
  <c r="AK152" i="4"/>
  <c r="AG152" i="4"/>
  <c r="BB154" i="4"/>
  <c r="AX154" i="4"/>
  <c r="AT154" i="4"/>
  <c r="AP154" i="4"/>
  <c r="AL154" i="4"/>
  <c r="AH154" i="4"/>
  <c r="BA154" i="4"/>
  <c r="AW154" i="4"/>
  <c r="AS154" i="4"/>
  <c r="AO154" i="4"/>
  <c r="AK154" i="4"/>
  <c r="AG154" i="4"/>
  <c r="AZ154" i="4"/>
  <c r="AV154" i="4"/>
  <c r="AR154" i="4"/>
  <c r="AN154" i="4"/>
  <c r="AJ154" i="4"/>
  <c r="BC154" i="4"/>
  <c r="AY154" i="4"/>
  <c r="AU154" i="4"/>
  <c r="AQ154" i="4"/>
  <c r="AM154" i="4"/>
  <c r="AI154" i="4"/>
  <c r="AZ156" i="4"/>
  <c r="AV156" i="4"/>
  <c r="AR156" i="4"/>
  <c r="AN156" i="4"/>
  <c r="AJ156" i="4"/>
  <c r="BC156" i="4"/>
  <c r="AY156" i="4"/>
  <c r="AU156" i="4"/>
  <c r="AQ156" i="4"/>
  <c r="AM156" i="4"/>
  <c r="AI156" i="4"/>
  <c r="BB156" i="4"/>
  <c r="AX156" i="4"/>
  <c r="AT156" i="4"/>
  <c r="AP156" i="4"/>
  <c r="AL156" i="4"/>
  <c r="AH156" i="4"/>
  <c r="BA156" i="4"/>
  <c r="AW156" i="4"/>
  <c r="AS156" i="4"/>
  <c r="AO156" i="4"/>
  <c r="AK156" i="4"/>
  <c r="AG156" i="4"/>
  <c r="BB158" i="4"/>
  <c r="AX158" i="4"/>
  <c r="AT158" i="4"/>
  <c r="AP158" i="4"/>
  <c r="AL158" i="4"/>
  <c r="AH158" i="4"/>
  <c r="BA158" i="4"/>
  <c r="AW158" i="4"/>
  <c r="AS158" i="4"/>
  <c r="AO158" i="4"/>
  <c r="AK158" i="4"/>
  <c r="AG158" i="4"/>
  <c r="AZ158" i="4"/>
  <c r="AV158" i="4"/>
  <c r="AR158" i="4"/>
  <c r="AN158" i="4"/>
  <c r="AJ158" i="4"/>
  <c r="BC158" i="4"/>
  <c r="AY158" i="4"/>
  <c r="AU158" i="4"/>
  <c r="AQ158" i="4"/>
  <c r="AM158" i="4"/>
  <c r="AI158" i="4"/>
  <c r="AZ160" i="4"/>
  <c r="AV160" i="4"/>
  <c r="AR160" i="4"/>
  <c r="AN160" i="4"/>
  <c r="AJ160" i="4"/>
  <c r="BC160" i="4"/>
  <c r="AY160" i="4"/>
  <c r="AU160" i="4"/>
  <c r="AQ160" i="4"/>
  <c r="AM160" i="4"/>
  <c r="AI160" i="4"/>
  <c r="BB160" i="4"/>
  <c r="AX160" i="4"/>
  <c r="AT160" i="4"/>
  <c r="AP160" i="4"/>
  <c r="AL160" i="4"/>
  <c r="AH160" i="4"/>
  <c r="BA160" i="4"/>
  <c r="AW160" i="4"/>
  <c r="AS160" i="4"/>
  <c r="AO160" i="4"/>
  <c r="AK160" i="4"/>
  <c r="AG160" i="4"/>
  <c r="BB162" i="4"/>
  <c r="AX162" i="4"/>
  <c r="AT162" i="4"/>
  <c r="AP162" i="4"/>
  <c r="AL162" i="4"/>
  <c r="AH162" i="4"/>
  <c r="BA162" i="4"/>
  <c r="AW162" i="4"/>
  <c r="AS162" i="4"/>
  <c r="AO162" i="4"/>
  <c r="AK162" i="4"/>
  <c r="AG162" i="4"/>
  <c r="AZ162" i="4"/>
  <c r="AV162" i="4"/>
  <c r="AR162" i="4"/>
  <c r="AN162" i="4"/>
  <c r="AJ162" i="4"/>
  <c r="BC162" i="4"/>
  <c r="AY162" i="4"/>
  <c r="AU162" i="4"/>
  <c r="AQ162" i="4"/>
  <c r="AM162" i="4"/>
  <c r="AI162" i="4"/>
  <c r="AZ164" i="4"/>
  <c r="AV164" i="4"/>
  <c r="AR164" i="4"/>
  <c r="AN164" i="4"/>
  <c r="AJ164" i="4"/>
  <c r="BC164" i="4"/>
  <c r="AY164" i="4"/>
  <c r="AU164" i="4"/>
  <c r="AQ164" i="4"/>
  <c r="AM164" i="4"/>
  <c r="AI164" i="4"/>
  <c r="BB164" i="4"/>
  <c r="AX164" i="4"/>
  <c r="AT164" i="4"/>
  <c r="AP164" i="4"/>
  <c r="AL164" i="4"/>
  <c r="AH164" i="4"/>
  <c r="BA164" i="4"/>
  <c r="AW164" i="4"/>
  <c r="AS164" i="4"/>
  <c r="AO164" i="4"/>
  <c r="AK164" i="4"/>
  <c r="AG164" i="4"/>
  <c r="BB166" i="4"/>
  <c r="AX166" i="4"/>
  <c r="AT166" i="4"/>
  <c r="AP166" i="4"/>
  <c r="AL166" i="4"/>
  <c r="AH166" i="4"/>
  <c r="BA166" i="4"/>
  <c r="AW166" i="4"/>
  <c r="AS166" i="4"/>
  <c r="AO166" i="4"/>
  <c r="AK166" i="4"/>
  <c r="AG166" i="4"/>
  <c r="AZ166" i="4"/>
  <c r="AV166" i="4"/>
  <c r="AR166" i="4"/>
  <c r="AN166" i="4"/>
  <c r="AJ166" i="4"/>
  <c r="BC166" i="4"/>
  <c r="AY166" i="4"/>
  <c r="AU166" i="4"/>
  <c r="AQ166" i="4"/>
  <c r="AM166" i="4"/>
  <c r="AI166" i="4"/>
  <c r="AZ168" i="4"/>
  <c r="AV168" i="4"/>
  <c r="AR168" i="4"/>
  <c r="AN168" i="4"/>
  <c r="AJ168" i="4"/>
  <c r="BC168" i="4"/>
  <c r="AY168" i="4"/>
  <c r="AU168" i="4"/>
  <c r="AQ168" i="4"/>
  <c r="AM168" i="4"/>
  <c r="AI168" i="4"/>
  <c r="BB168" i="4"/>
  <c r="AX168" i="4"/>
  <c r="AT168" i="4"/>
  <c r="AP168" i="4"/>
  <c r="AL168" i="4"/>
  <c r="AH168" i="4"/>
  <c r="BA168" i="4"/>
  <c r="AW168" i="4"/>
  <c r="AS168" i="4"/>
  <c r="AO168" i="4"/>
  <c r="AK168" i="4"/>
  <c r="AG168" i="4"/>
  <c r="BB170" i="4"/>
  <c r="AX170" i="4"/>
  <c r="AT170" i="4"/>
  <c r="AP170" i="4"/>
  <c r="AL170" i="4"/>
  <c r="AH170" i="4"/>
  <c r="BA170" i="4"/>
  <c r="AW170" i="4"/>
  <c r="AS170" i="4"/>
  <c r="AO170" i="4"/>
  <c r="AK170" i="4"/>
  <c r="AG170" i="4"/>
  <c r="AZ170" i="4"/>
  <c r="AV170" i="4"/>
  <c r="AR170" i="4"/>
  <c r="AN170" i="4"/>
  <c r="AJ170" i="4"/>
  <c r="BC170" i="4"/>
  <c r="AY170" i="4"/>
  <c r="AU170" i="4"/>
  <c r="AQ170" i="4"/>
  <c r="AM170" i="4"/>
  <c r="AI170" i="4"/>
  <c r="AZ172" i="4"/>
  <c r="AV172" i="4"/>
  <c r="AR172" i="4"/>
  <c r="AN172" i="4"/>
  <c r="AJ172" i="4"/>
  <c r="BC172" i="4"/>
  <c r="AY172" i="4"/>
  <c r="AU172" i="4"/>
  <c r="AQ172" i="4"/>
  <c r="AM172" i="4"/>
  <c r="AI172" i="4"/>
  <c r="BB172" i="4"/>
  <c r="AX172" i="4"/>
  <c r="AT172" i="4"/>
  <c r="AP172" i="4"/>
  <c r="AL172" i="4"/>
  <c r="AH172" i="4"/>
  <c r="BA172" i="4"/>
  <c r="AW172" i="4"/>
  <c r="AS172" i="4"/>
  <c r="AO172" i="4"/>
  <c r="AK172" i="4"/>
  <c r="AG172" i="4"/>
  <c r="BB174" i="4"/>
  <c r="AX174" i="4"/>
  <c r="AT174" i="4"/>
  <c r="AP174" i="4"/>
  <c r="AL174" i="4"/>
  <c r="AH174" i="4"/>
  <c r="BA174" i="4"/>
  <c r="AW174" i="4"/>
  <c r="AS174" i="4"/>
  <c r="AO174" i="4"/>
  <c r="AK174" i="4"/>
  <c r="AG174" i="4"/>
  <c r="AZ174" i="4"/>
  <c r="AV174" i="4"/>
  <c r="AR174" i="4"/>
  <c r="AN174" i="4"/>
  <c r="AJ174" i="4"/>
  <c r="BC174" i="4"/>
  <c r="AY174" i="4"/>
  <c r="AU174" i="4"/>
  <c r="AQ174" i="4"/>
  <c r="AM174" i="4"/>
  <c r="AI174" i="4"/>
  <c r="AZ176" i="4"/>
  <c r="AV176" i="4"/>
  <c r="AR176" i="4"/>
  <c r="AN176" i="4"/>
  <c r="AJ176" i="4"/>
  <c r="BC176" i="4"/>
  <c r="AY176" i="4"/>
  <c r="AU176" i="4"/>
  <c r="AQ176" i="4"/>
  <c r="AM176" i="4"/>
  <c r="AI176" i="4"/>
  <c r="BB176" i="4"/>
  <c r="AX176" i="4"/>
  <c r="AT176" i="4"/>
  <c r="AP176" i="4"/>
  <c r="AL176" i="4"/>
  <c r="AH176" i="4"/>
  <c r="BA176" i="4"/>
  <c r="AW176" i="4"/>
  <c r="AS176" i="4"/>
  <c r="AO176" i="4"/>
  <c r="AK176" i="4"/>
  <c r="AG176" i="4"/>
  <c r="BB178" i="4"/>
  <c r="AX178" i="4"/>
  <c r="AT178" i="4"/>
  <c r="AP178" i="4"/>
  <c r="AL178" i="4"/>
  <c r="AH178" i="4"/>
  <c r="BA178" i="4"/>
  <c r="AW178" i="4"/>
  <c r="AS178" i="4"/>
  <c r="AO178" i="4"/>
  <c r="AK178" i="4"/>
  <c r="AG178" i="4"/>
  <c r="AZ178" i="4"/>
  <c r="AV178" i="4"/>
  <c r="AR178" i="4"/>
  <c r="AN178" i="4"/>
  <c r="AJ178" i="4"/>
  <c r="BC178" i="4"/>
  <c r="AY178" i="4"/>
  <c r="AU178" i="4"/>
  <c r="AQ178" i="4"/>
  <c r="AM178" i="4"/>
  <c r="AI178" i="4"/>
  <c r="AZ180" i="4"/>
  <c r="AV180" i="4"/>
  <c r="AR180" i="4"/>
  <c r="AN180" i="4"/>
  <c r="AJ180" i="4"/>
  <c r="BC180" i="4"/>
  <c r="AY180" i="4"/>
  <c r="AU180" i="4"/>
  <c r="AQ180" i="4"/>
  <c r="AM180" i="4"/>
  <c r="AI180" i="4"/>
  <c r="BB180" i="4"/>
  <c r="AX180" i="4"/>
  <c r="AT180" i="4"/>
  <c r="AP180" i="4"/>
  <c r="AL180" i="4"/>
  <c r="AH180" i="4"/>
  <c r="BA180" i="4"/>
  <c r="AW180" i="4"/>
  <c r="AS180" i="4"/>
  <c r="AO180" i="4"/>
  <c r="AK180" i="4"/>
  <c r="AG180" i="4"/>
  <c r="BB182" i="4"/>
  <c r="AX182" i="4"/>
  <c r="AT182" i="4"/>
  <c r="AP182" i="4"/>
  <c r="AL182" i="4"/>
  <c r="AH182" i="4"/>
  <c r="BA182" i="4"/>
  <c r="AW182" i="4"/>
  <c r="AS182" i="4"/>
  <c r="AO182" i="4"/>
  <c r="AK182" i="4"/>
  <c r="AG182" i="4"/>
  <c r="AZ182" i="4"/>
  <c r="AV182" i="4"/>
  <c r="AR182" i="4"/>
  <c r="AN182" i="4"/>
  <c r="AJ182" i="4"/>
  <c r="BC182" i="4"/>
  <c r="AY182" i="4"/>
  <c r="AU182" i="4"/>
  <c r="AQ182" i="4"/>
  <c r="AM182" i="4"/>
  <c r="AI182" i="4"/>
  <c r="AZ184" i="4"/>
  <c r="AV184" i="4"/>
  <c r="AR184" i="4"/>
  <c r="AN184" i="4"/>
  <c r="AJ184" i="4"/>
  <c r="BC184" i="4"/>
  <c r="AY184" i="4"/>
  <c r="AU184" i="4"/>
  <c r="AQ184" i="4"/>
  <c r="AM184" i="4"/>
  <c r="AI184" i="4"/>
  <c r="BB184" i="4"/>
  <c r="AX184" i="4"/>
  <c r="AT184" i="4"/>
  <c r="AP184" i="4"/>
  <c r="AL184" i="4"/>
  <c r="AH184" i="4"/>
  <c r="BA184" i="4"/>
  <c r="AW184" i="4"/>
  <c r="AS184" i="4"/>
  <c r="AO184" i="4"/>
  <c r="AK184" i="4"/>
  <c r="AG184" i="4"/>
  <c r="BB186" i="4"/>
  <c r="AX186" i="4"/>
  <c r="AT186" i="4"/>
  <c r="AP186" i="4"/>
  <c r="AL186" i="4"/>
  <c r="AH186" i="4"/>
  <c r="BA186" i="4"/>
  <c r="AW186" i="4"/>
  <c r="AS186" i="4"/>
  <c r="AO186" i="4"/>
  <c r="AK186" i="4"/>
  <c r="AG186" i="4"/>
  <c r="AZ186" i="4"/>
  <c r="AV186" i="4"/>
  <c r="AR186" i="4"/>
  <c r="AN186" i="4"/>
  <c r="AJ186" i="4"/>
  <c r="BC186" i="4"/>
  <c r="AY186" i="4"/>
  <c r="AU186" i="4"/>
  <c r="AQ186" i="4"/>
  <c r="AM186" i="4"/>
  <c r="AI186" i="4"/>
  <c r="AZ188" i="4"/>
  <c r="AV188" i="4"/>
  <c r="AR188" i="4"/>
  <c r="AN188" i="4"/>
  <c r="AJ188" i="4"/>
  <c r="BC188" i="4"/>
  <c r="AY188" i="4"/>
  <c r="AU188" i="4"/>
  <c r="AQ188" i="4"/>
  <c r="AM188" i="4"/>
  <c r="AI188" i="4"/>
  <c r="BB188" i="4"/>
  <c r="AX188" i="4"/>
  <c r="AT188" i="4"/>
  <c r="AP188" i="4"/>
  <c r="AL188" i="4"/>
  <c r="AH188" i="4"/>
  <c r="BA188" i="4"/>
  <c r="AW188" i="4"/>
  <c r="AS188" i="4"/>
  <c r="AO188" i="4"/>
  <c r="AK188" i="4"/>
  <c r="AG188" i="4"/>
  <c r="BB190" i="4"/>
  <c r="AX190" i="4"/>
  <c r="AT190" i="4"/>
  <c r="AP190" i="4"/>
  <c r="AL190" i="4"/>
  <c r="AH190" i="4"/>
  <c r="BA190" i="4"/>
  <c r="AW190" i="4"/>
  <c r="AS190" i="4"/>
  <c r="AO190" i="4"/>
  <c r="AK190" i="4"/>
  <c r="AG190" i="4"/>
  <c r="AZ190" i="4"/>
  <c r="AV190" i="4"/>
  <c r="AR190" i="4"/>
  <c r="AN190" i="4"/>
  <c r="AJ190" i="4"/>
  <c r="BC190" i="4"/>
  <c r="AY190" i="4"/>
  <c r="AU190" i="4"/>
  <c r="AQ190" i="4"/>
  <c r="AM190" i="4"/>
  <c r="AI190" i="4"/>
  <c r="AZ192" i="4"/>
  <c r="AV192" i="4"/>
  <c r="AR192" i="4"/>
  <c r="AN192" i="4"/>
  <c r="AJ192" i="4"/>
  <c r="BC192" i="4"/>
  <c r="AY192" i="4"/>
  <c r="AU192" i="4"/>
  <c r="AQ192" i="4"/>
  <c r="AM192" i="4"/>
  <c r="AI192" i="4"/>
  <c r="BB192" i="4"/>
  <c r="AX192" i="4"/>
  <c r="AT192" i="4"/>
  <c r="AP192" i="4"/>
  <c r="AL192" i="4"/>
  <c r="AH192" i="4"/>
  <c r="BA192" i="4"/>
  <c r="AW192" i="4"/>
  <c r="AS192" i="4"/>
  <c r="AO192" i="4"/>
  <c r="AK192" i="4"/>
  <c r="AG192" i="4"/>
  <c r="BB194" i="4"/>
  <c r="AX194" i="4"/>
  <c r="AT194" i="4"/>
  <c r="AP194" i="4"/>
  <c r="AL194" i="4"/>
  <c r="AH194" i="4"/>
  <c r="BA194" i="4"/>
  <c r="AW194" i="4"/>
  <c r="AS194" i="4"/>
  <c r="AO194" i="4"/>
  <c r="AK194" i="4"/>
  <c r="AG194" i="4"/>
  <c r="AZ194" i="4"/>
  <c r="AV194" i="4"/>
  <c r="AR194" i="4"/>
  <c r="AN194" i="4"/>
  <c r="AJ194" i="4"/>
  <c r="BC194" i="4"/>
  <c r="AY194" i="4"/>
  <c r="AU194" i="4"/>
  <c r="AQ194" i="4"/>
  <c r="AM194" i="4"/>
  <c r="AI194" i="4"/>
  <c r="AZ196" i="4"/>
  <c r="AV196" i="4"/>
  <c r="AR196" i="4"/>
  <c r="AN196" i="4"/>
  <c r="AJ196" i="4"/>
  <c r="BC196" i="4"/>
  <c r="AY196" i="4"/>
  <c r="AU196" i="4"/>
  <c r="AQ196" i="4"/>
  <c r="AM196" i="4"/>
  <c r="AI196" i="4"/>
  <c r="BB196" i="4"/>
  <c r="AX196" i="4"/>
  <c r="AT196" i="4"/>
  <c r="AP196" i="4"/>
  <c r="AL196" i="4"/>
  <c r="AH196" i="4"/>
  <c r="BA196" i="4"/>
  <c r="AW196" i="4"/>
  <c r="AS196" i="4"/>
  <c r="AO196" i="4"/>
  <c r="AK196" i="4"/>
  <c r="AG196" i="4"/>
  <c r="BB198" i="4"/>
  <c r="AX198" i="4"/>
  <c r="AT198" i="4"/>
  <c r="AP198" i="4"/>
  <c r="AL198" i="4"/>
  <c r="AH198" i="4"/>
  <c r="BA198" i="4"/>
  <c r="AW198" i="4"/>
  <c r="AS198" i="4"/>
  <c r="AO198" i="4"/>
  <c r="AK198" i="4"/>
  <c r="AG198" i="4"/>
  <c r="AZ198" i="4"/>
  <c r="AV198" i="4"/>
  <c r="AR198" i="4"/>
  <c r="AN198" i="4"/>
  <c r="AJ198" i="4"/>
  <c r="BC198" i="4"/>
  <c r="AY198" i="4"/>
  <c r="AU198" i="4"/>
  <c r="AQ198" i="4"/>
  <c r="AM198" i="4"/>
  <c r="AI198" i="4"/>
  <c r="AZ200" i="4"/>
  <c r="AV200" i="4"/>
  <c r="AR200" i="4"/>
  <c r="AN200" i="4"/>
  <c r="AJ200" i="4"/>
  <c r="BC200" i="4"/>
  <c r="AY200" i="4"/>
  <c r="AU200" i="4"/>
  <c r="AQ200" i="4"/>
  <c r="AM200" i="4"/>
  <c r="AI200" i="4"/>
  <c r="BB200" i="4"/>
  <c r="AX200" i="4"/>
  <c r="AT200" i="4"/>
  <c r="AP200" i="4"/>
  <c r="AL200" i="4"/>
  <c r="AH200" i="4"/>
  <c r="BA200" i="4"/>
  <c r="AW200" i="4"/>
  <c r="AS200" i="4"/>
  <c r="AO200" i="4"/>
  <c r="AK200" i="4"/>
  <c r="AG200" i="4"/>
  <c r="BB202" i="4"/>
  <c r="AX202" i="4"/>
  <c r="AT202" i="4"/>
  <c r="AP202" i="4"/>
  <c r="AL202" i="4"/>
  <c r="AH202" i="4"/>
  <c r="BA202" i="4"/>
  <c r="AW202" i="4"/>
  <c r="AS202" i="4"/>
  <c r="AO202" i="4"/>
  <c r="AK202" i="4"/>
  <c r="AG202" i="4"/>
  <c r="AZ202" i="4"/>
  <c r="AV202" i="4"/>
  <c r="AR202" i="4"/>
  <c r="AN202" i="4"/>
  <c r="AJ202" i="4"/>
  <c r="BC202" i="4"/>
  <c r="AY202" i="4"/>
  <c r="AU202" i="4"/>
  <c r="AQ202" i="4"/>
  <c r="AM202" i="4"/>
  <c r="AI202" i="4"/>
  <c r="AZ204" i="4"/>
  <c r="AV204" i="4"/>
  <c r="AR204" i="4"/>
  <c r="AN204" i="4"/>
  <c r="AJ204" i="4"/>
  <c r="BC204" i="4"/>
  <c r="AY204" i="4"/>
  <c r="AU204" i="4"/>
  <c r="AQ204" i="4"/>
  <c r="AM204" i="4"/>
  <c r="AI204" i="4"/>
  <c r="BB204" i="4"/>
  <c r="AX204" i="4"/>
  <c r="AT204" i="4"/>
  <c r="AP204" i="4"/>
  <c r="AL204" i="4"/>
  <c r="AH204" i="4"/>
  <c r="BA204" i="4"/>
  <c r="AW204" i="4"/>
  <c r="AS204" i="4"/>
  <c r="AO204" i="4"/>
  <c r="AK204" i="4"/>
  <c r="AG204" i="4"/>
  <c r="BB206" i="4"/>
  <c r="AX206" i="4"/>
  <c r="AT206" i="4"/>
  <c r="AP206" i="4"/>
  <c r="AL206" i="4"/>
  <c r="AH206" i="4"/>
  <c r="BA206" i="4"/>
  <c r="AW206" i="4"/>
  <c r="AS206" i="4"/>
  <c r="AO206" i="4"/>
  <c r="AK206" i="4"/>
  <c r="AG206" i="4"/>
  <c r="AZ206" i="4"/>
  <c r="AV206" i="4"/>
  <c r="AR206" i="4"/>
  <c r="AN206" i="4"/>
  <c r="AJ206" i="4"/>
  <c r="BC206" i="4"/>
  <c r="AY206" i="4"/>
  <c r="AU206" i="4"/>
  <c r="AQ206" i="4"/>
  <c r="AM206" i="4"/>
  <c r="AI206" i="4"/>
  <c r="AZ208" i="4"/>
  <c r="AV208" i="4"/>
  <c r="AR208" i="4"/>
  <c r="AN208" i="4"/>
  <c r="AJ208" i="4"/>
  <c r="BC208" i="4"/>
  <c r="AY208" i="4"/>
  <c r="AU208" i="4"/>
  <c r="AQ208" i="4"/>
  <c r="AM208" i="4"/>
  <c r="AI208" i="4"/>
  <c r="BB208" i="4"/>
  <c r="AX208" i="4"/>
  <c r="AT208" i="4"/>
  <c r="AP208" i="4"/>
  <c r="AL208" i="4"/>
  <c r="AH208" i="4"/>
  <c r="BA208" i="4"/>
  <c r="AW208" i="4"/>
  <c r="AS208" i="4"/>
  <c r="AO208" i="4"/>
  <c r="AK208" i="4"/>
  <c r="AG208" i="4"/>
  <c r="BB210" i="4"/>
  <c r="AX210" i="4"/>
  <c r="AT210" i="4"/>
  <c r="AP210" i="4"/>
  <c r="AL210" i="4"/>
  <c r="AH210" i="4"/>
  <c r="BA210" i="4"/>
  <c r="AW210" i="4"/>
  <c r="AS210" i="4"/>
  <c r="AO210" i="4"/>
  <c r="AK210" i="4"/>
  <c r="AG210" i="4"/>
  <c r="AZ210" i="4"/>
  <c r="AV210" i="4"/>
  <c r="AR210" i="4"/>
  <c r="AN210" i="4"/>
  <c r="AJ210" i="4"/>
  <c r="BC210" i="4"/>
  <c r="AY210" i="4"/>
  <c r="AU210" i="4"/>
  <c r="AQ210" i="4"/>
  <c r="AM210" i="4"/>
  <c r="AI210" i="4"/>
  <c r="AZ212" i="4"/>
  <c r="AV212" i="4"/>
  <c r="AR212" i="4"/>
  <c r="AN212" i="4"/>
  <c r="AJ212" i="4"/>
  <c r="BC212" i="4"/>
  <c r="AY212" i="4"/>
  <c r="AU212" i="4"/>
  <c r="AQ212" i="4"/>
  <c r="AM212" i="4"/>
  <c r="AI212" i="4"/>
  <c r="BB212" i="4"/>
  <c r="AX212" i="4"/>
  <c r="AT212" i="4"/>
  <c r="AP212" i="4"/>
  <c r="AL212" i="4"/>
  <c r="AH212" i="4"/>
  <c r="BA212" i="4"/>
  <c r="AW212" i="4"/>
  <c r="AS212" i="4"/>
  <c r="AO212" i="4"/>
  <c r="AK212" i="4"/>
  <c r="AG212" i="4"/>
  <c r="BB214" i="4"/>
  <c r="AX214" i="4"/>
  <c r="AT214" i="4"/>
  <c r="AP214" i="4"/>
  <c r="AL214" i="4"/>
  <c r="AH214" i="4"/>
  <c r="BA214" i="4"/>
  <c r="AW214" i="4"/>
  <c r="AS214" i="4"/>
  <c r="AO214" i="4"/>
  <c r="AK214" i="4"/>
  <c r="AG214" i="4"/>
  <c r="AZ214" i="4"/>
  <c r="AV214" i="4"/>
  <c r="AR214" i="4"/>
  <c r="AN214" i="4"/>
  <c r="AJ214" i="4"/>
  <c r="BC214" i="4"/>
  <c r="AY214" i="4"/>
  <c r="AU214" i="4"/>
  <c r="AQ214" i="4"/>
  <c r="AM214" i="4"/>
  <c r="AI214" i="4"/>
  <c r="BC216" i="4"/>
  <c r="AY216" i="4"/>
  <c r="AU216" i="4"/>
  <c r="AQ216" i="4"/>
  <c r="BA216" i="4"/>
  <c r="AW216" i="4"/>
  <c r="AS216" i="4"/>
  <c r="BB216" i="4"/>
  <c r="AT216" i="4"/>
  <c r="AN216" i="4"/>
  <c r="AJ216" i="4"/>
  <c r="AZ216" i="4"/>
  <c r="AR216" i="4"/>
  <c r="AM216" i="4"/>
  <c r="AI216" i="4"/>
  <c r="AX216" i="4"/>
  <c r="AP216" i="4"/>
  <c r="AL216" i="4"/>
  <c r="AH216" i="4"/>
  <c r="AV216" i="4"/>
  <c r="AO216" i="4"/>
  <c r="AK216" i="4"/>
  <c r="AG216" i="4"/>
  <c r="BA218" i="4"/>
  <c r="AW218" i="4"/>
  <c r="AS218" i="4"/>
  <c r="AO218" i="4"/>
  <c r="AK218" i="4"/>
  <c r="AG218" i="4"/>
  <c r="BC218" i="4"/>
  <c r="AY218" i="4"/>
  <c r="AU218" i="4"/>
  <c r="AQ218" i="4"/>
  <c r="AM218" i="4"/>
  <c r="AI218" i="4"/>
  <c r="AV218" i="4"/>
  <c r="AN218" i="4"/>
  <c r="BB218" i="4"/>
  <c r="AT218" i="4"/>
  <c r="AL218" i="4"/>
  <c r="AZ218" i="4"/>
  <c r="AR218" i="4"/>
  <c r="AJ218" i="4"/>
  <c r="AX218" i="4"/>
  <c r="AP218" i="4"/>
  <c r="AH218" i="4"/>
  <c r="BC220" i="4"/>
  <c r="AY220" i="4"/>
  <c r="AU220" i="4"/>
  <c r="AQ220" i="4"/>
  <c r="AM220" i="4"/>
  <c r="AI220" i="4"/>
  <c r="BA220" i="4"/>
  <c r="AW220" i="4"/>
  <c r="AS220" i="4"/>
  <c r="AO220" i="4"/>
  <c r="AK220" i="4"/>
  <c r="AG220" i="4"/>
  <c r="AX220" i="4"/>
  <c r="AP220" i="4"/>
  <c r="AH220" i="4"/>
  <c r="AV220" i="4"/>
  <c r="AN220" i="4"/>
  <c r="BB220" i="4"/>
  <c r="AT220" i="4"/>
  <c r="AL220" i="4"/>
  <c r="AZ220" i="4"/>
  <c r="AR220" i="4"/>
  <c r="AJ220" i="4"/>
  <c r="BA222" i="4"/>
  <c r="AW222" i="4"/>
  <c r="AS222" i="4"/>
  <c r="AO222" i="4"/>
  <c r="AK222" i="4"/>
  <c r="AG222" i="4"/>
  <c r="BC222" i="4"/>
  <c r="AY222" i="4"/>
  <c r="AU222" i="4"/>
  <c r="AQ222" i="4"/>
  <c r="AM222" i="4"/>
  <c r="AI222" i="4"/>
  <c r="AZ222" i="4"/>
  <c r="AR222" i="4"/>
  <c r="AJ222" i="4"/>
  <c r="AX222" i="4"/>
  <c r="AP222" i="4"/>
  <c r="AH222" i="4"/>
  <c r="AV222" i="4"/>
  <c r="AN222" i="4"/>
  <c r="BB222" i="4"/>
  <c r="AT222" i="4"/>
  <c r="AL222" i="4"/>
  <c r="BC224" i="4"/>
  <c r="AY224" i="4"/>
  <c r="AU224" i="4"/>
  <c r="AQ224" i="4"/>
  <c r="AM224" i="4"/>
  <c r="AI224" i="4"/>
  <c r="BA224" i="4"/>
  <c r="AW224" i="4"/>
  <c r="AS224" i="4"/>
  <c r="AO224" i="4"/>
  <c r="AK224" i="4"/>
  <c r="AG224" i="4"/>
  <c r="BB224" i="4"/>
  <c r="AT224" i="4"/>
  <c r="AL224" i="4"/>
  <c r="AZ224" i="4"/>
  <c r="AR224" i="4"/>
  <c r="AJ224" i="4"/>
  <c r="AX224" i="4"/>
  <c r="AP224" i="4"/>
  <c r="AH224" i="4"/>
  <c r="AV224" i="4"/>
  <c r="AN224" i="4"/>
  <c r="BA226" i="4"/>
  <c r="AW226" i="4"/>
  <c r="AS226" i="4"/>
  <c r="AO226" i="4"/>
  <c r="AK226" i="4"/>
  <c r="AG226" i="4"/>
  <c r="BC226" i="4"/>
  <c r="AY226" i="4"/>
  <c r="AU226" i="4"/>
  <c r="AQ226" i="4"/>
  <c r="AM226" i="4"/>
  <c r="AI226" i="4"/>
  <c r="AV226" i="4"/>
  <c r="AN226" i="4"/>
  <c r="BB226" i="4"/>
  <c r="AT226" i="4"/>
  <c r="AL226" i="4"/>
  <c r="AZ226" i="4"/>
  <c r="AR226" i="4"/>
  <c r="AJ226" i="4"/>
  <c r="AX226" i="4"/>
  <c r="AP226" i="4"/>
  <c r="AH226" i="4"/>
  <c r="BC228" i="4"/>
  <c r="AY228" i="4"/>
  <c r="AU228" i="4"/>
  <c r="AQ228" i="4"/>
  <c r="AM228" i="4"/>
  <c r="AI228" i="4"/>
  <c r="BA228" i="4"/>
  <c r="AW228" i="4"/>
  <c r="AS228" i="4"/>
  <c r="AO228" i="4"/>
  <c r="AK228" i="4"/>
  <c r="AG228" i="4"/>
  <c r="AX228" i="4"/>
  <c r="AP228" i="4"/>
  <c r="AH228" i="4"/>
  <c r="AV228" i="4"/>
  <c r="AN228" i="4"/>
  <c r="BB228" i="4"/>
  <c r="AT228" i="4"/>
  <c r="AL228" i="4"/>
  <c r="AZ228" i="4"/>
  <c r="AR228" i="4"/>
  <c r="AJ228" i="4"/>
  <c r="BA230" i="4"/>
  <c r="AW230" i="4"/>
  <c r="AS230" i="4"/>
  <c r="AO230" i="4"/>
  <c r="AK230" i="4"/>
  <c r="AG230" i="4"/>
  <c r="BC230" i="4"/>
  <c r="AY230" i="4"/>
  <c r="AU230" i="4"/>
  <c r="AQ230" i="4"/>
  <c r="AM230" i="4"/>
  <c r="AI230" i="4"/>
  <c r="AZ230" i="4"/>
  <c r="AR230" i="4"/>
  <c r="AJ230" i="4"/>
  <c r="AX230" i="4"/>
  <c r="AP230" i="4"/>
  <c r="AH230" i="4"/>
  <c r="AV230" i="4"/>
  <c r="AN230" i="4"/>
  <c r="BB230" i="4"/>
  <c r="AT230" i="4"/>
  <c r="AL230" i="4"/>
  <c r="BC232" i="4"/>
  <c r="AY232" i="4"/>
  <c r="AU232" i="4"/>
  <c r="AQ232" i="4"/>
  <c r="AM232" i="4"/>
  <c r="AI232" i="4"/>
  <c r="BA232" i="4"/>
  <c r="AW232" i="4"/>
  <c r="AS232" i="4"/>
  <c r="AO232" i="4"/>
  <c r="AK232" i="4"/>
  <c r="AG232" i="4"/>
  <c r="BB232" i="4"/>
  <c r="AT232" i="4"/>
  <c r="AL232" i="4"/>
  <c r="AZ232" i="4"/>
  <c r="AR232" i="4"/>
  <c r="AJ232" i="4"/>
  <c r="AX232" i="4"/>
  <c r="AP232" i="4"/>
  <c r="AH232" i="4"/>
  <c r="AV232" i="4"/>
  <c r="AN232" i="4"/>
  <c r="BA234" i="4"/>
  <c r="AW234" i="4"/>
  <c r="AS234" i="4"/>
  <c r="AO234" i="4"/>
  <c r="AK234" i="4"/>
  <c r="AG234" i="4"/>
  <c r="BC234" i="4"/>
  <c r="AY234" i="4"/>
  <c r="AU234" i="4"/>
  <c r="AQ234" i="4"/>
  <c r="AM234" i="4"/>
  <c r="AI234" i="4"/>
  <c r="AV234" i="4"/>
  <c r="AN234" i="4"/>
  <c r="BB234" i="4"/>
  <c r="AT234" i="4"/>
  <c r="AL234" i="4"/>
  <c r="AZ234" i="4"/>
  <c r="AR234" i="4"/>
  <c r="AJ234" i="4"/>
  <c r="AX234" i="4"/>
  <c r="AP234" i="4"/>
  <c r="AH234" i="4"/>
  <c r="BC236" i="4"/>
  <c r="AY236" i="4"/>
  <c r="AU236" i="4"/>
  <c r="AQ236" i="4"/>
  <c r="AM236" i="4"/>
  <c r="AI236" i="4"/>
  <c r="BA236" i="4"/>
  <c r="AW236" i="4"/>
  <c r="AS236" i="4"/>
  <c r="AO236" i="4"/>
  <c r="AK236" i="4"/>
  <c r="AG236" i="4"/>
  <c r="AX236" i="4"/>
  <c r="AP236" i="4"/>
  <c r="AH236" i="4"/>
  <c r="AV236" i="4"/>
  <c r="AN236" i="4"/>
  <c r="BB236" i="4"/>
  <c r="AT236" i="4"/>
  <c r="AL236" i="4"/>
  <c r="AZ236" i="4"/>
  <c r="AR236" i="4"/>
  <c r="AJ236" i="4"/>
  <c r="BA238" i="4"/>
  <c r="AW238" i="4"/>
  <c r="AS238" i="4"/>
  <c r="AO238" i="4"/>
  <c r="AK238" i="4"/>
  <c r="AG238" i="4"/>
  <c r="BC238" i="4"/>
  <c r="AY238" i="4"/>
  <c r="AU238" i="4"/>
  <c r="AQ238" i="4"/>
  <c r="AM238" i="4"/>
  <c r="AI238" i="4"/>
  <c r="AZ238" i="4"/>
  <c r="AR238" i="4"/>
  <c r="AJ238" i="4"/>
  <c r="AX238" i="4"/>
  <c r="AP238" i="4"/>
  <c r="AH238" i="4"/>
  <c r="AV238" i="4"/>
  <c r="AN238" i="4"/>
  <c r="BB238" i="4"/>
  <c r="AT238" i="4"/>
  <c r="AL238" i="4"/>
  <c r="BC240" i="4"/>
  <c r="AY240" i="4"/>
  <c r="AU240" i="4"/>
  <c r="AQ240" i="4"/>
  <c r="AM240" i="4"/>
  <c r="AI240" i="4"/>
  <c r="BA240" i="4"/>
  <c r="AW240" i="4"/>
  <c r="AS240" i="4"/>
  <c r="AO240" i="4"/>
  <c r="AK240" i="4"/>
  <c r="AG240" i="4"/>
  <c r="BB240" i="4"/>
  <c r="AT240" i="4"/>
  <c r="AL240" i="4"/>
  <c r="AZ240" i="4"/>
  <c r="AR240" i="4"/>
  <c r="AJ240" i="4"/>
  <c r="AX240" i="4"/>
  <c r="AP240" i="4"/>
  <c r="AH240" i="4"/>
  <c r="AV240" i="4"/>
  <c r="AN240" i="4"/>
  <c r="BA242" i="4"/>
  <c r="AW242" i="4"/>
  <c r="AS242" i="4"/>
  <c r="AO242" i="4"/>
  <c r="AK242" i="4"/>
  <c r="AG242" i="4"/>
  <c r="BC242" i="4"/>
  <c r="AY242" i="4"/>
  <c r="AU242" i="4"/>
  <c r="AQ242" i="4"/>
  <c r="AM242" i="4"/>
  <c r="AI242" i="4"/>
  <c r="AV242" i="4"/>
  <c r="AN242" i="4"/>
  <c r="BB242" i="4"/>
  <c r="AT242" i="4"/>
  <c r="AL242" i="4"/>
  <c r="AZ242" i="4"/>
  <c r="AR242" i="4"/>
  <c r="AJ242" i="4"/>
  <c r="AX242" i="4"/>
  <c r="AP242" i="4"/>
  <c r="AH242" i="4"/>
  <c r="BC244" i="4"/>
  <c r="AY244" i="4"/>
  <c r="AU244" i="4"/>
  <c r="AQ244" i="4"/>
  <c r="AM244" i="4"/>
  <c r="AI244" i="4"/>
  <c r="BA244" i="4"/>
  <c r="AW244" i="4"/>
  <c r="AS244" i="4"/>
  <c r="AO244" i="4"/>
  <c r="AK244" i="4"/>
  <c r="AG244" i="4"/>
  <c r="AX244" i="4"/>
  <c r="AP244" i="4"/>
  <c r="AH244" i="4"/>
  <c r="AV244" i="4"/>
  <c r="AN244" i="4"/>
  <c r="BB244" i="4"/>
  <c r="AT244" i="4"/>
  <c r="AL244" i="4"/>
  <c r="AZ244" i="4"/>
  <c r="AR244" i="4"/>
  <c r="AJ244" i="4"/>
  <c r="BA246" i="4"/>
  <c r="AW246" i="4"/>
  <c r="AS246" i="4"/>
  <c r="AO246" i="4"/>
  <c r="AK246" i="4"/>
  <c r="AG246" i="4"/>
  <c r="BC246" i="4"/>
  <c r="AY246" i="4"/>
  <c r="AU246" i="4"/>
  <c r="AQ246" i="4"/>
  <c r="AM246" i="4"/>
  <c r="AI246" i="4"/>
  <c r="AZ246" i="4"/>
  <c r="AR246" i="4"/>
  <c r="AJ246" i="4"/>
  <c r="AX246" i="4"/>
  <c r="AP246" i="4"/>
  <c r="AH246" i="4"/>
  <c r="AV246" i="4"/>
  <c r="AN246" i="4"/>
  <c r="BB246" i="4"/>
  <c r="AT246" i="4"/>
  <c r="AL246" i="4"/>
  <c r="BC248" i="4"/>
  <c r="AY248" i="4"/>
  <c r="AU248" i="4"/>
  <c r="AQ248" i="4"/>
  <c r="AM248" i="4"/>
  <c r="AI248" i="4"/>
  <c r="BA248" i="4"/>
  <c r="AW248" i="4"/>
  <c r="AS248" i="4"/>
  <c r="AO248" i="4"/>
  <c r="AK248" i="4"/>
  <c r="AG248" i="4"/>
  <c r="BB248" i="4"/>
  <c r="AT248" i="4"/>
  <c r="AL248" i="4"/>
  <c r="AZ248" i="4"/>
  <c r="AR248" i="4"/>
  <c r="AJ248" i="4"/>
  <c r="AX248" i="4"/>
  <c r="AP248" i="4"/>
  <c r="AH248" i="4"/>
  <c r="AV248" i="4"/>
  <c r="AN248" i="4"/>
  <c r="BA250" i="4"/>
  <c r="AW250" i="4"/>
  <c r="AS250" i="4"/>
  <c r="AO250" i="4"/>
  <c r="AK250" i="4"/>
  <c r="AG250" i="4"/>
  <c r="BC250" i="4"/>
  <c r="AY250" i="4"/>
  <c r="AU250" i="4"/>
  <c r="AQ250" i="4"/>
  <c r="AM250" i="4"/>
  <c r="AI250" i="4"/>
  <c r="AV250" i="4"/>
  <c r="AN250" i="4"/>
  <c r="BB250" i="4"/>
  <c r="AT250" i="4"/>
  <c r="AL250" i="4"/>
  <c r="AZ250" i="4"/>
  <c r="AR250" i="4"/>
  <c r="AJ250" i="4"/>
  <c r="AX250" i="4"/>
  <c r="AP250" i="4"/>
  <c r="AH250" i="4"/>
  <c r="BC252" i="4"/>
  <c r="AY252" i="4"/>
  <c r="AU252" i="4"/>
  <c r="AQ252" i="4"/>
  <c r="AM252" i="4"/>
  <c r="AI252" i="4"/>
  <c r="BA252" i="4"/>
  <c r="AW252" i="4"/>
  <c r="AS252" i="4"/>
  <c r="AO252" i="4"/>
  <c r="AK252" i="4"/>
  <c r="AG252" i="4"/>
  <c r="AX252" i="4"/>
  <c r="AP252" i="4"/>
  <c r="AH252" i="4"/>
  <c r="AV252" i="4"/>
  <c r="AN252" i="4"/>
  <c r="BB252" i="4"/>
  <c r="AT252" i="4"/>
  <c r="AL252" i="4"/>
  <c r="AZ252" i="4"/>
  <c r="AR252" i="4"/>
  <c r="AJ252" i="4"/>
  <c r="BA254" i="4"/>
  <c r="AW254" i="4"/>
  <c r="AS254" i="4"/>
  <c r="AO254" i="4"/>
  <c r="AK254" i="4"/>
  <c r="AG254" i="4"/>
  <c r="BC254" i="4"/>
  <c r="AY254" i="4"/>
  <c r="AU254" i="4"/>
  <c r="AQ254" i="4"/>
  <c r="AM254" i="4"/>
  <c r="AI254" i="4"/>
  <c r="AZ254" i="4"/>
  <c r="AR254" i="4"/>
  <c r="AJ254" i="4"/>
  <c r="AX254" i="4"/>
  <c r="AP254" i="4"/>
  <c r="AH254" i="4"/>
  <c r="AV254" i="4"/>
  <c r="AN254" i="4"/>
  <c r="BB254" i="4"/>
  <c r="AT254" i="4"/>
  <c r="AL254" i="4"/>
  <c r="BC256" i="4"/>
  <c r="AY256" i="4"/>
  <c r="AU256" i="4"/>
  <c r="AQ256" i="4"/>
  <c r="AM256" i="4"/>
  <c r="AI256" i="4"/>
  <c r="BA256" i="4"/>
  <c r="AW256" i="4"/>
  <c r="AS256" i="4"/>
  <c r="AO256" i="4"/>
  <c r="AK256" i="4"/>
  <c r="AG256" i="4"/>
  <c r="BB256" i="4"/>
  <c r="AT256" i="4"/>
  <c r="AL256" i="4"/>
  <c r="AZ256" i="4"/>
  <c r="AR256" i="4"/>
  <c r="AJ256" i="4"/>
  <c r="AX256" i="4"/>
  <c r="AP256" i="4"/>
  <c r="AH256" i="4"/>
  <c r="AV256" i="4"/>
  <c r="AN256" i="4"/>
  <c r="BA258" i="4"/>
  <c r="AW258" i="4"/>
  <c r="AS258" i="4"/>
  <c r="AO258" i="4"/>
  <c r="AK258" i="4"/>
  <c r="AG258" i="4"/>
  <c r="BC258" i="4"/>
  <c r="AY258" i="4"/>
  <c r="AU258" i="4"/>
  <c r="AQ258" i="4"/>
  <c r="AM258" i="4"/>
  <c r="AI258" i="4"/>
  <c r="AV258" i="4"/>
  <c r="AN258" i="4"/>
  <c r="BB258" i="4"/>
  <c r="AT258" i="4"/>
  <c r="AL258" i="4"/>
  <c r="AZ258" i="4"/>
  <c r="AR258" i="4"/>
  <c r="AJ258" i="4"/>
  <c r="AX258" i="4"/>
  <c r="AP258" i="4"/>
  <c r="AH258" i="4"/>
  <c r="BC260" i="4"/>
  <c r="AY260" i="4"/>
  <c r="AU260" i="4"/>
  <c r="AQ260" i="4"/>
  <c r="AM260" i="4"/>
  <c r="AI260" i="4"/>
  <c r="BA260" i="4"/>
  <c r="AW260" i="4"/>
  <c r="AS260" i="4"/>
  <c r="AO260" i="4"/>
  <c r="AK260" i="4"/>
  <c r="AG260" i="4"/>
  <c r="AX260" i="4"/>
  <c r="AP260" i="4"/>
  <c r="AH260" i="4"/>
  <c r="AV260" i="4"/>
  <c r="AN260" i="4"/>
  <c r="BB260" i="4"/>
  <c r="AT260" i="4"/>
  <c r="AL260" i="4"/>
  <c r="AZ260" i="4"/>
  <c r="AR260" i="4"/>
  <c r="AJ260" i="4"/>
  <c r="BA262" i="4"/>
  <c r="AW262" i="4"/>
  <c r="AS262" i="4"/>
  <c r="AO262" i="4"/>
  <c r="AK262" i="4"/>
  <c r="AG262" i="4"/>
  <c r="BC262" i="4"/>
  <c r="AY262" i="4"/>
  <c r="AU262" i="4"/>
  <c r="AQ262" i="4"/>
  <c r="AM262" i="4"/>
  <c r="AI262" i="4"/>
  <c r="AZ262" i="4"/>
  <c r="AR262" i="4"/>
  <c r="AJ262" i="4"/>
  <c r="AX262" i="4"/>
  <c r="AP262" i="4"/>
  <c r="AH262" i="4"/>
  <c r="AV262" i="4"/>
  <c r="AN262" i="4"/>
  <c r="BB262" i="4"/>
  <c r="AT262" i="4"/>
  <c r="AL262" i="4"/>
  <c r="BC264" i="4"/>
  <c r="AY264" i="4"/>
  <c r="AU264" i="4"/>
  <c r="AQ264" i="4"/>
  <c r="AM264" i="4"/>
  <c r="AI264" i="4"/>
  <c r="BA264" i="4"/>
  <c r="AW264" i="4"/>
  <c r="AS264" i="4"/>
  <c r="AO264" i="4"/>
  <c r="AK264" i="4"/>
  <c r="AG264" i="4"/>
  <c r="BB264" i="4"/>
  <c r="AT264" i="4"/>
  <c r="AL264" i="4"/>
  <c r="AZ264" i="4"/>
  <c r="AR264" i="4"/>
  <c r="AJ264" i="4"/>
  <c r="AX264" i="4"/>
  <c r="AP264" i="4"/>
  <c r="AH264" i="4"/>
  <c r="AV264" i="4"/>
  <c r="AN264" i="4"/>
  <c r="BA266" i="4"/>
  <c r="AW266" i="4"/>
  <c r="AS266" i="4"/>
  <c r="AO266" i="4"/>
  <c r="AK266" i="4"/>
  <c r="AG266" i="4"/>
  <c r="BC266" i="4"/>
  <c r="AY266" i="4"/>
  <c r="AU266" i="4"/>
  <c r="AQ266" i="4"/>
  <c r="AM266" i="4"/>
  <c r="AI266" i="4"/>
  <c r="AV266" i="4"/>
  <c r="AN266" i="4"/>
  <c r="BB266" i="4"/>
  <c r="AT266" i="4"/>
  <c r="AL266" i="4"/>
  <c r="AZ266" i="4"/>
  <c r="AR266" i="4"/>
  <c r="AJ266" i="4"/>
  <c r="AX266" i="4"/>
  <c r="AP266" i="4"/>
  <c r="AH266" i="4"/>
  <c r="BC268" i="4"/>
  <c r="AY268" i="4"/>
  <c r="AU268" i="4"/>
  <c r="AQ268" i="4"/>
  <c r="AM268" i="4"/>
  <c r="AI268" i="4"/>
  <c r="BA268" i="4"/>
  <c r="AW268" i="4"/>
  <c r="AS268" i="4"/>
  <c r="AO268" i="4"/>
  <c r="AK268" i="4"/>
  <c r="AG268" i="4"/>
  <c r="AX268" i="4"/>
  <c r="AP268" i="4"/>
  <c r="AH268" i="4"/>
  <c r="AV268" i="4"/>
  <c r="AN268" i="4"/>
  <c r="BB268" i="4"/>
  <c r="AT268" i="4"/>
  <c r="AL268" i="4"/>
  <c r="AZ268" i="4"/>
  <c r="AR268" i="4"/>
  <c r="AJ268" i="4"/>
  <c r="BA270" i="4"/>
  <c r="AW270" i="4"/>
  <c r="AS270" i="4"/>
  <c r="AO270" i="4"/>
  <c r="AK270" i="4"/>
  <c r="AG270" i="4"/>
  <c r="BC270" i="4"/>
  <c r="AY270" i="4"/>
  <c r="AU270" i="4"/>
  <c r="AQ270" i="4"/>
  <c r="AM270" i="4"/>
  <c r="AI270" i="4"/>
  <c r="AZ270" i="4"/>
  <c r="AR270" i="4"/>
  <c r="AJ270" i="4"/>
  <c r="AX270" i="4"/>
  <c r="AP270" i="4"/>
  <c r="AH270" i="4"/>
  <c r="AV270" i="4"/>
  <c r="AN270" i="4"/>
  <c r="BB270" i="4"/>
  <c r="AT270" i="4"/>
  <c r="AL270" i="4"/>
  <c r="BC272" i="4"/>
  <c r="AY272" i="4"/>
  <c r="AU272" i="4"/>
  <c r="AQ272" i="4"/>
  <c r="AM272" i="4"/>
  <c r="AI272" i="4"/>
  <c r="BA272" i="4"/>
  <c r="AW272" i="4"/>
  <c r="AS272" i="4"/>
  <c r="AO272" i="4"/>
  <c r="AK272" i="4"/>
  <c r="AG272" i="4"/>
  <c r="BB272" i="4"/>
  <c r="AT272" i="4"/>
  <c r="AL272" i="4"/>
  <c r="AZ272" i="4"/>
  <c r="AR272" i="4"/>
  <c r="AJ272" i="4"/>
  <c r="AX272" i="4"/>
  <c r="AP272" i="4"/>
  <c r="AH272" i="4"/>
  <c r="AV272" i="4"/>
  <c r="AN272" i="4"/>
  <c r="BA274" i="4"/>
  <c r="AW274" i="4"/>
  <c r="AS274" i="4"/>
  <c r="AO274" i="4"/>
  <c r="AK274" i="4"/>
  <c r="AG274" i="4"/>
  <c r="BC274" i="4"/>
  <c r="AY274" i="4"/>
  <c r="AU274" i="4"/>
  <c r="AQ274" i="4"/>
  <c r="AM274" i="4"/>
  <c r="AI274" i="4"/>
  <c r="AV274" i="4"/>
  <c r="AN274" i="4"/>
  <c r="BB274" i="4"/>
  <c r="AT274" i="4"/>
  <c r="AL274" i="4"/>
  <c r="AZ274" i="4"/>
  <c r="AR274" i="4"/>
  <c r="AJ274" i="4"/>
  <c r="AX274" i="4"/>
  <c r="AP274" i="4"/>
  <c r="AH274" i="4"/>
  <c r="BC276" i="4"/>
  <c r="AY276" i="4"/>
  <c r="AU276" i="4"/>
  <c r="AQ276" i="4"/>
  <c r="AM276" i="4"/>
  <c r="AI276" i="4"/>
  <c r="BA276" i="4"/>
  <c r="AW276" i="4"/>
  <c r="AS276" i="4"/>
  <c r="AO276" i="4"/>
  <c r="AK276" i="4"/>
  <c r="AG276" i="4"/>
  <c r="AX276" i="4"/>
  <c r="AP276" i="4"/>
  <c r="AH276" i="4"/>
  <c r="AV276" i="4"/>
  <c r="AN276" i="4"/>
  <c r="BB276" i="4"/>
  <c r="AT276" i="4"/>
  <c r="AL276" i="4"/>
  <c r="AZ276" i="4"/>
  <c r="AR276" i="4"/>
  <c r="AJ276" i="4"/>
  <c r="BA278" i="4"/>
  <c r="AW278" i="4"/>
  <c r="AS278" i="4"/>
  <c r="AO278" i="4"/>
  <c r="AK278" i="4"/>
  <c r="AG278" i="4"/>
  <c r="BC278" i="4"/>
  <c r="AY278" i="4"/>
  <c r="AU278" i="4"/>
  <c r="AQ278" i="4"/>
  <c r="AM278" i="4"/>
  <c r="AI278" i="4"/>
  <c r="AZ278" i="4"/>
  <c r="AR278" i="4"/>
  <c r="AJ278" i="4"/>
  <c r="AX278" i="4"/>
  <c r="AP278" i="4"/>
  <c r="AH278" i="4"/>
  <c r="AV278" i="4"/>
  <c r="AN278" i="4"/>
  <c r="BB278" i="4"/>
  <c r="AT278" i="4"/>
  <c r="AL278" i="4"/>
  <c r="BC280" i="4"/>
  <c r="AY280" i="4"/>
  <c r="AU280" i="4"/>
  <c r="AQ280" i="4"/>
  <c r="AM280" i="4"/>
  <c r="AI280" i="4"/>
  <c r="BA280" i="4"/>
  <c r="AW280" i="4"/>
  <c r="AS280" i="4"/>
  <c r="AO280" i="4"/>
  <c r="AK280" i="4"/>
  <c r="AG280" i="4"/>
  <c r="BB280" i="4"/>
  <c r="AT280" i="4"/>
  <c r="AL280" i="4"/>
  <c r="AZ280" i="4"/>
  <c r="AR280" i="4"/>
  <c r="AJ280" i="4"/>
  <c r="AX280" i="4"/>
  <c r="AP280" i="4"/>
  <c r="AH280" i="4"/>
  <c r="AV280" i="4"/>
  <c r="AN280" i="4"/>
  <c r="BA282" i="4"/>
  <c r="AW282" i="4"/>
  <c r="AS282" i="4"/>
  <c r="AO282" i="4"/>
  <c r="AK282" i="4"/>
  <c r="AG282" i="4"/>
  <c r="BC282" i="4"/>
  <c r="AY282" i="4"/>
  <c r="AU282" i="4"/>
  <c r="AQ282" i="4"/>
  <c r="AM282" i="4"/>
  <c r="AI282" i="4"/>
  <c r="AV282" i="4"/>
  <c r="AN282" i="4"/>
  <c r="BB282" i="4"/>
  <c r="AT282" i="4"/>
  <c r="AL282" i="4"/>
  <c r="AZ282" i="4"/>
  <c r="AR282" i="4"/>
  <c r="AJ282" i="4"/>
  <c r="AX282" i="4"/>
  <c r="AP282" i="4"/>
  <c r="AH282" i="4"/>
  <c r="BC284" i="4"/>
  <c r="AY284" i="4"/>
  <c r="AU284" i="4"/>
  <c r="AQ284" i="4"/>
  <c r="AM284" i="4"/>
  <c r="AI284" i="4"/>
  <c r="BA284" i="4"/>
  <c r="AW284" i="4"/>
  <c r="AS284" i="4"/>
  <c r="AO284" i="4"/>
  <c r="AK284" i="4"/>
  <c r="AG284" i="4"/>
  <c r="AX284" i="4"/>
  <c r="AP284" i="4"/>
  <c r="AH284" i="4"/>
  <c r="AV284" i="4"/>
  <c r="AN284" i="4"/>
  <c r="BB284" i="4"/>
  <c r="AT284" i="4"/>
  <c r="AL284" i="4"/>
  <c r="AZ284" i="4"/>
  <c r="AR284" i="4"/>
  <c r="AJ284" i="4"/>
  <c r="BA286" i="4"/>
  <c r="AW286" i="4"/>
  <c r="AS286" i="4"/>
  <c r="AO286" i="4"/>
  <c r="AK286" i="4"/>
  <c r="AG286" i="4"/>
  <c r="BC286" i="4"/>
  <c r="AY286" i="4"/>
  <c r="AU286" i="4"/>
  <c r="AQ286" i="4"/>
  <c r="AM286" i="4"/>
  <c r="AI286" i="4"/>
  <c r="AZ286" i="4"/>
  <c r="AR286" i="4"/>
  <c r="AJ286" i="4"/>
  <c r="AX286" i="4"/>
  <c r="AP286" i="4"/>
  <c r="AH286" i="4"/>
  <c r="AV286" i="4"/>
  <c r="AN286" i="4"/>
  <c r="BB286" i="4"/>
  <c r="AT286" i="4"/>
  <c r="AL286" i="4"/>
  <c r="BC288" i="4"/>
  <c r="AY288" i="4"/>
  <c r="AU288" i="4"/>
  <c r="AQ288" i="4"/>
  <c r="AM288" i="4"/>
  <c r="AI288" i="4"/>
  <c r="BA288" i="4"/>
  <c r="AW288" i="4"/>
  <c r="AS288" i="4"/>
  <c r="AO288" i="4"/>
  <c r="AK288" i="4"/>
  <c r="AG288" i="4"/>
  <c r="BB288" i="4"/>
  <c r="AT288" i="4"/>
  <c r="AL288" i="4"/>
  <c r="AZ288" i="4"/>
  <c r="AR288" i="4"/>
  <c r="AJ288" i="4"/>
  <c r="AX288" i="4"/>
  <c r="AP288" i="4"/>
  <c r="AH288" i="4"/>
  <c r="AV288" i="4"/>
  <c r="AN288" i="4"/>
  <c r="BA290" i="4"/>
  <c r="AW290" i="4"/>
  <c r="AS290" i="4"/>
  <c r="AO290" i="4"/>
  <c r="AK290" i="4"/>
  <c r="AG290" i="4"/>
  <c r="AZ290" i="4"/>
  <c r="AV290" i="4"/>
  <c r="AR290" i="4"/>
  <c r="AN290" i="4"/>
  <c r="AJ290" i="4"/>
  <c r="BC290" i="4"/>
  <c r="AY290" i="4"/>
  <c r="AU290" i="4"/>
  <c r="AQ290" i="4"/>
  <c r="AM290" i="4"/>
  <c r="AI290" i="4"/>
  <c r="BB290" i="4"/>
  <c r="AL290" i="4"/>
  <c r="AX290" i="4"/>
  <c r="AH290" i="4"/>
  <c r="AT290" i="4"/>
  <c r="AP290" i="4"/>
  <c r="BC292" i="4"/>
  <c r="AY292" i="4"/>
  <c r="AU292" i="4"/>
  <c r="AQ292" i="4"/>
  <c r="AM292" i="4"/>
  <c r="AI292" i="4"/>
  <c r="BB292" i="4"/>
  <c r="AX292" i="4"/>
  <c r="AT292" i="4"/>
  <c r="AP292" i="4"/>
  <c r="AL292" i="4"/>
  <c r="AH292" i="4"/>
  <c r="BA292" i="4"/>
  <c r="AW292" i="4"/>
  <c r="AS292" i="4"/>
  <c r="AO292" i="4"/>
  <c r="AK292" i="4"/>
  <c r="AG292" i="4"/>
  <c r="AN292" i="4"/>
  <c r="AZ292" i="4"/>
  <c r="AJ292" i="4"/>
  <c r="AV292" i="4"/>
  <c r="AR292" i="4"/>
  <c r="BA294" i="4"/>
  <c r="AW294" i="4"/>
  <c r="AS294" i="4"/>
  <c r="AO294" i="4"/>
  <c r="AK294" i="4"/>
  <c r="AG294" i="4"/>
  <c r="AZ294" i="4"/>
  <c r="AV294" i="4"/>
  <c r="AR294" i="4"/>
  <c r="AN294" i="4"/>
  <c r="AJ294" i="4"/>
  <c r="BC294" i="4"/>
  <c r="AY294" i="4"/>
  <c r="AU294" i="4"/>
  <c r="AQ294" i="4"/>
  <c r="AM294" i="4"/>
  <c r="AI294" i="4"/>
  <c r="AP294" i="4"/>
  <c r="BB294" i="4"/>
  <c r="AL294" i="4"/>
  <c r="AX294" i="4"/>
  <c r="AH294" i="4"/>
  <c r="AT294" i="4"/>
  <c r="BC296" i="4"/>
  <c r="AY296" i="4"/>
  <c r="AU296" i="4"/>
  <c r="AQ296" i="4"/>
  <c r="AM296" i="4"/>
  <c r="AI296" i="4"/>
  <c r="BB296" i="4"/>
  <c r="AX296" i="4"/>
  <c r="AT296" i="4"/>
  <c r="AP296" i="4"/>
  <c r="AL296" i="4"/>
  <c r="AH296" i="4"/>
  <c r="BA296" i="4"/>
  <c r="AW296" i="4"/>
  <c r="AS296" i="4"/>
  <c r="AO296" i="4"/>
  <c r="AK296" i="4"/>
  <c r="AG296" i="4"/>
  <c r="AR296" i="4"/>
  <c r="AN296" i="4"/>
  <c r="AZ296" i="4"/>
  <c r="AJ296" i="4"/>
  <c r="AV296" i="4"/>
  <c r="BA298" i="4"/>
  <c r="AW298" i="4"/>
  <c r="AS298" i="4"/>
  <c r="AO298" i="4"/>
  <c r="AK298" i="4"/>
  <c r="AG298" i="4"/>
  <c r="AZ298" i="4"/>
  <c r="AV298" i="4"/>
  <c r="AR298" i="4"/>
  <c r="AN298" i="4"/>
  <c r="AJ298" i="4"/>
  <c r="BC298" i="4"/>
  <c r="AY298" i="4"/>
  <c r="AU298" i="4"/>
  <c r="AQ298" i="4"/>
  <c r="AM298" i="4"/>
  <c r="AI298" i="4"/>
  <c r="AT298" i="4"/>
  <c r="AP298" i="4"/>
  <c r="BB298" i="4"/>
  <c r="AL298" i="4"/>
  <c r="AX298" i="4"/>
  <c r="AH298" i="4"/>
  <c r="BC300" i="4"/>
  <c r="AY300" i="4"/>
  <c r="AU300" i="4"/>
  <c r="AQ300" i="4"/>
  <c r="AM300" i="4"/>
  <c r="AI300" i="4"/>
  <c r="BB300" i="4"/>
  <c r="AX300" i="4"/>
  <c r="AT300" i="4"/>
  <c r="AP300" i="4"/>
  <c r="AL300" i="4"/>
  <c r="AH300" i="4"/>
  <c r="BA300" i="4"/>
  <c r="AW300" i="4"/>
  <c r="AS300" i="4"/>
  <c r="AO300" i="4"/>
  <c r="AK300" i="4"/>
  <c r="AG300" i="4"/>
  <c r="AV300" i="4"/>
  <c r="AR300" i="4"/>
  <c r="AN300" i="4"/>
  <c r="AZ300" i="4"/>
  <c r="AJ300" i="4"/>
  <c r="BA302" i="4"/>
  <c r="AW302" i="4"/>
  <c r="AS302" i="4"/>
  <c r="AO302" i="4"/>
  <c r="AK302" i="4"/>
  <c r="AG302" i="4"/>
  <c r="AZ302" i="4"/>
  <c r="AV302" i="4"/>
  <c r="AR302" i="4"/>
  <c r="AN302" i="4"/>
  <c r="AJ302" i="4"/>
  <c r="BC302" i="4"/>
  <c r="AY302" i="4"/>
  <c r="AU302" i="4"/>
  <c r="AQ302" i="4"/>
  <c r="AM302" i="4"/>
  <c r="AI302" i="4"/>
  <c r="AX302" i="4"/>
  <c r="AH302" i="4"/>
  <c r="AT302" i="4"/>
  <c r="AP302" i="4"/>
  <c r="BB302" i="4"/>
  <c r="AL302" i="4"/>
  <c r="BC304" i="4"/>
  <c r="AY304" i="4"/>
  <c r="AU304" i="4"/>
  <c r="AQ304" i="4"/>
  <c r="AM304" i="4"/>
  <c r="AI304" i="4"/>
  <c r="BB304" i="4"/>
  <c r="AX304" i="4"/>
  <c r="AT304" i="4"/>
  <c r="AP304" i="4"/>
  <c r="AL304" i="4"/>
  <c r="AH304" i="4"/>
  <c r="BA304" i="4"/>
  <c r="AW304" i="4"/>
  <c r="AS304" i="4"/>
  <c r="AO304" i="4"/>
  <c r="AK304" i="4"/>
  <c r="AG304" i="4"/>
  <c r="AZ304" i="4"/>
  <c r="AJ304" i="4"/>
  <c r="AV304" i="4"/>
  <c r="AR304" i="4"/>
  <c r="AN304" i="4"/>
  <c r="BA306" i="4"/>
  <c r="AW306" i="4"/>
  <c r="AS306" i="4"/>
  <c r="AO306" i="4"/>
  <c r="AK306" i="4"/>
  <c r="AG306" i="4"/>
  <c r="AZ306" i="4"/>
  <c r="AV306" i="4"/>
  <c r="AR306" i="4"/>
  <c r="AN306" i="4"/>
  <c r="AJ306" i="4"/>
  <c r="BC306" i="4"/>
  <c r="AY306" i="4"/>
  <c r="AU306" i="4"/>
  <c r="AQ306" i="4"/>
  <c r="AM306" i="4"/>
  <c r="AI306" i="4"/>
  <c r="BB306" i="4"/>
  <c r="AL306" i="4"/>
  <c r="AX306" i="4"/>
  <c r="AH306" i="4"/>
  <c r="AT306" i="4"/>
  <c r="AP306" i="4"/>
  <c r="BC308" i="4"/>
  <c r="AY308" i="4"/>
  <c r="AU308" i="4"/>
  <c r="AQ308" i="4"/>
  <c r="AM308" i="4"/>
  <c r="AI308" i="4"/>
  <c r="BB308" i="4"/>
  <c r="AX308" i="4"/>
  <c r="AT308" i="4"/>
  <c r="AP308" i="4"/>
  <c r="AL308" i="4"/>
  <c r="AH308" i="4"/>
  <c r="BA308" i="4"/>
  <c r="AW308" i="4"/>
  <c r="AS308" i="4"/>
  <c r="AO308" i="4"/>
  <c r="AK308" i="4"/>
  <c r="AG308" i="4"/>
  <c r="AN308" i="4"/>
  <c r="AZ308" i="4"/>
  <c r="AJ308" i="4"/>
  <c r="AV308" i="4"/>
  <c r="AR308" i="4"/>
  <c r="BA310" i="4"/>
  <c r="AW310" i="4"/>
  <c r="AS310" i="4"/>
  <c r="AO310" i="4"/>
  <c r="AK310" i="4"/>
  <c r="AG310" i="4"/>
  <c r="AZ310" i="4"/>
  <c r="AV310" i="4"/>
  <c r="AR310" i="4"/>
  <c r="AN310" i="4"/>
  <c r="AJ310" i="4"/>
  <c r="BC310" i="4"/>
  <c r="AY310" i="4"/>
  <c r="AU310" i="4"/>
  <c r="AQ310" i="4"/>
  <c r="AM310" i="4"/>
  <c r="AI310" i="4"/>
  <c r="AP310" i="4"/>
  <c r="BB310" i="4"/>
  <c r="AL310" i="4"/>
  <c r="AX310" i="4"/>
  <c r="AH310" i="4"/>
  <c r="AT310" i="4"/>
  <c r="BC312" i="4"/>
  <c r="AY312" i="4"/>
  <c r="AU312" i="4"/>
  <c r="AQ312" i="4"/>
  <c r="AM312" i="4"/>
  <c r="AI312" i="4"/>
  <c r="BB312" i="4"/>
  <c r="AX312" i="4"/>
  <c r="AT312" i="4"/>
  <c r="AP312" i="4"/>
  <c r="AL312" i="4"/>
  <c r="AH312" i="4"/>
  <c r="BA312" i="4"/>
  <c r="AW312" i="4"/>
  <c r="AS312" i="4"/>
  <c r="AO312" i="4"/>
  <c r="AK312" i="4"/>
  <c r="AG312" i="4"/>
  <c r="AR312" i="4"/>
  <c r="AN312" i="4"/>
  <c r="AZ312" i="4"/>
  <c r="AJ312" i="4"/>
  <c r="AV312" i="4"/>
  <c r="BA314" i="4"/>
  <c r="AW314" i="4"/>
  <c r="AS314" i="4"/>
  <c r="AO314" i="4"/>
  <c r="AK314" i="4"/>
  <c r="AG314" i="4"/>
  <c r="AZ314" i="4"/>
  <c r="AV314" i="4"/>
  <c r="AR314" i="4"/>
  <c r="AN314" i="4"/>
  <c r="AJ314" i="4"/>
  <c r="BC314" i="4"/>
  <c r="AY314" i="4"/>
  <c r="AU314" i="4"/>
  <c r="AQ314" i="4"/>
  <c r="AM314" i="4"/>
  <c r="AI314" i="4"/>
  <c r="AT314" i="4"/>
  <c r="AP314" i="4"/>
  <c r="BB314" i="4"/>
  <c r="AL314" i="4"/>
  <c r="AX314" i="4"/>
  <c r="AH314" i="4"/>
  <c r="BC316" i="4"/>
  <c r="AY316" i="4"/>
  <c r="AU316" i="4"/>
  <c r="AQ316" i="4"/>
  <c r="AM316" i="4"/>
  <c r="AI316" i="4"/>
  <c r="BB316" i="4"/>
  <c r="AX316" i="4"/>
  <c r="AT316" i="4"/>
  <c r="AP316" i="4"/>
  <c r="AL316" i="4"/>
  <c r="AH316" i="4"/>
  <c r="BA316" i="4"/>
  <c r="AW316" i="4"/>
  <c r="AS316" i="4"/>
  <c r="AO316" i="4"/>
  <c r="AK316" i="4"/>
  <c r="AG316" i="4"/>
  <c r="AV316" i="4"/>
  <c r="AR316" i="4"/>
  <c r="AN316" i="4"/>
  <c r="AZ316" i="4"/>
  <c r="AJ316" i="4"/>
  <c r="BA318" i="4"/>
  <c r="AW318" i="4"/>
  <c r="AS318" i="4"/>
  <c r="AO318" i="4"/>
  <c r="AK318" i="4"/>
  <c r="AG318" i="4"/>
  <c r="AZ318" i="4"/>
  <c r="AV318" i="4"/>
  <c r="AR318" i="4"/>
  <c r="AN318" i="4"/>
  <c r="AJ318" i="4"/>
  <c r="BC318" i="4"/>
  <c r="AY318" i="4"/>
  <c r="AU318" i="4"/>
  <c r="AQ318" i="4"/>
  <c r="AM318" i="4"/>
  <c r="AI318" i="4"/>
  <c r="AX318" i="4"/>
  <c r="AH318" i="4"/>
  <c r="AT318" i="4"/>
  <c r="AP318" i="4"/>
  <c r="BB318" i="4"/>
  <c r="AL318" i="4"/>
  <c r="BC320" i="4"/>
  <c r="AY320" i="4"/>
  <c r="AU320" i="4"/>
  <c r="AQ320" i="4"/>
  <c r="AM320" i="4"/>
  <c r="AI320" i="4"/>
  <c r="BB320" i="4"/>
  <c r="AX320" i="4"/>
  <c r="AT320" i="4"/>
  <c r="AP320" i="4"/>
  <c r="AL320" i="4"/>
  <c r="AH320" i="4"/>
  <c r="BA320" i="4"/>
  <c r="AW320" i="4"/>
  <c r="AS320" i="4"/>
  <c r="AO320" i="4"/>
  <c r="AK320" i="4"/>
  <c r="AG320" i="4"/>
  <c r="AZ320" i="4"/>
  <c r="AJ320" i="4"/>
  <c r="AV320" i="4"/>
  <c r="AR320" i="4"/>
  <c r="AN320" i="4"/>
  <c r="BA322" i="4"/>
  <c r="AW322" i="4"/>
  <c r="AS322" i="4"/>
  <c r="AO322" i="4"/>
  <c r="AK322" i="4"/>
  <c r="AG322" i="4"/>
  <c r="AZ322" i="4"/>
  <c r="AV322" i="4"/>
  <c r="AR322" i="4"/>
  <c r="AN322" i="4"/>
  <c r="AJ322" i="4"/>
  <c r="BC322" i="4"/>
  <c r="AY322" i="4"/>
  <c r="AU322" i="4"/>
  <c r="AQ322" i="4"/>
  <c r="AM322" i="4"/>
  <c r="AI322" i="4"/>
  <c r="BB322" i="4"/>
  <c r="AL322" i="4"/>
  <c r="AX322" i="4"/>
  <c r="AH322" i="4"/>
  <c r="AT322" i="4"/>
  <c r="AP322" i="4"/>
  <c r="BC324" i="4"/>
  <c r="AY324" i="4"/>
  <c r="AU324" i="4"/>
  <c r="AQ324" i="4"/>
  <c r="AM324" i="4"/>
  <c r="AI324" i="4"/>
  <c r="BB324" i="4"/>
  <c r="AX324" i="4"/>
  <c r="AT324" i="4"/>
  <c r="AP324" i="4"/>
  <c r="AL324" i="4"/>
  <c r="AH324" i="4"/>
  <c r="BA324" i="4"/>
  <c r="AW324" i="4"/>
  <c r="AS324" i="4"/>
  <c r="AO324" i="4"/>
  <c r="AK324" i="4"/>
  <c r="AG324" i="4"/>
  <c r="AN324" i="4"/>
  <c r="AZ324" i="4"/>
  <c r="AJ324" i="4"/>
  <c r="AV324" i="4"/>
  <c r="AR324" i="4"/>
  <c r="BA326" i="4"/>
  <c r="AW326" i="4"/>
  <c r="AS326" i="4"/>
  <c r="AO326" i="4"/>
  <c r="AK326" i="4"/>
  <c r="AG326" i="4"/>
  <c r="AZ326" i="4"/>
  <c r="AV326" i="4"/>
  <c r="AR326" i="4"/>
  <c r="AN326" i="4"/>
  <c r="AJ326" i="4"/>
  <c r="BC326" i="4"/>
  <c r="AY326" i="4"/>
  <c r="AU326" i="4"/>
  <c r="AQ326" i="4"/>
  <c r="AM326" i="4"/>
  <c r="AI326" i="4"/>
  <c r="AP326" i="4"/>
  <c r="BB326" i="4"/>
  <c r="AL326" i="4"/>
  <c r="AX326" i="4"/>
  <c r="AH326" i="4"/>
  <c r="AT326" i="4"/>
  <c r="BC328" i="4"/>
  <c r="AY328" i="4"/>
  <c r="AU328" i="4"/>
  <c r="AQ328" i="4"/>
  <c r="AM328" i="4"/>
  <c r="AI328" i="4"/>
  <c r="BB328" i="4"/>
  <c r="AX328" i="4"/>
  <c r="AT328" i="4"/>
  <c r="AP328" i="4"/>
  <c r="AL328" i="4"/>
  <c r="AH328" i="4"/>
  <c r="BA328" i="4"/>
  <c r="AW328" i="4"/>
  <c r="AS328" i="4"/>
  <c r="AO328" i="4"/>
  <c r="AK328" i="4"/>
  <c r="AG328" i="4"/>
  <c r="AR328" i="4"/>
  <c r="AN328" i="4"/>
  <c r="AZ328" i="4"/>
  <c r="AJ328" i="4"/>
  <c r="AV328" i="4"/>
  <c r="BA330" i="4"/>
  <c r="AW330" i="4"/>
  <c r="AS330" i="4"/>
  <c r="AO330" i="4"/>
  <c r="AK330" i="4"/>
  <c r="AG330" i="4"/>
  <c r="AZ330" i="4"/>
  <c r="AV330" i="4"/>
  <c r="AR330" i="4"/>
  <c r="AN330" i="4"/>
  <c r="AJ330" i="4"/>
  <c r="BC330" i="4"/>
  <c r="AY330" i="4"/>
  <c r="AU330" i="4"/>
  <c r="AQ330" i="4"/>
  <c r="AM330" i="4"/>
  <c r="AI330" i="4"/>
  <c r="AT330" i="4"/>
  <c r="AP330" i="4"/>
  <c r="BB330" i="4"/>
  <c r="AL330" i="4"/>
  <c r="AX330" i="4"/>
  <c r="AH330" i="4"/>
  <c r="BC332" i="4"/>
  <c r="AY332" i="4"/>
  <c r="AU332" i="4"/>
  <c r="AQ332" i="4"/>
  <c r="AM332" i="4"/>
  <c r="AI332" i="4"/>
  <c r="BB332" i="4"/>
  <c r="AX332" i="4"/>
  <c r="AT332" i="4"/>
  <c r="AP332" i="4"/>
  <c r="AL332" i="4"/>
  <c r="AH332" i="4"/>
  <c r="BA332" i="4"/>
  <c r="AW332" i="4"/>
  <c r="AS332" i="4"/>
  <c r="AO332" i="4"/>
  <c r="AK332" i="4"/>
  <c r="AG332" i="4"/>
  <c r="AV332" i="4"/>
  <c r="AR332" i="4"/>
  <c r="AN332" i="4"/>
  <c r="AZ332" i="4"/>
  <c r="AJ332" i="4"/>
  <c r="BA334" i="4"/>
  <c r="AW334" i="4"/>
  <c r="AS334" i="4"/>
  <c r="AO334" i="4"/>
  <c r="AK334" i="4"/>
  <c r="AG334" i="4"/>
  <c r="AZ334" i="4"/>
  <c r="AV334" i="4"/>
  <c r="AR334" i="4"/>
  <c r="AN334" i="4"/>
  <c r="AJ334" i="4"/>
  <c r="BC334" i="4"/>
  <c r="AY334" i="4"/>
  <c r="AU334" i="4"/>
  <c r="AQ334" i="4"/>
  <c r="AM334" i="4"/>
  <c r="AI334" i="4"/>
  <c r="AX334" i="4"/>
  <c r="AH334" i="4"/>
  <c r="AT334" i="4"/>
  <c r="AP334" i="4"/>
  <c r="BB334" i="4"/>
  <c r="AL334" i="4"/>
  <c r="BC336" i="4"/>
  <c r="AY336" i="4"/>
  <c r="AU336" i="4"/>
  <c r="AQ336" i="4"/>
  <c r="AM336" i="4"/>
  <c r="AI336" i="4"/>
  <c r="BB336" i="4"/>
  <c r="AX336" i="4"/>
  <c r="AT336" i="4"/>
  <c r="AP336" i="4"/>
  <c r="AL336" i="4"/>
  <c r="AH336" i="4"/>
  <c r="BA336" i="4"/>
  <c r="AW336" i="4"/>
  <c r="AS336" i="4"/>
  <c r="AO336" i="4"/>
  <c r="AK336" i="4"/>
  <c r="AG336" i="4"/>
  <c r="AZ336" i="4"/>
  <c r="AJ336" i="4"/>
  <c r="AV336" i="4"/>
  <c r="AR336" i="4"/>
  <c r="AN336" i="4"/>
  <c r="BA338" i="4"/>
  <c r="AW338" i="4"/>
  <c r="AS338" i="4"/>
  <c r="AO338" i="4"/>
  <c r="AK338" i="4"/>
  <c r="AG338" i="4"/>
  <c r="AZ338" i="4"/>
  <c r="AV338" i="4"/>
  <c r="AR338" i="4"/>
  <c r="AN338" i="4"/>
  <c r="AJ338" i="4"/>
  <c r="BC338" i="4"/>
  <c r="AY338" i="4"/>
  <c r="AU338" i="4"/>
  <c r="AQ338" i="4"/>
  <c r="AM338" i="4"/>
  <c r="AI338" i="4"/>
  <c r="BB338" i="4"/>
  <c r="AL338" i="4"/>
  <c r="AX338" i="4"/>
  <c r="AH338" i="4"/>
  <c r="AT338" i="4"/>
  <c r="AP338" i="4"/>
  <c r="BC340" i="4"/>
  <c r="AY340" i="4"/>
  <c r="AU340" i="4"/>
  <c r="AQ340" i="4"/>
  <c r="AM340" i="4"/>
  <c r="AI340" i="4"/>
  <c r="BB340" i="4"/>
  <c r="AX340" i="4"/>
  <c r="AT340" i="4"/>
  <c r="AP340" i="4"/>
  <c r="AL340" i="4"/>
  <c r="AH340" i="4"/>
  <c r="BA340" i="4"/>
  <c r="AW340" i="4"/>
  <c r="AS340" i="4"/>
  <c r="AO340" i="4"/>
  <c r="AK340" i="4"/>
  <c r="AG340" i="4"/>
  <c r="AN340" i="4"/>
  <c r="AZ340" i="4"/>
  <c r="AJ340" i="4"/>
  <c r="AV340" i="4"/>
  <c r="AR340" i="4"/>
  <c r="BA342" i="4"/>
  <c r="AW342" i="4"/>
  <c r="AS342" i="4"/>
  <c r="AO342" i="4"/>
  <c r="AK342" i="4"/>
  <c r="AG342" i="4"/>
  <c r="AZ342" i="4"/>
  <c r="AV342" i="4"/>
  <c r="AR342" i="4"/>
  <c r="AN342" i="4"/>
  <c r="AJ342" i="4"/>
  <c r="BC342" i="4"/>
  <c r="AY342" i="4"/>
  <c r="AU342" i="4"/>
  <c r="AQ342" i="4"/>
  <c r="AM342" i="4"/>
  <c r="AI342" i="4"/>
  <c r="AP342" i="4"/>
  <c r="BB342" i="4"/>
  <c r="AL342" i="4"/>
  <c r="AX342" i="4"/>
  <c r="AH342" i="4"/>
  <c r="AT342" i="4"/>
  <c r="BC344" i="4"/>
  <c r="AY344" i="4"/>
  <c r="AU344" i="4"/>
  <c r="AQ344" i="4"/>
  <c r="AM344" i="4"/>
  <c r="AI344" i="4"/>
  <c r="BB344" i="4"/>
  <c r="AX344" i="4"/>
  <c r="AT344" i="4"/>
  <c r="AP344" i="4"/>
  <c r="AL344" i="4"/>
  <c r="AH344" i="4"/>
  <c r="BA344" i="4"/>
  <c r="AW344" i="4"/>
  <c r="AS344" i="4"/>
  <c r="AO344" i="4"/>
  <c r="AK344" i="4"/>
  <c r="AG344" i="4"/>
  <c r="AR344" i="4"/>
  <c r="AN344" i="4"/>
  <c r="AZ344" i="4"/>
  <c r="AJ344" i="4"/>
  <c r="AV344" i="4"/>
  <c r="BA346" i="4"/>
  <c r="AW346" i="4"/>
  <c r="AS346" i="4"/>
  <c r="AO346" i="4"/>
  <c r="AK346" i="4"/>
  <c r="AG346" i="4"/>
  <c r="AZ346" i="4"/>
  <c r="AV346" i="4"/>
  <c r="AR346" i="4"/>
  <c r="AN346" i="4"/>
  <c r="AJ346" i="4"/>
  <c r="BC346" i="4"/>
  <c r="AY346" i="4"/>
  <c r="AU346" i="4"/>
  <c r="AQ346" i="4"/>
  <c r="AM346" i="4"/>
  <c r="AI346" i="4"/>
  <c r="AT346" i="4"/>
  <c r="AP346" i="4"/>
  <c r="BB346" i="4"/>
  <c r="AL346" i="4"/>
  <c r="AX346" i="4"/>
  <c r="AH346" i="4"/>
  <c r="BC348" i="4"/>
  <c r="AY348" i="4"/>
  <c r="AU348" i="4"/>
  <c r="AQ348" i="4"/>
  <c r="AM348" i="4"/>
  <c r="AI348" i="4"/>
  <c r="BB348" i="4"/>
  <c r="AX348" i="4"/>
  <c r="AT348" i="4"/>
  <c r="AP348" i="4"/>
  <c r="AL348" i="4"/>
  <c r="AH348" i="4"/>
  <c r="BA348" i="4"/>
  <c r="AW348" i="4"/>
  <c r="AS348" i="4"/>
  <c r="AO348" i="4"/>
  <c r="AK348" i="4"/>
  <c r="AG348" i="4"/>
  <c r="AV348" i="4"/>
  <c r="AR348" i="4"/>
  <c r="AN348" i="4"/>
  <c r="AZ348" i="4"/>
  <c r="AJ348" i="4"/>
  <c r="BA350" i="4"/>
  <c r="AW350" i="4"/>
  <c r="AS350" i="4"/>
  <c r="AO350" i="4"/>
  <c r="AK350" i="4"/>
  <c r="AG350" i="4"/>
  <c r="AZ350" i="4"/>
  <c r="AV350" i="4"/>
  <c r="AR350" i="4"/>
  <c r="AN350" i="4"/>
  <c r="AJ350" i="4"/>
  <c r="BC350" i="4"/>
  <c r="AY350" i="4"/>
  <c r="AU350" i="4"/>
  <c r="AQ350" i="4"/>
  <c r="AM350" i="4"/>
  <c r="AI350" i="4"/>
  <c r="AX350" i="4"/>
  <c r="AH350" i="4"/>
  <c r="AT350" i="4"/>
  <c r="AP350" i="4"/>
  <c r="BB350" i="4"/>
  <c r="AL350" i="4"/>
  <c r="BC352" i="4"/>
  <c r="AY352" i="4"/>
  <c r="AU352" i="4"/>
  <c r="AQ352" i="4"/>
  <c r="AM352" i="4"/>
  <c r="AI352" i="4"/>
  <c r="BB352" i="4"/>
  <c r="AX352" i="4"/>
  <c r="AT352" i="4"/>
  <c r="AP352" i="4"/>
  <c r="AL352" i="4"/>
  <c r="AH352" i="4"/>
  <c r="BA352" i="4"/>
  <c r="AW352" i="4"/>
  <c r="AS352" i="4"/>
  <c r="AO352" i="4"/>
  <c r="AK352" i="4"/>
  <c r="AG352" i="4"/>
  <c r="AZ352" i="4"/>
  <c r="AJ352" i="4"/>
  <c r="AV352" i="4"/>
  <c r="AR352" i="4"/>
  <c r="AN352" i="4"/>
  <c r="BA354" i="4"/>
  <c r="AW354" i="4"/>
  <c r="AS354" i="4"/>
  <c r="AO354" i="4"/>
  <c r="AK354" i="4"/>
  <c r="AG354" i="4"/>
  <c r="AZ354" i="4"/>
  <c r="AV354" i="4"/>
  <c r="AR354" i="4"/>
  <c r="AN354" i="4"/>
  <c r="AJ354" i="4"/>
  <c r="BC354" i="4"/>
  <c r="AY354" i="4"/>
  <c r="AU354" i="4"/>
  <c r="AQ354" i="4"/>
  <c r="AM354" i="4"/>
  <c r="AI354" i="4"/>
  <c r="BB354" i="4"/>
  <c r="AL354" i="4"/>
  <c r="AX354" i="4"/>
  <c r="AH354" i="4"/>
  <c r="AT354" i="4"/>
  <c r="AP354" i="4"/>
  <c r="BC356" i="4"/>
  <c r="AY356" i="4"/>
  <c r="AU356" i="4"/>
  <c r="AQ356" i="4"/>
  <c r="AM356" i="4"/>
  <c r="AI356" i="4"/>
  <c r="BB356" i="4"/>
  <c r="AX356" i="4"/>
  <c r="AT356" i="4"/>
  <c r="AP356" i="4"/>
  <c r="AL356" i="4"/>
  <c r="AH356" i="4"/>
  <c r="BA356" i="4"/>
  <c r="AW356" i="4"/>
  <c r="AS356" i="4"/>
  <c r="AO356" i="4"/>
  <c r="AK356" i="4"/>
  <c r="AG356" i="4"/>
  <c r="AN356" i="4"/>
  <c r="AZ356" i="4"/>
  <c r="AJ356" i="4"/>
  <c r="AV356" i="4"/>
  <c r="AR356" i="4"/>
  <c r="BA358" i="4"/>
  <c r="AW358" i="4"/>
  <c r="AS358" i="4"/>
  <c r="AO358" i="4"/>
  <c r="AK358" i="4"/>
  <c r="AG358" i="4"/>
  <c r="AZ358" i="4"/>
  <c r="AV358" i="4"/>
  <c r="AR358" i="4"/>
  <c r="AN358" i="4"/>
  <c r="AJ358" i="4"/>
  <c r="BC358" i="4"/>
  <c r="AY358" i="4"/>
  <c r="AU358" i="4"/>
  <c r="AQ358" i="4"/>
  <c r="AM358" i="4"/>
  <c r="AI358" i="4"/>
  <c r="AP358" i="4"/>
  <c r="BB358" i="4"/>
  <c r="AL358" i="4"/>
  <c r="AX358" i="4"/>
  <c r="AH358" i="4"/>
  <c r="AT358" i="4"/>
  <c r="BC360" i="4"/>
  <c r="AY360" i="4"/>
  <c r="AU360" i="4"/>
  <c r="AQ360" i="4"/>
  <c r="AM360" i="4"/>
  <c r="AI360" i="4"/>
  <c r="BB360" i="4"/>
  <c r="AX360" i="4"/>
  <c r="AT360" i="4"/>
  <c r="AP360" i="4"/>
  <c r="AL360" i="4"/>
  <c r="AH360" i="4"/>
  <c r="BA360" i="4"/>
  <c r="AW360" i="4"/>
  <c r="AS360" i="4"/>
  <c r="AO360" i="4"/>
  <c r="AK360" i="4"/>
  <c r="AG360" i="4"/>
  <c r="AR360" i="4"/>
  <c r="AN360" i="4"/>
  <c r="AZ360" i="4"/>
  <c r="AJ360" i="4"/>
  <c r="AV360" i="4"/>
  <c r="BA362" i="4"/>
  <c r="AW362" i="4"/>
  <c r="AS362" i="4"/>
  <c r="AO362" i="4"/>
  <c r="AK362" i="4"/>
  <c r="AG362" i="4"/>
  <c r="AZ362" i="4"/>
  <c r="AV362" i="4"/>
  <c r="AR362" i="4"/>
  <c r="AN362" i="4"/>
  <c r="AJ362" i="4"/>
  <c r="BC362" i="4"/>
  <c r="AY362" i="4"/>
  <c r="AU362" i="4"/>
  <c r="AQ362" i="4"/>
  <c r="AM362" i="4"/>
  <c r="AI362" i="4"/>
  <c r="AT362" i="4"/>
  <c r="AP362" i="4"/>
  <c r="BB362" i="4"/>
  <c r="AL362" i="4"/>
  <c r="AX362" i="4"/>
  <c r="AH362" i="4"/>
  <c r="BC364" i="4"/>
  <c r="AY364" i="4"/>
  <c r="AU364" i="4"/>
  <c r="AQ364" i="4"/>
  <c r="AM364" i="4"/>
  <c r="AI364" i="4"/>
  <c r="BB364" i="4"/>
  <c r="AX364" i="4"/>
  <c r="AT364" i="4"/>
  <c r="AP364" i="4"/>
  <c r="AL364" i="4"/>
  <c r="AH364" i="4"/>
  <c r="BA364" i="4"/>
  <c r="AW364" i="4"/>
  <c r="AS364" i="4"/>
  <c r="AO364" i="4"/>
  <c r="AK364" i="4"/>
  <c r="AG364" i="4"/>
  <c r="AV364" i="4"/>
  <c r="AR364" i="4"/>
  <c r="AN364" i="4"/>
  <c r="AZ364" i="4"/>
  <c r="AJ364" i="4"/>
  <c r="BA366" i="4"/>
  <c r="AW366" i="4"/>
  <c r="AS366" i="4"/>
  <c r="AO366" i="4"/>
  <c r="AK366" i="4"/>
  <c r="AG366" i="4"/>
  <c r="AZ366" i="4"/>
  <c r="AV366" i="4"/>
  <c r="AR366" i="4"/>
  <c r="AN366" i="4"/>
  <c r="AJ366" i="4"/>
  <c r="BC366" i="4"/>
  <c r="AY366" i="4"/>
  <c r="AU366" i="4"/>
  <c r="AQ366" i="4"/>
  <c r="AM366" i="4"/>
  <c r="AI366" i="4"/>
  <c r="AX366" i="4"/>
  <c r="AH366" i="4"/>
  <c r="AT366" i="4"/>
  <c r="AP366" i="4"/>
  <c r="BB366" i="4"/>
  <c r="AL366" i="4"/>
  <c r="BC368" i="4"/>
  <c r="AY368" i="4"/>
  <c r="AU368" i="4"/>
  <c r="AQ368" i="4"/>
  <c r="AM368" i="4"/>
  <c r="AI368" i="4"/>
  <c r="BB368" i="4"/>
  <c r="AX368" i="4"/>
  <c r="AT368" i="4"/>
  <c r="AP368" i="4"/>
  <c r="AL368" i="4"/>
  <c r="AH368" i="4"/>
  <c r="BA368" i="4"/>
  <c r="AW368" i="4"/>
  <c r="AS368" i="4"/>
  <c r="AO368" i="4"/>
  <c r="AK368" i="4"/>
  <c r="AG368" i="4"/>
  <c r="AZ368" i="4"/>
  <c r="AV368" i="4"/>
  <c r="AJ368" i="4"/>
  <c r="AR368" i="4"/>
  <c r="AN368" i="4"/>
  <c r="BA370" i="4"/>
  <c r="AW370" i="4"/>
  <c r="AS370" i="4"/>
  <c r="AO370" i="4"/>
  <c r="AK370" i="4"/>
  <c r="AG370" i="4"/>
  <c r="AZ370" i="4"/>
  <c r="AV370" i="4"/>
  <c r="AR370" i="4"/>
  <c r="AN370" i="4"/>
  <c r="AJ370" i="4"/>
  <c r="BC370" i="4"/>
  <c r="AY370" i="4"/>
  <c r="AU370" i="4"/>
  <c r="AQ370" i="4"/>
  <c r="AM370" i="4"/>
  <c r="AI370" i="4"/>
  <c r="BB370" i="4"/>
  <c r="AX370" i="4"/>
  <c r="AT370" i="4"/>
  <c r="AP370" i="4"/>
  <c r="AL370" i="4"/>
  <c r="AH370" i="4"/>
  <c r="BC372" i="4"/>
  <c r="AY372" i="4"/>
  <c r="AU372" i="4"/>
  <c r="AQ372" i="4"/>
  <c r="AM372" i="4"/>
  <c r="AI372" i="4"/>
  <c r="BB372" i="4"/>
  <c r="AX372" i="4"/>
  <c r="AT372" i="4"/>
  <c r="AP372" i="4"/>
  <c r="AL372" i="4"/>
  <c r="AH372" i="4"/>
  <c r="BA372" i="4"/>
  <c r="AW372" i="4"/>
  <c r="AS372" i="4"/>
  <c r="AO372" i="4"/>
  <c r="AK372" i="4"/>
  <c r="AG372" i="4"/>
  <c r="AZ372" i="4"/>
  <c r="AV372" i="4"/>
  <c r="AR372" i="4"/>
  <c r="AN372" i="4"/>
  <c r="AJ372" i="4"/>
  <c r="BA374" i="4"/>
  <c r="AW374" i="4"/>
  <c r="AS374" i="4"/>
  <c r="AO374" i="4"/>
  <c r="AK374" i="4"/>
  <c r="AG374" i="4"/>
  <c r="AZ374" i="4"/>
  <c r="AV374" i="4"/>
  <c r="AR374" i="4"/>
  <c r="AN374" i="4"/>
  <c r="AJ374" i="4"/>
  <c r="BC374" i="4"/>
  <c r="AY374" i="4"/>
  <c r="AU374" i="4"/>
  <c r="AQ374" i="4"/>
  <c r="AM374" i="4"/>
  <c r="AI374" i="4"/>
  <c r="BB374" i="4"/>
  <c r="AX374" i="4"/>
  <c r="AT374" i="4"/>
  <c r="AP374" i="4"/>
  <c r="AL374" i="4"/>
  <c r="AH374" i="4"/>
  <c r="BC376" i="4"/>
  <c r="AY376" i="4"/>
  <c r="AU376" i="4"/>
  <c r="AQ376" i="4"/>
  <c r="AM376" i="4"/>
  <c r="AI376" i="4"/>
  <c r="BB376" i="4"/>
  <c r="AX376" i="4"/>
  <c r="AT376" i="4"/>
  <c r="AP376" i="4"/>
  <c r="AL376" i="4"/>
  <c r="AH376" i="4"/>
  <c r="BA376" i="4"/>
  <c r="AW376" i="4"/>
  <c r="AS376" i="4"/>
  <c r="AO376" i="4"/>
  <c r="AK376" i="4"/>
  <c r="AG376" i="4"/>
  <c r="AZ376" i="4"/>
  <c r="AV376" i="4"/>
  <c r="AR376" i="4"/>
  <c r="AN376" i="4"/>
  <c r="AJ376" i="4"/>
  <c r="BA378" i="4"/>
  <c r="AW378" i="4"/>
  <c r="AS378" i="4"/>
  <c r="AO378" i="4"/>
  <c r="AK378" i="4"/>
  <c r="AG378" i="4"/>
  <c r="AZ378" i="4"/>
  <c r="AV378" i="4"/>
  <c r="AR378" i="4"/>
  <c r="AN378" i="4"/>
  <c r="AJ378" i="4"/>
  <c r="BC378" i="4"/>
  <c r="AY378" i="4"/>
  <c r="AU378" i="4"/>
  <c r="AQ378" i="4"/>
  <c r="AM378" i="4"/>
  <c r="AI378" i="4"/>
  <c r="BB378" i="4"/>
  <c r="AX378" i="4"/>
  <c r="AT378" i="4"/>
  <c r="AP378" i="4"/>
  <c r="AL378" i="4"/>
  <c r="AH378" i="4"/>
  <c r="BC380" i="4"/>
  <c r="AY380" i="4"/>
  <c r="AU380" i="4"/>
  <c r="AQ380" i="4"/>
  <c r="AM380" i="4"/>
  <c r="AI380" i="4"/>
  <c r="BB380" i="4"/>
  <c r="AX380" i="4"/>
  <c r="AT380" i="4"/>
  <c r="AP380" i="4"/>
  <c r="AL380" i="4"/>
  <c r="AH380" i="4"/>
  <c r="BA380" i="4"/>
  <c r="AW380" i="4"/>
  <c r="AS380" i="4"/>
  <c r="AO380" i="4"/>
  <c r="AK380" i="4"/>
  <c r="AG380" i="4"/>
  <c r="AZ380" i="4"/>
  <c r="AV380" i="4"/>
  <c r="AR380" i="4"/>
  <c r="AN380" i="4"/>
  <c r="AJ380" i="4"/>
  <c r="BA382" i="4"/>
  <c r="AW382" i="4"/>
  <c r="AS382" i="4"/>
  <c r="AO382" i="4"/>
  <c r="AK382" i="4"/>
  <c r="AG382" i="4"/>
  <c r="AZ382" i="4"/>
  <c r="AV382" i="4"/>
  <c r="AR382" i="4"/>
  <c r="AN382" i="4"/>
  <c r="AJ382" i="4"/>
  <c r="BC382" i="4"/>
  <c r="AY382" i="4"/>
  <c r="AU382" i="4"/>
  <c r="AQ382" i="4"/>
  <c r="AM382" i="4"/>
  <c r="AI382" i="4"/>
  <c r="BB382" i="4"/>
  <c r="AX382" i="4"/>
  <c r="AT382" i="4"/>
  <c r="AP382" i="4"/>
  <c r="AL382" i="4"/>
  <c r="AH382" i="4"/>
  <c r="BC384" i="4"/>
  <c r="AY384" i="4"/>
  <c r="AU384" i="4"/>
  <c r="AQ384" i="4"/>
  <c r="AM384" i="4"/>
  <c r="AI384" i="4"/>
  <c r="BB384" i="4"/>
  <c r="AX384" i="4"/>
  <c r="AT384" i="4"/>
  <c r="AP384" i="4"/>
  <c r="AL384" i="4"/>
  <c r="AH384" i="4"/>
  <c r="BA384" i="4"/>
  <c r="AW384" i="4"/>
  <c r="AS384" i="4"/>
  <c r="AO384" i="4"/>
  <c r="AK384" i="4"/>
  <c r="AG384" i="4"/>
  <c r="AZ384" i="4"/>
  <c r="AV384" i="4"/>
  <c r="AR384" i="4"/>
  <c r="AN384" i="4"/>
  <c r="AJ384" i="4"/>
  <c r="BA386" i="4"/>
  <c r="AW386" i="4"/>
  <c r="AS386" i="4"/>
  <c r="AO386" i="4"/>
  <c r="AK386" i="4"/>
  <c r="AG386" i="4"/>
  <c r="AZ386" i="4"/>
  <c r="AV386" i="4"/>
  <c r="AR386" i="4"/>
  <c r="AN386" i="4"/>
  <c r="AJ386" i="4"/>
  <c r="BC386" i="4"/>
  <c r="AY386" i="4"/>
  <c r="AU386" i="4"/>
  <c r="AQ386" i="4"/>
  <c r="AM386" i="4"/>
  <c r="AI386" i="4"/>
  <c r="BB386" i="4"/>
  <c r="AX386" i="4"/>
  <c r="AT386" i="4"/>
  <c r="AP386" i="4"/>
  <c r="AL386" i="4"/>
  <c r="AH386" i="4"/>
  <c r="BC388" i="4"/>
  <c r="AY388" i="4"/>
  <c r="AU388" i="4"/>
  <c r="AQ388" i="4"/>
  <c r="AM388" i="4"/>
  <c r="AI388" i="4"/>
  <c r="BB388" i="4"/>
  <c r="AX388" i="4"/>
  <c r="AT388" i="4"/>
  <c r="AP388" i="4"/>
  <c r="AL388" i="4"/>
  <c r="AH388" i="4"/>
  <c r="BA388" i="4"/>
  <c r="AW388" i="4"/>
  <c r="AS388" i="4"/>
  <c r="AO388" i="4"/>
  <c r="AK388" i="4"/>
  <c r="AG388" i="4"/>
  <c r="AZ388" i="4"/>
  <c r="AV388" i="4"/>
  <c r="AR388" i="4"/>
  <c r="AN388" i="4"/>
  <c r="AJ388" i="4"/>
  <c r="BA390" i="4"/>
  <c r="AW390" i="4"/>
  <c r="AS390" i="4"/>
  <c r="AO390" i="4"/>
  <c r="AK390" i="4"/>
  <c r="AG390" i="4"/>
  <c r="AZ390" i="4"/>
  <c r="AV390" i="4"/>
  <c r="AR390" i="4"/>
  <c r="AN390" i="4"/>
  <c r="AJ390" i="4"/>
  <c r="BC390" i="4"/>
  <c r="AY390" i="4"/>
  <c r="AU390" i="4"/>
  <c r="AQ390" i="4"/>
  <c r="AM390" i="4"/>
  <c r="AI390" i="4"/>
  <c r="BB390" i="4"/>
  <c r="AX390" i="4"/>
  <c r="AT390" i="4"/>
  <c r="AP390" i="4"/>
  <c r="AL390" i="4"/>
  <c r="AH390" i="4"/>
  <c r="BC392" i="4"/>
  <c r="AY392" i="4"/>
  <c r="AU392" i="4"/>
  <c r="AQ392" i="4"/>
  <c r="AM392" i="4"/>
  <c r="AI392" i="4"/>
  <c r="BB392" i="4"/>
  <c r="AX392" i="4"/>
  <c r="AT392" i="4"/>
  <c r="AP392" i="4"/>
  <c r="AL392" i="4"/>
  <c r="AH392" i="4"/>
  <c r="BA392" i="4"/>
  <c r="AW392" i="4"/>
  <c r="AS392" i="4"/>
  <c r="AO392" i="4"/>
  <c r="AK392" i="4"/>
  <c r="AG392" i="4"/>
  <c r="AZ392" i="4"/>
  <c r="AV392" i="4"/>
  <c r="AR392" i="4"/>
  <c r="AN392" i="4"/>
  <c r="AJ392" i="4"/>
  <c r="BA394" i="4"/>
  <c r="AW394" i="4"/>
  <c r="AS394" i="4"/>
  <c r="AO394" i="4"/>
  <c r="AK394" i="4"/>
  <c r="AG394" i="4"/>
  <c r="AZ394" i="4"/>
  <c r="AV394" i="4"/>
  <c r="AR394" i="4"/>
  <c r="AN394" i="4"/>
  <c r="AJ394" i="4"/>
  <c r="BC394" i="4"/>
  <c r="AY394" i="4"/>
  <c r="AU394" i="4"/>
  <c r="AQ394" i="4"/>
  <c r="AM394" i="4"/>
  <c r="AI394" i="4"/>
  <c r="BB394" i="4"/>
  <c r="AX394" i="4"/>
  <c r="AT394" i="4"/>
  <c r="AP394" i="4"/>
  <c r="AL394" i="4"/>
  <c r="AH394" i="4"/>
  <c r="BC396" i="4"/>
  <c r="AY396" i="4"/>
  <c r="AU396" i="4"/>
  <c r="AQ396" i="4"/>
  <c r="AM396" i="4"/>
  <c r="AI396" i="4"/>
  <c r="BB396" i="4"/>
  <c r="AX396" i="4"/>
  <c r="AT396" i="4"/>
  <c r="AP396" i="4"/>
  <c r="AL396" i="4"/>
  <c r="AH396" i="4"/>
  <c r="BA396" i="4"/>
  <c r="AW396" i="4"/>
  <c r="AS396" i="4"/>
  <c r="AO396" i="4"/>
  <c r="AK396" i="4"/>
  <c r="AG396" i="4"/>
  <c r="AZ396" i="4"/>
  <c r="AV396" i="4"/>
  <c r="AR396" i="4"/>
  <c r="AN396" i="4"/>
  <c r="AJ396" i="4"/>
  <c r="BA398" i="4"/>
  <c r="AW398" i="4"/>
  <c r="AS398" i="4"/>
  <c r="AO398" i="4"/>
  <c r="AK398" i="4"/>
  <c r="AG398" i="4"/>
  <c r="AZ398" i="4"/>
  <c r="AV398" i="4"/>
  <c r="AR398" i="4"/>
  <c r="AN398" i="4"/>
  <c r="AJ398" i="4"/>
  <c r="BC398" i="4"/>
  <c r="AY398" i="4"/>
  <c r="AU398" i="4"/>
  <c r="AQ398" i="4"/>
  <c r="AM398" i="4"/>
  <c r="AI398" i="4"/>
  <c r="BB398" i="4"/>
  <c r="AX398" i="4"/>
  <c r="AT398" i="4"/>
  <c r="AP398" i="4"/>
  <c r="AL398" i="4"/>
  <c r="AH398" i="4"/>
  <c r="BC400" i="4"/>
  <c r="AY400" i="4"/>
  <c r="AU400" i="4"/>
  <c r="AQ400" i="4"/>
  <c r="AM400" i="4"/>
  <c r="AI400" i="4"/>
  <c r="BB400" i="4"/>
  <c r="AX400" i="4"/>
  <c r="AT400" i="4"/>
  <c r="AP400" i="4"/>
  <c r="AL400" i="4"/>
  <c r="AH400" i="4"/>
  <c r="BA400" i="4"/>
  <c r="AW400" i="4"/>
  <c r="AS400" i="4"/>
  <c r="AO400" i="4"/>
  <c r="AK400" i="4"/>
  <c r="AG400" i="4"/>
  <c r="AZ400" i="4"/>
  <c r="AV400" i="4"/>
  <c r="AR400" i="4"/>
  <c r="AN400" i="4"/>
  <c r="AJ400" i="4"/>
  <c r="BA402" i="4"/>
  <c r="AW402" i="4"/>
  <c r="AS402" i="4"/>
  <c r="AO402" i="4"/>
  <c r="AK402" i="4"/>
  <c r="AG402" i="4"/>
  <c r="AZ402" i="4"/>
  <c r="AV402" i="4"/>
  <c r="AR402" i="4"/>
  <c r="AN402" i="4"/>
  <c r="AJ402" i="4"/>
  <c r="BC402" i="4"/>
  <c r="AY402" i="4"/>
  <c r="AU402" i="4"/>
  <c r="AQ402" i="4"/>
  <c r="AM402" i="4"/>
  <c r="AI402" i="4"/>
  <c r="BB402" i="4"/>
  <c r="AX402" i="4"/>
  <c r="AT402" i="4"/>
  <c r="AP402" i="4"/>
  <c r="AL402" i="4"/>
  <c r="AH402" i="4"/>
  <c r="BC404" i="4"/>
  <c r="AY404" i="4"/>
  <c r="AU404" i="4"/>
  <c r="AQ404" i="4"/>
  <c r="AM404" i="4"/>
  <c r="AI404" i="4"/>
  <c r="BB404" i="4"/>
  <c r="AX404" i="4"/>
  <c r="AT404" i="4"/>
  <c r="AP404" i="4"/>
  <c r="AL404" i="4"/>
  <c r="AH404" i="4"/>
  <c r="BA404" i="4"/>
  <c r="AW404" i="4"/>
  <c r="AS404" i="4"/>
  <c r="AO404" i="4"/>
  <c r="AK404" i="4"/>
  <c r="AG404" i="4"/>
  <c r="AZ404" i="4"/>
  <c r="AV404" i="4"/>
  <c r="AR404" i="4"/>
  <c r="AN404" i="4"/>
  <c r="AJ404" i="4"/>
  <c r="BA406" i="4"/>
  <c r="AW406" i="4"/>
  <c r="AS406" i="4"/>
  <c r="AO406" i="4"/>
  <c r="AK406" i="4"/>
  <c r="AG406" i="4"/>
  <c r="AZ406" i="4"/>
  <c r="AV406" i="4"/>
  <c r="AR406" i="4"/>
  <c r="AN406" i="4"/>
  <c r="AJ406" i="4"/>
  <c r="BC406" i="4"/>
  <c r="AY406" i="4"/>
  <c r="AU406" i="4"/>
  <c r="AQ406" i="4"/>
  <c r="AM406" i="4"/>
  <c r="AI406" i="4"/>
  <c r="BB406" i="4"/>
  <c r="AX406" i="4"/>
  <c r="AT406" i="4"/>
  <c r="AP406" i="4"/>
  <c r="AL406" i="4"/>
  <c r="AH406" i="4"/>
  <c r="BC408" i="4"/>
  <c r="AY408" i="4"/>
  <c r="AU408" i="4"/>
  <c r="AQ408" i="4"/>
  <c r="AM408" i="4"/>
  <c r="AI408" i="4"/>
  <c r="BB408" i="4"/>
  <c r="AX408" i="4"/>
  <c r="AT408" i="4"/>
  <c r="AP408" i="4"/>
  <c r="AL408" i="4"/>
  <c r="AH408" i="4"/>
  <c r="BA408" i="4"/>
  <c r="AW408" i="4"/>
  <c r="AS408" i="4"/>
  <c r="AO408" i="4"/>
  <c r="AK408" i="4"/>
  <c r="AG408" i="4"/>
  <c r="AZ408" i="4"/>
  <c r="AV408" i="4"/>
  <c r="AR408" i="4"/>
  <c r="AN408" i="4"/>
  <c r="AJ408" i="4"/>
  <c r="BA410" i="4"/>
  <c r="AW410" i="4"/>
  <c r="AS410" i="4"/>
  <c r="AO410" i="4"/>
  <c r="AK410" i="4"/>
  <c r="AG410" i="4"/>
  <c r="AZ410" i="4"/>
  <c r="AV410" i="4"/>
  <c r="AR410" i="4"/>
  <c r="AN410" i="4"/>
  <c r="AJ410" i="4"/>
  <c r="BC410" i="4"/>
  <c r="AY410" i="4"/>
  <c r="AU410" i="4"/>
  <c r="AQ410" i="4"/>
  <c r="AM410" i="4"/>
  <c r="AI410" i="4"/>
  <c r="BB410" i="4"/>
  <c r="AX410" i="4"/>
  <c r="AT410" i="4"/>
  <c r="AP410" i="4"/>
  <c r="AL410" i="4"/>
  <c r="AH410" i="4"/>
  <c r="BC412" i="4"/>
  <c r="AY412" i="4"/>
  <c r="AU412" i="4"/>
  <c r="AQ412" i="4"/>
  <c r="AM412" i="4"/>
  <c r="AI412" i="4"/>
  <c r="BB412" i="4"/>
  <c r="AX412" i="4"/>
  <c r="AT412" i="4"/>
  <c r="AP412" i="4"/>
  <c r="AL412" i="4"/>
  <c r="AH412" i="4"/>
  <c r="BA412" i="4"/>
  <c r="AW412" i="4"/>
  <c r="AS412" i="4"/>
  <c r="AO412" i="4"/>
  <c r="AK412" i="4"/>
  <c r="AG412" i="4"/>
  <c r="AZ412" i="4"/>
  <c r="AV412" i="4"/>
  <c r="AR412" i="4"/>
  <c r="AN412" i="4"/>
  <c r="AJ412" i="4"/>
  <c r="BA414" i="4"/>
  <c r="AW414" i="4"/>
  <c r="AS414" i="4"/>
  <c r="AO414" i="4"/>
  <c r="AK414" i="4"/>
  <c r="AG414" i="4"/>
  <c r="AZ414" i="4"/>
  <c r="AV414" i="4"/>
  <c r="AR414" i="4"/>
  <c r="AN414" i="4"/>
  <c r="AJ414" i="4"/>
  <c r="BC414" i="4"/>
  <c r="AY414" i="4"/>
  <c r="AU414" i="4"/>
  <c r="AQ414" i="4"/>
  <c r="AM414" i="4"/>
  <c r="AI414" i="4"/>
  <c r="BB414" i="4"/>
  <c r="AX414" i="4"/>
  <c r="AT414" i="4"/>
  <c r="AP414" i="4"/>
  <c r="AL414" i="4"/>
  <c r="AH414" i="4"/>
  <c r="BC416" i="4"/>
  <c r="AY416" i="4"/>
  <c r="AU416" i="4"/>
  <c r="AQ416" i="4"/>
  <c r="AM416" i="4"/>
  <c r="AI416" i="4"/>
  <c r="BB416" i="4"/>
  <c r="AX416" i="4"/>
  <c r="AT416" i="4"/>
  <c r="AP416" i="4"/>
  <c r="AL416" i="4"/>
  <c r="AH416" i="4"/>
  <c r="BA416" i="4"/>
  <c r="AW416" i="4"/>
  <c r="AS416" i="4"/>
  <c r="AO416" i="4"/>
  <c r="AK416" i="4"/>
  <c r="AG416" i="4"/>
  <c r="AZ416" i="4"/>
  <c r="AV416" i="4"/>
  <c r="AR416" i="4"/>
  <c r="AN416" i="4"/>
  <c r="AJ416" i="4"/>
  <c r="AZ418" i="4"/>
  <c r="AV418" i="4"/>
  <c r="AR418" i="4"/>
  <c r="AN418" i="4"/>
  <c r="AJ418" i="4"/>
  <c r="BC418" i="4"/>
  <c r="AX418" i="4"/>
  <c r="AS418" i="4"/>
  <c r="AM418" i="4"/>
  <c r="AH418" i="4"/>
  <c r="BB418" i="4"/>
  <c r="AW418" i="4"/>
  <c r="AQ418" i="4"/>
  <c r="AL418" i="4"/>
  <c r="AG418" i="4"/>
  <c r="BA418" i="4"/>
  <c r="AU418" i="4"/>
  <c r="AP418" i="4"/>
  <c r="AK418" i="4"/>
  <c r="AY418" i="4"/>
  <c r="AT418" i="4"/>
  <c r="AO418" i="4"/>
  <c r="AI418" i="4"/>
  <c r="BB420" i="4"/>
  <c r="AX420" i="4"/>
  <c r="AT420" i="4"/>
  <c r="AP420" i="4"/>
  <c r="AL420" i="4"/>
  <c r="AH420" i="4"/>
  <c r="AZ420" i="4"/>
  <c r="AU420" i="4"/>
  <c r="AO420" i="4"/>
  <c r="AJ420" i="4"/>
  <c r="AY420" i="4"/>
  <c r="AS420" i="4"/>
  <c r="AN420" i="4"/>
  <c r="AI420" i="4"/>
  <c r="BC420" i="4"/>
  <c r="AW420" i="4"/>
  <c r="AR420" i="4"/>
  <c r="AM420" i="4"/>
  <c r="AG420" i="4"/>
  <c r="BA420" i="4"/>
  <c r="AV420" i="4"/>
  <c r="AQ420" i="4"/>
  <c r="AK420" i="4"/>
  <c r="AZ422" i="4"/>
  <c r="AV422" i="4"/>
  <c r="AR422" i="4"/>
  <c r="AN422" i="4"/>
  <c r="AJ422" i="4"/>
  <c r="BB422" i="4"/>
  <c r="AW422" i="4"/>
  <c r="AQ422" i="4"/>
  <c r="AL422" i="4"/>
  <c r="AG422" i="4"/>
  <c r="BA422" i="4"/>
  <c r="AU422" i="4"/>
  <c r="AP422" i="4"/>
  <c r="AK422" i="4"/>
  <c r="AY422" i="4"/>
  <c r="AT422" i="4"/>
  <c r="AO422" i="4"/>
  <c r="AI422" i="4"/>
  <c r="BC422" i="4"/>
  <c r="AX422" i="4"/>
  <c r="AS422" i="4"/>
  <c r="AM422" i="4"/>
  <c r="AH422" i="4"/>
  <c r="BB424" i="4"/>
  <c r="AX424" i="4"/>
  <c r="AT424" i="4"/>
  <c r="AP424" i="4"/>
  <c r="AL424" i="4"/>
  <c r="AH424" i="4"/>
  <c r="AY424" i="4"/>
  <c r="AS424" i="4"/>
  <c r="AN424" i="4"/>
  <c r="AI424" i="4"/>
  <c r="BC424" i="4"/>
  <c r="AW424" i="4"/>
  <c r="AR424" i="4"/>
  <c r="AM424" i="4"/>
  <c r="AG424" i="4"/>
  <c r="BA424" i="4"/>
  <c r="AV424" i="4"/>
  <c r="AQ424" i="4"/>
  <c r="AK424" i="4"/>
  <c r="AZ424" i="4"/>
  <c r="AU424" i="4"/>
  <c r="AO424" i="4"/>
  <c r="AJ424" i="4"/>
  <c r="AZ426" i="4"/>
  <c r="AV426" i="4"/>
  <c r="AR426" i="4"/>
  <c r="AN426" i="4"/>
  <c r="AJ426" i="4"/>
  <c r="BA426" i="4"/>
  <c r="AU426" i="4"/>
  <c r="AP426" i="4"/>
  <c r="AK426" i="4"/>
  <c r="AY426" i="4"/>
  <c r="AT426" i="4"/>
  <c r="AO426" i="4"/>
  <c r="AI426" i="4"/>
  <c r="BC426" i="4"/>
  <c r="AX426" i="4"/>
  <c r="AS426" i="4"/>
  <c r="AM426" i="4"/>
  <c r="AH426" i="4"/>
  <c r="BB426" i="4"/>
  <c r="AW426" i="4"/>
  <c r="AQ426" i="4"/>
  <c r="AL426" i="4"/>
  <c r="AG426" i="4"/>
  <c r="BB428" i="4"/>
  <c r="AX428" i="4"/>
  <c r="AT428" i="4"/>
  <c r="AP428" i="4"/>
  <c r="AL428" i="4"/>
  <c r="AH428" i="4"/>
  <c r="BC428" i="4"/>
  <c r="AW428" i="4"/>
  <c r="AR428" i="4"/>
  <c r="AM428" i="4"/>
  <c r="AG428" i="4"/>
  <c r="BA428" i="4"/>
  <c r="AV428" i="4"/>
  <c r="AQ428" i="4"/>
  <c r="AK428" i="4"/>
  <c r="AZ428" i="4"/>
  <c r="AU428" i="4"/>
  <c r="AO428" i="4"/>
  <c r="AJ428" i="4"/>
  <c r="AY428" i="4"/>
  <c r="AS428" i="4"/>
  <c r="AN428" i="4"/>
  <c r="AI428" i="4"/>
  <c r="AZ430" i="4"/>
  <c r="AV430" i="4"/>
  <c r="AR430" i="4"/>
  <c r="AN430" i="4"/>
  <c r="AJ430" i="4"/>
  <c r="BC430" i="4"/>
  <c r="AY430" i="4"/>
  <c r="AU430" i="4"/>
  <c r="AQ430" i="4"/>
  <c r="AM430" i="4"/>
  <c r="AI430" i="4"/>
  <c r="AW430" i="4"/>
  <c r="AO430" i="4"/>
  <c r="AG430" i="4"/>
  <c r="BB430" i="4"/>
  <c r="AT430" i="4"/>
  <c r="AL430" i="4"/>
  <c r="BA430" i="4"/>
  <c r="AS430" i="4"/>
  <c r="AK430" i="4"/>
  <c r="AX430" i="4"/>
  <c r="AP430" i="4"/>
  <c r="AH430" i="4"/>
  <c r="BB432" i="4"/>
  <c r="AX432" i="4"/>
  <c r="AT432" i="4"/>
  <c r="AP432" i="4"/>
  <c r="AL432" i="4"/>
  <c r="AH432" i="4"/>
  <c r="BA432" i="4"/>
  <c r="AW432" i="4"/>
  <c r="AS432" i="4"/>
  <c r="AO432" i="4"/>
  <c r="AK432" i="4"/>
  <c r="AG432" i="4"/>
  <c r="AY432" i="4"/>
  <c r="AQ432" i="4"/>
  <c r="AI432" i="4"/>
  <c r="AV432" i="4"/>
  <c r="AN432" i="4"/>
  <c r="BC432" i="4"/>
  <c r="AU432" i="4"/>
  <c r="AM432" i="4"/>
  <c r="AZ432" i="4"/>
  <c r="AR432" i="4"/>
  <c r="AJ432" i="4"/>
  <c r="AZ434" i="4"/>
  <c r="AV434" i="4"/>
  <c r="AR434" i="4"/>
  <c r="AN434" i="4"/>
  <c r="AJ434" i="4"/>
  <c r="BC434" i="4"/>
  <c r="AY434" i="4"/>
  <c r="AU434" i="4"/>
  <c r="AQ434" i="4"/>
  <c r="AM434" i="4"/>
  <c r="AI434" i="4"/>
  <c r="BB434" i="4"/>
  <c r="AX434" i="4"/>
  <c r="AT434" i="4"/>
  <c r="AP434" i="4"/>
  <c r="AL434" i="4"/>
  <c r="AH434" i="4"/>
  <c r="BA434" i="4"/>
  <c r="AK434" i="4"/>
  <c r="AW434" i="4"/>
  <c r="AG434" i="4"/>
  <c r="AS434" i="4"/>
  <c r="AO434" i="4"/>
  <c r="BB436" i="4"/>
  <c r="AX436" i="4"/>
  <c r="AT436" i="4"/>
  <c r="AP436" i="4"/>
  <c r="AL436" i="4"/>
  <c r="AH436" i="4"/>
  <c r="BA436" i="4"/>
  <c r="AW436" i="4"/>
  <c r="AS436" i="4"/>
  <c r="AO436" i="4"/>
  <c r="AK436" i="4"/>
  <c r="AG436" i="4"/>
  <c r="AZ436" i="4"/>
  <c r="AV436" i="4"/>
  <c r="AR436" i="4"/>
  <c r="AN436" i="4"/>
  <c r="AJ436" i="4"/>
  <c r="BC436" i="4"/>
  <c r="AM436" i="4"/>
  <c r="AY436" i="4"/>
  <c r="AI436" i="4"/>
  <c r="AU436" i="4"/>
  <c r="AQ436" i="4"/>
  <c r="AZ438" i="4"/>
  <c r="AV438" i="4"/>
  <c r="AR438" i="4"/>
  <c r="AN438" i="4"/>
  <c r="AJ438" i="4"/>
  <c r="BC438" i="4"/>
  <c r="AY438" i="4"/>
  <c r="AU438" i="4"/>
  <c r="AQ438" i="4"/>
  <c r="AM438" i="4"/>
  <c r="AI438" i="4"/>
  <c r="BB438" i="4"/>
  <c r="AX438" i="4"/>
  <c r="AT438" i="4"/>
  <c r="AP438" i="4"/>
  <c r="AL438" i="4"/>
  <c r="AH438" i="4"/>
  <c r="AO438" i="4"/>
  <c r="BA438" i="4"/>
  <c r="AK438" i="4"/>
  <c r="AW438" i="4"/>
  <c r="AG438" i="4"/>
  <c r="AS438" i="4"/>
  <c r="BB440" i="4"/>
  <c r="AX440" i="4"/>
  <c r="AT440" i="4"/>
  <c r="AP440" i="4"/>
  <c r="AL440" i="4"/>
  <c r="AH440" i="4"/>
  <c r="BA440" i="4"/>
  <c r="AW440" i="4"/>
  <c r="AS440" i="4"/>
  <c r="AO440" i="4"/>
  <c r="AK440" i="4"/>
  <c r="AG440" i="4"/>
  <c r="AZ440" i="4"/>
  <c r="AV440" i="4"/>
  <c r="AR440" i="4"/>
  <c r="AN440" i="4"/>
  <c r="AJ440" i="4"/>
  <c r="AQ440" i="4"/>
  <c r="BC440" i="4"/>
  <c r="AM440" i="4"/>
  <c r="AY440" i="4"/>
  <c r="AI440" i="4"/>
  <c r="AU440" i="4"/>
  <c r="AZ442" i="4"/>
  <c r="AV442" i="4"/>
  <c r="AR442" i="4"/>
  <c r="AN442" i="4"/>
  <c r="AJ442" i="4"/>
  <c r="BC442" i="4"/>
  <c r="AY442" i="4"/>
  <c r="AU442" i="4"/>
  <c r="AQ442" i="4"/>
  <c r="AM442" i="4"/>
  <c r="AI442" i="4"/>
  <c r="BB442" i="4"/>
  <c r="AX442" i="4"/>
  <c r="AT442" i="4"/>
  <c r="AP442" i="4"/>
  <c r="AL442" i="4"/>
  <c r="AH442" i="4"/>
  <c r="AS442" i="4"/>
  <c r="AO442" i="4"/>
  <c r="BA442" i="4"/>
  <c r="AK442" i="4"/>
  <c r="AW442" i="4"/>
  <c r="AG442" i="4"/>
  <c r="BB444" i="4"/>
  <c r="AX444" i="4"/>
  <c r="AT444" i="4"/>
  <c r="AP444" i="4"/>
  <c r="AL444" i="4"/>
  <c r="AH444" i="4"/>
  <c r="BA444" i="4"/>
  <c r="AW444" i="4"/>
  <c r="AS444" i="4"/>
  <c r="AO444" i="4"/>
  <c r="AK444" i="4"/>
  <c r="AG444" i="4"/>
  <c r="AZ444" i="4"/>
  <c r="AV444" i="4"/>
  <c r="AR444" i="4"/>
  <c r="AN444" i="4"/>
  <c r="AJ444" i="4"/>
  <c r="AU444" i="4"/>
  <c r="AQ444" i="4"/>
  <c r="BC444" i="4"/>
  <c r="AM444" i="4"/>
  <c r="AY444" i="4"/>
  <c r="AI444" i="4"/>
  <c r="AZ446" i="4"/>
  <c r="AV446" i="4"/>
  <c r="AR446" i="4"/>
  <c r="AN446" i="4"/>
  <c r="AJ446" i="4"/>
  <c r="BC446" i="4"/>
  <c r="AY446" i="4"/>
  <c r="AU446" i="4"/>
  <c r="AQ446" i="4"/>
  <c r="AM446" i="4"/>
  <c r="AI446" i="4"/>
  <c r="BB446" i="4"/>
  <c r="AX446" i="4"/>
  <c r="AT446" i="4"/>
  <c r="AP446" i="4"/>
  <c r="AL446" i="4"/>
  <c r="AH446" i="4"/>
  <c r="AW446" i="4"/>
  <c r="AG446" i="4"/>
  <c r="AS446" i="4"/>
  <c r="AO446" i="4"/>
  <c r="BA446" i="4"/>
  <c r="AK446" i="4"/>
  <c r="BB448" i="4"/>
  <c r="AX448" i="4"/>
  <c r="AT448" i="4"/>
  <c r="AP448" i="4"/>
  <c r="AL448" i="4"/>
  <c r="AH448" i="4"/>
  <c r="BA448" i="4"/>
  <c r="AW448" i="4"/>
  <c r="AS448" i="4"/>
  <c r="AO448" i="4"/>
  <c r="AK448" i="4"/>
  <c r="AG448" i="4"/>
  <c r="AZ448" i="4"/>
  <c r="AV448" i="4"/>
  <c r="AR448" i="4"/>
  <c r="AN448" i="4"/>
  <c r="AJ448" i="4"/>
  <c r="AY448" i="4"/>
  <c r="AI448" i="4"/>
  <c r="AU448" i="4"/>
  <c r="AQ448" i="4"/>
  <c r="BC448" i="4"/>
  <c r="AM448" i="4"/>
  <c r="AZ450" i="4"/>
  <c r="AV450" i="4"/>
  <c r="AR450" i="4"/>
  <c r="AN450" i="4"/>
  <c r="AJ450" i="4"/>
  <c r="BC450" i="4"/>
  <c r="AY450" i="4"/>
  <c r="AU450" i="4"/>
  <c r="AQ450" i="4"/>
  <c r="AM450" i="4"/>
  <c r="AI450" i="4"/>
  <c r="BB450" i="4"/>
  <c r="AX450" i="4"/>
  <c r="AT450" i="4"/>
  <c r="AP450" i="4"/>
  <c r="AL450" i="4"/>
  <c r="AH450" i="4"/>
  <c r="BA450" i="4"/>
  <c r="AK450" i="4"/>
  <c r="AW450" i="4"/>
  <c r="AG450" i="4"/>
  <c r="AS450" i="4"/>
  <c r="AO450" i="4"/>
  <c r="BB452" i="4"/>
  <c r="AX452" i="4"/>
  <c r="AT452" i="4"/>
  <c r="AP452" i="4"/>
  <c r="AL452" i="4"/>
  <c r="AH452" i="4"/>
  <c r="BA452" i="4"/>
  <c r="AW452" i="4"/>
  <c r="AS452" i="4"/>
  <c r="AO452" i="4"/>
  <c r="AK452" i="4"/>
  <c r="AG452" i="4"/>
  <c r="AZ452" i="4"/>
  <c r="AV452" i="4"/>
  <c r="AR452" i="4"/>
  <c r="AN452" i="4"/>
  <c r="AJ452" i="4"/>
  <c r="BC452" i="4"/>
  <c r="AM452" i="4"/>
  <c r="AY452" i="4"/>
  <c r="AI452" i="4"/>
  <c r="AU452" i="4"/>
  <c r="AQ452" i="4"/>
  <c r="AZ454" i="4"/>
  <c r="AV454" i="4"/>
  <c r="AR454" i="4"/>
  <c r="AN454" i="4"/>
  <c r="AJ454" i="4"/>
  <c r="BC454" i="4"/>
  <c r="AY454" i="4"/>
  <c r="AU454" i="4"/>
  <c r="AQ454" i="4"/>
  <c r="AM454" i="4"/>
  <c r="AI454" i="4"/>
  <c r="BB454" i="4"/>
  <c r="AX454" i="4"/>
  <c r="AT454" i="4"/>
  <c r="AP454" i="4"/>
  <c r="AL454" i="4"/>
  <c r="AH454" i="4"/>
  <c r="AO454" i="4"/>
  <c r="BA454" i="4"/>
  <c r="AK454" i="4"/>
  <c r="AW454" i="4"/>
  <c r="AG454" i="4"/>
  <c r="AS454" i="4"/>
  <c r="BB456" i="4"/>
  <c r="AX456" i="4"/>
  <c r="AT456" i="4"/>
  <c r="AP456" i="4"/>
  <c r="AL456" i="4"/>
  <c r="AH456" i="4"/>
  <c r="BA456" i="4"/>
  <c r="AW456" i="4"/>
  <c r="AS456" i="4"/>
  <c r="AO456" i="4"/>
  <c r="AK456" i="4"/>
  <c r="AG456" i="4"/>
  <c r="AZ456" i="4"/>
  <c r="AV456" i="4"/>
  <c r="AR456" i="4"/>
  <c r="AN456" i="4"/>
  <c r="AJ456" i="4"/>
  <c r="AQ456" i="4"/>
  <c r="BC456" i="4"/>
  <c r="AM456" i="4"/>
  <c r="AY456" i="4"/>
  <c r="AI456" i="4"/>
  <c r="AU456" i="4"/>
  <c r="AZ458" i="4"/>
  <c r="AV458" i="4"/>
  <c r="AR458" i="4"/>
  <c r="AN458" i="4"/>
  <c r="AJ458" i="4"/>
  <c r="BC458" i="4"/>
  <c r="AY458" i="4"/>
  <c r="AU458" i="4"/>
  <c r="AQ458" i="4"/>
  <c r="AM458" i="4"/>
  <c r="AI458" i="4"/>
  <c r="BB458" i="4"/>
  <c r="AX458" i="4"/>
  <c r="AT458" i="4"/>
  <c r="AP458" i="4"/>
  <c r="AL458" i="4"/>
  <c r="AH458" i="4"/>
  <c r="AS458" i="4"/>
  <c r="AO458" i="4"/>
  <c r="BA458" i="4"/>
  <c r="AK458" i="4"/>
  <c r="AW458" i="4"/>
  <c r="AG458" i="4"/>
  <c r="BB460" i="4"/>
  <c r="AX460" i="4"/>
  <c r="AT460" i="4"/>
  <c r="AP460" i="4"/>
  <c r="AL460" i="4"/>
  <c r="AH460" i="4"/>
  <c r="BA460" i="4"/>
  <c r="AW460" i="4"/>
  <c r="AS460" i="4"/>
  <c r="AO460" i="4"/>
  <c r="AK460" i="4"/>
  <c r="AG460" i="4"/>
  <c r="AZ460" i="4"/>
  <c r="AV460" i="4"/>
  <c r="AR460" i="4"/>
  <c r="AN460" i="4"/>
  <c r="AJ460" i="4"/>
  <c r="AU460" i="4"/>
  <c r="AQ460" i="4"/>
  <c r="BC460" i="4"/>
  <c r="AM460" i="4"/>
  <c r="AY460" i="4"/>
  <c r="AI460" i="4"/>
  <c r="AZ462" i="4"/>
  <c r="AV462" i="4"/>
  <c r="AR462" i="4"/>
  <c r="AN462" i="4"/>
  <c r="AJ462" i="4"/>
  <c r="BC462" i="4"/>
  <c r="AY462" i="4"/>
  <c r="AU462" i="4"/>
  <c r="AQ462" i="4"/>
  <c r="AM462" i="4"/>
  <c r="AI462" i="4"/>
  <c r="BB462" i="4"/>
  <c r="AX462" i="4"/>
  <c r="AT462" i="4"/>
  <c r="AP462" i="4"/>
  <c r="AL462" i="4"/>
  <c r="AH462" i="4"/>
  <c r="AW462" i="4"/>
  <c r="AG462" i="4"/>
  <c r="AS462" i="4"/>
  <c r="AO462" i="4"/>
  <c r="BA462" i="4"/>
  <c r="AK462" i="4"/>
  <c r="BB464" i="4"/>
  <c r="AX464" i="4"/>
  <c r="AT464" i="4"/>
  <c r="AP464" i="4"/>
  <c r="AL464" i="4"/>
  <c r="AH464" i="4"/>
  <c r="BA464" i="4"/>
  <c r="AW464" i="4"/>
  <c r="AS464" i="4"/>
  <c r="AO464" i="4"/>
  <c r="AK464" i="4"/>
  <c r="AG464" i="4"/>
  <c r="AZ464" i="4"/>
  <c r="AV464" i="4"/>
  <c r="AR464" i="4"/>
  <c r="AN464" i="4"/>
  <c r="AJ464" i="4"/>
  <c r="AY464" i="4"/>
  <c r="AI464" i="4"/>
  <c r="AU464" i="4"/>
  <c r="AQ464" i="4"/>
  <c r="BC464" i="4"/>
  <c r="AM464" i="4"/>
  <c r="AZ466" i="4"/>
  <c r="AV466" i="4"/>
  <c r="AR466" i="4"/>
  <c r="AN466" i="4"/>
  <c r="AJ466" i="4"/>
  <c r="BC466" i="4"/>
  <c r="AY466" i="4"/>
  <c r="AU466" i="4"/>
  <c r="AQ466" i="4"/>
  <c r="AM466" i="4"/>
  <c r="AI466" i="4"/>
  <c r="BB466" i="4"/>
  <c r="AX466" i="4"/>
  <c r="AT466" i="4"/>
  <c r="AP466" i="4"/>
  <c r="AL466" i="4"/>
  <c r="AH466" i="4"/>
  <c r="BA466" i="4"/>
  <c r="AK466" i="4"/>
  <c r="AW466" i="4"/>
  <c r="AG466" i="4"/>
  <c r="AS466" i="4"/>
  <c r="AO466" i="4"/>
  <c r="BB468" i="4"/>
  <c r="AX468" i="4"/>
  <c r="AT468" i="4"/>
  <c r="AP468" i="4"/>
  <c r="AL468" i="4"/>
  <c r="AH468" i="4"/>
  <c r="BA468" i="4"/>
  <c r="AW468" i="4"/>
  <c r="AS468" i="4"/>
  <c r="AO468" i="4"/>
  <c r="AK468" i="4"/>
  <c r="AG468" i="4"/>
  <c r="AZ468" i="4"/>
  <c r="AV468" i="4"/>
  <c r="AR468" i="4"/>
  <c r="AN468" i="4"/>
  <c r="AJ468" i="4"/>
  <c r="BC468" i="4"/>
  <c r="AM468" i="4"/>
  <c r="AY468" i="4"/>
  <c r="AI468" i="4"/>
  <c r="AU468" i="4"/>
  <c r="AQ468" i="4"/>
  <c r="AZ470" i="4"/>
  <c r="AV470" i="4"/>
  <c r="AR470" i="4"/>
  <c r="AN470" i="4"/>
  <c r="AJ470" i="4"/>
  <c r="BC470" i="4"/>
  <c r="AY470" i="4"/>
  <c r="AU470" i="4"/>
  <c r="AQ470" i="4"/>
  <c r="AM470" i="4"/>
  <c r="AI470" i="4"/>
  <c r="BB470" i="4"/>
  <c r="AX470" i="4"/>
  <c r="AT470" i="4"/>
  <c r="AP470" i="4"/>
  <c r="AL470" i="4"/>
  <c r="AH470" i="4"/>
  <c r="AO470" i="4"/>
  <c r="BA470" i="4"/>
  <c r="AK470" i="4"/>
  <c r="AW470" i="4"/>
  <c r="AG470" i="4"/>
  <c r="AS470" i="4"/>
  <c r="BB472" i="4"/>
  <c r="AX472" i="4"/>
  <c r="AT472" i="4"/>
  <c r="AP472" i="4"/>
  <c r="AL472" i="4"/>
  <c r="AH472" i="4"/>
  <c r="BA472" i="4"/>
  <c r="AW472" i="4"/>
  <c r="AS472" i="4"/>
  <c r="AO472" i="4"/>
  <c r="AK472" i="4"/>
  <c r="AG472" i="4"/>
  <c r="AZ472" i="4"/>
  <c r="AV472" i="4"/>
  <c r="AR472" i="4"/>
  <c r="AN472" i="4"/>
  <c r="AJ472" i="4"/>
  <c r="AQ472" i="4"/>
  <c r="BC472" i="4"/>
  <c r="AM472" i="4"/>
  <c r="AY472" i="4"/>
  <c r="AI472" i="4"/>
  <c r="AU472" i="4"/>
  <c r="AZ474" i="4"/>
  <c r="AV474" i="4"/>
  <c r="AR474" i="4"/>
  <c r="AN474" i="4"/>
  <c r="AJ474" i="4"/>
  <c r="BC474" i="4"/>
  <c r="AY474" i="4"/>
  <c r="AU474" i="4"/>
  <c r="AQ474" i="4"/>
  <c r="AM474" i="4"/>
  <c r="AI474" i="4"/>
  <c r="BB474" i="4"/>
  <c r="AX474" i="4"/>
  <c r="AT474" i="4"/>
  <c r="AP474" i="4"/>
  <c r="AL474" i="4"/>
  <c r="AH474" i="4"/>
  <c r="AS474" i="4"/>
  <c r="AO474" i="4"/>
  <c r="BA474" i="4"/>
  <c r="AK474" i="4"/>
  <c r="AW474" i="4"/>
  <c r="AG474" i="4"/>
  <c r="BB476" i="4"/>
  <c r="AX476" i="4"/>
  <c r="AT476" i="4"/>
  <c r="AP476" i="4"/>
  <c r="AL476" i="4"/>
  <c r="AH476" i="4"/>
  <c r="BA476" i="4"/>
  <c r="AW476" i="4"/>
  <c r="AS476" i="4"/>
  <c r="AO476" i="4"/>
  <c r="AK476" i="4"/>
  <c r="AG476" i="4"/>
  <c r="AZ476" i="4"/>
  <c r="AV476" i="4"/>
  <c r="AR476" i="4"/>
  <c r="AN476" i="4"/>
  <c r="AJ476" i="4"/>
  <c r="AU476" i="4"/>
  <c r="AQ476" i="4"/>
  <c r="BC476" i="4"/>
  <c r="AM476" i="4"/>
  <c r="AY476" i="4"/>
  <c r="AI476" i="4"/>
  <c r="AZ478" i="4"/>
  <c r="AV478" i="4"/>
  <c r="AR478" i="4"/>
  <c r="AN478" i="4"/>
  <c r="AJ478" i="4"/>
  <c r="BC478" i="4"/>
  <c r="AY478" i="4"/>
  <c r="AU478" i="4"/>
  <c r="AQ478" i="4"/>
  <c r="AM478" i="4"/>
  <c r="AI478" i="4"/>
  <c r="BB478" i="4"/>
  <c r="AX478" i="4"/>
  <c r="AT478" i="4"/>
  <c r="AP478" i="4"/>
  <c r="AL478" i="4"/>
  <c r="AH478" i="4"/>
  <c r="AW478" i="4"/>
  <c r="AG478" i="4"/>
  <c r="AS478" i="4"/>
  <c r="AO478" i="4"/>
  <c r="BA478" i="4"/>
  <c r="AK478" i="4"/>
  <c r="BB480" i="4"/>
  <c r="AX480" i="4"/>
  <c r="AT480" i="4"/>
  <c r="AP480" i="4"/>
  <c r="AL480" i="4"/>
  <c r="AH480" i="4"/>
  <c r="BA480" i="4"/>
  <c r="AW480" i="4"/>
  <c r="AS480" i="4"/>
  <c r="AO480" i="4"/>
  <c r="AK480" i="4"/>
  <c r="AG480" i="4"/>
  <c r="AZ480" i="4"/>
  <c r="AV480" i="4"/>
  <c r="AR480" i="4"/>
  <c r="AN480" i="4"/>
  <c r="AJ480" i="4"/>
  <c r="AY480" i="4"/>
  <c r="AI480" i="4"/>
  <c r="AU480" i="4"/>
  <c r="AQ480" i="4"/>
  <c r="BC480" i="4"/>
  <c r="AM480" i="4"/>
  <c r="AZ482" i="4"/>
  <c r="AV482" i="4"/>
  <c r="AR482" i="4"/>
  <c r="AN482" i="4"/>
  <c r="AJ482" i="4"/>
  <c r="BC482" i="4"/>
  <c r="AY482" i="4"/>
  <c r="AU482" i="4"/>
  <c r="AQ482" i="4"/>
  <c r="AM482" i="4"/>
  <c r="AI482" i="4"/>
  <c r="BB482" i="4"/>
  <c r="AX482" i="4"/>
  <c r="AT482" i="4"/>
  <c r="AP482" i="4"/>
  <c r="AL482" i="4"/>
  <c r="AH482" i="4"/>
  <c r="BA482" i="4"/>
  <c r="AK482" i="4"/>
  <c r="AW482" i="4"/>
  <c r="AG482" i="4"/>
  <c r="AS482" i="4"/>
  <c r="AO482" i="4"/>
  <c r="BB484" i="4"/>
  <c r="AX484" i="4"/>
  <c r="AT484" i="4"/>
  <c r="AP484" i="4"/>
  <c r="AL484" i="4"/>
  <c r="AH484" i="4"/>
  <c r="BA484" i="4"/>
  <c r="AW484" i="4"/>
  <c r="AS484" i="4"/>
  <c r="AO484" i="4"/>
  <c r="AK484" i="4"/>
  <c r="AG484" i="4"/>
  <c r="AZ484" i="4"/>
  <c r="AV484" i="4"/>
  <c r="AR484" i="4"/>
  <c r="AN484" i="4"/>
  <c r="AJ484" i="4"/>
  <c r="BC484" i="4"/>
  <c r="AM484" i="4"/>
  <c r="AY484" i="4"/>
  <c r="AI484" i="4"/>
  <c r="AU484" i="4"/>
  <c r="AQ484" i="4"/>
  <c r="AZ486" i="4"/>
  <c r="AV486" i="4"/>
  <c r="AR486" i="4"/>
  <c r="AN486" i="4"/>
  <c r="AJ486" i="4"/>
  <c r="BC486" i="4"/>
  <c r="AY486" i="4"/>
  <c r="AU486" i="4"/>
  <c r="AQ486" i="4"/>
  <c r="AM486" i="4"/>
  <c r="AI486" i="4"/>
  <c r="BB486" i="4"/>
  <c r="AX486" i="4"/>
  <c r="AT486" i="4"/>
  <c r="AP486" i="4"/>
  <c r="AL486" i="4"/>
  <c r="AH486" i="4"/>
  <c r="AO486" i="4"/>
  <c r="BA486" i="4"/>
  <c r="AK486" i="4"/>
  <c r="AW486" i="4"/>
  <c r="AG486" i="4"/>
  <c r="AS486" i="4"/>
  <c r="BB488" i="4"/>
  <c r="AX488" i="4"/>
  <c r="AT488" i="4"/>
  <c r="AP488" i="4"/>
  <c r="AL488" i="4"/>
  <c r="AH488" i="4"/>
  <c r="BA488" i="4"/>
  <c r="AW488" i="4"/>
  <c r="AS488" i="4"/>
  <c r="AO488" i="4"/>
  <c r="AK488" i="4"/>
  <c r="AG488" i="4"/>
  <c r="AZ488" i="4"/>
  <c r="AV488" i="4"/>
  <c r="AR488" i="4"/>
  <c r="AN488" i="4"/>
  <c r="AJ488" i="4"/>
  <c r="AQ488" i="4"/>
  <c r="BC488" i="4"/>
  <c r="AM488" i="4"/>
  <c r="AY488" i="4"/>
  <c r="AI488" i="4"/>
  <c r="AU488" i="4"/>
  <c r="AZ490" i="4"/>
  <c r="AV490" i="4"/>
  <c r="AR490" i="4"/>
  <c r="AN490" i="4"/>
  <c r="AJ490" i="4"/>
  <c r="BC490" i="4"/>
  <c r="AY490" i="4"/>
  <c r="AU490" i="4"/>
  <c r="AQ490" i="4"/>
  <c r="AM490" i="4"/>
  <c r="AI490" i="4"/>
  <c r="BB490" i="4"/>
  <c r="AX490" i="4"/>
  <c r="AT490" i="4"/>
  <c r="AP490" i="4"/>
  <c r="AL490" i="4"/>
  <c r="AH490" i="4"/>
  <c r="AS490" i="4"/>
  <c r="AO490" i="4"/>
  <c r="BA490" i="4"/>
  <c r="AK490" i="4"/>
  <c r="AW490" i="4"/>
  <c r="AG490" i="4"/>
  <c r="BB492" i="4"/>
  <c r="AX492" i="4"/>
  <c r="AT492" i="4"/>
  <c r="AP492" i="4"/>
  <c r="AL492" i="4"/>
  <c r="AH492" i="4"/>
  <c r="BA492" i="4"/>
  <c r="AW492" i="4"/>
  <c r="AS492" i="4"/>
  <c r="AO492" i="4"/>
  <c r="AK492" i="4"/>
  <c r="AG492" i="4"/>
  <c r="AZ492" i="4"/>
  <c r="AV492" i="4"/>
  <c r="AR492" i="4"/>
  <c r="AN492" i="4"/>
  <c r="AJ492" i="4"/>
  <c r="AU492" i="4"/>
  <c r="AQ492" i="4"/>
  <c r="BC492" i="4"/>
  <c r="AM492" i="4"/>
  <c r="AY492" i="4"/>
  <c r="AI492" i="4"/>
  <c r="AZ494" i="4"/>
  <c r="AV494" i="4"/>
  <c r="AR494" i="4"/>
  <c r="AN494" i="4"/>
  <c r="AJ494" i="4"/>
  <c r="BC494" i="4"/>
  <c r="AY494" i="4"/>
  <c r="AU494" i="4"/>
  <c r="AQ494" i="4"/>
  <c r="AM494" i="4"/>
  <c r="AI494" i="4"/>
  <c r="BB494" i="4"/>
  <c r="AX494" i="4"/>
  <c r="AT494" i="4"/>
  <c r="AP494" i="4"/>
  <c r="AL494" i="4"/>
  <c r="AH494" i="4"/>
  <c r="AW494" i="4"/>
  <c r="AG494" i="4"/>
  <c r="AS494" i="4"/>
  <c r="AO494" i="4"/>
  <c r="BA494" i="4"/>
  <c r="AK494" i="4"/>
  <c r="BB496" i="4"/>
  <c r="AX496" i="4"/>
  <c r="AT496" i="4"/>
  <c r="AP496" i="4"/>
  <c r="AL496" i="4"/>
  <c r="AH496" i="4"/>
  <c r="BA496" i="4"/>
  <c r="AW496" i="4"/>
  <c r="AS496" i="4"/>
  <c r="AO496" i="4"/>
  <c r="AK496" i="4"/>
  <c r="AG496" i="4"/>
  <c r="AZ496" i="4"/>
  <c r="AV496" i="4"/>
  <c r="AR496" i="4"/>
  <c r="AN496" i="4"/>
  <c r="AJ496" i="4"/>
  <c r="AY496" i="4"/>
  <c r="AI496" i="4"/>
  <c r="AU496" i="4"/>
  <c r="AQ496" i="4"/>
  <c r="BC496" i="4"/>
  <c r="AM496" i="4"/>
  <c r="AZ498" i="4"/>
  <c r="AV498" i="4"/>
  <c r="AR498" i="4"/>
  <c r="AN498" i="4"/>
  <c r="AJ498" i="4"/>
  <c r="BC498" i="4"/>
  <c r="AY498" i="4"/>
  <c r="AU498" i="4"/>
  <c r="AQ498" i="4"/>
  <c r="AM498" i="4"/>
  <c r="AI498" i="4"/>
  <c r="BB498" i="4"/>
  <c r="AX498" i="4"/>
  <c r="AT498" i="4"/>
  <c r="AP498" i="4"/>
  <c r="AL498" i="4"/>
  <c r="AH498" i="4"/>
  <c r="BA498" i="4"/>
  <c r="AK498" i="4"/>
  <c r="AW498" i="4"/>
  <c r="AG498" i="4"/>
  <c r="AS498" i="4"/>
  <c r="AO498" i="4"/>
  <c r="BB500" i="4"/>
  <c r="AX500" i="4"/>
  <c r="AT500" i="4"/>
  <c r="AP500" i="4"/>
  <c r="AL500" i="4"/>
  <c r="AH500" i="4"/>
  <c r="BA500" i="4"/>
  <c r="AW500" i="4"/>
  <c r="AS500" i="4"/>
  <c r="AO500" i="4"/>
  <c r="AK500" i="4"/>
  <c r="AG500" i="4"/>
  <c r="AZ500" i="4"/>
  <c r="AV500" i="4"/>
  <c r="AR500" i="4"/>
  <c r="AN500" i="4"/>
  <c r="AJ500" i="4"/>
  <c r="BC500" i="4"/>
  <c r="AM500" i="4"/>
  <c r="AY500" i="4"/>
  <c r="AI500" i="4"/>
  <c r="AU500" i="4"/>
  <c r="AQ500" i="4"/>
  <c r="AZ502" i="4"/>
  <c r="AV502" i="4"/>
  <c r="AR502" i="4"/>
  <c r="AN502" i="4"/>
  <c r="AJ502" i="4"/>
  <c r="BC502" i="4"/>
  <c r="AY502" i="4"/>
  <c r="AU502" i="4"/>
  <c r="AQ502" i="4"/>
  <c r="AM502" i="4"/>
  <c r="AI502" i="4"/>
  <c r="BB502" i="4"/>
  <c r="AX502" i="4"/>
  <c r="AT502" i="4"/>
  <c r="AP502" i="4"/>
  <c r="AL502" i="4"/>
  <c r="AH502" i="4"/>
  <c r="AO502" i="4"/>
  <c r="BA502" i="4"/>
  <c r="AK502" i="4"/>
  <c r="AW502" i="4"/>
  <c r="AG502" i="4"/>
  <c r="AS502" i="4"/>
  <c r="BB504" i="4"/>
  <c r="AX504" i="4"/>
  <c r="AT504" i="4"/>
  <c r="AP504" i="4"/>
  <c r="AL504" i="4"/>
  <c r="AH504" i="4"/>
  <c r="BA504" i="4"/>
  <c r="AW504" i="4"/>
  <c r="AS504" i="4"/>
  <c r="AO504" i="4"/>
  <c r="AK504" i="4"/>
  <c r="AG504" i="4"/>
  <c r="AZ504" i="4"/>
  <c r="AV504" i="4"/>
  <c r="AR504" i="4"/>
  <c r="AN504" i="4"/>
  <c r="AJ504" i="4"/>
  <c r="AQ504" i="4"/>
  <c r="BC504" i="4"/>
  <c r="AM504" i="4"/>
  <c r="AY504" i="4"/>
  <c r="AI504" i="4"/>
  <c r="AU504" i="4"/>
  <c r="AZ506" i="4"/>
  <c r="AV506" i="4"/>
  <c r="AR506" i="4"/>
  <c r="AN506" i="4"/>
  <c r="AJ506" i="4"/>
  <c r="BC506" i="4"/>
  <c r="AY506" i="4"/>
  <c r="AU506" i="4"/>
  <c r="AQ506" i="4"/>
  <c r="AM506" i="4"/>
  <c r="AI506" i="4"/>
  <c r="BB506" i="4"/>
  <c r="AX506" i="4"/>
  <c r="AT506" i="4"/>
  <c r="AP506" i="4"/>
  <c r="AL506" i="4"/>
  <c r="AH506" i="4"/>
  <c r="AS506" i="4"/>
  <c r="AO506" i="4"/>
  <c r="BA506" i="4"/>
  <c r="AK506" i="4"/>
  <c r="AW506" i="4"/>
  <c r="AG506" i="4"/>
  <c r="BB508" i="4"/>
  <c r="AX508" i="4"/>
  <c r="AT508" i="4"/>
  <c r="AP508" i="4"/>
  <c r="AL508" i="4"/>
  <c r="AH508" i="4"/>
  <c r="BA508" i="4"/>
  <c r="AW508" i="4"/>
  <c r="AS508" i="4"/>
  <c r="AO508" i="4"/>
  <c r="AK508" i="4"/>
  <c r="AG508" i="4"/>
  <c r="AZ508" i="4"/>
  <c r="AV508" i="4"/>
  <c r="AR508" i="4"/>
  <c r="AN508" i="4"/>
  <c r="AJ508" i="4"/>
  <c r="AU508" i="4"/>
  <c r="AQ508" i="4"/>
  <c r="BC508" i="4"/>
  <c r="AM508" i="4"/>
  <c r="AY508" i="4"/>
  <c r="AI508" i="4"/>
  <c r="AZ510" i="4"/>
  <c r="AV510" i="4"/>
  <c r="AR510" i="4"/>
  <c r="AN510" i="4"/>
  <c r="AJ510" i="4"/>
  <c r="BC510" i="4"/>
  <c r="AY510" i="4"/>
  <c r="AU510" i="4"/>
  <c r="AQ510" i="4"/>
  <c r="AM510" i="4"/>
  <c r="AI510" i="4"/>
  <c r="BB510" i="4"/>
  <c r="AX510" i="4"/>
  <c r="AT510" i="4"/>
  <c r="AP510" i="4"/>
  <c r="AL510" i="4"/>
  <c r="AH510" i="4"/>
  <c r="AW510" i="4"/>
  <c r="AG510" i="4"/>
  <c r="AS510" i="4"/>
  <c r="AO510" i="4"/>
  <c r="BA510" i="4"/>
  <c r="AK510" i="4"/>
  <c r="BB512" i="4"/>
  <c r="AX512" i="4"/>
  <c r="AT512" i="4"/>
  <c r="AP512" i="4"/>
  <c r="AL512" i="4"/>
  <c r="AH512" i="4"/>
  <c r="BA512" i="4"/>
  <c r="AW512" i="4"/>
  <c r="AS512" i="4"/>
  <c r="AO512" i="4"/>
  <c r="AK512" i="4"/>
  <c r="AG512" i="4"/>
  <c r="AZ512" i="4"/>
  <c r="AV512" i="4"/>
  <c r="AR512" i="4"/>
  <c r="AN512" i="4"/>
  <c r="AJ512" i="4"/>
  <c r="AY512" i="4"/>
  <c r="AI512" i="4"/>
  <c r="AU512" i="4"/>
  <c r="AQ512" i="4"/>
  <c r="BC512" i="4"/>
  <c r="AM512" i="4"/>
  <c r="AZ514" i="4"/>
  <c r="AV514" i="4"/>
  <c r="AR514" i="4"/>
  <c r="AN514" i="4"/>
  <c r="AJ514" i="4"/>
  <c r="BC514" i="4"/>
  <c r="AY514" i="4"/>
  <c r="AU514" i="4"/>
  <c r="AQ514" i="4"/>
  <c r="AM514" i="4"/>
  <c r="AI514" i="4"/>
  <c r="BB514" i="4"/>
  <c r="AX514" i="4"/>
  <c r="AT514" i="4"/>
  <c r="AP514" i="4"/>
  <c r="AL514" i="4"/>
  <c r="AH514" i="4"/>
  <c r="BA514" i="4"/>
  <c r="AK514" i="4"/>
  <c r="AW514" i="4"/>
  <c r="AG514" i="4"/>
  <c r="AS514" i="4"/>
  <c r="AO514" i="4"/>
  <c r="BB516" i="4"/>
  <c r="AX516" i="4"/>
  <c r="AT516" i="4"/>
  <c r="AP516" i="4"/>
  <c r="AL516" i="4"/>
  <c r="AH516" i="4"/>
  <c r="BA516" i="4"/>
  <c r="AW516" i="4"/>
  <c r="AS516" i="4"/>
  <c r="AO516" i="4"/>
  <c r="AK516" i="4"/>
  <c r="AG516" i="4"/>
  <c r="AZ516" i="4"/>
  <c r="AV516" i="4"/>
  <c r="AR516" i="4"/>
  <c r="AN516" i="4"/>
  <c r="AJ516" i="4"/>
  <c r="BC516" i="4"/>
  <c r="AM516" i="4"/>
  <c r="AY516" i="4"/>
  <c r="AI516" i="4"/>
  <c r="AU516" i="4"/>
  <c r="AQ516" i="4"/>
  <c r="AZ518" i="4"/>
  <c r="AV518" i="4"/>
  <c r="AR518" i="4"/>
  <c r="AN518" i="4"/>
  <c r="AJ518" i="4"/>
  <c r="BC518" i="4"/>
  <c r="AY518" i="4"/>
  <c r="AU518" i="4"/>
  <c r="AQ518" i="4"/>
  <c r="AM518" i="4"/>
  <c r="AI518" i="4"/>
  <c r="BB518" i="4"/>
  <c r="AX518" i="4"/>
  <c r="AT518" i="4"/>
  <c r="AP518" i="4"/>
  <c r="AL518" i="4"/>
  <c r="AH518" i="4"/>
  <c r="AO518" i="4"/>
  <c r="BA518" i="4"/>
  <c r="AK518" i="4"/>
  <c r="AW518" i="4"/>
  <c r="AG518" i="4"/>
  <c r="AS518" i="4"/>
  <c r="BB520" i="4"/>
  <c r="AX520" i="4"/>
  <c r="AT520" i="4"/>
  <c r="AP520" i="4"/>
  <c r="AL520" i="4"/>
  <c r="AH520" i="4"/>
  <c r="BA520" i="4"/>
  <c r="AW520" i="4"/>
  <c r="AS520" i="4"/>
  <c r="AO520" i="4"/>
  <c r="AK520" i="4"/>
  <c r="AG520" i="4"/>
  <c r="AZ520" i="4"/>
  <c r="AV520" i="4"/>
  <c r="AR520" i="4"/>
  <c r="AN520" i="4"/>
  <c r="AJ520" i="4"/>
  <c r="AQ520" i="4"/>
  <c r="BC520" i="4"/>
  <c r="AM520" i="4"/>
  <c r="AY520" i="4"/>
  <c r="AI520" i="4"/>
  <c r="AU520" i="4"/>
  <c r="AZ522" i="4"/>
  <c r="AV522" i="4"/>
  <c r="AR522" i="4"/>
  <c r="AN522" i="4"/>
  <c r="AJ522" i="4"/>
  <c r="BC522" i="4"/>
  <c r="AY522" i="4"/>
  <c r="AU522" i="4"/>
  <c r="AQ522" i="4"/>
  <c r="AM522" i="4"/>
  <c r="AI522" i="4"/>
  <c r="BB522" i="4"/>
  <c r="AX522" i="4"/>
  <c r="AT522" i="4"/>
  <c r="AP522" i="4"/>
  <c r="AL522" i="4"/>
  <c r="AH522" i="4"/>
  <c r="AS522" i="4"/>
  <c r="AO522" i="4"/>
  <c r="BA522" i="4"/>
  <c r="AK522" i="4"/>
  <c r="AW522" i="4"/>
  <c r="AG522" i="4"/>
  <c r="BB524" i="4"/>
  <c r="AX524" i="4"/>
  <c r="AT524" i="4"/>
  <c r="AP524" i="4"/>
  <c r="AL524" i="4"/>
  <c r="AH524" i="4"/>
  <c r="BA524" i="4"/>
  <c r="AW524" i="4"/>
  <c r="AS524" i="4"/>
  <c r="AO524" i="4"/>
  <c r="AK524" i="4"/>
  <c r="AG524" i="4"/>
  <c r="AZ524" i="4"/>
  <c r="AV524" i="4"/>
  <c r="AR524" i="4"/>
  <c r="AN524" i="4"/>
  <c r="AJ524" i="4"/>
  <c r="AU524" i="4"/>
  <c r="AQ524" i="4"/>
  <c r="BC524" i="4"/>
  <c r="AM524" i="4"/>
  <c r="AY524" i="4"/>
  <c r="AI524" i="4"/>
  <c r="AZ526" i="4"/>
  <c r="AV526" i="4"/>
  <c r="AR526" i="4"/>
  <c r="AN526" i="4"/>
  <c r="AJ526" i="4"/>
  <c r="BC526" i="4"/>
  <c r="AY526" i="4"/>
  <c r="AU526" i="4"/>
  <c r="AQ526" i="4"/>
  <c r="AM526" i="4"/>
  <c r="AI526" i="4"/>
  <c r="BB526" i="4"/>
  <c r="AX526" i="4"/>
  <c r="AT526" i="4"/>
  <c r="AP526" i="4"/>
  <c r="AL526" i="4"/>
  <c r="AH526" i="4"/>
  <c r="AW526" i="4"/>
  <c r="AG526" i="4"/>
  <c r="AS526" i="4"/>
  <c r="AO526" i="4"/>
  <c r="BA526" i="4"/>
  <c r="AK526" i="4"/>
  <c r="BB528" i="4"/>
  <c r="AX528" i="4"/>
  <c r="AT528" i="4"/>
  <c r="AP528" i="4"/>
  <c r="AL528" i="4"/>
  <c r="AH528" i="4"/>
  <c r="BA528" i="4"/>
  <c r="AW528" i="4"/>
  <c r="AS528" i="4"/>
  <c r="AO528" i="4"/>
  <c r="AK528" i="4"/>
  <c r="AG528" i="4"/>
  <c r="AZ528" i="4"/>
  <c r="AV528" i="4"/>
  <c r="AR528" i="4"/>
  <c r="AN528" i="4"/>
  <c r="AJ528" i="4"/>
  <c r="AY528" i="4"/>
  <c r="AI528" i="4"/>
  <c r="AU528" i="4"/>
  <c r="AQ528" i="4"/>
  <c r="BC528" i="4"/>
  <c r="AM528" i="4"/>
  <c r="AZ530" i="4"/>
  <c r="AV530" i="4"/>
  <c r="AR530" i="4"/>
  <c r="AN530" i="4"/>
  <c r="AJ530" i="4"/>
  <c r="BC530" i="4"/>
  <c r="AY530" i="4"/>
  <c r="AU530" i="4"/>
  <c r="AQ530" i="4"/>
  <c r="AM530" i="4"/>
  <c r="AI530" i="4"/>
  <c r="BB530" i="4"/>
  <c r="AX530" i="4"/>
  <c r="AT530" i="4"/>
  <c r="AP530" i="4"/>
  <c r="AL530" i="4"/>
  <c r="AH530" i="4"/>
  <c r="BA530" i="4"/>
  <c r="AK530" i="4"/>
  <c r="AW530" i="4"/>
  <c r="AG530" i="4"/>
  <c r="AS530" i="4"/>
  <c r="AO530" i="4"/>
  <c r="BB532" i="4"/>
  <c r="AX532" i="4"/>
  <c r="AT532" i="4"/>
  <c r="AP532" i="4"/>
  <c r="AL532" i="4"/>
  <c r="AH532" i="4"/>
  <c r="BA532" i="4"/>
  <c r="AW532" i="4"/>
  <c r="AS532" i="4"/>
  <c r="AO532" i="4"/>
  <c r="AK532" i="4"/>
  <c r="AG532" i="4"/>
  <c r="AZ532" i="4"/>
  <c r="AV532" i="4"/>
  <c r="AR532" i="4"/>
  <c r="AN532" i="4"/>
  <c r="AJ532" i="4"/>
  <c r="BC532" i="4"/>
  <c r="AM532" i="4"/>
  <c r="AY532" i="4"/>
  <c r="AI532" i="4"/>
  <c r="AU532" i="4"/>
  <c r="AQ532" i="4"/>
  <c r="AZ534" i="4"/>
  <c r="AV534" i="4"/>
  <c r="AR534" i="4"/>
  <c r="AN534" i="4"/>
  <c r="AJ534" i="4"/>
  <c r="BC534" i="4"/>
  <c r="AY534" i="4"/>
  <c r="AU534" i="4"/>
  <c r="AQ534" i="4"/>
  <c r="AM534" i="4"/>
  <c r="AI534" i="4"/>
  <c r="BB534" i="4"/>
  <c r="AX534" i="4"/>
  <c r="AT534" i="4"/>
  <c r="AP534" i="4"/>
  <c r="AL534" i="4"/>
  <c r="AH534" i="4"/>
  <c r="AO534" i="4"/>
  <c r="BA534" i="4"/>
  <c r="AK534" i="4"/>
  <c r="AW534" i="4"/>
  <c r="AG534" i="4"/>
  <c r="AS534" i="4"/>
  <c r="BB536" i="4"/>
  <c r="AX536" i="4"/>
  <c r="AT536" i="4"/>
  <c r="AP536" i="4"/>
  <c r="AL536" i="4"/>
  <c r="AH536" i="4"/>
  <c r="BA536" i="4"/>
  <c r="AW536" i="4"/>
  <c r="AS536" i="4"/>
  <c r="AO536" i="4"/>
  <c r="AK536" i="4"/>
  <c r="AG536" i="4"/>
  <c r="AZ536" i="4"/>
  <c r="AV536" i="4"/>
  <c r="AR536" i="4"/>
  <c r="AN536" i="4"/>
  <c r="AJ536" i="4"/>
  <c r="BC536" i="4"/>
  <c r="AY536" i="4"/>
  <c r="AU536" i="4"/>
  <c r="AQ536" i="4"/>
  <c r="AM536" i="4"/>
  <c r="AI536" i="4"/>
  <c r="AZ538" i="4"/>
  <c r="AV538" i="4"/>
  <c r="AR538" i="4"/>
  <c r="AN538" i="4"/>
  <c r="AJ538" i="4"/>
  <c r="BC538" i="4"/>
  <c r="AY538" i="4"/>
  <c r="AU538" i="4"/>
  <c r="AQ538" i="4"/>
  <c r="AM538" i="4"/>
  <c r="AI538" i="4"/>
  <c r="BB538" i="4"/>
  <c r="AX538" i="4"/>
  <c r="AT538" i="4"/>
  <c r="AP538" i="4"/>
  <c r="AL538" i="4"/>
  <c r="AH538" i="4"/>
  <c r="BA538" i="4"/>
  <c r="AW538" i="4"/>
  <c r="AS538" i="4"/>
  <c r="AO538" i="4"/>
  <c r="AK538" i="4"/>
  <c r="AG538" i="4"/>
  <c r="BB540" i="4"/>
  <c r="AX540" i="4"/>
  <c r="AT540" i="4"/>
  <c r="AP540" i="4"/>
  <c r="AL540" i="4"/>
  <c r="AH540" i="4"/>
  <c r="BA540" i="4"/>
  <c r="AW540" i="4"/>
  <c r="AS540" i="4"/>
  <c r="AO540" i="4"/>
  <c r="AK540" i="4"/>
  <c r="AG540" i="4"/>
  <c r="AZ540" i="4"/>
  <c r="AV540" i="4"/>
  <c r="AR540" i="4"/>
  <c r="AN540" i="4"/>
  <c r="AJ540" i="4"/>
  <c r="BC540" i="4"/>
  <c r="AY540" i="4"/>
  <c r="AU540" i="4"/>
  <c r="AQ540" i="4"/>
  <c r="AM540" i="4"/>
  <c r="AI540" i="4"/>
  <c r="AZ542" i="4"/>
  <c r="AV542" i="4"/>
  <c r="AR542" i="4"/>
  <c r="AN542" i="4"/>
  <c r="AJ542" i="4"/>
  <c r="BC542" i="4"/>
  <c r="AY542" i="4"/>
  <c r="AU542" i="4"/>
  <c r="AQ542" i="4"/>
  <c r="AM542" i="4"/>
  <c r="AI542" i="4"/>
  <c r="BB542" i="4"/>
  <c r="AX542" i="4"/>
  <c r="AT542" i="4"/>
  <c r="AP542" i="4"/>
  <c r="AL542" i="4"/>
  <c r="AH542" i="4"/>
  <c r="BA542" i="4"/>
  <c r="AW542" i="4"/>
  <c r="AS542" i="4"/>
  <c r="AO542" i="4"/>
  <c r="AK542" i="4"/>
  <c r="AG542" i="4"/>
  <c r="BB544" i="4"/>
  <c r="AX544" i="4"/>
  <c r="AT544" i="4"/>
  <c r="AP544" i="4"/>
  <c r="AL544" i="4"/>
  <c r="AH544" i="4"/>
  <c r="BA544" i="4"/>
  <c r="AW544" i="4"/>
  <c r="AS544" i="4"/>
  <c r="AO544" i="4"/>
  <c r="AK544" i="4"/>
  <c r="AG544" i="4"/>
  <c r="AZ544" i="4"/>
  <c r="AV544" i="4"/>
  <c r="AR544" i="4"/>
  <c r="AN544" i="4"/>
  <c r="AJ544" i="4"/>
  <c r="BC544" i="4"/>
  <c r="AY544" i="4"/>
  <c r="AU544" i="4"/>
  <c r="AQ544" i="4"/>
  <c r="AM544" i="4"/>
  <c r="AI544" i="4"/>
  <c r="AZ546" i="4"/>
  <c r="AV546" i="4"/>
  <c r="AR546" i="4"/>
  <c r="AN546" i="4"/>
  <c r="AJ546" i="4"/>
  <c r="BC546" i="4"/>
  <c r="AY546" i="4"/>
  <c r="AU546" i="4"/>
  <c r="AQ546" i="4"/>
  <c r="AM546" i="4"/>
  <c r="AI546" i="4"/>
  <c r="BB546" i="4"/>
  <c r="AX546" i="4"/>
  <c r="AT546" i="4"/>
  <c r="AP546" i="4"/>
  <c r="AL546" i="4"/>
  <c r="AH546" i="4"/>
  <c r="BA546" i="4"/>
  <c r="AW546" i="4"/>
  <c r="AS546" i="4"/>
  <c r="AO546" i="4"/>
  <c r="AK546" i="4"/>
  <c r="AG546" i="4"/>
  <c r="BB548" i="4"/>
  <c r="AX548" i="4"/>
  <c r="AT548" i="4"/>
  <c r="AP548" i="4"/>
  <c r="AL548" i="4"/>
  <c r="AH548" i="4"/>
  <c r="BA548" i="4"/>
  <c r="AW548" i="4"/>
  <c r="AS548" i="4"/>
  <c r="AO548" i="4"/>
  <c r="AK548" i="4"/>
  <c r="AG548" i="4"/>
  <c r="AZ548" i="4"/>
  <c r="AV548" i="4"/>
  <c r="AR548" i="4"/>
  <c r="AN548" i="4"/>
  <c r="AJ548" i="4"/>
  <c r="BC548" i="4"/>
  <c r="AY548" i="4"/>
  <c r="AU548" i="4"/>
  <c r="AQ548" i="4"/>
  <c r="AM548" i="4"/>
  <c r="AI548" i="4"/>
  <c r="AZ550" i="4"/>
  <c r="AV550" i="4"/>
  <c r="AR550" i="4"/>
  <c r="AN550" i="4"/>
  <c r="AJ550" i="4"/>
  <c r="BC550" i="4"/>
  <c r="AY550" i="4"/>
  <c r="AU550" i="4"/>
  <c r="AQ550" i="4"/>
  <c r="AM550" i="4"/>
  <c r="AI550" i="4"/>
  <c r="BB550" i="4"/>
  <c r="AX550" i="4"/>
  <c r="AT550" i="4"/>
  <c r="AP550" i="4"/>
  <c r="AL550" i="4"/>
  <c r="AH550" i="4"/>
  <c r="BA550" i="4"/>
  <c r="AW550" i="4"/>
  <c r="AS550" i="4"/>
  <c r="AO550" i="4"/>
  <c r="AK550" i="4"/>
  <c r="AG550" i="4"/>
  <c r="BB552" i="4"/>
  <c r="AX552" i="4"/>
  <c r="AT552" i="4"/>
  <c r="AP552" i="4"/>
  <c r="AL552" i="4"/>
  <c r="AH552" i="4"/>
  <c r="BA552" i="4"/>
  <c r="AW552" i="4"/>
  <c r="AS552" i="4"/>
  <c r="AO552" i="4"/>
  <c r="AK552" i="4"/>
  <c r="AG552" i="4"/>
  <c r="AZ552" i="4"/>
  <c r="AV552" i="4"/>
  <c r="AR552" i="4"/>
  <c r="AN552" i="4"/>
  <c r="AJ552" i="4"/>
  <c r="BC552" i="4"/>
  <c r="AY552" i="4"/>
  <c r="AU552" i="4"/>
  <c r="AQ552" i="4"/>
  <c r="AM552" i="4"/>
  <c r="AI552" i="4"/>
  <c r="AZ554" i="4"/>
  <c r="AV554" i="4"/>
  <c r="AR554" i="4"/>
  <c r="AN554" i="4"/>
  <c r="AJ554" i="4"/>
  <c r="BC554" i="4"/>
  <c r="AY554" i="4"/>
  <c r="AU554" i="4"/>
  <c r="AQ554" i="4"/>
  <c r="AM554" i="4"/>
  <c r="AI554" i="4"/>
  <c r="BB554" i="4"/>
  <c r="AX554" i="4"/>
  <c r="AT554" i="4"/>
  <c r="AP554" i="4"/>
  <c r="AL554" i="4"/>
  <c r="AH554" i="4"/>
  <c r="BA554" i="4"/>
  <c r="AW554" i="4"/>
  <c r="AS554" i="4"/>
  <c r="AO554" i="4"/>
  <c r="AK554" i="4"/>
  <c r="AG554" i="4"/>
  <c r="BB556" i="4"/>
  <c r="AX556" i="4"/>
  <c r="AT556" i="4"/>
  <c r="AP556" i="4"/>
  <c r="AL556" i="4"/>
  <c r="AH556" i="4"/>
  <c r="BA556" i="4"/>
  <c r="AW556" i="4"/>
  <c r="AS556" i="4"/>
  <c r="AO556" i="4"/>
  <c r="AK556" i="4"/>
  <c r="AG556" i="4"/>
  <c r="AZ556" i="4"/>
  <c r="AV556" i="4"/>
  <c r="AR556" i="4"/>
  <c r="AN556" i="4"/>
  <c r="AJ556" i="4"/>
  <c r="BC556" i="4"/>
  <c r="AY556" i="4"/>
  <c r="AU556" i="4"/>
  <c r="AQ556" i="4"/>
  <c r="AM556" i="4"/>
  <c r="AI556" i="4"/>
  <c r="AZ558" i="4"/>
  <c r="AV558" i="4"/>
  <c r="AR558" i="4"/>
  <c r="AN558" i="4"/>
  <c r="AJ558" i="4"/>
  <c r="BC558" i="4"/>
  <c r="AY558" i="4"/>
  <c r="AU558" i="4"/>
  <c r="AQ558" i="4"/>
  <c r="AM558" i="4"/>
  <c r="AI558" i="4"/>
  <c r="BB558" i="4"/>
  <c r="AX558" i="4"/>
  <c r="AT558" i="4"/>
  <c r="AP558" i="4"/>
  <c r="AL558" i="4"/>
  <c r="AH558" i="4"/>
  <c r="BA558" i="4"/>
  <c r="AW558" i="4"/>
  <c r="AS558" i="4"/>
  <c r="AO558" i="4"/>
  <c r="AK558" i="4"/>
  <c r="AG558" i="4"/>
  <c r="BB560" i="4"/>
  <c r="AX560" i="4"/>
  <c r="AT560" i="4"/>
  <c r="AP560" i="4"/>
  <c r="AL560" i="4"/>
  <c r="AH560" i="4"/>
  <c r="BA560" i="4"/>
  <c r="AW560" i="4"/>
  <c r="AS560" i="4"/>
  <c r="AO560" i="4"/>
  <c r="AK560" i="4"/>
  <c r="AG560" i="4"/>
  <c r="AZ560" i="4"/>
  <c r="AV560" i="4"/>
  <c r="AR560" i="4"/>
  <c r="AN560" i="4"/>
  <c r="AJ560" i="4"/>
  <c r="BC560" i="4"/>
  <c r="AY560" i="4"/>
  <c r="AU560" i="4"/>
  <c r="AQ560" i="4"/>
  <c r="AM560" i="4"/>
  <c r="AI560" i="4"/>
  <c r="AZ562" i="4"/>
  <c r="AV562" i="4"/>
  <c r="AR562" i="4"/>
  <c r="AN562" i="4"/>
  <c r="AJ562" i="4"/>
  <c r="BC562" i="4"/>
  <c r="AY562" i="4"/>
  <c r="AU562" i="4"/>
  <c r="AQ562" i="4"/>
  <c r="AM562" i="4"/>
  <c r="AI562" i="4"/>
  <c r="BB562" i="4"/>
  <c r="AX562" i="4"/>
  <c r="AT562" i="4"/>
  <c r="AP562" i="4"/>
  <c r="AL562" i="4"/>
  <c r="AH562" i="4"/>
  <c r="BA562" i="4"/>
  <c r="AW562" i="4"/>
  <c r="AS562" i="4"/>
  <c r="AO562" i="4"/>
  <c r="AK562" i="4"/>
  <c r="AG562" i="4"/>
  <c r="BB564" i="4"/>
  <c r="AX564" i="4"/>
  <c r="AT564" i="4"/>
  <c r="AP564" i="4"/>
  <c r="AL564" i="4"/>
  <c r="AH564" i="4"/>
  <c r="BA564" i="4"/>
  <c r="AW564" i="4"/>
  <c r="AS564" i="4"/>
  <c r="AO564" i="4"/>
  <c r="AK564" i="4"/>
  <c r="AG564" i="4"/>
  <c r="AZ564" i="4"/>
  <c r="AV564" i="4"/>
  <c r="AR564" i="4"/>
  <c r="AN564" i="4"/>
  <c r="AJ564" i="4"/>
  <c r="BC564" i="4"/>
  <c r="AY564" i="4"/>
  <c r="AU564" i="4"/>
  <c r="AQ564" i="4"/>
  <c r="AM564" i="4"/>
  <c r="AI564" i="4"/>
  <c r="AZ566" i="4"/>
  <c r="AV566" i="4"/>
  <c r="AR566" i="4"/>
  <c r="AN566" i="4"/>
  <c r="AJ566" i="4"/>
  <c r="BC566" i="4"/>
  <c r="AY566" i="4"/>
  <c r="AU566" i="4"/>
  <c r="AQ566" i="4"/>
  <c r="AM566" i="4"/>
  <c r="AI566" i="4"/>
  <c r="BB566" i="4"/>
  <c r="AX566" i="4"/>
  <c r="AT566" i="4"/>
  <c r="AP566" i="4"/>
  <c r="AL566" i="4"/>
  <c r="AH566" i="4"/>
  <c r="BA566" i="4"/>
  <c r="AW566" i="4"/>
  <c r="AS566" i="4"/>
  <c r="AO566" i="4"/>
  <c r="AK566" i="4"/>
  <c r="AG566" i="4"/>
  <c r="BB568" i="4"/>
  <c r="AX568" i="4"/>
  <c r="AT568" i="4"/>
  <c r="AP568" i="4"/>
  <c r="AL568" i="4"/>
  <c r="AH568" i="4"/>
  <c r="BA568" i="4"/>
  <c r="AW568" i="4"/>
  <c r="AS568" i="4"/>
  <c r="AO568" i="4"/>
  <c r="AK568" i="4"/>
  <c r="AG568" i="4"/>
  <c r="AZ568" i="4"/>
  <c r="AV568" i="4"/>
  <c r="AR568" i="4"/>
  <c r="AN568" i="4"/>
  <c r="AJ568" i="4"/>
  <c r="BC568" i="4"/>
  <c r="AY568" i="4"/>
  <c r="AU568" i="4"/>
  <c r="AQ568" i="4"/>
  <c r="AM568" i="4"/>
  <c r="AI568" i="4"/>
  <c r="AZ570" i="4"/>
  <c r="AV570" i="4"/>
  <c r="AR570" i="4"/>
  <c r="AN570" i="4"/>
  <c r="AJ570" i="4"/>
  <c r="BC570" i="4"/>
  <c r="AY570" i="4"/>
  <c r="AU570" i="4"/>
  <c r="AQ570" i="4"/>
  <c r="AM570" i="4"/>
  <c r="AI570" i="4"/>
  <c r="BB570" i="4"/>
  <c r="AX570" i="4"/>
  <c r="AT570" i="4"/>
  <c r="AP570" i="4"/>
  <c r="AL570" i="4"/>
  <c r="AH570" i="4"/>
  <c r="BA570" i="4"/>
  <c r="AW570" i="4"/>
  <c r="AS570" i="4"/>
  <c r="AO570" i="4"/>
  <c r="AK570" i="4"/>
  <c r="AG570" i="4"/>
  <c r="BB572" i="4"/>
  <c r="AX572" i="4"/>
  <c r="AT572" i="4"/>
  <c r="AP572" i="4"/>
  <c r="AL572" i="4"/>
  <c r="AH572" i="4"/>
  <c r="BA572" i="4"/>
  <c r="AW572" i="4"/>
  <c r="AS572" i="4"/>
  <c r="AO572" i="4"/>
  <c r="AK572" i="4"/>
  <c r="AG572" i="4"/>
  <c r="AZ572" i="4"/>
  <c r="AV572" i="4"/>
  <c r="AR572" i="4"/>
  <c r="AN572" i="4"/>
  <c r="AJ572" i="4"/>
  <c r="BC572" i="4"/>
  <c r="AY572" i="4"/>
  <c r="AU572" i="4"/>
  <c r="AQ572" i="4"/>
  <c r="AM572" i="4"/>
  <c r="AI572" i="4"/>
  <c r="AZ574" i="4"/>
  <c r="AV574" i="4"/>
  <c r="AR574" i="4"/>
  <c r="AN574" i="4"/>
  <c r="AJ574" i="4"/>
  <c r="BC574" i="4"/>
  <c r="AY574" i="4"/>
  <c r="AU574" i="4"/>
  <c r="AQ574" i="4"/>
  <c r="AM574" i="4"/>
  <c r="AI574" i="4"/>
  <c r="BB574" i="4"/>
  <c r="AX574" i="4"/>
  <c r="AT574" i="4"/>
  <c r="AP574" i="4"/>
  <c r="AL574" i="4"/>
  <c r="AH574" i="4"/>
  <c r="BA574" i="4"/>
  <c r="AW574" i="4"/>
  <c r="AS574" i="4"/>
  <c r="AO574" i="4"/>
  <c r="AK574" i="4"/>
  <c r="AG574" i="4"/>
  <c r="BB576" i="4"/>
  <c r="AX576" i="4"/>
  <c r="AT576" i="4"/>
  <c r="AP576" i="4"/>
  <c r="AL576" i="4"/>
  <c r="AH576" i="4"/>
  <c r="BA576" i="4"/>
  <c r="AW576" i="4"/>
  <c r="AS576" i="4"/>
  <c r="AO576" i="4"/>
  <c r="AK576" i="4"/>
  <c r="AG576" i="4"/>
  <c r="AZ576" i="4"/>
  <c r="AV576" i="4"/>
  <c r="AR576" i="4"/>
  <c r="AN576" i="4"/>
  <c r="AJ576" i="4"/>
  <c r="BC576" i="4"/>
  <c r="AY576" i="4"/>
  <c r="AU576" i="4"/>
  <c r="AQ576" i="4"/>
  <c r="AM576" i="4"/>
  <c r="AI576" i="4"/>
  <c r="AZ578" i="4"/>
  <c r="AV578" i="4"/>
  <c r="AR578" i="4"/>
  <c r="AN578" i="4"/>
  <c r="AJ578" i="4"/>
  <c r="BC578" i="4"/>
  <c r="AY578" i="4"/>
  <c r="AU578" i="4"/>
  <c r="AQ578" i="4"/>
  <c r="AM578" i="4"/>
  <c r="AI578" i="4"/>
  <c r="BB578" i="4"/>
  <c r="AX578" i="4"/>
  <c r="AT578" i="4"/>
  <c r="AP578" i="4"/>
  <c r="AL578" i="4"/>
  <c r="AH578" i="4"/>
  <c r="BA578" i="4"/>
  <c r="AW578" i="4"/>
  <c r="AS578" i="4"/>
  <c r="AO578" i="4"/>
  <c r="AK578" i="4"/>
  <c r="AG578" i="4"/>
  <c r="BB580" i="4"/>
  <c r="AX580" i="4"/>
  <c r="AT580" i="4"/>
  <c r="AP580" i="4"/>
  <c r="AL580" i="4"/>
  <c r="AH580" i="4"/>
  <c r="BA580" i="4"/>
  <c r="AW580" i="4"/>
  <c r="AS580" i="4"/>
  <c r="AO580" i="4"/>
  <c r="AK580" i="4"/>
  <c r="AG580" i="4"/>
  <c r="AZ580" i="4"/>
  <c r="AV580" i="4"/>
  <c r="AR580" i="4"/>
  <c r="AN580" i="4"/>
  <c r="AJ580" i="4"/>
  <c r="BC580" i="4"/>
  <c r="AY580" i="4"/>
  <c r="AU580" i="4"/>
  <c r="AQ580" i="4"/>
  <c r="AM580" i="4"/>
  <c r="AI580" i="4"/>
  <c r="AZ582" i="4"/>
  <c r="AV582" i="4"/>
  <c r="AR582" i="4"/>
  <c r="AN582" i="4"/>
  <c r="AJ582" i="4"/>
  <c r="BC582" i="4"/>
  <c r="AY582" i="4"/>
  <c r="AU582" i="4"/>
  <c r="AQ582" i="4"/>
  <c r="AM582" i="4"/>
  <c r="AI582" i="4"/>
  <c r="BB582" i="4"/>
  <c r="AX582" i="4"/>
  <c r="AT582" i="4"/>
  <c r="AP582" i="4"/>
  <c r="AL582" i="4"/>
  <c r="AH582" i="4"/>
  <c r="BA582" i="4"/>
  <c r="AW582" i="4"/>
  <c r="AS582" i="4"/>
  <c r="AO582" i="4"/>
  <c r="AK582" i="4"/>
  <c r="AG582" i="4"/>
  <c r="BB584" i="4"/>
  <c r="AX584" i="4"/>
  <c r="AT584" i="4"/>
  <c r="AP584" i="4"/>
  <c r="AL584" i="4"/>
  <c r="AH584" i="4"/>
  <c r="BA584" i="4"/>
  <c r="AW584" i="4"/>
  <c r="AS584" i="4"/>
  <c r="AO584" i="4"/>
  <c r="AK584" i="4"/>
  <c r="AG584" i="4"/>
  <c r="AZ584" i="4"/>
  <c r="AV584" i="4"/>
  <c r="AR584" i="4"/>
  <c r="AN584" i="4"/>
  <c r="AJ584" i="4"/>
  <c r="BC584" i="4"/>
  <c r="AY584" i="4"/>
  <c r="AU584" i="4"/>
  <c r="AQ584" i="4"/>
  <c r="AM584" i="4"/>
  <c r="AI584" i="4"/>
  <c r="AZ586" i="4"/>
  <c r="AV586" i="4"/>
  <c r="AR586" i="4"/>
  <c r="AN586" i="4"/>
  <c r="AJ586" i="4"/>
  <c r="BC586" i="4"/>
  <c r="AY586" i="4"/>
  <c r="AU586" i="4"/>
  <c r="AQ586" i="4"/>
  <c r="AM586" i="4"/>
  <c r="AI586" i="4"/>
  <c r="BB586" i="4"/>
  <c r="AX586" i="4"/>
  <c r="AT586" i="4"/>
  <c r="AP586" i="4"/>
  <c r="AL586" i="4"/>
  <c r="AH586" i="4"/>
  <c r="BA586" i="4"/>
  <c r="AW586" i="4"/>
  <c r="AS586" i="4"/>
  <c r="AO586" i="4"/>
  <c r="AK586" i="4"/>
  <c r="AG586" i="4"/>
  <c r="BB588" i="4"/>
  <c r="AX588" i="4"/>
  <c r="AT588" i="4"/>
  <c r="AP588" i="4"/>
  <c r="AL588" i="4"/>
  <c r="AH588" i="4"/>
  <c r="BA588" i="4"/>
  <c r="AW588" i="4"/>
  <c r="AS588" i="4"/>
  <c r="AO588" i="4"/>
  <c r="AK588" i="4"/>
  <c r="AG588" i="4"/>
  <c r="AZ588" i="4"/>
  <c r="AV588" i="4"/>
  <c r="AR588" i="4"/>
  <c r="AN588" i="4"/>
  <c r="AJ588" i="4"/>
  <c r="BC588" i="4"/>
  <c r="AY588" i="4"/>
  <c r="AU588" i="4"/>
  <c r="AQ588" i="4"/>
  <c r="AM588" i="4"/>
  <c r="AI588" i="4"/>
  <c r="AZ590" i="4"/>
  <c r="AV590" i="4"/>
  <c r="AR590" i="4"/>
  <c r="AN590" i="4"/>
  <c r="AJ590" i="4"/>
  <c r="BC590" i="4"/>
  <c r="AY590" i="4"/>
  <c r="AU590" i="4"/>
  <c r="AQ590" i="4"/>
  <c r="AM590" i="4"/>
  <c r="AI590" i="4"/>
  <c r="BB590" i="4"/>
  <c r="AX590" i="4"/>
  <c r="AT590" i="4"/>
  <c r="AP590" i="4"/>
  <c r="AL590" i="4"/>
  <c r="AH590" i="4"/>
  <c r="BA590" i="4"/>
  <c r="AW590" i="4"/>
  <c r="AS590" i="4"/>
  <c r="AO590" i="4"/>
  <c r="AK590" i="4"/>
  <c r="AG590" i="4"/>
  <c r="BB592" i="4"/>
  <c r="AX592" i="4"/>
  <c r="AT592" i="4"/>
  <c r="AP592" i="4"/>
  <c r="AL592" i="4"/>
  <c r="AH592" i="4"/>
  <c r="BA592" i="4"/>
  <c r="AW592" i="4"/>
  <c r="AS592" i="4"/>
  <c r="AO592" i="4"/>
  <c r="AK592" i="4"/>
  <c r="AG592" i="4"/>
  <c r="AZ592" i="4"/>
  <c r="AV592" i="4"/>
  <c r="AR592" i="4"/>
  <c r="AN592" i="4"/>
  <c r="AJ592" i="4"/>
  <c r="BC592" i="4"/>
  <c r="AY592" i="4"/>
  <c r="AU592" i="4"/>
  <c r="AQ592" i="4"/>
  <c r="AM592" i="4"/>
  <c r="AI592" i="4"/>
  <c r="AZ594" i="4"/>
  <c r="AV594" i="4"/>
  <c r="AR594" i="4"/>
  <c r="AN594" i="4"/>
  <c r="AJ594" i="4"/>
  <c r="BC594" i="4"/>
  <c r="AY594" i="4"/>
  <c r="AU594" i="4"/>
  <c r="AQ594" i="4"/>
  <c r="AM594" i="4"/>
  <c r="AI594" i="4"/>
  <c r="BB594" i="4"/>
  <c r="AX594" i="4"/>
  <c r="AT594" i="4"/>
  <c r="AP594" i="4"/>
  <c r="AL594" i="4"/>
  <c r="AH594" i="4"/>
  <c r="BA594" i="4"/>
  <c r="AW594" i="4"/>
  <c r="AS594" i="4"/>
  <c r="AO594" i="4"/>
  <c r="AK594" i="4"/>
  <c r="AG594" i="4"/>
  <c r="BB596" i="4"/>
  <c r="AX596" i="4"/>
  <c r="AT596" i="4"/>
  <c r="AP596" i="4"/>
  <c r="AL596" i="4"/>
  <c r="AH596" i="4"/>
  <c r="BA596" i="4"/>
  <c r="AW596" i="4"/>
  <c r="AS596" i="4"/>
  <c r="AO596" i="4"/>
  <c r="AK596" i="4"/>
  <c r="AG596" i="4"/>
  <c r="AZ596" i="4"/>
  <c r="AV596" i="4"/>
  <c r="AR596" i="4"/>
  <c r="AN596" i="4"/>
  <c r="AJ596" i="4"/>
  <c r="BC596" i="4"/>
  <c r="AY596" i="4"/>
  <c r="AU596" i="4"/>
  <c r="AQ596" i="4"/>
  <c r="AM596" i="4"/>
  <c r="AI596" i="4"/>
  <c r="AZ598" i="4"/>
  <c r="AV598" i="4"/>
  <c r="AR598" i="4"/>
  <c r="AN598" i="4"/>
  <c r="AJ598" i="4"/>
  <c r="BC598" i="4"/>
  <c r="AY598" i="4"/>
  <c r="AU598" i="4"/>
  <c r="AQ598" i="4"/>
  <c r="AM598" i="4"/>
  <c r="AI598" i="4"/>
  <c r="BB598" i="4"/>
  <c r="AX598" i="4"/>
  <c r="AT598" i="4"/>
  <c r="AP598" i="4"/>
  <c r="AL598" i="4"/>
  <c r="AH598" i="4"/>
  <c r="BA598" i="4"/>
  <c r="AW598" i="4"/>
  <c r="AS598" i="4"/>
  <c r="AO598" i="4"/>
  <c r="AK598" i="4"/>
  <c r="AG598" i="4"/>
  <c r="BB600" i="4"/>
  <c r="AX600" i="4"/>
  <c r="AT600" i="4"/>
  <c r="AP600" i="4"/>
  <c r="AL600" i="4"/>
  <c r="AH600" i="4"/>
  <c r="BA600" i="4"/>
  <c r="AW600" i="4"/>
  <c r="AS600" i="4"/>
  <c r="AO600" i="4"/>
  <c r="AK600" i="4"/>
  <c r="AG600" i="4"/>
  <c r="AZ600" i="4"/>
  <c r="AV600" i="4"/>
  <c r="AR600" i="4"/>
  <c r="AN600" i="4"/>
  <c r="AJ600" i="4"/>
  <c r="BC600" i="4"/>
  <c r="AY600" i="4"/>
  <c r="AU600" i="4"/>
  <c r="AQ600" i="4"/>
  <c r="AM600" i="4"/>
  <c r="AI600" i="4"/>
  <c r="AZ602" i="4"/>
  <c r="AV602" i="4"/>
  <c r="AR602" i="4"/>
  <c r="AN602" i="4"/>
  <c r="AJ602" i="4"/>
  <c r="BC602" i="4"/>
  <c r="AY602" i="4"/>
  <c r="AU602" i="4"/>
  <c r="AQ602" i="4"/>
  <c r="AM602" i="4"/>
  <c r="AI602" i="4"/>
  <c r="BB602" i="4"/>
  <c r="AX602" i="4"/>
  <c r="AT602" i="4"/>
  <c r="AP602" i="4"/>
  <c r="AL602" i="4"/>
  <c r="AH602" i="4"/>
  <c r="BA602" i="4"/>
  <c r="AW602" i="4"/>
  <c r="AS602" i="4"/>
  <c r="AO602" i="4"/>
  <c r="AK602" i="4"/>
  <c r="AG602" i="4"/>
  <c r="BB604" i="4"/>
  <c r="AX604" i="4"/>
  <c r="AT604" i="4"/>
  <c r="AP604" i="4"/>
  <c r="AL604" i="4"/>
  <c r="AH604" i="4"/>
  <c r="BA604" i="4"/>
  <c r="AW604" i="4"/>
  <c r="AS604" i="4"/>
  <c r="AO604" i="4"/>
  <c r="AK604" i="4"/>
  <c r="AG604" i="4"/>
  <c r="AZ604" i="4"/>
  <c r="AV604" i="4"/>
  <c r="AR604" i="4"/>
  <c r="AN604" i="4"/>
  <c r="AJ604" i="4"/>
  <c r="BC604" i="4"/>
  <c r="AY604" i="4"/>
  <c r="AU604" i="4"/>
  <c r="AQ604" i="4"/>
  <c r="AM604" i="4"/>
  <c r="AI604" i="4"/>
  <c r="AZ606" i="4"/>
  <c r="AV606" i="4"/>
  <c r="AR606" i="4"/>
  <c r="AN606" i="4"/>
  <c r="AJ606" i="4"/>
  <c r="BC606" i="4"/>
  <c r="AY606" i="4"/>
  <c r="AU606" i="4"/>
  <c r="AQ606" i="4"/>
  <c r="AM606" i="4"/>
  <c r="AI606" i="4"/>
  <c r="BB606" i="4"/>
  <c r="AX606" i="4"/>
  <c r="AT606" i="4"/>
  <c r="AP606" i="4"/>
  <c r="AL606" i="4"/>
  <c r="AH606" i="4"/>
  <c r="BA606" i="4"/>
  <c r="AW606" i="4"/>
  <c r="AS606" i="4"/>
  <c r="AO606" i="4"/>
  <c r="AK606" i="4"/>
  <c r="AG606" i="4"/>
  <c r="BB608" i="4"/>
  <c r="AX608" i="4"/>
  <c r="AT608" i="4"/>
  <c r="AP608" i="4"/>
  <c r="AL608" i="4"/>
  <c r="AH608" i="4"/>
  <c r="BA608" i="4"/>
  <c r="AW608" i="4"/>
  <c r="AS608" i="4"/>
  <c r="AO608" i="4"/>
  <c r="AK608" i="4"/>
  <c r="AG608" i="4"/>
  <c r="AZ608" i="4"/>
  <c r="AV608" i="4"/>
  <c r="AR608" i="4"/>
  <c r="AN608" i="4"/>
  <c r="AJ608" i="4"/>
  <c r="BC608" i="4"/>
  <c r="AY608" i="4"/>
  <c r="AU608" i="4"/>
  <c r="AQ608" i="4"/>
  <c r="AM608" i="4"/>
  <c r="AI608" i="4"/>
  <c r="AZ610" i="4"/>
  <c r="AV610" i="4"/>
  <c r="AR610" i="4"/>
  <c r="AN610" i="4"/>
  <c r="AJ610" i="4"/>
  <c r="BC610" i="4"/>
  <c r="AY610" i="4"/>
  <c r="AU610" i="4"/>
  <c r="AQ610" i="4"/>
  <c r="AM610" i="4"/>
  <c r="AI610" i="4"/>
  <c r="BB610" i="4"/>
  <c r="AX610" i="4"/>
  <c r="AT610" i="4"/>
  <c r="AP610" i="4"/>
  <c r="AL610" i="4"/>
  <c r="AH610" i="4"/>
  <c r="BA610" i="4"/>
  <c r="AW610" i="4"/>
  <c r="AS610" i="4"/>
  <c r="AO610" i="4"/>
  <c r="AK610" i="4"/>
  <c r="AG610" i="4"/>
  <c r="BB612" i="4"/>
  <c r="AX612" i="4"/>
  <c r="AT612" i="4"/>
  <c r="AP612" i="4"/>
  <c r="AL612" i="4"/>
  <c r="AH612" i="4"/>
  <c r="BA612" i="4"/>
  <c r="AW612" i="4"/>
  <c r="AS612" i="4"/>
  <c r="AO612" i="4"/>
  <c r="AK612" i="4"/>
  <c r="AG612" i="4"/>
  <c r="AZ612" i="4"/>
  <c r="AV612" i="4"/>
  <c r="AR612" i="4"/>
  <c r="AN612" i="4"/>
  <c r="AJ612" i="4"/>
  <c r="BC612" i="4"/>
  <c r="AY612" i="4"/>
  <c r="AU612" i="4"/>
  <c r="AQ612" i="4"/>
  <c r="AM612" i="4"/>
  <c r="AI612" i="4"/>
  <c r="AZ614" i="4"/>
  <c r="AV614" i="4"/>
  <c r="AR614" i="4"/>
  <c r="AN614" i="4"/>
  <c r="AJ614" i="4"/>
  <c r="BC614" i="4"/>
  <c r="AY614" i="4"/>
  <c r="AU614" i="4"/>
  <c r="AQ614" i="4"/>
  <c r="AM614" i="4"/>
  <c r="AI614" i="4"/>
  <c r="BB614" i="4"/>
  <c r="AX614" i="4"/>
  <c r="AT614" i="4"/>
  <c r="AP614" i="4"/>
  <c r="AL614" i="4"/>
  <c r="AH614" i="4"/>
  <c r="BA614" i="4"/>
  <c r="AW614" i="4"/>
  <c r="AS614" i="4"/>
  <c r="AO614" i="4"/>
  <c r="AK614" i="4"/>
  <c r="AG614" i="4"/>
  <c r="BB616" i="4"/>
  <c r="AX616" i="4"/>
  <c r="AT616" i="4"/>
  <c r="AP616" i="4"/>
  <c r="AL616" i="4"/>
  <c r="AH616" i="4"/>
  <c r="BA616" i="4"/>
  <c r="AW616" i="4"/>
  <c r="AS616" i="4"/>
  <c r="AO616" i="4"/>
  <c r="AK616" i="4"/>
  <c r="AG616" i="4"/>
  <c r="AZ616" i="4"/>
  <c r="AV616" i="4"/>
  <c r="AR616" i="4"/>
  <c r="AN616" i="4"/>
  <c r="AJ616" i="4"/>
  <c r="BC616" i="4"/>
  <c r="AY616" i="4"/>
  <c r="AU616" i="4"/>
  <c r="AQ616" i="4"/>
  <c r="AM616" i="4"/>
  <c r="AI616" i="4"/>
  <c r="AZ618" i="4"/>
  <c r="AV618" i="4"/>
  <c r="AR618" i="4"/>
  <c r="AN618" i="4"/>
  <c r="AJ618" i="4"/>
  <c r="BC618" i="4"/>
  <c r="AY618" i="4"/>
  <c r="AU618" i="4"/>
  <c r="AQ618" i="4"/>
  <c r="AM618" i="4"/>
  <c r="AI618" i="4"/>
  <c r="BB618" i="4"/>
  <c r="AX618" i="4"/>
  <c r="AT618" i="4"/>
  <c r="AP618" i="4"/>
  <c r="AL618" i="4"/>
  <c r="AH618" i="4"/>
  <c r="BA618" i="4"/>
  <c r="AW618" i="4"/>
  <c r="AS618" i="4"/>
  <c r="AO618" i="4"/>
  <c r="AK618" i="4"/>
  <c r="AG618" i="4"/>
  <c r="BB620" i="4"/>
  <c r="AX620" i="4"/>
  <c r="AT620" i="4"/>
  <c r="AP620" i="4"/>
  <c r="AL620" i="4"/>
  <c r="AH620" i="4"/>
  <c r="BA620" i="4"/>
  <c r="AW620" i="4"/>
  <c r="AS620" i="4"/>
  <c r="AO620" i="4"/>
  <c r="AK620" i="4"/>
  <c r="AG620" i="4"/>
  <c r="AZ620" i="4"/>
  <c r="AV620" i="4"/>
  <c r="AR620" i="4"/>
  <c r="AN620" i="4"/>
  <c r="AJ620" i="4"/>
  <c r="BC620" i="4"/>
  <c r="AY620" i="4"/>
  <c r="AU620" i="4"/>
  <c r="AQ620" i="4"/>
  <c r="AM620" i="4"/>
  <c r="AI620" i="4"/>
  <c r="AZ622" i="4"/>
  <c r="AV622" i="4"/>
  <c r="AR622" i="4"/>
  <c r="AN622" i="4"/>
  <c r="AJ622" i="4"/>
  <c r="BC622" i="4"/>
  <c r="AY622" i="4"/>
  <c r="AU622" i="4"/>
  <c r="AQ622" i="4"/>
  <c r="AM622" i="4"/>
  <c r="AI622" i="4"/>
  <c r="BB622" i="4"/>
  <c r="AX622" i="4"/>
  <c r="AT622" i="4"/>
  <c r="AP622" i="4"/>
  <c r="AL622" i="4"/>
  <c r="AH622" i="4"/>
  <c r="BA622" i="4"/>
  <c r="AW622" i="4"/>
  <c r="AS622" i="4"/>
  <c r="AO622" i="4"/>
  <c r="AK622" i="4"/>
  <c r="AG622" i="4"/>
  <c r="BB624" i="4"/>
  <c r="AX624" i="4"/>
  <c r="AT624" i="4"/>
  <c r="AP624" i="4"/>
  <c r="AL624" i="4"/>
  <c r="AH624" i="4"/>
  <c r="BA624" i="4"/>
  <c r="AW624" i="4"/>
  <c r="AS624" i="4"/>
  <c r="AO624" i="4"/>
  <c r="AK624" i="4"/>
  <c r="AG624" i="4"/>
  <c r="AZ624" i="4"/>
  <c r="AV624" i="4"/>
  <c r="AR624" i="4"/>
  <c r="AN624" i="4"/>
  <c r="AJ624" i="4"/>
  <c r="BC624" i="4"/>
  <c r="AY624" i="4"/>
  <c r="AU624" i="4"/>
  <c r="AQ624" i="4"/>
  <c r="AM624" i="4"/>
  <c r="AI624" i="4"/>
  <c r="AZ626" i="4"/>
  <c r="AV626" i="4"/>
  <c r="AR626" i="4"/>
  <c r="AN626" i="4"/>
  <c r="AJ626" i="4"/>
  <c r="BC626" i="4"/>
  <c r="AY626" i="4"/>
  <c r="AU626" i="4"/>
  <c r="AQ626" i="4"/>
  <c r="AM626" i="4"/>
  <c r="AI626" i="4"/>
  <c r="BB626" i="4"/>
  <c r="AX626" i="4"/>
  <c r="AT626" i="4"/>
  <c r="AP626" i="4"/>
  <c r="AL626" i="4"/>
  <c r="AH626" i="4"/>
  <c r="BA626" i="4"/>
  <c r="AW626" i="4"/>
  <c r="AS626" i="4"/>
  <c r="AO626" i="4"/>
  <c r="AK626" i="4"/>
  <c r="AG626" i="4"/>
  <c r="BB628" i="4"/>
  <c r="AX628" i="4"/>
  <c r="AT628" i="4"/>
  <c r="AP628" i="4"/>
  <c r="AL628" i="4"/>
  <c r="AH628" i="4"/>
  <c r="BA628" i="4"/>
  <c r="AW628" i="4"/>
  <c r="AS628" i="4"/>
  <c r="AO628" i="4"/>
  <c r="AK628" i="4"/>
  <c r="AG628" i="4"/>
  <c r="AZ628" i="4"/>
  <c r="AV628" i="4"/>
  <c r="AR628" i="4"/>
  <c r="AN628" i="4"/>
  <c r="AJ628" i="4"/>
  <c r="BC628" i="4"/>
  <c r="AY628" i="4"/>
  <c r="AU628" i="4"/>
  <c r="AQ628" i="4"/>
  <c r="AM628" i="4"/>
  <c r="AI628" i="4"/>
  <c r="AZ630" i="4"/>
  <c r="AV630" i="4"/>
  <c r="AR630" i="4"/>
  <c r="AN630" i="4"/>
  <c r="AJ630" i="4"/>
  <c r="BC630" i="4"/>
  <c r="AY630" i="4"/>
  <c r="AU630" i="4"/>
  <c r="AQ630" i="4"/>
  <c r="AM630" i="4"/>
  <c r="AI630" i="4"/>
  <c r="BB630" i="4"/>
  <c r="AX630" i="4"/>
  <c r="AT630" i="4"/>
  <c r="AP630" i="4"/>
  <c r="AL630" i="4"/>
  <c r="AH630" i="4"/>
  <c r="BA630" i="4"/>
  <c r="AW630" i="4"/>
  <c r="AS630" i="4"/>
  <c r="AO630" i="4"/>
  <c r="AK630" i="4"/>
  <c r="AG630" i="4"/>
  <c r="BB632" i="4"/>
  <c r="AX632" i="4"/>
  <c r="AT632" i="4"/>
  <c r="AP632" i="4"/>
  <c r="AL632" i="4"/>
  <c r="AH632" i="4"/>
  <c r="BA632" i="4"/>
  <c r="AW632" i="4"/>
  <c r="AS632" i="4"/>
  <c r="AO632" i="4"/>
  <c r="AK632" i="4"/>
  <c r="AG632" i="4"/>
  <c r="AZ632" i="4"/>
  <c r="AV632" i="4"/>
  <c r="AR632" i="4"/>
  <c r="AN632" i="4"/>
  <c r="AJ632" i="4"/>
  <c r="BC632" i="4"/>
  <c r="AY632" i="4"/>
  <c r="AU632" i="4"/>
  <c r="AQ632" i="4"/>
  <c r="AM632" i="4"/>
  <c r="AI632" i="4"/>
  <c r="AZ634" i="4"/>
  <c r="AV634" i="4"/>
  <c r="AR634" i="4"/>
  <c r="AN634" i="4"/>
  <c r="AJ634" i="4"/>
  <c r="BC634" i="4"/>
  <c r="AY634" i="4"/>
  <c r="AU634" i="4"/>
  <c r="AQ634" i="4"/>
  <c r="AM634" i="4"/>
  <c r="AI634" i="4"/>
  <c r="BB634" i="4"/>
  <c r="AX634" i="4"/>
  <c r="AT634" i="4"/>
  <c r="AP634" i="4"/>
  <c r="AL634" i="4"/>
  <c r="AH634" i="4"/>
  <c r="BA634" i="4"/>
  <c r="AW634" i="4"/>
  <c r="AS634" i="4"/>
  <c r="AO634" i="4"/>
  <c r="AK634" i="4"/>
  <c r="AG634" i="4"/>
  <c r="BB636" i="4"/>
  <c r="AX636" i="4"/>
  <c r="AT636" i="4"/>
  <c r="AP636" i="4"/>
  <c r="AL636" i="4"/>
  <c r="AH636" i="4"/>
  <c r="BA636" i="4"/>
  <c r="AW636" i="4"/>
  <c r="AS636" i="4"/>
  <c r="AO636" i="4"/>
  <c r="AK636" i="4"/>
  <c r="AG636" i="4"/>
  <c r="AZ636" i="4"/>
  <c r="AV636" i="4"/>
  <c r="AR636" i="4"/>
  <c r="AN636" i="4"/>
  <c r="AJ636" i="4"/>
  <c r="BC636" i="4"/>
  <c r="AY636" i="4"/>
  <c r="AU636" i="4"/>
  <c r="AQ636" i="4"/>
  <c r="AM636" i="4"/>
  <c r="AI636" i="4"/>
  <c r="AZ638" i="4"/>
  <c r="AV638" i="4"/>
  <c r="AR638" i="4"/>
  <c r="AN638" i="4"/>
  <c r="AJ638" i="4"/>
  <c r="BC638" i="4"/>
  <c r="AY638" i="4"/>
  <c r="AU638" i="4"/>
  <c r="AQ638" i="4"/>
  <c r="AM638" i="4"/>
  <c r="AI638" i="4"/>
  <c r="BB638" i="4"/>
  <c r="AX638" i="4"/>
  <c r="AT638" i="4"/>
  <c r="AP638" i="4"/>
  <c r="AL638" i="4"/>
  <c r="AH638" i="4"/>
  <c r="BA638" i="4"/>
  <c r="AW638" i="4"/>
  <c r="AS638" i="4"/>
  <c r="AO638" i="4"/>
  <c r="AK638" i="4"/>
  <c r="AG638" i="4"/>
  <c r="BB640" i="4"/>
  <c r="AX640" i="4"/>
  <c r="AT640" i="4"/>
  <c r="AP640" i="4"/>
  <c r="AL640" i="4"/>
  <c r="AH640" i="4"/>
  <c r="BA640" i="4"/>
  <c r="AW640" i="4"/>
  <c r="AS640" i="4"/>
  <c r="AO640" i="4"/>
  <c r="AK640" i="4"/>
  <c r="AG640" i="4"/>
  <c r="AZ640" i="4"/>
  <c r="AV640" i="4"/>
  <c r="AR640" i="4"/>
  <c r="AN640" i="4"/>
  <c r="AJ640" i="4"/>
  <c r="BC640" i="4"/>
  <c r="AY640" i="4"/>
  <c r="AU640" i="4"/>
  <c r="AQ640" i="4"/>
  <c r="AM640" i="4"/>
  <c r="AI640" i="4"/>
  <c r="AZ642" i="4"/>
  <c r="AV642" i="4"/>
  <c r="AR642" i="4"/>
  <c r="AN642" i="4"/>
  <c r="AJ642" i="4"/>
  <c r="BC642" i="4"/>
  <c r="AY642" i="4"/>
  <c r="AU642" i="4"/>
  <c r="AQ642" i="4"/>
  <c r="AM642" i="4"/>
  <c r="AI642" i="4"/>
  <c r="BB642" i="4"/>
  <c r="AX642" i="4"/>
  <c r="AT642" i="4"/>
  <c r="AP642" i="4"/>
  <c r="AL642" i="4"/>
  <c r="AH642" i="4"/>
  <c r="BA642" i="4"/>
  <c r="AW642" i="4"/>
  <c r="AS642" i="4"/>
  <c r="AO642" i="4"/>
  <c r="AK642" i="4"/>
  <c r="AG642" i="4"/>
  <c r="BB644" i="4"/>
  <c r="AX644" i="4"/>
  <c r="AT644" i="4"/>
  <c r="AP644" i="4"/>
  <c r="AL644" i="4"/>
  <c r="AH644" i="4"/>
  <c r="BA644" i="4"/>
  <c r="AW644" i="4"/>
  <c r="AS644" i="4"/>
  <c r="AO644" i="4"/>
  <c r="AK644" i="4"/>
  <c r="AG644" i="4"/>
  <c r="AZ644" i="4"/>
  <c r="AV644" i="4"/>
  <c r="AR644" i="4"/>
  <c r="AN644" i="4"/>
  <c r="AJ644" i="4"/>
  <c r="BC644" i="4"/>
  <c r="AY644" i="4"/>
  <c r="AU644" i="4"/>
  <c r="AQ644" i="4"/>
  <c r="AM644" i="4"/>
  <c r="AI644" i="4"/>
  <c r="AZ646" i="4"/>
  <c r="AV646" i="4"/>
  <c r="AR646" i="4"/>
  <c r="AN646" i="4"/>
  <c r="AJ646" i="4"/>
  <c r="BC646" i="4"/>
  <c r="AY646" i="4"/>
  <c r="AU646" i="4"/>
  <c r="AQ646" i="4"/>
  <c r="AM646" i="4"/>
  <c r="AI646" i="4"/>
  <c r="BB646" i="4"/>
  <c r="AX646" i="4"/>
  <c r="AT646" i="4"/>
  <c r="AP646" i="4"/>
  <c r="AL646" i="4"/>
  <c r="AH646" i="4"/>
  <c r="BA646" i="4"/>
  <c r="AW646" i="4"/>
  <c r="AS646" i="4"/>
  <c r="AO646" i="4"/>
  <c r="AK646" i="4"/>
  <c r="AG646" i="4"/>
  <c r="BA648" i="4"/>
  <c r="AW648" i="4"/>
  <c r="AS648" i="4"/>
  <c r="AZ648" i="4"/>
  <c r="AV648" i="4"/>
  <c r="BC648" i="4"/>
  <c r="AU648" i="4"/>
  <c r="AP648" i="4"/>
  <c r="AL648" i="4"/>
  <c r="AH648" i="4"/>
  <c r="BB648" i="4"/>
  <c r="AT648" i="4"/>
  <c r="AO648" i="4"/>
  <c r="AK648" i="4"/>
  <c r="AG648" i="4"/>
  <c r="AY648" i="4"/>
  <c r="AR648" i="4"/>
  <c r="AN648" i="4"/>
  <c r="AJ648" i="4"/>
  <c r="AX648" i="4"/>
  <c r="AQ648" i="4"/>
  <c r="AM648" i="4"/>
  <c r="AI648" i="4"/>
  <c r="BC650" i="4"/>
  <c r="AY650" i="4"/>
  <c r="AU650" i="4"/>
  <c r="AQ650" i="4"/>
  <c r="AM650" i="4"/>
  <c r="AI650" i="4"/>
  <c r="BB650" i="4"/>
  <c r="AX650" i="4"/>
  <c r="AT650" i="4"/>
  <c r="AP650" i="4"/>
  <c r="AL650" i="4"/>
  <c r="AH650" i="4"/>
  <c r="AW650" i="4"/>
  <c r="AO650" i="4"/>
  <c r="AG650" i="4"/>
  <c r="AV650" i="4"/>
  <c r="AN650" i="4"/>
  <c r="BA650" i="4"/>
  <c r="AS650" i="4"/>
  <c r="AK650" i="4"/>
  <c r="AZ650" i="4"/>
  <c r="AR650" i="4"/>
  <c r="AJ650" i="4"/>
  <c r="BA652" i="4"/>
  <c r="AW652" i="4"/>
  <c r="AS652" i="4"/>
  <c r="AO652" i="4"/>
  <c r="AK652" i="4"/>
  <c r="AG652" i="4"/>
  <c r="AZ652" i="4"/>
  <c r="AV652" i="4"/>
  <c r="AR652" i="4"/>
  <c r="AN652" i="4"/>
  <c r="AJ652" i="4"/>
  <c r="AY652" i="4"/>
  <c r="AQ652" i="4"/>
  <c r="AI652" i="4"/>
  <c r="AX652" i="4"/>
  <c r="AP652" i="4"/>
  <c r="AH652" i="4"/>
  <c r="BC652" i="4"/>
  <c r="AU652" i="4"/>
  <c r="AM652" i="4"/>
  <c r="BB652" i="4"/>
  <c r="AT652" i="4"/>
  <c r="AL652" i="4"/>
  <c r="BC654" i="4"/>
  <c r="AY654" i="4"/>
  <c r="AU654" i="4"/>
  <c r="AQ654" i="4"/>
  <c r="AM654" i="4"/>
  <c r="AI654" i="4"/>
  <c r="BB654" i="4"/>
  <c r="AX654" i="4"/>
  <c r="AT654" i="4"/>
  <c r="AP654" i="4"/>
  <c r="AL654" i="4"/>
  <c r="AH654" i="4"/>
  <c r="BA654" i="4"/>
  <c r="AS654" i="4"/>
  <c r="AK654" i="4"/>
  <c r="AZ654" i="4"/>
  <c r="AR654" i="4"/>
  <c r="AJ654" i="4"/>
  <c r="AW654" i="4"/>
  <c r="AO654" i="4"/>
  <c r="AG654" i="4"/>
  <c r="AV654" i="4"/>
  <c r="AN654" i="4"/>
  <c r="BA656" i="4"/>
  <c r="AW656" i="4"/>
  <c r="AS656" i="4"/>
  <c r="AO656" i="4"/>
  <c r="AK656" i="4"/>
  <c r="AG656" i="4"/>
  <c r="AZ656" i="4"/>
  <c r="AV656" i="4"/>
  <c r="AR656" i="4"/>
  <c r="AN656" i="4"/>
  <c r="AJ656" i="4"/>
  <c r="BC656" i="4"/>
  <c r="AU656" i="4"/>
  <c r="AM656" i="4"/>
  <c r="BB656" i="4"/>
  <c r="AT656" i="4"/>
  <c r="AL656" i="4"/>
  <c r="AY656" i="4"/>
  <c r="AQ656" i="4"/>
  <c r="AI656" i="4"/>
  <c r="AX656" i="4"/>
  <c r="AP656" i="4"/>
  <c r="AH656" i="4"/>
  <c r="BC658" i="4"/>
  <c r="AY658" i="4"/>
  <c r="AU658" i="4"/>
  <c r="AQ658" i="4"/>
  <c r="AM658" i="4"/>
  <c r="AI658" i="4"/>
  <c r="BB658" i="4"/>
  <c r="AX658" i="4"/>
  <c r="AT658" i="4"/>
  <c r="AP658" i="4"/>
  <c r="AL658" i="4"/>
  <c r="AH658" i="4"/>
  <c r="AW658" i="4"/>
  <c r="AO658" i="4"/>
  <c r="AG658" i="4"/>
  <c r="AV658" i="4"/>
  <c r="AN658" i="4"/>
  <c r="BA658" i="4"/>
  <c r="AS658" i="4"/>
  <c r="AK658" i="4"/>
  <c r="AZ658" i="4"/>
  <c r="AR658" i="4"/>
  <c r="AJ658" i="4"/>
  <c r="BA660" i="4"/>
  <c r="AW660" i="4"/>
  <c r="AS660" i="4"/>
  <c r="AO660" i="4"/>
  <c r="AK660" i="4"/>
  <c r="AG660" i="4"/>
  <c r="AZ660" i="4"/>
  <c r="AV660" i="4"/>
  <c r="AR660" i="4"/>
  <c r="AN660" i="4"/>
  <c r="AJ660" i="4"/>
  <c r="BC660" i="4"/>
  <c r="AY660" i="4"/>
  <c r="AU660" i="4"/>
  <c r="AQ660" i="4"/>
  <c r="AM660" i="4"/>
  <c r="AI660" i="4"/>
  <c r="BB660" i="4"/>
  <c r="AX660" i="4"/>
  <c r="AT660" i="4"/>
  <c r="AP660" i="4"/>
  <c r="AL660" i="4"/>
  <c r="AH660" i="4"/>
  <c r="BC662" i="4"/>
  <c r="AY662" i="4"/>
  <c r="AU662" i="4"/>
  <c r="AQ662" i="4"/>
  <c r="AM662" i="4"/>
  <c r="AI662" i="4"/>
  <c r="BB662" i="4"/>
  <c r="AX662" i="4"/>
  <c r="AT662" i="4"/>
  <c r="AP662" i="4"/>
  <c r="AL662" i="4"/>
  <c r="AH662" i="4"/>
  <c r="BA662" i="4"/>
  <c r="AW662" i="4"/>
  <c r="AS662" i="4"/>
  <c r="AO662" i="4"/>
  <c r="AK662" i="4"/>
  <c r="AG662" i="4"/>
  <c r="AZ662" i="4"/>
  <c r="AV662" i="4"/>
  <c r="AR662" i="4"/>
  <c r="AN662" i="4"/>
  <c r="AJ662" i="4"/>
  <c r="BA664" i="4"/>
  <c r="AW664" i="4"/>
  <c r="AS664" i="4"/>
  <c r="AO664" i="4"/>
  <c r="AK664" i="4"/>
  <c r="AG664" i="4"/>
  <c r="AZ664" i="4"/>
  <c r="AV664" i="4"/>
  <c r="AR664" i="4"/>
  <c r="AN664" i="4"/>
  <c r="AJ664" i="4"/>
  <c r="BC664" i="4"/>
  <c r="AY664" i="4"/>
  <c r="AU664" i="4"/>
  <c r="AQ664" i="4"/>
  <c r="AM664" i="4"/>
  <c r="AI664" i="4"/>
  <c r="BB664" i="4"/>
  <c r="AX664" i="4"/>
  <c r="AT664" i="4"/>
  <c r="AP664" i="4"/>
  <c r="AL664" i="4"/>
  <c r="AH664" i="4"/>
  <c r="BC666" i="4"/>
  <c r="AY666" i="4"/>
  <c r="AU666" i="4"/>
  <c r="AQ666" i="4"/>
  <c r="AM666" i="4"/>
  <c r="AI666" i="4"/>
  <c r="BB666" i="4"/>
  <c r="AX666" i="4"/>
  <c r="AT666" i="4"/>
  <c r="AP666" i="4"/>
  <c r="AL666" i="4"/>
  <c r="AH666" i="4"/>
  <c r="BA666" i="4"/>
  <c r="AW666" i="4"/>
  <c r="AS666" i="4"/>
  <c r="AO666" i="4"/>
  <c r="AK666" i="4"/>
  <c r="AG666" i="4"/>
  <c r="AZ666" i="4"/>
  <c r="AV666" i="4"/>
  <c r="AR666" i="4"/>
  <c r="AN666" i="4"/>
  <c r="AJ666" i="4"/>
  <c r="BA668" i="4"/>
  <c r="AW668" i="4"/>
  <c r="AS668" i="4"/>
  <c r="AO668" i="4"/>
  <c r="AK668" i="4"/>
  <c r="AG668" i="4"/>
  <c r="AZ668" i="4"/>
  <c r="AV668" i="4"/>
  <c r="AR668" i="4"/>
  <c r="AN668" i="4"/>
  <c r="AJ668" i="4"/>
  <c r="BC668" i="4"/>
  <c r="AY668" i="4"/>
  <c r="AU668" i="4"/>
  <c r="AQ668" i="4"/>
  <c r="AM668" i="4"/>
  <c r="AI668" i="4"/>
  <c r="BB668" i="4"/>
  <c r="AX668" i="4"/>
  <c r="AT668" i="4"/>
  <c r="AP668" i="4"/>
  <c r="AL668" i="4"/>
  <c r="AH668" i="4"/>
  <c r="BC670" i="4"/>
  <c r="AY670" i="4"/>
  <c r="AU670" i="4"/>
  <c r="AQ670" i="4"/>
  <c r="AM670" i="4"/>
  <c r="AI670" i="4"/>
  <c r="BB670" i="4"/>
  <c r="AX670" i="4"/>
  <c r="AT670" i="4"/>
  <c r="AP670" i="4"/>
  <c r="AL670" i="4"/>
  <c r="AH670" i="4"/>
  <c r="BA670" i="4"/>
  <c r="AW670" i="4"/>
  <c r="AS670" i="4"/>
  <c r="AO670" i="4"/>
  <c r="AK670" i="4"/>
  <c r="AG670" i="4"/>
  <c r="AZ670" i="4"/>
  <c r="AV670" i="4"/>
  <c r="AR670" i="4"/>
  <c r="AN670" i="4"/>
  <c r="AJ670" i="4"/>
  <c r="BA672" i="4"/>
  <c r="AW672" i="4"/>
  <c r="AS672" i="4"/>
  <c r="AO672" i="4"/>
  <c r="AK672" i="4"/>
  <c r="AG672" i="4"/>
  <c r="AZ672" i="4"/>
  <c r="AV672" i="4"/>
  <c r="AR672" i="4"/>
  <c r="AN672" i="4"/>
  <c r="AJ672" i="4"/>
  <c r="BC672" i="4"/>
  <c r="AY672" i="4"/>
  <c r="AU672" i="4"/>
  <c r="AQ672" i="4"/>
  <c r="AM672" i="4"/>
  <c r="AI672" i="4"/>
  <c r="BB672" i="4"/>
  <c r="AX672" i="4"/>
  <c r="AT672" i="4"/>
  <c r="AP672" i="4"/>
  <c r="AL672" i="4"/>
  <c r="AH672" i="4"/>
  <c r="BC674" i="4"/>
  <c r="AY674" i="4"/>
  <c r="AU674" i="4"/>
  <c r="AQ674" i="4"/>
  <c r="AM674" i="4"/>
  <c r="AI674" i="4"/>
  <c r="BB674" i="4"/>
  <c r="AX674" i="4"/>
  <c r="AT674" i="4"/>
  <c r="AP674" i="4"/>
  <c r="AL674" i="4"/>
  <c r="AH674" i="4"/>
  <c r="BA674" i="4"/>
  <c r="AW674" i="4"/>
  <c r="AS674" i="4"/>
  <c r="AO674" i="4"/>
  <c r="AK674" i="4"/>
  <c r="AG674" i="4"/>
  <c r="AZ674" i="4"/>
  <c r="AV674" i="4"/>
  <c r="AR674" i="4"/>
  <c r="AN674" i="4"/>
  <c r="AJ674" i="4"/>
  <c r="BA676" i="4"/>
  <c r="AW676" i="4"/>
  <c r="AS676" i="4"/>
  <c r="AO676" i="4"/>
  <c r="AK676" i="4"/>
  <c r="AG676" i="4"/>
  <c r="AZ676" i="4"/>
  <c r="AV676" i="4"/>
  <c r="AR676" i="4"/>
  <c r="AN676" i="4"/>
  <c r="AJ676" i="4"/>
  <c r="BC676" i="4"/>
  <c r="AY676" i="4"/>
  <c r="AU676" i="4"/>
  <c r="AQ676" i="4"/>
  <c r="AM676" i="4"/>
  <c r="AI676" i="4"/>
  <c r="BB676" i="4"/>
  <c r="AX676" i="4"/>
  <c r="AT676" i="4"/>
  <c r="AP676" i="4"/>
  <c r="AL676" i="4"/>
  <c r="AH676" i="4"/>
  <c r="BC678" i="4"/>
  <c r="AY678" i="4"/>
  <c r="AU678" i="4"/>
  <c r="AQ678" i="4"/>
  <c r="AM678" i="4"/>
  <c r="AI678" i="4"/>
  <c r="BB678" i="4"/>
  <c r="AX678" i="4"/>
  <c r="AT678" i="4"/>
  <c r="AP678" i="4"/>
  <c r="AL678" i="4"/>
  <c r="AH678" i="4"/>
  <c r="BA678" i="4"/>
  <c r="AW678" i="4"/>
  <c r="AS678" i="4"/>
  <c r="AO678" i="4"/>
  <c r="AK678" i="4"/>
  <c r="AG678" i="4"/>
  <c r="AZ678" i="4"/>
  <c r="AV678" i="4"/>
  <c r="AR678" i="4"/>
  <c r="AN678" i="4"/>
  <c r="AJ678" i="4"/>
  <c r="BA680" i="4"/>
  <c r="AW680" i="4"/>
  <c r="AS680" i="4"/>
  <c r="AO680" i="4"/>
  <c r="AK680" i="4"/>
  <c r="AG680" i="4"/>
  <c r="AZ680" i="4"/>
  <c r="AV680" i="4"/>
  <c r="AR680" i="4"/>
  <c r="AN680" i="4"/>
  <c r="AJ680" i="4"/>
  <c r="BC680" i="4"/>
  <c r="AY680" i="4"/>
  <c r="AU680" i="4"/>
  <c r="AQ680" i="4"/>
  <c r="AM680" i="4"/>
  <c r="AI680" i="4"/>
  <c r="BB680" i="4"/>
  <c r="AX680" i="4"/>
  <c r="AT680" i="4"/>
  <c r="AP680" i="4"/>
  <c r="AL680" i="4"/>
  <c r="AH680" i="4"/>
  <c r="BC682" i="4"/>
  <c r="AY682" i="4"/>
  <c r="AU682" i="4"/>
  <c r="AQ682" i="4"/>
  <c r="AM682" i="4"/>
  <c r="AI682" i="4"/>
  <c r="BB682" i="4"/>
  <c r="AX682" i="4"/>
  <c r="AT682" i="4"/>
  <c r="AP682" i="4"/>
  <c r="AL682" i="4"/>
  <c r="AH682" i="4"/>
  <c r="BA682" i="4"/>
  <c r="AW682" i="4"/>
  <c r="AS682" i="4"/>
  <c r="AO682" i="4"/>
  <c r="AK682" i="4"/>
  <c r="AG682" i="4"/>
  <c r="AZ682" i="4"/>
  <c r="AV682" i="4"/>
  <c r="AR682" i="4"/>
  <c r="AN682" i="4"/>
  <c r="AJ682" i="4"/>
  <c r="BA684" i="4"/>
  <c r="AW684" i="4"/>
  <c r="AS684" i="4"/>
  <c r="AO684" i="4"/>
  <c r="AK684" i="4"/>
  <c r="AG684" i="4"/>
  <c r="AZ684" i="4"/>
  <c r="AV684" i="4"/>
  <c r="AR684" i="4"/>
  <c r="AN684" i="4"/>
  <c r="AJ684" i="4"/>
  <c r="BC684" i="4"/>
  <c r="AY684" i="4"/>
  <c r="AU684" i="4"/>
  <c r="AQ684" i="4"/>
  <c r="AM684" i="4"/>
  <c r="AI684" i="4"/>
  <c r="BB684" i="4"/>
  <c r="AX684" i="4"/>
  <c r="AT684" i="4"/>
  <c r="AP684" i="4"/>
  <c r="AL684" i="4"/>
  <c r="AH684" i="4"/>
  <c r="BC686" i="4"/>
  <c r="AY686" i="4"/>
  <c r="AU686" i="4"/>
  <c r="AQ686" i="4"/>
  <c r="AM686" i="4"/>
  <c r="AI686" i="4"/>
  <c r="BB686" i="4"/>
  <c r="AX686" i="4"/>
  <c r="AT686" i="4"/>
  <c r="AP686" i="4"/>
  <c r="AL686" i="4"/>
  <c r="AH686" i="4"/>
  <c r="BA686" i="4"/>
  <c r="AW686" i="4"/>
  <c r="AS686" i="4"/>
  <c r="AO686" i="4"/>
  <c r="AK686" i="4"/>
  <c r="AG686" i="4"/>
  <c r="AZ686" i="4"/>
  <c r="AV686" i="4"/>
  <c r="AR686" i="4"/>
  <c r="AN686" i="4"/>
  <c r="AJ686" i="4"/>
  <c r="BA688" i="4"/>
  <c r="AW688" i="4"/>
  <c r="AS688" i="4"/>
  <c r="AO688" i="4"/>
  <c r="AK688" i="4"/>
  <c r="AG688" i="4"/>
  <c r="AZ688" i="4"/>
  <c r="AV688" i="4"/>
  <c r="AR688" i="4"/>
  <c r="AN688" i="4"/>
  <c r="AJ688" i="4"/>
  <c r="BC688" i="4"/>
  <c r="AY688" i="4"/>
  <c r="AU688" i="4"/>
  <c r="AQ688" i="4"/>
  <c r="AM688" i="4"/>
  <c r="AI688" i="4"/>
  <c r="BB688" i="4"/>
  <c r="AX688" i="4"/>
  <c r="AT688" i="4"/>
  <c r="AP688" i="4"/>
  <c r="AL688" i="4"/>
  <c r="AH688" i="4"/>
  <c r="BC690" i="4"/>
  <c r="AY690" i="4"/>
  <c r="AU690" i="4"/>
  <c r="AQ690" i="4"/>
  <c r="AM690" i="4"/>
  <c r="AI690" i="4"/>
  <c r="BB690" i="4"/>
  <c r="AX690" i="4"/>
  <c r="AT690" i="4"/>
  <c r="AP690" i="4"/>
  <c r="AL690" i="4"/>
  <c r="AH690" i="4"/>
  <c r="BA690" i="4"/>
  <c r="AW690" i="4"/>
  <c r="AS690" i="4"/>
  <c r="AO690" i="4"/>
  <c r="AK690" i="4"/>
  <c r="AG690" i="4"/>
  <c r="AZ690" i="4"/>
  <c r="AV690" i="4"/>
  <c r="AR690" i="4"/>
  <c r="AN690" i="4"/>
  <c r="AJ690" i="4"/>
  <c r="BA692" i="4"/>
  <c r="AW692" i="4"/>
  <c r="AS692" i="4"/>
  <c r="AO692" i="4"/>
  <c r="AK692" i="4"/>
  <c r="AG692" i="4"/>
  <c r="AZ692" i="4"/>
  <c r="AV692" i="4"/>
  <c r="AR692" i="4"/>
  <c r="AN692" i="4"/>
  <c r="AJ692" i="4"/>
  <c r="BC692" i="4"/>
  <c r="AY692" i="4"/>
  <c r="AU692" i="4"/>
  <c r="AQ692" i="4"/>
  <c r="AM692" i="4"/>
  <c r="AI692" i="4"/>
  <c r="BB692" i="4"/>
  <c r="AX692" i="4"/>
  <c r="AT692" i="4"/>
  <c r="AP692" i="4"/>
  <c r="AL692" i="4"/>
  <c r="AH692" i="4"/>
  <c r="BC694" i="4"/>
  <c r="AY694" i="4"/>
  <c r="AU694" i="4"/>
  <c r="AQ694" i="4"/>
  <c r="AM694" i="4"/>
  <c r="AI694" i="4"/>
  <c r="BB694" i="4"/>
  <c r="AX694" i="4"/>
  <c r="AT694" i="4"/>
  <c r="AP694" i="4"/>
  <c r="AL694" i="4"/>
  <c r="AH694" i="4"/>
  <c r="BA694" i="4"/>
  <c r="AW694" i="4"/>
  <c r="AS694" i="4"/>
  <c r="AO694" i="4"/>
  <c r="AK694" i="4"/>
  <c r="AG694" i="4"/>
  <c r="AZ694" i="4"/>
  <c r="AV694" i="4"/>
  <c r="AR694" i="4"/>
  <c r="AN694" i="4"/>
  <c r="AJ694" i="4"/>
  <c r="BA696" i="4"/>
  <c r="AW696" i="4"/>
  <c r="AS696" i="4"/>
  <c r="AO696" i="4"/>
  <c r="AK696" i="4"/>
  <c r="AG696" i="4"/>
  <c r="AZ696" i="4"/>
  <c r="AV696" i="4"/>
  <c r="AR696" i="4"/>
  <c r="AN696" i="4"/>
  <c r="AJ696" i="4"/>
  <c r="BC696" i="4"/>
  <c r="AY696" i="4"/>
  <c r="AU696" i="4"/>
  <c r="AQ696" i="4"/>
  <c r="AM696" i="4"/>
  <c r="AI696" i="4"/>
  <c r="BB696" i="4"/>
  <c r="AX696" i="4"/>
  <c r="AT696" i="4"/>
  <c r="AP696" i="4"/>
  <c r="AL696" i="4"/>
  <c r="AH696" i="4"/>
  <c r="BC698" i="4"/>
  <c r="AY698" i="4"/>
  <c r="AU698" i="4"/>
  <c r="AQ698" i="4"/>
  <c r="AM698" i="4"/>
  <c r="AI698" i="4"/>
  <c r="BB698" i="4"/>
  <c r="AX698" i="4"/>
  <c r="AT698" i="4"/>
  <c r="AP698" i="4"/>
  <c r="AL698" i="4"/>
  <c r="AH698" i="4"/>
  <c r="BA698" i="4"/>
  <c r="AW698" i="4"/>
  <c r="AS698" i="4"/>
  <c r="AO698" i="4"/>
  <c r="AK698" i="4"/>
  <c r="AG698" i="4"/>
  <c r="AZ698" i="4"/>
  <c r="AV698" i="4"/>
  <c r="AR698" i="4"/>
  <c r="AN698" i="4"/>
  <c r="AJ698" i="4"/>
  <c r="BA700" i="4"/>
  <c r="AW700" i="4"/>
  <c r="AS700" i="4"/>
  <c r="AO700" i="4"/>
  <c r="AK700" i="4"/>
  <c r="AG700" i="4"/>
  <c r="AZ700" i="4"/>
  <c r="AV700" i="4"/>
  <c r="AR700" i="4"/>
  <c r="AN700" i="4"/>
  <c r="AJ700" i="4"/>
  <c r="BC700" i="4"/>
  <c r="AY700" i="4"/>
  <c r="AU700" i="4"/>
  <c r="AQ700" i="4"/>
  <c r="AM700" i="4"/>
  <c r="AI700" i="4"/>
  <c r="BB700" i="4"/>
  <c r="AX700" i="4"/>
  <c r="AT700" i="4"/>
  <c r="AP700" i="4"/>
  <c r="AL700" i="4"/>
  <c r="AH700" i="4"/>
  <c r="BC702" i="4"/>
  <c r="AY702" i="4"/>
  <c r="AU702" i="4"/>
  <c r="AQ702" i="4"/>
  <c r="AM702" i="4"/>
  <c r="AI702" i="4"/>
  <c r="BB702" i="4"/>
  <c r="AX702" i="4"/>
  <c r="AT702" i="4"/>
  <c r="AP702" i="4"/>
  <c r="AL702" i="4"/>
  <c r="AH702" i="4"/>
  <c r="BA702" i="4"/>
  <c r="AW702" i="4"/>
  <c r="AS702" i="4"/>
  <c r="AO702" i="4"/>
  <c r="AK702" i="4"/>
  <c r="AG702" i="4"/>
  <c r="AZ702" i="4"/>
  <c r="AV702" i="4"/>
  <c r="AR702" i="4"/>
  <c r="AN702" i="4"/>
  <c r="AJ702" i="4"/>
  <c r="BA704" i="4"/>
  <c r="AW704" i="4"/>
  <c r="AS704" i="4"/>
  <c r="AO704" i="4"/>
  <c r="AK704" i="4"/>
  <c r="AG704" i="4"/>
  <c r="AZ704" i="4"/>
  <c r="AV704" i="4"/>
  <c r="AR704" i="4"/>
  <c r="AN704" i="4"/>
  <c r="AJ704" i="4"/>
  <c r="BC704" i="4"/>
  <c r="AY704" i="4"/>
  <c r="AU704" i="4"/>
  <c r="AQ704" i="4"/>
  <c r="AM704" i="4"/>
  <c r="AI704" i="4"/>
  <c r="BB704" i="4"/>
  <c r="AX704" i="4"/>
  <c r="AT704" i="4"/>
  <c r="AP704" i="4"/>
  <c r="AL704" i="4"/>
  <c r="AH704" i="4"/>
  <c r="BC706" i="4"/>
  <c r="AY706" i="4"/>
  <c r="AU706" i="4"/>
  <c r="AQ706" i="4"/>
  <c r="AM706" i="4"/>
  <c r="AI706" i="4"/>
  <c r="BB706" i="4"/>
  <c r="AX706" i="4"/>
  <c r="AT706" i="4"/>
  <c r="AP706" i="4"/>
  <c r="AL706" i="4"/>
  <c r="AH706" i="4"/>
  <c r="BA706" i="4"/>
  <c r="AW706" i="4"/>
  <c r="AS706" i="4"/>
  <c r="AO706" i="4"/>
  <c r="AK706" i="4"/>
  <c r="AG706" i="4"/>
  <c r="AZ706" i="4"/>
  <c r="AV706" i="4"/>
  <c r="AR706" i="4"/>
  <c r="AN706" i="4"/>
  <c r="AJ706" i="4"/>
  <c r="BA708" i="4"/>
  <c r="AW708" i="4"/>
  <c r="AS708" i="4"/>
  <c r="AO708" i="4"/>
  <c r="AK708" i="4"/>
  <c r="AG708" i="4"/>
  <c r="AZ708" i="4"/>
  <c r="AV708" i="4"/>
  <c r="AR708" i="4"/>
  <c r="AN708" i="4"/>
  <c r="AJ708" i="4"/>
  <c r="BC708" i="4"/>
  <c r="AY708" i="4"/>
  <c r="AU708" i="4"/>
  <c r="AQ708" i="4"/>
  <c r="AM708" i="4"/>
  <c r="AI708" i="4"/>
  <c r="BB708" i="4"/>
  <c r="AX708" i="4"/>
  <c r="AT708" i="4"/>
  <c r="AP708" i="4"/>
  <c r="AL708" i="4"/>
  <c r="AH708" i="4"/>
  <c r="BC710" i="4"/>
  <c r="AY710" i="4"/>
  <c r="AU710" i="4"/>
  <c r="AQ710" i="4"/>
  <c r="AM710" i="4"/>
  <c r="AI710" i="4"/>
  <c r="BB710" i="4"/>
  <c r="AX710" i="4"/>
  <c r="AT710" i="4"/>
  <c r="AP710" i="4"/>
  <c r="AL710" i="4"/>
  <c r="AH710" i="4"/>
  <c r="BA710" i="4"/>
  <c r="AW710" i="4"/>
  <c r="AS710" i="4"/>
  <c r="AO710" i="4"/>
  <c r="AK710" i="4"/>
  <c r="AG710" i="4"/>
  <c r="AZ710" i="4"/>
  <c r="AV710" i="4"/>
  <c r="AR710" i="4"/>
  <c r="AN710" i="4"/>
  <c r="AJ710" i="4"/>
  <c r="BA712" i="4"/>
  <c r="AW712" i="4"/>
  <c r="AS712" i="4"/>
  <c r="AO712" i="4"/>
  <c r="AK712" i="4"/>
  <c r="AG712" i="4"/>
  <c r="AZ712" i="4"/>
  <c r="AV712" i="4"/>
  <c r="AR712" i="4"/>
  <c r="AN712" i="4"/>
  <c r="AJ712" i="4"/>
  <c r="BC712" i="4"/>
  <c r="AY712" i="4"/>
  <c r="AU712" i="4"/>
  <c r="AQ712" i="4"/>
  <c r="AM712" i="4"/>
  <c r="AI712" i="4"/>
  <c r="BB712" i="4"/>
  <c r="AX712" i="4"/>
  <c r="AT712" i="4"/>
  <c r="AP712" i="4"/>
  <c r="AL712" i="4"/>
  <c r="AH712" i="4"/>
  <c r="BC714" i="4"/>
  <c r="AY714" i="4"/>
  <c r="AU714" i="4"/>
  <c r="AQ714" i="4"/>
  <c r="AM714" i="4"/>
  <c r="AI714" i="4"/>
  <c r="BB714" i="4"/>
  <c r="AX714" i="4"/>
  <c r="AT714" i="4"/>
  <c r="AP714" i="4"/>
  <c r="AL714" i="4"/>
  <c r="AH714" i="4"/>
  <c r="BA714" i="4"/>
  <c r="AW714" i="4"/>
  <c r="AS714" i="4"/>
  <c r="AO714" i="4"/>
  <c r="AK714" i="4"/>
  <c r="AG714" i="4"/>
  <c r="AZ714" i="4"/>
  <c r="AV714" i="4"/>
  <c r="AR714" i="4"/>
  <c r="AN714" i="4"/>
  <c r="AJ714" i="4"/>
  <c r="BA716" i="4"/>
  <c r="AW716" i="4"/>
  <c r="AS716" i="4"/>
  <c r="AO716" i="4"/>
  <c r="AK716" i="4"/>
  <c r="AG716" i="4"/>
  <c r="AZ716" i="4"/>
  <c r="AV716" i="4"/>
  <c r="AR716" i="4"/>
  <c r="AN716" i="4"/>
  <c r="AJ716" i="4"/>
  <c r="BC716" i="4"/>
  <c r="AY716" i="4"/>
  <c r="AU716" i="4"/>
  <c r="AQ716" i="4"/>
  <c r="AM716" i="4"/>
  <c r="AI716" i="4"/>
  <c r="BB716" i="4"/>
  <c r="AX716" i="4"/>
  <c r="AT716" i="4"/>
  <c r="AP716" i="4"/>
  <c r="AL716" i="4"/>
  <c r="AH716" i="4"/>
  <c r="BC718" i="4"/>
  <c r="AY718" i="4"/>
  <c r="AU718" i="4"/>
  <c r="AQ718" i="4"/>
  <c r="AM718" i="4"/>
  <c r="AI718" i="4"/>
  <c r="BB718" i="4"/>
  <c r="AX718" i="4"/>
  <c r="AT718" i="4"/>
  <c r="AP718" i="4"/>
  <c r="AL718" i="4"/>
  <c r="AH718" i="4"/>
  <c r="BA718" i="4"/>
  <c r="AW718" i="4"/>
  <c r="AS718" i="4"/>
  <c r="AO718" i="4"/>
  <c r="AK718" i="4"/>
  <c r="AG718" i="4"/>
  <c r="AZ718" i="4"/>
  <c r="AV718" i="4"/>
  <c r="AR718" i="4"/>
  <c r="AN718" i="4"/>
  <c r="AJ718" i="4"/>
  <c r="BA720" i="4"/>
  <c r="AW720" i="4"/>
  <c r="AS720" i="4"/>
  <c r="AO720" i="4"/>
  <c r="AK720" i="4"/>
  <c r="AG720" i="4"/>
  <c r="AZ720" i="4"/>
  <c r="AV720" i="4"/>
  <c r="AR720" i="4"/>
  <c r="AN720" i="4"/>
  <c r="AJ720" i="4"/>
  <c r="BC720" i="4"/>
  <c r="AY720" i="4"/>
  <c r="AU720" i="4"/>
  <c r="AQ720" i="4"/>
  <c r="AM720" i="4"/>
  <c r="AI720" i="4"/>
  <c r="BB720" i="4"/>
  <c r="AX720" i="4"/>
  <c r="AT720" i="4"/>
  <c r="AP720" i="4"/>
  <c r="AL720" i="4"/>
  <c r="AH720" i="4"/>
  <c r="BC722" i="4"/>
  <c r="AY722" i="4"/>
  <c r="AU722" i="4"/>
  <c r="AQ722" i="4"/>
  <c r="AM722" i="4"/>
  <c r="AI722" i="4"/>
  <c r="BB722" i="4"/>
  <c r="AX722" i="4"/>
  <c r="AT722" i="4"/>
  <c r="AP722" i="4"/>
  <c r="AL722" i="4"/>
  <c r="AH722" i="4"/>
  <c r="BA722" i="4"/>
  <c r="AW722" i="4"/>
  <c r="AS722" i="4"/>
  <c r="AO722" i="4"/>
  <c r="AK722" i="4"/>
  <c r="AG722" i="4"/>
  <c r="AZ722" i="4"/>
  <c r="AV722" i="4"/>
  <c r="AR722" i="4"/>
  <c r="AN722" i="4"/>
  <c r="AJ722" i="4"/>
  <c r="BA724" i="4"/>
  <c r="AW724" i="4"/>
  <c r="AS724" i="4"/>
  <c r="AO724" i="4"/>
  <c r="AK724" i="4"/>
  <c r="AG724" i="4"/>
  <c r="AZ724" i="4"/>
  <c r="AV724" i="4"/>
  <c r="AR724" i="4"/>
  <c r="AN724" i="4"/>
  <c r="AJ724" i="4"/>
  <c r="BC724" i="4"/>
  <c r="AY724" i="4"/>
  <c r="AU724" i="4"/>
  <c r="AQ724" i="4"/>
  <c r="AM724" i="4"/>
  <c r="AI724" i="4"/>
  <c r="BB724" i="4"/>
  <c r="AX724" i="4"/>
  <c r="AT724" i="4"/>
  <c r="AP724" i="4"/>
  <c r="AL724" i="4"/>
  <c r="AH724" i="4"/>
  <c r="BC726" i="4"/>
  <c r="AY726" i="4"/>
  <c r="AU726" i="4"/>
  <c r="AQ726" i="4"/>
  <c r="AM726" i="4"/>
  <c r="AI726" i="4"/>
  <c r="BB726" i="4"/>
  <c r="AX726" i="4"/>
  <c r="AT726" i="4"/>
  <c r="AP726" i="4"/>
  <c r="AL726" i="4"/>
  <c r="AH726" i="4"/>
  <c r="BA726" i="4"/>
  <c r="AW726" i="4"/>
  <c r="AS726" i="4"/>
  <c r="AO726" i="4"/>
  <c r="AK726" i="4"/>
  <c r="AG726" i="4"/>
  <c r="AZ726" i="4"/>
  <c r="AV726" i="4"/>
  <c r="AR726" i="4"/>
  <c r="AN726" i="4"/>
  <c r="AJ726" i="4"/>
  <c r="BA728" i="4"/>
  <c r="AW728" i="4"/>
  <c r="AS728" i="4"/>
  <c r="AO728" i="4"/>
  <c r="AK728" i="4"/>
  <c r="AG728" i="4"/>
  <c r="AZ728" i="4"/>
  <c r="AV728" i="4"/>
  <c r="AR728" i="4"/>
  <c r="AN728" i="4"/>
  <c r="AJ728" i="4"/>
  <c r="BC728" i="4"/>
  <c r="AY728" i="4"/>
  <c r="AU728" i="4"/>
  <c r="AQ728" i="4"/>
  <c r="AM728" i="4"/>
  <c r="AI728" i="4"/>
  <c r="BB728" i="4"/>
  <c r="AX728" i="4"/>
  <c r="AT728" i="4"/>
  <c r="AP728" i="4"/>
  <c r="AL728" i="4"/>
  <c r="AH728" i="4"/>
  <c r="BC730" i="4"/>
  <c r="AY730" i="4"/>
  <c r="AU730" i="4"/>
  <c r="AQ730" i="4"/>
  <c r="AM730" i="4"/>
  <c r="AI730" i="4"/>
  <c r="BB730" i="4"/>
  <c r="AX730" i="4"/>
  <c r="AT730" i="4"/>
  <c r="AP730" i="4"/>
  <c r="AL730" i="4"/>
  <c r="AH730" i="4"/>
  <c r="BA730" i="4"/>
  <c r="AW730" i="4"/>
  <c r="AS730" i="4"/>
  <c r="AO730" i="4"/>
  <c r="AK730" i="4"/>
  <c r="AG730" i="4"/>
  <c r="AZ730" i="4"/>
  <c r="AV730" i="4"/>
  <c r="AR730" i="4"/>
  <c r="AN730" i="4"/>
  <c r="AJ730" i="4"/>
  <c r="BA732" i="4"/>
  <c r="AW732" i="4"/>
  <c r="AS732" i="4"/>
  <c r="AO732" i="4"/>
  <c r="AK732" i="4"/>
  <c r="AG732" i="4"/>
  <c r="AZ732" i="4"/>
  <c r="AV732" i="4"/>
  <c r="AR732" i="4"/>
  <c r="AN732" i="4"/>
  <c r="AJ732" i="4"/>
  <c r="BC732" i="4"/>
  <c r="AY732" i="4"/>
  <c r="AU732" i="4"/>
  <c r="AQ732" i="4"/>
  <c r="AM732" i="4"/>
  <c r="AI732" i="4"/>
  <c r="BB732" i="4"/>
  <c r="AX732" i="4"/>
  <c r="AT732" i="4"/>
  <c r="AP732" i="4"/>
  <c r="AL732" i="4"/>
  <c r="AH732" i="4"/>
  <c r="BC734" i="4"/>
  <c r="AY734" i="4"/>
  <c r="AU734" i="4"/>
  <c r="AQ734" i="4"/>
  <c r="AM734" i="4"/>
  <c r="AI734" i="4"/>
  <c r="BB734" i="4"/>
  <c r="AX734" i="4"/>
  <c r="AT734" i="4"/>
  <c r="AP734" i="4"/>
  <c r="AL734" i="4"/>
  <c r="AH734" i="4"/>
  <c r="BA734" i="4"/>
  <c r="AW734" i="4"/>
  <c r="AS734" i="4"/>
  <c r="AO734" i="4"/>
  <c r="AK734" i="4"/>
  <c r="AG734" i="4"/>
  <c r="AZ734" i="4"/>
  <c r="AV734" i="4"/>
  <c r="AR734" i="4"/>
  <c r="AN734" i="4"/>
  <c r="AJ734" i="4"/>
  <c r="BA736" i="4"/>
  <c r="AW736" i="4"/>
  <c r="AS736" i="4"/>
  <c r="AO736" i="4"/>
  <c r="AK736" i="4"/>
  <c r="AG736" i="4"/>
  <c r="AZ736" i="4"/>
  <c r="AV736" i="4"/>
  <c r="AR736" i="4"/>
  <c r="AN736" i="4"/>
  <c r="AJ736" i="4"/>
  <c r="BC736" i="4"/>
  <c r="AY736" i="4"/>
  <c r="AU736" i="4"/>
  <c r="AQ736" i="4"/>
  <c r="AM736" i="4"/>
  <c r="AI736" i="4"/>
  <c r="BB736" i="4"/>
  <c r="AX736" i="4"/>
  <c r="AT736" i="4"/>
  <c r="AP736" i="4"/>
  <c r="AL736" i="4"/>
  <c r="AH736" i="4"/>
  <c r="BC738" i="4"/>
  <c r="AY738" i="4"/>
  <c r="AU738" i="4"/>
  <c r="AQ738" i="4"/>
  <c r="AM738" i="4"/>
  <c r="AI738" i="4"/>
  <c r="BB738" i="4"/>
  <c r="AX738" i="4"/>
  <c r="AT738" i="4"/>
  <c r="AP738" i="4"/>
  <c r="AL738" i="4"/>
  <c r="AH738" i="4"/>
  <c r="BA738" i="4"/>
  <c r="AW738" i="4"/>
  <c r="AS738" i="4"/>
  <c r="AO738" i="4"/>
  <c r="AK738" i="4"/>
  <c r="AG738" i="4"/>
  <c r="AZ738" i="4"/>
  <c r="AV738" i="4"/>
  <c r="AR738" i="4"/>
  <c r="AN738" i="4"/>
  <c r="AJ738" i="4"/>
  <c r="BA740" i="4"/>
  <c r="AW740" i="4"/>
  <c r="AS740" i="4"/>
  <c r="AO740" i="4"/>
  <c r="AK740" i="4"/>
  <c r="AG740" i="4"/>
  <c r="AZ740" i="4"/>
  <c r="AV740" i="4"/>
  <c r="AR740" i="4"/>
  <c r="AN740" i="4"/>
  <c r="AJ740" i="4"/>
  <c r="BC740" i="4"/>
  <c r="AY740" i="4"/>
  <c r="AU740" i="4"/>
  <c r="AQ740" i="4"/>
  <c r="AM740" i="4"/>
  <c r="AI740" i="4"/>
  <c r="BB740" i="4"/>
  <c r="AX740" i="4"/>
  <c r="AT740" i="4"/>
  <c r="AP740" i="4"/>
  <c r="AL740" i="4"/>
  <c r="AH740" i="4"/>
  <c r="BC742" i="4"/>
  <c r="AY742" i="4"/>
  <c r="AU742" i="4"/>
  <c r="BA742" i="4"/>
  <c r="AW742" i="4"/>
  <c r="AV742" i="4"/>
  <c r="AQ742" i="4"/>
  <c r="AM742" i="4"/>
  <c r="AI742" i="4"/>
  <c r="BB742" i="4"/>
  <c r="AT742" i="4"/>
  <c r="AP742" i="4"/>
  <c r="AL742" i="4"/>
  <c r="AH742" i="4"/>
  <c r="AZ742" i="4"/>
  <c r="AS742" i="4"/>
  <c r="AO742" i="4"/>
  <c r="AK742" i="4"/>
  <c r="AG742" i="4"/>
  <c r="AX742" i="4"/>
  <c r="AR742" i="4"/>
  <c r="AN742" i="4"/>
  <c r="AJ742" i="4"/>
  <c r="BA744" i="4"/>
  <c r="AW744" i="4"/>
  <c r="AS744" i="4"/>
  <c r="AO744" i="4"/>
  <c r="AK744" i="4"/>
  <c r="AG744" i="4"/>
  <c r="BC744" i="4"/>
  <c r="AY744" i="4"/>
  <c r="AU744" i="4"/>
  <c r="AQ744" i="4"/>
  <c r="AM744" i="4"/>
  <c r="AI744" i="4"/>
  <c r="AX744" i="4"/>
  <c r="AP744" i="4"/>
  <c r="AH744" i="4"/>
  <c r="AV744" i="4"/>
  <c r="AN744" i="4"/>
  <c r="BB744" i="4"/>
  <c r="AT744" i="4"/>
  <c r="AL744" i="4"/>
  <c r="AZ744" i="4"/>
  <c r="AR744" i="4"/>
  <c r="AJ744" i="4"/>
  <c r="BC746" i="4"/>
  <c r="AY746" i="4"/>
  <c r="AU746" i="4"/>
  <c r="AQ746" i="4"/>
  <c r="AM746" i="4"/>
  <c r="AI746" i="4"/>
  <c r="BA746" i="4"/>
  <c r="AW746" i="4"/>
  <c r="AS746" i="4"/>
  <c r="AO746" i="4"/>
  <c r="AK746" i="4"/>
  <c r="AG746" i="4"/>
  <c r="AZ746" i="4"/>
  <c r="AR746" i="4"/>
  <c r="AJ746" i="4"/>
  <c r="AX746" i="4"/>
  <c r="AP746" i="4"/>
  <c r="AH746" i="4"/>
  <c r="AV746" i="4"/>
  <c r="AN746" i="4"/>
  <c r="BB746" i="4"/>
  <c r="AT746" i="4"/>
  <c r="AL746" i="4"/>
  <c r="BA748" i="4"/>
  <c r="AW748" i="4"/>
  <c r="AS748" i="4"/>
  <c r="AO748" i="4"/>
  <c r="AK748" i="4"/>
  <c r="AG748" i="4"/>
  <c r="BC748" i="4"/>
  <c r="AY748" i="4"/>
  <c r="AU748" i="4"/>
  <c r="AQ748" i="4"/>
  <c r="AM748" i="4"/>
  <c r="AI748" i="4"/>
  <c r="BB748" i="4"/>
  <c r="AT748" i="4"/>
  <c r="AL748" i="4"/>
  <c r="AZ748" i="4"/>
  <c r="AR748" i="4"/>
  <c r="AJ748" i="4"/>
  <c r="AX748" i="4"/>
  <c r="AP748" i="4"/>
  <c r="AH748" i="4"/>
  <c r="AV748" i="4"/>
  <c r="AN748" i="4"/>
  <c r="BC750" i="4"/>
  <c r="AY750" i="4"/>
  <c r="AU750" i="4"/>
  <c r="AQ750" i="4"/>
  <c r="AM750" i="4"/>
  <c r="AI750" i="4"/>
  <c r="BA750" i="4"/>
  <c r="AW750" i="4"/>
  <c r="AS750" i="4"/>
  <c r="AO750" i="4"/>
  <c r="AK750" i="4"/>
  <c r="AG750" i="4"/>
  <c r="AV750" i="4"/>
  <c r="AN750" i="4"/>
  <c r="BB750" i="4"/>
  <c r="AT750" i="4"/>
  <c r="AL750" i="4"/>
  <c r="AZ750" i="4"/>
  <c r="AR750" i="4"/>
  <c r="AJ750" i="4"/>
  <c r="AX750" i="4"/>
  <c r="AP750" i="4"/>
  <c r="AH750" i="4"/>
  <c r="BA752" i="4"/>
  <c r="AW752" i="4"/>
  <c r="AS752" i="4"/>
  <c r="AO752" i="4"/>
  <c r="AK752" i="4"/>
  <c r="AG752" i="4"/>
  <c r="BC752" i="4"/>
  <c r="AY752" i="4"/>
  <c r="AU752" i="4"/>
  <c r="AQ752" i="4"/>
  <c r="AM752" i="4"/>
  <c r="AI752" i="4"/>
  <c r="AX752" i="4"/>
  <c r="AP752" i="4"/>
  <c r="AH752" i="4"/>
  <c r="AV752" i="4"/>
  <c r="AN752" i="4"/>
  <c r="BB752" i="4"/>
  <c r="AT752" i="4"/>
  <c r="AL752" i="4"/>
  <c r="AZ752" i="4"/>
  <c r="AR752" i="4"/>
  <c r="AJ752" i="4"/>
  <c r="BC754" i="4"/>
  <c r="AY754" i="4"/>
  <c r="AU754" i="4"/>
  <c r="AQ754" i="4"/>
  <c r="AM754" i="4"/>
  <c r="AI754" i="4"/>
  <c r="BA754" i="4"/>
  <c r="AW754" i="4"/>
  <c r="AS754" i="4"/>
  <c r="AO754" i="4"/>
  <c r="AK754" i="4"/>
  <c r="AG754" i="4"/>
  <c r="AZ754" i="4"/>
  <c r="AR754" i="4"/>
  <c r="AJ754" i="4"/>
  <c r="AX754" i="4"/>
  <c r="AP754" i="4"/>
  <c r="AH754" i="4"/>
  <c r="AV754" i="4"/>
  <c r="AN754" i="4"/>
  <c r="BB754" i="4"/>
  <c r="AT754" i="4"/>
  <c r="AL754" i="4"/>
  <c r="BA756" i="4"/>
  <c r="BB756" i="4"/>
  <c r="AW756" i="4"/>
  <c r="AS756" i="4"/>
  <c r="AO756" i="4"/>
  <c r="AK756" i="4"/>
  <c r="AG756" i="4"/>
  <c r="AY756" i="4"/>
  <c r="AU756" i="4"/>
  <c r="AQ756" i="4"/>
  <c r="AM756" i="4"/>
  <c r="AI756" i="4"/>
  <c r="BC756" i="4"/>
  <c r="AT756" i="4"/>
  <c r="AL756" i="4"/>
  <c r="AZ756" i="4"/>
  <c r="AR756" i="4"/>
  <c r="AJ756" i="4"/>
  <c r="AX756" i="4"/>
  <c r="AP756" i="4"/>
  <c r="AH756" i="4"/>
  <c r="AV756" i="4"/>
  <c r="AN756" i="4"/>
  <c r="BC758" i="4"/>
  <c r="AY758" i="4"/>
  <c r="AU758" i="4"/>
  <c r="AQ758" i="4"/>
  <c r="AM758" i="4"/>
  <c r="AI758" i="4"/>
  <c r="AX758" i="4"/>
  <c r="AS758" i="4"/>
  <c r="AN758" i="4"/>
  <c r="AH758" i="4"/>
  <c r="BA758" i="4"/>
  <c r="AV758" i="4"/>
  <c r="AP758" i="4"/>
  <c r="AK758" i="4"/>
  <c r="AZ758" i="4"/>
  <c r="AO758" i="4"/>
  <c r="AW758" i="4"/>
  <c r="AL758" i="4"/>
  <c r="AT758" i="4"/>
  <c r="AJ758" i="4"/>
  <c r="BB758" i="4"/>
  <c r="AR758" i="4"/>
  <c r="AG758" i="4"/>
  <c r="BA760" i="4"/>
  <c r="AW760" i="4"/>
  <c r="AS760" i="4"/>
  <c r="AO760" i="4"/>
  <c r="AK760" i="4"/>
  <c r="AG760" i="4"/>
  <c r="AZ760" i="4"/>
  <c r="AU760" i="4"/>
  <c r="AP760" i="4"/>
  <c r="AJ760" i="4"/>
  <c r="BC760" i="4"/>
  <c r="AX760" i="4"/>
  <c r="AR760" i="4"/>
  <c r="AM760" i="4"/>
  <c r="AH760" i="4"/>
  <c r="AV760" i="4"/>
  <c r="AL760" i="4"/>
  <c r="AT760" i="4"/>
  <c r="AI760" i="4"/>
  <c r="BB760" i="4"/>
  <c r="AQ760" i="4"/>
  <c r="AY760" i="4"/>
  <c r="AN760" i="4"/>
  <c r="BC762" i="4"/>
  <c r="AY762" i="4"/>
  <c r="AU762" i="4"/>
  <c r="AQ762" i="4"/>
  <c r="AM762" i="4"/>
  <c r="AI762" i="4"/>
  <c r="BB762" i="4"/>
  <c r="AW762" i="4"/>
  <c r="AR762" i="4"/>
  <c r="AL762" i="4"/>
  <c r="AG762" i="4"/>
  <c r="AZ762" i="4"/>
  <c r="AT762" i="4"/>
  <c r="AO762" i="4"/>
  <c r="AJ762" i="4"/>
  <c r="AS762" i="4"/>
  <c r="AH762" i="4"/>
  <c r="BA762" i="4"/>
  <c r="AP762" i="4"/>
  <c r="AX762" i="4"/>
  <c r="AN762" i="4"/>
  <c r="AV762" i="4"/>
  <c r="AK762" i="4"/>
  <c r="BA764" i="4"/>
  <c r="AW764" i="4"/>
  <c r="AS764" i="4"/>
  <c r="AO764" i="4"/>
  <c r="AK764" i="4"/>
  <c r="AG764" i="4"/>
  <c r="AY764" i="4"/>
  <c r="AT764" i="4"/>
  <c r="AN764" i="4"/>
  <c r="AI764" i="4"/>
  <c r="BB764" i="4"/>
  <c r="AV764" i="4"/>
  <c r="AQ764" i="4"/>
  <c r="AL764" i="4"/>
  <c r="AZ764" i="4"/>
  <c r="AP764" i="4"/>
  <c r="AX764" i="4"/>
  <c r="AM764" i="4"/>
  <c r="AU764" i="4"/>
  <c r="AJ764" i="4"/>
  <c r="BC764" i="4"/>
  <c r="AR764" i="4"/>
  <c r="AH764" i="4"/>
  <c r="BC766" i="4"/>
  <c r="AY766" i="4"/>
  <c r="AU766" i="4"/>
  <c r="AQ766" i="4"/>
  <c r="AM766" i="4"/>
  <c r="AI766" i="4"/>
  <c r="BA766" i="4"/>
  <c r="AV766" i="4"/>
  <c r="AP766" i="4"/>
  <c r="AK766" i="4"/>
  <c r="AX766" i="4"/>
  <c r="AS766" i="4"/>
  <c r="AN766" i="4"/>
  <c r="AH766" i="4"/>
  <c r="AW766" i="4"/>
  <c r="AL766" i="4"/>
  <c r="AT766" i="4"/>
  <c r="AJ766" i="4"/>
  <c r="BB766" i="4"/>
  <c r="AR766" i="4"/>
  <c r="AG766" i="4"/>
  <c r="AZ766" i="4"/>
  <c r="AO766" i="4"/>
  <c r="BA768" i="4"/>
  <c r="AW768" i="4"/>
  <c r="AS768" i="4"/>
  <c r="AO768" i="4"/>
  <c r="AK768" i="4"/>
  <c r="AG768" i="4"/>
  <c r="BC768" i="4"/>
  <c r="AX768" i="4"/>
  <c r="AR768" i="4"/>
  <c r="AM768" i="4"/>
  <c r="AH768" i="4"/>
  <c r="AZ768" i="4"/>
  <c r="AU768" i="4"/>
  <c r="AP768" i="4"/>
  <c r="AJ768" i="4"/>
  <c r="AT768" i="4"/>
  <c r="AI768" i="4"/>
  <c r="BB768" i="4"/>
  <c r="AQ768" i="4"/>
  <c r="AY768" i="4"/>
  <c r="AN768" i="4"/>
  <c r="AV768" i="4"/>
  <c r="AL768" i="4"/>
  <c r="BC770" i="4"/>
  <c r="AY770" i="4"/>
  <c r="AU770" i="4"/>
  <c r="AQ770" i="4"/>
  <c r="AM770" i="4"/>
  <c r="AI770" i="4"/>
  <c r="AZ770" i="4"/>
  <c r="AT770" i="4"/>
  <c r="AO770" i="4"/>
  <c r="AJ770" i="4"/>
  <c r="BB770" i="4"/>
  <c r="AW770" i="4"/>
  <c r="AR770" i="4"/>
  <c r="AL770" i="4"/>
  <c r="AG770" i="4"/>
  <c r="BA770" i="4"/>
  <c r="AP770" i="4"/>
  <c r="AX770" i="4"/>
  <c r="AN770" i="4"/>
  <c r="AV770" i="4"/>
  <c r="AK770" i="4"/>
  <c r="AS770" i="4"/>
  <c r="AH770" i="4"/>
  <c r="BA772" i="4"/>
  <c r="AW772" i="4"/>
  <c r="AS772" i="4"/>
  <c r="AO772" i="4"/>
  <c r="AK772" i="4"/>
  <c r="AG772" i="4"/>
  <c r="BB772" i="4"/>
  <c r="AV772" i="4"/>
  <c r="AQ772" i="4"/>
  <c r="AL772" i="4"/>
  <c r="AY772" i="4"/>
  <c r="AT772" i="4"/>
  <c r="AN772" i="4"/>
  <c r="AI772" i="4"/>
  <c r="AX772" i="4"/>
  <c r="AM772" i="4"/>
  <c r="AU772" i="4"/>
  <c r="AJ772" i="4"/>
  <c r="BC772" i="4"/>
  <c r="AR772" i="4"/>
  <c r="AH772" i="4"/>
  <c r="AZ772" i="4"/>
  <c r="AP772" i="4"/>
  <c r="BC774" i="4"/>
  <c r="AY774" i="4"/>
  <c r="AU774" i="4"/>
  <c r="AQ774" i="4"/>
  <c r="AM774" i="4"/>
  <c r="AI774" i="4"/>
  <c r="AX774" i="4"/>
  <c r="AS774" i="4"/>
  <c r="AN774" i="4"/>
  <c r="AH774" i="4"/>
  <c r="BA774" i="4"/>
  <c r="AV774" i="4"/>
  <c r="AP774" i="4"/>
  <c r="AK774" i="4"/>
  <c r="AT774" i="4"/>
  <c r="AJ774" i="4"/>
  <c r="BB774" i="4"/>
  <c r="AR774" i="4"/>
  <c r="AG774" i="4"/>
  <c r="AZ774" i="4"/>
  <c r="AO774" i="4"/>
  <c r="AW774" i="4"/>
  <c r="AL774" i="4"/>
  <c r="BA776" i="4"/>
  <c r="AW776" i="4"/>
  <c r="AS776" i="4"/>
  <c r="AO776" i="4"/>
  <c r="AK776" i="4"/>
  <c r="AG776" i="4"/>
  <c r="AZ776" i="4"/>
  <c r="AU776" i="4"/>
  <c r="AP776" i="4"/>
  <c r="AJ776" i="4"/>
  <c r="BC776" i="4"/>
  <c r="AX776" i="4"/>
  <c r="AR776" i="4"/>
  <c r="AM776" i="4"/>
  <c r="AH776" i="4"/>
  <c r="BB776" i="4"/>
  <c r="AQ776" i="4"/>
  <c r="AY776" i="4"/>
  <c r="AN776" i="4"/>
  <c r="AV776" i="4"/>
  <c r="AL776" i="4"/>
  <c r="AT776" i="4"/>
  <c r="AI776" i="4"/>
  <c r="BC778" i="4"/>
  <c r="AY778" i="4"/>
  <c r="AU778" i="4"/>
  <c r="AQ778" i="4"/>
  <c r="AM778" i="4"/>
  <c r="AI778" i="4"/>
  <c r="BB778" i="4"/>
  <c r="AW778" i="4"/>
  <c r="AR778" i="4"/>
  <c r="AL778" i="4"/>
  <c r="AG778" i="4"/>
  <c r="AZ778" i="4"/>
  <c r="AT778" i="4"/>
  <c r="AO778" i="4"/>
  <c r="AJ778" i="4"/>
  <c r="AX778" i="4"/>
  <c r="AN778" i="4"/>
  <c r="AV778" i="4"/>
  <c r="AK778" i="4"/>
  <c r="AS778" i="4"/>
  <c r="AH778" i="4"/>
  <c r="BA778" i="4"/>
  <c r="AP778" i="4"/>
  <c r="BA780" i="4"/>
  <c r="AW780" i="4"/>
  <c r="AS780" i="4"/>
  <c r="AO780" i="4"/>
  <c r="AK780" i="4"/>
  <c r="AG780" i="4"/>
  <c r="AY780" i="4"/>
  <c r="AT780" i="4"/>
  <c r="AN780" i="4"/>
  <c r="AI780" i="4"/>
  <c r="BB780" i="4"/>
  <c r="AV780" i="4"/>
  <c r="AQ780" i="4"/>
  <c r="AL780" i="4"/>
  <c r="AU780" i="4"/>
  <c r="AJ780" i="4"/>
  <c r="BC780" i="4"/>
  <c r="AR780" i="4"/>
  <c r="AH780" i="4"/>
  <c r="AZ780" i="4"/>
  <c r="AP780" i="4"/>
  <c r="AX780" i="4"/>
  <c r="AM780" i="4"/>
  <c r="BC782" i="4"/>
  <c r="AY782" i="4"/>
  <c r="AU782" i="4"/>
  <c r="AQ782" i="4"/>
  <c r="AM782" i="4"/>
  <c r="AI782" i="4"/>
  <c r="BA782" i="4"/>
  <c r="AV782" i="4"/>
  <c r="AP782" i="4"/>
  <c r="AK782" i="4"/>
  <c r="AX782" i="4"/>
  <c r="AS782" i="4"/>
  <c r="AN782" i="4"/>
  <c r="AH782" i="4"/>
  <c r="BB782" i="4"/>
  <c r="AR782" i="4"/>
  <c r="AG782" i="4"/>
  <c r="AZ782" i="4"/>
  <c r="AO782" i="4"/>
  <c r="AW782" i="4"/>
  <c r="AL782" i="4"/>
  <c r="AT782" i="4"/>
  <c r="AJ782" i="4"/>
  <c r="BA784" i="4"/>
  <c r="AW784" i="4"/>
  <c r="AS784" i="4"/>
  <c r="AO784" i="4"/>
  <c r="AK784" i="4"/>
  <c r="AG784" i="4"/>
  <c r="BC784" i="4"/>
  <c r="AX784" i="4"/>
  <c r="AR784" i="4"/>
  <c r="AM784" i="4"/>
  <c r="AH784" i="4"/>
  <c r="AZ784" i="4"/>
  <c r="AU784" i="4"/>
  <c r="AP784" i="4"/>
  <c r="AJ784" i="4"/>
  <c r="AY784" i="4"/>
  <c r="AN784" i="4"/>
  <c r="AV784" i="4"/>
  <c r="AL784" i="4"/>
  <c r="AT784" i="4"/>
  <c r="AI784" i="4"/>
  <c r="BB784" i="4"/>
  <c r="AQ784" i="4"/>
  <c r="BC786" i="4"/>
  <c r="AY786" i="4"/>
  <c r="AU786" i="4"/>
  <c r="AQ786" i="4"/>
  <c r="AM786" i="4"/>
  <c r="AI786" i="4"/>
  <c r="AZ786" i="4"/>
  <c r="AT786" i="4"/>
  <c r="AO786" i="4"/>
  <c r="AJ786" i="4"/>
  <c r="BB786" i="4"/>
  <c r="AW786" i="4"/>
  <c r="AR786" i="4"/>
  <c r="AL786" i="4"/>
  <c r="AG786" i="4"/>
  <c r="AV786" i="4"/>
  <c r="AK786" i="4"/>
  <c r="AS786" i="4"/>
  <c r="AH786" i="4"/>
  <c r="BA786" i="4"/>
  <c r="AP786" i="4"/>
  <c r="AX786" i="4"/>
  <c r="AN786" i="4"/>
  <c r="BA788" i="4"/>
  <c r="AW788" i="4"/>
  <c r="AS788" i="4"/>
  <c r="AO788" i="4"/>
  <c r="AK788" i="4"/>
  <c r="AG788" i="4"/>
  <c r="BB788" i="4"/>
  <c r="AV788" i="4"/>
  <c r="AQ788" i="4"/>
  <c r="AL788" i="4"/>
  <c r="AY788" i="4"/>
  <c r="AT788" i="4"/>
  <c r="AN788" i="4"/>
  <c r="AI788" i="4"/>
  <c r="BC788" i="4"/>
  <c r="AR788" i="4"/>
  <c r="AH788" i="4"/>
  <c r="AZ788" i="4"/>
  <c r="AP788" i="4"/>
  <c r="AX788" i="4"/>
  <c r="AM788" i="4"/>
  <c r="AU788" i="4"/>
  <c r="AJ788" i="4"/>
  <c r="BC790" i="4"/>
  <c r="AY790" i="4"/>
  <c r="AU790" i="4"/>
  <c r="AQ790" i="4"/>
  <c r="AM790" i="4"/>
  <c r="AI790" i="4"/>
  <c r="AX790" i="4"/>
  <c r="AS790" i="4"/>
  <c r="AN790" i="4"/>
  <c r="AH790" i="4"/>
  <c r="BB790" i="4"/>
  <c r="AW790" i="4"/>
  <c r="AR790" i="4"/>
  <c r="BA790" i="4"/>
  <c r="AV790" i="4"/>
  <c r="AP790" i="4"/>
  <c r="AK790" i="4"/>
  <c r="AO790" i="4"/>
  <c r="AL790" i="4"/>
  <c r="AZ790" i="4"/>
  <c r="AJ790" i="4"/>
  <c r="AT790" i="4"/>
  <c r="AG790" i="4"/>
  <c r="BA792" i="4"/>
  <c r="AW792" i="4"/>
  <c r="AS792" i="4"/>
  <c r="AO792" i="4"/>
  <c r="AK792" i="4"/>
  <c r="AG792" i="4"/>
  <c r="AZ792" i="4"/>
  <c r="AU792" i="4"/>
  <c r="AP792" i="4"/>
  <c r="AJ792" i="4"/>
  <c r="AY792" i="4"/>
  <c r="AT792" i="4"/>
  <c r="AN792" i="4"/>
  <c r="AI792" i="4"/>
  <c r="BC792" i="4"/>
  <c r="AX792" i="4"/>
  <c r="AR792" i="4"/>
  <c r="AM792" i="4"/>
  <c r="AH792" i="4"/>
  <c r="AL792" i="4"/>
  <c r="BB792" i="4"/>
  <c r="AV792" i="4"/>
  <c r="AQ792" i="4"/>
  <c r="BC794" i="4"/>
  <c r="AY794" i="4"/>
  <c r="AU794" i="4"/>
  <c r="AQ794" i="4"/>
  <c r="AM794" i="4"/>
  <c r="AI794" i="4"/>
  <c r="BB794" i="4"/>
  <c r="AW794" i="4"/>
  <c r="AR794" i="4"/>
  <c r="AL794" i="4"/>
  <c r="AG794" i="4"/>
  <c r="BA794" i="4"/>
  <c r="AV794" i="4"/>
  <c r="AP794" i="4"/>
  <c r="AK794" i="4"/>
  <c r="AZ794" i="4"/>
  <c r="AT794" i="4"/>
  <c r="AO794" i="4"/>
  <c r="AJ794" i="4"/>
  <c r="AH794" i="4"/>
  <c r="AX794" i="4"/>
  <c r="AS794" i="4"/>
  <c r="AN794" i="4"/>
  <c r="BA796" i="4"/>
  <c r="AW796" i="4"/>
  <c r="AS796" i="4"/>
  <c r="AO796" i="4"/>
  <c r="AK796" i="4"/>
  <c r="AG796" i="4"/>
  <c r="AY796" i="4"/>
  <c r="AT796" i="4"/>
  <c r="AN796" i="4"/>
  <c r="AI796" i="4"/>
  <c r="BC796" i="4"/>
  <c r="AX796" i="4"/>
  <c r="AR796" i="4"/>
  <c r="AM796" i="4"/>
  <c r="AH796" i="4"/>
  <c r="BB796" i="4"/>
  <c r="AV796" i="4"/>
  <c r="AQ796" i="4"/>
  <c r="AL796" i="4"/>
  <c r="AZ796" i="4"/>
  <c r="AU796" i="4"/>
  <c r="AP796" i="4"/>
  <c r="AJ796" i="4"/>
  <c r="BC798" i="4"/>
  <c r="AY798" i="4"/>
  <c r="AU798" i="4"/>
  <c r="AQ798" i="4"/>
  <c r="AM798" i="4"/>
  <c r="AI798" i="4"/>
  <c r="BA798" i="4"/>
  <c r="AV798" i="4"/>
  <c r="AP798" i="4"/>
  <c r="AK798" i="4"/>
  <c r="AZ798" i="4"/>
  <c r="AT798" i="4"/>
  <c r="AO798" i="4"/>
  <c r="AJ798" i="4"/>
  <c r="AX798" i="4"/>
  <c r="AS798" i="4"/>
  <c r="AN798" i="4"/>
  <c r="AH798" i="4"/>
  <c r="AW798" i="4"/>
  <c r="AR798" i="4"/>
  <c r="AL798" i="4"/>
  <c r="BB798" i="4"/>
  <c r="AG798" i="4"/>
  <c r="BA800" i="4"/>
  <c r="AW800" i="4"/>
  <c r="AS800" i="4"/>
  <c r="AO800" i="4"/>
  <c r="AK800" i="4"/>
  <c r="AG800" i="4"/>
  <c r="AZ800" i="4"/>
  <c r="AX800" i="4"/>
  <c r="AR800" i="4"/>
  <c r="AM800" i="4"/>
  <c r="AH800" i="4"/>
  <c r="BC800" i="4"/>
  <c r="AV800" i="4"/>
  <c r="AQ800" i="4"/>
  <c r="AL800" i="4"/>
  <c r="BB800" i="4"/>
  <c r="AU800" i="4"/>
  <c r="AP800" i="4"/>
  <c r="AJ800" i="4"/>
  <c r="AT800" i="4"/>
  <c r="AN800" i="4"/>
  <c r="AI800" i="4"/>
  <c r="AY800" i="4"/>
  <c r="BC802" i="4"/>
  <c r="AY802" i="4"/>
  <c r="AU802" i="4"/>
  <c r="AQ802" i="4"/>
  <c r="AM802" i="4"/>
  <c r="AI802" i="4"/>
  <c r="BB802" i="4"/>
  <c r="AW802" i="4"/>
  <c r="AR802" i="4"/>
  <c r="AL802" i="4"/>
  <c r="AG802" i="4"/>
  <c r="BA802" i="4"/>
  <c r="AV802" i="4"/>
  <c r="AP802" i="4"/>
  <c r="AK802" i="4"/>
  <c r="AS802" i="4"/>
  <c r="AH802" i="4"/>
  <c r="AZ802" i="4"/>
  <c r="AO802" i="4"/>
  <c r="AX802" i="4"/>
  <c r="AN802" i="4"/>
  <c r="AJ802" i="4"/>
  <c r="AT802" i="4"/>
  <c r="BA804" i="4"/>
  <c r="AW804" i="4"/>
  <c r="AS804" i="4"/>
  <c r="AO804" i="4"/>
  <c r="AK804" i="4"/>
  <c r="AG804" i="4"/>
  <c r="AY804" i="4"/>
  <c r="AT804" i="4"/>
  <c r="AN804" i="4"/>
  <c r="AI804" i="4"/>
  <c r="BC804" i="4"/>
  <c r="AX804" i="4"/>
  <c r="AR804" i="4"/>
  <c r="AM804" i="4"/>
  <c r="AH804" i="4"/>
  <c r="AZ804" i="4"/>
  <c r="AP804" i="4"/>
  <c r="AV804" i="4"/>
  <c r="AL804" i="4"/>
  <c r="AU804" i="4"/>
  <c r="AJ804" i="4"/>
  <c r="BB804" i="4"/>
  <c r="AQ804" i="4"/>
  <c r="BC806" i="4"/>
  <c r="AY806" i="4"/>
  <c r="AU806" i="4"/>
  <c r="AQ806" i="4"/>
  <c r="AM806" i="4"/>
  <c r="AI806" i="4"/>
  <c r="BA806" i="4"/>
  <c r="AV806" i="4"/>
  <c r="AP806" i="4"/>
  <c r="AK806" i="4"/>
  <c r="AZ806" i="4"/>
  <c r="AT806" i="4"/>
  <c r="AO806" i="4"/>
  <c r="AJ806" i="4"/>
  <c r="AW806" i="4"/>
  <c r="AL806" i="4"/>
  <c r="AS806" i="4"/>
  <c r="AH806" i="4"/>
  <c r="BB806" i="4"/>
  <c r="AR806" i="4"/>
  <c r="AG806" i="4"/>
  <c r="AX806" i="4"/>
  <c r="AN806" i="4"/>
  <c r="BA808" i="4"/>
  <c r="AW808" i="4"/>
  <c r="AS808" i="4"/>
  <c r="AO808" i="4"/>
  <c r="AK808" i="4"/>
  <c r="AG808" i="4"/>
  <c r="BC808" i="4"/>
  <c r="AX808" i="4"/>
  <c r="AR808" i="4"/>
  <c r="AM808" i="4"/>
  <c r="AH808" i="4"/>
  <c r="BB808" i="4"/>
  <c r="AV808" i="4"/>
  <c r="AQ808" i="4"/>
  <c r="AL808" i="4"/>
  <c r="AT808" i="4"/>
  <c r="AI808" i="4"/>
  <c r="AZ808" i="4"/>
  <c r="AP808" i="4"/>
  <c r="AY808" i="4"/>
  <c r="AN808" i="4"/>
  <c r="AU808" i="4"/>
  <c r="AJ808" i="4"/>
  <c r="BC810" i="4"/>
  <c r="AY810" i="4"/>
  <c r="AU810" i="4"/>
  <c r="AQ810" i="4"/>
  <c r="AM810" i="4"/>
  <c r="AI810" i="4"/>
  <c r="BA810" i="4"/>
  <c r="AW810" i="4"/>
  <c r="AS810" i="4"/>
  <c r="AO810" i="4"/>
  <c r="AK810" i="4"/>
  <c r="AG810" i="4"/>
  <c r="AV810" i="4"/>
  <c r="AN810" i="4"/>
  <c r="BB810" i="4"/>
  <c r="AT810" i="4"/>
  <c r="AL810" i="4"/>
  <c r="AX810" i="4"/>
  <c r="AH810" i="4"/>
  <c r="AR810" i="4"/>
  <c r="AP810" i="4"/>
  <c r="AZ810" i="4"/>
  <c r="AJ810" i="4"/>
  <c r="BA812" i="4"/>
  <c r="AW812" i="4"/>
  <c r="AS812" i="4"/>
  <c r="AO812" i="4"/>
  <c r="AK812" i="4"/>
  <c r="AG812" i="4"/>
  <c r="BC812" i="4"/>
  <c r="AY812" i="4"/>
  <c r="AU812" i="4"/>
  <c r="AQ812" i="4"/>
  <c r="AM812" i="4"/>
  <c r="AI812" i="4"/>
  <c r="AX812" i="4"/>
  <c r="AP812" i="4"/>
  <c r="AH812" i="4"/>
  <c r="AV812" i="4"/>
  <c r="AN812" i="4"/>
  <c r="AZ812" i="4"/>
  <c r="AJ812" i="4"/>
  <c r="AT812" i="4"/>
  <c r="AR812" i="4"/>
  <c r="AL812" i="4"/>
  <c r="BB812" i="4"/>
  <c r="BC814" i="4"/>
  <c r="AY814" i="4"/>
  <c r="AU814" i="4"/>
  <c r="AQ814" i="4"/>
  <c r="AM814" i="4"/>
  <c r="AI814" i="4"/>
  <c r="BA814" i="4"/>
  <c r="AW814" i="4"/>
  <c r="AS814" i="4"/>
  <c r="AO814" i="4"/>
  <c r="AK814" i="4"/>
  <c r="AG814" i="4"/>
  <c r="AZ814" i="4"/>
  <c r="AR814" i="4"/>
  <c r="AJ814" i="4"/>
  <c r="AX814" i="4"/>
  <c r="AP814" i="4"/>
  <c r="AH814" i="4"/>
  <c r="BB814" i="4"/>
  <c r="AL814" i="4"/>
  <c r="AV814" i="4"/>
  <c r="AT814" i="4"/>
  <c r="AN814" i="4"/>
  <c r="BA816" i="4"/>
  <c r="AW816" i="4"/>
  <c r="AS816" i="4"/>
  <c r="AO816" i="4"/>
  <c r="AK816" i="4"/>
  <c r="AG816" i="4"/>
  <c r="BC816" i="4"/>
  <c r="AY816" i="4"/>
  <c r="AU816" i="4"/>
  <c r="AQ816" i="4"/>
  <c r="AM816" i="4"/>
  <c r="AI816" i="4"/>
  <c r="BB816" i="4"/>
  <c r="AT816" i="4"/>
  <c r="AL816" i="4"/>
  <c r="AZ816" i="4"/>
  <c r="AR816" i="4"/>
  <c r="AJ816" i="4"/>
  <c r="AN816" i="4"/>
  <c r="AX816" i="4"/>
  <c r="AH816" i="4"/>
  <c r="AV816" i="4"/>
  <c r="AP816" i="4"/>
  <c r="BC818" i="4"/>
  <c r="AY818" i="4"/>
  <c r="AU818" i="4"/>
  <c r="AQ818" i="4"/>
  <c r="AM818" i="4"/>
  <c r="AI818" i="4"/>
  <c r="BA818" i="4"/>
  <c r="AW818" i="4"/>
  <c r="AS818" i="4"/>
  <c r="AO818" i="4"/>
  <c r="AK818" i="4"/>
  <c r="AG818" i="4"/>
  <c r="AV818" i="4"/>
  <c r="AN818" i="4"/>
  <c r="BB818" i="4"/>
  <c r="AT818" i="4"/>
  <c r="AL818" i="4"/>
  <c r="AP818" i="4"/>
  <c r="AZ818" i="4"/>
  <c r="AJ818" i="4"/>
  <c r="AX818" i="4"/>
  <c r="AH818" i="4"/>
  <c r="AR818" i="4"/>
  <c r="BA820" i="4"/>
  <c r="AW820" i="4"/>
  <c r="AS820" i="4"/>
  <c r="AO820" i="4"/>
  <c r="AK820" i="4"/>
  <c r="AG820" i="4"/>
  <c r="BC820" i="4"/>
  <c r="AY820" i="4"/>
  <c r="AU820" i="4"/>
  <c r="AQ820" i="4"/>
  <c r="AM820" i="4"/>
  <c r="AI820" i="4"/>
  <c r="AX820" i="4"/>
  <c r="AP820" i="4"/>
  <c r="AH820" i="4"/>
  <c r="AV820" i="4"/>
  <c r="AN820" i="4"/>
  <c r="AR820" i="4"/>
  <c r="BB820" i="4"/>
  <c r="AL820" i="4"/>
  <c r="AZ820" i="4"/>
  <c r="AJ820" i="4"/>
  <c r="AT820" i="4"/>
  <c r="BC822" i="4"/>
  <c r="AY822" i="4"/>
  <c r="AU822" i="4"/>
  <c r="AQ822" i="4"/>
  <c r="AM822" i="4"/>
  <c r="AI822" i="4"/>
  <c r="BA822" i="4"/>
  <c r="AW822" i="4"/>
  <c r="AS822" i="4"/>
  <c r="AO822" i="4"/>
  <c r="AK822" i="4"/>
  <c r="AG822" i="4"/>
  <c r="AZ822" i="4"/>
  <c r="AR822" i="4"/>
  <c r="AJ822" i="4"/>
  <c r="AX822" i="4"/>
  <c r="AP822" i="4"/>
  <c r="AH822" i="4"/>
  <c r="AT822" i="4"/>
  <c r="AN822" i="4"/>
  <c r="BB822" i="4"/>
  <c r="AL822" i="4"/>
  <c r="AV822" i="4"/>
  <c r="BA824" i="4"/>
  <c r="AW824" i="4"/>
  <c r="AS824" i="4"/>
  <c r="AO824" i="4"/>
  <c r="AK824" i="4"/>
  <c r="AG824" i="4"/>
  <c r="BC824" i="4"/>
  <c r="AY824" i="4"/>
  <c r="AU824" i="4"/>
  <c r="AQ824" i="4"/>
  <c r="AM824" i="4"/>
  <c r="AI824" i="4"/>
  <c r="BB824" i="4"/>
  <c r="AT824" i="4"/>
  <c r="AL824" i="4"/>
  <c r="AZ824" i="4"/>
  <c r="AR824" i="4"/>
  <c r="AJ824" i="4"/>
  <c r="AV824" i="4"/>
  <c r="AP824" i="4"/>
  <c r="AN824" i="4"/>
  <c r="AX824" i="4"/>
  <c r="AH824" i="4"/>
  <c r="BC826" i="4"/>
  <c r="AY826" i="4"/>
  <c r="AU826" i="4"/>
  <c r="AQ826" i="4"/>
  <c r="AM826" i="4"/>
  <c r="AI826" i="4"/>
  <c r="BA826" i="4"/>
  <c r="AW826" i="4"/>
  <c r="AS826" i="4"/>
  <c r="AO826" i="4"/>
  <c r="AK826" i="4"/>
  <c r="AG826" i="4"/>
  <c r="AV826" i="4"/>
  <c r="AN826" i="4"/>
  <c r="BB826" i="4"/>
  <c r="AT826" i="4"/>
  <c r="AL826" i="4"/>
  <c r="AX826" i="4"/>
  <c r="AH826" i="4"/>
  <c r="AR826" i="4"/>
  <c r="AP826" i="4"/>
  <c r="AJ826" i="4"/>
  <c r="AZ826" i="4"/>
  <c r="BA828" i="4"/>
  <c r="AW828" i="4"/>
  <c r="AS828" i="4"/>
  <c r="AO828" i="4"/>
  <c r="AK828" i="4"/>
  <c r="AG828" i="4"/>
  <c r="BC828" i="4"/>
  <c r="AY828" i="4"/>
  <c r="AU828" i="4"/>
  <c r="AQ828" i="4"/>
  <c r="AM828" i="4"/>
  <c r="AI828" i="4"/>
  <c r="AX828" i="4"/>
  <c r="AP828" i="4"/>
  <c r="AH828" i="4"/>
  <c r="AV828" i="4"/>
  <c r="AN828" i="4"/>
  <c r="AZ828" i="4"/>
  <c r="AJ828" i="4"/>
  <c r="AT828" i="4"/>
  <c r="AR828" i="4"/>
  <c r="BB828" i="4"/>
  <c r="AL828" i="4"/>
  <c r="BC830" i="4"/>
  <c r="AY830" i="4"/>
  <c r="AU830" i="4"/>
  <c r="AQ830" i="4"/>
  <c r="AM830" i="4"/>
  <c r="AI830" i="4"/>
  <c r="BA830" i="4"/>
  <c r="AW830" i="4"/>
  <c r="AS830" i="4"/>
  <c r="AO830" i="4"/>
  <c r="AK830" i="4"/>
  <c r="AG830" i="4"/>
  <c r="BB830" i="4"/>
  <c r="AT830" i="4"/>
  <c r="AL830" i="4"/>
  <c r="AZ830" i="4"/>
  <c r="AR830" i="4"/>
  <c r="AJ830" i="4"/>
  <c r="AV830" i="4"/>
  <c r="AP830" i="4"/>
  <c r="AH830" i="4"/>
  <c r="AX830" i="4"/>
  <c r="AN830" i="4"/>
  <c r="BA832" i="4"/>
  <c r="AW832" i="4"/>
  <c r="AS832" i="4"/>
  <c r="AO832" i="4"/>
  <c r="AK832" i="4"/>
  <c r="AG832" i="4"/>
  <c r="BC832" i="4"/>
  <c r="AY832" i="4"/>
  <c r="AU832" i="4"/>
  <c r="AQ832" i="4"/>
  <c r="AM832" i="4"/>
  <c r="AI832" i="4"/>
  <c r="AV832" i="4"/>
  <c r="AN832" i="4"/>
  <c r="BB832" i="4"/>
  <c r="AT832" i="4"/>
  <c r="AL832" i="4"/>
  <c r="AX832" i="4"/>
  <c r="AH832" i="4"/>
  <c r="AR832" i="4"/>
  <c r="AZ832" i="4"/>
  <c r="AP832" i="4"/>
  <c r="AJ832" i="4"/>
  <c r="BC834" i="4"/>
  <c r="AY834" i="4"/>
  <c r="AU834" i="4"/>
  <c r="AQ834" i="4"/>
  <c r="AM834" i="4"/>
  <c r="AI834" i="4"/>
  <c r="BA834" i="4"/>
  <c r="AW834" i="4"/>
  <c r="AS834" i="4"/>
  <c r="AO834" i="4"/>
  <c r="AK834" i="4"/>
  <c r="AG834" i="4"/>
  <c r="AX834" i="4"/>
  <c r="AP834" i="4"/>
  <c r="AH834" i="4"/>
  <c r="AV834" i="4"/>
  <c r="AN834" i="4"/>
  <c r="AZ834" i="4"/>
  <c r="AJ834" i="4"/>
  <c r="AT834" i="4"/>
  <c r="AL834" i="4"/>
  <c r="BB834" i="4"/>
  <c r="AR834" i="4"/>
  <c r="BA836" i="4"/>
  <c r="AW836" i="4"/>
  <c r="AS836" i="4"/>
  <c r="AO836" i="4"/>
  <c r="AK836" i="4"/>
  <c r="AG836" i="4"/>
  <c r="BC836" i="4"/>
  <c r="AY836" i="4"/>
  <c r="AU836" i="4"/>
  <c r="AQ836" i="4"/>
  <c r="AM836" i="4"/>
  <c r="AI836" i="4"/>
  <c r="AZ836" i="4"/>
  <c r="AR836" i="4"/>
  <c r="AJ836" i="4"/>
  <c r="AX836" i="4"/>
  <c r="AP836" i="4"/>
  <c r="AH836" i="4"/>
  <c r="BB836" i="4"/>
  <c r="AL836" i="4"/>
  <c r="AV836" i="4"/>
  <c r="AT836" i="4"/>
  <c r="AN836" i="4"/>
  <c r="BC838" i="4"/>
  <c r="AY838" i="4"/>
  <c r="AU838" i="4"/>
  <c r="AQ838" i="4"/>
  <c r="AM838" i="4"/>
  <c r="AI838" i="4"/>
  <c r="BA838" i="4"/>
  <c r="AW838" i="4"/>
  <c r="AS838" i="4"/>
  <c r="AO838" i="4"/>
  <c r="AK838" i="4"/>
  <c r="AG838" i="4"/>
  <c r="BB838" i="4"/>
  <c r="AT838" i="4"/>
  <c r="AL838" i="4"/>
  <c r="AZ838" i="4"/>
  <c r="AR838" i="4"/>
  <c r="AJ838" i="4"/>
  <c r="AN838" i="4"/>
  <c r="AX838" i="4"/>
  <c r="AH838" i="4"/>
  <c r="AP838" i="4"/>
  <c r="AV838" i="4"/>
  <c r="BA840" i="4"/>
  <c r="AW840" i="4"/>
  <c r="AS840" i="4"/>
  <c r="AO840" i="4"/>
  <c r="AK840" i="4"/>
  <c r="AG840" i="4"/>
  <c r="BC840" i="4"/>
  <c r="AY840" i="4"/>
  <c r="AU840" i="4"/>
  <c r="AQ840" i="4"/>
  <c r="AM840" i="4"/>
  <c r="AI840" i="4"/>
  <c r="AV840" i="4"/>
  <c r="AN840" i="4"/>
  <c r="BB840" i="4"/>
  <c r="AT840" i="4"/>
  <c r="AL840" i="4"/>
  <c r="AP840" i="4"/>
  <c r="AZ840" i="4"/>
  <c r="AJ840" i="4"/>
  <c r="AX840" i="4"/>
  <c r="AR840" i="4"/>
  <c r="AH840" i="4"/>
  <c r="BC842" i="4"/>
  <c r="AY842" i="4"/>
  <c r="AU842" i="4"/>
  <c r="AQ842" i="4"/>
  <c r="AM842" i="4"/>
  <c r="AI842" i="4"/>
  <c r="BA842" i="4"/>
  <c r="AW842" i="4"/>
  <c r="AS842" i="4"/>
  <c r="AO842" i="4"/>
  <c r="AK842" i="4"/>
  <c r="AG842" i="4"/>
  <c r="AX842" i="4"/>
  <c r="AP842" i="4"/>
  <c r="AH842" i="4"/>
  <c r="AV842" i="4"/>
  <c r="AN842" i="4"/>
  <c r="AR842" i="4"/>
  <c r="BB842" i="4"/>
  <c r="AL842" i="4"/>
  <c r="AT842" i="4"/>
  <c r="AJ842" i="4"/>
  <c r="AZ842" i="4"/>
  <c r="BA844" i="4"/>
  <c r="AW844" i="4"/>
  <c r="AS844" i="4"/>
  <c r="AO844" i="4"/>
  <c r="AK844" i="4"/>
  <c r="AG844" i="4"/>
  <c r="BC844" i="4"/>
  <c r="AY844" i="4"/>
  <c r="AU844" i="4"/>
  <c r="AQ844" i="4"/>
  <c r="AM844" i="4"/>
  <c r="AI844" i="4"/>
  <c r="AZ844" i="4"/>
  <c r="AR844" i="4"/>
  <c r="AJ844" i="4"/>
  <c r="AX844" i="4"/>
  <c r="AP844" i="4"/>
  <c r="AH844" i="4"/>
  <c r="AT844" i="4"/>
  <c r="AN844" i="4"/>
  <c r="BB844" i="4"/>
  <c r="AV844" i="4"/>
  <c r="AL844" i="4"/>
  <c r="BC846" i="4"/>
  <c r="AY846" i="4"/>
  <c r="AU846" i="4"/>
  <c r="AQ846" i="4"/>
  <c r="AM846" i="4"/>
  <c r="AI846" i="4"/>
  <c r="BA846" i="4"/>
  <c r="AW846" i="4"/>
  <c r="AS846" i="4"/>
  <c r="AO846" i="4"/>
  <c r="AK846" i="4"/>
  <c r="AG846" i="4"/>
  <c r="BB846" i="4"/>
  <c r="AT846" i="4"/>
  <c r="AL846" i="4"/>
  <c r="AZ846" i="4"/>
  <c r="AR846" i="4"/>
  <c r="AJ846" i="4"/>
  <c r="AV846" i="4"/>
  <c r="AP846" i="4"/>
  <c r="AX846" i="4"/>
  <c r="AN846" i="4"/>
  <c r="AH846" i="4"/>
  <c r="BA848" i="4"/>
  <c r="AW848" i="4"/>
  <c r="AS848" i="4"/>
  <c r="AO848" i="4"/>
  <c r="AK848" i="4"/>
  <c r="AG848" i="4"/>
  <c r="BC848" i="4"/>
  <c r="AY848" i="4"/>
  <c r="AU848" i="4"/>
  <c r="AQ848" i="4"/>
  <c r="AM848" i="4"/>
  <c r="AI848" i="4"/>
  <c r="AV848" i="4"/>
  <c r="AN848" i="4"/>
  <c r="BB848" i="4"/>
  <c r="AT848" i="4"/>
  <c r="AL848" i="4"/>
  <c r="AX848" i="4"/>
  <c r="AH848" i="4"/>
  <c r="AR848" i="4"/>
  <c r="AJ848" i="4"/>
  <c r="AZ848" i="4"/>
  <c r="AP848" i="4"/>
  <c r="BC850" i="4"/>
  <c r="AY850" i="4"/>
  <c r="AU850" i="4"/>
  <c r="AQ850" i="4"/>
  <c r="AM850" i="4"/>
  <c r="AI850" i="4"/>
  <c r="BA850" i="4"/>
  <c r="AW850" i="4"/>
  <c r="AS850" i="4"/>
  <c r="AO850" i="4"/>
  <c r="AK850" i="4"/>
  <c r="AG850" i="4"/>
  <c r="AX850" i="4"/>
  <c r="AP850" i="4"/>
  <c r="AH850" i="4"/>
  <c r="AV850" i="4"/>
  <c r="AN850" i="4"/>
  <c r="AZ850" i="4"/>
  <c r="AJ850" i="4"/>
  <c r="AT850" i="4"/>
  <c r="BB850" i="4"/>
  <c r="AR850" i="4"/>
  <c r="AL850" i="4"/>
  <c r="BA852" i="4"/>
  <c r="AW852" i="4"/>
  <c r="AS852" i="4"/>
  <c r="AO852" i="4"/>
  <c r="AK852" i="4"/>
  <c r="AG852" i="4"/>
  <c r="BC852" i="4"/>
  <c r="AY852" i="4"/>
  <c r="AU852" i="4"/>
  <c r="AQ852" i="4"/>
  <c r="AM852" i="4"/>
  <c r="AI852" i="4"/>
  <c r="AZ852" i="4"/>
  <c r="AR852" i="4"/>
  <c r="AJ852" i="4"/>
  <c r="AX852" i="4"/>
  <c r="AP852" i="4"/>
  <c r="AH852" i="4"/>
  <c r="BB852" i="4"/>
  <c r="AL852" i="4"/>
  <c r="AV852" i="4"/>
  <c r="AN852" i="4"/>
  <c r="AT852" i="4"/>
  <c r="BC854" i="4"/>
  <c r="AY854" i="4"/>
  <c r="AU854" i="4"/>
  <c r="AQ854" i="4"/>
  <c r="AM854" i="4"/>
  <c r="AI854" i="4"/>
  <c r="BA854" i="4"/>
  <c r="AW854" i="4"/>
  <c r="AS854" i="4"/>
  <c r="AO854" i="4"/>
  <c r="AK854" i="4"/>
  <c r="AG854" i="4"/>
  <c r="BB854" i="4"/>
  <c r="AT854" i="4"/>
  <c r="AL854" i="4"/>
  <c r="AZ854" i="4"/>
  <c r="AR854" i="4"/>
  <c r="AJ854" i="4"/>
  <c r="AN854" i="4"/>
  <c r="AX854" i="4"/>
  <c r="AH854" i="4"/>
  <c r="AV854" i="4"/>
  <c r="AP854" i="4"/>
  <c r="BA856" i="4"/>
  <c r="AW856" i="4"/>
  <c r="AS856" i="4"/>
  <c r="AO856" i="4"/>
  <c r="AK856" i="4"/>
  <c r="AG856" i="4"/>
  <c r="BC856" i="4"/>
  <c r="AY856" i="4"/>
  <c r="AU856" i="4"/>
  <c r="AQ856" i="4"/>
  <c r="AM856" i="4"/>
  <c r="AI856" i="4"/>
  <c r="AV856" i="4"/>
  <c r="AN856" i="4"/>
  <c r="BB856" i="4"/>
  <c r="AT856" i="4"/>
  <c r="AL856" i="4"/>
  <c r="AP856" i="4"/>
  <c r="AZ856" i="4"/>
  <c r="AJ856" i="4"/>
  <c r="AR856" i="4"/>
  <c r="AH856" i="4"/>
  <c r="AX856" i="4"/>
  <c r="BC858" i="4"/>
  <c r="AY858" i="4"/>
  <c r="AU858" i="4"/>
  <c r="AQ858" i="4"/>
  <c r="AM858" i="4"/>
  <c r="AI858" i="4"/>
  <c r="BA858" i="4"/>
  <c r="AW858" i="4"/>
  <c r="AS858" i="4"/>
  <c r="AO858" i="4"/>
  <c r="AK858" i="4"/>
  <c r="AG858" i="4"/>
  <c r="AX858" i="4"/>
  <c r="AP858" i="4"/>
  <c r="AH858" i="4"/>
  <c r="AV858" i="4"/>
  <c r="AN858" i="4"/>
  <c r="AR858" i="4"/>
  <c r="BB858" i="4"/>
  <c r="AL858" i="4"/>
  <c r="AZ858" i="4"/>
  <c r="AT858" i="4"/>
  <c r="AJ858" i="4"/>
  <c r="BA860" i="4"/>
  <c r="AW860" i="4"/>
  <c r="AS860" i="4"/>
  <c r="AO860" i="4"/>
  <c r="AK860" i="4"/>
  <c r="AG860" i="4"/>
  <c r="BC860" i="4"/>
  <c r="AY860" i="4"/>
  <c r="AU860" i="4"/>
  <c r="AQ860" i="4"/>
  <c r="AM860" i="4"/>
  <c r="AI860" i="4"/>
  <c r="AZ860" i="4"/>
  <c r="AR860" i="4"/>
  <c r="AJ860" i="4"/>
  <c r="AX860" i="4"/>
  <c r="AP860" i="4"/>
  <c r="AH860" i="4"/>
  <c r="BB860" i="4"/>
  <c r="AV860" i="4"/>
  <c r="AT860" i="4"/>
  <c r="AN860" i="4"/>
  <c r="AL860" i="4"/>
  <c r="BC862" i="4"/>
  <c r="AY862" i="4"/>
  <c r="AU862" i="4"/>
  <c r="AQ862" i="4"/>
  <c r="AM862" i="4"/>
  <c r="AI862" i="4"/>
  <c r="BA862" i="4"/>
  <c r="AW862" i="4"/>
  <c r="AS862" i="4"/>
  <c r="AO862" i="4"/>
  <c r="AK862" i="4"/>
  <c r="AG862" i="4"/>
  <c r="BB862" i="4"/>
  <c r="AT862" i="4"/>
  <c r="AL862" i="4"/>
  <c r="AZ862" i="4"/>
  <c r="AR862" i="4"/>
  <c r="AJ862" i="4"/>
  <c r="AN862" i="4"/>
  <c r="AX862" i="4"/>
  <c r="AH862" i="4"/>
  <c r="AV862" i="4"/>
  <c r="AP862" i="4"/>
  <c r="BA864" i="4"/>
  <c r="AW864" i="4"/>
  <c r="AS864" i="4"/>
  <c r="AO864" i="4"/>
  <c r="AK864" i="4"/>
  <c r="AG864" i="4"/>
  <c r="BC864" i="4"/>
  <c r="AY864" i="4"/>
  <c r="AU864" i="4"/>
  <c r="AQ864" i="4"/>
  <c r="AM864" i="4"/>
  <c r="AI864" i="4"/>
  <c r="AV864" i="4"/>
  <c r="AN864" i="4"/>
  <c r="BB864" i="4"/>
  <c r="AT864" i="4"/>
  <c r="AL864" i="4"/>
  <c r="AP864" i="4"/>
  <c r="AZ864" i="4"/>
  <c r="AJ864" i="4"/>
  <c r="AX864" i="4"/>
  <c r="AH864" i="4"/>
  <c r="AR864" i="4"/>
  <c r="BC866" i="4"/>
  <c r="AY866" i="4"/>
  <c r="AU866" i="4"/>
  <c r="AQ866" i="4"/>
  <c r="AM866" i="4"/>
  <c r="AI866" i="4"/>
  <c r="BA866" i="4"/>
  <c r="AW866" i="4"/>
  <c r="AS866" i="4"/>
  <c r="AO866" i="4"/>
  <c r="AK866" i="4"/>
  <c r="AG866" i="4"/>
  <c r="AZ866" i="4"/>
  <c r="AR866" i="4"/>
  <c r="AJ866" i="4"/>
  <c r="AX866" i="4"/>
  <c r="AP866" i="4"/>
  <c r="AH866" i="4"/>
  <c r="AV866" i="4"/>
  <c r="AN866" i="4"/>
  <c r="BB866" i="4"/>
  <c r="AT866" i="4"/>
  <c r="AL866" i="4"/>
  <c r="BA868" i="4"/>
  <c r="AW868" i="4"/>
  <c r="AS868" i="4"/>
  <c r="AO868" i="4"/>
  <c r="AK868" i="4"/>
  <c r="AG868" i="4"/>
  <c r="BC868" i="4"/>
  <c r="AY868" i="4"/>
  <c r="AU868" i="4"/>
  <c r="AQ868" i="4"/>
  <c r="AM868" i="4"/>
  <c r="AI868" i="4"/>
  <c r="BB868" i="4"/>
  <c r="AT868" i="4"/>
  <c r="AL868" i="4"/>
  <c r="AZ868" i="4"/>
  <c r="AR868" i="4"/>
  <c r="AJ868" i="4"/>
  <c r="AX868" i="4"/>
  <c r="AP868" i="4"/>
  <c r="AH868" i="4"/>
  <c r="AN868" i="4"/>
  <c r="AV868" i="4"/>
  <c r="BC870" i="4"/>
  <c r="AY870" i="4"/>
  <c r="AU870" i="4"/>
  <c r="AQ870" i="4"/>
  <c r="AM870" i="4"/>
  <c r="AI870" i="4"/>
  <c r="BA870" i="4"/>
  <c r="AW870" i="4"/>
  <c r="AS870" i="4"/>
  <c r="AO870" i="4"/>
  <c r="AK870" i="4"/>
  <c r="AG870" i="4"/>
  <c r="AV870" i="4"/>
  <c r="AN870" i="4"/>
  <c r="BB870" i="4"/>
  <c r="AT870" i="4"/>
  <c r="AL870" i="4"/>
  <c r="AZ870" i="4"/>
  <c r="AR870" i="4"/>
  <c r="AJ870" i="4"/>
  <c r="AX870" i="4"/>
  <c r="AP870" i="4"/>
  <c r="AH870" i="4"/>
  <c r="BA872" i="4"/>
  <c r="AW872" i="4"/>
  <c r="AS872" i="4"/>
  <c r="AO872" i="4"/>
  <c r="AK872" i="4"/>
  <c r="AG872" i="4"/>
  <c r="BC872" i="4"/>
  <c r="AY872" i="4"/>
  <c r="AU872" i="4"/>
  <c r="AQ872" i="4"/>
  <c r="AM872" i="4"/>
  <c r="AI872" i="4"/>
  <c r="AX872" i="4"/>
  <c r="AP872" i="4"/>
  <c r="AH872" i="4"/>
  <c r="AV872" i="4"/>
  <c r="AN872" i="4"/>
  <c r="BB872" i="4"/>
  <c r="AT872" i="4"/>
  <c r="AL872" i="4"/>
  <c r="AR872" i="4"/>
  <c r="AJ872" i="4"/>
  <c r="AZ872" i="4"/>
  <c r="BC874" i="4"/>
  <c r="AY874" i="4"/>
  <c r="AU874" i="4"/>
  <c r="AQ874" i="4"/>
  <c r="AM874" i="4"/>
  <c r="AI874" i="4"/>
  <c r="BA874" i="4"/>
  <c r="AW874" i="4"/>
  <c r="AS874" i="4"/>
  <c r="AO874" i="4"/>
  <c r="AK874" i="4"/>
  <c r="AG874" i="4"/>
  <c r="AZ874" i="4"/>
  <c r="AR874" i="4"/>
  <c r="AJ874" i="4"/>
  <c r="AX874" i="4"/>
  <c r="AP874" i="4"/>
  <c r="AH874" i="4"/>
  <c r="AV874" i="4"/>
  <c r="AN874" i="4"/>
  <c r="BB874" i="4"/>
  <c r="AT874" i="4"/>
  <c r="AL874" i="4"/>
  <c r="BA876" i="4"/>
  <c r="AW876" i="4"/>
  <c r="AS876" i="4"/>
  <c r="AO876" i="4"/>
  <c r="AK876" i="4"/>
  <c r="AG876" i="4"/>
  <c r="BC876" i="4"/>
  <c r="AY876" i="4"/>
  <c r="AU876" i="4"/>
  <c r="AQ876" i="4"/>
  <c r="AM876" i="4"/>
  <c r="AI876" i="4"/>
  <c r="BB876" i="4"/>
  <c r="AT876" i="4"/>
  <c r="AL876" i="4"/>
  <c r="AZ876" i="4"/>
  <c r="AR876" i="4"/>
  <c r="AJ876" i="4"/>
  <c r="AX876" i="4"/>
  <c r="AP876" i="4"/>
  <c r="AH876" i="4"/>
  <c r="AV876" i="4"/>
  <c r="AN876" i="4"/>
  <c r="BC878" i="4"/>
  <c r="AY878" i="4"/>
  <c r="AU878" i="4"/>
  <c r="AQ878" i="4"/>
  <c r="AM878" i="4"/>
  <c r="AI878" i="4"/>
  <c r="BA878" i="4"/>
  <c r="AW878" i="4"/>
  <c r="AS878" i="4"/>
  <c r="AO878" i="4"/>
  <c r="AK878" i="4"/>
  <c r="AG878" i="4"/>
  <c r="AV878" i="4"/>
  <c r="AN878" i="4"/>
  <c r="BB878" i="4"/>
  <c r="AT878" i="4"/>
  <c r="AL878" i="4"/>
  <c r="AZ878" i="4"/>
  <c r="AR878" i="4"/>
  <c r="AJ878" i="4"/>
  <c r="AH878" i="4"/>
  <c r="AX878" i="4"/>
  <c r="AP878" i="4"/>
  <c r="BA880" i="4"/>
  <c r="AW880" i="4"/>
  <c r="AS880" i="4"/>
  <c r="AO880" i="4"/>
  <c r="AK880" i="4"/>
  <c r="AG880" i="4"/>
  <c r="BC880" i="4"/>
  <c r="AY880" i="4"/>
  <c r="AU880" i="4"/>
  <c r="AQ880" i="4"/>
  <c r="AM880" i="4"/>
  <c r="AI880" i="4"/>
  <c r="AX880" i="4"/>
  <c r="AP880" i="4"/>
  <c r="AH880" i="4"/>
  <c r="AV880" i="4"/>
  <c r="AN880" i="4"/>
  <c r="BB880" i="4"/>
  <c r="AT880" i="4"/>
  <c r="AL880" i="4"/>
  <c r="AZ880" i="4"/>
  <c r="AR880" i="4"/>
  <c r="AJ880" i="4"/>
  <c r="BC882" i="4"/>
  <c r="AY882" i="4"/>
  <c r="AU882" i="4"/>
  <c r="AQ882" i="4"/>
  <c r="AM882" i="4"/>
  <c r="AI882" i="4"/>
  <c r="BA882" i="4"/>
  <c r="AW882" i="4"/>
  <c r="AS882" i="4"/>
  <c r="AO882" i="4"/>
  <c r="AK882" i="4"/>
  <c r="AG882" i="4"/>
  <c r="AZ882" i="4"/>
  <c r="AR882" i="4"/>
  <c r="AJ882" i="4"/>
  <c r="AX882" i="4"/>
  <c r="AP882" i="4"/>
  <c r="AH882" i="4"/>
  <c r="AV882" i="4"/>
  <c r="AN882" i="4"/>
  <c r="AL882" i="4"/>
  <c r="BB882" i="4"/>
  <c r="AT882" i="4"/>
  <c r="BA884" i="4"/>
  <c r="AW884" i="4"/>
  <c r="AS884" i="4"/>
  <c r="AO884" i="4"/>
  <c r="AK884" i="4"/>
  <c r="AG884" i="4"/>
  <c r="BC884" i="4"/>
  <c r="AY884" i="4"/>
  <c r="AU884" i="4"/>
  <c r="AQ884" i="4"/>
  <c r="AM884" i="4"/>
  <c r="AI884" i="4"/>
  <c r="BB884" i="4"/>
  <c r="AT884" i="4"/>
  <c r="AL884" i="4"/>
  <c r="AZ884" i="4"/>
  <c r="AR884" i="4"/>
  <c r="AJ884" i="4"/>
  <c r="AX884" i="4"/>
  <c r="AP884" i="4"/>
  <c r="AH884" i="4"/>
  <c r="AV884" i="4"/>
  <c r="AN884" i="4"/>
  <c r="BC886" i="4"/>
  <c r="AY886" i="4"/>
  <c r="AU886" i="4"/>
  <c r="AQ886" i="4"/>
  <c r="AM886" i="4"/>
  <c r="AI886" i="4"/>
  <c r="BA886" i="4"/>
  <c r="AW886" i="4"/>
  <c r="AS886" i="4"/>
  <c r="AO886" i="4"/>
  <c r="AK886" i="4"/>
  <c r="AG886" i="4"/>
  <c r="AV886" i="4"/>
  <c r="AN886" i="4"/>
  <c r="BB886" i="4"/>
  <c r="AT886" i="4"/>
  <c r="AL886" i="4"/>
  <c r="AZ886" i="4"/>
  <c r="AR886" i="4"/>
  <c r="AJ886" i="4"/>
  <c r="AP886" i="4"/>
  <c r="AH886" i="4"/>
  <c r="AX886" i="4"/>
  <c r="BA888" i="4"/>
  <c r="AW888" i="4"/>
  <c r="AS888" i="4"/>
  <c r="AO888" i="4"/>
  <c r="AK888" i="4"/>
  <c r="AG888" i="4"/>
  <c r="BC888" i="4"/>
  <c r="AY888" i="4"/>
  <c r="AU888" i="4"/>
  <c r="AQ888" i="4"/>
  <c r="AM888" i="4"/>
  <c r="AI888" i="4"/>
  <c r="AV888" i="4"/>
  <c r="AN888" i="4"/>
  <c r="AZ888" i="4"/>
  <c r="AR888" i="4"/>
  <c r="AJ888" i="4"/>
  <c r="AP888" i="4"/>
  <c r="BB888" i="4"/>
  <c r="AL888" i="4"/>
  <c r="AX888" i="4"/>
  <c r="AH888" i="4"/>
  <c r="AT888" i="4"/>
  <c r="BC890" i="4"/>
  <c r="AY890" i="4"/>
  <c r="AU890" i="4"/>
  <c r="AQ890" i="4"/>
  <c r="AM890" i="4"/>
  <c r="AI890" i="4"/>
  <c r="BA890" i="4"/>
  <c r="AW890" i="4"/>
  <c r="AS890" i="4"/>
  <c r="AO890" i="4"/>
  <c r="AK890" i="4"/>
  <c r="AG890" i="4"/>
  <c r="AX890" i="4"/>
  <c r="AP890" i="4"/>
  <c r="AH890" i="4"/>
  <c r="BB890" i="4"/>
  <c r="AT890" i="4"/>
  <c r="AL890" i="4"/>
  <c r="AR890" i="4"/>
  <c r="AN890" i="4"/>
  <c r="AZ890" i="4"/>
  <c r="AJ890" i="4"/>
  <c r="AV890" i="4"/>
  <c r="BA892" i="4"/>
  <c r="AW892" i="4"/>
  <c r="AS892" i="4"/>
  <c r="AO892" i="4"/>
  <c r="AK892" i="4"/>
  <c r="AG892" i="4"/>
  <c r="BC892" i="4"/>
  <c r="AY892" i="4"/>
  <c r="AU892" i="4"/>
  <c r="AQ892" i="4"/>
  <c r="AM892" i="4"/>
  <c r="AI892" i="4"/>
  <c r="AZ892" i="4"/>
  <c r="AR892" i="4"/>
  <c r="AJ892" i="4"/>
  <c r="AV892" i="4"/>
  <c r="AN892" i="4"/>
  <c r="AT892" i="4"/>
  <c r="AP892" i="4"/>
  <c r="BB892" i="4"/>
  <c r="AL892" i="4"/>
  <c r="AX892" i="4"/>
  <c r="AH892" i="4"/>
  <c r="BC894" i="4"/>
  <c r="AY894" i="4"/>
  <c r="AU894" i="4"/>
  <c r="AQ894" i="4"/>
  <c r="AM894" i="4"/>
  <c r="AI894" i="4"/>
  <c r="BA894" i="4"/>
  <c r="AW894" i="4"/>
  <c r="AS894" i="4"/>
  <c r="AO894" i="4"/>
  <c r="AK894" i="4"/>
  <c r="AG894" i="4"/>
  <c r="BB894" i="4"/>
  <c r="AT894" i="4"/>
  <c r="AL894" i="4"/>
  <c r="AX894" i="4"/>
  <c r="AP894" i="4"/>
  <c r="AH894" i="4"/>
  <c r="AV894" i="4"/>
  <c r="AR894" i="4"/>
  <c r="AN894" i="4"/>
  <c r="AJ894" i="4"/>
  <c r="AZ894" i="4"/>
  <c r="BA896" i="4"/>
  <c r="AW896" i="4"/>
  <c r="AS896" i="4"/>
  <c r="AO896" i="4"/>
  <c r="AK896" i="4"/>
  <c r="AG896" i="4"/>
  <c r="BC896" i="4"/>
  <c r="AY896" i="4"/>
  <c r="AU896" i="4"/>
  <c r="AQ896" i="4"/>
  <c r="AM896" i="4"/>
  <c r="AI896" i="4"/>
  <c r="AV896" i="4"/>
  <c r="AN896" i="4"/>
  <c r="AZ896" i="4"/>
  <c r="AR896" i="4"/>
  <c r="AJ896" i="4"/>
  <c r="AX896" i="4"/>
  <c r="AH896" i="4"/>
  <c r="AT896" i="4"/>
  <c r="AP896" i="4"/>
  <c r="BB896" i="4"/>
  <c r="AL896" i="4"/>
  <c r="BC898" i="4"/>
  <c r="AY898" i="4"/>
  <c r="AU898" i="4"/>
  <c r="AQ898" i="4"/>
  <c r="AM898" i="4"/>
  <c r="AI898" i="4"/>
  <c r="BA898" i="4"/>
  <c r="AW898" i="4"/>
  <c r="AS898" i="4"/>
  <c r="AO898" i="4"/>
  <c r="AK898" i="4"/>
  <c r="AG898" i="4"/>
  <c r="AX898" i="4"/>
  <c r="AP898" i="4"/>
  <c r="AH898" i="4"/>
  <c r="BB898" i="4"/>
  <c r="AT898" i="4"/>
  <c r="AL898" i="4"/>
  <c r="AZ898" i="4"/>
  <c r="AJ898" i="4"/>
  <c r="AV898" i="4"/>
  <c r="AR898" i="4"/>
  <c r="AN898" i="4"/>
  <c r="BA900" i="4"/>
  <c r="AW900" i="4"/>
  <c r="AS900" i="4"/>
  <c r="AO900" i="4"/>
  <c r="AK900" i="4"/>
  <c r="AG900" i="4"/>
  <c r="BC900" i="4"/>
  <c r="AY900" i="4"/>
  <c r="AU900" i="4"/>
  <c r="AQ900" i="4"/>
  <c r="AM900" i="4"/>
  <c r="AI900" i="4"/>
  <c r="AZ900" i="4"/>
  <c r="AR900" i="4"/>
  <c r="AJ900" i="4"/>
  <c r="AV900" i="4"/>
  <c r="AN900" i="4"/>
  <c r="BB900" i="4"/>
  <c r="AL900" i="4"/>
  <c r="AX900" i="4"/>
  <c r="AH900" i="4"/>
  <c r="AT900" i="4"/>
  <c r="AP900" i="4"/>
  <c r="BC902" i="4"/>
  <c r="AY902" i="4"/>
  <c r="AU902" i="4"/>
  <c r="AQ902" i="4"/>
  <c r="AM902" i="4"/>
  <c r="AI902" i="4"/>
  <c r="BA902" i="4"/>
  <c r="AW902" i="4"/>
  <c r="AS902" i="4"/>
  <c r="AO902" i="4"/>
  <c r="AK902" i="4"/>
  <c r="AG902" i="4"/>
  <c r="BB902" i="4"/>
  <c r="AT902" i="4"/>
  <c r="AL902" i="4"/>
  <c r="AX902" i="4"/>
  <c r="AP902" i="4"/>
  <c r="AH902" i="4"/>
  <c r="AN902" i="4"/>
  <c r="AZ902" i="4"/>
  <c r="AJ902" i="4"/>
  <c r="AV902" i="4"/>
  <c r="AR902" i="4"/>
  <c r="BA904" i="4"/>
  <c r="AW904" i="4"/>
  <c r="AS904" i="4"/>
  <c r="AO904" i="4"/>
  <c r="AK904" i="4"/>
  <c r="AG904" i="4"/>
  <c r="BC904" i="4"/>
  <c r="AY904" i="4"/>
  <c r="AU904" i="4"/>
  <c r="AQ904" i="4"/>
  <c r="AM904" i="4"/>
  <c r="AI904" i="4"/>
  <c r="AV904" i="4"/>
  <c r="AN904" i="4"/>
  <c r="AZ904" i="4"/>
  <c r="AR904" i="4"/>
  <c r="AJ904" i="4"/>
  <c r="AP904" i="4"/>
  <c r="BB904" i="4"/>
  <c r="AL904" i="4"/>
  <c r="AX904" i="4"/>
  <c r="AH904" i="4"/>
  <c r="AT904" i="4"/>
  <c r="BC906" i="4"/>
  <c r="AY906" i="4"/>
  <c r="AU906" i="4"/>
  <c r="AQ906" i="4"/>
  <c r="AM906" i="4"/>
  <c r="AI906" i="4"/>
  <c r="BA906" i="4"/>
  <c r="AW906" i="4"/>
  <c r="AS906" i="4"/>
  <c r="AO906" i="4"/>
  <c r="AK906" i="4"/>
  <c r="AG906" i="4"/>
  <c r="AX906" i="4"/>
  <c r="AP906" i="4"/>
  <c r="AH906" i="4"/>
  <c r="BB906" i="4"/>
  <c r="AT906" i="4"/>
  <c r="AL906" i="4"/>
  <c r="AR906" i="4"/>
  <c r="AN906" i="4"/>
  <c r="AZ906" i="4"/>
  <c r="AJ906" i="4"/>
  <c r="AV906" i="4"/>
  <c r="BA908" i="4"/>
  <c r="AW908" i="4"/>
  <c r="AS908" i="4"/>
  <c r="AO908" i="4"/>
  <c r="AK908" i="4"/>
  <c r="AG908" i="4"/>
  <c r="BC908" i="4"/>
  <c r="AY908" i="4"/>
  <c r="AU908" i="4"/>
  <c r="AQ908" i="4"/>
  <c r="AM908" i="4"/>
  <c r="AI908" i="4"/>
  <c r="AZ908" i="4"/>
  <c r="AR908" i="4"/>
  <c r="AJ908" i="4"/>
  <c r="AV908" i="4"/>
  <c r="AN908" i="4"/>
  <c r="AT908" i="4"/>
  <c r="AP908" i="4"/>
  <c r="BB908" i="4"/>
  <c r="AL908" i="4"/>
  <c r="AH908" i="4"/>
  <c r="AX908" i="4"/>
  <c r="BC910" i="4"/>
  <c r="AY910" i="4"/>
  <c r="AU910" i="4"/>
  <c r="AQ910" i="4"/>
  <c r="AM910" i="4"/>
  <c r="AI910" i="4"/>
  <c r="BA910" i="4"/>
  <c r="AW910" i="4"/>
  <c r="AS910" i="4"/>
  <c r="AO910" i="4"/>
  <c r="AK910" i="4"/>
  <c r="AG910" i="4"/>
  <c r="BB910" i="4"/>
  <c r="AT910" i="4"/>
  <c r="AL910" i="4"/>
  <c r="AX910" i="4"/>
  <c r="AP910" i="4"/>
  <c r="AH910" i="4"/>
  <c r="AV910" i="4"/>
  <c r="AR910" i="4"/>
  <c r="AN910" i="4"/>
  <c r="AZ910" i="4"/>
  <c r="AJ910" i="4"/>
  <c r="BA912" i="4"/>
  <c r="AW912" i="4"/>
  <c r="AS912" i="4"/>
  <c r="AO912" i="4"/>
  <c r="AK912" i="4"/>
  <c r="AG912" i="4"/>
  <c r="BC912" i="4"/>
  <c r="AY912" i="4"/>
  <c r="AU912" i="4"/>
  <c r="AQ912" i="4"/>
  <c r="AM912" i="4"/>
  <c r="AI912" i="4"/>
  <c r="AV912" i="4"/>
  <c r="AN912" i="4"/>
  <c r="AZ912" i="4"/>
  <c r="AR912" i="4"/>
  <c r="AJ912" i="4"/>
  <c r="AX912" i="4"/>
  <c r="AH912" i="4"/>
  <c r="AT912" i="4"/>
  <c r="AP912" i="4"/>
  <c r="BB912" i="4"/>
  <c r="AL912" i="4"/>
  <c r="BC914" i="4"/>
  <c r="AY914" i="4"/>
  <c r="AU914" i="4"/>
  <c r="AQ914" i="4"/>
  <c r="AM914" i="4"/>
  <c r="AI914" i="4"/>
  <c r="BA914" i="4"/>
  <c r="AW914" i="4"/>
  <c r="AS914" i="4"/>
  <c r="AO914" i="4"/>
  <c r="AK914" i="4"/>
  <c r="AG914" i="4"/>
  <c r="AX914" i="4"/>
  <c r="AP914" i="4"/>
  <c r="AH914" i="4"/>
  <c r="BB914" i="4"/>
  <c r="AT914" i="4"/>
  <c r="AL914" i="4"/>
  <c r="AZ914" i="4"/>
  <c r="AJ914" i="4"/>
  <c r="AV914" i="4"/>
  <c r="AR914" i="4"/>
  <c r="AN914" i="4"/>
  <c r="BA916" i="4"/>
  <c r="AW916" i="4"/>
  <c r="AS916" i="4"/>
  <c r="AO916" i="4"/>
  <c r="AK916" i="4"/>
  <c r="AG916" i="4"/>
  <c r="BC916" i="4"/>
  <c r="AY916" i="4"/>
  <c r="AU916" i="4"/>
  <c r="AQ916" i="4"/>
  <c r="AM916" i="4"/>
  <c r="AI916" i="4"/>
  <c r="AZ916" i="4"/>
  <c r="AR916" i="4"/>
  <c r="AJ916" i="4"/>
  <c r="AV916" i="4"/>
  <c r="AN916" i="4"/>
  <c r="BB916" i="4"/>
  <c r="AL916" i="4"/>
  <c r="AX916" i="4"/>
  <c r="AH916" i="4"/>
  <c r="AT916" i="4"/>
  <c r="AP916" i="4"/>
  <c r="BC918" i="4"/>
  <c r="AY918" i="4"/>
  <c r="AU918" i="4"/>
  <c r="AQ918" i="4"/>
  <c r="AM918" i="4"/>
  <c r="AI918" i="4"/>
  <c r="BA918" i="4"/>
  <c r="AW918" i="4"/>
  <c r="AS918" i="4"/>
  <c r="AO918" i="4"/>
  <c r="AK918" i="4"/>
  <c r="AG918" i="4"/>
  <c r="BB918" i="4"/>
  <c r="AT918" i="4"/>
  <c r="AL918" i="4"/>
  <c r="AX918" i="4"/>
  <c r="AP918" i="4"/>
  <c r="AH918" i="4"/>
  <c r="AN918" i="4"/>
  <c r="AZ918" i="4"/>
  <c r="AJ918" i="4"/>
  <c r="AV918" i="4"/>
  <c r="AR918" i="4"/>
  <c r="BA920" i="4"/>
  <c r="AW920" i="4"/>
  <c r="AS920" i="4"/>
  <c r="AO920" i="4"/>
  <c r="AK920" i="4"/>
  <c r="AG920" i="4"/>
  <c r="BC920" i="4"/>
  <c r="AY920" i="4"/>
  <c r="AU920" i="4"/>
  <c r="AQ920" i="4"/>
  <c r="AM920" i="4"/>
  <c r="AI920" i="4"/>
  <c r="AV920" i="4"/>
  <c r="AN920" i="4"/>
  <c r="AZ920" i="4"/>
  <c r="AR920" i="4"/>
  <c r="AJ920" i="4"/>
  <c r="AP920" i="4"/>
  <c r="BB920" i="4"/>
  <c r="AL920" i="4"/>
  <c r="AX920" i="4"/>
  <c r="AH920" i="4"/>
  <c r="AT920" i="4"/>
  <c r="BC922" i="4"/>
  <c r="AY922" i="4"/>
  <c r="AU922" i="4"/>
  <c r="AQ922" i="4"/>
  <c r="AM922" i="4"/>
  <c r="AI922" i="4"/>
  <c r="BA922" i="4"/>
  <c r="AW922" i="4"/>
  <c r="AS922" i="4"/>
  <c r="AO922" i="4"/>
  <c r="AK922" i="4"/>
  <c r="AG922" i="4"/>
  <c r="AX922" i="4"/>
  <c r="AP922" i="4"/>
  <c r="AH922" i="4"/>
  <c r="BB922" i="4"/>
  <c r="AT922" i="4"/>
  <c r="AL922" i="4"/>
  <c r="AR922" i="4"/>
  <c r="AN922" i="4"/>
  <c r="AZ922" i="4"/>
  <c r="AJ922" i="4"/>
  <c r="AV922" i="4"/>
  <c r="BA924" i="4"/>
  <c r="AW924" i="4"/>
  <c r="AS924" i="4"/>
  <c r="AO924" i="4"/>
  <c r="AK924" i="4"/>
  <c r="AG924" i="4"/>
  <c r="BC924" i="4"/>
  <c r="AY924" i="4"/>
  <c r="AU924" i="4"/>
  <c r="AQ924" i="4"/>
  <c r="AM924" i="4"/>
  <c r="AI924" i="4"/>
  <c r="AZ924" i="4"/>
  <c r="AR924" i="4"/>
  <c r="AJ924" i="4"/>
  <c r="AV924" i="4"/>
  <c r="AN924" i="4"/>
  <c r="AT924" i="4"/>
  <c r="AP924" i="4"/>
  <c r="BB924" i="4"/>
  <c r="AL924" i="4"/>
  <c r="AX924" i="4"/>
  <c r="AH924" i="4"/>
  <c r="BC926" i="4"/>
  <c r="AY926" i="4"/>
  <c r="AU926" i="4"/>
  <c r="AQ926" i="4"/>
  <c r="AM926" i="4"/>
  <c r="AI926" i="4"/>
  <c r="BA926" i="4"/>
  <c r="AW926" i="4"/>
  <c r="AS926" i="4"/>
  <c r="AO926" i="4"/>
  <c r="AK926" i="4"/>
  <c r="AG926" i="4"/>
  <c r="BB926" i="4"/>
  <c r="AT926" i="4"/>
  <c r="AL926" i="4"/>
  <c r="AX926" i="4"/>
  <c r="AP926" i="4"/>
  <c r="AH926" i="4"/>
  <c r="AV926" i="4"/>
  <c r="AR926" i="4"/>
  <c r="AN926" i="4"/>
  <c r="AZ926" i="4"/>
  <c r="AJ926" i="4"/>
  <c r="BA928" i="4"/>
  <c r="AW928" i="4"/>
  <c r="AS928" i="4"/>
  <c r="AO928" i="4"/>
  <c r="AK928" i="4"/>
  <c r="AG928" i="4"/>
  <c r="BC928" i="4"/>
  <c r="AY928" i="4"/>
  <c r="AU928" i="4"/>
  <c r="AQ928" i="4"/>
  <c r="AM928" i="4"/>
  <c r="AI928" i="4"/>
  <c r="AV928" i="4"/>
  <c r="AN928" i="4"/>
  <c r="AZ928" i="4"/>
  <c r="AR928" i="4"/>
  <c r="AJ928" i="4"/>
  <c r="AX928" i="4"/>
  <c r="AH928" i="4"/>
  <c r="AT928" i="4"/>
  <c r="AP928" i="4"/>
  <c r="BB928" i="4"/>
  <c r="AL928" i="4"/>
  <c r="BC930" i="4"/>
  <c r="AY930" i="4"/>
  <c r="AU930" i="4"/>
  <c r="AQ930" i="4"/>
  <c r="AM930" i="4"/>
  <c r="AI930" i="4"/>
  <c r="BA930" i="4"/>
  <c r="AW930" i="4"/>
  <c r="AS930" i="4"/>
  <c r="AO930" i="4"/>
  <c r="AK930" i="4"/>
  <c r="AG930" i="4"/>
  <c r="AX930" i="4"/>
  <c r="AP930" i="4"/>
  <c r="AH930" i="4"/>
  <c r="BB930" i="4"/>
  <c r="AT930" i="4"/>
  <c r="AL930" i="4"/>
  <c r="AZ930" i="4"/>
  <c r="AJ930" i="4"/>
  <c r="AV930" i="4"/>
  <c r="AR930" i="4"/>
  <c r="AN930" i="4"/>
  <c r="BA932" i="4"/>
  <c r="AW932" i="4"/>
  <c r="AS932" i="4"/>
  <c r="AO932" i="4"/>
  <c r="AK932" i="4"/>
  <c r="AG932" i="4"/>
  <c r="BC932" i="4"/>
  <c r="AY932" i="4"/>
  <c r="AU932" i="4"/>
  <c r="AQ932" i="4"/>
  <c r="AM932" i="4"/>
  <c r="AI932" i="4"/>
  <c r="AZ932" i="4"/>
  <c r="AR932" i="4"/>
  <c r="AJ932" i="4"/>
  <c r="AV932" i="4"/>
  <c r="AN932" i="4"/>
  <c r="BB932" i="4"/>
  <c r="AL932" i="4"/>
  <c r="AX932" i="4"/>
  <c r="AH932" i="4"/>
  <c r="AT932" i="4"/>
  <c r="AP932" i="4"/>
  <c r="BC934" i="4"/>
  <c r="AY934" i="4"/>
  <c r="AU934" i="4"/>
  <c r="AQ934" i="4"/>
  <c r="AM934" i="4"/>
  <c r="AI934" i="4"/>
  <c r="BB934" i="4"/>
  <c r="AX934" i="4"/>
  <c r="AT934" i="4"/>
  <c r="AP934" i="4"/>
  <c r="AL934" i="4"/>
  <c r="AH934" i="4"/>
  <c r="BA934" i="4"/>
  <c r="AW934" i="4"/>
  <c r="AS934" i="4"/>
  <c r="AO934" i="4"/>
  <c r="AK934" i="4"/>
  <c r="AG934" i="4"/>
  <c r="AV934" i="4"/>
  <c r="AN934" i="4"/>
  <c r="AZ934" i="4"/>
  <c r="AR934" i="4"/>
  <c r="AJ934" i="4"/>
  <c r="BA936" i="4"/>
  <c r="AW936" i="4"/>
  <c r="AS936" i="4"/>
  <c r="AO936" i="4"/>
  <c r="AK936" i="4"/>
  <c r="AG936" i="4"/>
  <c r="AZ936" i="4"/>
  <c r="AV936" i="4"/>
  <c r="AR936" i="4"/>
  <c r="AN936" i="4"/>
  <c r="AJ936" i="4"/>
  <c r="BC936" i="4"/>
  <c r="AY936" i="4"/>
  <c r="AU936" i="4"/>
  <c r="AQ936" i="4"/>
  <c r="AM936" i="4"/>
  <c r="AI936" i="4"/>
  <c r="AX936" i="4"/>
  <c r="AH936" i="4"/>
  <c r="AP936" i="4"/>
  <c r="AL936" i="4"/>
  <c r="BB936" i="4"/>
  <c r="AT936" i="4"/>
  <c r="BC938" i="4"/>
  <c r="AY938" i="4"/>
  <c r="AU938" i="4"/>
  <c r="AQ938" i="4"/>
  <c r="AM938" i="4"/>
  <c r="AI938" i="4"/>
  <c r="BB938" i="4"/>
  <c r="AX938" i="4"/>
  <c r="AT938" i="4"/>
  <c r="AP938" i="4"/>
  <c r="AL938" i="4"/>
  <c r="AH938" i="4"/>
  <c r="BA938" i="4"/>
  <c r="AW938" i="4"/>
  <c r="AS938" i="4"/>
  <c r="AO938" i="4"/>
  <c r="AK938" i="4"/>
  <c r="AG938" i="4"/>
  <c r="AZ938" i="4"/>
  <c r="AJ938" i="4"/>
  <c r="AR938" i="4"/>
  <c r="AV938" i="4"/>
  <c r="AN938" i="4"/>
  <c r="BA940" i="4"/>
  <c r="AW940" i="4"/>
  <c r="AS940" i="4"/>
  <c r="AO940" i="4"/>
  <c r="AK940" i="4"/>
  <c r="AG940" i="4"/>
  <c r="AZ940" i="4"/>
  <c r="AV940" i="4"/>
  <c r="AR940" i="4"/>
  <c r="AN940" i="4"/>
  <c r="AJ940" i="4"/>
  <c r="BC940" i="4"/>
  <c r="AY940" i="4"/>
  <c r="AU940" i="4"/>
  <c r="AQ940" i="4"/>
  <c r="AM940" i="4"/>
  <c r="AI940" i="4"/>
  <c r="BB940" i="4"/>
  <c r="AL940" i="4"/>
  <c r="AT940" i="4"/>
  <c r="AP940" i="4"/>
  <c r="AH940" i="4"/>
  <c r="AX940" i="4"/>
  <c r="BC942" i="4"/>
  <c r="AY942" i="4"/>
  <c r="AU942" i="4"/>
  <c r="AQ942" i="4"/>
  <c r="AM942" i="4"/>
  <c r="AI942" i="4"/>
  <c r="BB942" i="4"/>
  <c r="AX942" i="4"/>
  <c r="AT942" i="4"/>
  <c r="AP942" i="4"/>
  <c r="AL942" i="4"/>
  <c r="AH942" i="4"/>
  <c r="BA942" i="4"/>
  <c r="AW942" i="4"/>
  <c r="AS942" i="4"/>
  <c r="AO942" i="4"/>
  <c r="AK942" i="4"/>
  <c r="AG942" i="4"/>
  <c r="AN942" i="4"/>
  <c r="AV942" i="4"/>
  <c r="AZ942" i="4"/>
  <c r="AR942" i="4"/>
  <c r="AJ942" i="4"/>
  <c r="BA944" i="4"/>
  <c r="AW944" i="4"/>
  <c r="AS944" i="4"/>
  <c r="AO944" i="4"/>
  <c r="AK944" i="4"/>
  <c r="AG944" i="4"/>
  <c r="AZ944" i="4"/>
  <c r="AV944" i="4"/>
  <c r="AR944" i="4"/>
  <c r="AN944" i="4"/>
  <c r="AJ944" i="4"/>
  <c r="BC944" i="4"/>
  <c r="AY944" i="4"/>
  <c r="AU944" i="4"/>
  <c r="AQ944" i="4"/>
  <c r="AM944" i="4"/>
  <c r="AI944" i="4"/>
  <c r="AP944" i="4"/>
  <c r="AX944" i="4"/>
  <c r="AH944" i="4"/>
  <c r="AT944" i="4"/>
  <c r="AL944" i="4"/>
  <c r="BB944" i="4"/>
  <c r="BC946" i="4"/>
  <c r="AY946" i="4"/>
  <c r="AU946" i="4"/>
  <c r="AQ946" i="4"/>
  <c r="AM946" i="4"/>
  <c r="AI946" i="4"/>
  <c r="BB946" i="4"/>
  <c r="AX946" i="4"/>
  <c r="AT946" i="4"/>
  <c r="AP946" i="4"/>
  <c r="AL946" i="4"/>
  <c r="AH946" i="4"/>
  <c r="BA946" i="4"/>
  <c r="AW946" i="4"/>
  <c r="AS946" i="4"/>
  <c r="AO946" i="4"/>
  <c r="AK946" i="4"/>
  <c r="AG946" i="4"/>
  <c r="AR946" i="4"/>
  <c r="AZ946" i="4"/>
  <c r="AJ946" i="4"/>
  <c r="AV946" i="4"/>
  <c r="AN946" i="4"/>
  <c r="BA948" i="4"/>
  <c r="AW948" i="4"/>
  <c r="AS948" i="4"/>
  <c r="AO948" i="4"/>
  <c r="AK948" i="4"/>
  <c r="AG948" i="4"/>
  <c r="AZ948" i="4"/>
  <c r="AV948" i="4"/>
  <c r="AR948" i="4"/>
  <c r="AN948" i="4"/>
  <c r="AJ948" i="4"/>
  <c r="BC948" i="4"/>
  <c r="AY948" i="4"/>
  <c r="AU948" i="4"/>
  <c r="AQ948" i="4"/>
  <c r="AM948" i="4"/>
  <c r="AI948" i="4"/>
  <c r="AT948" i="4"/>
  <c r="BB948" i="4"/>
  <c r="AL948" i="4"/>
  <c r="AX948" i="4"/>
  <c r="AP948" i="4"/>
  <c r="AH948" i="4"/>
  <c r="BC950" i="4"/>
  <c r="AY950" i="4"/>
  <c r="AU950" i="4"/>
  <c r="AQ950" i="4"/>
  <c r="AM950" i="4"/>
  <c r="AI950" i="4"/>
  <c r="BB950" i="4"/>
  <c r="AX950" i="4"/>
  <c r="AT950" i="4"/>
  <c r="AP950" i="4"/>
  <c r="AL950" i="4"/>
  <c r="AH950" i="4"/>
  <c r="BA950" i="4"/>
  <c r="AW950" i="4"/>
  <c r="AS950" i="4"/>
  <c r="AO950" i="4"/>
  <c r="AK950" i="4"/>
  <c r="AG950" i="4"/>
  <c r="AV950" i="4"/>
  <c r="AN950" i="4"/>
  <c r="AJ950" i="4"/>
  <c r="AZ950" i="4"/>
  <c r="AR950" i="4"/>
  <c r="BA952" i="4"/>
  <c r="AW952" i="4"/>
  <c r="AS952" i="4"/>
  <c r="AO952" i="4"/>
  <c r="AK952" i="4"/>
  <c r="AG952" i="4"/>
  <c r="AZ952" i="4"/>
  <c r="AV952" i="4"/>
  <c r="AR952" i="4"/>
  <c r="AN952" i="4"/>
  <c r="AJ952" i="4"/>
  <c r="BC952" i="4"/>
  <c r="AY952" i="4"/>
  <c r="AU952" i="4"/>
  <c r="AQ952" i="4"/>
  <c r="AM952" i="4"/>
  <c r="AI952" i="4"/>
  <c r="AX952" i="4"/>
  <c r="AH952" i="4"/>
  <c r="AP952" i="4"/>
  <c r="BB952" i="4"/>
  <c r="AT952" i="4"/>
  <c r="AL952" i="4"/>
  <c r="BB954" i="4"/>
  <c r="AX954" i="4"/>
  <c r="AZ954" i="4"/>
  <c r="AU954" i="4"/>
  <c r="AQ954" i="4"/>
  <c r="AM954" i="4"/>
  <c r="AI954" i="4"/>
  <c r="AY954" i="4"/>
  <c r="AT954" i="4"/>
  <c r="AP954" i="4"/>
  <c r="AL954" i="4"/>
  <c r="AH954" i="4"/>
  <c r="BC954" i="4"/>
  <c r="AW954" i="4"/>
  <c r="AS954" i="4"/>
  <c r="AO954" i="4"/>
  <c r="AK954" i="4"/>
  <c r="AG954" i="4"/>
  <c r="BA954" i="4"/>
  <c r="AJ954" i="4"/>
  <c r="AR954" i="4"/>
  <c r="AN954" i="4"/>
  <c r="AV954" i="4"/>
  <c r="AZ956" i="4"/>
  <c r="AV956" i="4"/>
  <c r="AR956" i="4"/>
  <c r="AN956" i="4"/>
  <c r="AJ956" i="4"/>
  <c r="BB956" i="4"/>
  <c r="AW956" i="4"/>
  <c r="AQ956" i="4"/>
  <c r="AL956" i="4"/>
  <c r="AG956" i="4"/>
  <c r="BA956" i="4"/>
  <c r="AU956" i="4"/>
  <c r="AP956" i="4"/>
  <c r="AK956" i="4"/>
  <c r="AY956" i="4"/>
  <c r="AT956" i="4"/>
  <c r="AO956" i="4"/>
  <c r="AI956" i="4"/>
  <c r="AX956" i="4"/>
  <c r="AM956" i="4"/>
  <c r="AH956" i="4"/>
  <c r="BC956" i="4"/>
  <c r="AS956" i="4"/>
  <c r="BB958" i="4"/>
  <c r="AX958" i="4"/>
  <c r="AT958" i="4"/>
  <c r="AP958" i="4"/>
  <c r="AL958" i="4"/>
  <c r="AH958" i="4"/>
  <c r="AY958" i="4"/>
  <c r="AS958" i="4"/>
  <c r="AN958" i="4"/>
  <c r="AI958" i="4"/>
  <c r="BC958" i="4"/>
  <c r="AW958" i="4"/>
  <c r="AR958" i="4"/>
  <c r="AM958" i="4"/>
  <c r="AG958" i="4"/>
  <c r="BA958" i="4"/>
  <c r="AV958" i="4"/>
  <c r="AQ958" i="4"/>
  <c r="AK958" i="4"/>
  <c r="AU958" i="4"/>
  <c r="AJ958" i="4"/>
  <c r="AZ958" i="4"/>
  <c r="AO958" i="4"/>
  <c r="AZ960" i="4"/>
  <c r="AV960" i="4"/>
  <c r="AR960" i="4"/>
  <c r="AN960" i="4"/>
  <c r="AJ960" i="4"/>
  <c r="BA960" i="4"/>
  <c r="AU960" i="4"/>
  <c r="AP960" i="4"/>
  <c r="AK960" i="4"/>
  <c r="AY960" i="4"/>
  <c r="AT960" i="4"/>
  <c r="AO960" i="4"/>
  <c r="AI960" i="4"/>
  <c r="BC960" i="4"/>
  <c r="AX960" i="4"/>
  <c r="AS960" i="4"/>
  <c r="AM960" i="4"/>
  <c r="AH960" i="4"/>
  <c r="AQ960" i="4"/>
  <c r="BB960" i="4"/>
  <c r="AG960" i="4"/>
  <c r="AW960" i="4"/>
  <c r="AL960" i="4"/>
  <c r="BB962" i="4"/>
  <c r="AX962" i="4"/>
  <c r="AT962" i="4"/>
  <c r="AP962" i="4"/>
  <c r="AL962" i="4"/>
  <c r="AH962" i="4"/>
  <c r="BC962" i="4"/>
  <c r="AW962" i="4"/>
  <c r="AR962" i="4"/>
  <c r="AM962" i="4"/>
  <c r="AG962" i="4"/>
  <c r="BA962" i="4"/>
  <c r="AV962" i="4"/>
  <c r="AQ962" i="4"/>
  <c r="AK962" i="4"/>
  <c r="AZ962" i="4"/>
  <c r="AU962" i="4"/>
  <c r="AO962" i="4"/>
  <c r="AJ962" i="4"/>
  <c r="AN962" i="4"/>
  <c r="AY962" i="4"/>
  <c r="AS962" i="4"/>
  <c r="AI962" i="4"/>
  <c r="AZ964" i="4"/>
  <c r="AV964" i="4"/>
  <c r="AR964" i="4"/>
  <c r="AN964" i="4"/>
  <c r="AJ964" i="4"/>
  <c r="AY964" i="4"/>
  <c r="AT964" i="4"/>
  <c r="AO964" i="4"/>
  <c r="AI964" i="4"/>
  <c r="BC964" i="4"/>
  <c r="AX964" i="4"/>
  <c r="AS964" i="4"/>
  <c r="AM964" i="4"/>
  <c r="AH964" i="4"/>
  <c r="BB964" i="4"/>
  <c r="AW964" i="4"/>
  <c r="AQ964" i="4"/>
  <c r="AL964" i="4"/>
  <c r="AG964" i="4"/>
  <c r="AK964" i="4"/>
  <c r="AU964" i="4"/>
  <c r="BA964" i="4"/>
  <c r="AP964" i="4"/>
  <c r="BB966" i="4"/>
  <c r="AX966" i="4"/>
  <c r="AT966" i="4"/>
  <c r="AP966" i="4"/>
  <c r="AL966" i="4"/>
  <c r="AH966" i="4"/>
  <c r="BA966" i="4"/>
  <c r="AV966" i="4"/>
  <c r="AQ966" i="4"/>
  <c r="AK966" i="4"/>
  <c r="AZ966" i="4"/>
  <c r="AU966" i="4"/>
  <c r="AO966" i="4"/>
  <c r="AJ966" i="4"/>
  <c r="AY966" i="4"/>
  <c r="AS966" i="4"/>
  <c r="AN966" i="4"/>
  <c r="AI966" i="4"/>
  <c r="BC966" i="4"/>
  <c r="AG966" i="4"/>
  <c r="AR966" i="4"/>
  <c r="AW966" i="4"/>
  <c r="AM966" i="4"/>
  <c r="AZ968" i="4"/>
  <c r="AV968" i="4"/>
  <c r="AR968" i="4"/>
  <c r="AN968" i="4"/>
  <c r="AJ968" i="4"/>
  <c r="BC968" i="4"/>
  <c r="AX968" i="4"/>
  <c r="AS968" i="4"/>
  <c r="AM968" i="4"/>
  <c r="AH968" i="4"/>
  <c r="BB968" i="4"/>
  <c r="AW968" i="4"/>
  <c r="AQ968" i="4"/>
  <c r="AL968" i="4"/>
  <c r="AG968" i="4"/>
  <c r="BA968" i="4"/>
  <c r="AU968" i="4"/>
  <c r="AP968" i="4"/>
  <c r="AK968" i="4"/>
  <c r="AY968" i="4"/>
  <c r="AO968" i="4"/>
  <c r="AT968" i="4"/>
  <c r="AI968" i="4"/>
  <c r="BB970" i="4"/>
  <c r="AX970" i="4"/>
  <c r="AT970" i="4"/>
  <c r="AP970" i="4"/>
  <c r="AL970" i="4"/>
  <c r="AH970" i="4"/>
  <c r="AZ970" i="4"/>
  <c r="AU970" i="4"/>
  <c r="AO970" i="4"/>
  <c r="AJ970" i="4"/>
  <c r="AY970" i="4"/>
  <c r="AS970" i="4"/>
  <c r="AN970" i="4"/>
  <c r="AI970" i="4"/>
  <c r="BC970" i="4"/>
  <c r="AW970" i="4"/>
  <c r="AR970" i="4"/>
  <c r="AM970" i="4"/>
  <c r="AG970" i="4"/>
  <c r="AV970" i="4"/>
  <c r="AK970" i="4"/>
  <c r="BA970" i="4"/>
  <c r="AQ970" i="4"/>
  <c r="AZ972" i="4"/>
  <c r="AV972" i="4"/>
  <c r="AR972" i="4"/>
  <c r="AN972" i="4"/>
  <c r="AJ972" i="4"/>
  <c r="BB972" i="4"/>
  <c r="AW972" i="4"/>
  <c r="AQ972" i="4"/>
  <c r="AL972" i="4"/>
  <c r="AG972" i="4"/>
  <c r="BA972" i="4"/>
  <c r="AU972" i="4"/>
  <c r="AP972" i="4"/>
  <c r="AK972" i="4"/>
  <c r="AY972" i="4"/>
  <c r="AT972" i="4"/>
  <c r="AO972" i="4"/>
  <c r="AI972" i="4"/>
  <c r="AS972" i="4"/>
  <c r="BC972" i="4"/>
  <c r="AH972" i="4"/>
  <c r="AX972" i="4"/>
  <c r="AM972" i="4"/>
  <c r="BB974" i="4"/>
  <c r="AX974" i="4"/>
  <c r="AT974" i="4"/>
  <c r="AP974" i="4"/>
  <c r="AL974" i="4"/>
  <c r="AH974" i="4"/>
  <c r="AY974" i="4"/>
  <c r="AS974" i="4"/>
  <c r="AN974" i="4"/>
  <c r="AI974" i="4"/>
  <c r="BC974" i="4"/>
  <c r="AW974" i="4"/>
  <c r="AR974" i="4"/>
  <c r="AM974" i="4"/>
  <c r="AG974" i="4"/>
  <c r="BA974" i="4"/>
  <c r="AV974" i="4"/>
  <c r="AQ974" i="4"/>
  <c r="AK974" i="4"/>
  <c r="AO974" i="4"/>
  <c r="AZ974" i="4"/>
  <c r="AU974" i="4"/>
  <c r="AJ974" i="4"/>
  <c r="AZ976" i="4"/>
  <c r="AV976" i="4"/>
  <c r="AR976" i="4"/>
  <c r="AN976" i="4"/>
  <c r="AJ976" i="4"/>
  <c r="BA976" i="4"/>
  <c r="AU976" i="4"/>
  <c r="AP976" i="4"/>
  <c r="AK976" i="4"/>
  <c r="AY976" i="4"/>
  <c r="AT976" i="4"/>
  <c r="AO976" i="4"/>
  <c r="AI976" i="4"/>
  <c r="BC976" i="4"/>
  <c r="AX976" i="4"/>
  <c r="AS976" i="4"/>
  <c r="AM976" i="4"/>
  <c r="AH976" i="4"/>
  <c r="AL976" i="4"/>
  <c r="AW976" i="4"/>
  <c r="AQ976" i="4"/>
  <c r="AG976" i="4"/>
  <c r="BB976" i="4"/>
  <c r="BB978" i="4"/>
  <c r="AX978" i="4"/>
  <c r="AT978" i="4"/>
  <c r="AP978" i="4"/>
  <c r="AL978" i="4"/>
  <c r="AH978" i="4"/>
  <c r="BC978" i="4"/>
  <c r="AW978" i="4"/>
  <c r="AR978" i="4"/>
  <c r="AM978" i="4"/>
  <c r="AG978" i="4"/>
  <c r="BA978" i="4"/>
  <c r="AV978" i="4"/>
  <c r="AQ978" i="4"/>
  <c r="AK978" i="4"/>
  <c r="AZ978" i="4"/>
  <c r="AU978" i="4"/>
  <c r="AO978" i="4"/>
  <c r="AJ978" i="4"/>
  <c r="AI978" i="4"/>
  <c r="AS978" i="4"/>
  <c r="AN978" i="4"/>
  <c r="AY978" i="4"/>
  <c r="AZ980" i="4"/>
  <c r="AV980" i="4"/>
  <c r="AR980" i="4"/>
  <c r="AN980" i="4"/>
  <c r="AJ980" i="4"/>
  <c r="AY980" i="4"/>
  <c r="AT980" i="4"/>
  <c r="AO980" i="4"/>
  <c r="AI980" i="4"/>
  <c r="BC980" i="4"/>
  <c r="AX980" i="4"/>
  <c r="AS980" i="4"/>
  <c r="AM980" i="4"/>
  <c r="AH980" i="4"/>
  <c r="BB980" i="4"/>
  <c r="AW980" i="4"/>
  <c r="AQ980" i="4"/>
  <c r="AL980" i="4"/>
  <c r="AG980" i="4"/>
  <c r="BA980" i="4"/>
  <c r="AP980" i="4"/>
  <c r="AK980" i="4"/>
  <c r="AU980" i="4"/>
  <c r="BB982" i="4"/>
  <c r="AX982" i="4"/>
  <c r="AT982" i="4"/>
  <c r="AP982" i="4"/>
  <c r="AL982" i="4"/>
  <c r="AH982" i="4"/>
  <c r="BA982" i="4"/>
  <c r="AV982" i="4"/>
  <c r="AQ982" i="4"/>
  <c r="AK982" i="4"/>
  <c r="AZ982" i="4"/>
  <c r="AU982" i="4"/>
  <c r="AO982" i="4"/>
  <c r="AJ982" i="4"/>
  <c r="AY982" i="4"/>
  <c r="AS982" i="4"/>
  <c r="AN982" i="4"/>
  <c r="AI982" i="4"/>
  <c r="AW982" i="4"/>
  <c r="AM982" i="4"/>
  <c r="AG982" i="4"/>
  <c r="BC982" i="4"/>
  <c r="AR982" i="4"/>
  <c r="AZ984" i="4"/>
  <c r="AV984" i="4"/>
  <c r="AR984" i="4"/>
  <c r="AN984" i="4"/>
  <c r="AJ984" i="4"/>
  <c r="BC984" i="4"/>
  <c r="AY984" i="4"/>
  <c r="AX984" i="4"/>
  <c r="AS984" i="4"/>
  <c r="AM984" i="4"/>
  <c r="AH984" i="4"/>
  <c r="AW984" i="4"/>
  <c r="AQ984" i="4"/>
  <c r="AL984" i="4"/>
  <c r="AG984" i="4"/>
  <c r="BB984" i="4"/>
  <c r="AU984" i="4"/>
  <c r="AP984" i="4"/>
  <c r="AK984" i="4"/>
  <c r="AT984" i="4"/>
  <c r="AI984" i="4"/>
  <c r="BA984" i="4"/>
  <c r="AO984" i="4"/>
  <c r="BB986" i="4"/>
  <c r="AX986" i="4"/>
  <c r="AT986" i="4"/>
  <c r="AP986" i="4"/>
  <c r="AL986" i="4"/>
  <c r="AH986" i="4"/>
  <c r="BA986" i="4"/>
  <c r="AW986" i="4"/>
  <c r="AS986" i="4"/>
  <c r="AO986" i="4"/>
  <c r="AK986" i="4"/>
  <c r="AG986" i="4"/>
  <c r="AZ986" i="4"/>
  <c r="AR986" i="4"/>
  <c r="AJ986" i="4"/>
  <c r="AY986" i="4"/>
  <c r="AQ986" i="4"/>
  <c r="AI986" i="4"/>
  <c r="AV986" i="4"/>
  <c r="AN986" i="4"/>
  <c r="AU986" i="4"/>
  <c r="AM986" i="4"/>
  <c r="BC986" i="4"/>
  <c r="AZ988" i="4"/>
  <c r="AV988" i="4"/>
  <c r="AR988" i="4"/>
  <c r="AN988" i="4"/>
  <c r="AJ988" i="4"/>
  <c r="BC988" i="4"/>
  <c r="AY988" i="4"/>
  <c r="AU988" i="4"/>
  <c r="AQ988" i="4"/>
  <c r="AM988" i="4"/>
  <c r="AI988" i="4"/>
  <c r="BB988" i="4"/>
  <c r="AT988" i="4"/>
  <c r="AL988" i="4"/>
  <c r="BA988" i="4"/>
  <c r="AS988" i="4"/>
  <c r="AK988" i="4"/>
  <c r="AX988" i="4"/>
  <c r="AP988" i="4"/>
  <c r="AH988" i="4"/>
  <c r="AW988" i="4"/>
  <c r="AG988" i="4"/>
  <c r="AO988" i="4"/>
  <c r="BB990" i="4"/>
  <c r="AX990" i="4"/>
  <c r="AT990" i="4"/>
  <c r="AP990" i="4"/>
  <c r="AL990" i="4"/>
  <c r="AH990" i="4"/>
  <c r="BA990" i="4"/>
  <c r="AW990" i="4"/>
  <c r="AS990" i="4"/>
  <c r="AO990" i="4"/>
  <c r="AK990" i="4"/>
  <c r="AG990" i="4"/>
  <c r="AV990" i="4"/>
  <c r="AN990" i="4"/>
  <c r="BC990" i="4"/>
  <c r="AU990" i="4"/>
  <c r="AM990" i="4"/>
  <c r="AZ990" i="4"/>
  <c r="AR990" i="4"/>
  <c r="AJ990" i="4"/>
  <c r="AI990" i="4"/>
  <c r="AY990" i="4"/>
  <c r="AQ990" i="4"/>
  <c r="AZ992" i="4"/>
  <c r="AV992" i="4"/>
  <c r="AR992" i="4"/>
  <c r="AN992" i="4"/>
  <c r="AJ992" i="4"/>
  <c r="BC992" i="4"/>
  <c r="AY992" i="4"/>
  <c r="AU992" i="4"/>
  <c r="AQ992" i="4"/>
  <c r="AM992" i="4"/>
  <c r="AI992" i="4"/>
  <c r="AX992" i="4"/>
  <c r="AP992" i="4"/>
  <c r="AH992" i="4"/>
  <c r="AW992" i="4"/>
  <c r="AO992" i="4"/>
  <c r="AG992" i="4"/>
  <c r="BB992" i="4"/>
  <c r="AT992" i="4"/>
  <c r="AL992" i="4"/>
  <c r="BA992" i="4"/>
  <c r="AK992" i="4"/>
  <c r="AS992" i="4"/>
  <c r="BB994" i="4"/>
  <c r="AX994" i="4"/>
  <c r="AT994" i="4"/>
  <c r="AP994" i="4"/>
  <c r="AL994" i="4"/>
  <c r="AH994" i="4"/>
  <c r="BA994" i="4"/>
  <c r="AW994" i="4"/>
  <c r="AS994" i="4"/>
  <c r="AO994" i="4"/>
  <c r="AK994" i="4"/>
  <c r="AG994" i="4"/>
  <c r="AZ994" i="4"/>
  <c r="AR994" i="4"/>
  <c r="AJ994" i="4"/>
  <c r="AY994" i="4"/>
  <c r="AQ994" i="4"/>
  <c r="AI994" i="4"/>
  <c r="AV994" i="4"/>
  <c r="AN994" i="4"/>
  <c r="AM994" i="4"/>
  <c r="BC994" i="4"/>
  <c r="AU994" i="4"/>
  <c r="AZ996" i="4"/>
  <c r="AV996" i="4"/>
  <c r="AR996" i="4"/>
  <c r="AN996" i="4"/>
  <c r="AJ996" i="4"/>
  <c r="BC996" i="4"/>
  <c r="AY996" i="4"/>
  <c r="AU996" i="4"/>
  <c r="AQ996" i="4"/>
  <c r="AM996" i="4"/>
  <c r="AI996" i="4"/>
  <c r="BB996" i="4"/>
  <c r="AT996" i="4"/>
  <c r="AL996" i="4"/>
  <c r="BA996" i="4"/>
  <c r="AS996" i="4"/>
  <c r="AK996" i="4"/>
  <c r="AX996" i="4"/>
  <c r="AP996" i="4"/>
  <c r="AH996" i="4"/>
  <c r="AO996" i="4"/>
  <c r="AW996" i="4"/>
  <c r="AG996" i="4"/>
  <c r="BB998" i="4"/>
  <c r="AX998" i="4"/>
  <c r="AT998" i="4"/>
  <c r="AP998" i="4"/>
  <c r="AL998" i="4"/>
  <c r="AH998" i="4"/>
  <c r="BA998" i="4"/>
  <c r="AW998" i="4"/>
  <c r="AS998" i="4"/>
  <c r="AO998" i="4"/>
  <c r="AK998" i="4"/>
  <c r="AG998" i="4"/>
  <c r="AV998" i="4"/>
  <c r="AN998" i="4"/>
  <c r="BC998" i="4"/>
  <c r="AU998" i="4"/>
  <c r="AM998" i="4"/>
  <c r="AZ998" i="4"/>
  <c r="AR998" i="4"/>
  <c r="AJ998" i="4"/>
  <c r="AQ998" i="4"/>
  <c r="AY998" i="4"/>
  <c r="AI998" i="4"/>
  <c r="AZ1000" i="4"/>
  <c r="AV1000" i="4"/>
  <c r="AR1000" i="4"/>
  <c r="AN1000" i="4"/>
  <c r="AJ1000" i="4"/>
  <c r="BC1000" i="4"/>
  <c r="AY1000" i="4"/>
  <c r="AU1000" i="4"/>
  <c r="AQ1000" i="4"/>
  <c r="AM1000" i="4"/>
  <c r="AI1000" i="4"/>
  <c r="AX1000" i="4"/>
  <c r="AP1000" i="4"/>
  <c r="AH1000" i="4"/>
  <c r="AW1000" i="4"/>
  <c r="AO1000" i="4"/>
  <c r="AG1000" i="4"/>
  <c r="BB1000" i="4"/>
  <c r="AT1000" i="4"/>
  <c r="AL1000" i="4"/>
  <c r="AS1000" i="4"/>
  <c r="AK1000" i="4"/>
  <c r="BA1000" i="4"/>
  <c r="BB1002" i="4"/>
  <c r="AX1002" i="4"/>
  <c r="AT1002" i="4"/>
  <c r="AP1002" i="4"/>
  <c r="AL1002" i="4"/>
  <c r="AH1002" i="4"/>
  <c r="BA1002" i="4"/>
  <c r="AW1002" i="4"/>
  <c r="AS1002" i="4"/>
  <c r="AO1002" i="4"/>
  <c r="AK1002" i="4"/>
  <c r="AG1002" i="4"/>
  <c r="AZ1002" i="4"/>
  <c r="AR1002" i="4"/>
  <c r="AJ1002" i="4"/>
  <c r="AY1002" i="4"/>
  <c r="AQ1002" i="4"/>
  <c r="AI1002" i="4"/>
  <c r="AV1002" i="4"/>
  <c r="AN1002" i="4"/>
  <c r="AU1002" i="4"/>
  <c r="BC1002" i="4"/>
  <c r="AM1002" i="4"/>
  <c r="AZ1004" i="4"/>
  <c r="AV1004" i="4"/>
  <c r="AR1004" i="4"/>
  <c r="AN1004" i="4"/>
  <c r="AJ1004" i="4"/>
  <c r="BC1004" i="4"/>
  <c r="AY1004" i="4"/>
  <c r="AU1004" i="4"/>
  <c r="AQ1004" i="4"/>
  <c r="AM1004" i="4"/>
  <c r="AI1004" i="4"/>
  <c r="BB1004" i="4"/>
  <c r="AT1004" i="4"/>
  <c r="AL1004" i="4"/>
  <c r="BA1004" i="4"/>
  <c r="AS1004" i="4"/>
  <c r="AK1004" i="4"/>
  <c r="AX1004" i="4"/>
  <c r="AP1004" i="4"/>
  <c r="AH1004" i="4"/>
  <c r="AG1004" i="4"/>
  <c r="AW1004" i="4"/>
  <c r="AO1004" i="4"/>
  <c r="BB1006" i="4"/>
  <c r="AX1006" i="4"/>
  <c r="AT1006" i="4"/>
  <c r="AP1006" i="4"/>
  <c r="AL1006" i="4"/>
  <c r="AH1006" i="4"/>
  <c r="BA1006" i="4"/>
  <c r="AW1006" i="4"/>
  <c r="AS1006" i="4"/>
  <c r="AO1006" i="4"/>
  <c r="AK1006" i="4"/>
  <c r="AG1006" i="4"/>
  <c r="AV1006" i="4"/>
  <c r="AN1006" i="4"/>
  <c r="BC1006" i="4"/>
  <c r="AU1006" i="4"/>
  <c r="AM1006" i="4"/>
  <c r="AZ1006" i="4"/>
  <c r="AR1006" i="4"/>
  <c r="AJ1006" i="4"/>
  <c r="AY1006" i="4"/>
  <c r="AI1006" i="4"/>
  <c r="AQ1006" i="4"/>
  <c r="AZ1008" i="4"/>
  <c r="AV1008" i="4"/>
  <c r="AR1008" i="4"/>
  <c r="AN1008" i="4"/>
  <c r="AJ1008" i="4"/>
  <c r="BC1008" i="4"/>
  <c r="AY1008" i="4"/>
  <c r="AU1008" i="4"/>
  <c r="AQ1008" i="4"/>
  <c r="AM1008" i="4"/>
  <c r="AI1008" i="4"/>
  <c r="AX1008" i="4"/>
  <c r="AP1008" i="4"/>
  <c r="AH1008" i="4"/>
  <c r="AW1008" i="4"/>
  <c r="AO1008" i="4"/>
  <c r="AG1008" i="4"/>
  <c r="BB1008" i="4"/>
  <c r="AT1008" i="4"/>
  <c r="AL1008" i="4"/>
  <c r="AK1008" i="4"/>
  <c r="BA1008" i="4"/>
  <c r="AS1008" i="4"/>
  <c r="BB1010" i="4"/>
  <c r="AX1010" i="4"/>
  <c r="AT1010" i="4"/>
  <c r="AP1010" i="4"/>
  <c r="AL1010" i="4"/>
  <c r="AH1010" i="4"/>
  <c r="BA1010" i="4"/>
  <c r="AW1010" i="4"/>
  <c r="AS1010" i="4"/>
  <c r="AO1010" i="4"/>
  <c r="AK1010" i="4"/>
  <c r="AG1010" i="4"/>
  <c r="AZ1010" i="4"/>
  <c r="AR1010" i="4"/>
  <c r="AJ1010" i="4"/>
  <c r="AY1010" i="4"/>
  <c r="AQ1010" i="4"/>
  <c r="AI1010" i="4"/>
  <c r="AV1010" i="4"/>
  <c r="AN1010" i="4"/>
  <c r="BC1010" i="4"/>
  <c r="AM1010" i="4"/>
  <c r="AU1010" i="4"/>
  <c r="AZ1012" i="4"/>
  <c r="AV1012" i="4"/>
  <c r="AR1012" i="4"/>
  <c r="AN1012" i="4"/>
  <c r="AJ1012" i="4"/>
  <c r="BC1012" i="4"/>
  <c r="AY1012" i="4"/>
  <c r="AU1012" i="4"/>
  <c r="AQ1012" i="4"/>
  <c r="AM1012" i="4"/>
  <c r="AI1012" i="4"/>
  <c r="BB1012" i="4"/>
  <c r="AT1012" i="4"/>
  <c r="AL1012" i="4"/>
  <c r="BA1012" i="4"/>
  <c r="AS1012" i="4"/>
  <c r="AK1012" i="4"/>
  <c r="AX1012" i="4"/>
  <c r="AP1012" i="4"/>
  <c r="AH1012" i="4"/>
  <c r="AO1012" i="4"/>
  <c r="AW1012" i="4"/>
  <c r="AG1012" i="4"/>
  <c r="AZ1014" i="4"/>
  <c r="AV1014" i="4"/>
  <c r="BC1014" i="4"/>
  <c r="AY1014" i="4"/>
  <c r="AU1014" i="4"/>
  <c r="BB1014" i="4"/>
  <c r="AT1014" i="4"/>
  <c r="AP1014" i="4"/>
  <c r="AL1014" i="4"/>
  <c r="AH1014" i="4"/>
  <c r="BA1014" i="4"/>
  <c r="AS1014" i="4"/>
  <c r="AO1014" i="4"/>
  <c r="AK1014" i="4"/>
  <c r="AG1014" i="4"/>
  <c r="AX1014" i="4"/>
  <c r="AN1014" i="4"/>
  <c r="AW1014" i="4"/>
  <c r="AM1014" i="4"/>
  <c r="AR1014" i="4"/>
  <c r="AJ1014" i="4"/>
  <c r="AQ1014" i="4"/>
  <c r="AI1014" i="4"/>
  <c r="BB1016" i="4"/>
  <c r="AX1016" i="4"/>
  <c r="AT1016" i="4"/>
  <c r="AP1016" i="4"/>
  <c r="AL1016" i="4"/>
  <c r="AH1016" i="4"/>
  <c r="BA1016" i="4"/>
  <c r="AW1016" i="4"/>
  <c r="AS1016" i="4"/>
  <c r="AO1016" i="4"/>
  <c r="AK1016" i="4"/>
  <c r="AG1016" i="4"/>
  <c r="AV1016" i="4"/>
  <c r="AN1016" i="4"/>
  <c r="BC1016" i="4"/>
  <c r="AU1016" i="4"/>
  <c r="AM1016" i="4"/>
  <c r="AZ1016" i="4"/>
  <c r="AJ1016" i="4"/>
  <c r="AY1016" i="4"/>
  <c r="AI1016" i="4"/>
  <c r="AR1016" i="4"/>
  <c r="AQ1016" i="4"/>
  <c r="AZ1018" i="4"/>
  <c r="AV1018" i="4"/>
  <c r="AR1018" i="4"/>
  <c r="AN1018" i="4"/>
  <c r="AJ1018" i="4"/>
  <c r="BC1018" i="4"/>
  <c r="AY1018" i="4"/>
  <c r="AU1018" i="4"/>
  <c r="AQ1018" i="4"/>
  <c r="AM1018" i="4"/>
  <c r="AI1018" i="4"/>
  <c r="AX1018" i="4"/>
  <c r="AP1018" i="4"/>
  <c r="AH1018" i="4"/>
  <c r="AW1018" i="4"/>
  <c r="AO1018" i="4"/>
  <c r="AG1018" i="4"/>
  <c r="BB1018" i="4"/>
  <c r="AL1018" i="4"/>
  <c r="BA1018" i="4"/>
  <c r="AK1018" i="4"/>
  <c r="AT1018" i="4"/>
  <c r="AS1018" i="4"/>
  <c r="BB1020" i="4"/>
  <c r="AX1020" i="4"/>
  <c r="AT1020" i="4"/>
  <c r="AP1020" i="4"/>
  <c r="AL1020" i="4"/>
  <c r="AH1020" i="4"/>
  <c r="BA1020" i="4"/>
  <c r="AW1020" i="4"/>
  <c r="AS1020" i="4"/>
  <c r="AO1020" i="4"/>
  <c r="AK1020" i="4"/>
  <c r="AG1020" i="4"/>
  <c r="AZ1020" i="4"/>
  <c r="AR1020" i="4"/>
  <c r="AJ1020" i="4"/>
  <c r="AY1020" i="4"/>
  <c r="AQ1020" i="4"/>
  <c r="AI1020" i="4"/>
  <c r="AN1020" i="4"/>
  <c r="BC1020" i="4"/>
  <c r="AM1020" i="4"/>
  <c r="AV1020" i="4"/>
  <c r="AU1020" i="4"/>
  <c r="AZ1022" i="4"/>
  <c r="AV1022" i="4"/>
  <c r="AR1022" i="4"/>
  <c r="AN1022" i="4"/>
  <c r="AJ1022" i="4"/>
  <c r="BC1022" i="4"/>
  <c r="AY1022" i="4"/>
  <c r="AU1022" i="4"/>
  <c r="AQ1022" i="4"/>
  <c r="AM1022" i="4"/>
  <c r="AI1022" i="4"/>
  <c r="BB1022" i="4"/>
  <c r="AT1022" i="4"/>
  <c r="AL1022" i="4"/>
  <c r="BA1022" i="4"/>
  <c r="AS1022" i="4"/>
  <c r="AK1022" i="4"/>
  <c r="AP1022" i="4"/>
  <c r="AO1022" i="4"/>
  <c r="AX1022" i="4"/>
  <c r="AH1022" i="4"/>
  <c r="AW1022" i="4"/>
  <c r="AG1022" i="4"/>
  <c r="BB1024" i="4"/>
  <c r="AX1024" i="4"/>
  <c r="AT1024" i="4"/>
  <c r="AP1024" i="4"/>
  <c r="AL1024" i="4"/>
  <c r="AH1024" i="4"/>
  <c r="BA1024" i="4"/>
  <c r="AW1024" i="4"/>
  <c r="AS1024" i="4"/>
  <c r="AO1024" i="4"/>
  <c r="AK1024" i="4"/>
  <c r="AG1024" i="4"/>
  <c r="AV1024" i="4"/>
  <c r="AN1024" i="4"/>
  <c r="BC1024" i="4"/>
  <c r="AU1024" i="4"/>
  <c r="AM1024" i="4"/>
  <c r="AR1024" i="4"/>
  <c r="AQ1024" i="4"/>
  <c r="AZ1024" i="4"/>
  <c r="AJ1024" i="4"/>
  <c r="AI1024" i="4"/>
  <c r="AY1024" i="4"/>
  <c r="AF20" i="4"/>
  <c r="AF24" i="4"/>
  <c r="AF28" i="4"/>
  <c r="AF32" i="4"/>
  <c r="AF36" i="4"/>
  <c r="AF40" i="4"/>
  <c r="AF44" i="4"/>
  <c r="AF48" i="4"/>
  <c r="AF52" i="4"/>
  <c r="AF56" i="4"/>
  <c r="AF60" i="4"/>
  <c r="AF64" i="4"/>
  <c r="AF68" i="4"/>
  <c r="AF72" i="4"/>
  <c r="AF76" i="4"/>
  <c r="AF80" i="4"/>
  <c r="AF84" i="4"/>
  <c r="AF88" i="4"/>
  <c r="AF92" i="4"/>
  <c r="AF96" i="4"/>
  <c r="AF100" i="4"/>
  <c r="AF104" i="4"/>
  <c r="AF108" i="4"/>
  <c r="AF112" i="4"/>
  <c r="AF116" i="4"/>
  <c r="AF120" i="4"/>
  <c r="AF124" i="4"/>
  <c r="AF128" i="4"/>
  <c r="AF132" i="4"/>
  <c r="AF136" i="4"/>
  <c r="AF140" i="4"/>
  <c r="AF144" i="4"/>
  <c r="AF148" i="4"/>
  <c r="AF152" i="4"/>
  <c r="AF156" i="4"/>
  <c r="AF160" i="4"/>
  <c r="AF164" i="4"/>
  <c r="AF168" i="4"/>
  <c r="AF172" i="4"/>
  <c r="AF176" i="4"/>
  <c r="AF180" i="4"/>
  <c r="AF184" i="4"/>
  <c r="AF188" i="4"/>
  <c r="AF192" i="4"/>
  <c r="AF196" i="4"/>
  <c r="AF200" i="4"/>
  <c r="AF204" i="4"/>
  <c r="AF208" i="4"/>
  <c r="AF212" i="4"/>
  <c r="AF216" i="4"/>
  <c r="AF220" i="4"/>
  <c r="AF224" i="4"/>
  <c r="AF228" i="4"/>
  <c r="AF232" i="4"/>
  <c r="AF236" i="4"/>
  <c r="AF240" i="4"/>
  <c r="AF244" i="4"/>
  <c r="AF248" i="4"/>
  <c r="AF252" i="4"/>
  <c r="AF256" i="4"/>
  <c r="AF260" i="4"/>
  <c r="AF264" i="4"/>
  <c r="AF268" i="4"/>
  <c r="AF272" i="4"/>
  <c r="AF276" i="4"/>
  <c r="AF280" i="4"/>
  <c r="AF284" i="4"/>
  <c r="AF288" i="4"/>
  <c r="AF292" i="4"/>
  <c r="AF296" i="4"/>
  <c r="AF300" i="4"/>
  <c r="AF304" i="4"/>
  <c r="AF308" i="4"/>
  <c r="AF312" i="4"/>
  <c r="AF316" i="4"/>
  <c r="AF320" i="4"/>
  <c r="AF324" i="4"/>
  <c r="AF328" i="4"/>
  <c r="AF332" i="4"/>
  <c r="AF336" i="4"/>
  <c r="AF340" i="4"/>
  <c r="AF344" i="4"/>
  <c r="AF348" i="4"/>
  <c r="AF352" i="4"/>
  <c r="AF356" i="4"/>
  <c r="AF360" i="4"/>
  <c r="AF364" i="4"/>
  <c r="AF368" i="4"/>
  <c r="AF372" i="4"/>
  <c r="AF376" i="4"/>
  <c r="AF380" i="4"/>
  <c r="AF384" i="4"/>
  <c r="AF388" i="4"/>
  <c r="AF392" i="4"/>
  <c r="AF396" i="4"/>
  <c r="AF400" i="4"/>
  <c r="AF404" i="4"/>
  <c r="AF408" i="4"/>
  <c r="AF412" i="4"/>
  <c r="AF416" i="4"/>
  <c r="AF420" i="4"/>
  <c r="AF424" i="4"/>
  <c r="AF428" i="4"/>
  <c r="AF432" i="4"/>
  <c r="AF436" i="4"/>
  <c r="AF440" i="4"/>
  <c r="AF444" i="4"/>
  <c r="AF448" i="4"/>
  <c r="AF452" i="4"/>
  <c r="AF456" i="4"/>
  <c r="AF460" i="4"/>
  <c r="AF464" i="4"/>
  <c r="AF468" i="4"/>
  <c r="AF472" i="4"/>
  <c r="AF476" i="4"/>
  <c r="AF480" i="4"/>
  <c r="AF484" i="4"/>
  <c r="AF488" i="4"/>
  <c r="AF492" i="4"/>
  <c r="AF496" i="4"/>
  <c r="AF500" i="4"/>
  <c r="AF504" i="4"/>
  <c r="AF508" i="4"/>
  <c r="AF512" i="4"/>
  <c r="AF516" i="4"/>
  <c r="AF520" i="4"/>
  <c r="AF524" i="4"/>
  <c r="AF528" i="4"/>
  <c r="AF532" i="4"/>
  <c r="AF536" i="4"/>
  <c r="AF540" i="4"/>
  <c r="AF544" i="4"/>
  <c r="AF548" i="4"/>
  <c r="AF552" i="4"/>
  <c r="AF556" i="4"/>
  <c r="AF560" i="4"/>
  <c r="AF564" i="4"/>
  <c r="AF568" i="4"/>
  <c r="AF572" i="4"/>
  <c r="AF576" i="4"/>
  <c r="AF580" i="4"/>
  <c r="AF584" i="4"/>
  <c r="AF588" i="4"/>
  <c r="AF592" i="4"/>
  <c r="AF596" i="4"/>
  <c r="AF600" i="4"/>
  <c r="AF604" i="4"/>
  <c r="AF608" i="4"/>
  <c r="AF612" i="4"/>
  <c r="AF616" i="4"/>
  <c r="AF620" i="4"/>
  <c r="AF624" i="4"/>
  <c r="AF628" i="4"/>
  <c r="AF632" i="4"/>
  <c r="AF636" i="4"/>
  <c r="AF640" i="4"/>
  <c r="AF644" i="4"/>
  <c r="AF648" i="4"/>
  <c r="AF652" i="4"/>
  <c r="AF656" i="4"/>
  <c r="AF660" i="4"/>
  <c r="AF664" i="4"/>
  <c r="AF668" i="4"/>
  <c r="AF672" i="4"/>
  <c r="AF676" i="4"/>
  <c r="AF680" i="4"/>
  <c r="AF684" i="4"/>
  <c r="AF688" i="4"/>
  <c r="AF692" i="4"/>
  <c r="AF696" i="4"/>
  <c r="AF700" i="4"/>
  <c r="AF704" i="4"/>
  <c r="AF708" i="4"/>
  <c r="AF712" i="4"/>
  <c r="AF716" i="4"/>
  <c r="AF720" i="4"/>
  <c r="AF724" i="4"/>
  <c r="AF728" i="4"/>
  <c r="AF732" i="4"/>
  <c r="AF736" i="4"/>
  <c r="AF740" i="4"/>
  <c r="AF744" i="4"/>
  <c r="AF748" i="4"/>
  <c r="AF752" i="4"/>
  <c r="AF756" i="4"/>
  <c r="AF760" i="4"/>
  <c r="AF764" i="4"/>
  <c r="AF768" i="4"/>
  <c r="AF772" i="4"/>
  <c r="AF776" i="4"/>
  <c r="AF780" i="4"/>
  <c r="AF784" i="4"/>
  <c r="AF788" i="4"/>
  <c r="AF792" i="4"/>
  <c r="AF796" i="4"/>
  <c r="AF800" i="4"/>
  <c r="AF804" i="4"/>
  <c r="AF808" i="4"/>
  <c r="AF812" i="4"/>
  <c r="AF816" i="4"/>
  <c r="AF820" i="4"/>
  <c r="AF824" i="4"/>
  <c r="AF828" i="4"/>
  <c r="AF832" i="4"/>
  <c r="AF836" i="4"/>
  <c r="AF840" i="4"/>
  <c r="AF844" i="4"/>
  <c r="AF848" i="4"/>
  <c r="AF852" i="4"/>
  <c r="AF856" i="4"/>
  <c r="AF860" i="4"/>
  <c r="AF864" i="4"/>
  <c r="AF868" i="4"/>
  <c r="AF872" i="4"/>
  <c r="AF876" i="4"/>
  <c r="AF880" i="4"/>
  <c r="AF884" i="4"/>
  <c r="AF888" i="4"/>
  <c r="AF892" i="4"/>
  <c r="AF896" i="4"/>
  <c r="AF900" i="4"/>
  <c r="AF904" i="4"/>
  <c r="AF908" i="4"/>
  <c r="AF912" i="4"/>
  <c r="AF916" i="4"/>
  <c r="AF920" i="4"/>
  <c r="AF924" i="4"/>
  <c r="AF928" i="4"/>
  <c r="AF932" i="4"/>
  <c r="AF936" i="4"/>
  <c r="AF940" i="4"/>
  <c r="AF944" i="4"/>
  <c r="AF948" i="4"/>
  <c r="AF952" i="4"/>
  <c r="AF956" i="4"/>
  <c r="AF960" i="4"/>
  <c r="AF964" i="4"/>
  <c r="AF968" i="4"/>
  <c r="AF972" i="4"/>
  <c r="AF976" i="4"/>
  <c r="AF980" i="4"/>
  <c r="AF984" i="4"/>
  <c r="AF988" i="4"/>
  <c r="AF992" i="4"/>
  <c r="AF996" i="4"/>
  <c r="AF1000" i="4"/>
  <c r="AF1004" i="4"/>
  <c r="AF1008" i="4"/>
  <c r="AF1012" i="4"/>
  <c r="AF1016" i="4"/>
  <c r="AF1020" i="4"/>
  <c r="AF1024" i="4"/>
  <c r="AH14" i="4"/>
  <c r="AX14" i="4"/>
  <c r="AN16" i="4"/>
  <c r="AK17" i="4"/>
  <c r="AV18" i="4"/>
  <c r="AJ19" i="4"/>
  <c r="AN19" i="4"/>
  <c r="AZ19" i="4"/>
  <c r="AG20" i="4"/>
  <c r="AK20" i="4"/>
  <c r="AO20" i="4"/>
  <c r="AW20" i="4"/>
  <c r="BA20" i="4"/>
  <c r="AH21" i="4"/>
  <c r="AL21" i="4"/>
  <c r="AI22" i="4"/>
  <c r="AM22" i="4"/>
  <c r="AQ22" i="4"/>
  <c r="AU22" i="4"/>
  <c r="AY22" i="4"/>
  <c r="BC22" i="4"/>
  <c r="AJ23" i="4"/>
  <c r="AN23" i="4"/>
  <c r="AR23" i="4"/>
  <c r="AV23" i="4"/>
  <c r="AZ23" i="4"/>
  <c r="AG24" i="4"/>
  <c r="AK24" i="4"/>
  <c r="AO24" i="4"/>
  <c r="AS24" i="4"/>
  <c r="AW24" i="4"/>
  <c r="BA24" i="4"/>
  <c r="AH25" i="4"/>
  <c r="AL25" i="4"/>
  <c r="AP25" i="4"/>
  <c r="AT25" i="4"/>
  <c r="AX25" i="4"/>
  <c r="BB25" i="4"/>
  <c r="AI26" i="4"/>
  <c r="AM26" i="4"/>
  <c r="AQ26" i="4"/>
  <c r="AU26" i="4"/>
  <c r="AY26" i="4"/>
  <c r="BC26" i="4"/>
  <c r="AJ27" i="4"/>
  <c r="AN27" i="4"/>
  <c r="AR27" i="4"/>
  <c r="AV27" i="4"/>
  <c r="AZ27" i="4"/>
  <c r="AG28" i="4"/>
  <c r="AK28" i="4"/>
  <c r="AO28" i="4"/>
  <c r="AS28" i="4"/>
  <c r="AW28" i="4"/>
  <c r="BA28" i="4"/>
  <c r="AH29" i="4"/>
  <c r="AL29" i="4"/>
  <c r="AP29" i="4"/>
  <c r="AT29" i="4"/>
  <c r="AX29" i="4"/>
  <c r="BB29" i="4"/>
  <c r="AI30" i="4"/>
  <c r="AM30" i="4"/>
  <c r="AQ30" i="4"/>
  <c r="AU30" i="4"/>
  <c r="AY30" i="4"/>
  <c r="BC30" i="4"/>
  <c r="AJ31" i="4"/>
  <c r="AN31" i="4"/>
  <c r="AR31" i="4"/>
  <c r="AV31" i="4"/>
  <c r="AZ31" i="4"/>
  <c r="AG32" i="4"/>
  <c r="AK32" i="4"/>
  <c r="AO32" i="4"/>
  <c r="AS32" i="4"/>
  <c r="AW32" i="4"/>
  <c r="BA32" i="4"/>
  <c r="AH33" i="4"/>
  <c r="AL33" i="4"/>
  <c r="AP33" i="4"/>
  <c r="AT33" i="4"/>
  <c r="AX33" i="4"/>
  <c r="BB33" i="4"/>
  <c r="AI34" i="4"/>
  <c r="AM34" i="4"/>
  <c r="AQ34" i="4"/>
  <c r="AU34" i="4"/>
  <c r="AY34" i="4"/>
  <c r="BC34" i="4"/>
  <c r="AJ35" i="4"/>
  <c r="AN35" i="4"/>
  <c r="AS35" i="4"/>
  <c r="AX35" i="4"/>
  <c r="BC35" i="4"/>
  <c r="AN36" i="4"/>
  <c r="AV36" i="4"/>
  <c r="AG37" i="4"/>
  <c r="AO37" i="4"/>
  <c r="AW37" i="4"/>
  <c r="AH38" i="4"/>
  <c r="AP38" i="4"/>
  <c r="AX38" i="4"/>
  <c r="AI39" i="4"/>
  <c r="AQ39" i="4"/>
  <c r="AY39" i="4"/>
  <c r="AJ40" i="4"/>
  <c r="AR40" i="4"/>
  <c r="AZ40" i="4"/>
  <c r="AK41" i="4"/>
  <c r="AS41" i="4"/>
  <c r="BA41" i="4"/>
  <c r="AL42" i="4"/>
  <c r="AT42" i="4"/>
  <c r="BB42" i="4"/>
  <c r="AM43" i="4"/>
  <c r="AU43" i="4"/>
  <c r="BC43" i="4"/>
  <c r="AN44" i="4"/>
  <c r="AV44" i="4"/>
  <c r="AG45" i="4"/>
  <c r="AO45" i="4"/>
  <c r="AW45" i="4"/>
  <c r="AH46" i="4"/>
  <c r="AP46" i="4"/>
  <c r="AX46" i="4"/>
  <c r="AI47" i="4"/>
  <c r="AQ47" i="4"/>
  <c r="AY47" i="4"/>
  <c r="AJ48" i="4"/>
  <c r="AR48" i="4"/>
  <c r="AZ48" i="4"/>
  <c r="AK49" i="4"/>
  <c r="AS49" i="4"/>
  <c r="BA49" i="4"/>
  <c r="AL50" i="4"/>
  <c r="AT50" i="4"/>
  <c r="BB50" i="4"/>
  <c r="AM51" i="4"/>
  <c r="AU51" i="4"/>
  <c r="BC51" i="4"/>
  <c r="AN52" i="4"/>
  <c r="AV52" i="4"/>
  <c r="AG53" i="4"/>
  <c r="AO53" i="4"/>
  <c r="AW53" i="4"/>
  <c r="AH54" i="4"/>
  <c r="AP54" i="4"/>
  <c r="AX54" i="4"/>
  <c r="AI55" i="4"/>
  <c r="AQ55" i="4"/>
  <c r="AY55" i="4"/>
  <c r="AJ56" i="4"/>
  <c r="AR56" i="4"/>
  <c r="AF21" i="4"/>
  <c r="AF25" i="4"/>
  <c r="AF29" i="4"/>
  <c r="AF33" i="4"/>
  <c r="AF37" i="4"/>
  <c r="AF41" i="4"/>
  <c r="AF45" i="4"/>
  <c r="AF49" i="4"/>
  <c r="AF53" i="4"/>
  <c r="AF57" i="4"/>
  <c r="AF61" i="4"/>
  <c r="AF65" i="4"/>
  <c r="AF69" i="4"/>
  <c r="AF73" i="4"/>
  <c r="AF77" i="4"/>
  <c r="AF81" i="4"/>
  <c r="AF85" i="4"/>
  <c r="AF89" i="4"/>
  <c r="AF93" i="4"/>
  <c r="AF97" i="4"/>
  <c r="AF101" i="4"/>
  <c r="AF105" i="4"/>
  <c r="AF109" i="4"/>
  <c r="AF113" i="4"/>
  <c r="AF117" i="4"/>
  <c r="AF121" i="4"/>
  <c r="AF125" i="4"/>
  <c r="AF129" i="4"/>
  <c r="AF133" i="4"/>
  <c r="AF137" i="4"/>
  <c r="AF141" i="4"/>
  <c r="AF145" i="4"/>
  <c r="AF149" i="4"/>
  <c r="AF153" i="4"/>
  <c r="AF157" i="4"/>
  <c r="AF161" i="4"/>
  <c r="AF165" i="4"/>
  <c r="AF169" i="4"/>
  <c r="AF173" i="4"/>
  <c r="AF177" i="4"/>
  <c r="AF181" i="4"/>
  <c r="AF185" i="4"/>
  <c r="AF189" i="4"/>
  <c r="AF193" i="4"/>
  <c r="AF197" i="4"/>
  <c r="AF201" i="4"/>
  <c r="AF205" i="4"/>
  <c r="AF209" i="4"/>
  <c r="AF213" i="4"/>
  <c r="AF217" i="4"/>
  <c r="AF221" i="4"/>
  <c r="AF225" i="4"/>
  <c r="AF229" i="4"/>
  <c r="AF233" i="4"/>
  <c r="AF237" i="4"/>
  <c r="AF241" i="4"/>
  <c r="AF245" i="4"/>
  <c r="AF249" i="4"/>
  <c r="AF253" i="4"/>
  <c r="AF257" i="4"/>
  <c r="AF261" i="4"/>
  <c r="AF265" i="4"/>
  <c r="AF269" i="4"/>
  <c r="AF273" i="4"/>
  <c r="AF277" i="4"/>
  <c r="AF281" i="4"/>
  <c r="AF285" i="4"/>
  <c r="AF289" i="4"/>
  <c r="AF293" i="4"/>
  <c r="AF297" i="4"/>
  <c r="AF301" i="4"/>
  <c r="AF305" i="4"/>
  <c r="AF309" i="4"/>
  <c r="AF313" i="4"/>
  <c r="AF317" i="4"/>
  <c r="AF321" i="4"/>
  <c r="AF325" i="4"/>
  <c r="AF329" i="4"/>
  <c r="AF333" i="4"/>
  <c r="AF337" i="4"/>
  <c r="AF341" i="4"/>
  <c r="AF345" i="4"/>
  <c r="AF349" i="4"/>
  <c r="AF353" i="4"/>
  <c r="AF357" i="4"/>
  <c r="AF361" i="4"/>
  <c r="AF365" i="4"/>
  <c r="AF369" i="4"/>
  <c r="AF373" i="4"/>
  <c r="AF377" i="4"/>
  <c r="AF381" i="4"/>
  <c r="AF385" i="4"/>
  <c r="AF389" i="4"/>
  <c r="AF393" i="4"/>
  <c r="AF397" i="4"/>
  <c r="AF401" i="4"/>
  <c r="AF405" i="4"/>
  <c r="AF409" i="4"/>
  <c r="AF413" i="4"/>
  <c r="AF417" i="4"/>
  <c r="AF421" i="4"/>
  <c r="AF425" i="4"/>
  <c r="AF429" i="4"/>
  <c r="AF433" i="4"/>
  <c r="AF437" i="4"/>
  <c r="AF441" i="4"/>
  <c r="AF445" i="4"/>
  <c r="AF449" i="4"/>
  <c r="AF453" i="4"/>
  <c r="AF457" i="4"/>
  <c r="AF461" i="4"/>
  <c r="AF465" i="4"/>
  <c r="AF469" i="4"/>
  <c r="AF473" i="4"/>
  <c r="AF477" i="4"/>
  <c r="AF481" i="4"/>
  <c r="AF485" i="4"/>
  <c r="AF489" i="4"/>
  <c r="AF493" i="4"/>
  <c r="AF497" i="4"/>
  <c r="AF501" i="4"/>
  <c r="AF505" i="4"/>
  <c r="AF509" i="4"/>
  <c r="AF513" i="4"/>
  <c r="AF517" i="4"/>
  <c r="AF521" i="4"/>
  <c r="AF525" i="4"/>
  <c r="AF529" i="4"/>
  <c r="AF533" i="4"/>
  <c r="AF537" i="4"/>
  <c r="AF541" i="4"/>
  <c r="AF545" i="4"/>
  <c r="AF549" i="4"/>
  <c r="AF553" i="4"/>
  <c r="AF557" i="4"/>
  <c r="AF561" i="4"/>
  <c r="AF565" i="4"/>
  <c r="AF569" i="4"/>
  <c r="AF573" i="4"/>
  <c r="AF577" i="4"/>
  <c r="AF581" i="4"/>
  <c r="AF585" i="4"/>
  <c r="AF589" i="4"/>
  <c r="AF593" i="4"/>
  <c r="AF597" i="4"/>
  <c r="AF601" i="4"/>
  <c r="AF605" i="4"/>
  <c r="AF609" i="4"/>
  <c r="AF613" i="4"/>
  <c r="AF617" i="4"/>
  <c r="AF621" i="4"/>
  <c r="AF625" i="4"/>
  <c r="AF629" i="4"/>
  <c r="AF633" i="4"/>
  <c r="AF637" i="4"/>
  <c r="AF641" i="4"/>
  <c r="AF645" i="4"/>
  <c r="AF649" i="4"/>
  <c r="AF653" i="4"/>
  <c r="AF657" i="4"/>
  <c r="AF661" i="4"/>
  <c r="AF665" i="4"/>
  <c r="AF669" i="4"/>
  <c r="AF673" i="4"/>
  <c r="AF677" i="4"/>
  <c r="AF681" i="4"/>
  <c r="AF685" i="4"/>
  <c r="AF689" i="4"/>
  <c r="AF693" i="4"/>
  <c r="AF697" i="4"/>
  <c r="AF701" i="4"/>
  <c r="AF705" i="4"/>
  <c r="AF709" i="4"/>
  <c r="AF713" i="4"/>
  <c r="AF717" i="4"/>
  <c r="AF721" i="4"/>
  <c r="AF725" i="4"/>
  <c r="AF729" i="4"/>
  <c r="AF733" i="4"/>
  <c r="AF737" i="4"/>
  <c r="AF741" i="4"/>
  <c r="AF745" i="4"/>
  <c r="AF749" i="4"/>
  <c r="AF753" i="4"/>
  <c r="AF757" i="4"/>
  <c r="AF761" i="4"/>
  <c r="AF765" i="4"/>
  <c r="AF769" i="4"/>
  <c r="AF773" i="4"/>
  <c r="AF777" i="4"/>
  <c r="AF781" i="4"/>
  <c r="AF785" i="4"/>
  <c r="AF789" i="4"/>
  <c r="AF793" i="4"/>
  <c r="AF797" i="4"/>
  <c r="AF801" i="4"/>
  <c r="AF805" i="4"/>
  <c r="AF809" i="4"/>
  <c r="AF813" i="4"/>
  <c r="AF817" i="4"/>
  <c r="AF821" i="4"/>
  <c r="AF825" i="4"/>
  <c r="AF829" i="4"/>
  <c r="AF833" i="4"/>
  <c r="AF837" i="4"/>
  <c r="AF841" i="4"/>
  <c r="AF845" i="4"/>
  <c r="AF849" i="4"/>
  <c r="AF853" i="4"/>
  <c r="AF857" i="4"/>
  <c r="AF861" i="4"/>
  <c r="AF865" i="4"/>
  <c r="AF869" i="4"/>
  <c r="AF873" i="4"/>
  <c r="AF877" i="4"/>
  <c r="AF881" i="4"/>
  <c r="AF885" i="4"/>
  <c r="AF889" i="4"/>
  <c r="AF893" i="4"/>
  <c r="AF897" i="4"/>
  <c r="AF901" i="4"/>
  <c r="AF905" i="4"/>
  <c r="AF909" i="4"/>
  <c r="AF913" i="4"/>
  <c r="AF917" i="4"/>
  <c r="AF921" i="4"/>
  <c r="AF925" i="4"/>
  <c r="AF929" i="4"/>
  <c r="AF933" i="4"/>
  <c r="AF937" i="4"/>
  <c r="AF941" i="4"/>
  <c r="AF945" i="4"/>
  <c r="AF949" i="4"/>
  <c r="AF953" i="4"/>
  <c r="AF957" i="4"/>
  <c r="AF961" i="4"/>
  <c r="AF965" i="4"/>
  <c r="AF969" i="4"/>
  <c r="AF973" i="4"/>
  <c r="AF977" i="4"/>
  <c r="AF981" i="4"/>
  <c r="AF985" i="4"/>
  <c r="AF989" i="4"/>
  <c r="AF993" i="4"/>
  <c r="AF997" i="4"/>
  <c r="AF1001" i="4"/>
  <c r="AF1005" i="4"/>
  <c r="AF1009" i="4"/>
  <c r="AF1013" i="4"/>
  <c r="AF1017" i="4"/>
  <c r="AF1021" i="4"/>
  <c r="AF1025" i="4"/>
  <c r="AL14" i="4"/>
  <c r="AY14" i="4"/>
  <c r="AG19" i="4"/>
  <c r="AK19" i="4"/>
  <c r="AO19" i="4"/>
  <c r="AW19" i="4"/>
  <c r="AH20" i="4"/>
  <c r="AL20" i="4"/>
  <c r="AP20" i="4"/>
  <c r="AX20" i="4"/>
  <c r="AI21" i="4"/>
  <c r="AM21" i="4"/>
  <c r="AJ22" i="4"/>
  <c r="AN22" i="4"/>
  <c r="AR22" i="4"/>
  <c r="AV22" i="4"/>
  <c r="AG23" i="4"/>
  <c r="AK23" i="4"/>
  <c r="AO23" i="4"/>
  <c r="AS23" i="4"/>
  <c r="AW23" i="4"/>
  <c r="AH24" i="4"/>
  <c r="AL24" i="4"/>
  <c r="AP24" i="4"/>
  <c r="AT24" i="4"/>
  <c r="AX24" i="4"/>
  <c r="AI25" i="4"/>
  <c r="AM25" i="4"/>
  <c r="AQ25" i="4"/>
  <c r="AU25" i="4"/>
  <c r="AY25" i="4"/>
  <c r="AJ26" i="4"/>
  <c r="AN26" i="4"/>
  <c r="AR26" i="4"/>
  <c r="AV26" i="4"/>
  <c r="AG27" i="4"/>
  <c r="AK27" i="4"/>
  <c r="AO27" i="4"/>
  <c r="AS27" i="4"/>
  <c r="AW27" i="4"/>
  <c r="AH28" i="4"/>
  <c r="AL28" i="4"/>
  <c r="AP28" i="4"/>
  <c r="AT28" i="4"/>
  <c r="AX28" i="4"/>
  <c r="AI29" i="4"/>
  <c r="AM29" i="4"/>
  <c r="AQ29" i="4"/>
  <c r="AU29" i="4"/>
  <c r="AY29" i="4"/>
  <c r="AJ30" i="4"/>
  <c r="AN30" i="4"/>
  <c r="AR30" i="4"/>
  <c r="AV30" i="4"/>
  <c r="AG31" i="4"/>
  <c r="AK31" i="4"/>
  <c r="AO31" i="4"/>
  <c r="AS31" i="4"/>
  <c r="AW31" i="4"/>
  <c r="AH32" i="4"/>
  <c r="AL32" i="4"/>
  <c r="AP32" i="4"/>
  <c r="AT32" i="4"/>
  <c r="AX32" i="4"/>
  <c r="AI33" i="4"/>
  <c r="AM33" i="4"/>
  <c r="AQ33" i="4"/>
  <c r="AU33" i="4"/>
  <c r="AY33" i="4"/>
  <c r="AJ34" i="4"/>
  <c r="AN34" i="4"/>
  <c r="AR34" i="4"/>
  <c r="AV34" i="4"/>
  <c r="AG35" i="4"/>
  <c r="AK35" i="4"/>
  <c r="AO35" i="4"/>
  <c r="AT35" i="4"/>
  <c r="AY35" i="4"/>
  <c r="AH36" i="4"/>
  <c r="AP36" i="4"/>
  <c r="AX36" i="4"/>
  <c r="AI37" i="4"/>
  <c r="AQ37" i="4"/>
  <c r="AY37" i="4"/>
  <c r="AJ38" i="4"/>
  <c r="AR38" i="4"/>
  <c r="AZ38" i="4"/>
  <c r="AK39" i="4"/>
  <c r="AS39" i="4"/>
  <c r="BA39" i="4"/>
  <c r="AL40" i="4"/>
  <c r="AT40" i="4"/>
  <c r="BB40" i="4"/>
  <c r="AM41" i="4"/>
  <c r="AU41" i="4"/>
  <c r="BC41" i="4"/>
  <c r="AN42" i="4"/>
  <c r="AV42" i="4"/>
  <c r="AG43" i="4"/>
  <c r="AO43" i="4"/>
  <c r="AW43" i="4"/>
  <c r="AH44" i="4"/>
  <c r="AP44" i="4"/>
  <c r="AX44" i="4"/>
  <c r="AI45" i="4"/>
  <c r="AQ45" i="4"/>
  <c r="AY45" i="4"/>
  <c r="AJ46" i="4"/>
  <c r="AR46" i="4"/>
  <c r="AZ46" i="4"/>
  <c r="AK47" i="4"/>
  <c r="AS47" i="4"/>
  <c r="BA47" i="4"/>
  <c r="AL48" i="4"/>
  <c r="AT48" i="4"/>
  <c r="BB48" i="4"/>
  <c r="AM49" i="4"/>
  <c r="AU49" i="4"/>
  <c r="BC49" i="4"/>
  <c r="AN50" i="4"/>
  <c r="AV50" i="4"/>
  <c r="AG51" i="4"/>
  <c r="AO51" i="4"/>
  <c r="AW51" i="4"/>
  <c r="AH52" i="4"/>
  <c r="AP52" i="4"/>
  <c r="AX52" i="4"/>
  <c r="AI53" i="4"/>
  <c r="AQ53" i="4"/>
  <c r="AY53" i="4"/>
  <c r="AJ54" i="4"/>
  <c r="AR54" i="4"/>
  <c r="AZ54" i="4"/>
  <c r="AK55" i="4"/>
  <c r="AS55" i="4"/>
  <c r="BA55" i="4"/>
  <c r="AL56" i="4"/>
  <c r="AT56" i="4"/>
  <c r="AJ18" i="4"/>
  <c r="AZ18" i="4"/>
  <c r="AG18" i="4"/>
  <c r="AK18" i="4"/>
  <c r="AO18" i="4"/>
  <c r="AW18" i="4"/>
  <c r="BA18" i="4"/>
  <c r="AH18" i="4"/>
  <c r="AL18" i="4"/>
  <c r="AP18" i="4"/>
  <c r="AT18" i="4"/>
  <c r="AX18" i="4"/>
  <c r="BB18" i="4"/>
  <c r="AI18" i="4"/>
  <c r="AM18" i="4"/>
  <c r="AQ18" i="4"/>
  <c r="AU18" i="4"/>
  <c r="AY18" i="4"/>
  <c r="AN17" i="4"/>
  <c r="AV17" i="4"/>
  <c r="AG17" i="4"/>
  <c r="AO17" i="4"/>
  <c r="AW17" i="4"/>
  <c r="AJ17" i="4"/>
  <c r="AF17" i="4"/>
  <c r="AH17" i="4"/>
  <c r="AL17" i="4"/>
  <c r="AX17" i="4"/>
  <c r="BB17" i="4"/>
  <c r="AI17" i="4"/>
  <c r="AM17" i="4"/>
  <c r="AY17" i="4"/>
  <c r="AG13" i="4"/>
  <c r="AW13" i="4"/>
  <c r="AF14" i="4"/>
  <c r="AG12" i="4"/>
  <c r="AH13" i="4"/>
  <c r="AX13" i="4"/>
  <c r="AI14" i="4"/>
  <c r="AJ15" i="4"/>
  <c r="AV15" i="4"/>
  <c r="AG16" i="4"/>
  <c r="AW16" i="4"/>
  <c r="AF15" i="4"/>
  <c r="AJ12" i="4"/>
  <c r="AZ12" i="4"/>
  <c r="AI13" i="4"/>
  <c r="AM13" i="4"/>
  <c r="AU13" i="4"/>
  <c r="AY13" i="4"/>
  <c r="BC13" i="4"/>
  <c r="AJ14" i="4"/>
  <c r="AN14" i="4"/>
  <c r="AV14" i="4"/>
  <c r="AZ14" i="4"/>
  <c r="AG15" i="4"/>
  <c r="AK15" i="4"/>
  <c r="AW15" i="4"/>
  <c r="BA15" i="4"/>
  <c r="AH16" i="4"/>
  <c r="AL16" i="4"/>
  <c r="AT16" i="4"/>
  <c r="AX16" i="4"/>
  <c r="BB16" i="4"/>
  <c r="AF13" i="4"/>
  <c r="AK13" i="4"/>
  <c r="BA13" i="4"/>
  <c r="AI15" i="4"/>
  <c r="AM15" i="4"/>
  <c r="AU15" i="4"/>
  <c r="AY15" i="4"/>
  <c r="BC15" i="4"/>
  <c r="AW12" i="4"/>
  <c r="AL13" i="4"/>
  <c r="AT13" i="4"/>
  <c r="AM14" i="4"/>
  <c r="AU14" i="4"/>
  <c r="BC14" i="4"/>
  <c r="AN15" i="4"/>
  <c r="AK16" i="4"/>
  <c r="BA16" i="4"/>
  <c r="AF12" i="4"/>
  <c r="AF16" i="4"/>
  <c r="AK12" i="4"/>
  <c r="BA12" i="4"/>
  <c r="AJ13" i="4"/>
  <c r="AN13" i="4"/>
  <c r="AV13" i="4"/>
  <c r="AG14" i="4"/>
  <c r="AK14" i="4"/>
  <c r="AW14" i="4"/>
  <c r="AH15" i="4"/>
  <c r="AL15" i="4"/>
  <c r="AT15" i="4"/>
  <c r="AX15" i="4"/>
  <c r="AI16" i="4"/>
  <c r="AM16" i="4"/>
  <c r="AU16" i="4"/>
  <c r="AY16" i="4"/>
  <c r="AF11" i="4"/>
  <c r="AI11" i="4"/>
  <c r="AY11" i="4"/>
  <c r="AN11" i="4"/>
  <c r="AV11" i="4"/>
  <c r="AZ11" i="4"/>
  <c r="AG11" i="4"/>
  <c r="AK11" i="4"/>
  <c r="AW11" i="4"/>
  <c r="BA11" i="4"/>
  <c r="AH12" i="4"/>
  <c r="AL12" i="4"/>
  <c r="AT12" i="4"/>
  <c r="AX12" i="4"/>
  <c r="BB12" i="4"/>
  <c r="AM11" i="4"/>
  <c r="AU11" i="4"/>
  <c r="BC11" i="4"/>
  <c r="AJ11" i="4"/>
  <c r="AH11" i="4"/>
  <c r="AL11" i="4"/>
  <c r="AT11" i="4"/>
  <c r="AX11" i="4"/>
  <c r="BB11" i="4"/>
  <c r="AI12" i="4"/>
  <c r="AM12" i="4"/>
  <c r="AU12" i="4"/>
  <c r="AY12" i="4"/>
  <c r="BD138" i="13"/>
  <c r="BD142" i="13"/>
  <c r="BD146" i="13"/>
  <c r="BD150" i="13"/>
  <c r="BD154" i="13"/>
  <c r="BD158" i="13"/>
  <c r="AE114" i="13"/>
  <c r="AE113" i="13"/>
  <c r="AE112" i="13"/>
  <c r="AE111" i="13"/>
  <c r="AE107" i="13"/>
  <c r="AE106" i="13"/>
  <c r="AE105" i="13"/>
  <c r="AE104" i="13"/>
  <c r="AF7" i="4" l="1"/>
  <c r="AF6" i="4"/>
  <c r="AF5" i="4"/>
  <c r="AF4" i="4"/>
  <c r="AM7" i="4"/>
  <c r="AM5" i="4"/>
  <c r="AM6" i="4"/>
  <c r="AM4" i="4"/>
  <c r="AK5" i="4"/>
  <c r="AK4" i="4"/>
  <c r="AK7" i="4"/>
  <c r="AK6" i="4"/>
  <c r="AL6" i="4"/>
  <c r="AL4" i="4"/>
  <c r="AL7" i="4"/>
  <c r="AL5" i="4"/>
  <c r="AH6" i="4"/>
  <c r="AH5" i="4"/>
  <c r="AH4" i="4"/>
  <c r="AH7" i="4"/>
  <c r="AJ4" i="4"/>
  <c r="AJ6" i="4"/>
  <c r="AJ7" i="4"/>
  <c r="AJ5" i="4"/>
  <c r="AG5" i="4"/>
  <c r="AG7" i="4"/>
  <c r="AG6" i="4"/>
  <c r="AG4" i="4"/>
  <c r="AN4" i="4"/>
  <c r="AN7" i="4"/>
  <c r="AN6" i="4"/>
  <c r="AN5" i="4"/>
  <c r="AI7" i="4"/>
  <c r="AI4" i="4"/>
  <c r="AI6" i="4"/>
  <c r="AI5" i="4"/>
  <c r="R2" i="5"/>
  <c r="R8" i="5"/>
  <c r="BB70" i="13" l="1"/>
  <c r="BB89" i="13"/>
  <c r="BB90" i="13"/>
  <c r="BB91" i="13"/>
  <c r="BB92" i="13"/>
  <c r="BB93" i="13"/>
  <c r="BB94" i="13"/>
  <c r="BB95" i="13"/>
  <c r="BB96" i="13"/>
  <c r="BB97" i="13"/>
  <c r="BB98" i="13"/>
  <c r="BB99" i="13"/>
  <c r="BB100" i="13"/>
  <c r="BB101" i="13"/>
  <c r="BB102" i="13"/>
  <c r="BB103" i="13"/>
  <c r="BB104" i="13"/>
  <c r="BB105" i="13"/>
  <c r="BB106" i="13"/>
  <c r="BB107" i="13"/>
  <c r="BB71" i="13"/>
  <c r="BB72" i="13"/>
  <c r="BB73" i="13"/>
  <c r="BB74" i="13"/>
  <c r="BB75" i="13"/>
  <c r="BB76" i="13"/>
  <c r="BB77" i="13"/>
  <c r="BB78" i="13"/>
  <c r="BB79" i="13"/>
  <c r="BB80" i="13"/>
  <c r="BB81" i="13"/>
  <c r="BB82" i="13"/>
  <c r="BB83" i="13"/>
  <c r="BB84" i="13"/>
  <c r="BB85" i="13"/>
  <c r="BB86" i="13"/>
  <c r="BB87" i="13"/>
  <c r="BB88" i="13"/>
  <c r="BE35" i="13" l="1"/>
  <c r="M4" i="13"/>
  <c r="AN8" i="2" l="1"/>
  <c r="G3" i="8" s="1"/>
  <c r="H2" i="8" s="1"/>
  <c r="AO90" i="2"/>
  <c r="C94" i="2"/>
  <c r="C90" i="2"/>
  <c r="C97" i="2"/>
  <c r="C96" i="2"/>
  <c r="C95" i="2"/>
  <c r="C93" i="2"/>
  <c r="C91" i="2"/>
  <c r="C92" i="2"/>
  <c r="BA32" i="3" l="1"/>
  <c r="BB3" i="13"/>
  <c r="BC216" i="13" l="1"/>
  <c r="BC220" i="13"/>
  <c r="BC224" i="13"/>
  <c r="BC217" i="13"/>
  <c r="BC221" i="13"/>
  <c r="BC225" i="13"/>
  <c r="BC218" i="13"/>
  <c r="BC222" i="13"/>
  <c r="BC219" i="13"/>
  <c r="BC223" i="13"/>
  <c r="BF223" i="13"/>
  <c r="BF221" i="13"/>
  <c r="BF225" i="13"/>
  <c r="BE30" i="13"/>
  <c r="BC29" i="13"/>
  <c r="BD223" i="13"/>
  <c r="BC23" i="13"/>
  <c r="BF219" i="13"/>
  <c r="BD29" i="13"/>
  <c r="BD23" i="13"/>
  <c r="BD219" i="13"/>
  <c r="BF224" i="13"/>
  <c r="BD24" i="13"/>
  <c r="BF218" i="13"/>
  <c r="BF220" i="13"/>
  <c r="BF31" i="13"/>
  <c r="BD216" i="13"/>
  <c r="BD220" i="13"/>
  <c r="BD225" i="13"/>
  <c r="BD222" i="13"/>
  <c r="BD221" i="13"/>
  <c r="BF222" i="13"/>
  <c r="BD217" i="13"/>
  <c r="BD218" i="13"/>
  <c r="BD224" i="13"/>
  <c r="B14" i="13"/>
  <c r="AF303" i="13"/>
  <c r="AF301" i="13"/>
  <c r="BD249" i="13"/>
  <c r="BD245" i="13"/>
  <c r="BD241" i="13"/>
  <c r="AP246" i="13" s="1"/>
  <c r="BC246" i="13"/>
  <c r="AL241" i="13" s="1"/>
  <c r="BC242" i="13"/>
  <c r="AL245" i="13" s="1"/>
  <c r="AR249" i="13"/>
  <c r="AC10" i="13" s="1"/>
  <c r="BC283" i="13"/>
  <c r="BC287" i="13"/>
  <c r="BD243" i="13"/>
  <c r="BD246" i="13"/>
  <c r="BC286" i="13"/>
  <c r="BD248" i="13"/>
  <c r="BD244" i="13"/>
  <c r="BC249" i="13"/>
  <c r="AL238" i="13" s="1"/>
  <c r="BC245" i="13"/>
  <c r="AL242" i="13" s="1"/>
  <c r="BC241" i="13"/>
  <c r="AL246" i="13" s="1"/>
  <c r="BC284" i="13"/>
  <c r="BC288" i="13"/>
  <c r="BD247" i="13"/>
  <c r="BC248" i="13"/>
  <c r="AL239" i="13" s="1"/>
  <c r="BC244" i="13"/>
  <c r="AL243" i="13" s="1"/>
  <c r="BC285" i="13"/>
  <c r="BC289" i="13"/>
  <c r="BD242" i="13"/>
  <c r="AP245" i="13" s="1"/>
  <c r="BC247" i="13"/>
  <c r="AL240" i="13" s="1"/>
  <c r="BC243" i="13"/>
  <c r="AL244" i="13" s="1"/>
  <c r="BC209" i="13"/>
  <c r="AL206" i="13" s="1"/>
  <c r="BC282" i="13"/>
  <c r="BC281" i="13"/>
  <c r="BI267" i="13"/>
  <c r="BM267" i="13"/>
  <c r="BI268" i="13"/>
  <c r="BM268" i="13"/>
  <c r="BI269" i="13"/>
  <c r="BM269" i="13"/>
  <c r="BI270" i="13"/>
  <c r="BM270" i="13"/>
  <c r="BI271" i="13"/>
  <c r="BM271" i="13"/>
  <c r="BI272" i="13"/>
  <c r="BM272" i="13"/>
  <c r="BI273" i="13"/>
  <c r="BM273" i="13"/>
  <c r="BK268" i="13"/>
  <c r="BG270" i="13"/>
  <c r="BK271" i="13"/>
  <c r="BK272" i="13"/>
  <c r="BK273" i="13"/>
  <c r="BL267" i="13"/>
  <c r="BH269" i="13"/>
  <c r="BH270" i="13"/>
  <c r="BH271" i="13"/>
  <c r="BH272" i="13"/>
  <c r="BL273" i="13"/>
  <c r="BF267" i="13"/>
  <c r="BJ267" i="13"/>
  <c r="BF268" i="13"/>
  <c r="BJ268" i="13"/>
  <c r="BF269" i="13"/>
  <c r="BJ269" i="13"/>
  <c r="BF270" i="13"/>
  <c r="BJ270" i="13"/>
  <c r="BF271" i="13"/>
  <c r="BJ271" i="13"/>
  <c r="BF272" i="13"/>
  <c r="BJ272" i="13"/>
  <c r="BF273" i="13"/>
  <c r="BJ273" i="13"/>
  <c r="BE267" i="13"/>
  <c r="BG267" i="13"/>
  <c r="BK267" i="13"/>
  <c r="BG268" i="13"/>
  <c r="BG269" i="13"/>
  <c r="BK269" i="13"/>
  <c r="BK270" i="13"/>
  <c r="BG271" i="13"/>
  <c r="BG272" i="13"/>
  <c r="BG273" i="13"/>
  <c r="BH267" i="13"/>
  <c r="BH268" i="13"/>
  <c r="BL268" i="13"/>
  <c r="BL269" i="13"/>
  <c r="BL270" i="13"/>
  <c r="BL271" i="13"/>
  <c r="BL272" i="13"/>
  <c r="BH273" i="13"/>
  <c r="BE273" i="13"/>
  <c r="BE269" i="13"/>
  <c r="BE272" i="13"/>
  <c r="BE268" i="13"/>
  <c r="BE271" i="13"/>
  <c r="BE270" i="13"/>
  <c r="BE210" i="13"/>
  <c r="AL212" i="13" s="1"/>
  <c r="BC210" i="13"/>
  <c r="AL205" i="13" s="1"/>
  <c r="BC175" i="13"/>
  <c r="BC171" i="13"/>
  <c r="BC180" i="13"/>
  <c r="AH195" i="13" s="1"/>
  <c r="BC211" i="13"/>
  <c r="AL204" i="13" s="1"/>
  <c r="BE209" i="13"/>
  <c r="AL213" i="13" s="1"/>
  <c r="BC174" i="13"/>
  <c r="BC170" i="13"/>
  <c r="BD181" i="13"/>
  <c r="AN194" i="13" s="1"/>
  <c r="BE211" i="13"/>
  <c r="AL211" i="13" s="1"/>
  <c r="BC172" i="13"/>
  <c r="BC212" i="13"/>
  <c r="AL203" i="13" s="1"/>
  <c r="AP184" i="13"/>
  <c r="BC173" i="13"/>
  <c r="BD187" i="13"/>
  <c r="AQ197" i="13" s="1"/>
  <c r="BC187" i="13"/>
  <c r="AK197" i="13" s="1"/>
  <c r="BD180" i="13"/>
  <c r="AN195" i="13" s="1"/>
  <c r="BC169" i="13"/>
  <c r="BC176" i="13"/>
  <c r="BD186" i="13"/>
  <c r="AQ196" i="13" s="1"/>
  <c r="BC181" i="13"/>
  <c r="AH194" i="13" s="1"/>
  <c r="BG144" i="13"/>
  <c r="BG143" i="13"/>
  <c r="BG142" i="13"/>
  <c r="BG141" i="13"/>
  <c r="BG140" i="13"/>
  <c r="BG139" i="13"/>
  <c r="BG138" i="13"/>
  <c r="BG137" i="13"/>
  <c r="BG136" i="13"/>
  <c r="BF144" i="13"/>
  <c r="BF143" i="13"/>
  <c r="BF142" i="13"/>
  <c r="BF141" i="13"/>
  <c r="BF140" i="13"/>
  <c r="BF139" i="13"/>
  <c r="BF138" i="13"/>
  <c r="BF137" i="13"/>
  <c r="BF136" i="13"/>
  <c r="BH143" i="13"/>
  <c r="BH141" i="13"/>
  <c r="BH139" i="13"/>
  <c r="BH137" i="13"/>
  <c r="BE144" i="13"/>
  <c r="BE143" i="13"/>
  <c r="BE142" i="13"/>
  <c r="BE141" i="13"/>
  <c r="BE140" i="13"/>
  <c r="BE139" i="13"/>
  <c r="BE138" i="13"/>
  <c r="BE137" i="13"/>
  <c r="BE136" i="13"/>
  <c r="BH144" i="13"/>
  <c r="BH142" i="13"/>
  <c r="BH140" i="13"/>
  <c r="BH138" i="13"/>
  <c r="BH136" i="13"/>
  <c r="BC110" i="13"/>
  <c r="BC117" i="13" s="1"/>
  <c r="BD110" i="13"/>
  <c r="BD117" i="13" s="1"/>
  <c r="BC113" i="13"/>
  <c r="BC112" i="13"/>
  <c r="BC111" i="13"/>
  <c r="BC107" i="13"/>
  <c r="BC105" i="13"/>
  <c r="BC103" i="13"/>
  <c r="BC101" i="13"/>
  <c r="BC99" i="13"/>
  <c r="BC97" i="13"/>
  <c r="BC95" i="13"/>
  <c r="BC93" i="13"/>
  <c r="BC91" i="13"/>
  <c r="BC89" i="13"/>
  <c r="BC87" i="13"/>
  <c r="BC85" i="13"/>
  <c r="BC83" i="13"/>
  <c r="BC81" i="13"/>
  <c r="BC79" i="13"/>
  <c r="BC77" i="13"/>
  <c r="BC75" i="13"/>
  <c r="BC73" i="13"/>
  <c r="BC71" i="13"/>
  <c r="BC70" i="13"/>
  <c r="BD106" i="13"/>
  <c r="BD104" i="13"/>
  <c r="BD102" i="13"/>
  <c r="BD100" i="13"/>
  <c r="BD98" i="13"/>
  <c r="BD96" i="13"/>
  <c r="BD94" i="13"/>
  <c r="BD92" i="13"/>
  <c r="BD90" i="13"/>
  <c r="BD88" i="13"/>
  <c r="BD86" i="13"/>
  <c r="BD84" i="13"/>
  <c r="BD82" i="13"/>
  <c r="BD80" i="13"/>
  <c r="BD78" i="13"/>
  <c r="BD76" i="13"/>
  <c r="BD74" i="13"/>
  <c r="BD72" i="13"/>
  <c r="BC106" i="13"/>
  <c r="BC104" i="13"/>
  <c r="BC102" i="13"/>
  <c r="BC100" i="13"/>
  <c r="BC98" i="13"/>
  <c r="BC96" i="13"/>
  <c r="BC94" i="13"/>
  <c r="BC92" i="13"/>
  <c r="BC90" i="13"/>
  <c r="BC88" i="13"/>
  <c r="BC86" i="13"/>
  <c r="BC84" i="13"/>
  <c r="BC82" i="13"/>
  <c r="BC80" i="13"/>
  <c r="BC78" i="13"/>
  <c r="BC76" i="13"/>
  <c r="BC74" i="13"/>
  <c r="BC72" i="13"/>
  <c r="BD107" i="13"/>
  <c r="BD105" i="13"/>
  <c r="BD103" i="13"/>
  <c r="BD101" i="13"/>
  <c r="BD99" i="13"/>
  <c r="BD97" i="13"/>
  <c r="BD95" i="13"/>
  <c r="BD91" i="13"/>
  <c r="BD83" i="13"/>
  <c r="BD75" i="13"/>
  <c r="BD89" i="13"/>
  <c r="BD81" i="13"/>
  <c r="BD73" i="13"/>
  <c r="BD87" i="13"/>
  <c r="BD79" i="13"/>
  <c r="BD71" i="13"/>
  <c r="BD93" i="13"/>
  <c r="BD85" i="13"/>
  <c r="BD77" i="13"/>
  <c r="BD70" i="13"/>
  <c r="BA15" i="2"/>
  <c r="BA14" i="2"/>
  <c r="BA13" i="2"/>
  <c r="M2" i="13" l="1"/>
  <c r="AM301" i="13"/>
  <c r="AL247" i="13"/>
  <c r="BC177" i="13"/>
  <c r="AL104" i="13"/>
  <c r="AP107" i="13"/>
  <c r="AL106" i="13"/>
  <c r="AL107" i="13"/>
  <c r="AL105" i="13"/>
  <c r="AL207" i="13"/>
  <c r="BD67" i="13"/>
  <c r="AN97" i="13" s="1"/>
  <c r="BC67" i="13"/>
  <c r="AN94" i="13" s="1"/>
  <c r="M2" i="2"/>
  <c r="BA46" i="2"/>
  <c r="AY25" i="3"/>
  <c r="K97" i="2" s="1"/>
  <c r="S97" i="2" s="1"/>
  <c r="AP73" i="2"/>
  <c r="AP84" i="2" s="1"/>
  <c r="AP71" i="2"/>
  <c r="AP82" i="2" s="1"/>
  <c r="B79" i="2"/>
  <c r="I79" i="2" s="1"/>
  <c r="S79" i="2" s="1"/>
  <c r="B78" i="2"/>
  <c r="I78" i="2" s="1"/>
  <c r="S78" i="2" s="1"/>
  <c r="B77" i="2"/>
  <c r="I77" i="2" s="1"/>
  <c r="S77" i="2" s="1"/>
  <c r="B76" i="2"/>
  <c r="I76" i="2" s="1"/>
  <c r="S76" i="2" s="1"/>
  <c r="N9" i="14" s="1"/>
  <c r="BE222" i="13" s="1"/>
  <c r="B75" i="2"/>
  <c r="I75" i="2" s="1"/>
  <c r="S75" i="2" s="1"/>
  <c r="B74" i="2"/>
  <c r="I74" i="2" s="1"/>
  <c r="S74" i="2" s="1"/>
  <c r="B73" i="2"/>
  <c r="I73" i="2" s="1"/>
  <c r="S73" i="2" s="1"/>
  <c r="B72" i="2"/>
  <c r="I72" i="2" s="1"/>
  <c r="S72" i="2" s="1"/>
  <c r="N5" i="14" s="1"/>
  <c r="BE218" i="13" s="1"/>
  <c r="B71" i="2"/>
  <c r="I71" i="2" s="1"/>
  <c r="S71" i="2" s="1"/>
  <c r="B70" i="2"/>
  <c r="Y1025" i="14"/>
  <c r="W1025" i="14" s="1"/>
  <c r="Y1024" i="14"/>
  <c r="W1024" i="14" s="1"/>
  <c r="Y1023" i="14"/>
  <c r="W1023" i="14" s="1"/>
  <c r="Y1022" i="14"/>
  <c r="W1022" i="14" s="1"/>
  <c r="Y1021" i="14"/>
  <c r="W1021" i="14" s="1"/>
  <c r="Y1020" i="14"/>
  <c r="W1020" i="14" s="1"/>
  <c r="Y1019" i="14"/>
  <c r="W1019" i="14" s="1"/>
  <c r="Y1018" i="14"/>
  <c r="W1018" i="14" s="1"/>
  <c r="Y1017" i="14"/>
  <c r="W1017" i="14" s="1"/>
  <c r="Y1016" i="14"/>
  <c r="W1016" i="14" s="1"/>
  <c r="Y1015" i="14"/>
  <c r="W1015" i="14" s="1"/>
  <c r="Y1014" i="14"/>
  <c r="W1014" i="14" s="1"/>
  <c r="Y1013" i="14"/>
  <c r="W1013" i="14" s="1"/>
  <c r="Y1012" i="14"/>
  <c r="W1012" i="14" s="1"/>
  <c r="Y1011" i="14"/>
  <c r="W1011" i="14" s="1"/>
  <c r="Y1010" i="14"/>
  <c r="W1010" i="14" s="1"/>
  <c r="Y1009" i="14"/>
  <c r="W1009" i="14" s="1"/>
  <c r="Y1008" i="14"/>
  <c r="W1008" i="14" s="1"/>
  <c r="Y1007" i="14"/>
  <c r="W1007" i="14" s="1"/>
  <c r="Y1006" i="14"/>
  <c r="W1006" i="14" s="1"/>
  <c r="Y1005" i="14"/>
  <c r="W1005" i="14" s="1"/>
  <c r="Y1004" i="14"/>
  <c r="W1004" i="14" s="1"/>
  <c r="Y1003" i="14"/>
  <c r="W1003" i="14" s="1"/>
  <c r="Y1002" i="14"/>
  <c r="W1002" i="14" s="1"/>
  <c r="Y1001" i="14"/>
  <c r="W1001" i="14" s="1"/>
  <c r="Y1000" i="14"/>
  <c r="W1000" i="14" s="1"/>
  <c r="Y999" i="14"/>
  <c r="W999" i="14" s="1"/>
  <c r="Y998" i="14"/>
  <c r="W998" i="14" s="1"/>
  <c r="Y997" i="14"/>
  <c r="W997" i="14" s="1"/>
  <c r="Y996" i="14"/>
  <c r="W996" i="14" s="1"/>
  <c r="Y995" i="14"/>
  <c r="W995" i="14" s="1"/>
  <c r="Y994" i="14"/>
  <c r="W994" i="14" s="1"/>
  <c r="Y993" i="14"/>
  <c r="W993" i="14" s="1"/>
  <c r="Y992" i="14"/>
  <c r="W992" i="14" s="1"/>
  <c r="Y991" i="14"/>
  <c r="W991" i="14" s="1"/>
  <c r="Y990" i="14"/>
  <c r="W990" i="14" s="1"/>
  <c r="Y989" i="14"/>
  <c r="W989" i="14" s="1"/>
  <c r="Y988" i="14"/>
  <c r="W988" i="14" s="1"/>
  <c r="Y987" i="14"/>
  <c r="W987" i="14" s="1"/>
  <c r="Y986" i="14"/>
  <c r="W986" i="14" s="1"/>
  <c r="Y985" i="14"/>
  <c r="W985" i="14" s="1"/>
  <c r="Y984" i="14"/>
  <c r="W984" i="14" s="1"/>
  <c r="Y983" i="14"/>
  <c r="W983" i="14" s="1"/>
  <c r="Y982" i="14"/>
  <c r="W982" i="14" s="1"/>
  <c r="Y981" i="14"/>
  <c r="W981" i="14" s="1"/>
  <c r="Y980" i="14"/>
  <c r="W980" i="14" s="1"/>
  <c r="Y979" i="14"/>
  <c r="W979" i="14" s="1"/>
  <c r="Y978" i="14"/>
  <c r="W978" i="14" s="1"/>
  <c r="Y977" i="14"/>
  <c r="W977" i="14" s="1"/>
  <c r="Y976" i="14"/>
  <c r="W976" i="14" s="1"/>
  <c r="Y975" i="14"/>
  <c r="W975" i="14" s="1"/>
  <c r="Y974" i="14"/>
  <c r="W974" i="14" s="1"/>
  <c r="Y973" i="14"/>
  <c r="W973" i="14" s="1"/>
  <c r="Y972" i="14"/>
  <c r="W972" i="14" s="1"/>
  <c r="Y971" i="14"/>
  <c r="W971" i="14" s="1"/>
  <c r="Y970" i="14"/>
  <c r="W970" i="14" s="1"/>
  <c r="Y969" i="14"/>
  <c r="W969" i="14" s="1"/>
  <c r="Y968" i="14"/>
  <c r="W968" i="14" s="1"/>
  <c r="Y967" i="14"/>
  <c r="W967" i="14" s="1"/>
  <c r="Y966" i="14"/>
  <c r="W966" i="14" s="1"/>
  <c r="Y965" i="14"/>
  <c r="W965" i="14" s="1"/>
  <c r="Y964" i="14"/>
  <c r="W964" i="14" s="1"/>
  <c r="Y963" i="14"/>
  <c r="W963" i="14" s="1"/>
  <c r="Y962" i="14"/>
  <c r="W962" i="14" s="1"/>
  <c r="Y961" i="14"/>
  <c r="W961" i="14" s="1"/>
  <c r="Y960" i="14"/>
  <c r="W960" i="14" s="1"/>
  <c r="Y959" i="14"/>
  <c r="W959" i="14" s="1"/>
  <c r="Y958" i="14"/>
  <c r="W958" i="14" s="1"/>
  <c r="Y957" i="14"/>
  <c r="W957" i="14" s="1"/>
  <c r="Y956" i="14"/>
  <c r="W956" i="14" s="1"/>
  <c r="Y955" i="14"/>
  <c r="W955" i="14" s="1"/>
  <c r="Y954" i="14"/>
  <c r="W954" i="14" s="1"/>
  <c r="Y953" i="14"/>
  <c r="W953" i="14" s="1"/>
  <c r="Y952" i="14"/>
  <c r="W952" i="14" s="1"/>
  <c r="Y951" i="14"/>
  <c r="W951" i="14" s="1"/>
  <c r="Y950" i="14"/>
  <c r="W950" i="14" s="1"/>
  <c r="Y949" i="14"/>
  <c r="W949" i="14" s="1"/>
  <c r="Y948" i="14"/>
  <c r="W948" i="14" s="1"/>
  <c r="Y947" i="14"/>
  <c r="W947" i="14" s="1"/>
  <c r="Y946" i="14"/>
  <c r="W946" i="14" s="1"/>
  <c r="Y945" i="14"/>
  <c r="W945" i="14" s="1"/>
  <c r="Y944" i="14"/>
  <c r="W944" i="14" s="1"/>
  <c r="Y943" i="14"/>
  <c r="W943" i="14" s="1"/>
  <c r="Y942" i="14"/>
  <c r="W942" i="14" s="1"/>
  <c r="Y941" i="14"/>
  <c r="W941" i="14" s="1"/>
  <c r="Y940" i="14"/>
  <c r="W940" i="14" s="1"/>
  <c r="Y939" i="14"/>
  <c r="W939" i="14" s="1"/>
  <c r="Y938" i="14"/>
  <c r="W938" i="14" s="1"/>
  <c r="Y937" i="14"/>
  <c r="W937" i="14" s="1"/>
  <c r="Y936" i="14"/>
  <c r="W936" i="14" s="1"/>
  <c r="Y935" i="14"/>
  <c r="W935" i="14" s="1"/>
  <c r="Y934" i="14"/>
  <c r="W934" i="14" s="1"/>
  <c r="Y933" i="14"/>
  <c r="W933" i="14" s="1"/>
  <c r="Y932" i="14"/>
  <c r="W932" i="14" s="1"/>
  <c r="Y931" i="14"/>
  <c r="W931" i="14" s="1"/>
  <c r="Y930" i="14"/>
  <c r="W930" i="14" s="1"/>
  <c r="Y929" i="14"/>
  <c r="W929" i="14" s="1"/>
  <c r="Y928" i="14"/>
  <c r="W928" i="14" s="1"/>
  <c r="Y927" i="14"/>
  <c r="W927" i="14" s="1"/>
  <c r="Y926" i="14"/>
  <c r="W926" i="14" s="1"/>
  <c r="Y925" i="14"/>
  <c r="W925" i="14" s="1"/>
  <c r="Y924" i="14"/>
  <c r="W924" i="14" s="1"/>
  <c r="Y923" i="14"/>
  <c r="W923" i="14" s="1"/>
  <c r="Y922" i="14"/>
  <c r="W922" i="14" s="1"/>
  <c r="Y921" i="14"/>
  <c r="W921" i="14" s="1"/>
  <c r="Y920" i="14"/>
  <c r="W920" i="14" s="1"/>
  <c r="Y919" i="14"/>
  <c r="W919" i="14" s="1"/>
  <c r="Y918" i="14"/>
  <c r="W918" i="14" s="1"/>
  <c r="Y917" i="14"/>
  <c r="W917" i="14" s="1"/>
  <c r="Y916" i="14"/>
  <c r="W916" i="14" s="1"/>
  <c r="Y915" i="14"/>
  <c r="W915" i="14" s="1"/>
  <c r="Y914" i="14"/>
  <c r="W914" i="14" s="1"/>
  <c r="Y913" i="14"/>
  <c r="W913" i="14" s="1"/>
  <c r="Y912" i="14"/>
  <c r="W912" i="14" s="1"/>
  <c r="Y911" i="14"/>
  <c r="W911" i="14" s="1"/>
  <c r="Y910" i="14"/>
  <c r="W910" i="14" s="1"/>
  <c r="Y909" i="14"/>
  <c r="W909" i="14" s="1"/>
  <c r="Y908" i="14"/>
  <c r="W908" i="14" s="1"/>
  <c r="Y907" i="14"/>
  <c r="W907" i="14" s="1"/>
  <c r="Y906" i="14"/>
  <c r="W906" i="14" s="1"/>
  <c r="Y905" i="14"/>
  <c r="W905" i="14" s="1"/>
  <c r="Y904" i="14"/>
  <c r="W904" i="14" s="1"/>
  <c r="Y903" i="14"/>
  <c r="W903" i="14" s="1"/>
  <c r="Y902" i="14"/>
  <c r="W902" i="14" s="1"/>
  <c r="Y901" i="14"/>
  <c r="W901" i="14" s="1"/>
  <c r="Y900" i="14"/>
  <c r="W900" i="14" s="1"/>
  <c r="Y899" i="14"/>
  <c r="W899" i="14" s="1"/>
  <c r="Y898" i="14"/>
  <c r="W898" i="14" s="1"/>
  <c r="Y897" i="14"/>
  <c r="W897" i="14" s="1"/>
  <c r="Y896" i="14"/>
  <c r="W896" i="14" s="1"/>
  <c r="Y895" i="14"/>
  <c r="W895" i="14" s="1"/>
  <c r="Y894" i="14"/>
  <c r="W894" i="14" s="1"/>
  <c r="Y893" i="14"/>
  <c r="W893" i="14" s="1"/>
  <c r="Y892" i="14"/>
  <c r="W892" i="14" s="1"/>
  <c r="Y891" i="14"/>
  <c r="W891" i="14" s="1"/>
  <c r="Y890" i="14"/>
  <c r="W890" i="14" s="1"/>
  <c r="Y889" i="14"/>
  <c r="W889" i="14" s="1"/>
  <c r="Y888" i="14"/>
  <c r="W888" i="14" s="1"/>
  <c r="Y887" i="14"/>
  <c r="W887" i="14" s="1"/>
  <c r="Y886" i="14"/>
  <c r="W886" i="14" s="1"/>
  <c r="Y885" i="14"/>
  <c r="W885" i="14" s="1"/>
  <c r="Y884" i="14"/>
  <c r="W884" i="14" s="1"/>
  <c r="Y883" i="14"/>
  <c r="W883" i="14" s="1"/>
  <c r="Y882" i="14"/>
  <c r="W882" i="14" s="1"/>
  <c r="Y881" i="14"/>
  <c r="W881" i="14" s="1"/>
  <c r="Y880" i="14"/>
  <c r="W880" i="14" s="1"/>
  <c r="Y879" i="14"/>
  <c r="W879" i="14" s="1"/>
  <c r="Y878" i="14"/>
  <c r="W878" i="14" s="1"/>
  <c r="Y877" i="14"/>
  <c r="W877" i="14" s="1"/>
  <c r="Y876" i="14"/>
  <c r="W876" i="14" s="1"/>
  <c r="Y875" i="14"/>
  <c r="W875" i="14" s="1"/>
  <c r="Y874" i="14"/>
  <c r="W874" i="14" s="1"/>
  <c r="Y873" i="14"/>
  <c r="W873" i="14" s="1"/>
  <c r="Y872" i="14"/>
  <c r="W872" i="14" s="1"/>
  <c r="Y871" i="14"/>
  <c r="W871" i="14" s="1"/>
  <c r="Y870" i="14"/>
  <c r="W870" i="14" s="1"/>
  <c r="Y869" i="14"/>
  <c r="W869" i="14" s="1"/>
  <c r="Y868" i="14"/>
  <c r="W868" i="14" s="1"/>
  <c r="Y867" i="14"/>
  <c r="W867" i="14" s="1"/>
  <c r="Y866" i="14"/>
  <c r="W866" i="14" s="1"/>
  <c r="Y865" i="14"/>
  <c r="W865" i="14" s="1"/>
  <c r="Y864" i="14"/>
  <c r="W864" i="14" s="1"/>
  <c r="Y863" i="14"/>
  <c r="W863" i="14" s="1"/>
  <c r="Y862" i="14"/>
  <c r="W862" i="14" s="1"/>
  <c r="Y861" i="14"/>
  <c r="W861" i="14" s="1"/>
  <c r="Y860" i="14"/>
  <c r="W860" i="14" s="1"/>
  <c r="Y859" i="14"/>
  <c r="W859" i="14" s="1"/>
  <c r="Y858" i="14"/>
  <c r="W858" i="14" s="1"/>
  <c r="Y857" i="14"/>
  <c r="W857" i="14" s="1"/>
  <c r="Y856" i="14"/>
  <c r="W856" i="14" s="1"/>
  <c r="Y855" i="14"/>
  <c r="W855" i="14" s="1"/>
  <c r="Y854" i="14"/>
  <c r="W854" i="14" s="1"/>
  <c r="Y853" i="14"/>
  <c r="W853" i="14" s="1"/>
  <c r="Y852" i="14"/>
  <c r="W852" i="14" s="1"/>
  <c r="Y851" i="14"/>
  <c r="W851" i="14" s="1"/>
  <c r="Y850" i="14"/>
  <c r="W850" i="14" s="1"/>
  <c r="Y849" i="14"/>
  <c r="W849" i="14" s="1"/>
  <c r="Y848" i="14"/>
  <c r="W848" i="14" s="1"/>
  <c r="Y847" i="14"/>
  <c r="W847" i="14" s="1"/>
  <c r="Y846" i="14"/>
  <c r="W846" i="14" s="1"/>
  <c r="Y845" i="14"/>
  <c r="W845" i="14" s="1"/>
  <c r="Y844" i="14"/>
  <c r="W844" i="14" s="1"/>
  <c r="Y843" i="14"/>
  <c r="W843" i="14" s="1"/>
  <c r="Y842" i="14"/>
  <c r="W842" i="14" s="1"/>
  <c r="Y841" i="14"/>
  <c r="W841" i="14" s="1"/>
  <c r="Y840" i="14"/>
  <c r="W840" i="14" s="1"/>
  <c r="Y839" i="14"/>
  <c r="W839" i="14" s="1"/>
  <c r="Y838" i="14"/>
  <c r="W838" i="14" s="1"/>
  <c r="Y837" i="14"/>
  <c r="W837" i="14" s="1"/>
  <c r="Y836" i="14"/>
  <c r="W836" i="14" s="1"/>
  <c r="Y835" i="14"/>
  <c r="W835" i="14" s="1"/>
  <c r="Y834" i="14"/>
  <c r="W834" i="14" s="1"/>
  <c r="Y833" i="14"/>
  <c r="W833" i="14" s="1"/>
  <c r="Y832" i="14"/>
  <c r="W832" i="14" s="1"/>
  <c r="Y831" i="14"/>
  <c r="W831" i="14" s="1"/>
  <c r="Y830" i="14"/>
  <c r="W830" i="14" s="1"/>
  <c r="Y829" i="14"/>
  <c r="W829" i="14" s="1"/>
  <c r="Y828" i="14"/>
  <c r="W828" i="14" s="1"/>
  <c r="Y827" i="14"/>
  <c r="W827" i="14" s="1"/>
  <c r="Y826" i="14"/>
  <c r="W826" i="14" s="1"/>
  <c r="Y825" i="14"/>
  <c r="W825" i="14" s="1"/>
  <c r="Y824" i="14"/>
  <c r="W824" i="14" s="1"/>
  <c r="Y823" i="14"/>
  <c r="W823" i="14" s="1"/>
  <c r="Y822" i="14"/>
  <c r="W822" i="14" s="1"/>
  <c r="Y821" i="14"/>
  <c r="W821" i="14" s="1"/>
  <c r="Y820" i="14"/>
  <c r="W820" i="14" s="1"/>
  <c r="Y819" i="14"/>
  <c r="W819" i="14" s="1"/>
  <c r="Y818" i="14"/>
  <c r="W818" i="14" s="1"/>
  <c r="Y817" i="14"/>
  <c r="W817" i="14" s="1"/>
  <c r="Y816" i="14"/>
  <c r="W816" i="14" s="1"/>
  <c r="Y815" i="14"/>
  <c r="W815" i="14" s="1"/>
  <c r="Y814" i="14"/>
  <c r="W814" i="14" s="1"/>
  <c r="Y813" i="14"/>
  <c r="W813" i="14" s="1"/>
  <c r="Y812" i="14"/>
  <c r="W812" i="14" s="1"/>
  <c r="Y811" i="14"/>
  <c r="W811" i="14" s="1"/>
  <c r="Y810" i="14"/>
  <c r="W810" i="14" s="1"/>
  <c r="Y809" i="14"/>
  <c r="W809" i="14" s="1"/>
  <c r="Y808" i="14"/>
  <c r="W808" i="14" s="1"/>
  <c r="Y807" i="14"/>
  <c r="W807" i="14" s="1"/>
  <c r="Y806" i="14"/>
  <c r="W806" i="14" s="1"/>
  <c r="Y805" i="14"/>
  <c r="W805" i="14" s="1"/>
  <c r="Y804" i="14"/>
  <c r="W804" i="14" s="1"/>
  <c r="Y803" i="14"/>
  <c r="W803" i="14" s="1"/>
  <c r="Y802" i="14"/>
  <c r="W802" i="14" s="1"/>
  <c r="Y801" i="14"/>
  <c r="W801" i="14" s="1"/>
  <c r="Y800" i="14"/>
  <c r="W800" i="14" s="1"/>
  <c r="Y799" i="14"/>
  <c r="W799" i="14" s="1"/>
  <c r="Y798" i="14"/>
  <c r="W798" i="14" s="1"/>
  <c r="Y797" i="14"/>
  <c r="W797" i="14" s="1"/>
  <c r="Y796" i="14"/>
  <c r="W796" i="14" s="1"/>
  <c r="Y795" i="14"/>
  <c r="W795" i="14" s="1"/>
  <c r="Y794" i="14"/>
  <c r="W794" i="14" s="1"/>
  <c r="Y793" i="14"/>
  <c r="W793" i="14" s="1"/>
  <c r="Y792" i="14"/>
  <c r="W792" i="14" s="1"/>
  <c r="Y791" i="14"/>
  <c r="W791" i="14" s="1"/>
  <c r="Y790" i="14"/>
  <c r="W790" i="14" s="1"/>
  <c r="Y789" i="14"/>
  <c r="W789" i="14" s="1"/>
  <c r="Y788" i="14"/>
  <c r="W788" i="14" s="1"/>
  <c r="Y787" i="14"/>
  <c r="W787" i="14" s="1"/>
  <c r="Y786" i="14"/>
  <c r="W786" i="14" s="1"/>
  <c r="Y785" i="14"/>
  <c r="W785" i="14" s="1"/>
  <c r="Y784" i="14"/>
  <c r="W784" i="14" s="1"/>
  <c r="Y783" i="14"/>
  <c r="W783" i="14" s="1"/>
  <c r="Y782" i="14"/>
  <c r="W782" i="14" s="1"/>
  <c r="Y781" i="14"/>
  <c r="W781" i="14" s="1"/>
  <c r="Y780" i="14"/>
  <c r="W780" i="14" s="1"/>
  <c r="Y779" i="14"/>
  <c r="W779" i="14" s="1"/>
  <c r="Y778" i="14"/>
  <c r="W778" i="14" s="1"/>
  <c r="Y777" i="14"/>
  <c r="W777" i="14" s="1"/>
  <c r="Y776" i="14"/>
  <c r="W776" i="14" s="1"/>
  <c r="Y775" i="14"/>
  <c r="W775" i="14" s="1"/>
  <c r="Y774" i="14"/>
  <c r="W774" i="14" s="1"/>
  <c r="Y773" i="14"/>
  <c r="W773" i="14" s="1"/>
  <c r="Y772" i="14"/>
  <c r="W772" i="14" s="1"/>
  <c r="Y771" i="14"/>
  <c r="W771" i="14" s="1"/>
  <c r="Y770" i="14"/>
  <c r="W770" i="14" s="1"/>
  <c r="Y769" i="14"/>
  <c r="W769" i="14" s="1"/>
  <c r="Y768" i="14"/>
  <c r="W768" i="14" s="1"/>
  <c r="Y767" i="14"/>
  <c r="W767" i="14" s="1"/>
  <c r="Y766" i="14"/>
  <c r="W766" i="14" s="1"/>
  <c r="Y765" i="14"/>
  <c r="W765" i="14" s="1"/>
  <c r="Y764" i="14"/>
  <c r="W764" i="14" s="1"/>
  <c r="Y763" i="14"/>
  <c r="W763" i="14" s="1"/>
  <c r="Y762" i="14"/>
  <c r="W762" i="14" s="1"/>
  <c r="Y761" i="14"/>
  <c r="W761" i="14" s="1"/>
  <c r="Y760" i="14"/>
  <c r="W760" i="14" s="1"/>
  <c r="Y759" i="14"/>
  <c r="W759" i="14" s="1"/>
  <c r="Y758" i="14"/>
  <c r="W758" i="14" s="1"/>
  <c r="Y757" i="14"/>
  <c r="W757" i="14" s="1"/>
  <c r="Y756" i="14"/>
  <c r="W756" i="14" s="1"/>
  <c r="Y755" i="14"/>
  <c r="W755" i="14" s="1"/>
  <c r="Y754" i="14"/>
  <c r="W754" i="14" s="1"/>
  <c r="Y753" i="14"/>
  <c r="W753" i="14" s="1"/>
  <c r="Y752" i="14"/>
  <c r="W752" i="14" s="1"/>
  <c r="Y751" i="14"/>
  <c r="W751" i="14" s="1"/>
  <c r="Y750" i="14"/>
  <c r="W750" i="14" s="1"/>
  <c r="Y749" i="14"/>
  <c r="W749" i="14" s="1"/>
  <c r="Y748" i="14"/>
  <c r="W748" i="14" s="1"/>
  <c r="Y747" i="14"/>
  <c r="W747" i="14" s="1"/>
  <c r="Y746" i="14"/>
  <c r="W746" i="14" s="1"/>
  <c r="Y745" i="14"/>
  <c r="W745" i="14" s="1"/>
  <c r="Y744" i="14"/>
  <c r="W744" i="14" s="1"/>
  <c r="Y743" i="14"/>
  <c r="W743" i="14" s="1"/>
  <c r="Y742" i="14"/>
  <c r="W742" i="14" s="1"/>
  <c r="Y741" i="14"/>
  <c r="W741" i="14" s="1"/>
  <c r="Y740" i="14"/>
  <c r="W740" i="14" s="1"/>
  <c r="Y739" i="14"/>
  <c r="W739" i="14" s="1"/>
  <c r="Y738" i="14"/>
  <c r="W738" i="14" s="1"/>
  <c r="Y737" i="14"/>
  <c r="W737" i="14" s="1"/>
  <c r="Y736" i="14"/>
  <c r="W736" i="14" s="1"/>
  <c r="Y735" i="14"/>
  <c r="W735" i="14" s="1"/>
  <c r="Y734" i="14"/>
  <c r="W734" i="14" s="1"/>
  <c r="Y733" i="14"/>
  <c r="W733" i="14" s="1"/>
  <c r="Y732" i="14"/>
  <c r="W732" i="14" s="1"/>
  <c r="Y731" i="14"/>
  <c r="W731" i="14" s="1"/>
  <c r="Y730" i="14"/>
  <c r="W730" i="14" s="1"/>
  <c r="Y729" i="14"/>
  <c r="W729" i="14" s="1"/>
  <c r="Y728" i="14"/>
  <c r="W728" i="14" s="1"/>
  <c r="Y727" i="14"/>
  <c r="W727" i="14" s="1"/>
  <c r="Y726" i="14"/>
  <c r="W726" i="14" s="1"/>
  <c r="Y725" i="14"/>
  <c r="W725" i="14" s="1"/>
  <c r="Y724" i="14"/>
  <c r="W724" i="14" s="1"/>
  <c r="Y723" i="14"/>
  <c r="W723" i="14" s="1"/>
  <c r="Y722" i="14"/>
  <c r="W722" i="14" s="1"/>
  <c r="Y721" i="14"/>
  <c r="W721" i="14" s="1"/>
  <c r="Y720" i="14"/>
  <c r="W720" i="14" s="1"/>
  <c r="Y719" i="14"/>
  <c r="W719" i="14" s="1"/>
  <c r="Y718" i="14"/>
  <c r="W718" i="14" s="1"/>
  <c r="Y717" i="14"/>
  <c r="W717" i="14" s="1"/>
  <c r="Y716" i="14"/>
  <c r="W716" i="14" s="1"/>
  <c r="Y715" i="14"/>
  <c r="W715" i="14" s="1"/>
  <c r="Y714" i="14"/>
  <c r="W714" i="14" s="1"/>
  <c r="Y713" i="14"/>
  <c r="W713" i="14" s="1"/>
  <c r="Y712" i="14"/>
  <c r="W712" i="14" s="1"/>
  <c r="Y711" i="14"/>
  <c r="W711" i="14" s="1"/>
  <c r="Y710" i="14"/>
  <c r="W710" i="14" s="1"/>
  <c r="Y709" i="14"/>
  <c r="W709" i="14" s="1"/>
  <c r="Y708" i="14"/>
  <c r="W708" i="14" s="1"/>
  <c r="Y707" i="14"/>
  <c r="W707" i="14" s="1"/>
  <c r="Y706" i="14"/>
  <c r="W706" i="14" s="1"/>
  <c r="Y705" i="14"/>
  <c r="W705" i="14" s="1"/>
  <c r="Y704" i="14"/>
  <c r="W704" i="14" s="1"/>
  <c r="Y703" i="14"/>
  <c r="W703" i="14" s="1"/>
  <c r="Y702" i="14"/>
  <c r="W702" i="14" s="1"/>
  <c r="Y701" i="14"/>
  <c r="W701" i="14" s="1"/>
  <c r="Y700" i="14"/>
  <c r="W700" i="14" s="1"/>
  <c r="Y699" i="14"/>
  <c r="W699" i="14" s="1"/>
  <c r="Y698" i="14"/>
  <c r="W698" i="14" s="1"/>
  <c r="Y697" i="14"/>
  <c r="W697" i="14" s="1"/>
  <c r="Y696" i="14"/>
  <c r="W696" i="14" s="1"/>
  <c r="Y695" i="14"/>
  <c r="W695" i="14" s="1"/>
  <c r="Y694" i="14"/>
  <c r="W694" i="14" s="1"/>
  <c r="Y693" i="14"/>
  <c r="W693" i="14" s="1"/>
  <c r="Y692" i="14"/>
  <c r="W692" i="14" s="1"/>
  <c r="Y691" i="14"/>
  <c r="W691" i="14" s="1"/>
  <c r="Y690" i="14"/>
  <c r="W690" i="14" s="1"/>
  <c r="Y689" i="14"/>
  <c r="W689" i="14" s="1"/>
  <c r="Y688" i="14"/>
  <c r="W688" i="14" s="1"/>
  <c r="Y687" i="14"/>
  <c r="W687" i="14" s="1"/>
  <c r="Y686" i="14"/>
  <c r="W686" i="14" s="1"/>
  <c r="Y685" i="14"/>
  <c r="W685" i="14" s="1"/>
  <c r="Y684" i="14"/>
  <c r="W684" i="14" s="1"/>
  <c r="Y683" i="14"/>
  <c r="W683" i="14" s="1"/>
  <c r="Y682" i="14"/>
  <c r="W682" i="14" s="1"/>
  <c r="Y681" i="14"/>
  <c r="W681" i="14" s="1"/>
  <c r="Y680" i="14"/>
  <c r="W680" i="14" s="1"/>
  <c r="Y679" i="14"/>
  <c r="W679" i="14" s="1"/>
  <c r="Y678" i="14"/>
  <c r="W678" i="14" s="1"/>
  <c r="Y677" i="14"/>
  <c r="W677" i="14" s="1"/>
  <c r="Y676" i="14"/>
  <c r="W676" i="14" s="1"/>
  <c r="Y675" i="14"/>
  <c r="W675" i="14" s="1"/>
  <c r="Y674" i="14"/>
  <c r="W674" i="14" s="1"/>
  <c r="Y673" i="14"/>
  <c r="W673" i="14" s="1"/>
  <c r="Y672" i="14"/>
  <c r="W672" i="14" s="1"/>
  <c r="Y671" i="14"/>
  <c r="W671" i="14" s="1"/>
  <c r="Y670" i="14"/>
  <c r="W670" i="14" s="1"/>
  <c r="Y669" i="14"/>
  <c r="W669" i="14" s="1"/>
  <c r="Y668" i="14"/>
  <c r="W668" i="14" s="1"/>
  <c r="Y667" i="14"/>
  <c r="W667" i="14" s="1"/>
  <c r="Y666" i="14"/>
  <c r="W666" i="14" s="1"/>
  <c r="Y665" i="14"/>
  <c r="W665" i="14" s="1"/>
  <c r="Y664" i="14"/>
  <c r="W664" i="14" s="1"/>
  <c r="Y663" i="14"/>
  <c r="W663" i="14" s="1"/>
  <c r="Y662" i="14"/>
  <c r="W662" i="14" s="1"/>
  <c r="Y661" i="14"/>
  <c r="W661" i="14" s="1"/>
  <c r="Y660" i="14"/>
  <c r="W660" i="14" s="1"/>
  <c r="Y659" i="14"/>
  <c r="W659" i="14" s="1"/>
  <c r="Y658" i="14"/>
  <c r="W658" i="14" s="1"/>
  <c r="Y657" i="14"/>
  <c r="W657" i="14" s="1"/>
  <c r="Y656" i="14"/>
  <c r="W656" i="14" s="1"/>
  <c r="Y655" i="14"/>
  <c r="W655" i="14" s="1"/>
  <c r="Y654" i="14"/>
  <c r="W654" i="14" s="1"/>
  <c r="Y653" i="14"/>
  <c r="W653" i="14" s="1"/>
  <c r="Y652" i="14"/>
  <c r="W652" i="14" s="1"/>
  <c r="Y651" i="14"/>
  <c r="W651" i="14" s="1"/>
  <c r="Y650" i="14"/>
  <c r="W650" i="14" s="1"/>
  <c r="Y649" i="14"/>
  <c r="W649" i="14" s="1"/>
  <c r="Y648" i="14"/>
  <c r="W648" i="14" s="1"/>
  <c r="Y647" i="14"/>
  <c r="W647" i="14" s="1"/>
  <c r="Y646" i="14"/>
  <c r="W646" i="14" s="1"/>
  <c r="Y645" i="14"/>
  <c r="W645" i="14" s="1"/>
  <c r="Y644" i="14"/>
  <c r="W644" i="14" s="1"/>
  <c r="Y643" i="14"/>
  <c r="W643" i="14" s="1"/>
  <c r="Y642" i="14"/>
  <c r="W642" i="14" s="1"/>
  <c r="Y641" i="14"/>
  <c r="W641" i="14" s="1"/>
  <c r="Y640" i="14"/>
  <c r="W640" i="14" s="1"/>
  <c r="Y639" i="14"/>
  <c r="W639" i="14" s="1"/>
  <c r="Y638" i="14"/>
  <c r="W638" i="14" s="1"/>
  <c r="Y637" i="14"/>
  <c r="W637" i="14" s="1"/>
  <c r="Y636" i="14"/>
  <c r="W636" i="14" s="1"/>
  <c r="Y635" i="14"/>
  <c r="W635" i="14" s="1"/>
  <c r="Y634" i="14"/>
  <c r="W634" i="14" s="1"/>
  <c r="Y633" i="14"/>
  <c r="W633" i="14" s="1"/>
  <c r="Y632" i="14"/>
  <c r="W632" i="14" s="1"/>
  <c r="Y631" i="14"/>
  <c r="W631" i="14" s="1"/>
  <c r="Y630" i="14"/>
  <c r="W630" i="14" s="1"/>
  <c r="Y629" i="14"/>
  <c r="W629" i="14" s="1"/>
  <c r="Y628" i="14"/>
  <c r="W628" i="14" s="1"/>
  <c r="Y627" i="14"/>
  <c r="W627" i="14" s="1"/>
  <c r="Y626" i="14"/>
  <c r="W626" i="14" s="1"/>
  <c r="Y625" i="14"/>
  <c r="W625" i="14" s="1"/>
  <c r="Y624" i="14"/>
  <c r="W624" i="14" s="1"/>
  <c r="Y623" i="14"/>
  <c r="W623" i="14" s="1"/>
  <c r="Y622" i="14"/>
  <c r="W622" i="14" s="1"/>
  <c r="Y621" i="14"/>
  <c r="W621" i="14" s="1"/>
  <c r="Y620" i="14"/>
  <c r="W620" i="14" s="1"/>
  <c r="Y619" i="14"/>
  <c r="W619" i="14" s="1"/>
  <c r="Y618" i="14"/>
  <c r="W618" i="14" s="1"/>
  <c r="Y617" i="14"/>
  <c r="W617" i="14" s="1"/>
  <c r="Y616" i="14"/>
  <c r="W616" i="14" s="1"/>
  <c r="Y615" i="14"/>
  <c r="W615" i="14" s="1"/>
  <c r="Y614" i="14"/>
  <c r="W614" i="14" s="1"/>
  <c r="Y613" i="14"/>
  <c r="W613" i="14" s="1"/>
  <c r="Y612" i="14"/>
  <c r="W612" i="14" s="1"/>
  <c r="Y611" i="14"/>
  <c r="W611" i="14" s="1"/>
  <c r="Y610" i="14"/>
  <c r="W610" i="14" s="1"/>
  <c r="Y609" i="14"/>
  <c r="W609" i="14" s="1"/>
  <c r="Y608" i="14"/>
  <c r="W608" i="14" s="1"/>
  <c r="Y607" i="14"/>
  <c r="W607" i="14" s="1"/>
  <c r="Y606" i="14"/>
  <c r="W606" i="14" s="1"/>
  <c r="Y605" i="14"/>
  <c r="W605" i="14" s="1"/>
  <c r="Y604" i="14"/>
  <c r="W604" i="14" s="1"/>
  <c r="Y603" i="14"/>
  <c r="W603" i="14" s="1"/>
  <c r="Y602" i="14"/>
  <c r="W602" i="14" s="1"/>
  <c r="Y601" i="14"/>
  <c r="W601" i="14" s="1"/>
  <c r="Y600" i="14"/>
  <c r="W600" i="14" s="1"/>
  <c r="Y599" i="14"/>
  <c r="W599" i="14" s="1"/>
  <c r="Y598" i="14"/>
  <c r="W598" i="14" s="1"/>
  <c r="Y597" i="14"/>
  <c r="W597" i="14" s="1"/>
  <c r="Y596" i="14"/>
  <c r="W596" i="14" s="1"/>
  <c r="Y595" i="14"/>
  <c r="W595" i="14" s="1"/>
  <c r="Y594" i="14"/>
  <c r="W594" i="14" s="1"/>
  <c r="Y593" i="14"/>
  <c r="W593" i="14" s="1"/>
  <c r="Y592" i="14"/>
  <c r="W592" i="14" s="1"/>
  <c r="Y591" i="14"/>
  <c r="W591" i="14" s="1"/>
  <c r="Y590" i="14"/>
  <c r="W590" i="14" s="1"/>
  <c r="Y589" i="14"/>
  <c r="W589" i="14" s="1"/>
  <c r="Y588" i="14"/>
  <c r="W588" i="14" s="1"/>
  <c r="Y587" i="14"/>
  <c r="W587" i="14" s="1"/>
  <c r="Y586" i="14"/>
  <c r="W586" i="14" s="1"/>
  <c r="Y585" i="14"/>
  <c r="W585" i="14" s="1"/>
  <c r="Y584" i="14"/>
  <c r="W584" i="14" s="1"/>
  <c r="Y583" i="14"/>
  <c r="W583" i="14" s="1"/>
  <c r="Y582" i="14"/>
  <c r="W582" i="14" s="1"/>
  <c r="Y581" i="14"/>
  <c r="W581" i="14" s="1"/>
  <c r="Y580" i="14"/>
  <c r="W580" i="14" s="1"/>
  <c r="Y579" i="14"/>
  <c r="W579" i="14" s="1"/>
  <c r="Y578" i="14"/>
  <c r="W578" i="14" s="1"/>
  <c r="Y577" i="14"/>
  <c r="W577" i="14" s="1"/>
  <c r="Y576" i="14"/>
  <c r="W576" i="14" s="1"/>
  <c r="Y575" i="14"/>
  <c r="W575" i="14" s="1"/>
  <c r="Y574" i="14"/>
  <c r="W574" i="14" s="1"/>
  <c r="Y573" i="14"/>
  <c r="W573" i="14" s="1"/>
  <c r="Y572" i="14"/>
  <c r="W572" i="14" s="1"/>
  <c r="Y571" i="14"/>
  <c r="W571" i="14" s="1"/>
  <c r="Y570" i="14"/>
  <c r="W570" i="14" s="1"/>
  <c r="Y569" i="14"/>
  <c r="W569" i="14" s="1"/>
  <c r="Y568" i="14"/>
  <c r="W568" i="14" s="1"/>
  <c r="Y567" i="14"/>
  <c r="W567" i="14" s="1"/>
  <c r="Y566" i="14"/>
  <c r="W566" i="14" s="1"/>
  <c r="Y565" i="14"/>
  <c r="W565" i="14" s="1"/>
  <c r="Y564" i="14"/>
  <c r="W564" i="14" s="1"/>
  <c r="Y563" i="14"/>
  <c r="W563" i="14" s="1"/>
  <c r="Y562" i="14"/>
  <c r="W562" i="14" s="1"/>
  <c r="Y561" i="14"/>
  <c r="W561" i="14" s="1"/>
  <c r="Y560" i="14"/>
  <c r="W560" i="14" s="1"/>
  <c r="Y559" i="14"/>
  <c r="W559" i="14" s="1"/>
  <c r="Y558" i="14"/>
  <c r="W558" i="14" s="1"/>
  <c r="Y557" i="14"/>
  <c r="W557" i="14" s="1"/>
  <c r="Y556" i="14"/>
  <c r="W556" i="14" s="1"/>
  <c r="Y555" i="14"/>
  <c r="W555" i="14" s="1"/>
  <c r="Y554" i="14"/>
  <c r="W554" i="14" s="1"/>
  <c r="Y553" i="14"/>
  <c r="W553" i="14" s="1"/>
  <c r="Y552" i="14"/>
  <c r="W552" i="14" s="1"/>
  <c r="Y551" i="14"/>
  <c r="W551" i="14" s="1"/>
  <c r="Y550" i="14"/>
  <c r="W550" i="14" s="1"/>
  <c r="Y549" i="14"/>
  <c r="W549" i="14" s="1"/>
  <c r="Y548" i="14"/>
  <c r="W548" i="14" s="1"/>
  <c r="Y547" i="14"/>
  <c r="W547" i="14" s="1"/>
  <c r="Y546" i="14"/>
  <c r="W546" i="14" s="1"/>
  <c r="Y545" i="14"/>
  <c r="W545" i="14" s="1"/>
  <c r="Y544" i="14"/>
  <c r="W544" i="14" s="1"/>
  <c r="Y543" i="14"/>
  <c r="W543" i="14" s="1"/>
  <c r="Y542" i="14"/>
  <c r="W542" i="14" s="1"/>
  <c r="Y541" i="14"/>
  <c r="W541" i="14" s="1"/>
  <c r="Y540" i="14"/>
  <c r="W540" i="14" s="1"/>
  <c r="Y539" i="14"/>
  <c r="W539" i="14" s="1"/>
  <c r="Y538" i="14"/>
  <c r="W538" i="14" s="1"/>
  <c r="Y537" i="14"/>
  <c r="W537" i="14" s="1"/>
  <c r="Y536" i="14"/>
  <c r="W536" i="14" s="1"/>
  <c r="Y535" i="14"/>
  <c r="W535" i="14" s="1"/>
  <c r="Y534" i="14"/>
  <c r="W534" i="14" s="1"/>
  <c r="Y533" i="14"/>
  <c r="W533" i="14" s="1"/>
  <c r="Y532" i="14"/>
  <c r="W532" i="14" s="1"/>
  <c r="Y531" i="14"/>
  <c r="W531" i="14" s="1"/>
  <c r="Y530" i="14"/>
  <c r="W530" i="14" s="1"/>
  <c r="Y529" i="14"/>
  <c r="W529" i="14" s="1"/>
  <c r="Y528" i="14"/>
  <c r="W528" i="14" s="1"/>
  <c r="Y527" i="14"/>
  <c r="W527" i="14" s="1"/>
  <c r="Y526" i="14"/>
  <c r="W526" i="14" s="1"/>
  <c r="Y525" i="14"/>
  <c r="W525" i="14" s="1"/>
  <c r="Y524" i="14"/>
  <c r="W524" i="14" s="1"/>
  <c r="Y523" i="14"/>
  <c r="W523" i="14" s="1"/>
  <c r="Y522" i="14"/>
  <c r="W522" i="14" s="1"/>
  <c r="Y521" i="14"/>
  <c r="W521" i="14" s="1"/>
  <c r="Y520" i="14"/>
  <c r="W520" i="14" s="1"/>
  <c r="Y519" i="14"/>
  <c r="W519" i="14" s="1"/>
  <c r="Y518" i="14"/>
  <c r="W518" i="14" s="1"/>
  <c r="Y517" i="14"/>
  <c r="W517" i="14" s="1"/>
  <c r="Y516" i="14"/>
  <c r="W516" i="14" s="1"/>
  <c r="Y515" i="14"/>
  <c r="W515" i="14" s="1"/>
  <c r="Y514" i="14"/>
  <c r="W514" i="14" s="1"/>
  <c r="Y513" i="14"/>
  <c r="W513" i="14" s="1"/>
  <c r="Y512" i="14"/>
  <c r="W512" i="14" s="1"/>
  <c r="Y511" i="14"/>
  <c r="W511" i="14" s="1"/>
  <c r="Y510" i="14"/>
  <c r="W510" i="14" s="1"/>
  <c r="Y509" i="14"/>
  <c r="W509" i="14" s="1"/>
  <c r="Y508" i="14"/>
  <c r="W508" i="14" s="1"/>
  <c r="Y507" i="14"/>
  <c r="W507" i="14" s="1"/>
  <c r="Y506" i="14"/>
  <c r="W506" i="14" s="1"/>
  <c r="Y505" i="14"/>
  <c r="W505" i="14" s="1"/>
  <c r="Y504" i="14"/>
  <c r="W504" i="14" s="1"/>
  <c r="Y503" i="14"/>
  <c r="W503" i="14" s="1"/>
  <c r="Y502" i="14"/>
  <c r="W502" i="14" s="1"/>
  <c r="Y501" i="14"/>
  <c r="W501" i="14" s="1"/>
  <c r="Y500" i="14"/>
  <c r="W500" i="14" s="1"/>
  <c r="Y499" i="14"/>
  <c r="W499" i="14" s="1"/>
  <c r="Y498" i="14"/>
  <c r="W498" i="14" s="1"/>
  <c r="Y497" i="14"/>
  <c r="W497" i="14" s="1"/>
  <c r="Y496" i="14"/>
  <c r="W496" i="14" s="1"/>
  <c r="Y495" i="14"/>
  <c r="W495" i="14" s="1"/>
  <c r="Y494" i="14"/>
  <c r="W494" i="14" s="1"/>
  <c r="Y493" i="14"/>
  <c r="W493" i="14" s="1"/>
  <c r="Y492" i="14"/>
  <c r="W492" i="14" s="1"/>
  <c r="Y491" i="14"/>
  <c r="W491" i="14" s="1"/>
  <c r="Y490" i="14"/>
  <c r="W490" i="14" s="1"/>
  <c r="Y489" i="14"/>
  <c r="W489" i="14" s="1"/>
  <c r="Y488" i="14"/>
  <c r="W488" i="14" s="1"/>
  <c r="Y487" i="14"/>
  <c r="W487" i="14" s="1"/>
  <c r="Y486" i="14"/>
  <c r="W486" i="14" s="1"/>
  <c r="Y485" i="14"/>
  <c r="W485" i="14" s="1"/>
  <c r="Y484" i="14"/>
  <c r="W484" i="14" s="1"/>
  <c r="Y483" i="14"/>
  <c r="W483" i="14" s="1"/>
  <c r="Y482" i="14"/>
  <c r="W482" i="14" s="1"/>
  <c r="Y481" i="14"/>
  <c r="W481" i="14" s="1"/>
  <c r="Y480" i="14"/>
  <c r="W480" i="14" s="1"/>
  <c r="Y479" i="14"/>
  <c r="W479" i="14" s="1"/>
  <c r="Y478" i="14"/>
  <c r="W478" i="14" s="1"/>
  <c r="Y477" i="14"/>
  <c r="W477" i="14" s="1"/>
  <c r="Y476" i="14"/>
  <c r="W476" i="14" s="1"/>
  <c r="Y475" i="14"/>
  <c r="W475" i="14" s="1"/>
  <c r="Y474" i="14"/>
  <c r="W474" i="14" s="1"/>
  <c r="Y473" i="14"/>
  <c r="W473" i="14" s="1"/>
  <c r="Y472" i="14"/>
  <c r="W472" i="14" s="1"/>
  <c r="Y471" i="14"/>
  <c r="W471" i="14" s="1"/>
  <c r="Y470" i="14"/>
  <c r="W470" i="14" s="1"/>
  <c r="Y469" i="14"/>
  <c r="W469" i="14" s="1"/>
  <c r="Y468" i="14"/>
  <c r="W468" i="14" s="1"/>
  <c r="Y467" i="14"/>
  <c r="W467" i="14" s="1"/>
  <c r="Y466" i="14"/>
  <c r="W466" i="14" s="1"/>
  <c r="Y465" i="14"/>
  <c r="W465" i="14" s="1"/>
  <c r="Y464" i="14"/>
  <c r="W464" i="14" s="1"/>
  <c r="Y463" i="14"/>
  <c r="W463" i="14" s="1"/>
  <c r="Y462" i="14"/>
  <c r="W462" i="14" s="1"/>
  <c r="Y461" i="14"/>
  <c r="W461" i="14" s="1"/>
  <c r="Y460" i="14"/>
  <c r="W460" i="14" s="1"/>
  <c r="Y459" i="14"/>
  <c r="W459" i="14" s="1"/>
  <c r="Y458" i="14"/>
  <c r="W458" i="14" s="1"/>
  <c r="Y457" i="14"/>
  <c r="W457" i="14" s="1"/>
  <c r="Y456" i="14"/>
  <c r="W456" i="14" s="1"/>
  <c r="Y455" i="14"/>
  <c r="W455" i="14" s="1"/>
  <c r="Y454" i="14"/>
  <c r="W454" i="14" s="1"/>
  <c r="Y453" i="14"/>
  <c r="W453" i="14" s="1"/>
  <c r="Y452" i="14"/>
  <c r="W452" i="14" s="1"/>
  <c r="Y451" i="14"/>
  <c r="W451" i="14" s="1"/>
  <c r="Y450" i="14"/>
  <c r="W450" i="14" s="1"/>
  <c r="Y449" i="14"/>
  <c r="W449" i="14" s="1"/>
  <c r="Y448" i="14"/>
  <c r="W448" i="14" s="1"/>
  <c r="Y447" i="14"/>
  <c r="W447" i="14" s="1"/>
  <c r="Y446" i="14"/>
  <c r="W446" i="14" s="1"/>
  <c r="Y445" i="14"/>
  <c r="W445" i="14" s="1"/>
  <c r="Y444" i="14"/>
  <c r="W444" i="14" s="1"/>
  <c r="Y443" i="14"/>
  <c r="W443" i="14" s="1"/>
  <c r="Y442" i="14"/>
  <c r="W442" i="14" s="1"/>
  <c r="Y441" i="14"/>
  <c r="W441" i="14" s="1"/>
  <c r="Y440" i="14"/>
  <c r="W440" i="14" s="1"/>
  <c r="Y439" i="14"/>
  <c r="W439" i="14" s="1"/>
  <c r="Y438" i="14"/>
  <c r="W438" i="14" s="1"/>
  <c r="Y437" i="14"/>
  <c r="W437" i="14" s="1"/>
  <c r="Y436" i="14"/>
  <c r="W436" i="14" s="1"/>
  <c r="Y435" i="14"/>
  <c r="W435" i="14" s="1"/>
  <c r="Y434" i="14"/>
  <c r="W434" i="14" s="1"/>
  <c r="Y433" i="14"/>
  <c r="W433" i="14" s="1"/>
  <c r="Y432" i="14"/>
  <c r="W432" i="14" s="1"/>
  <c r="Y431" i="14"/>
  <c r="W431" i="14" s="1"/>
  <c r="Y430" i="14"/>
  <c r="W430" i="14" s="1"/>
  <c r="Y429" i="14"/>
  <c r="W429" i="14" s="1"/>
  <c r="Y428" i="14"/>
  <c r="W428" i="14" s="1"/>
  <c r="Y427" i="14"/>
  <c r="W427" i="14" s="1"/>
  <c r="Y426" i="14"/>
  <c r="W426" i="14" s="1"/>
  <c r="Y425" i="14"/>
  <c r="W425" i="14" s="1"/>
  <c r="Y424" i="14"/>
  <c r="W424" i="14" s="1"/>
  <c r="Y423" i="14"/>
  <c r="W423" i="14" s="1"/>
  <c r="Y422" i="14"/>
  <c r="W422" i="14" s="1"/>
  <c r="Y421" i="14"/>
  <c r="W421" i="14" s="1"/>
  <c r="Y420" i="14"/>
  <c r="W420" i="14" s="1"/>
  <c r="Y419" i="14"/>
  <c r="W419" i="14" s="1"/>
  <c r="Y418" i="14"/>
  <c r="W418" i="14" s="1"/>
  <c r="Y417" i="14"/>
  <c r="W417" i="14" s="1"/>
  <c r="Y416" i="14"/>
  <c r="W416" i="14" s="1"/>
  <c r="Y415" i="14"/>
  <c r="W415" i="14" s="1"/>
  <c r="Y414" i="14"/>
  <c r="W414" i="14" s="1"/>
  <c r="Y413" i="14"/>
  <c r="W413" i="14" s="1"/>
  <c r="Y412" i="14"/>
  <c r="W412" i="14" s="1"/>
  <c r="Y411" i="14"/>
  <c r="W411" i="14" s="1"/>
  <c r="Y410" i="14"/>
  <c r="W410" i="14" s="1"/>
  <c r="Y409" i="14"/>
  <c r="W409" i="14" s="1"/>
  <c r="Y408" i="14"/>
  <c r="W408" i="14" s="1"/>
  <c r="Y407" i="14"/>
  <c r="W407" i="14" s="1"/>
  <c r="Y406" i="14"/>
  <c r="W406" i="14" s="1"/>
  <c r="Y405" i="14"/>
  <c r="W405" i="14" s="1"/>
  <c r="Y404" i="14"/>
  <c r="W404" i="14" s="1"/>
  <c r="Y403" i="14"/>
  <c r="W403" i="14" s="1"/>
  <c r="Y402" i="14"/>
  <c r="W402" i="14" s="1"/>
  <c r="Y401" i="14"/>
  <c r="W401" i="14" s="1"/>
  <c r="Y400" i="14"/>
  <c r="W400" i="14" s="1"/>
  <c r="Y399" i="14"/>
  <c r="W399" i="14" s="1"/>
  <c r="Y398" i="14"/>
  <c r="W398" i="14" s="1"/>
  <c r="Y397" i="14"/>
  <c r="W397" i="14" s="1"/>
  <c r="Y396" i="14"/>
  <c r="W396" i="14" s="1"/>
  <c r="Y395" i="14"/>
  <c r="W395" i="14" s="1"/>
  <c r="Y394" i="14"/>
  <c r="W394" i="14" s="1"/>
  <c r="Y393" i="14"/>
  <c r="W393" i="14" s="1"/>
  <c r="Y392" i="14"/>
  <c r="W392" i="14" s="1"/>
  <c r="Y391" i="14"/>
  <c r="W391" i="14" s="1"/>
  <c r="Y390" i="14"/>
  <c r="W390" i="14" s="1"/>
  <c r="Y389" i="14"/>
  <c r="W389" i="14" s="1"/>
  <c r="Y388" i="14"/>
  <c r="W388" i="14" s="1"/>
  <c r="Y387" i="14"/>
  <c r="W387" i="14" s="1"/>
  <c r="Y386" i="14"/>
  <c r="W386" i="14" s="1"/>
  <c r="Y385" i="14"/>
  <c r="W385" i="14" s="1"/>
  <c r="Y384" i="14"/>
  <c r="W384" i="14" s="1"/>
  <c r="Y383" i="14"/>
  <c r="W383" i="14" s="1"/>
  <c r="Y382" i="14"/>
  <c r="W382" i="14" s="1"/>
  <c r="Y381" i="14"/>
  <c r="W381" i="14" s="1"/>
  <c r="Y380" i="14"/>
  <c r="W380" i="14" s="1"/>
  <c r="Y379" i="14"/>
  <c r="W379" i="14" s="1"/>
  <c r="Y378" i="14"/>
  <c r="W378" i="14" s="1"/>
  <c r="Y377" i="14"/>
  <c r="W377" i="14" s="1"/>
  <c r="Y376" i="14"/>
  <c r="W376" i="14" s="1"/>
  <c r="Y375" i="14"/>
  <c r="W375" i="14" s="1"/>
  <c r="Y374" i="14"/>
  <c r="W374" i="14" s="1"/>
  <c r="Y373" i="14"/>
  <c r="W373" i="14" s="1"/>
  <c r="Y372" i="14"/>
  <c r="W372" i="14" s="1"/>
  <c r="Y371" i="14"/>
  <c r="W371" i="14" s="1"/>
  <c r="Y370" i="14"/>
  <c r="W370" i="14" s="1"/>
  <c r="Y369" i="14"/>
  <c r="W369" i="14" s="1"/>
  <c r="Y368" i="14"/>
  <c r="W368" i="14" s="1"/>
  <c r="Y367" i="14"/>
  <c r="W367" i="14" s="1"/>
  <c r="Y366" i="14"/>
  <c r="W366" i="14" s="1"/>
  <c r="Y365" i="14"/>
  <c r="W365" i="14" s="1"/>
  <c r="Y364" i="14"/>
  <c r="W364" i="14" s="1"/>
  <c r="Y363" i="14"/>
  <c r="W363" i="14" s="1"/>
  <c r="Y362" i="14"/>
  <c r="W362" i="14" s="1"/>
  <c r="Y361" i="14"/>
  <c r="W361" i="14" s="1"/>
  <c r="Y360" i="14"/>
  <c r="W360" i="14" s="1"/>
  <c r="Y359" i="14"/>
  <c r="W359" i="14" s="1"/>
  <c r="Y358" i="14"/>
  <c r="W358" i="14" s="1"/>
  <c r="Y357" i="14"/>
  <c r="W357" i="14" s="1"/>
  <c r="Y356" i="14"/>
  <c r="W356" i="14" s="1"/>
  <c r="Y355" i="14"/>
  <c r="W355" i="14" s="1"/>
  <c r="Y354" i="14"/>
  <c r="W354" i="14" s="1"/>
  <c r="Y353" i="14"/>
  <c r="W353" i="14" s="1"/>
  <c r="Y352" i="14"/>
  <c r="W352" i="14" s="1"/>
  <c r="Y351" i="14"/>
  <c r="W351" i="14" s="1"/>
  <c r="Y350" i="14"/>
  <c r="W350" i="14" s="1"/>
  <c r="Y349" i="14"/>
  <c r="W349" i="14" s="1"/>
  <c r="Y348" i="14"/>
  <c r="W348" i="14" s="1"/>
  <c r="Y347" i="14"/>
  <c r="W347" i="14" s="1"/>
  <c r="Y346" i="14"/>
  <c r="W346" i="14" s="1"/>
  <c r="Y345" i="14"/>
  <c r="W345" i="14" s="1"/>
  <c r="Y344" i="14"/>
  <c r="W344" i="14" s="1"/>
  <c r="Y343" i="14"/>
  <c r="W343" i="14" s="1"/>
  <c r="Y342" i="14"/>
  <c r="W342" i="14" s="1"/>
  <c r="Y341" i="14"/>
  <c r="W341" i="14" s="1"/>
  <c r="Y340" i="14"/>
  <c r="W340" i="14" s="1"/>
  <c r="Y339" i="14"/>
  <c r="W339" i="14" s="1"/>
  <c r="Y338" i="14"/>
  <c r="W338" i="14" s="1"/>
  <c r="Y337" i="14"/>
  <c r="W337" i="14" s="1"/>
  <c r="Y336" i="14"/>
  <c r="W336" i="14" s="1"/>
  <c r="Y335" i="14"/>
  <c r="W335" i="14" s="1"/>
  <c r="Y334" i="14"/>
  <c r="W334" i="14" s="1"/>
  <c r="Y333" i="14"/>
  <c r="W333" i="14" s="1"/>
  <c r="Y332" i="14"/>
  <c r="W332" i="14" s="1"/>
  <c r="Y331" i="14"/>
  <c r="W331" i="14" s="1"/>
  <c r="Y330" i="14"/>
  <c r="W330" i="14" s="1"/>
  <c r="Y329" i="14"/>
  <c r="W329" i="14" s="1"/>
  <c r="Y328" i="14"/>
  <c r="W328" i="14" s="1"/>
  <c r="Y327" i="14"/>
  <c r="W327" i="14" s="1"/>
  <c r="Y326" i="14"/>
  <c r="W326" i="14" s="1"/>
  <c r="Y325" i="14"/>
  <c r="W325" i="14" s="1"/>
  <c r="Y324" i="14"/>
  <c r="W324" i="14" s="1"/>
  <c r="Y323" i="14"/>
  <c r="W323" i="14" s="1"/>
  <c r="Y322" i="14"/>
  <c r="W322" i="14" s="1"/>
  <c r="Y321" i="14"/>
  <c r="W321" i="14" s="1"/>
  <c r="Y320" i="14"/>
  <c r="W320" i="14" s="1"/>
  <c r="Y319" i="14"/>
  <c r="W319" i="14" s="1"/>
  <c r="Y318" i="14"/>
  <c r="W318" i="14" s="1"/>
  <c r="Y317" i="14"/>
  <c r="W317" i="14" s="1"/>
  <c r="Y316" i="14"/>
  <c r="W316" i="14" s="1"/>
  <c r="Y315" i="14"/>
  <c r="W315" i="14" s="1"/>
  <c r="Y314" i="14"/>
  <c r="W314" i="14" s="1"/>
  <c r="Y313" i="14"/>
  <c r="W313" i="14" s="1"/>
  <c r="Y312" i="14"/>
  <c r="W312" i="14" s="1"/>
  <c r="Y311" i="14"/>
  <c r="W311" i="14" s="1"/>
  <c r="Y310" i="14"/>
  <c r="W310" i="14" s="1"/>
  <c r="Y309" i="14"/>
  <c r="W309" i="14" s="1"/>
  <c r="Y308" i="14"/>
  <c r="W308" i="14" s="1"/>
  <c r="Y307" i="14"/>
  <c r="W307" i="14" s="1"/>
  <c r="Y306" i="14"/>
  <c r="W306" i="14" s="1"/>
  <c r="Y305" i="14"/>
  <c r="W305" i="14" s="1"/>
  <c r="Y304" i="14"/>
  <c r="W304" i="14" s="1"/>
  <c r="Y303" i="14"/>
  <c r="W303" i="14" s="1"/>
  <c r="Y302" i="14"/>
  <c r="W302" i="14" s="1"/>
  <c r="Y301" i="14"/>
  <c r="W301" i="14" s="1"/>
  <c r="Y300" i="14"/>
  <c r="W300" i="14" s="1"/>
  <c r="Y299" i="14"/>
  <c r="W299" i="14" s="1"/>
  <c r="Y298" i="14"/>
  <c r="W298" i="14" s="1"/>
  <c r="Y297" i="14"/>
  <c r="W297" i="14" s="1"/>
  <c r="Y296" i="14"/>
  <c r="W296" i="14" s="1"/>
  <c r="Y295" i="14"/>
  <c r="W295" i="14" s="1"/>
  <c r="Y294" i="14"/>
  <c r="W294" i="14" s="1"/>
  <c r="Y293" i="14"/>
  <c r="W293" i="14" s="1"/>
  <c r="Y292" i="14"/>
  <c r="W292" i="14" s="1"/>
  <c r="Y291" i="14"/>
  <c r="W291" i="14" s="1"/>
  <c r="Y290" i="14"/>
  <c r="W290" i="14" s="1"/>
  <c r="Y289" i="14"/>
  <c r="W289" i="14" s="1"/>
  <c r="Y288" i="14"/>
  <c r="W288" i="14" s="1"/>
  <c r="Y287" i="14"/>
  <c r="W287" i="14" s="1"/>
  <c r="Y286" i="14"/>
  <c r="W286" i="14" s="1"/>
  <c r="Y285" i="14"/>
  <c r="W285" i="14" s="1"/>
  <c r="Y284" i="14"/>
  <c r="W284" i="14" s="1"/>
  <c r="Y283" i="14"/>
  <c r="W283" i="14" s="1"/>
  <c r="Y282" i="14"/>
  <c r="W282" i="14" s="1"/>
  <c r="Y281" i="14"/>
  <c r="W281" i="14" s="1"/>
  <c r="Y280" i="14"/>
  <c r="W280" i="14" s="1"/>
  <c r="Y279" i="14"/>
  <c r="W279" i="14" s="1"/>
  <c r="Y278" i="14"/>
  <c r="W278" i="14" s="1"/>
  <c r="Y277" i="14"/>
  <c r="W277" i="14" s="1"/>
  <c r="Y276" i="14"/>
  <c r="W276" i="14" s="1"/>
  <c r="Y275" i="14"/>
  <c r="W275" i="14" s="1"/>
  <c r="Y274" i="14"/>
  <c r="W274" i="14" s="1"/>
  <c r="Y273" i="14"/>
  <c r="W273" i="14" s="1"/>
  <c r="Y272" i="14"/>
  <c r="W272" i="14" s="1"/>
  <c r="Y271" i="14"/>
  <c r="W271" i="14" s="1"/>
  <c r="Y270" i="14"/>
  <c r="W270" i="14" s="1"/>
  <c r="Y269" i="14"/>
  <c r="W269" i="14" s="1"/>
  <c r="Y268" i="14"/>
  <c r="W268" i="14" s="1"/>
  <c r="Y267" i="14"/>
  <c r="W267" i="14" s="1"/>
  <c r="Y266" i="14"/>
  <c r="W266" i="14" s="1"/>
  <c r="Y265" i="14"/>
  <c r="W265" i="14" s="1"/>
  <c r="Y264" i="14"/>
  <c r="W264" i="14" s="1"/>
  <c r="Y263" i="14"/>
  <c r="W263" i="14" s="1"/>
  <c r="Y262" i="14"/>
  <c r="W262" i="14" s="1"/>
  <c r="Y261" i="14"/>
  <c r="W261" i="14" s="1"/>
  <c r="Y260" i="14"/>
  <c r="W260" i="14" s="1"/>
  <c r="Y259" i="14"/>
  <c r="W259" i="14" s="1"/>
  <c r="Y258" i="14"/>
  <c r="W258" i="14" s="1"/>
  <c r="Y257" i="14"/>
  <c r="W257" i="14" s="1"/>
  <c r="Y256" i="14"/>
  <c r="W256" i="14" s="1"/>
  <c r="Y255" i="14"/>
  <c r="W255" i="14" s="1"/>
  <c r="Y254" i="14"/>
  <c r="W254" i="14" s="1"/>
  <c r="Y253" i="14"/>
  <c r="W253" i="14" s="1"/>
  <c r="Y252" i="14"/>
  <c r="W252" i="14" s="1"/>
  <c r="Y251" i="14"/>
  <c r="W251" i="14" s="1"/>
  <c r="Y250" i="14"/>
  <c r="W250" i="14" s="1"/>
  <c r="Y249" i="14"/>
  <c r="W249" i="14" s="1"/>
  <c r="Y248" i="14"/>
  <c r="W248" i="14" s="1"/>
  <c r="Y247" i="14"/>
  <c r="W247" i="14" s="1"/>
  <c r="Y246" i="14"/>
  <c r="W246" i="14" s="1"/>
  <c r="Y245" i="14"/>
  <c r="W245" i="14" s="1"/>
  <c r="Y244" i="14"/>
  <c r="W244" i="14" s="1"/>
  <c r="Y243" i="14"/>
  <c r="W243" i="14" s="1"/>
  <c r="Y242" i="14"/>
  <c r="W242" i="14" s="1"/>
  <c r="Y241" i="14"/>
  <c r="W241" i="14" s="1"/>
  <c r="Y240" i="14"/>
  <c r="W240" i="14" s="1"/>
  <c r="Y239" i="14"/>
  <c r="W239" i="14" s="1"/>
  <c r="Y238" i="14"/>
  <c r="W238" i="14" s="1"/>
  <c r="Y237" i="14"/>
  <c r="W237" i="14" s="1"/>
  <c r="Y236" i="14"/>
  <c r="W236" i="14" s="1"/>
  <c r="Y235" i="14"/>
  <c r="W235" i="14" s="1"/>
  <c r="Y234" i="14"/>
  <c r="W234" i="14" s="1"/>
  <c r="Y233" i="14"/>
  <c r="W233" i="14" s="1"/>
  <c r="Y232" i="14"/>
  <c r="W232" i="14" s="1"/>
  <c r="Y231" i="14"/>
  <c r="W231" i="14" s="1"/>
  <c r="Y230" i="14"/>
  <c r="W230" i="14" s="1"/>
  <c r="Y229" i="14"/>
  <c r="W229" i="14" s="1"/>
  <c r="Y228" i="14"/>
  <c r="W228" i="14" s="1"/>
  <c r="Y227" i="14"/>
  <c r="W227" i="14" s="1"/>
  <c r="Y226" i="14"/>
  <c r="W226" i="14" s="1"/>
  <c r="Y225" i="14"/>
  <c r="W225" i="14" s="1"/>
  <c r="Y224" i="14"/>
  <c r="W224" i="14" s="1"/>
  <c r="Y223" i="14"/>
  <c r="W223" i="14" s="1"/>
  <c r="Y222" i="14"/>
  <c r="W222" i="14" s="1"/>
  <c r="Y221" i="14"/>
  <c r="W221" i="14" s="1"/>
  <c r="Y220" i="14"/>
  <c r="W220" i="14" s="1"/>
  <c r="Y219" i="14"/>
  <c r="W219" i="14" s="1"/>
  <c r="Y218" i="14"/>
  <c r="W218" i="14" s="1"/>
  <c r="Y217" i="14"/>
  <c r="W217" i="14" s="1"/>
  <c r="Y216" i="14"/>
  <c r="W216" i="14" s="1"/>
  <c r="Y215" i="14"/>
  <c r="W215" i="14" s="1"/>
  <c r="Y214" i="14"/>
  <c r="W214" i="14" s="1"/>
  <c r="Y213" i="14"/>
  <c r="W213" i="14" s="1"/>
  <c r="Y212" i="14"/>
  <c r="W212" i="14" s="1"/>
  <c r="Y211" i="14"/>
  <c r="W211" i="14" s="1"/>
  <c r="Y210" i="14"/>
  <c r="W210" i="14" s="1"/>
  <c r="Y209" i="14"/>
  <c r="W209" i="14" s="1"/>
  <c r="Y208" i="14"/>
  <c r="W208" i="14" s="1"/>
  <c r="Y207" i="14"/>
  <c r="W207" i="14" s="1"/>
  <c r="Y206" i="14"/>
  <c r="W206" i="14" s="1"/>
  <c r="Y205" i="14"/>
  <c r="W205" i="14" s="1"/>
  <c r="Y204" i="14"/>
  <c r="W204" i="14" s="1"/>
  <c r="Y203" i="14"/>
  <c r="W203" i="14" s="1"/>
  <c r="Y202" i="14"/>
  <c r="W202" i="14" s="1"/>
  <c r="Y201" i="14"/>
  <c r="W201" i="14" s="1"/>
  <c r="Y200" i="14"/>
  <c r="W200" i="14" s="1"/>
  <c r="Y199" i="14"/>
  <c r="W199" i="14" s="1"/>
  <c r="Y198" i="14"/>
  <c r="W198" i="14" s="1"/>
  <c r="Y197" i="14"/>
  <c r="W197" i="14" s="1"/>
  <c r="Y196" i="14"/>
  <c r="W196" i="14" s="1"/>
  <c r="Y195" i="14"/>
  <c r="W195" i="14" s="1"/>
  <c r="Y194" i="14"/>
  <c r="W194" i="14" s="1"/>
  <c r="Y193" i="14"/>
  <c r="W193" i="14" s="1"/>
  <c r="Y192" i="14"/>
  <c r="W192" i="14" s="1"/>
  <c r="Y191" i="14"/>
  <c r="W191" i="14" s="1"/>
  <c r="Y190" i="14"/>
  <c r="W190" i="14" s="1"/>
  <c r="Y189" i="14"/>
  <c r="W189" i="14" s="1"/>
  <c r="Y188" i="14"/>
  <c r="W188" i="14" s="1"/>
  <c r="Y187" i="14"/>
  <c r="W187" i="14" s="1"/>
  <c r="Y186" i="14"/>
  <c r="W186" i="14" s="1"/>
  <c r="Y185" i="14"/>
  <c r="W185" i="14" s="1"/>
  <c r="Y184" i="14"/>
  <c r="W184" i="14" s="1"/>
  <c r="Y183" i="14"/>
  <c r="W183" i="14" s="1"/>
  <c r="Y182" i="14"/>
  <c r="W182" i="14" s="1"/>
  <c r="Y181" i="14"/>
  <c r="W181" i="14" s="1"/>
  <c r="Y180" i="14"/>
  <c r="W180" i="14" s="1"/>
  <c r="Y179" i="14"/>
  <c r="W179" i="14" s="1"/>
  <c r="Y178" i="14"/>
  <c r="W178" i="14" s="1"/>
  <c r="Y177" i="14"/>
  <c r="W177" i="14" s="1"/>
  <c r="Y176" i="14"/>
  <c r="W176" i="14" s="1"/>
  <c r="Y175" i="14"/>
  <c r="W175" i="14" s="1"/>
  <c r="Y174" i="14"/>
  <c r="W174" i="14" s="1"/>
  <c r="Y173" i="14"/>
  <c r="W173" i="14" s="1"/>
  <c r="Y172" i="14"/>
  <c r="W172" i="14" s="1"/>
  <c r="Y171" i="14"/>
  <c r="W171" i="14" s="1"/>
  <c r="Y170" i="14"/>
  <c r="W170" i="14" s="1"/>
  <c r="Y169" i="14"/>
  <c r="W169" i="14" s="1"/>
  <c r="Y168" i="14"/>
  <c r="W168" i="14" s="1"/>
  <c r="Y167" i="14"/>
  <c r="W167" i="14" s="1"/>
  <c r="Y166" i="14"/>
  <c r="W166" i="14" s="1"/>
  <c r="Y165" i="14"/>
  <c r="W165" i="14" s="1"/>
  <c r="Y164" i="14"/>
  <c r="W164" i="14" s="1"/>
  <c r="Y163" i="14"/>
  <c r="W163" i="14" s="1"/>
  <c r="Y162" i="14"/>
  <c r="W162" i="14" s="1"/>
  <c r="Y161" i="14"/>
  <c r="W161" i="14" s="1"/>
  <c r="Y160" i="14"/>
  <c r="W160" i="14" s="1"/>
  <c r="Y159" i="14"/>
  <c r="W159" i="14" s="1"/>
  <c r="Y158" i="14"/>
  <c r="W158" i="14" s="1"/>
  <c r="Y157" i="14"/>
  <c r="W157" i="14" s="1"/>
  <c r="Y156" i="14"/>
  <c r="W156" i="14" s="1"/>
  <c r="Y155" i="14"/>
  <c r="W155" i="14" s="1"/>
  <c r="Y154" i="14"/>
  <c r="W154" i="14" s="1"/>
  <c r="Y153" i="14"/>
  <c r="W153" i="14" s="1"/>
  <c r="Y152" i="14"/>
  <c r="W152" i="14" s="1"/>
  <c r="Y151" i="14"/>
  <c r="W151" i="14" s="1"/>
  <c r="Y150" i="14"/>
  <c r="W150" i="14" s="1"/>
  <c r="Y149" i="14"/>
  <c r="W149" i="14" s="1"/>
  <c r="Y148" i="14"/>
  <c r="W148" i="14" s="1"/>
  <c r="Y147" i="14"/>
  <c r="W147" i="14" s="1"/>
  <c r="Y146" i="14"/>
  <c r="W146" i="14" s="1"/>
  <c r="Y145" i="14"/>
  <c r="W145" i="14" s="1"/>
  <c r="Y144" i="14"/>
  <c r="W144" i="14" s="1"/>
  <c r="Y143" i="14"/>
  <c r="W143" i="14" s="1"/>
  <c r="Y142" i="14"/>
  <c r="W142" i="14" s="1"/>
  <c r="Y141" i="14"/>
  <c r="W141" i="14" s="1"/>
  <c r="Y140" i="14"/>
  <c r="W140" i="14" s="1"/>
  <c r="Y139" i="14"/>
  <c r="W139" i="14" s="1"/>
  <c r="Y138" i="14"/>
  <c r="W138" i="14" s="1"/>
  <c r="Y137" i="14"/>
  <c r="W137" i="14" s="1"/>
  <c r="Y136" i="14"/>
  <c r="W136" i="14" s="1"/>
  <c r="Y135" i="14"/>
  <c r="W135" i="14" s="1"/>
  <c r="Y134" i="14"/>
  <c r="W134" i="14" s="1"/>
  <c r="Y133" i="14"/>
  <c r="W133" i="14" s="1"/>
  <c r="Y132" i="14"/>
  <c r="W132" i="14" s="1"/>
  <c r="Y131" i="14"/>
  <c r="W131" i="14" s="1"/>
  <c r="Y130" i="14"/>
  <c r="W130" i="14" s="1"/>
  <c r="Y129" i="14"/>
  <c r="W129" i="14" s="1"/>
  <c r="Y128" i="14"/>
  <c r="W128" i="14" s="1"/>
  <c r="Y127" i="14"/>
  <c r="W127" i="14" s="1"/>
  <c r="Y126" i="14"/>
  <c r="W126" i="14" s="1"/>
  <c r="Y125" i="14"/>
  <c r="W125" i="14" s="1"/>
  <c r="Y124" i="14"/>
  <c r="W124" i="14" s="1"/>
  <c r="Y123" i="14"/>
  <c r="W123" i="14" s="1"/>
  <c r="Y122" i="14"/>
  <c r="W122" i="14" s="1"/>
  <c r="Y121" i="14"/>
  <c r="W121" i="14" s="1"/>
  <c r="Y120" i="14"/>
  <c r="W120" i="14" s="1"/>
  <c r="Y119" i="14"/>
  <c r="W119" i="14" s="1"/>
  <c r="Y118" i="14"/>
  <c r="W118" i="14" s="1"/>
  <c r="Y117" i="14"/>
  <c r="W117" i="14" s="1"/>
  <c r="Y116" i="14"/>
  <c r="W116" i="14" s="1"/>
  <c r="Y115" i="14"/>
  <c r="W115" i="14" s="1"/>
  <c r="Y114" i="14"/>
  <c r="W114" i="14" s="1"/>
  <c r="Y113" i="14"/>
  <c r="W113" i="14" s="1"/>
  <c r="Y112" i="14"/>
  <c r="W112" i="14" s="1"/>
  <c r="Y111" i="14"/>
  <c r="W111" i="14" s="1"/>
  <c r="Y110" i="14"/>
  <c r="W110" i="14" s="1"/>
  <c r="Y109" i="14"/>
  <c r="W109" i="14" s="1"/>
  <c r="Y108" i="14"/>
  <c r="W108" i="14" s="1"/>
  <c r="Y107" i="14"/>
  <c r="W107" i="14" s="1"/>
  <c r="Y106" i="14"/>
  <c r="W106" i="14" s="1"/>
  <c r="Y105" i="14"/>
  <c r="W105" i="14" s="1"/>
  <c r="Y104" i="14"/>
  <c r="W104" i="14" s="1"/>
  <c r="Y103" i="14"/>
  <c r="W103" i="14" s="1"/>
  <c r="Y102" i="14"/>
  <c r="W102" i="14" s="1"/>
  <c r="Y101" i="14"/>
  <c r="W101" i="14" s="1"/>
  <c r="Y100" i="14"/>
  <c r="W100" i="14" s="1"/>
  <c r="Y99" i="14"/>
  <c r="W99" i="14" s="1"/>
  <c r="Y98" i="14"/>
  <c r="W98" i="14" s="1"/>
  <c r="Y97" i="14"/>
  <c r="W97" i="14" s="1"/>
  <c r="Y96" i="14"/>
  <c r="W96" i="14" s="1"/>
  <c r="Y95" i="14"/>
  <c r="W95" i="14" s="1"/>
  <c r="Y94" i="14"/>
  <c r="W94" i="14" s="1"/>
  <c r="Y93" i="14"/>
  <c r="W93" i="14" s="1"/>
  <c r="Y92" i="14"/>
  <c r="W92" i="14" s="1"/>
  <c r="Y91" i="14"/>
  <c r="W91" i="14" s="1"/>
  <c r="Y90" i="14"/>
  <c r="W90" i="14" s="1"/>
  <c r="Y89" i="14"/>
  <c r="W89" i="14" s="1"/>
  <c r="Y88" i="14"/>
  <c r="W88" i="14" s="1"/>
  <c r="Y87" i="14"/>
  <c r="W87" i="14" s="1"/>
  <c r="Y86" i="14"/>
  <c r="W86" i="14" s="1"/>
  <c r="Y85" i="14"/>
  <c r="W85" i="14" s="1"/>
  <c r="Y84" i="14"/>
  <c r="W84" i="14" s="1"/>
  <c r="Y83" i="14"/>
  <c r="W83" i="14" s="1"/>
  <c r="Y82" i="14"/>
  <c r="W82" i="14" s="1"/>
  <c r="Y81" i="14"/>
  <c r="W81" i="14" s="1"/>
  <c r="Y80" i="14"/>
  <c r="W80" i="14" s="1"/>
  <c r="Y79" i="14"/>
  <c r="W79" i="14" s="1"/>
  <c r="Y78" i="14"/>
  <c r="W78" i="14" s="1"/>
  <c r="Y77" i="14"/>
  <c r="W77" i="14" s="1"/>
  <c r="Y76" i="14"/>
  <c r="W76" i="14" s="1"/>
  <c r="Y75" i="14"/>
  <c r="W75" i="14" s="1"/>
  <c r="Y74" i="14"/>
  <c r="W74" i="14" s="1"/>
  <c r="Y73" i="14"/>
  <c r="W73" i="14" s="1"/>
  <c r="Y72" i="14"/>
  <c r="W72" i="14" s="1"/>
  <c r="Y71" i="14"/>
  <c r="W71" i="14" s="1"/>
  <c r="Y70" i="14"/>
  <c r="W70" i="14" s="1"/>
  <c r="Y69" i="14"/>
  <c r="W69" i="14" s="1"/>
  <c r="Y68" i="14"/>
  <c r="W68" i="14" s="1"/>
  <c r="Y67" i="14"/>
  <c r="W67" i="14" s="1"/>
  <c r="Y66" i="14"/>
  <c r="W66" i="14" s="1"/>
  <c r="Y65" i="14"/>
  <c r="W65" i="14" s="1"/>
  <c r="Y64" i="14"/>
  <c r="W64" i="14" s="1"/>
  <c r="Y63" i="14"/>
  <c r="W63" i="14" s="1"/>
  <c r="Y62" i="14"/>
  <c r="W62" i="14" s="1"/>
  <c r="Y61" i="14"/>
  <c r="W61" i="14" s="1"/>
  <c r="Y60" i="14"/>
  <c r="W60" i="14" s="1"/>
  <c r="Y59" i="14"/>
  <c r="W59" i="14" s="1"/>
  <c r="Y58" i="14"/>
  <c r="W58" i="14" s="1"/>
  <c r="Y57" i="14"/>
  <c r="W57" i="14" s="1"/>
  <c r="Y56" i="14"/>
  <c r="W56" i="14" s="1"/>
  <c r="Y55" i="14"/>
  <c r="W55" i="14" s="1"/>
  <c r="Y54" i="14"/>
  <c r="W54" i="14" s="1"/>
  <c r="Y53" i="14"/>
  <c r="W53" i="14" s="1"/>
  <c r="Y52" i="14"/>
  <c r="W52" i="14" s="1"/>
  <c r="Y51" i="14"/>
  <c r="W51" i="14" s="1"/>
  <c r="Y50" i="14"/>
  <c r="W50" i="14" s="1"/>
  <c r="Y49" i="14"/>
  <c r="W49" i="14" s="1"/>
  <c r="Y48" i="14"/>
  <c r="W48" i="14" s="1"/>
  <c r="Y47" i="14"/>
  <c r="W47" i="14" s="1"/>
  <c r="Y46" i="14"/>
  <c r="W46" i="14" s="1"/>
  <c r="Y45" i="14"/>
  <c r="W45" i="14" s="1"/>
  <c r="Y44" i="14"/>
  <c r="W44" i="14" s="1"/>
  <c r="Y43" i="14"/>
  <c r="W43" i="14" s="1"/>
  <c r="Y42" i="14"/>
  <c r="W42" i="14" s="1"/>
  <c r="Y41" i="14"/>
  <c r="W41" i="14" s="1"/>
  <c r="Y40" i="14"/>
  <c r="W40" i="14" s="1"/>
  <c r="Y39" i="14"/>
  <c r="W39" i="14" s="1"/>
  <c r="Y38" i="14"/>
  <c r="W38" i="14" s="1"/>
  <c r="Y37" i="14"/>
  <c r="W37" i="14" s="1"/>
  <c r="Y36" i="14"/>
  <c r="W36" i="14" s="1"/>
  <c r="Y35" i="14"/>
  <c r="W35" i="14" s="1"/>
  <c r="Y34" i="14"/>
  <c r="W34" i="14" s="1"/>
  <c r="Y33" i="14"/>
  <c r="W33" i="14" s="1"/>
  <c r="Y32" i="14"/>
  <c r="W32" i="14" s="1"/>
  <c r="Y31" i="14"/>
  <c r="W31" i="14" s="1"/>
  <c r="Y30" i="14"/>
  <c r="W30" i="14" s="1"/>
  <c r="Y29" i="14"/>
  <c r="W29" i="14" s="1"/>
  <c r="Y28" i="14"/>
  <c r="W28" i="14" s="1"/>
  <c r="Y27" i="14"/>
  <c r="W27" i="14" s="1"/>
  <c r="Y26" i="14"/>
  <c r="W26" i="14" s="1"/>
  <c r="Y25" i="14"/>
  <c r="W25" i="14" s="1"/>
  <c r="Y24" i="14"/>
  <c r="W24" i="14" s="1"/>
  <c r="Y23" i="14"/>
  <c r="W23" i="14" s="1"/>
  <c r="Y22" i="14"/>
  <c r="W22" i="14" s="1"/>
  <c r="Y21" i="14"/>
  <c r="W21" i="14" s="1"/>
  <c r="Y20" i="14"/>
  <c r="W20" i="14" s="1"/>
  <c r="Y19" i="14"/>
  <c r="W19" i="14" s="1"/>
  <c r="Y18" i="14"/>
  <c r="W18" i="14" s="1"/>
  <c r="Y17" i="14"/>
  <c r="W17" i="14" s="1"/>
  <c r="Y16" i="14"/>
  <c r="W16" i="14" s="1"/>
  <c r="Y15" i="14"/>
  <c r="W15" i="14" s="1"/>
  <c r="Y14" i="14"/>
  <c r="Y13" i="14"/>
  <c r="W13" i="14" s="1"/>
  <c r="Y12" i="14"/>
  <c r="Y11" i="14"/>
  <c r="I1025" i="14"/>
  <c r="I1024" i="14"/>
  <c r="I1023" i="14"/>
  <c r="I1022" i="14"/>
  <c r="I1021" i="14"/>
  <c r="I1020" i="14"/>
  <c r="I1019" i="14"/>
  <c r="I1018" i="14"/>
  <c r="I1017" i="14"/>
  <c r="I1016" i="14"/>
  <c r="I1015" i="14"/>
  <c r="I1014" i="14"/>
  <c r="I1013" i="14"/>
  <c r="I1012" i="14"/>
  <c r="I1011" i="14"/>
  <c r="I1010" i="14"/>
  <c r="I1009" i="14"/>
  <c r="I1008" i="14"/>
  <c r="I1007" i="14"/>
  <c r="I1006" i="14"/>
  <c r="I1005" i="14"/>
  <c r="I1004" i="14"/>
  <c r="I1003" i="14"/>
  <c r="I1002" i="14"/>
  <c r="I1001" i="14"/>
  <c r="I1000" i="14"/>
  <c r="I999" i="14"/>
  <c r="I998" i="14"/>
  <c r="I997" i="14"/>
  <c r="I996" i="14"/>
  <c r="I995" i="14"/>
  <c r="I994" i="14"/>
  <c r="I993" i="14"/>
  <c r="I992" i="14"/>
  <c r="I991" i="14"/>
  <c r="I990" i="14"/>
  <c r="I989" i="14"/>
  <c r="I988" i="14"/>
  <c r="I987" i="14"/>
  <c r="I986" i="14"/>
  <c r="I985" i="14"/>
  <c r="I984" i="14"/>
  <c r="I983" i="14"/>
  <c r="I982" i="14"/>
  <c r="I981" i="14"/>
  <c r="I980" i="14"/>
  <c r="I979" i="14"/>
  <c r="I978" i="14"/>
  <c r="I977" i="14"/>
  <c r="I976" i="14"/>
  <c r="I975" i="14"/>
  <c r="I974" i="14"/>
  <c r="I973" i="14"/>
  <c r="I972" i="14"/>
  <c r="I971" i="14"/>
  <c r="I970" i="14"/>
  <c r="I969" i="14"/>
  <c r="I968" i="14"/>
  <c r="I967" i="14"/>
  <c r="I966" i="14"/>
  <c r="I965" i="14"/>
  <c r="I964" i="14"/>
  <c r="I963" i="14"/>
  <c r="I962" i="14"/>
  <c r="I961" i="14"/>
  <c r="I960" i="14"/>
  <c r="I959" i="14"/>
  <c r="I958" i="14"/>
  <c r="I957" i="14"/>
  <c r="I956" i="14"/>
  <c r="I955" i="14"/>
  <c r="I954" i="14"/>
  <c r="I953" i="14"/>
  <c r="I952" i="14"/>
  <c r="I951" i="14"/>
  <c r="I950" i="14"/>
  <c r="I949" i="14"/>
  <c r="I948" i="14"/>
  <c r="I947" i="14"/>
  <c r="I946" i="14"/>
  <c r="I945" i="14"/>
  <c r="I944" i="14"/>
  <c r="I943" i="14"/>
  <c r="I942" i="14"/>
  <c r="I941" i="14"/>
  <c r="I940" i="14"/>
  <c r="I939" i="14"/>
  <c r="I938" i="14"/>
  <c r="I937" i="14"/>
  <c r="I936" i="14"/>
  <c r="I935" i="14"/>
  <c r="I934" i="14"/>
  <c r="I933" i="14"/>
  <c r="I932" i="14"/>
  <c r="I931" i="14"/>
  <c r="I930" i="14"/>
  <c r="I929" i="14"/>
  <c r="I928" i="14"/>
  <c r="I927" i="14"/>
  <c r="I926" i="14"/>
  <c r="I925" i="14"/>
  <c r="I924" i="14"/>
  <c r="I923" i="14"/>
  <c r="I922" i="14"/>
  <c r="I921" i="14"/>
  <c r="I920" i="14"/>
  <c r="I919" i="14"/>
  <c r="I918" i="14"/>
  <c r="I917" i="14"/>
  <c r="I916" i="14"/>
  <c r="I915" i="14"/>
  <c r="I914" i="14"/>
  <c r="I913" i="14"/>
  <c r="I912" i="14"/>
  <c r="I911" i="14"/>
  <c r="I910" i="14"/>
  <c r="I909" i="14"/>
  <c r="I908" i="14"/>
  <c r="I907" i="14"/>
  <c r="I906" i="14"/>
  <c r="I905" i="14"/>
  <c r="I904" i="14"/>
  <c r="I903" i="14"/>
  <c r="I902" i="14"/>
  <c r="I901" i="14"/>
  <c r="I900" i="14"/>
  <c r="I899" i="14"/>
  <c r="I898" i="14"/>
  <c r="I897" i="14"/>
  <c r="I896" i="14"/>
  <c r="I895" i="14"/>
  <c r="I894" i="14"/>
  <c r="I893" i="14"/>
  <c r="I892" i="14"/>
  <c r="I891" i="14"/>
  <c r="I890" i="14"/>
  <c r="I889" i="14"/>
  <c r="I888" i="14"/>
  <c r="I887" i="14"/>
  <c r="I886" i="14"/>
  <c r="I885" i="14"/>
  <c r="I884" i="14"/>
  <c r="I883" i="14"/>
  <c r="I882" i="14"/>
  <c r="I881" i="14"/>
  <c r="I880" i="14"/>
  <c r="I879" i="14"/>
  <c r="I878" i="14"/>
  <c r="I877" i="14"/>
  <c r="I876" i="14"/>
  <c r="I875" i="14"/>
  <c r="I874" i="14"/>
  <c r="I873" i="14"/>
  <c r="I872" i="14"/>
  <c r="I871" i="14"/>
  <c r="I870" i="14"/>
  <c r="I869" i="14"/>
  <c r="I868" i="14"/>
  <c r="I867" i="14"/>
  <c r="I866" i="14"/>
  <c r="I865" i="14"/>
  <c r="I864" i="14"/>
  <c r="I863" i="14"/>
  <c r="I862" i="14"/>
  <c r="I861" i="14"/>
  <c r="I860" i="14"/>
  <c r="I859" i="14"/>
  <c r="I858" i="14"/>
  <c r="I857" i="14"/>
  <c r="I856" i="14"/>
  <c r="I855" i="14"/>
  <c r="I854" i="14"/>
  <c r="I853" i="14"/>
  <c r="I852" i="14"/>
  <c r="I851" i="14"/>
  <c r="I850" i="14"/>
  <c r="I849" i="14"/>
  <c r="I848" i="14"/>
  <c r="I847" i="14"/>
  <c r="I846" i="14"/>
  <c r="I845" i="14"/>
  <c r="I844" i="14"/>
  <c r="I843" i="14"/>
  <c r="I842" i="14"/>
  <c r="I841" i="14"/>
  <c r="I840" i="14"/>
  <c r="I839" i="14"/>
  <c r="I838" i="14"/>
  <c r="I837" i="14"/>
  <c r="I836" i="14"/>
  <c r="I835" i="14"/>
  <c r="I834" i="14"/>
  <c r="I833" i="14"/>
  <c r="I832" i="14"/>
  <c r="I831" i="14"/>
  <c r="I830" i="14"/>
  <c r="I829" i="14"/>
  <c r="I828" i="14"/>
  <c r="I827" i="14"/>
  <c r="I826" i="14"/>
  <c r="I825" i="14"/>
  <c r="I824" i="14"/>
  <c r="I823" i="14"/>
  <c r="I822" i="14"/>
  <c r="I821" i="14"/>
  <c r="I820" i="14"/>
  <c r="I819" i="14"/>
  <c r="I818" i="14"/>
  <c r="I817" i="14"/>
  <c r="I816" i="14"/>
  <c r="I815" i="14"/>
  <c r="I814" i="14"/>
  <c r="I813" i="14"/>
  <c r="I812" i="14"/>
  <c r="I811" i="14"/>
  <c r="I810" i="14"/>
  <c r="I809" i="14"/>
  <c r="I808" i="14"/>
  <c r="I807" i="14"/>
  <c r="I806" i="14"/>
  <c r="I805" i="14"/>
  <c r="I804" i="14"/>
  <c r="I803" i="14"/>
  <c r="I802" i="14"/>
  <c r="I801" i="14"/>
  <c r="I800" i="14"/>
  <c r="I799" i="14"/>
  <c r="I798" i="14"/>
  <c r="I797" i="14"/>
  <c r="I796" i="14"/>
  <c r="I795" i="14"/>
  <c r="I794" i="14"/>
  <c r="I793" i="14"/>
  <c r="I792" i="14"/>
  <c r="I791" i="14"/>
  <c r="I790" i="14"/>
  <c r="I789" i="14"/>
  <c r="I788" i="14"/>
  <c r="I787" i="14"/>
  <c r="I786" i="14"/>
  <c r="I785" i="14"/>
  <c r="I784" i="14"/>
  <c r="I783" i="14"/>
  <c r="I782" i="14"/>
  <c r="I781" i="14"/>
  <c r="I780" i="14"/>
  <c r="I779" i="14"/>
  <c r="I778" i="14"/>
  <c r="I777" i="14"/>
  <c r="I776" i="14"/>
  <c r="I775" i="14"/>
  <c r="I774" i="14"/>
  <c r="I773" i="14"/>
  <c r="I772" i="14"/>
  <c r="I771" i="14"/>
  <c r="I770" i="14"/>
  <c r="I769" i="14"/>
  <c r="I768" i="14"/>
  <c r="I767" i="14"/>
  <c r="I766" i="14"/>
  <c r="I765" i="14"/>
  <c r="I764" i="14"/>
  <c r="I763" i="14"/>
  <c r="I762" i="14"/>
  <c r="I761" i="14"/>
  <c r="I760" i="14"/>
  <c r="I759" i="14"/>
  <c r="I758" i="14"/>
  <c r="I757" i="14"/>
  <c r="I756" i="14"/>
  <c r="I755" i="14"/>
  <c r="I754" i="14"/>
  <c r="I753" i="14"/>
  <c r="I752" i="14"/>
  <c r="I751" i="14"/>
  <c r="I750" i="14"/>
  <c r="I749" i="14"/>
  <c r="I748" i="14"/>
  <c r="I747" i="14"/>
  <c r="I746" i="14"/>
  <c r="I745" i="14"/>
  <c r="I744" i="14"/>
  <c r="I743" i="14"/>
  <c r="I742" i="14"/>
  <c r="I741" i="14"/>
  <c r="I740" i="14"/>
  <c r="I739" i="14"/>
  <c r="I738" i="14"/>
  <c r="I737" i="14"/>
  <c r="I736" i="14"/>
  <c r="I735" i="14"/>
  <c r="I734" i="14"/>
  <c r="I733" i="14"/>
  <c r="I732" i="14"/>
  <c r="I731" i="14"/>
  <c r="I730" i="14"/>
  <c r="I729" i="14"/>
  <c r="I728" i="14"/>
  <c r="I727" i="14"/>
  <c r="I726" i="14"/>
  <c r="I725" i="14"/>
  <c r="I724" i="14"/>
  <c r="I723" i="14"/>
  <c r="I722" i="14"/>
  <c r="I721" i="14"/>
  <c r="I720" i="14"/>
  <c r="I719" i="14"/>
  <c r="I718" i="14"/>
  <c r="I717" i="14"/>
  <c r="I716" i="14"/>
  <c r="I715" i="14"/>
  <c r="I714" i="14"/>
  <c r="I713" i="14"/>
  <c r="I712" i="14"/>
  <c r="I711" i="14"/>
  <c r="I710" i="14"/>
  <c r="I709" i="14"/>
  <c r="I708" i="14"/>
  <c r="I707" i="14"/>
  <c r="I706" i="14"/>
  <c r="I705" i="14"/>
  <c r="I704" i="14"/>
  <c r="I703" i="14"/>
  <c r="I702" i="14"/>
  <c r="I701" i="14"/>
  <c r="I700" i="14"/>
  <c r="I699" i="14"/>
  <c r="I698" i="14"/>
  <c r="I697" i="14"/>
  <c r="I696" i="14"/>
  <c r="I695" i="14"/>
  <c r="I694" i="14"/>
  <c r="I693" i="14"/>
  <c r="I692" i="14"/>
  <c r="I691" i="14"/>
  <c r="I690" i="14"/>
  <c r="I689" i="14"/>
  <c r="I688" i="14"/>
  <c r="I687" i="14"/>
  <c r="I686" i="14"/>
  <c r="I685" i="14"/>
  <c r="I684" i="14"/>
  <c r="I683" i="14"/>
  <c r="I682" i="14"/>
  <c r="I681" i="14"/>
  <c r="I680" i="14"/>
  <c r="I679" i="14"/>
  <c r="I678" i="14"/>
  <c r="I677" i="14"/>
  <c r="I676" i="14"/>
  <c r="I675" i="14"/>
  <c r="I674" i="14"/>
  <c r="I673" i="14"/>
  <c r="I672" i="14"/>
  <c r="I671" i="14"/>
  <c r="I670" i="14"/>
  <c r="I669" i="14"/>
  <c r="I668" i="14"/>
  <c r="I667" i="14"/>
  <c r="I666" i="14"/>
  <c r="I665" i="14"/>
  <c r="I664" i="14"/>
  <c r="I663" i="14"/>
  <c r="I662" i="14"/>
  <c r="I661" i="14"/>
  <c r="I660" i="14"/>
  <c r="I659" i="14"/>
  <c r="I658" i="14"/>
  <c r="I657" i="14"/>
  <c r="I656" i="14"/>
  <c r="I655" i="14"/>
  <c r="I654" i="14"/>
  <c r="I653" i="14"/>
  <c r="I652" i="14"/>
  <c r="I651" i="14"/>
  <c r="I650" i="14"/>
  <c r="I649" i="14"/>
  <c r="I648" i="14"/>
  <c r="I647" i="14"/>
  <c r="I646" i="14"/>
  <c r="I645" i="14"/>
  <c r="I644" i="14"/>
  <c r="I643" i="14"/>
  <c r="I642" i="14"/>
  <c r="I641" i="14"/>
  <c r="I640" i="14"/>
  <c r="I639" i="14"/>
  <c r="I638" i="14"/>
  <c r="I637" i="14"/>
  <c r="I636" i="14"/>
  <c r="I635" i="14"/>
  <c r="I634" i="14"/>
  <c r="I633" i="14"/>
  <c r="I632" i="14"/>
  <c r="I631" i="14"/>
  <c r="I630" i="14"/>
  <c r="I629" i="14"/>
  <c r="I628" i="14"/>
  <c r="I627" i="14"/>
  <c r="I626" i="14"/>
  <c r="I625" i="14"/>
  <c r="I624" i="14"/>
  <c r="I623" i="14"/>
  <c r="I622" i="14"/>
  <c r="I621" i="14"/>
  <c r="I620" i="14"/>
  <c r="I619" i="14"/>
  <c r="I618" i="14"/>
  <c r="I617" i="14"/>
  <c r="I616" i="14"/>
  <c r="I615" i="14"/>
  <c r="I614" i="14"/>
  <c r="I613" i="14"/>
  <c r="I612" i="14"/>
  <c r="I611" i="14"/>
  <c r="I610" i="14"/>
  <c r="I609" i="14"/>
  <c r="I608" i="14"/>
  <c r="I607" i="14"/>
  <c r="I606" i="14"/>
  <c r="I605" i="14"/>
  <c r="I604" i="14"/>
  <c r="I603" i="14"/>
  <c r="I602" i="14"/>
  <c r="I601" i="14"/>
  <c r="I600" i="14"/>
  <c r="I599" i="14"/>
  <c r="I598" i="14"/>
  <c r="I597" i="14"/>
  <c r="I596" i="14"/>
  <c r="I595" i="14"/>
  <c r="I594" i="14"/>
  <c r="I593" i="14"/>
  <c r="I592" i="14"/>
  <c r="I591" i="14"/>
  <c r="I590" i="14"/>
  <c r="I589" i="14"/>
  <c r="I588" i="14"/>
  <c r="I587" i="14"/>
  <c r="I586" i="14"/>
  <c r="I585" i="14"/>
  <c r="I584" i="14"/>
  <c r="I583" i="14"/>
  <c r="I582" i="14"/>
  <c r="I581" i="14"/>
  <c r="I580" i="14"/>
  <c r="I579" i="14"/>
  <c r="I578" i="14"/>
  <c r="I577" i="14"/>
  <c r="I576" i="14"/>
  <c r="I575" i="14"/>
  <c r="I574" i="14"/>
  <c r="I573" i="14"/>
  <c r="I572" i="14"/>
  <c r="I571" i="14"/>
  <c r="I570" i="14"/>
  <c r="I569" i="14"/>
  <c r="I568" i="14"/>
  <c r="I567" i="14"/>
  <c r="I566" i="14"/>
  <c r="I565" i="14"/>
  <c r="I564" i="14"/>
  <c r="I563" i="14"/>
  <c r="I562" i="14"/>
  <c r="I561" i="14"/>
  <c r="I560" i="14"/>
  <c r="I559" i="14"/>
  <c r="I558" i="14"/>
  <c r="I557" i="14"/>
  <c r="I556" i="14"/>
  <c r="I555" i="14"/>
  <c r="I554" i="14"/>
  <c r="I553" i="14"/>
  <c r="I552" i="14"/>
  <c r="I551" i="14"/>
  <c r="I550" i="14"/>
  <c r="I549" i="14"/>
  <c r="I548" i="14"/>
  <c r="I547" i="14"/>
  <c r="I546" i="14"/>
  <c r="I545" i="14"/>
  <c r="I544" i="14"/>
  <c r="I543" i="14"/>
  <c r="I542" i="14"/>
  <c r="I541" i="14"/>
  <c r="I540" i="14"/>
  <c r="I539" i="14"/>
  <c r="I538" i="14"/>
  <c r="I537" i="14"/>
  <c r="I536" i="14"/>
  <c r="I535" i="14"/>
  <c r="I534" i="14"/>
  <c r="I533" i="14"/>
  <c r="I532" i="14"/>
  <c r="I531" i="14"/>
  <c r="I530" i="14"/>
  <c r="I529" i="14"/>
  <c r="I528" i="14"/>
  <c r="I527" i="14"/>
  <c r="I526" i="14"/>
  <c r="I525" i="14"/>
  <c r="I524" i="14"/>
  <c r="I523" i="14"/>
  <c r="I522" i="14"/>
  <c r="I521" i="14"/>
  <c r="I520" i="14"/>
  <c r="I519" i="14"/>
  <c r="I518" i="14"/>
  <c r="I517" i="14"/>
  <c r="I516" i="14"/>
  <c r="I515" i="14"/>
  <c r="I514" i="14"/>
  <c r="I513" i="14"/>
  <c r="I512" i="14"/>
  <c r="I511" i="14"/>
  <c r="I510" i="14"/>
  <c r="I509" i="14"/>
  <c r="I508" i="14"/>
  <c r="I507" i="14"/>
  <c r="I506" i="14"/>
  <c r="I505" i="14"/>
  <c r="I504" i="14"/>
  <c r="I503" i="14"/>
  <c r="I502" i="14"/>
  <c r="I501" i="14"/>
  <c r="I500" i="14"/>
  <c r="I499" i="14"/>
  <c r="I498" i="14"/>
  <c r="I497" i="14"/>
  <c r="I496" i="14"/>
  <c r="I495" i="14"/>
  <c r="I494" i="14"/>
  <c r="I493" i="14"/>
  <c r="I492" i="14"/>
  <c r="I491" i="14"/>
  <c r="I490" i="14"/>
  <c r="I489" i="14"/>
  <c r="I488" i="14"/>
  <c r="I487" i="14"/>
  <c r="I486" i="14"/>
  <c r="I485" i="14"/>
  <c r="I484" i="14"/>
  <c r="I483" i="14"/>
  <c r="I482" i="14"/>
  <c r="I481" i="14"/>
  <c r="I480" i="14"/>
  <c r="I479" i="14"/>
  <c r="I478" i="14"/>
  <c r="I477" i="14"/>
  <c r="I476" i="14"/>
  <c r="I475" i="14"/>
  <c r="I474" i="14"/>
  <c r="I473" i="14"/>
  <c r="I472" i="14"/>
  <c r="I471" i="14"/>
  <c r="I470" i="14"/>
  <c r="I469" i="14"/>
  <c r="I468" i="14"/>
  <c r="I467" i="14"/>
  <c r="I466" i="14"/>
  <c r="I465" i="14"/>
  <c r="I464" i="14"/>
  <c r="I463" i="14"/>
  <c r="I462" i="14"/>
  <c r="I461" i="14"/>
  <c r="I460" i="14"/>
  <c r="I459" i="14"/>
  <c r="I458" i="14"/>
  <c r="I457" i="14"/>
  <c r="I456" i="14"/>
  <c r="I455" i="14"/>
  <c r="I454" i="14"/>
  <c r="I453" i="14"/>
  <c r="I452" i="14"/>
  <c r="I451" i="14"/>
  <c r="I450" i="14"/>
  <c r="I449" i="14"/>
  <c r="I448" i="14"/>
  <c r="I447" i="14"/>
  <c r="I446" i="14"/>
  <c r="I445" i="14"/>
  <c r="I444" i="14"/>
  <c r="I443" i="14"/>
  <c r="I442" i="14"/>
  <c r="I441" i="14"/>
  <c r="I440" i="14"/>
  <c r="I439" i="14"/>
  <c r="I438" i="14"/>
  <c r="I437" i="14"/>
  <c r="I436" i="14"/>
  <c r="I435" i="14"/>
  <c r="I434" i="14"/>
  <c r="I433" i="14"/>
  <c r="I432" i="14"/>
  <c r="I431" i="14"/>
  <c r="I430" i="14"/>
  <c r="I429" i="14"/>
  <c r="I428" i="14"/>
  <c r="I427" i="14"/>
  <c r="I426" i="14"/>
  <c r="I425" i="14"/>
  <c r="I424" i="14"/>
  <c r="I423" i="14"/>
  <c r="I422" i="14"/>
  <c r="I421" i="14"/>
  <c r="I420" i="14"/>
  <c r="I419" i="14"/>
  <c r="I418" i="14"/>
  <c r="I417" i="14"/>
  <c r="I416" i="14"/>
  <c r="I415" i="14"/>
  <c r="I414" i="14"/>
  <c r="I413" i="14"/>
  <c r="I412" i="14"/>
  <c r="I411" i="14"/>
  <c r="I410" i="14"/>
  <c r="I409" i="14"/>
  <c r="I408" i="14"/>
  <c r="I407" i="14"/>
  <c r="I406" i="14"/>
  <c r="I405" i="14"/>
  <c r="I404" i="14"/>
  <c r="I403" i="14"/>
  <c r="I402" i="14"/>
  <c r="I401" i="14"/>
  <c r="I400" i="14"/>
  <c r="I399" i="14"/>
  <c r="I398" i="14"/>
  <c r="I397" i="14"/>
  <c r="I396" i="14"/>
  <c r="I395" i="14"/>
  <c r="I394" i="14"/>
  <c r="I393" i="14"/>
  <c r="I392" i="14"/>
  <c r="I391" i="14"/>
  <c r="I390" i="14"/>
  <c r="I389" i="14"/>
  <c r="I388" i="14"/>
  <c r="I387" i="14"/>
  <c r="I386" i="14"/>
  <c r="I385" i="14"/>
  <c r="I384" i="14"/>
  <c r="I383" i="14"/>
  <c r="I382" i="14"/>
  <c r="I381" i="14"/>
  <c r="I380" i="14"/>
  <c r="I379" i="14"/>
  <c r="I378" i="14"/>
  <c r="I377" i="14"/>
  <c r="I376" i="14"/>
  <c r="I375" i="14"/>
  <c r="I374" i="14"/>
  <c r="I373" i="14"/>
  <c r="I372" i="14"/>
  <c r="I371" i="14"/>
  <c r="I370" i="14"/>
  <c r="I369" i="14"/>
  <c r="I368" i="14"/>
  <c r="I367" i="14"/>
  <c r="I366" i="14"/>
  <c r="I365" i="14"/>
  <c r="I364" i="14"/>
  <c r="I363" i="14"/>
  <c r="I362" i="14"/>
  <c r="I361" i="14"/>
  <c r="I360" i="14"/>
  <c r="I359" i="14"/>
  <c r="I358" i="14"/>
  <c r="I357" i="14"/>
  <c r="I356" i="14"/>
  <c r="I355" i="14"/>
  <c r="I354" i="14"/>
  <c r="I353" i="14"/>
  <c r="I352" i="14"/>
  <c r="I351" i="14"/>
  <c r="I350" i="14"/>
  <c r="I349" i="14"/>
  <c r="I348" i="14"/>
  <c r="I347" i="14"/>
  <c r="I346" i="14"/>
  <c r="I345" i="14"/>
  <c r="I344" i="14"/>
  <c r="I343" i="14"/>
  <c r="I342" i="14"/>
  <c r="I341" i="14"/>
  <c r="I340" i="14"/>
  <c r="I339" i="14"/>
  <c r="I338" i="14"/>
  <c r="I337" i="14"/>
  <c r="I336" i="14"/>
  <c r="I335" i="14"/>
  <c r="I334" i="14"/>
  <c r="I333" i="14"/>
  <c r="I332" i="14"/>
  <c r="I331" i="14"/>
  <c r="I330" i="14"/>
  <c r="I329" i="14"/>
  <c r="I328" i="14"/>
  <c r="I327" i="14"/>
  <c r="I326" i="14"/>
  <c r="I325" i="14"/>
  <c r="I324" i="14"/>
  <c r="I323" i="14"/>
  <c r="I322" i="14"/>
  <c r="I321" i="14"/>
  <c r="I320" i="14"/>
  <c r="I319" i="14"/>
  <c r="I318" i="14"/>
  <c r="I317" i="14"/>
  <c r="I316" i="14"/>
  <c r="I315" i="14"/>
  <c r="I314" i="14"/>
  <c r="I313" i="14"/>
  <c r="I312" i="14"/>
  <c r="I311" i="14"/>
  <c r="I310" i="14"/>
  <c r="I309" i="14"/>
  <c r="I308" i="14"/>
  <c r="I307" i="14"/>
  <c r="I306" i="14"/>
  <c r="I305" i="14"/>
  <c r="I304" i="14"/>
  <c r="I303" i="14"/>
  <c r="I302" i="14"/>
  <c r="I301" i="14"/>
  <c r="I300" i="14"/>
  <c r="I299" i="14"/>
  <c r="I298" i="14"/>
  <c r="I297" i="14"/>
  <c r="I296" i="14"/>
  <c r="I295" i="14"/>
  <c r="I294" i="14"/>
  <c r="I293" i="14"/>
  <c r="I292" i="14"/>
  <c r="I291" i="14"/>
  <c r="I290" i="14"/>
  <c r="I289" i="14"/>
  <c r="I288" i="14"/>
  <c r="I287" i="14"/>
  <c r="I286" i="14"/>
  <c r="I285" i="14"/>
  <c r="I284" i="14"/>
  <c r="I283" i="14"/>
  <c r="I282" i="14"/>
  <c r="I281" i="14"/>
  <c r="I280" i="14"/>
  <c r="I279" i="14"/>
  <c r="I278" i="14"/>
  <c r="I277" i="14"/>
  <c r="I276" i="14"/>
  <c r="I275" i="14"/>
  <c r="I274" i="14"/>
  <c r="I273" i="14"/>
  <c r="I272" i="14"/>
  <c r="I271" i="14"/>
  <c r="I270" i="14"/>
  <c r="I269" i="14"/>
  <c r="I268" i="14"/>
  <c r="I267" i="14"/>
  <c r="I266" i="14"/>
  <c r="I265" i="14"/>
  <c r="I264" i="14"/>
  <c r="I263" i="14"/>
  <c r="I262" i="14"/>
  <c r="I261" i="14"/>
  <c r="I260" i="14"/>
  <c r="I259" i="14"/>
  <c r="I258" i="14"/>
  <c r="I257" i="14"/>
  <c r="I256" i="14"/>
  <c r="I255" i="14"/>
  <c r="I254" i="14"/>
  <c r="I253" i="14"/>
  <c r="I252" i="14"/>
  <c r="I251" i="14"/>
  <c r="I250" i="14"/>
  <c r="I249" i="14"/>
  <c r="I248" i="14"/>
  <c r="I247" i="14"/>
  <c r="I246" i="14"/>
  <c r="I245" i="14"/>
  <c r="I244" i="14"/>
  <c r="I243" i="14"/>
  <c r="I242" i="14"/>
  <c r="I241" i="14"/>
  <c r="I240" i="14"/>
  <c r="I239" i="14"/>
  <c r="I238" i="14"/>
  <c r="I237" i="14"/>
  <c r="I236" i="14"/>
  <c r="I235" i="14"/>
  <c r="I234" i="14"/>
  <c r="I233" i="14"/>
  <c r="I232" i="14"/>
  <c r="I231" i="14"/>
  <c r="I230" i="14"/>
  <c r="I229" i="14"/>
  <c r="I228" i="14"/>
  <c r="I227" i="14"/>
  <c r="I226" i="14"/>
  <c r="I225" i="14"/>
  <c r="I224" i="14"/>
  <c r="I223" i="14"/>
  <c r="I222" i="14"/>
  <c r="I221" i="14"/>
  <c r="I220" i="14"/>
  <c r="I219" i="14"/>
  <c r="I218" i="14"/>
  <c r="I217" i="14"/>
  <c r="I216" i="14"/>
  <c r="I215" i="14"/>
  <c r="I214" i="14"/>
  <c r="I213" i="14"/>
  <c r="I212" i="14"/>
  <c r="I211" i="14"/>
  <c r="I210" i="14"/>
  <c r="I209" i="14"/>
  <c r="I208" i="14"/>
  <c r="I207" i="14"/>
  <c r="I206" i="14"/>
  <c r="I205" i="14"/>
  <c r="I204" i="14"/>
  <c r="I203" i="14"/>
  <c r="I202" i="14"/>
  <c r="I201" i="14"/>
  <c r="I200" i="14"/>
  <c r="I199" i="14"/>
  <c r="I198" i="14"/>
  <c r="I197" i="14"/>
  <c r="I196" i="14"/>
  <c r="I195" i="14"/>
  <c r="I194" i="14"/>
  <c r="I193" i="14"/>
  <c r="I192" i="14"/>
  <c r="I191" i="14"/>
  <c r="I190" i="14"/>
  <c r="I189" i="14"/>
  <c r="I188" i="14"/>
  <c r="I187" i="14"/>
  <c r="I186" i="14"/>
  <c r="I185" i="14"/>
  <c r="I184" i="14"/>
  <c r="I183" i="14"/>
  <c r="I182" i="14"/>
  <c r="I181" i="14"/>
  <c r="I180" i="14"/>
  <c r="I179" i="14"/>
  <c r="I178" i="14"/>
  <c r="I177" i="14"/>
  <c r="I176" i="14"/>
  <c r="I175" i="14"/>
  <c r="I174" i="14"/>
  <c r="I173" i="14"/>
  <c r="I172" i="14"/>
  <c r="I171" i="14"/>
  <c r="I170" i="14"/>
  <c r="I169" i="14"/>
  <c r="I168" i="14"/>
  <c r="I167" i="14"/>
  <c r="I166" i="14"/>
  <c r="I165" i="14"/>
  <c r="I164" i="14"/>
  <c r="I163" i="14"/>
  <c r="I162" i="14"/>
  <c r="I161" i="14"/>
  <c r="I160" i="14"/>
  <c r="I159" i="14"/>
  <c r="I158" i="14"/>
  <c r="I157" i="14"/>
  <c r="I156" i="14"/>
  <c r="I155" i="14"/>
  <c r="I154" i="14"/>
  <c r="I153" i="14"/>
  <c r="I152" i="14"/>
  <c r="I151" i="14"/>
  <c r="I150" i="14"/>
  <c r="I149" i="14"/>
  <c r="I148" i="14"/>
  <c r="I147" i="14"/>
  <c r="I146" i="14"/>
  <c r="I145" i="14"/>
  <c r="I144" i="14"/>
  <c r="I143" i="14"/>
  <c r="I142" i="14"/>
  <c r="I141" i="14"/>
  <c r="I140" i="14"/>
  <c r="I139" i="14"/>
  <c r="I138" i="14"/>
  <c r="I137" i="14"/>
  <c r="I136" i="14"/>
  <c r="I135" i="14"/>
  <c r="I134" i="14"/>
  <c r="I133" i="14"/>
  <c r="I132" i="14"/>
  <c r="I131" i="14"/>
  <c r="I130" i="14"/>
  <c r="I129" i="14"/>
  <c r="I128" i="14"/>
  <c r="I127" i="14"/>
  <c r="I126" i="14"/>
  <c r="I125" i="14"/>
  <c r="I124" i="14"/>
  <c r="I123" i="14"/>
  <c r="I122" i="14"/>
  <c r="I121" i="14"/>
  <c r="I120" i="14"/>
  <c r="I119" i="14"/>
  <c r="I118" i="14"/>
  <c r="I117" i="14"/>
  <c r="I116" i="14"/>
  <c r="I115" i="14"/>
  <c r="I114" i="14"/>
  <c r="I113" i="14"/>
  <c r="I112" i="14"/>
  <c r="I111" i="14"/>
  <c r="I110" i="14"/>
  <c r="I109" i="14"/>
  <c r="I108" i="14"/>
  <c r="I107" i="14"/>
  <c r="I106" i="14"/>
  <c r="I105" i="14"/>
  <c r="I104" i="14"/>
  <c r="I103" i="14"/>
  <c r="I102" i="14"/>
  <c r="I101" i="14"/>
  <c r="I100" i="14"/>
  <c r="I99" i="14"/>
  <c r="I98" i="14"/>
  <c r="I97" i="14"/>
  <c r="I96" i="14"/>
  <c r="I95" i="14"/>
  <c r="I94" i="14"/>
  <c r="I93" i="14"/>
  <c r="I92" i="14"/>
  <c r="I91" i="14"/>
  <c r="I90" i="14"/>
  <c r="I89" i="14"/>
  <c r="I88" i="14"/>
  <c r="I87" i="14"/>
  <c r="I86" i="14"/>
  <c r="I85" i="14"/>
  <c r="I84" i="14"/>
  <c r="I83" i="14"/>
  <c r="I82" i="14"/>
  <c r="I81" i="14"/>
  <c r="I80" i="14"/>
  <c r="I79" i="14"/>
  <c r="I78" i="14"/>
  <c r="I77" i="14"/>
  <c r="I76" i="14"/>
  <c r="I75" i="14"/>
  <c r="I74" i="14"/>
  <c r="I73" i="14"/>
  <c r="I72" i="14"/>
  <c r="I71" i="14"/>
  <c r="I70" i="14"/>
  <c r="I69" i="14"/>
  <c r="I68" i="14"/>
  <c r="I67" i="14"/>
  <c r="I66" i="14"/>
  <c r="I65" i="14"/>
  <c r="I64" i="14"/>
  <c r="I63" i="14"/>
  <c r="I62" i="14"/>
  <c r="I61" i="14"/>
  <c r="I60" i="14"/>
  <c r="I59" i="14"/>
  <c r="I58" i="14"/>
  <c r="I57" i="14"/>
  <c r="I56" i="14"/>
  <c r="I55" i="14"/>
  <c r="I54" i="14"/>
  <c r="I53" i="14"/>
  <c r="I52" i="14"/>
  <c r="I51" i="14"/>
  <c r="I50" i="14"/>
  <c r="I49" i="14"/>
  <c r="I48" i="14"/>
  <c r="I47" i="14"/>
  <c r="I46" i="14"/>
  <c r="I45" i="14"/>
  <c r="I44" i="14"/>
  <c r="I43" i="14"/>
  <c r="I42" i="14"/>
  <c r="I41" i="14"/>
  <c r="I40" i="14"/>
  <c r="I39" i="14"/>
  <c r="I38" i="14"/>
  <c r="I37" i="14"/>
  <c r="I36" i="14"/>
  <c r="I35" i="14"/>
  <c r="I34" i="14"/>
  <c r="I33" i="14"/>
  <c r="I32" i="14"/>
  <c r="I31" i="14"/>
  <c r="I30" i="14"/>
  <c r="I29" i="14"/>
  <c r="I28" i="14"/>
  <c r="I27" i="14"/>
  <c r="I26" i="14"/>
  <c r="I25" i="14"/>
  <c r="I24" i="14"/>
  <c r="I23" i="14"/>
  <c r="I22" i="14"/>
  <c r="I21" i="14"/>
  <c r="I20" i="14"/>
  <c r="I19" i="14"/>
  <c r="I18" i="14"/>
  <c r="I17" i="14"/>
  <c r="I16" i="14"/>
  <c r="I15" i="14"/>
  <c r="I14" i="14"/>
  <c r="I13" i="14"/>
  <c r="I12" i="14"/>
  <c r="I11" i="14"/>
  <c r="AA11" i="14" s="1"/>
  <c r="G1025" i="14"/>
  <c r="AA1025" i="14" s="1"/>
  <c r="G1024" i="14"/>
  <c r="AA1024" i="14" s="1"/>
  <c r="G1023" i="14"/>
  <c r="AA1023" i="14" s="1"/>
  <c r="G1022" i="14"/>
  <c r="AA1022" i="14" s="1"/>
  <c r="G1021" i="14"/>
  <c r="AA1021" i="14" s="1"/>
  <c r="G1020" i="14"/>
  <c r="AA1020" i="14" s="1"/>
  <c r="G1019" i="14"/>
  <c r="AA1019" i="14" s="1"/>
  <c r="G1018" i="14"/>
  <c r="AA1018" i="14" s="1"/>
  <c r="G1017" i="14"/>
  <c r="AA1017" i="14" s="1"/>
  <c r="G1016" i="14"/>
  <c r="AA1016" i="14" s="1"/>
  <c r="G1015" i="14"/>
  <c r="AA1015" i="14" s="1"/>
  <c r="G1014" i="14"/>
  <c r="AA1014" i="14" s="1"/>
  <c r="G1013" i="14"/>
  <c r="AA1013" i="14" s="1"/>
  <c r="G1012" i="14"/>
  <c r="AA1012" i="14" s="1"/>
  <c r="G1011" i="14"/>
  <c r="AA1011" i="14" s="1"/>
  <c r="G1010" i="14"/>
  <c r="AA1010" i="14" s="1"/>
  <c r="G1009" i="14"/>
  <c r="AA1009" i="14" s="1"/>
  <c r="G1008" i="14"/>
  <c r="AA1008" i="14" s="1"/>
  <c r="G1007" i="14"/>
  <c r="AA1007" i="14" s="1"/>
  <c r="G1006" i="14"/>
  <c r="AA1006" i="14" s="1"/>
  <c r="G1005" i="14"/>
  <c r="AA1005" i="14" s="1"/>
  <c r="G1004" i="14"/>
  <c r="AA1004" i="14" s="1"/>
  <c r="G1003" i="14"/>
  <c r="AA1003" i="14" s="1"/>
  <c r="G1002" i="14"/>
  <c r="AA1002" i="14" s="1"/>
  <c r="G1001" i="14"/>
  <c r="AA1001" i="14" s="1"/>
  <c r="G1000" i="14"/>
  <c r="AA1000" i="14" s="1"/>
  <c r="G999" i="14"/>
  <c r="AA999" i="14" s="1"/>
  <c r="G998" i="14"/>
  <c r="AA998" i="14" s="1"/>
  <c r="G997" i="14"/>
  <c r="AA997" i="14" s="1"/>
  <c r="G996" i="14"/>
  <c r="AA996" i="14" s="1"/>
  <c r="G995" i="14"/>
  <c r="AA995" i="14" s="1"/>
  <c r="G994" i="14"/>
  <c r="AA994" i="14" s="1"/>
  <c r="G993" i="14"/>
  <c r="AA993" i="14" s="1"/>
  <c r="G992" i="14"/>
  <c r="AA992" i="14" s="1"/>
  <c r="G991" i="14"/>
  <c r="AA991" i="14" s="1"/>
  <c r="G990" i="14"/>
  <c r="AA990" i="14" s="1"/>
  <c r="G989" i="14"/>
  <c r="AA989" i="14" s="1"/>
  <c r="G988" i="14"/>
  <c r="AA988" i="14" s="1"/>
  <c r="G987" i="14"/>
  <c r="AA987" i="14" s="1"/>
  <c r="G986" i="14"/>
  <c r="AA986" i="14" s="1"/>
  <c r="G985" i="14"/>
  <c r="AA985" i="14" s="1"/>
  <c r="G984" i="14"/>
  <c r="AA984" i="14" s="1"/>
  <c r="G983" i="14"/>
  <c r="AA983" i="14" s="1"/>
  <c r="G982" i="14"/>
  <c r="AA982" i="14" s="1"/>
  <c r="G981" i="14"/>
  <c r="AA981" i="14" s="1"/>
  <c r="G980" i="14"/>
  <c r="AA980" i="14" s="1"/>
  <c r="G979" i="14"/>
  <c r="AA979" i="14" s="1"/>
  <c r="G978" i="14"/>
  <c r="AA978" i="14" s="1"/>
  <c r="G977" i="14"/>
  <c r="AA977" i="14" s="1"/>
  <c r="G976" i="14"/>
  <c r="AA976" i="14" s="1"/>
  <c r="G975" i="14"/>
  <c r="AA975" i="14" s="1"/>
  <c r="G974" i="14"/>
  <c r="AA974" i="14" s="1"/>
  <c r="G973" i="14"/>
  <c r="AA973" i="14" s="1"/>
  <c r="G972" i="14"/>
  <c r="AA972" i="14" s="1"/>
  <c r="G971" i="14"/>
  <c r="AA971" i="14" s="1"/>
  <c r="G970" i="14"/>
  <c r="AA970" i="14" s="1"/>
  <c r="G969" i="14"/>
  <c r="AA969" i="14" s="1"/>
  <c r="G968" i="14"/>
  <c r="AA968" i="14" s="1"/>
  <c r="G967" i="14"/>
  <c r="AA967" i="14" s="1"/>
  <c r="G966" i="14"/>
  <c r="AA966" i="14" s="1"/>
  <c r="G965" i="14"/>
  <c r="AA965" i="14" s="1"/>
  <c r="G964" i="14"/>
  <c r="AA964" i="14" s="1"/>
  <c r="G963" i="14"/>
  <c r="AA963" i="14" s="1"/>
  <c r="G962" i="14"/>
  <c r="AA962" i="14" s="1"/>
  <c r="G961" i="14"/>
  <c r="AA961" i="14" s="1"/>
  <c r="G960" i="14"/>
  <c r="AA960" i="14" s="1"/>
  <c r="G959" i="14"/>
  <c r="AA959" i="14" s="1"/>
  <c r="G958" i="14"/>
  <c r="AA958" i="14" s="1"/>
  <c r="G957" i="14"/>
  <c r="AA957" i="14" s="1"/>
  <c r="G956" i="14"/>
  <c r="AA956" i="14" s="1"/>
  <c r="G955" i="14"/>
  <c r="AA955" i="14" s="1"/>
  <c r="G954" i="14"/>
  <c r="AA954" i="14" s="1"/>
  <c r="G953" i="14"/>
  <c r="AA953" i="14" s="1"/>
  <c r="G952" i="14"/>
  <c r="AA952" i="14" s="1"/>
  <c r="G951" i="14"/>
  <c r="AA951" i="14" s="1"/>
  <c r="G950" i="14"/>
  <c r="AA950" i="14" s="1"/>
  <c r="G949" i="14"/>
  <c r="AA949" i="14" s="1"/>
  <c r="G948" i="14"/>
  <c r="AA948" i="14" s="1"/>
  <c r="G947" i="14"/>
  <c r="AA947" i="14" s="1"/>
  <c r="G946" i="14"/>
  <c r="AA946" i="14" s="1"/>
  <c r="G945" i="14"/>
  <c r="AA945" i="14" s="1"/>
  <c r="G944" i="14"/>
  <c r="AA944" i="14" s="1"/>
  <c r="G943" i="14"/>
  <c r="AA943" i="14" s="1"/>
  <c r="G942" i="14"/>
  <c r="AA942" i="14" s="1"/>
  <c r="G941" i="14"/>
  <c r="AA941" i="14" s="1"/>
  <c r="G940" i="14"/>
  <c r="AA940" i="14" s="1"/>
  <c r="G939" i="14"/>
  <c r="AA939" i="14" s="1"/>
  <c r="G938" i="14"/>
  <c r="AA938" i="14" s="1"/>
  <c r="G937" i="14"/>
  <c r="AA937" i="14" s="1"/>
  <c r="G936" i="14"/>
  <c r="AA936" i="14" s="1"/>
  <c r="G935" i="14"/>
  <c r="AA935" i="14" s="1"/>
  <c r="G934" i="14"/>
  <c r="AA934" i="14" s="1"/>
  <c r="G933" i="14"/>
  <c r="AA933" i="14" s="1"/>
  <c r="G932" i="14"/>
  <c r="AA932" i="14" s="1"/>
  <c r="G931" i="14"/>
  <c r="AA931" i="14" s="1"/>
  <c r="G930" i="14"/>
  <c r="AA930" i="14" s="1"/>
  <c r="G929" i="14"/>
  <c r="AA929" i="14" s="1"/>
  <c r="G928" i="14"/>
  <c r="AA928" i="14" s="1"/>
  <c r="G927" i="14"/>
  <c r="AA927" i="14" s="1"/>
  <c r="G926" i="14"/>
  <c r="AA926" i="14" s="1"/>
  <c r="G925" i="14"/>
  <c r="AA925" i="14" s="1"/>
  <c r="G924" i="14"/>
  <c r="AA924" i="14" s="1"/>
  <c r="G923" i="14"/>
  <c r="AA923" i="14" s="1"/>
  <c r="G922" i="14"/>
  <c r="AA922" i="14" s="1"/>
  <c r="G921" i="14"/>
  <c r="AA921" i="14" s="1"/>
  <c r="G920" i="14"/>
  <c r="AA920" i="14" s="1"/>
  <c r="G919" i="14"/>
  <c r="AA919" i="14" s="1"/>
  <c r="G918" i="14"/>
  <c r="AA918" i="14" s="1"/>
  <c r="G917" i="14"/>
  <c r="AA917" i="14" s="1"/>
  <c r="G916" i="14"/>
  <c r="AA916" i="14" s="1"/>
  <c r="G915" i="14"/>
  <c r="AA915" i="14" s="1"/>
  <c r="G914" i="14"/>
  <c r="AA914" i="14" s="1"/>
  <c r="G913" i="14"/>
  <c r="AA913" i="14" s="1"/>
  <c r="G912" i="14"/>
  <c r="AA912" i="14" s="1"/>
  <c r="G911" i="14"/>
  <c r="AA911" i="14" s="1"/>
  <c r="G910" i="14"/>
  <c r="AA910" i="14" s="1"/>
  <c r="G909" i="14"/>
  <c r="AA909" i="14" s="1"/>
  <c r="G908" i="14"/>
  <c r="AA908" i="14" s="1"/>
  <c r="G907" i="14"/>
  <c r="AA907" i="14" s="1"/>
  <c r="G906" i="14"/>
  <c r="AA906" i="14" s="1"/>
  <c r="G905" i="14"/>
  <c r="AA905" i="14" s="1"/>
  <c r="G904" i="14"/>
  <c r="AA904" i="14" s="1"/>
  <c r="G903" i="14"/>
  <c r="AA903" i="14" s="1"/>
  <c r="G902" i="14"/>
  <c r="AA902" i="14" s="1"/>
  <c r="G901" i="14"/>
  <c r="AA901" i="14" s="1"/>
  <c r="G900" i="14"/>
  <c r="AA900" i="14" s="1"/>
  <c r="G899" i="14"/>
  <c r="AA899" i="14" s="1"/>
  <c r="G898" i="14"/>
  <c r="AA898" i="14" s="1"/>
  <c r="G897" i="14"/>
  <c r="AA897" i="14" s="1"/>
  <c r="G896" i="14"/>
  <c r="AA896" i="14" s="1"/>
  <c r="G895" i="14"/>
  <c r="AA895" i="14" s="1"/>
  <c r="G894" i="14"/>
  <c r="AA894" i="14" s="1"/>
  <c r="G893" i="14"/>
  <c r="AA893" i="14" s="1"/>
  <c r="G892" i="14"/>
  <c r="AA892" i="14" s="1"/>
  <c r="G891" i="14"/>
  <c r="AA891" i="14" s="1"/>
  <c r="G890" i="14"/>
  <c r="AA890" i="14" s="1"/>
  <c r="G889" i="14"/>
  <c r="AA889" i="14" s="1"/>
  <c r="G888" i="14"/>
  <c r="AA888" i="14" s="1"/>
  <c r="G887" i="14"/>
  <c r="AA887" i="14" s="1"/>
  <c r="G886" i="14"/>
  <c r="AA886" i="14" s="1"/>
  <c r="G885" i="14"/>
  <c r="AA885" i="14" s="1"/>
  <c r="G884" i="14"/>
  <c r="AA884" i="14" s="1"/>
  <c r="G883" i="14"/>
  <c r="AA883" i="14" s="1"/>
  <c r="G882" i="14"/>
  <c r="AA882" i="14" s="1"/>
  <c r="G881" i="14"/>
  <c r="AA881" i="14" s="1"/>
  <c r="G880" i="14"/>
  <c r="AA880" i="14" s="1"/>
  <c r="G879" i="14"/>
  <c r="AA879" i="14" s="1"/>
  <c r="G878" i="14"/>
  <c r="AA878" i="14" s="1"/>
  <c r="G877" i="14"/>
  <c r="AA877" i="14" s="1"/>
  <c r="G876" i="14"/>
  <c r="AA876" i="14" s="1"/>
  <c r="G875" i="14"/>
  <c r="AA875" i="14" s="1"/>
  <c r="G874" i="14"/>
  <c r="AA874" i="14" s="1"/>
  <c r="G873" i="14"/>
  <c r="AA873" i="14" s="1"/>
  <c r="G872" i="14"/>
  <c r="AA872" i="14" s="1"/>
  <c r="G871" i="14"/>
  <c r="AA871" i="14" s="1"/>
  <c r="G870" i="14"/>
  <c r="AA870" i="14" s="1"/>
  <c r="G869" i="14"/>
  <c r="AA869" i="14" s="1"/>
  <c r="G868" i="14"/>
  <c r="AA868" i="14" s="1"/>
  <c r="G867" i="14"/>
  <c r="AA867" i="14" s="1"/>
  <c r="G866" i="14"/>
  <c r="AA866" i="14" s="1"/>
  <c r="G865" i="14"/>
  <c r="AA865" i="14" s="1"/>
  <c r="G864" i="14"/>
  <c r="AA864" i="14" s="1"/>
  <c r="G863" i="14"/>
  <c r="AA863" i="14" s="1"/>
  <c r="G862" i="14"/>
  <c r="AA862" i="14" s="1"/>
  <c r="G861" i="14"/>
  <c r="AA861" i="14" s="1"/>
  <c r="G860" i="14"/>
  <c r="AA860" i="14" s="1"/>
  <c r="G859" i="14"/>
  <c r="AA859" i="14" s="1"/>
  <c r="G858" i="14"/>
  <c r="AA858" i="14" s="1"/>
  <c r="G857" i="14"/>
  <c r="AA857" i="14" s="1"/>
  <c r="G856" i="14"/>
  <c r="AA856" i="14" s="1"/>
  <c r="G855" i="14"/>
  <c r="AA855" i="14" s="1"/>
  <c r="G854" i="14"/>
  <c r="AA854" i="14" s="1"/>
  <c r="G853" i="14"/>
  <c r="AA853" i="14" s="1"/>
  <c r="G852" i="14"/>
  <c r="AA852" i="14" s="1"/>
  <c r="G851" i="14"/>
  <c r="AA851" i="14" s="1"/>
  <c r="G850" i="14"/>
  <c r="AA850" i="14" s="1"/>
  <c r="G849" i="14"/>
  <c r="AA849" i="14" s="1"/>
  <c r="G848" i="14"/>
  <c r="AA848" i="14" s="1"/>
  <c r="G847" i="14"/>
  <c r="AA847" i="14" s="1"/>
  <c r="G846" i="14"/>
  <c r="AA846" i="14" s="1"/>
  <c r="G845" i="14"/>
  <c r="AA845" i="14" s="1"/>
  <c r="G844" i="14"/>
  <c r="AA844" i="14" s="1"/>
  <c r="G843" i="14"/>
  <c r="AA843" i="14" s="1"/>
  <c r="G842" i="14"/>
  <c r="AA842" i="14" s="1"/>
  <c r="G841" i="14"/>
  <c r="AA841" i="14" s="1"/>
  <c r="G840" i="14"/>
  <c r="AA840" i="14" s="1"/>
  <c r="G839" i="14"/>
  <c r="AA839" i="14" s="1"/>
  <c r="G838" i="14"/>
  <c r="AA838" i="14" s="1"/>
  <c r="G837" i="14"/>
  <c r="AA837" i="14" s="1"/>
  <c r="G836" i="14"/>
  <c r="AA836" i="14" s="1"/>
  <c r="G835" i="14"/>
  <c r="AA835" i="14" s="1"/>
  <c r="G834" i="14"/>
  <c r="AA834" i="14" s="1"/>
  <c r="G833" i="14"/>
  <c r="AA833" i="14" s="1"/>
  <c r="G832" i="14"/>
  <c r="AA832" i="14" s="1"/>
  <c r="G831" i="14"/>
  <c r="AA831" i="14" s="1"/>
  <c r="G830" i="14"/>
  <c r="AA830" i="14" s="1"/>
  <c r="G829" i="14"/>
  <c r="AA829" i="14" s="1"/>
  <c r="G828" i="14"/>
  <c r="AA828" i="14" s="1"/>
  <c r="G827" i="14"/>
  <c r="AA827" i="14" s="1"/>
  <c r="G826" i="14"/>
  <c r="AA826" i="14" s="1"/>
  <c r="G825" i="14"/>
  <c r="AA825" i="14" s="1"/>
  <c r="G824" i="14"/>
  <c r="AA824" i="14" s="1"/>
  <c r="G823" i="14"/>
  <c r="AA823" i="14" s="1"/>
  <c r="G822" i="14"/>
  <c r="AA822" i="14" s="1"/>
  <c r="G821" i="14"/>
  <c r="AA821" i="14" s="1"/>
  <c r="G820" i="14"/>
  <c r="AA820" i="14" s="1"/>
  <c r="G819" i="14"/>
  <c r="AA819" i="14" s="1"/>
  <c r="G818" i="14"/>
  <c r="AA818" i="14" s="1"/>
  <c r="G817" i="14"/>
  <c r="AA817" i="14" s="1"/>
  <c r="G816" i="14"/>
  <c r="AA816" i="14" s="1"/>
  <c r="G815" i="14"/>
  <c r="AA815" i="14" s="1"/>
  <c r="G814" i="14"/>
  <c r="AA814" i="14" s="1"/>
  <c r="G813" i="14"/>
  <c r="AA813" i="14" s="1"/>
  <c r="G812" i="14"/>
  <c r="AA812" i="14" s="1"/>
  <c r="G811" i="14"/>
  <c r="AA811" i="14" s="1"/>
  <c r="G810" i="14"/>
  <c r="AA810" i="14" s="1"/>
  <c r="G809" i="14"/>
  <c r="AA809" i="14" s="1"/>
  <c r="G808" i="14"/>
  <c r="AA808" i="14" s="1"/>
  <c r="G807" i="14"/>
  <c r="AA807" i="14" s="1"/>
  <c r="G806" i="14"/>
  <c r="AA806" i="14" s="1"/>
  <c r="G805" i="14"/>
  <c r="AA805" i="14" s="1"/>
  <c r="G804" i="14"/>
  <c r="AA804" i="14" s="1"/>
  <c r="G803" i="14"/>
  <c r="AA803" i="14" s="1"/>
  <c r="G802" i="14"/>
  <c r="AA802" i="14" s="1"/>
  <c r="G801" i="14"/>
  <c r="AA801" i="14" s="1"/>
  <c r="G800" i="14"/>
  <c r="AA800" i="14" s="1"/>
  <c r="G799" i="14"/>
  <c r="AA799" i="14" s="1"/>
  <c r="G798" i="14"/>
  <c r="AA798" i="14" s="1"/>
  <c r="G797" i="14"/>
  <c r="AA797" i="14" s="1"/>
  <c r="G796" i="14"/>
  <c r="AA796" i="14" s="1"/>
  <c r="G795" i="14"/>
  <c r="AA795" i="14" s="1"/>
  <c r="G794" i="14"/>
  <c r="AA794" i="14" s="1"/>
  <c r="G793" i="14"/>
  <c r="AA793" i="14" s="1"/>
  <c r="G792" i="14"/>
  <c r="AA792" i="14" s="1"/>
  <c r="G791" i="14"/>
  <c r="AA791" i="14" s="1"/>
  <c r="G790" i="14"/>
  <c r="AA790" i="14" s="1"/>
  <c r="G789" i="14"/>
  <c r="AA789" i="14" s="1"/>
  <c r="G788" i="14"/>
  <c r="AA788" i="14" s="1"/>
  <c r="G787" i="14"/>
  <c r="AA787" i="14" s="1"/>
  <c r="G786" i="14"/>
  <c r="AA786" i="14" s="1"/>
  <c r="G785" i="14"/>
  <c r="AA785" i="14" s="1"/>
  <c r="G784" i="14"/>
  <c r="AA784" i="14" s="1"/>
  <c r="G783" i="14"/>
  <c r="AA783" i="14" s="1"/>
  <c r="G782" i="14"/>
  <c r="AA782" i="14" s="1"/>
  <c r="G781" i="14"/>
  <c r="AA781" i="14" s="1"/>
  <c r="G780" i="14"/>
  <c r="AA780" i="14" s="1"/>
  <c r="G779" i="14"/>
  <c r="AA779" i="14" s="1"/>
  <c r="G778" i="14"/>
  <c r="AA778" i="14" s="1"/>
  <c r="G777" i="14"/>
  <c r="AA777" i="14" s="1"/>
  <c r="G776" i="14"/>
  <c r="AA776" i="14" s="1"/>
  <c r="G775" i="14"/>
  <c r="AA775" i="14" s="1"/>
  <c r="G774" i="14"/>
  <c r="AA774" i="14" s="1"/>
  <c r="G773" i="14"/>
  <c r="AA773" i="14" s="1"/>
  <c r="G772" i="14"/>
  <c r="AA772" i="14" s="1"/>
  <c r="G771" i="14"/>
  <c r="AA771" i="14" s="1"/>
  <c r="G770" i="14"/>
  <c r="AA770" i="14" s="1"/>
  <c r="G769" i="14"/>
  <c r="AA769" i="14" s="1"/>
  <c r="G768" i="14"/>
  <c r="AA768" i="14" s="1"/>
  <c r="G767" i="14"/>
  <c r="AA767" i="14" s="1"/>
  <c r="G766" i="14"/>
  <c r="AA766" i="14" s="1"/>
  <c r="G765" i="14"/>
  <c r="AA765" i="14" s="1"/>
  <c r="G764" i="14"/>
  <c r="AA764" i="14" s="1"/>
  <c r="G763" i="14"/>
  <c r="AA763" i="14" s="1"/>
  <c r="G762" i="14"/>
  <c r="AA762" i="14" s="1"/>
  <c r="G761" i="14"/>
  <c r="AA761" i="14" s="1"/>
  <c r="G760" i="14"/>
  <c r="AA760" i="14" s="1"/>
  <c r="G759" i="14"/>
  <c r="AA759" i="14" s="1"/>
  <c r="G758" i="14"/>
  <c r="AA758" i="14" s="1"/>
  <c r="G757" i="14"/>
  <c r="AA757" i="14" s="1"/>
  <c r="G756" i="14"/>
  <c r="AA756" i="14" s="1"/>
  <c r="G755" i="14"/>
  <c r="AA755" i="14" s="1"/>
  <c r="G754" i="14"/>
  <c r="AA754" i="14" s="1"/>
  <c r="G753" i="14"/>
  <c r="AA753" i="14" s="1"/>
  <c r="G752" i="14"/>
  <c r="AA752" i="14" s="1"/>
  <c r="G751" i="14"/>
  <c r="AA751" i="14" s="1"/>
  <c r="G750" i="14"/>
  <c r="AA750" i="14" s="1"/>
  <c r="G749" i="14"/>
  <c r="AA749" i="14" s="1"/>
  <c r="G748" i="14"/>
  <c r="AA748" i="14" s="1"/>
  <c r="G747" i="14"/>
  <c r="AA747" i="14" s="1"/>
  <c r="G746" i="14"/>
  <c r="AA746" i="14" s="1"/>
  <c r="G745" i="14"/>
  <c r="AA745" i="14" s="1"/>
  <c r="G744" i="14"/>
  <c r="AA744" i="14" s="1"/>
  <c r="G743" i="14"/>
  <c r="AA743" i="14" s="1"/>
  <c r="G742" i="14"/>
  <c r="AA742" i="14" s="1"/>
  <c r="G741" i="14"/>
  <c r="AA741" i="14" s="1"/>
  <c r="G740" i="14"/>
  <c r="AA740" i="14" s="1"/>
  <c r="G739" i="14"/>
  <c r="AA739" i="14" s="1"/>
  <c r="G738" i="14"/>
  <c r="AA738" i="14" s="1"/>
  <c r="G737" i="14"/>
  <c r="AA737" i="14" s="1"/>
  <c r="G736" i="14"/>
  <c r="AA736" i="14" s="1"/>
  <c r="G735" i="14"/>
  <c r="AA735" i="14" s="1"/>
  <c r="G734" i="14"/>
  <c r="AA734" i="14" s="1"/>
  <c r="G733" i="14"/>
  <c r="AA733" i="14" s="1"/>
  <c r="G732" i="14"/>
  <c r="AA732" i="14" s="1"/>
  <c r="G731" i="14"/>
  <c r="AA731" i="14" s="1"/>
  <c r="G730" i="14"/>
  <c r="AA730" i="14" s="1"/>
  <c r="G729" i="14"/>
  <c r="AA729" i="14" s="1"/>
  <c r="G728" i="14"/>
  <c r="AA728" i="14" s="1"/>
  <c r="G727" i="14"/>
  <c r="AA727" i="14" s="1"/>
  <c r="G726" i="14"/>
  <c r="AA726" i="14" s="1"/>
  <c r="G725" i="14"/>
  <c r="AA725" i="14" s="1"/>
  <c r="G724" i="14"/>
  <c r="AA724" i="14" s="1"/>
  <c r="G723" i="14"/>
  <c r="AA723" i="14" s="1"/>
  <c r="G722" i="14"/>
  <c r="AA722" i="14" s="1"/>
  <c r="G721" i="14"/>
  <c r="AA721" i="14" s="1"/>
  <c r="G720" i="14"/>
  <c r="AA720" i="14" s="1"/>
  <c r="G719" i="14"/>
  <c r="AA719" i="14" s="1"/>
  <c r="G718" i="14"/>
  <c r="AA718" i="14" s="1"/>
  <c r="G717" i="14"/>
  <c r="AA717" i="14" s="1"/>
  <c r="G716" i="14"/>
  <c r="AA716" i="14" s="1"/>
  <c r="G715" i="14"/>
  <c r="AA715" i="14" s="1"/>
  <c r="G714" i="14"/>
  <c r="AA714" i="14" s="1"/>
  <c r="G713" i="14"/>
  <c r="AA713" i="14" s="1"/>
  <c r="G712" i="14"/>
  <c r="AA712" i="14" s="1"/>
  <c r="G711" i="14"/>
  <c r="AA711" i="14" s="1"/>
  <c r="G710" i="14"/>
  <c r="AA710" i="14" s="1"/>
  <c r="G709" i="14"/>
  <c r="AA709" i="14" s="1"/>
  <c r="G708" i="14"/>
  <c r="AA708" i="14" s="1"/>
  <c r="G707" i="14"/>
  <c r="AA707" i="14" s="1"/>
  <c r="G706" i="14"/>
  <c r="AA706" i="14" s="1"/>
  <c r="G705" i="14"/>
  <c r="AA705" i="14" s="1"/>
  <c r="G704" i="14"/>
  <c r="AA704" i="14" s="1"/>
  <c r="G703" i="14"/>
  <c r="AA703" i="14" s="1"/>
  <c r="G702" i="14"/>
  <c r="AA702" i="14" s="1"/>
  <c r="G701" i="14"/>
  <c r="AA701" i="14" s="1"/>
  <c r="G700" i="14"/>
  <c r="AA700" i="14" s="1"/>
  <c r="G699" i="14"/>
  <c r="AA699" i="14" s="1"/>
  <c r="G698" i="14"/>
  <c r="AA698" i="14" s="1"/>
  <c r="G697" i="14"/>
  <c r="AA697" i="14" s="1"/>
  <c r="G696" i="14"/>
  <c r="AA696" i="14" s="1"/>
  <c r="G695" i="14"/>
  <c r="AA695" i="14" s="1"/>
  <c r="G694" i="14"/>
  <c r="AA694" i="14" s="1"/>
  <c r="G693" i="14"/>
  <c r="AA693" i="14" s="1"/>
  <c r="G692" i="14"/>
  <c r="AA692" i="14" s="1"/>
  <c r="G691" i="14"/>
  <c r="AA691" i="14" s="1"/>
  <c r="G690" i="14"/>
  <c r="AA690" i="14" s="1"/>
  <c r="G689" i="14"/>
  <c r="AA689" i="14" s="1"/>
  <c r="G688" i="14"/>
  <c r="AA688" i="14" s="1"/>
  <c r="G687" i="14"/>
  <c r="AA687" i="14" s="1"/>
  <c r="G686" i="14"/>
  <c r="AA686" i="14" s="1"/>
  <c r="G685" i="14"/>
  <c r="AA685" i="14" s="1"/>
  <c r="G684" i="14"/>
  <c r="AA684" i="14" s="1"/>
  <c r="G683" i="14"/>
  <c r="AA683" i="14" s="1"/>
  <c r="G682" i="14"/>
  <c r="AA682" i="14" s="1"/>
  <c r="G681" i="14"/>
  <c r="AA681" i="14" s="1"/>
  <c r="G680" i="14"/>
  <c r="AA680" i="14" s="1"/>
  <c r="G679" i="14"/>
  <c r="AA679" i="14" s="1"/>
  <c r="G678" i="14"/>
  <c r="AA678" i="14" s="1"/>
  <c r="G677" i="14"/>
  <c r="AA677" i="14" s="1"/>
  <c r="G676" i="14"/>
  <c r="AA676" i="14" s="1"/>
  <c r="G675" i="14"/>
  <c r="AA675" i="14" s="1"/>
  <c r="G674" i="14"/>
  <c r="AA674" i="14" s="1"/>
  <c r="G673" i="14"/>
  <c r="AA673" i="14" s="1"/>
  <c r="G672" i="14"/>
  <c r="AA672" i="14" s="1"/>
  <c r="G671" i="14"/>
  <c r="AA671" i="14" s="1"/>
  <c r="G670" i="14"/>
  <c r="AA670" i="14" s="1"/>
  <c r="G669" i="14"/>
  <c r="AA669" i="14" s="1"/>
  <c r="G668" i="14"/>
  <c r="AA668" i="14" s="1"/>
  <c r="G667" i="14"/>
  <c r="AA667" i="14" s="1"/>
  <c r="G666" i="14"/>
  <c r="AA666" i="14" s="1"/>
  <c r="G665" i="14"/>
  <c r="AA665" i="14" s="1"/>
  <c r="G664" i="14"/>
  <c r="AA664" i="14" s="1"/>
  <c r="G663" i="14"/>
  <c r="AA663" i="14" s="1"/>
  <c r="G662" i="14"/>
  <c r="AA662" i="14" s="1"/>
  <c r="G661" i="14"/>
  <c r="AA661" i="14" s="1"/>
  <c r="G660" i="14"/>
  <c r="AA660" i="14" s="1"/>
  <c r="G659" i="14"/>
  <c r="AA659" i="14" s="1"/>
  <c r="G658" i="14"/>
  <c r="AA658" i="14" s="1"/>
  <c r="G657" i="14"/>
  <c r="AA657" i="14" s="1"/>
  <c r="G656" i="14"/>
  <c r="AA656" i="14" s="1"/>
  <c r="G655" i="14"/>
  <c r="AA655" i="14" s="1"/>
  <c r="G654" i="14"/>
  <c r="AA654" i="14" s="1"/>
  <c r="G653" i="14"/>
  <c r="AA653" i="14" s="1"/>
  <c r="G652" i="14"/>
  <c r="AA652" i="14" s="1"/>
  <c r="G651" i="14"/>
  <c r="AA651" i="14" s="1"/>
  <c r="G650" i="14"/>
  <c r="AA650" i="14" s="1"/>
  <c r="G649" i="14"/>
  <c r="AA649" i="14" s="1"/>
  <c r="G648" i="14"/>
  <c r="AA648" i="14" s="1"/>
  <c r="G647" i="14"/>
  <c r="AA647" i="14" s="1"/>
  <c r="G646" i="14"/>
  <c r="AA646" i="14" s="1"/>
  <c r="G645" i="14"/>
  <c r="AA645" i="14" s="1"/>
  <c r="G644" i="14"/>
  <c r="AA644" i="14" s="1"/>
  <c r="G643" i="14"/>
  <c r="AA643" i="14" s="1"/>
  <c r="G642" i="14"/>
  <c r="AA642" i="14" s="1"/>
  <c r="G641" i="14"/>
  <c r="AA641" i="14" s="1"/>
  <c r="G640" i="14"/>
  <c r="AA640" i="14" s="1"/>
  <c r="G639" i="14"/>
  <c r="AA639" i="14" s="1"/>
  <c r="G638" i="14"/>
  <c r="AA638" i="14" s="1"/>
  <c r="G637" i="14"/>
  <c r="AA637" i="14" s="1"/>
  <c r="G636" i="14"/>
  <c r="AA636" i="14" s="1"/>
  <c r="G635" i="14"/>
  <c r="AA635" i="14" s="1"/>
  <c r="G634" i="14"/>
  <c r="AA634" i="14" s="1"/>
  <c r="G633" i="14"/>
  <c r="AA633" i="14" s="1"/>
  <c r="G632" i="14"/>
  <c r="AA632" i="14" s="1"/>
  <c r="G631" i="14"/>
  <c r="AA631" i="14" s="1"/>
  <c r="G630" i="14"/>
  <c r="AA630" i="14" s="1"/>
  <c r="G629" i="14"/>
  <c r="AA629" i="14" s="1"/>
  <c r="G628" i="14"/>
  <c r="AA628" i="14" s="1"/>
  <c r="G627" i="14"/>
  <c r="AA627" i="14" s="1"/>
  <c r="G626" i="14"/>
  <c r="AA626" i="14" s="1"/>
  <c r="G625" i="14"/>
  <c r="AA625" i="14" s="1"/>
  <c r="G624" i="14"/>
  <c r="AA624" i="14" s="1"/>
  <c r="G623" i="14"/>
  <c r="AA623" i="14" s="1"/>
  <c r="G622" i="14"/>
  <c r="AA622" i="14" s="1"/>
  <c r="G621" i="14"/>
  <c r="AA621" i="14" s="1"/>
  <c r="G620" i="14"/>
  <c r="AA620" i="14" s="1"/>
  <c r="G619" i="14"/>
  <c r="AA619" i="14" s="1"/>
  <c r="G618" i="14"/>
  <c r="AA618" i="14" s="1"/>
  <c r="G617" i="14"/>
  <c r="AA617" i="14" s="1"/>
  <c r="G616" i="14"/>
  <c r="AA616" i="14" s="1"/>
  <c r="G615" i="14"/>
  <c r="AA615" i="14" s="1"/>
  <c r="G614" i="14"/>
  <c r="AA614" i="14" s="1"/>
  <c r="G613" i="14"/>
  <c r="AA613" i="14" s="1"/>
  <c r="G612" i="14"/>
  <c r="AA612" i="14" s="1"/>
  <c r="G611" i="14"/>
  <c r="AA611" i="14" s="1"/>
  <c r="G610" i="14"/>
  <c r="AA610" i="14" s="1"/>
  <c r="G609" i="14"/>
  <c r="AA609" i="14" s="1"/>
  <c r="G608" i="14"/>
  <c r="AA608" i="14" s="1"/>
  <c r="G607" i="14"/>
  <c r="AA607" i="14" s="1"/>
  <c r="G606" i="14"/>
  <c r="AA606" i="14" s="1"/>
  <c r="G605" i="14"/>
  <c r="AA605" i="14" s="1"/>
  <c r="G604" i="14"/>
  <c r="AA604" i="14" s="1"/>
  <c r="G603" i="14"/>
  <c r="AA603" i="14" s="1"/>
  <c r="G602" i="14"/>
  <c r="AA602" i="14" s="1"/>
  <c r="G601" i="14"/>
  <c r="AA601" i="14" s="1"/>
  <c r="G600" i="14"/>
  <c r="AA600" i="14" s="1"/>
  <c r="G599" i="14"/>
  <c r="AA599" i="14" s="1"/>
  <c r="G598" i="14"/>
  <c r="AA598" i="14" s="1"/>
  <c r="G597" i="14"/>
  <c r="AA597" i="14" s="1"/>
  <c r="G596" i="14"/>
  <c r="AA596" i="14" s="1"/>
  <c r="G595" i="14"/>
  <c r="AA595" i="14" s="1"/>
  <c r="G594" i="14"/>
  <c r="AA594" i="14" s="1"/>
  <c r="G593" i="14"/>
  <c r="AA593" i="14" s="1"/>
  <c r="G592" i="14"/>
  <c r="AA592" i="14" s="1"/>
  <c r="G591" i="14"/>
  <c r="AA591" i="14" s="1"/>
  <c r="G590" i="14"/>
  <c r="AA590" i="14" s="1"/>
  <c r="G589" i="14"/>
  <c r="AA589" i="14" s="1"/>
  <c r="G588" i="14"/>
  <c r="AA588" i="14" s="1"/>
  <c r="G587" i="14"/>
  <c r="AA587" i="14" s="1"/>
  <c r="G586" i="14"/>
  <c r="AA586" i="14" s="1"/>
  <c r="G585" i="14"/>
  <c r="AA585" i="14" s="1"/>
  <c r="G584" i="14"/>
  <c r="AA584" i="14" s="1"/>
  <c r="G583" i="14"/>
  <c r="AA583" i="14" s="1"/>
  <c r="G582" i="14"/>
  <c r="AA582" i="14" s="1"/>
  <c r="G581" i="14"/>
  <c r="AA581" i="14" s="1"/>
  <c r="G580" i="14"/>
  <c r="AA580" i="14" s="1"/>
  <c r="G579" i="14"/>
  <c r="AA579" i="14" s="1"/>
  <c r="G578" i="14"/>
  <c r="AA578" i="14" s="1"/>
  <c r="G577" i="14"/>
  <c r="AA577" i="14" s="1"/>
  <c r="G576" i="14"/>
  <c r="AA576" i="14" s="1"/>
  <c r="G575" i="14"/>
  <c r="AA575" i="14" s="1"/>
  <c r="G574" i="14"/>
  <c r="AA574" i="14" s="1"/>
  <c r="G573" i="14"/>
  <c r="AA573" i="14" s="1"/>
  <c r="G572" i="14"/>
  <c r="AA572" i="14" s="1"/>
  <c r="G571" i="14"/>
  <c r="AA571" i="14" s="1"/>
  <c r="G570" i="14"/>
  <c r="AA570" i="14" s="1"/>
  <c r="G569" i="14"/>
  <c r="AA569" i="14" s="1"/>
  <c r="G568" i="14"/>
  <c r="AA568" i="14" s="1"/>
  <c r="G567" i="14"/>
  <c r="AA567" i="14" s="1"/>
  <c r="G566" i="14"/>
  <c r="AA566" i="14" s="1"/>
  <c r="G565" i="14"/>
  <c r="AA565" i="14" s="1"/>
  <c r="G564" i="14"/>
  <c r="AA564" i="14" s="1"/>
  <c r="G563" i="14"/>
  <c r="AA563" i="14" s="1"/>
  <c r="G562" i="14"/>
  <c r="AA562" i="14" s="1"/>
  <c r="G561" i="14"/>
  <c r="AA561" i="14" s="1"/>
  <c r="G560" i="14"/>
  <c r="AA560" i="14" s="1"/>
  <c r="G559" i="14"/>
  <c r="AA559" i="14" s="1"/>
  <c r="G558" i="14"/>
  <c r="AA558" i="14" s="1"/>
  <c r="G557" i="14"/>
  <c r="AA557" i="14" s="1"/>
  <c r="G556" i="14"/>
  <c r="AA556" i="14" s="1"/>
  <c r="G555" i="14"/>
  <c r="AA555" i="14" s="1"/>
  <c r="G554" i="14"/>
  <c r="AA554" i="14" s="1"/>
  <c r="G553" i="14"/>
  <c r="AA553" i="14" s="1"/>
  <c r="G552" i="14"/>
  <c r="AA552" i="14" s="1"/>
  <c r="G551" i="14"/>
  <c r="AA551" i="14" s="1"/>
  <c r="G550" i="14"/>
  <c r="AA550" i="14" s="1"/>
  <c r="G549" i="14"/>
  <c r="AA549" i="14" s="1"/>
  <c r="G548" i="14"/>
  <c r="AA548" i="14" s="1"/>
  <c r="G547" i="14"/>
  <c r="AA547" i="14" s="1"/>
  <c r="G546" i="14"/>
  <c r="AA546" i="14" s="1"/>
  <c r="G545" i="14"/>
  <c r="AA545" i="14" s="1"/>
  <c r="G544" i="14"/>
  <c r="AA544" i="14" s="1"/>
  <c r="G543" i="14"/>
  <c r="AA543" i="14" s="1"/>
  <c r="G542" i="14"/>
  <c r="AA542" i="14" s="1"/>
  <c r="G541" i="14"/>
  <c r="AA541" i="14" s="1"/>
  <c r="G540" i="14"/>
  <c r="AA540" i="14" s="1"/>
  <c r="G539" i="14"/>
  <c r="AA539" i="14" s="1"/>
  <c r="G538" i="14"/>
  <c r="AA538" i="14" s="1"/>
  <c r="G537" i="14"/>
  <c r="AA537" i="14" s="1"/>
  <c r="G536" i="14"/>
  <c r="AA536" i="14" s="1"/>
  <c r="G535" i="14"/>
  <c r="AA535" i="14" s="1"/>
  <c r="G534" i="14"/>
  <c r="AA534" i="14" s="1"/>
  <c r="G533" i="14"/>
  <c r="AA533" i="14" s="1"/>
  <c r="G532" i="14"/>
  <c r="AA532" i="14" s="1"/>
  <c r="G531" i="14"/>
  <c r="AA531" i="14" s="1"/>
  <c r="G530" i="14"/>
  <c r="AA530" i="14" s="1"/>
  <c r="G529" i="14"/>
  <c r="AA529" i="14" s="1"/>
  <c r="G528" i="14"/>
  <c r="AA528" i="14" s="1"/>
  <c r="G527" i="14"/>
  <c r="AA527" i="14" s="1"/>
  <c r="G526" i="14"/>
  <c r="AA526" i="14" s="1"/>
  <c r="G525" i="14"/>
  <c r="AA525" i="14" s="1"/>
  <c r="G524" i="14"/>
  <c r="AA524" i="14" s="1"/>
  <c r="G523" i="14"/>
  <c r="AA523" i="14" s="1"/>
  <c r="G522" i="14"/>
  <c r="AA522" i="14" s="1"/>
  <c r="G521" i="14"/>
  <c r="AA521" i="14" s="1"/>
  <c r="G520" i="14"/>
  <c r="AA520" i="14" s="1"/>
  <c r="G519" i="14"/>
  <c r="AA519" i="14" s="1"/>
  <c r="G518" i="14"/>
  <c r="AA518" i="14" s="1"/>
  <c r="G517" i="14"/>
  <c r="AA517" i="14" s="1"/>
  <c r="G516" i="14"/>
  <c r="AA516" i="14" s="1"/>
  <c r="G515" i="14"/>
  <c r="AA515" i="14" s="1"/>
  <c r="G514" i="14"/>
  <c r="AA514" i="14" s="1"/>
  <c r="G513" i="14"/>
  <c r="AA513" i="14" s="1"/>
  <c r="G512" i="14"/>
  <c r="AA512" i="14" s="1"/>
  <c r="G511" i="14"/>
  <c r="AA511" i="14" s="1"/>
  <c r="G510" i="14"/>
  <c r="AA510" i="14" s="1"/>
  <c r="G509" i="14"/>
  <c r="AA509" i="14" s="1"/>
  <c r="G508" i="14"/>
  <c r="AA508" i="14" s="1"/>
  <c r="G507" i="14"/>
  <c r="AA507" i="14" s="1"/>
  <c r="G506" i="14"/>
  <c r="AA506" i="14" s="1"/>
  <c r="G505" i="14"/>
  <c r="AA505" i="14" s="1"/>
  <c r="G504" i="14"/>
  <c r="AA504" i="14" s="1"/>
  <c r="G503" i="14"/>
  <c r="AA503" i="14" s="1"/>
  <c r="G502" i="14"/>
  <c r="AA502" i="14" s="1"/>
  <c r="G501" i="14"/>
  <c r="AA501" i="14" s="1"/>
  <c r="G500" i="14"/>
  <c r="AA500" i="14" s="1"/>
  <c r="G499" i="14"/>
  <c r="AA499" i="14" s="1"/>
  <c r="G498" i="14"/>
  <c r="AA498" i="14" s="1"/>
  <c r="G497" i="14"/>
  <c r="AA497" i="14" s="1"/>
  <c r="G496" i="14"/>
  <c r="AA496" i="14" s="1"/>
  <c r="G495" i="14"/>
  <c r="AA495" i="14" s="1"/>
  <c r="G494" i="14"/>
  <c r="AA494" i="14" s="1"/>
  <c r="G493" i="14"/>
  <c r="AA493" i="14" s="1"/>
  <c r="G492" i="14"/>
  <c r="AA492" i="14" s="1"/>
  <c r="G491" i="14"/>
  <c r="AA491" i="14" s="1"/>
  <c r="G490" i="14"/>
  <c r="AA490" i="14" s="1"/>
  <c r="G489" i="14"/>
  <c r="AA489" i="14" s="1"/>
  <c r="G488" i="14"/>
  <c r="AA488" i="14" s="1"/>
  <c r="G487" i="14"/>
  <c r="AA487" i="14" s="1"/>
  <c r="G486" i="14"/>
  <c r="AA486" i="14" s="1"/>
  <c r="G485" i="14"/>
  <c r="AA485" i="14" s="1"/>
  <c r="G484" i="14"/>
  <c r="AA484" i="14" s="1"/>
  <c r="G483" i="14"/>
  <c r="AA483" i="14" s="1"/>
  <c r="G482" i="14"/>
  <c r="AA482" i="14" s="1"/>
  <c r="G481" i="14"/>
  <c r="AA481" i="14" s="1"/>
  <c r="G480" i="14"/>
  <c r="AA480" i="14" s="1"/>
  <c r="G479" i="14"/>
  <c r="AA479" i="14" s="1"/>
  <c r="G478" i="14"/>
  <c r="AA478" i="14" s="1"/>
  <c r="G477" i="14"/>
  <c r="AA477" i="14" s="1"/>
  <c r="G476" i="14"/>
  <c r="AA476" i="14" s="1"/>
  <c r="G475" i="14"/>
  <c r="AA475" i="14" s="1"/>
  <c r="G474" i="14"/>
  <c r="AA474" i="14" s="1"/>
  <c r="G473" i="14"/>
  <c r="AA473" i="14" s="1"/>
  <c r="G472" i="14"/>
  <c r="AA472" i="14" s="1"/>
  <c r="G471" i="14"/>
  <c r="AA471" i="14" s="1"/>
  <c r="G470" i="14"/>
  <c r="AA470" i="14" s="1"/>
  <c r="G469" i="14"/>
  <c r="AA469" i="14" s="1"/>
  <c r="G468" i="14"/>
  <c r="AA468" i="14" s="1"/>
  <c r="G467" i="14"/>
  <c r="AA467" i="14" s="1"/>
  <c r="G466" i="14"/>
  <c r="AA466" i="14" s="1"/>
  <c r="G465" i="14"/>
  <c r="AA465" i="14" s="1"/>
  <c r="G464" i="14"/>
  <c r="AA464" i="14" s="1"/>
  <c r="G463" i="14"/>
  <c r="AA463" i="14" s="1"/>
  <c r="G462" i="14"/>
  <c r="AA462" i="14" s="1"/>
  <c r="G461" i="14"/>
  <c r="AA461" i="14" s="1"/>
  <c r="G460" i="14"/>
  <c r="AA460" i="14" s="1"/>
  <c r="G459" i="14"/>
  <c r="AA459" i="14" s="1"/>
  <c r="G458" i="14"/>
  <c r="AA458" i="14" s="1"/>
  <c r="G457" i="14"/>
  <c r="AA457" i="14" s="1"/>
  <c r="G456" i="14"/>
  <c r="AA456" i="14" s="1"/>
  <c r="G455" i="14"/>
  <c r="AA455" i="14" s="1"/>
  <c r="G454" i="14"/>
  <c r="AA454" i="14" s="1"/>
  <c r="G453" i="14"/>
  <c r="AA453" i="14" s="1"/>
  <c r="G452" i="14"/>
  <c r="AA452" i="14" s="1"/>
  <c r="G451" i="14"/>
  <c r="AA451" i="14" s="1"/>
  <c r="G450" i="14"/>
  <c r="AA450" i="14" s="1"/>
  <c r="G449" i="14"/>
  <c r="AA449" i="14" s="1"/>
  <c r="G448" i="14"/>
  <c r="AA448" i="14" s="1"/>
  <c r="G447" i="14"/>
  <c r="AA447" i="14" s="1"/>
  <c r="G446" i="14"/>
  <c r="AA446" i="14" s="1"/>
  <c r="G445" i="14"/>
  <c r="AA445" i="14" s="1"/>
  <c r="G444" i="14"/>
  <c r="AA444" i="14" s="1"/>
  <c r="G443" i="14"/>
  <c r="AA443" i="14" s="1"/>
  <c r="G442" i="14"/>
  <c r="AA442" i="14" s="1"/>
  <c r="G441" i="14"/>
  <c r="AA441" i="14" s="1"/>
  <c r="G440" i="14"/>
  <c r="AA440" i="14" s="1"/>
  <c r="G439" i="14"/>
  <c r="AA439" i="14" s="1"/>
  <c r="G438" i="14"/>
  <c r="AA438" i="14" s="1"/>
  <c r="G437" i="14"/>
  <c r="AA437" i="14" s="1"/>
  <c r="G436" i="14"/>
  <c r="AA436" i="14" s="1"/>
  <c r="G435" i="14"/>
  <c r="AA435" i="14" s="1"/>
  <c r="G434" i="14"/>
  <c r="AA434" i="14" s="1"/>
  <c r="G433" i="14"/>
  <c r="AA433" i="14" s="1"/>
  <c r="G432" i="14"/>
  <c r="AA432" i="14" s="1"/>
  <c r="G431" i="14"/>
  <c r="AA431" i="14" s="1"/>
  <c r="G430" i="14"/>
  <c r="AA430" i="14" s="1"/>
  <c r="G429" i="14"/>
  <c r="AA429" i="14" s="1"/>
  <c r="G428" i="14"/>
  <c r="AA428" i="14" s="1"/>
  <c r="G427" i="14"/>
  <c r="AA427" i="14" s="1"/>
  <c r="G426" i="14"/>
  <c r="AA426" i="14" s="1"/>
  <c r="G425" i="14"/>
  <c r="AA425" i="14" s="1"/>
  <c r="G424" i="14"/>
  <c r="AA424" i="14" s="1"/>
  <c r="G423" i="14"/>
  <c r="AA423" i="14" s="1"/>
  <c r="G422" i="14"/>
  <c r="AA422" i="14" s="1"/>
  <c r="G421" i="14"/>
  <c r="AA421" i="14" s="1"/>
  <c r="G420" i="14"/>
  <c r="AA420" i="14" s="1"/>
  <c r="G419" i="14"/>
  <c r="AA419" i="14" s="1"/>
  <c r="G418" i="14"/>
  <c r="AA418" i="14" s="1"/>
  <c r="G417" i="14"/>
  <c r="AA417" i="14" s="1"/>
  <c r="G416" i="14"/>
  <c r="AA416" i="14" s="1"/>
  <c r="G415" i="14"/>
  <c r="AA415" i="14" s="1"/>
  <c r="G414" i="14"/>
  <c r="AA414" i="14" s="1"/>
  <c r="G413" i="14"/>
  <c r="AA413" i="14" s="1"/>
  <c r="G412" i="14"/>
  <c r="AA412" i="14" s="1"/>
  <c r="G411" i="14"/>
  <c r="AA411" i="14" s="1"/>
  <c r="G410" i="14"/>
  <c r="AA410" i="14" s="1"/>
  <c r="G409" i="14"/>
  <c r="AA409" i="14" s="1"/>
  <c r="G408" i="14"/>
  <c r="AA408" i="14" s="1"/>
  <c r="G407" i="14"/>
  <c r="AA407" i="14" s="1"/>
  <c r="G406" i="14"/>
  <c r="AA406" i="14" s="1"/>
  <c r="G405" i="14"/>
  <c r="AA405" i="14" s="1"/>
  <c r="G404" i="14"/>
  <c r="AA404" i="14" s="1"/>
  <c r="G403" i="14"/>
  <c r="AA403" i="14" s="1"/>
  <c r="G402" i="14"/>
  <c r="AA402" i="14" s="1"/>
  <c r="G401" i="14"/>
  <c r="AA401" i="14" s="1"/>
  <c r="G400" i="14"/>
  <c r="AA400" i="14" s="1"/>
  <c r="G399" i="14"/>
  <c r="AA399" i="14" s="1"/>
  <c r="G398" i="14"/>
  <c r="AA398" i="14" s="1"/>
  <c r="G397" i="14"/>
  <c r="AA397" i="14" s="1"/>
  <c r="G396" i="14"/>
  <c r="AA396" i="14" s="1"/>
  <c r="G395" i="14"/>
  <c r="AA395" i="14" s="1"/>
  <c r="G394" i="14"/>
  <c r="AA394" i="14" s="1"/>
  <c r="G393" i="14"/>
  <c r="AA393" i="14" s="1"/>
  <c r="G392" i="14"/>
  <c r="AA392" i="14" s="1"/>
  <c r="G391" i="14"/>
  <c r="AA391" i="14" s="1"/>
  <c r="G390" i="14"/>
  <c r="AA390" i="14" s="1"/>
  <c r="G389" i="14"/>
  <c r="AA389" i="14" s="1"/>
  <c r="G388" i="14"/>
  <c r="AA388" i="14" s="1"/>
  <c r="G387" i="14"/>
  <c r="AA387" i="14" s="1"/>
  <c r="G386" i="14"/>
  <c r="AA386" i="14" s="1"/>
  <c r="G385" i="14"/>
  <c r="AA385" i="14" s="1"/>
  <c r="G384" i="14"/>
  <c r="AA384" i="14" s="1"/>
  <c r="G383" i="14"/>
  <c r="AA383" i="14" s="1"/>
  <c r="G382" i="14"/>
  <c r="AA382" i="14" s="1"/>
  <c r="G381" i="14"/>
  <c r="AA381" i="14" s="1"/>
  <c r="G380" i="14"/>
  <c r="AA380" i="14" s="1"/>
  <c r="G379" i="14"/>
  <c r="AA379" i="14" s="1"/>
  <c r="G378" i="14"/>
  <c r="AA378" i="14" s="1"/>
  <c r="G377" i="14"/>
  <c r="AA377" i="14" s="1"/>
  <c r="G376" i="14"/>
  <c r="AA376" i="14" s="1"/>
  <c r="G375" i="14"/>
  <c r="AA375" i="14" s="1"/>
  <c r="G374" i="14"/>
  <c r="AA374" i="14" s="1"/>
  <c r="G373" i="14"/>
  <c r="AA373" i="14" s="1"/>
  <c r="G372" i="14"/>
  <c r="AA372" i="14" s="1"/>
  <c r="G371" i="14"/>
  <c r="AA371" i="14" s="1"/>
  <c r="G370" i="14"/>
  <c r="AA370" i="14" s="1"/>
  <c r="G369" i="14"/>
  <c r="AA369" i="14" s="1"/>
  <c r="G368" i="14"/>
  <c r="AA368" i="14" s="1"/>
  <c r="G367" i="14"/>
  <c r="AA367" i="14" s="1"/>
  <c r="G366" i="14"/>
  <c r="AA366" i="14" s="1"/>
  <c r="G365" i="14"/>
  <c r="AA365" i="14" s="1"/>
  <c r="G364" i="14"/>
  <c r="AA364" i="14" s="1"/>
  <c r="G363" i="14"/>
  <c r="AA363" i="14" s="1"/>
  <c r="G362" i="14"/>
  <c r="AA362" i="14" s="1"/>
  <c r="G361" i="14"/>
  <c r="AA361" i="14" s="1"/>
  <c r="G360" i="14"/>
  <c r="AA360" i="14" s="1"/>
  <c r="G359" i="14"/>
  <c r="AA359" i="14" s="1"/>
  <c r="G358" i="14"/>
  <c r="AA358" i="14" s="1"/>
  <c r="G357" i="14"/>
  <c r="AA357" i="14" s="1"/>
  <c r="G356" i="14"/>
  <c r="AA356" i="14" s="1"/>
  <c r="G355" i="14"/>
  <c r="AA355" i="14" s="1"/>
  <c r="G354" i="14"/>
  <c r="AA354" i="14" s="1"/>
  <c r="G353" i="14"/>
  <c r="AA353" i="14" s="1"/>
  <c r="G352" i="14"/>
  <c r="AA352" i="14" s="1"/>
  <c r="G351" i="14"/>
  <c r="AA351" i="14" s="1"/>
  <c r="G350" i="14"/>
  <c r="AA350" i="14" s="1"/>
  <c r="G349" i="14"/>
  <c r="AA349" i="14" s="1"/>
  <c r="G348" i="14"/>
  <c r="AA348" i="14" s="1"/>
  <c r="G347" i="14"/>
  <c r="AA347" i="14" s="1"/>
  <c r="G346" i="14"/>
  <c r="AA346" i="14" s="1"/>
  <c r="G345" i="14"/>
  <c r="AA345" i="14" s="1"/>
  <c r="G344" i="14"/>
  <c r="AA344" i="14" s="1"/>
  <c r="G343" i="14"/>
  <c r="AA343" i="14" s="1"/>
  <c r="G342" i="14"/>
  <c r="AA342" i="14" s="1"/>
  <c r="G341" i="14"/>
  <c r="AA341" i="14" s="1"/>
  <c r="G340" i="14"/>
  <c r="AA340" i="14" s="1"/>
  <c r="G339" i="14"/>
  <c r="AA339" i="14" s="1"/>
  <c r="G338" i="14"/>
  <c r="AA338" i="14" s="1"/>
  <c r="G337" i="14"/>
  <c r="AA337" i="14" s="1"/>
  <c r="G336" i="14"/>
  <c r="AA336" i="14" s="1"/>
  <c r="G335" i="14"/>
  <c r="AA335" i="14" s="1"/>
  <c r="G334" i="14"/>
  <c r="AA334" i="14" s="1"/>
  <c r="G333" i="14"/>
  <c r="AA333" i="14" s="1"/>
  <c r="G332" i="14"/>
  <c r="AA332" i="14" s="1"/>
  <c r="G331" i="14"/>
  <c r="AA331" i="14" s="1"/>
  <c r="G330" i="14"/>
  <c r="AA330" i="14" s="1"/>
  <c r="G329" i="14"/>
  <c r="AA329" i="14" s="1"/>
  <c r="G328" i="14"/>
  <c r="AA328" i="14" s="1"/>
  <c r="G327" i="14"/>
  <c r="AA327" i="14" s="1"/>
  <c r="G326" i="14"/>
  <c r="AA326" i="14" s="1"/>
  <c r="G325" i="14"/>
  <c r="AA325" i="14" s="1"/>
  <c r="G324" i="14"/>
  <c r="AA324" i="14" s="1"/>
  <c r="G323" i="14"/>
  <c r="AA323" i="14" s="1"/>
  <c r="G322" i="14"/>
  <c r="AA322" i="14" s="1"/>
  <c r="G321" i="14"/>
  <c r="AA321" i="14" s="1"/>
  <c r="G320" i="14"/>
  <c r="AA320" i="14" s="1"/>
  <c r="G319" i="14"/>
  <c r="AA319" i="14" s="1"/>
  <c r="G318" i="14"/>
  <c r="AA318" i="14" s="1"/>
  <c r="G317" i="14"/>
  <c r="AA317" i="14" s="1"/>
  <c r="G316" i="14"/>
  <c r="AA316" i="14" s="1"/>
  <c r="G315" i="14"/>
  <c r="AA315" i="14" s="1"/>
  <c r="G314" i="14"/>
  <c r="AA314" i="14" s="1"/>
  <c r="G313" i="14"/>
  <c r="AA313" i="14" s="1"/>
  <c r="G312" i="14"/>
  <c r="AA312" i="14" s="1"/>
  <c r="G311" i="14"/>
  <c r="AA311" i="14" s="1"/>
  <c r="G310" i="14"/>
  <c r="AA310" i="14" s="1"/>
  <c r="G309" i="14"/>
  <c r="AA309" i="14" s="1"/>
  <c r="G308" i="14"/>
  <c r="AA308" i="14" s="1"/>
  <c r="G307" i="14"/>
  <c r="AA307" i="14" s="1"/>
  <c r="G306" i="14"/>
  <c r="AA306" i="14" s="1"/>
  <c r="G305" i="14"/>
  <c r="AA305" i="14" s="1"/>
  <c r="G304" i="14"/>
  <c r="AA304" i="14" s="1"/>
  <c r="G303" i="14"/>
  <c r="AA303" i="14" s="1"/>
  <c r="G302" i="14"/>
  <c r="AA302" i="14" s="1"/>
  <c r="G301" i="14"/>
  <c r="AA301" i="14" s="1"/>
  <c r="G300" i="14"/>
  <c r="AA300" i="14" s="1"/>
  <c r="G299" i="14"/>
  <c r="AA299" i="14" s="1"/>
  <c r="G298" i="14"/>
  <c r="AA298" i="14" s="1"/>
  <c r="G297" i="14"/>
  <c r="AA297" i="14" s="1"/>
  <c r="G296" i="14"/>
  <c r="AA296" i="14" s="1"/>
  <c r="G295" i="14"/>
  <c r="AA295" i="14" s="1"/>
  <c r="G294" i="14"/>
  <c r="AA294" i="14" s="1"/>
  <c r="G293" i="14"/>
  <c r="AA293" i="14" s="1"/>
  <c r="G292" i="14"/>
  <c r="AA292" i="14" s="1"/>
  <c r="G291" i="14"/>
  <c r="AA291" i="14" s="1"/>
  <c r="G290" i="14"/>
  <c r="AA290" i="14" s="1"/>
  <c r="G289" i="14"/>
  <c r="AA289" i="14" s="1"/>
  <c r="G288" i="14"/>
  <c r="AA288" i="14" s="1"/>
  <c r="G287" i="14"/>
  <c r="AA287" i="14" s="1"/>
  <c r="G286" i="14"/>
  <c r="AA286" i="14" s="1"/>
  <c r="G285" i="14"/>
  <c r="AA285" i="14" s="1"/>
  <c r="G284" i="14"/>
  <c r="AA284" i="14" s="1"/>
  <c r="G283" i="14"/>
  <c r="AA283" i="14" s="1"/>
  <c r="G282" i="14"/>
  <c r="AA282" i="14" s="1"/>
  <c r="G281" i="14"/>
  <c r="AA281" i="14" s="1"/>
  <c r="G280" i="14"/>
  <c r="AA280" i="14" s="1"/>
  <c r="G279" i="14"/>
  <c r="AA279" i="14" s="1"/>
  <c r="G278" i="14"/>
  <c r="AA278" i="14" s="1"/>
  <c r="G277" i="14"/>
  <c r="AA277" i="14" s="1"/>
  <c r="G276" i="14"/>
  <c r="AA276" i="14" s="1"/>
  <c r="G275" i="14"/>
  <c r="AA275" i="14" s="1"/>
  <c r="G274" i="14"/>
  <c r="AA274" i="14" s="1"/>
  <c r="G273" i="14"/>
  <c r="AA273" i="14" s="1"/>
  <c r="G272" i="14"/>
  <c r="AA272" i="14" s="1"/>
  <c r="G271" i="14"/>
  <c r="AA271" i="14" s="1"/>
  <c r="G270" i="14"/>
  <c r="AA270" i="14" s="1"/>
  <c r="G269" i="14"/>
  <c r="AA269" i="14" s="1"/>
  <c r="G268" i="14"/>
  <c r="AA268" i="14" s="1"/>
  <c r="G267" i="14"/>
  <c r="AA267" i="14" s="1"/>
  <c r="G266" i="14"/>
  <c r="AA266" i="14" s="1"/>
  <c r="G265" i="14"/>
  <c r="AA265" i="14" s="1"/>
  <c r="G264" i="14"/>
  <c r="AA264" i="14" s="1"/>
  <c r="G263" i="14"/>
  <c r="AA263" i="14" s="1"/>
  <c r="G262" i="14"/>
  <c r="AA262" i="14" s="1"/>
  <c r="G261" i="14"/>
  <c r="AA261" i="14" s="1"/>
  <c r="G260" i="14"/>
  <c r="AA260" i="14" s="1"/>
  <c r="G259" i="14"/>
  <c r="AA259" i="14" s="1"/>
  <c r="G258" i="14"/>
  <c r="AA258" i="14" s="1"/>
  <c r="G257" i="14"/>
  <c r="AA257" i="14" s="1"/>
  <c r="G256" i="14"/>
  <c r="AA256" i="14" s="1"/>
  <c r="G255" i="14"/>
  <c r="AA255" i="14" s="1"/>
  <c r="G254" i="14"/>
  <c r="AA254" i="14" s="1"/>
  <c r="G253" i="14"/>
  <c r="AA253" i="14" s="1"/>
  <c r="G252" i="14"/>
  <c r="AA252" i="14" s="1"/>
  <c r="G251" i="14"/>
  <c r="AA251" i="14" s="1"/>
  <c r="G250" i="14"/>
  <c r="AA250" i="14" s="1"/>
  <c r="G249" i="14"/>
  <c r="AA249" i="14" s="1"/>
  <c r="G248" i="14"/>
  <c r="AA248" i="14" s="1"/>
  <c r="G247" i="14"/>
  <c r="AA247" i="14" s="1"/>
  <c r="G246" i="14"/>
  <c r="AA246" i="14" s="1"/>
  <c r="G245" i="14"/>
  <c r="AA245" i="14" s="1"/>
  <c r="G244" i="14"/>
  <c r="AA244" i="14" s="1"/>
  <c r="G243" i="14"/>
  <c r="AA243" i="14" s="1"/>
  <c r="G242" i="14"/>
  <c r="AA242" i="14" s="1"/>
  <c r="G241" i="14"/>
  <c r="AA241" i="14" s="1"/>
  <c r="G240" i="14"/>
  <c r="AA240" i="14" s="1"/>
  <c r="G239" i="14"/>
  <c r="AA239" i="14" s="1"/>
  <c r="G238" i="14"/>
  <c r="AA238" i="14" s="1"/>
  <c r="G237" i="14"/>
  <c r="AA237" i="14" s="1"/>
  <c r="G236" i="14"/>
  <c r="AA236" i="14" s="1"/>
  <c r="G235" i="14"/>
  <c r="AA235" i="14" s="1"/>
  <c r="G234" i="14"/>
  <c r="AA234" i="14" s="1"/>
  <c r="G233" i="14"/>
  <c r="AA233" i="14" s="1"/>
  <c r="G232" i="14"/>
  <c r="AA232" i="14" s="1"/>
  <c r="G231" i="14"/>
  <c r="AA231" i="14" s="1"/>
  <c r="G230" i="14"/>
  <c r="AA230" i="14" s="1"/>
  <c r="G229" i="14"/>
  <c r="AA229" i="14" s="1"/>
  <c r="G228" i="14"/>
  <c r="AA228" i="14" s="1"/>
  <c r="G227" i="14"/>
  <c r="AA227" i="14" s="1"/>
  <c r="G226" i="14"/>
  <c r="AA226" i="14" s="1"/>
  <c r="G225" i="14"/>
  <c r="AA225" i="14" s="1"/>
  <c r="G224" i="14"/>
  <c r="AA224" i="14" s="1"/>
  <c r="G223" i="14"/>
  <c r="AA223" i="14" s="1"/>
  <c r="G222" i="14"/>
  <c r="AA222" i="14" s="1"/>
  <c r="G221" i="14"/>
  <c r="AA221" i="14" s="1"/>
  <c r="G220" i="14"/>
  <c r="AA220" i="14" s="1"/>
  <c r="G219" i="14"/>
  <c r="AA219" i="14" s="1"/>
  <c r="G218" i="14"/>
  <c r="AA218" i="14" s="1"/>
  <c r="G217" i="14"/>
  <c r="AA217" i="14" s="1"/>
  <c r="G216" i="14"/>
  <c r="AA216" i="14" s="1"/>
  <c r="G215" i="14"/>
  <c r="AA215" i="14" s="1"/>
  <c r="G214" i="14"/>
  <c r="AA214" i="14" s="1"/>
  <c r="G213" i="14"/>
  <c r="AA213" i="14" s="1"/>
  <c r="G212" i="14"/>
  <c r="AA212" i="14" s="1"/>
  <c r="G211" i="14"/>
  <c r="AA211" i="14" s="1"/>
  <c r="G210" i="14"/>
  <c r="AA210" i="14" s="1"/>
  <c r="G209" i="14"/>
  <c r="AA209" i="14" s="1"/>
  <c r="G208" i="14"/>
  <c r="AA208" i="14" s="1"/>
  <c r="G207" i="14"/>
  <c r="AA207" i="14" s="1"/>
  <c r="G206" i="14"/>
  <c r="AA206" i="14" s="1"/>
  <c r="G205" i="14"/>
  <c r="AA205" i="14" s="1"/>
  <c r="G204" i="14"/>
  <c r="AA204" i="14" s="1"/>
  <c r="G203" i="14"/>
  <c r="AA203" i="14" s="1"/>
  <c r="G202" i="14"/>
  <c r="AA202" i="14" s="1"/>
  <c r="G201" i="14"/>
  <c r="AA201" i="14" s="1"/>
  <c r="G200" i="14"/>
  <c r="AA200" i="14" s="1"/>
  <c r="G199" i="14"/>
  <c r="AA199" i="14" s="1"/>
  <c r="G198" i="14"/>
  <c r="AA198" i="14" s="1"/>
  <c r="G197" i="14"/>
  <c r="AA197" i="14" s="1"/>
  <c r="G196" i="14"/>
  <c r="AA196" i="14" s="1"/>
  <c r="G195" i="14"/>
  <c r="AA195" i="14" s="1"/>
  <c r="G194" i="14"/>
  <c r="AA194" i="14" s="1"/>
  <c r="G193" i="14"/>
  <c r="AA193" i="14" s="1"/>
  <c r="G192" i="14"/>
  <c r="AA192" i="14" s="1"/>
  <c r="G191" i="14"/>
  <c r="AA191" i="14" s="1"/>
  <c r="G190" i="14"/>
  <c r="AA190" i="14" s="1"/>
  <c r="G189" i="14"/>
  <c r="AA189" i="14" s="1"/>
  <c r="G188" i="14"/>
  <c r="AA188" i="14" s="1"/>
  <c r="G187" i="14"/>
  <c r="AA187" i="14" s="1"/>
  <c r="G186" i="14"/>
  <c r="AA186" i="14" s="1"/>
  <c r="G185" i="14"/>
  <c r="AA185" i="14" s="1"/>
  <c r="G184" i="14"/>
  <c r="AA184" i="14" s="1"/>
  <c r="G183" i="14"/>
  <c r="AA183" i="14" s="1"/>
  <c r="G182" i="14"/>
  <c r="AA182" i="14" s="1"/>
  <c r="G181" i="14"/>
  <c r="AA181" i="14" s="1"/>
  <c r="G180" i="14"/>
  <c r="AA180" i="14" s="1"/>
  <c r="G179" i="14"/>
  <c r="AA179" i="14" s="1"/>
  <c r="G178" i="14"/>
  <c r="AA178" i="14" s="1"/>
  <c r="G177" i="14"/>
  <c r="AA177" i="14" s="1"/>
  <c r="G176" i="14"/>
  <c r="AA176" i="14" s="1"/>
  <c r="G175" i="14"/>
  <c r="AA175" i="14" s="1"/>
  <c r="G174" i="14"/>
  <c r="AA174" i="14" s="1"/>
  <c r="G173" i="14"/>
  <c r="AA173" i="14" s="1"/>
  <c r="G172" i="14"/>
  <c r="AA172" i="14" s="1"/>
  <c r="G171" i="14"/>
  <c r="AA171" i="14" s="1"/>
  <c r="G170" i="14"/>
  <c r="AA170" i="14" s="1"/>
  <c r="G169" i="14"/>
  <c r="AA169" i="14" s="1"/>
  <c r="G168" i="14"/>
  <c r="AA168" i="14" s="1"/>
  <c r="G167" i="14"/>
  <c r="AA167" i="14" s="1"/>
  <c r="G166" i="14"/>
  <c r="AA166" i="14" s="1"/>
  <c r="G165" i="14"/>
  <c r="AA165" i="14" s="1"/>
  <c r="G164" i="14"/>
  <c r="AA164" i="14" s="1"/>
  <c r="G163" i="14"/>
  <c r="AA163" i="14" s="1"/>
  <c r="G162" i="14"/>
  <c r="AA162" i="14" s="1"/>
  <c r="G161" i="14"/>
  <c r="AA161" i="14" s="1"/>
  <c r="G160" i="14"/>
  <c r="AA160" i="14" s="1"/>
  <c r="G159" i="14"/>
  <c r="AA159" i="14" s="1"/>
  <c r="G158" i="14"/>
  <c r="AA158" i="14" s="1"/>
  <c r="G157" i="14"/>
  <c r="AA157" i="14" s="1"/>
  <c r="G156" i="14"/>
  <c r="AA156" i="14" s="1"/>
  <c r="G155" i="14"/>
  <c r="AA155" i="14" s="1"/>
  <c r="G154" i="14"/>
  <c r="AA154" i="14" s="1"/>
  <c r="G153" i="14"/>
  <c r="AA153" i="14" s="1"/>
  <c r="G152" i="14"/>
  <c r="AA152" i="14" s="1"/>
  <c r="G151" i="14"/>
  <c r="AA151" i="14" s="1"/>
  <c r="G150" i="14"/>
  <c r="AA150" i="14" s="1"/>
  <c r="G149" i="14"/>
  <c r="AA149" i="14" s="1"/>
  <c r="G148" i="14"/>
  <c r="AA148" i="14" s="1"/>
  <c r="G147" i="14"/>
  <c r="AA147" i="14" s="1"/>
  <c r="G146" i="14"/>
  <c r="AA146" i="14" s="1"/>
  <c r="G145" i="14"/>
  <c r="AA145" i="14" s="1"/>
  <c r="G144" i="14"/>
  <c r="AA144" i="14" s="1"/>
  <c r="G143" i="14"/>
  <c r="AA143" i="14" s="1"/>
  <c r="G142" i="14"/>
  <c r="AA142" i="14" s="1"/>
  <c r="G141" i="14"/>
  <c r="AA141" i="14" s="1"/>
  <c r="G140" i="14"/>
  <c r="AA140" i="14" s="1"/>
  <c r="G139" i="14"/>
  <c r="AA139" i="14" s="1"/>
  <c r="G138" i="14"/>
  <c r="AA138" i="14" s="1"/>
  <c r="G137" i="14"/>
  <c r="AA137" i="14" s="1"/>
  <c r="G136" i="14"/>
  <c r="AA136" i="14" s="1"/>
  <c r="G135" i="14"/>
  <c r="AA135" i="14" s="1"/>
  <c r="G134" i="14"/>
  <c r="AA134" i="14" s="1"/>
  <c r="G133" i="14"/>
  <c r="AA133" i="14" s="1"/>
  <c r="G132" i="14"/>
  <c r="AA132" i="14" s="1"/>
  <c r="G131" i="14"/>
  <c r="AA131" i="14" s="1"/>
  <c r="G130" i="14"/>
  <c r="AA130" i="14" s="1"/>
  <c r="G129" i="14"/>
  <c r="AA129" i="14" s="1"/>
  <c r="G128" i="14"/>
  <c r="AA128" i="14" s="1"/>
  <c r="G127" i="14"/>
  <c r="AA127" i="14" s="1"/>
  <c r="G126" i="14"/>
  <c r="AA126" i="14" s="1"/>
  <c r="G125" i="14"/>
  <c r="AA125" i="14" s="1"/>
  <c r="G124" i="14"/>
  <c r="AA124" i="14" s="1"/>
  <c r="G123" i="14"/>
  <c r="AA123" i="14" s="1"/>
  <c r="G122" i="14"/>
  <c r="AA122" i="14" s="1"/>
  <c r="G121" i="14"/>
  <c r="AA121" i="14" s="1"/>
  <c r="G120" i="14"/>
  <c r="AA120" i="14" s="1"/>
  <c r="G119" i="14"/>
  <c r="AA119" i="14" s="1"/>
  <c r="G118" i="14"/>
  <c r="AA118" i="14" s="1"/>
  <c r="G117" i="14"/>
  <c r="AA117" i="14" s="1"/>
  <c r="G116" i="14"/>
  <c r="AA116" i="14" s="1"/>
  <c r="G115" i="14"/>
  <c r="AA115" i="14" s="1"/>
  <c r="G114" i="14"/>
  <c r="AA114" i="14" s="1"/>
  <c r="G113" i="14"/>
  <c r="AA113" i="14" s="1"/>
  <c r="G112" i="14"/>
  <c r="AA112" i="14" s="1"/>
  <c r="G111" i="14"/>
  <c r="AA111" i="14" s="1"/>
  <c r="G110" i="14"/>
  <c r="AA110" i="14" s="1"/>
  <c r="G109" i="14"/>
  <c r="AA109" i="14" s="1"/>
  <c r="G108" i="14"/>
  <c r="AA108" i="14" s="1"/>
  <c r="G107" i="14"/>
  <c r="AA107" i="14" s="1"/>
  <c r="G106" i="14"/>
  <c r="AA106" i="14" s="1"/>
  <c r="G105" i="14"/>
  <c r="AA105" i="14" s="1"/>
  <c r="G104" i="14"/>
  <c r="AA104" i="14" s="1"/>
  <c r="G103" i="14"/>
  <c r="AA103" i="14" s="1"/>
  <c r="G102" i="14"/>
  <c r="AA102" i="14" s="1"/>
  <c r="G101" i="14"/>
  <c r="AA101" i="14" s="1"/>
  <c r="G100" i="14"/>
  <c r="AA100" i="14" s="1"/>
  <c r="G99" i="14"/>
  <c r="AA99" i="14" s="1"/>
  <c r="G98" i="14"/>
  <c r="AA98" i="14" s="1"/>
  <c r="G97" i="14"/>
  <c r="AA97" i="14" s="1"/>
  <c r="G96" i="14"/>
  <c r="AA96" i="14" s="1"/>
  <c r="G95" i="14"/>
  <c r="AA95" i="14" s="1"/>
  <c r="G94" i="14"/>
  <c r="AA94" i="14" s="1"/>
  <c r="G93" i="14"/>
  <c r="AA93" i="14" s="1"/>
  <c r="G92" i="14"/>
  <c r="AA92" i="14" s="1"/>
  <c r="G91" i="14"/>
  <c r="AA91" i="14" s="1"/>
  <c r="G90" i="14"/>
  <c r="AA90" i="14" s="1"/>
  <c r="G89" i="14"/>
  <c r="AA89" i="14" s="1"/>
  <c r="G88" i="14"/>
  <c r="AA88" i="14" s="1"/>
  <c r="G87" i="14"/>
  <c r="AA87" i="14" s="1"/>
  <c r="G86" i="14"/>
  <c r="AA86" i="14" s="1"/>
  <c r="G85" i="14"/>
  <c r="AA85" i="14" s="1"/>
  <c r="G84" i="14"/>
  <c r="AA84" i="14" s="1"/>
  <c r="G83" i="14"/>
  <c r="AA83" i="14" s="1"/>
  <c r="G82" i="14"/>
  <c r="AA82" i="14" s="1"/>
  <c r="G81" i="14"/>
  <c r="AA81" i="14" s="1"/>
  <c r="G80" i="14"/>
  <c r="AA80" i="14" s="1"/>
  <c r="G79" i="14"/>
  <c r="AA79" i="14" s="1"/>
  <c r="G78" i="14"/>
  <c r="AA78" i="14" s="1"/>
  <c r="G77" i="14"/>
  <c r="AA77" i="14" s="1"/>
  <c r="G76" i="14"/>
  <c r="AA76" i="14" s="1"/>
  <c r="G75" i="14"/>
  <c r="AA75" i="14" s="1"/>
  <c r="G74" i="14"/>
  <c r="AA74" i="14" s="1"/>
  <c r="G73" i="14"/>
  <c r="AA73" i="14" s="1"/>
  <c r="G72" i="14"/>
  <c r="AA72" i="14" s="1"/>
  <c r="G71" i="14"/>
  <c r="AA71" i="14" s="1"/>
  <c r="G70" i="14"/>
  <c r="AA70" i="14" s="1"/>
  <c r="G69" i="14"/>
  <c r="AA69" i="14" s="1"/>
  <c r="G68" i="14"/>
  <c r="AA68" i="14" s="1"/>
  <c r="G67" i="14"/>
  <c r="AA67" i="14" s="1"/>
  <c r="G66" i="14"/>
  <c r="AA66" i="14" s="1"/>
  <c r="G65" i="14"/>
  <c r="AA65" i="14" s="1"/>
  <c r="G64" i="14"/>
  <c r="AA64" i="14" s="1"/>
  <c r="G63" i="14"/>
  <c r="AA63" i="14" s="1"/>
  <c r="G62" i="14"/>
  <c r="AA62" i="14" s="1"/>
  <c r="G61" i="14"/>
  <c r="AA61" i="14" s="1"/>
  <c r="G60" i="14"/>
  <c r="AA60" i="14" s="1"/>
  <c r="G59" i="14"/>
  <c r="AA59" i="14" s="1"/>
  <c r="G58" i="14"/>
  <c r="AA58" i="14" s="1"/>
  <c r="G57" i="14"/>
  <c r="AA57" i="14" s="1"/>
  <c r="G56" i="14"/>
  <c r="AA56" i="14" s="1"/>
  <c r="G55" i="14"/>
  <c r="AA55" i="14" s="1"/>
  <c r="G54" i="14"/>
  <c r="AA54" i="14" s="1"/>
  <c r="G53" i="14"/>
  <c r="AA53" i="14" s="1"/>
  <c r="G52" i="14"/>
  <c r="AA52" i="14" s="1"/>
  <c r="G51" i="14"/>
  <c r="AA51" i="14" s="1"/>
  <c r="G50" i="14"/>
  <c r="AA50" i="14" s="1"/>
  <c r="G49" i="14"/>
  <c r="AA49" i="14" s="1"/>
  <c r="G48" i="14"/>
  <c r="AA48" i="14" s="1"/>
  <c r="G47" i="14"/>
  <c r="AA47" i="14" s="1"/>
  <c r="G46" i="14"/>
  <c r="AA46" i="14" s="1"/>
  <c r="G45" i="14"/>
  <c r="AA45" i="14" s="1"/>
  <c r="G44" i="14"/>
  <c r="AA44" i="14" s="1"/>
  <c r="G43" i="14"/>
  <c r="AA43" i="14" s="1"/>
  <c r="G42" i="14"/>
  <c r="AA42" i="14" s="1"/>
  <c r="G41" i="14"/>
  <c r="AA41" i="14" s="1"/>
  <c r="G40" i="14"/>
  <c r="AA40" i="14" s="1"/>
  <c r="G39" i="14"/>
  <c r="AA39" i="14" s="1"/>
  <c r="G38" i="14"/>
  <c r="AA38" i="14" s="1"/>
  <c r="G37" i="14"/>
  <c r="AA37" i="14" s="1"/>
  <c r="G36" i="14"/>
  <c r="AA36" i="14" s="1"/>
  <c r="G35" i="14"/>
  <c r="AA35" i="14" s="1"/>
  <c r="G34" i="14"/>
  <c r="AA34" i="14" s="1"/>
  <c r="G33" i="14"/>
  <c r="AA33" i="14" s="1"/>
  <c r="G32" i="14"/>
  <c r="AA32" i="14" s="1"/>
  <c r="G31" i="14"/>
  <c r="AA31" i="14" s="1"/>
  <c r="G30" i="14"/>
  <c r="AA30" i="14" s="1"/>
  <c r="G29" i="14"/>
  <c r="AA29" i="14" s="1"/>
  <c r="G28" i="14"/>
  <c r="AA28" i="14" s="1"/>
  <c r="G27" i="14"/>
  <c r="AA27" i="14" s="1"/>
  <c r="G26" i="14"/>
  <c r="AA26" i="14" s="1"/>
  <c r="G25" i="14"/>
  <c r="AA25" i="14" s="1"/>
  <c r="G24" i="14"/>
  <c r="AA24" i="14" s="1"/>
  <c r="G23" i="14"/>
  <c r="AA23" i="14" s="1"/>
  <c r="G22" i="14"/>
  <c r="AA22" i="14" s="1"/>
  <c r="G21" i="14"/>
  <c r="AA21" i="14" s="1"/>
  <c r="G20" i="14"/>
  <c r="AA20" i="14" s="1"/>
  <c r="G19" i="14"/>
  <c r="AA19" i="14" s="1"/>
  <c r="G18" i="14"/>
  <c r="AA18" i="14" s="1"/>
  <c r="G17" i="14"/>
  <c r="AA17" i="14" s="1"/>
  <c r="G16" i="14"/>
  <c r="AA16" i="14" s="1"/>
  <c r="G15" i="14"/>
  <c r="AA15" i="14" s="1"/>
  <c r="G14" i="14"/>
  <c r="AA14" i="14" s="1"/>
  <c r="G13" i="14"/>
  <c r="AA13" i="14" s="1"/>
  <c r="G12" i="14"/>
  <c r="H11" i="4"/>
  <c r="I52" i="2"/>
  <c r="I56" i="2"/>
  <c r="I55" i="2"/>
  <c r="I53" i="2"/>
  <c r="AA12" i="14" l="1"/>
  <c r="U16" i="14"/>
  <c r="U20" i="14"/>
  <c r="U24" i="14"/>
  <c r="U28" i="14"/>
  <c r="U32" i="14"/>
  <c r="U36" i="14"/>
  <c r="U40" i="14"/>
  <c r="U44" i="14"/>
  <c r="U48" i="14"/>
  <c r="U52" i="14"/>
  <c r="U56" i="14"/>
  <c r="U60" i="14"/>
  <c r="U64" i="14"/>
  <c r="U68" i="14"/>
  <c r="U72" i="14"/>
  <c r="U76" i="14"/>
  <c r="U80" i="14"/>
  <c r="U84" i="14"/>
  <c r="U88" i="14"/>
  <c r="U92" i="14"/>
  <c r="U96" i="14"/>
  <c r="U100" i="14"/>
  <c r="U104" i="14"/>
  <c r="U108" i="14"/>
  <c r="U112" i="14"/>
  <c r="U116" i="14"/>
  <c r="U120" i="14"/>
  <c r="U124" i="14"/>
  <c r="U128" i="14"/>
  <c r="U132" i="14"/>
  <c r="U136" i="14"/>
  <c r="U140" i="14"/>
  <c r="U144" i="14"/>
  <c r="U148" i="14"/>
  <c r="U152" i="14"/>
  <c r="U156" i="14"/>
  <c r="U160" i="14"/>
  <c r="U164" i="14"/>
  <c r="U168" i="14"/>
  <c r="U172" i="14"/>
  <c r="U176" i="14"/>
  <c r="U180" i="14"/>
  <c r="U184" i="14"/>
  <c r="U188" i="14"/>
  <c r="U192" i="14"/>
  <c r="U196" i="14"/>
  <c r="U200" i="14"/>
  <c r="U204" i="14"/>
  <c r="U208" i="14"/>
  <c r="U212" i="14"/>
  <c r="U216" i="14"/>
  <c r="U220" i="14"/>
  <c r="U224" i="14"/>
  <c r="U228" i="14"/>
  <c r="U232" i="14"/>
  <c r="U236" i="14"/>
  <c r="U240" i="14"/>
  <c r="U244" i="14"/>
  <c r="U248" i="14"/>
  <c r="U252" i="14"/>
  <c r="U256" i="14"/>
  <c r="U260" i="14"/>
  <c r="U264" i="14"/>
  <c r="U268" i="14"/>
  <c r="U272" i="14"/>
  <c r="U276" i="14"/>
  <c r="U280" i="14"/>
  <c r="U284" i="14"/>
  <c r="U288" i="14"/>
  <c r="U292" i="14"/>
  <c r="U296" i="14"/>
  <c r="U300" i="14"/>
  <c r="U304" i="14"/>
  <c r="U308" i="14"/>
  <c r="U312" i="14"/>
  <c r="U316" i="14"/>
  <c r="U320" i="14"/>
  <c r="U324" i="14"/>
  <c r="U328" i="14"/>
  <c r="U332" i="14"/>
  <c r="U336" i="14"/>
  <c r="U340" i="14"/>
  <c r="U344" i="14"/>
  <c r="U348" i="14"/>
  <c r="U352" i="14"/>
  <c r="U356" i="14"/>
  <c r="U360" i="14"/>
  <c r="U364" i="14"/>
  <c r="U368" i="14"/>
  <c r="U372" i="14"/>
  <c r="U376" i="14"/>
  <c r="U380" i="14"/>
  <c r="U384" i="14"/>
  <c r="U388" i="14"/>
  <c r="U392" i="14"/>
  <c r="U396" i="14"/>
  <c r="U400" i="14"/>
  <c r="U404" i="14"/>
  <c r="U408" i="14"/>
  <c r="U412" i="14"/>
  <c r="U416" i="14"/>
  <c r="U420" i="14"/>
  <c r="U424" i="14"/>
  <c r="U428" i="14"/>
  <c r="U432" i="14"/>
  <c r="U436" i="14"/>
  <c r="U440" i="14"/>
  <c r="U444" i="14"/>
  <c r="U448" i="14"/>
  <c r="U452" i="14"/>
  <c r="U456" i="14"/>
  <c r="U460" i="14"/>
  <c r="U464" i="14"/>
  <c r="U468" i="14"/>
  <c r="U472" i="14"/>
  <c r="U476" i="14"/>
  <c r="U480" i="14"/>
  <c r="U484" i="14"/>
  <c r="U488" i="14"/>
  <c r="U492" i="14"/>
  <c r="U496" i="14"/>
  <c r="U500" i="14"/>
  <c r="U504" i="14"/>
  <c r="U508" i="14"/>
  <c r="W14" i="14"/>
  <c r="U512" i="14"/>
  <c r="U516" i="14"/>
  <c r="U520" i="14"/>
  <c r="U524" i="14"/>
  <c r="U528" i="14"/>
  <c r="U532" i="14"/>
  <c r="U536" i="14"/>
  <c r="U540" i="14"/>
  <c r="U544" i="14"/>
  <c r="U548" i="14"/>
  <c r="U552" i="14"/>
  <c r="U556" i="14"/>
  <c r="U560" i="14"/>
  <c r="U564" i="14"/>
  <c r="U568" i="14"/>
  <c r="U572" i="14"/>
  <c r="U576" i="14"/>
  <c r="U580" i="14"/>
  <c r="U584" i="14"/>
  <c r="U588" i="14"/>
  <c r="U592" i="14"/>
  <c r="U596" i="14"/>
  <c r="U600" i="14"/>
  <c r="U604" i="14"/>
  <c r="U608" i="14"/>
  <c r="U612" i="14"/>
  <c r="U616" i="14"/>
  <c r="U620" i="14"/>
  <c r="U624" i="14"/>
  <c r="U628" i="14"/>
  <c r="U632" i="14"/>
  <c r="U636" i="14"/>
  <c r="U640" i="14"/>
  <c r="U644" i="14"/>
  <c r="U648" i="14"/>
  <c r="U652" i="14"/>
  <c r="U656" i="14"/>
  <c r="U660" i="14"/>
  <c r="U664" i="14"/>
  <c r="U668" i="14"/>
  <c r="U672" i="14"/>
  <c r="U676" i="14"/>
  <c r="U680" i="14"/>
  <c r="U684" i="14"/>
  <c r="U688" i="14"/>
  <c r="U692" i="14"/>
  <c r="U696" i="14"/>
  <c r="U700" i="14"/>
  <c r="U704" i="14"/>
  <c r="U708" i="14"/>
  <c r="U712" i="14"/>
  <c r="U716" i="14"/>
  <c r="U720" i="14"/>
  <c r="U724" i="14"/>
  <c r="U728" i="14"/>
  <c r="U732" i="14"/>
  <c r="U736" i="14"/>
  <c r="U740" i="14"/>
  <c r="U744" i="14"/>
  <c r="U748" i="14"/>
  <c r="U752" i="14"/>
  <c r="U756" i="14"/>
  <c r="U760" i="14"/>
  <c r="U764" i="14"/>
  <c r="U768" i="14"/>
  <c r="U772" i="14"/>
  <c r="U776" i="14"/>
  <c r="U780" i="14"/>
  <c r="U784" i="14"/>
  <c r="U788" i="14"/>
  <c r="U792" i="14"/>
  <c r="U796" i="14"/>
  <c r="U800" i="14"/>
  <c r="U804" i="14"/>
  <c r="U808" i="14"/>
  <c r="U812" i="14"/>
  <c r="U816" i="14"/>
  <c r="U820" i="14"/>
  <c r="U824" i="14"/>
  <c r="U828" i="14"/>
  <c r="U832" i="14"/>
  <c r="U836" i="14"/>
  <c r="U840" i="14"/>
  <c r="U844" i="14"/>
  <c r="U848" i="14"/>
  <c r="U852" i="14"/>
  <c r="U856" i="14"/>
  <c r="U860" i="14"/>
  <c r="U864" i="14"/>
  <c r="U868" i="14"/>
  <c r="U872" i="14"/>
  <c r="U876" i="14"/>
  <c r="U880" i="14"/>
  <c r="U884" i="14"/>
  <c r="U888" i="14"/>
  <c r="U892" i="14"/>
  <c r="U896" i="14"/>
  <c r="U900" i="14"/>
  <c r="U904" i="14"/>
  <c r="U908" i="14"/>
  <c r="U912" i="14"/>
  <c r="U916" i="14"/>
  <c r="U920" i="14"/>
  <c r="U924" i="14"/>
  <c r="U928" i="14"/>
  <c r="U932" i="14"/>
  <c r="U936" i="14"/>
  <c r="U940" i="14"/>
  <c r="U944" i="14"/>
  <c r="U948" i="14"/>
  <c r="U952" i="14"/>
  <c r="U956" i="14"/>
  <c r="W11" i="14"/>
  <c r="W12" i="14"/>
  <c r="U12" i="14" s="1"/>
  <c r="BE11" i="4"/>
  <c r="M11" i="4"/>
  <c r="U960" i="14"/>
  <c r="U964" i="14"/>
  <c r="U968" i="14"/>
  <c r="U972" i="14"/>
  <c r="U976" i="14"/>
  <c r="U113" i="14"/>
  <c r="U13" i="14"/>
  <c r="U21" i="14"/>
  <c r="U29" i="14"/>
  <c r="U37" i="14"/>
  <c r="U45" i="14"/>
  <c r="U57" i="14"/>
  <c r="U65" i="14"/>
  <c r="U73" i="14"/>
  <c r="U85" i="14"/>
  <c r="U97" i="14"/>
  <c r="U117" i="14"/>
  <c r="U17" i="14"/>
  <c r="U25" i="14"/>
  <c r="U33" i="14"/>
  <c r="U41" i="14"/>
  <c r="U49" i="14"/>
  <c r="U53" i="14"/>
  <c r="U61" i="14"/>
  <c r="U69" i="14"/>
  <c r="U77" i="14"/>
  <c r="U81" i="14"/>
  <c r="U89" i="14"/>
  <c r="U93" i="14"/>
  <c r="U101" i="14"/>
  <c r="U105" i="14"/>
  <c r="U109" i="14"/>
  <c r="U121" i="14"/>
  <c r="U125" i="14"/>
  <c r="U137" i="14"/>
  <c r="U149" i="14"/>
  <c r="U161" i="14"/>
  <c r="U169" i="14"/>
  <c r="U181" i="14"/>
  <c r="U193" i="14"/>
  <c r="U205" i="14"/>
  <c r="U213" i="14"/>
  <c r="U225" i="14"/>
  <c r="U233" i="14"/>
  <c r="U245" i="14"/>
  <c r="U253" i="14"/>
  <c r="U265" i="14"/>
  <c r="U277" i="14"/>
  <c r="U285" i="14"/>
  <c r="U301" i="14"/>
  <c r="U309" i="14"/>
  <c r="U317" i="14"/>
  <c r="U325" i="14"/>
  <c r="U337" i="14"/>
  <c r="U349" i="14"/>
  <c r="U361" i="14"/>
  <c r="U369" i="14"/>
  <c r="U381" i="14"/>
  <c r="U393" i="14"/>
  <c r="U401" i="14"/>
  <c r="U413" i="14"/>
  <c r="U425" i="14"/>
  <c r="U437" i="14"/>
  <c r="U445" i="14"/>
  <c r="U453" i="14"/>
  <c r="U461" i="14"/>
  <c r="U481" i="14"/>
  <c r="U489" i="14"/>
  <c r="U497" i="14"/>
  <c r="U509" i="14"/>
  <c r="U517" i="14"/>
  <c r="U529" i="14"/>
  <c r="U537" i="14"/>
  <c r="U545" i="14"/>
  <c r="U557" i="14"/>
  <c r="U565" i="14"/>
  <c r="U573" i="14"/>
  <c r="U585" i="14"/>
  <c r="U593" i="14"/>
  <c r="U601" i="14"/>
  <c r="U613" i="14"/>
  <c r="U621" i="14"/>
  <c r="U633" i="14"/>
  <c r="U641" i="14"/>
  <c r="U649" i="14"/>
  <c r="U661" i="14"/>
  <c r="U669" i="14"/>
  <c r="U681" i="14"/>
  <c r="U689" i="14"/>
  <c r="U701" i="14"/>
  <c r="U709" i="14"/>
  <c r="U721" i="14"/>
  <c r="U729" i="14"/>
  <c r="U741" i="14"/>
  <c r="U749" i="14"/>
  <c r="U757" i="14"/>
  <c r="U769" i="14"/>
  <c r="U777" i="14"/>
  <c r="U789" i="14"/>
  <c r="U797" i="14"/>
  <c r="U805" i="14"/>
  <c r="U817" i="14"/>
  <c r="U825" i="14"/>
  <c r="U833" i="14"/>
  <c r="U845" i="14"/>
  <c r="U853" i="14"/>
  <c r="U861" i="14"/>
  <c r="U873" i="14"/>
  <c r="U881" i="14"/>
  <c r="U893" i="14"/>
  <c r="U909" i="14"/>
  <c r="U18" i="14"/>
  <c r="U26" i="14"/>
  <c r="U34" i="14"/>
  <c r="U42" i="14"/>
  <c r="U54" i="14"/>
  <c r="U66" i="14"/>
  <c r="U78" i="14"/>
  <c r="U86" i="14"/>
  <c r="U98" i="14"/>
  <c r="U102" i="14"/>
  <c r="U106" i="14"/>
  <c r="U110" i="14"/>
  <c r="U114" i="14"/>
  <c r="U118" i="14"/>
  <c r="U122" i="14"/>
  <c r="U126" i="14"/>
  <c r="U130" i="14"/>
  <c r="U134" i="14"/>
  <c r="U138" i="14"/>
  <c r="U142" i="14"/>
  <c r="U146" i="14"/>
  <c r="U150" i="14"/>
  <c r="U154" i="14"/>
  <c r="U158" i="14"/>
  <c r="U162" i="14"/>
  <c r="U166" i="14"/>
  <c r="U170" i="14"/>
  <c r="U174" i="14"/>
  <c r="U182" i="14"/>
  <c r="U186" i="14"/>
  <c r="U190" i="14"/>
  <c r="U194" i="14"/>
  <c r="U198" i="14"/>
  <c r="U202" i="14"/>
  <c r="U206" i="14"/>
  <c r="U210" i="14"/>
  <c r="U214" i="14"/>
  <c r="U218" i="14"/>
  <c r="U222" i="14"/>
  <c r="U226" i="14"/>
  <c r="U230" i="14"/>
  <c r="U234" i="14"/>
  <c r="U238" i="14"/>
  <c r="U242" i="14"/>
  <c r="U246" i="14"/>
  <c r="U250" i="14"/>
  <c r="U254" i="14"/>
  <c r="U258" i="14"/>
  <c r="U262" i="14"/>
  <c r="U266" i="14"/>
  <c r="U270" i="14"/>
  <c r="U274" i="14"/>
  <c r="U278" i="14"/>
  <c r="U282" i="14"/>
  <c r="U286" i="14"/>
  <c r="U290" i="14"/>
  <c r="U294" i="14"/>
  <c r="U298" i="14"/>
  <c r="U302" i="14"/>
  <c r="U306" i="14"/>
  <c r="U310" i="14"/>
  <c r="U314" i="14"/>
  <c r="U318" i="14"/>
  <c r="U322" i="14"/>
  <c r="U326" i="14"/>
  <c r="U330" i="14"/>
  <c r="U334" i="14"/>
  <c r="U338" i="14"/>
  <c r="U342" i="14"/>
  <c r="U346" i="14"/>
  <c r="U350" i="14"/>
  <c r="U354" i="14"/>
  <c r="U358" i="14"/>
  <c r="U362" i="14"/>
  <c r="U366" i="14"/>
  <c r="U370" i="14"/>
  <c r="U374" i="14"/>
  <c r="U378" i="14"/>
  <c r="U382" i="14"/>
  <c r="U386" i="14"/>
  <c r="U390" i="14"/>
  <c r="U394" i="14"/>
  <c r="U398" i="14"/>
  <c r="U402" i="14"/>
  <c r="U406" i="14"/>
  <c r="U129" i="14"/>
  <c r="U133" i="14"/>
  <c r="U141" i="14"/>
  <c r="U145" i="14"/>
  <c r="U153" i="14"/>
  <c r="U157" i="14"/>
  <c r="U165" i="14"/>
  <c r="U173" i="14"/>
  <c r="U177" i="14"/>
  <c r="U185" i="14"/>
  <c r="U189" i="14"/>
  <c r="U197" i="14"/>
  <c r="U201" i="14"/>
  <c r="U209" i="14"/>
  <c r="U217" i="14"/>
  <c r="U221" i="14"/>
  <c r="U229" i="14"/>
  <c r="U237" i="14"/>
  <c r="U241" i="14"/>
  <c r="U249" i="14"/>
  <c r="U257" i="14"/>
  <c r="U261" i="14"/>
  <c r="U269" i="14"/>
  <c r="U273" i="14"/>
  <c r="U281" i="14"/>
  <c r="U289" i="14"/>
  <c r="U293" i="14"/>
  <c r="U297" i="14"/>
  <c r="U305" i="14"/>
  <c r="U313" i="14"/>
  <c r="U321" i="14"/>
  <c r="U329" i="14"/>
  <c r="U333" i="14"/>
  <c r="U341" i="14"/>
  <c r="U345" i="14"/>
  <c r="U353" i="14"/>
  <c r="U357" i="14"/>
  <c r="U365" i="14"/>
  <c r="U373" i="14"/>
  <c r="U377" i="14"/>
  <c r="U385" i="14"/>
  <c r="U389" i="14"/>
  <c r="U397" i="14"/>
  <c r="U405" i="14"/>
  <c r="U409" i="14"/>
  <c r="U417" i="14"/>
  <c r="U421" i="14"/>
  <c r="U429" i="14"/>
  <c r="U433" i="14"/>
  <c r="U441" i="14"/>
  <c r="U449" i="14"/>
  <c r="U457" i="14"/>
  <c r="U465" i="14"/>
  <c r="U469" i="14"/>
  <c r="U473" i="14"/>
  <c r="U477" i="14"/>
  <c r="U485" i="14"/>
  <c r="U493" i="14"/>
  <c r="U501" i="14"/>
  <c r="U505" i="14"/>
  <c r="U513" i="14"/>
  <c r="U521" i="14"/>
  <c r="U525" i="14"/>
  <c r="U533" i="14"/>
  <c r="U541" i="14"/>
  <c r="U549" i="14"/>
  <c r="U553" i="14"/>
  <c r="U561" i="14"/>
  <c r="U569" i="14"/>
  <c r="U577" i="14"/>
  <c r="U581" i="14"/>
  <c r="U589" i="14"/>
  <c r="U597" i="14"/>
  <c r="U605" i="14"/>
  <c r="U609" i="14"/>
  <c r="U617" i="14"/>
  <c r="U625" i="14"/>
  <c r="U629" i="14"/>
  <c r="U637" i="14"/>
  <c r="U645" i="14"/>
  <c r="U653" i="14"/>
  <c r="U657" i="14"/>
  <c r="U665" i="14"/>
  <c r="U673" i="14"/>
  <c r="U677" i="14"/>
  <c r="U685" i="14"/>
  <c r="U693" i="14"/>
  <c r="U697" i="14"/>
  <c r="U705" i="14"/>
  <c r="U713" i="14"/>
  <c r="U717" i="14"/>
  <c r="U725" i="14"/>
  <c r="U733" i="14"/>
  <c r="U737" i="14"/>
  <c r="U745" i="14"/>
  <c r="U753" i="14"/>
  <c r="U761" i="14"/>
  <c r="U765" i="14"/>
  <c r="U773" i="14"/>
  <c r="U781" i="14"/>
  <c r="U785" i="14"/>
  <c r="U793" i="14"/>
  <c r="U801" i="14"/>
  <c r="U809" i="14"/>
  <c r="U813" i="14"/>
  <c r="U821" i="14"/>
  <c r="U829" i="14"/>
  <c r="U837" i="14"/>
  <c r="U841" i="14"/>
  <c r="U849" i="14"/>
  <c r="U857" i="14"/>
  <c r="U865" i="14"/>
  <c r="U869" i="14"/>
  <c r="U877" i="14"/>
  <c r="U885" i="14"/>
  <c r="U889" i="14"/>
  <c r="U897" i="14"/>
  <c r="U901" i="14"/>
  <c r="U905" i="14"/>
  <c r="U913" i="14"/>
  <c r="U917" i="14"/>
  <c r="U921" i="14"/>
  <c r="U14" i="14"/>
  <c r="U22" i="14"/>
  <c r="U30" i="14"/>
  <c r="U38" i="14"/>
  <c r="U46" i="14"/>
  <c r="U50" i="14"/>
  <c r="U58" i="14"/>
  <c r="U62" i="14"/>
  <c r="U70" i="14"/>
  <c r="U74" i="14"/>
  <c r="U82" i="14"/>
  <c r="U90" i="14"/>
  <c r="U94" i="14"/>
  <c r="U178" i="14"/>
  <c r="U15" i="14"/>
  <c r="U19" i="14"/>
  <c r="U23" i="14"/>
  <c r="U27" i="14"/>
  <c r="U31" i="14"/>
  <c r="U35" i="14"/>
  <c r="U39" i="14"/>
  <c r="U43" i="14"/>
  <c r="U47" i="14"/>
  <c r="U51" i="14"/>
  <c r="U55" i="14"/>
  <c r="U59" i="14"/>
  <c r="U63" i="14"/>
  <c r="U67" i="14"/>
  <c r="U71" i="14"/>
  <c r="U75" i="14"/>
  <c r="U79" i="14"/>
  <c r="U83" i="14"/>
  <c r="U87" i="14"/>
  <c r="U91" i="14"/>
  <c r="U95" i="14"/>
  <c r="U99" i="14"/>
  <c r="U103" i="14"/>
  <c r="U107" i="14"/>
  <c r="U111" i="14"/>
  <c r="U115" i="14"/>
  <c r="U119" i="14"/>
  <c r="U123" i="14"/>
  <c r="U127" i="14"/>
  <c r="U131" i="14"/>
  <c r="U135" i="14"/>
  <c r="U139" i="14"/>
  <c r="U143" i="14"/>
  <c r="U147" i="14"/>
  <c r="U410" i="14"/>
  <c r="U414" i="14"/>
  <c r="U418" i="14"/>
  <c r="U422" i="14"/>
  <c r="U426" i="14"/>
  <c r="U430" i="14"/>
  <c r="U434" i="14"/>
  <c r="U438" i="14"/>
  <c r="U442" i="14"/>
  <c r="U446" i="14"/>
  <c r="U450" i="14"/>
  <c r="U454" i="14"/>
  <c r="U458" i="14"/>
  <c r="U462" i="14"/>
  <c r="U466" i="14"/>
  <c r="U470" i="14"/>
  <c r="U474" i="14"/>
  <c r="U478" i="14"/>
  <c r="U482" i="14"/>
  <c r="U486" i="14"/>
  <c r="U490" i="14"/>
  <c r="U494" i="14"/>
  <c r="U498" i="14"/>
  <c r="U502" i="14"/>
  <c r="U506" i="14"/>
  <c r="U510" i="14"/>
  <c r="U514" i="14"/>
  <c r="U518" i="14"/>
  <c r="U522" i="14"/>
  <c r="U526" i="14"/>
  <c r="U530" i="14"/>
  <c r="U534" i="14"/>
  <c r="U538" i="14"/>
  <c r="U542" i="14"/>
  <c r="U546" i="14"/>
  <c r="U550" i="14"/>
  <c r="U554" i="14"/>
  <c r="U558" i="14"/>
  <c r="U562" i="14"/>
  <c r="U566" i="14"/>
  <c r="U570" i="14"/>
  <c r="U574" i="14"/>
  <c r="U578" i="14"/>
  <c r="U582" i="14"/>
  <c r="U586" i="14"/>
  <c r="U590" i="14"/>
  <c r="U594" i="14"/>
  <c r="U598" i="14"/>
  <c r="U602" i="14"/>
  <c r="U606" i="14"/>
  <c r="U610" i="14"/>
  <c r="U614" i="14"/>
  <c r="U618" i="14"/>
  <c r="U622" i="14"/>
  <c r="U626" i="14"/>
  <c r="U630" i="14"/>
  <c r="U634" i="14"/>
  <c r="U638" i="14"/>
  <c r="U642" i="14"/>
  <c r="U646" i="14"/>
  <c r="U650" i="14"/>
  <c r="U654" i="14"/>
  <c r="U658" i="14"/>
  <c r="U662" i="14"/>
  <c r="U666" i="14"/>
  <c r="U670" i="14"/>
  <c r="U674" i="14"/>
  <c r="U678" i="14"/>
  <c r="U682" i="14"/>
  <c r="U686" i="14"/>
  <c r="U690" i="14"/>
  <c r="U694" i="14"/>
  <c r="U698" i="14"/>
  <c r="U702" i="14"/>
  <c r="U706" i="14"/>
  <c r="U710" i="14"/>
  <c r="U714" i="14"/>
  <c r="U718" i="14"/>
  <c r="U722" i="14"/>
  <c r="U726" i="14"/>
  <c r="U730" i="14"/>
  <c r="U734" i="14"/>
  <c r="U738" i="14"/>
  <c r="U742" i="14"/>
  <c r="U746" i="14"/>
  <c r="U151" i="14"/>
  <c r="U155" i="14"/>
  <c r="U159" i="14"/>
  <c r="U163" i="14"/>
  <c r="U167" i="14"/>
  <c r="U171" i="14"/>
  <c r="U175" i="14"/>
  <c r="U179" i="14"/>
  <c r="U183" i="14"/>
  <c r="U187" i="14"/>
  <c r="U191" i="14"/>
  <c r="U195" i="14"/>
  <c r="U199" i="14"/>
  <c r="U203" i="14"/>
  <c r="U207" i="14"/>
  <c r="U211" i="14"/>
  <c r="U215" i="14"/>
  <c r="U219" i="14"/>
  <c r="U223" i="14"/>
  <c r="U227" i="14"/>
  <c r="U231" i="14"/>
  <c r="U235" i="14"/>
  <c r="U239" i="14"/>
  <c r="U243" i="14"/>
  <c r="U247" i="14"/>
  <c r="U251" i="14"/>
  <c r="U255" i="14"/>
  <c r="U259" i="14"/>
  <c r="U263" i="14"/>
  <c r="U267" i="14"/>
  <c r="U271" i="14"/>
  <c r="U275" i="14"/>
  <c r="U279" i="14"/>
  <c r="U283" i="14"/>
  <c r="U287" i="14"/>
  <c r="U291" i="14"/>
  <c r="U295" i="14"/>
  <c r="U299" i="14"/>
  <c r="U303" i="14"/>
  <c r="U307" i="14"/>
  <c r="U311" i="14"/>
  <c r="U315" i="14"/>
  <c r="U319" i="14"/>
  <c r="U323" i="14"/>
  <c r="U327" i="14"/>
  <c r="U331" i="14"/>
  <c r="U335" i="14"/>
  <c r="U339" i="14"/>
  <c r="U343" i="14"/>
  <c r="U347" i="14"/>
  <c r="U351" i="14"/>
  <c r="U355" i="14"/>
  <c r="U359" i="14"/>
  <c r="U363" i="14"/>
  <c r="U367" i="14"/>
  <c r="U371" i="14"/>
  <c r="U375" i="14"/>
  <c r="U379" i="14"/>
  <c r="U383" i="14"/>
  <c r="U387" i="14"/>
  <c r="U391" i="14"/>
  <c r="U395" i="14"/>
  <c r="U399" i="14"/>
  <c r="U403" i="14"/>
  <c r="U407" i="14"/>
  <c r="U411" i="14"/>
  <c r="U415" i="14"/>
  <c r="U419" i="14"/>
  <c r="U423" i="14"/>
  <c r="U427" i="14"/>
  <c r="U431" i="14"/>
  <c r="U435" i="14"/>
  <c r="U439" i="14"/>
  <c r="U443" i="14"/>
  <c r="U447" i="14"/>
  <c r="U451" i="14"/>
  <c r="U455" i="14"/>
  <c r="U459" i="14"/>
  <c r="U463" i="14"/>
  <c r="U467" i="14"/>
  <c r="U471" i="14"/>
  <c r="U475" i="14"/>
  <c r="U479" i="14"/>
  <c r="U483" i="14"/>
  <c r="U487" i="14"/>
  <c r="U491" i="14"/>
  <c r="U495" i="14"/>
  <c r="U499" i="14"/>
  <c r="U503" i="14"/>
  <c r="U507" i="14"/>
  <c r="U511" i="14"/>
  <c r="U515" i="14"/>
  <c r="U519" i="14"/>
  <c r="U523" i="14"/>
  <c r="U527" i="14"/>
  <c r="U531" i="14"/>
  <c r="U535" i="14"/>
  <c r="U539" i="14"/>
  <c r="U543" i="14"/>
  <c r="U547" i="14"/>
  <c r="U551" i="14"/>
  <c r="U555" i="14"/>
  <c r="U559" i="14"/>
  <c r="U563" i="14"/>
  <c r="U567" i="14"/>
  <c r="U571" i="14"/>
  <c r="U575" i="14"/>
  <c r="U579" i="14"/>
  <c r="U583" i="14"/>
  <c r="U750" i="14"/>
  <c r="U754" i="14"/>
  <c r="U758" i="14"/>
  <c r="U762" i="14"/>
  <c r="U766" i="14"/>
  <c r="U770" i="14"/>
  <c r="U774" i="14"/>
  <c r="U778" i="14"/>
  <c r="U782" i="14"/>
  <c r="U786" i="14"/>
  <c r="U790" i="14"/>
  <c r="U794" i="14"/>
  <c r="U798" i="14"/>
  <c r="U802" i="14"/>
  <c r="U806" i="14"/>
  <c r="U810" i="14"/>
  <c r="U814" i="14"/>
  <c r="U818" i="14"/>
  <c r="U822" i="14"/>
  <c r="U826" i="14"/>
  <c r="U830" i="14"/>
  <c r="U834" i="14"/>
  <c r="U838" i="14"/>
  <c r="U842" i="14"/>
  <c r="U846" i="14"/>
  <c r="U850" i="14"/>
  <c r="U854" i="14"/>
  <c r="U858" i="14"/>
  <c r="U862" i="14"/>
  <c r="U866" i="14"/>
  <c r="U870" i="14"/>
  <c r="U874" i="14"/>
  <c r="U878" i="14"/>
  <c r="U882" i="14"/>
  <c r="U886" i="14"/>
  <c r="U890" i="14"/>
  <c r="U894" i="14"/>
  <c r="U898" i="14"/>
  <c r="U902" i="14"/>
  <c r="U906" i="14"/>
  <c r="U910" i="14"/>
  <c r="U914" i="14"/>
  <c r="U918" i="14"/>
  <c r="U922" i="14"/>
  <c r="U926" i="14"/>
  <c r="U930" i="14"/>
  <c r="U934" i="14"/>
  <c r="U938" i="14"/>
  <c r="U942" i="14"/>
  <c r="U946" i="14"/>
  <c r="U950" i="14"/>
  <c r="U954" i="14"/>
  <c r="U958" i="14"/>
  <c r="U962" i="14"/>
  <c r="U966" i="14"/>
  <c r="U970" i="14"/>
  <c r="U974" i="14"/>
  <c r="U978" i="14"/>
  <c r="U982" i="14"/>
  <c r="U986" i="14"/>
  <c r="U990" i="14"/>
  <c r="U994" i="14"/>
  <c r="U998" i="14"/>
  <c r="U1002" i="14"/>
  <c r="U1006" i="14"/>
  <c r="U1010" i="14"/>
  <c r="U1014" i="14"/>
  <c r="U1018" i="14"/>
  <c r="U1022" i="14"/>
  <c r="U587" i="14"/>
  <c r="U591" i="14"/>
  <c r="U595" i="14"/>
  <c r="U599" i="14"/>
  <c r="U603" i="14"/>
  <c r="U607" i="14"/>
  <c r="U611" i="14"/>
  <c r="U615" i="14"/>
  <c r="U619" i="14"/>
  <c r="U623" i="14"/>
  <c r="U627" i="14"/>
  <c r="U631" i="14"/>
  <c r="U635" i="14"/>
  <c r="U639" i="14"/>
  <c r="U643" i="14"/>
  <c r="U647" i="14"/>
  <c r="U651" i="14"/>
  <c r="U655" i="14"/>
  <c r="U659" i="14"/>
  <c r="U663" i="14"/>
  <c r="U667" i="14"/>
  <c r="U671" i="14"/>
  <c r="U675" i="14"/>
  <c r="U679" i="14"/>
  <c r="U683" i="14"/>
  <c r="U687" i="14"/>
  <c r="U691" i="14"/>
  <c r="U695" i="14"/>
  <c r="U699" i="14"/>
  <c r="U703" i="14"/>
  <c r="U707" i="14"/>
  <c r="U711" i="14"/>
  <c r="U715" i="14"/>
  <c r="U719" i="14"/>
  <c r="U723" i="14"/>
  <c r="U727" i="14"/>
  <c r="U731" i="14"/>
  <c r="U735" i="14"/>
  <c r="U739" i="14"/>
  <c r="U743" i="14"/>
  <c r="U747" i="14"/>
  <c r="U751" i="14"/>
  <c r="U755" i="14"/>
  <c r="U759" i="14"/>
  <c r="U763" i="14"/>
  <c r="U767" i="14"/>
  <c r="U771" i="14"/>
  <c r="U775" i="14"/>
  <c r="U779" i="14"/>
  <c r="U783" i="14"/>
  <c r="U787" i="14"/>
  <c r="U791" i="14"/>
  <c r="U795" i="14"/>
  <c r="U799" i="14"/>
  <c r="U803" i="14"/>
  <c r="U807" i="14"/>
  <c r="U811" i="14"/>
  <c r="U815" i="14"/>
  <c r="U819" i="14"/>
  <c r="U823" i="14"/>
  <c r="U827" i="14"/>
  <c r="U831" i="14"/>
  <c r="U835" i="14"/>
  <c r="U839" i="14"/>
  <c r="U843" i="14"/>
  <c r="U847" i="14"/>
  <c r="U851" i="14"/>
  <c r="U855" i="14"/>
  <c r="U859" i="14"/>
  <c r="U863" i="14"/>
  <c r="U867" i="14"/>
  <c r="U871" i="14"/>
  <c r="U875" i="14"/>
  <c r="U879" i="14"/>
  <c r="U883" i="14"/>
  <c r="U887" i="14"/>
  <c r="U891" i="14"/>
  <c r="U895" i="14"/>
  <c r="U899" i="14"/>
  <c r="U903" i="14"/>
  <c r="U907" i="14"/>
  <c r="U911" i="14"/>
  <c r="U915" i="14"/>
  <c r="U919" i="14"/>
  <c r="U923" i="14"/>
  <c r="I70" i="2"/>
  <c r="S70" i="2" s="1"/>
  <c r="N3" i="14" s="1"/>
  <c r="BE216" i="13" s="1"/>
  <c r="U11" i="14"/>
  <c r="AZ74" i="2"/>
  <c r="N7" i="14"/>
  <c r="BE220" i="13" s="1"/>
  <c r="AZ78" i="2"/>
  <c r="N11" i="14"/>
  <c r="BE224" i="13" s="1"/>
  <c r="U927" i="14"/>
  <c r="U931" i="14"/>
  <c r="U935" i="14"/>
  <c r="U939" i="14"/>
  <c r="U943" i="14"/>
  <c r="U947" i="14"/>
  <c r="U951" i="14"/>
  <c r="U955" i="14"/>
  <c r="U959" i="14"/>
  <c r="U963" i="14"/>
  <c r="U967" i="14"/>
  <c r="U971" i="14"/>
  <c r="U975" i="14"/>
  <c r="U979" i="14"/>
  <c r="U983" i="14"/>
  <c r="U987" i="14"/>
  <c r="U991" i="14"/>
  <c r="U995" i="14"/>
  <c r="U999" i="14"/>
  <c r="U1003" i="14"/>
  <c r="U1007" i="14"/>
  <c r="U1011" i="14"/>
  <c r="U1015" i="14"/>
  <c r="U1019" i="14"/>
  <c r="U1023" i="14"/>
  <c r="AZ71" i="2"/>
  <c r="N4" i="14"/>
  <c r="BE217" i="13" s="1"/>
  <c r="AZ75" i="2"/>
  <c r="N8" i="14"/>
  <c r="BE221" i="13" s="1"/>
  <c r="AZ79" i="2"/>
  <c r="N12" i="14"/>
  <c r="BE225" i="13" s="1"/>
  <c r="U980" i="14"/>
  <c r="U984" i="14"/>
  <c r="U988" i="14"/>
  <c r="U992" i="14"/>
  <c r="U996" i="14"/>
  <c r="U1000" i="14"/>
  <c r="U1004" i="14"/>
  <c r="U1008" i="14"/>
  <c r="U1012" i="14"/>
  <c r="U1016" i="14"/>
  <c r="U1020" i="14"/>
  <c r="U1024" i="14"/>
  <c r="U925" i="14"/>
  <c r="U929" i="14"/>
  <c r="U933" i="14"/>
  <c r="U937" i="14"/>
  <c r="U941" i="14"/>
  <c r="U945" i="14"/>
  <c r="U949" i="14"/>
  <c r="U953" i="14"/>
  <c r="U957" i="14"/>
  <c r="U961" i="14"/>
  <c r="U965" i="14"/>
  <c r="U969" i="14"/>
  <c r="U973" i="14"/>
  <c r="U977" i="14"/>
  <c r="U981" i="14"/>
  <c r="U985" i="14"/>
  <c r="U989" i="14"/>
  <c r="U993" i="14"/>
  <c r="U997" i="14"/>
  <c r="U1001" i="14"/>
  <c r="U1005" i="14"/>
  <c r="U1009" i="14"/>
  <c r="U1013" i="14"/>
  <c r="U1017" i="14"/>
  <c r="U1021" i="14"/>
  <c r="U1025" i="14"/>
  <c r="AZ73" i="2"/>
  <c r="N6" i="14"/>
  <c r="BE219" i="13" s="1"/>
  <c r="AZ77" i="2"/>
  <c r="N10" i="14"/>
  <c r="BE223" i="13" s="1"/>
  <c r="AZ41" i="3"/>
  <c r="BF211" i="13"/>
  <c r="AP211" i="13" s="1"/>
  <c r="BF212" i="13"/>
  <c r="AP210" i="13" s="1"/>
  <c r="BF209" i="13"/>
  <c r="AP213" i="13" s="1"/>
  <c r="BD211" i="13"/>
  <c r="BD210" i="13"/>
  <c r="BD212" i="13"/>
  <c r="BD209" i="13"/>
  <c r="AP206" i="13" s="1"/>
  <c r="BF210" i="13"/>
  <c r="AP212" i="13" s="1"/>
  <c r="AL108" i="13"/>
  <c r="AO90" i="13"/>
  <c r="AZ76" i="2"/>
  <c r="AZ70" i="2"/>
  <c r="BE212" i="13" s="1"/>
  <c r="AL210" i="13" s="1"/>
  <c r="AL214" i="13" s="1"/>
  <c r="AZ72" i="2"/>
  <c r="AY38" i="3"/>
  <c r="AY44" i="3"/>
  <c r="AY43" i="3"/>
  <c r="AY42" i="3"/>
  <c r="AY39" i="3"/>
  <c r="AG56" i="2"/>
  <c r="AG55" i="2"/>
  <c r="AG54" i="2"/>
  <c r="AG53" i="2"/>
  <c r="AG52" i="2"/>
  <c r="S53" i="2"/>
  <c r="S56" i="2"/>
  <c r="AY27" i="3" s="1"/>
  <c r="S55" i="2"/>
  <c r="AY28" i="3" s="1"/>
  <c r="I54" i="2"/>
  <c r="S54" i="2" s="1"/>
  <c r="S52" i="2"/>
  <c r="AZ52" i="2" s="1"/>
  <c r="B58" i="2"/>
  <c r="B59" i="2"/>
  <c r="B60" i="2"/>
  <c r="B61" i="2"/>
  <c r="AZ61" i="2" s="1"/>
  <c r="B62" i="2"/>
  <c r="B63" i="2"/>
  <c r="AZ63" i="2" s="1"/>
  <c r="B64" i="2"/>
  <c r="AZ64" i="2" s="1"/>
  <c r="B57" i="2"/>
  <c r="M35" i="2"/>
  <c r="O4" i="14" l="1"/>
  <c r="BF217" i="13" s="1"/>
  <c r="O6" i="14"/>
  <c r="O3" i="14"/>
  <c r="BF216" i="13" s="1"/>
  <c r="O5" i="14"/>
  <c r="BA39" i="3"/>
  <c r="BB39" i="3" s="1"/>
  <c r="BD185" i="13"/>
  <c r="AQ195" i="13" s="1"/>
  <c r="AZ54" i="2"/>
  <c r="BC118" i="13"/>
  <c r="BC120" i="13"/>
  <c r="AZ53" i="2"/>
  <c r="BC119" i="13"/>
  <c r="BA40" i="3"/>
  <c r="BB40" i="3" s="1"/>
  <c r="BD184" i="13"/>
  <c r="AQ194" i="13" s="1"/>
  <c r="AY30" i="3"/>
  <c r="I58" i="2"/>
  <c r="S58" i="2" s="1"/>
  <c r="I62" i="2"/>
  <c r="S62" i="2" s="1"/>
  <c r="BC256" i="13" s="1"/>
  <c r="AL259" i="13" s="1"/>
  <c r="AZ62" i="2"/>
  <c r="AZ80" i="2"/>
  <c r="BA41" i="3" s="1"/>
  <c r="U2" i="14"/>
  <c r="AZ30" i="3" s="1"/>
  <c r="B30" i="3"/>
  <c r="I59" i="2"/>
  <c r="S59" i="2" s="1"/>
  <c r="I57" i="2"/>
  <c r="I61" i="2"/>
  <c r="S61" i="2" s="1"/>
  <c r="BC257" i="13" s="1"/>
  <c r="AL258" i="13" s="1"/>
  <c r="BA42" i="3"/>
  <c r="O7" i="4"/>
  <c r="AP114" i="13" s="1"/>
  <c r="AG58" i="2"/>
  <c r="I63" i="2"/>
  <c r="S63" i="2" s="1"/>
  <c r="BC255" i="13" s="1"/>
  <c r="AL260" i="13" s="1"/>
  <c r="BA44" i="3"/>
  <c r="BB44" i="3" s="1"/>
  <c r="O8" i="4"/>
  <c r="AL113" i="13" s="1"/>
  <c r="BA43" i="3"/>
  <c r="BC43" i="3" s="1"/>
  <c r="O9" i="4"/>
  <c r="I64" i="2"/>
  <c r="S64" i="2" s="1"/>
  <c r="I60" i="2"/>
  <c r="S60" i="2" s="1"/>
  <c r="AG62" i="2"/>
  <c r="AG59" i="2"/>
  <c r="AG63" i="2"/>
  <c r="AG60" i="2"/>
  <c r="AG64" i="2"/>
  <c r="AG57" i="2"/>
  <c r="AG61" i="2"/>
  <c r="AY46" i="3"/>
  <c r="AZ40" i="3"/>
  <c r="AZ39" i="3"/>
  <c r="AZ38" i="3"/>
  <c r="S3" i="4"/>
  <c r="AI107" i="6"/>
  <c r="AH107" i="6"/>
  <c r="AG107" i="6"/>
  <c r="AF107" i="6"/>
  <c r="AI106" i="6"/>
  <c r="AH106" i="6"/>
  <c r="AG106" i="6"/>
  <c r="AF106" i="6"/>
  <c r="AI105" i="6"/>
  <c r="AH105" i="6"/>
  <c r="AG105" i="6"/>
  <c r="AF105" i="6"/>
  <c r="AI104" i="6"/>
  <c r="AH104" i="6"/>
  <c r="AG104" i="6"/>
  <c r="AF104" i="6"/>
  <c r="AI103" i="6"/>
  <c r="AH103" i="6"/>
  <c r="AG103" i="6"/>
  <c r="AF103" i="6"/>
  <c r="AI102" i="6"/>
  <c r="AH102" i="6"/>
  <c r="AG102" i="6"/>
  <c r="AF102" i="6"/>
  <c r="AI101" i="6"/>
  <c r="AH101" i="6"/>
  <c r="AG101" i="6"/>
  <c r="AF101" i="6"/>
  <c r="AI100" i="6"/>
  <c r="AH100" i="6"/>
  <c r="AG100" i="6"/>
  <c r="AF100" i="6"/>
  <c r="AI99" i="6"/>
  <c r="AH99" i="6"/>
  <c r="AG99" i="6"/>
  <c r="AF99" i="6"/>
  <c r="AI98" i="6"/>
  <c r="AH98" i="6"/>
  <c r="AG98" i="6"/>
  <c r="AF98" i="6"/>
  <c r="AI97" i="6"/>
  <c r="AH97" i="6"/>
  <c r="AG97" i="6"/>
  <c r="AF97" i="6"/>
  <c r="AI96" i="6"/>
  <c r="AH96" i="6"/>
  <c r="AG96" i="6"/>
  <c r="AF96" i="6"/>
  <c r="AI95" i="6"/>
  <c r="AH95" i="6"/>
  <c r="AG95" i="6"/>
  <c r="AF95" i="6"/>
  <c r="AI94" i="6"/>
  <c r="AH94" i="6"/>
  <c r="AG94" i="6"/>
  <c r="AF94" i="6"/>
  <c r="AI93" i="6"/>
  <c r="AH93" i="6"/>
  <c r="AG93" i="6"/>
  <c r="AF93" i="6"/>
  <c r="AI92" i="6"/>
  <c r="AH92" i="6"/>
  <c r="AG92" i="6"/>
  <c r="AF92" i="6"/>
  <c r="AI91" i="6"/>
  <c r="AH91" i="6"/>
  <c r="AG91" i="6"/>
  <c r="AF91" i="6"/>
  <c r="AI90" i="6"/>
  <c r="AH90" i="6"/>
  <c r="AG90" i="6"/>
  <c r="AF90" i="6"/>
  <c r="AI89" i="6"/>
  <c r="AH89" i="6"/>
  <c r="AG89" i="6"/>
  <c r="AF89" i="6"/>
  <c r="AI88" i="6"/>
  <c r="AH88" i="6"/>
  <c r="AG88" i="6"/>
  <c r="AF88" i="6"/>
  <c r="AI87" i="6"/>
  <c r="AH87" i="6"/>
  <c r="AG87" i="6"/>
  <c r="AF87" i="6"/>
  <c r="AI86" i="6"/>
  <c r="AH86" i="6"/>
  <c r="AG86" i="6"/>
  <c r="AF86" i="6"/>
  <c r="AI85" i="6"/>
  <c r="AH85" i="6"/>
  <c r="AG85" i="6"/>
  <c r="AF85" i="6"/>
  <c r="AI84" i="6"/>
  <c r="AH84" i="6"/>
  <c r="AG84" i="6"/>
  <c r="AF84" i="6"/>
  <c r="AI83" i="6"/>
  <c r="AH83" i="6"/>
  <c r="AG83" i="6"/>
  <c r="AF83" i="6"/>
  <c r="AI82" i="6"/>
  <c r="AH82" i="6"/>
  <c r="AG82" i="6"/>
  <c r="AF82" i="6"/>
  <c r="AI81" i="6"/>
  <c r="AH81" i="6"/>
  <c r="AG81" i="6"/>
  <c r="AF81" i="6"/>
  <c r="AI80" i="6"/>
  <c r="AH80" i="6"/>
  <c r="AG80" i="6"/>
  <c r="AF80" i="6"/>
  <c r="AI79" i="6"/>
  <c r="AH79" i="6"/>
  <c r="AG79" i="6"/>
  <c r="AF79" i="6"/>
  <c r="AI78" i="6"/>
  <c r="AH78" i="6"/>
  <c r="AG78" i="6"/>
  <c r="AF78" i="6"/>
  <c r="AI77" i="6"/>
  <c r="AH77" i="6"/>
  <c r="AG77" i="6"/>
  <c r="AF77" i="6"/>
  <c r="AI76" i="6"/>
  <c r="AH76" i="6"/>
  <c r="AG76" i="6"/>
  <c r="AF76" i="6"/>
  <c r="AI75" i="6"/>
  <c r="AH75" i="6"/>
  <c r="AG75" i="6"/>
  <c r="AF75" i="6"/>
  <c r="AI74" i="6"/>
  <c r="AH74" i="6"/>
  <c r="AG74" i="6"/>
  <c r="AF74" i="6"/>
  <c r="AI73" i="6"/>
  <c r="AH73" i="6"/>
  <c r="AG73" i="6"/>
  <c r="AF73" i="6"/>
  <c r="AI72" i="6"/>
  <c r="AH72" i="6"/>
  <c r="AG72" i="6"/>
  <c r="AF72" i="6"/>
  <c r="AI71" i="6"/>
  <c r="AH71" i="6"/>
  <c r="AG71" i="6"/>
  <c r="AF71" i="6"/>
  <c r="AI70" i="6"/>
  <c r="AH70" i="6"/>
  <c r="AG70" i="6"/>
  <c r="AF70" i="6"/>
  <c r="AI69" i="6"/>
  <c r="AH69" i="6"/>
  <c r="AG69" i="6"/>
  <c r="AF69" i="6"/>
  <c r="AI68" i="6"/>
  <c r="AH68" i="6"/>
  <c r="AG68" i="6"/>
  <c r="AF68" i="6"/>
  <c r="AI67" i="6"/>
  <c r="AH67" i="6"/>
  <c r="AG67" i="6"/>
  <c r="AF67" i="6"/>
  <c r="AI66" i="6"/>
  <c r="AH66" i="6"/>
  <c r="AG66" i="6"/>
  <c r="AF66" i="6"/>
  <c r="AI65" i="6"/>
  <c r="AH65" i="6"/>
  <c r="AG65" i="6"/>
  <c r="AF65" i="6"/>
  <c r="AI64" i="6"/>
  <c r="AH64" i="6"/>
  <c r="AG64" i="6"/>
  <c r="AF64" i="6"/>
  <c r="AI63" i="6"/>
  <c r="AH63" i="6"/>
  <c r="AG63" i="6"/>
  <c r="AF63" i="6"/>
  <c r="AI62" i="6"/>
  <c r="AH62" i="6"/>
  <c r="AG62" i="6"/>
  <c r="AF62" i="6"/>
  <c r="AI61" i="6"/>
  <c r="AH61" i="6"/>
  <c r="AG61" i="6"/>
  <c r="AF61" i="6"/>
  <c r="AI60" i="6"/>
  <c r="AH60" i="6"/>
  <c r="AG60" i="6"/>
  <c r="AF60" i="6"/>
  <c r="AI59" i="6"/>
  <c r="AH59" i="6"/>
  <c r="AG59" i="6"/>
  <c r="AF59" i="6"/>
  <c r="AI58" i="6"/>
  <c r="AH58" i="6"/>
  <c r="AG58" i="6"/>
  <c r="AF58" i="6"/>
  <c r="AI57" i="6"/>
  <c r="AH57" i="6"/>
  <c r="AG57" i="6"/>
  <c r="AF57" i="6"/>
  <c r="AI56" i="6"/>
  <c r="AH56" i="6"/>
  <c r="AG56" i="6"/>
  <c r="AF56" i="6"/>
  <c r="AI55" i="6"/>
  <c r="AH55" i="6"/>
  <c r="AG55" i="6"/>
  <c r="AF55" i="6"/>
  <c r="AI54" i="6"/>
  <c r="AH54" i="6"/>
  <c r="AG54" i="6"/>
  <c r="AF54" i="6"/>
  <c r="AI53" i="6"/>
  <c r="AH53" i="6"/>
  <c r="AG53" i="6"/>
  <c r="AF53" i="6"/>
  <c r="AI52" i="6"/>
  <c r="AH52" i="6"/>
  <c r="AG52" i="6"/>
  <c r="AF52" i="6"/>
  <c r="AI51" i="6"/>
  <c r="AH51" i="6"/>
  <c r="AG51" i="6"/>
  <c r="AF51" i="6"/>
  <c r="AI50" i="6"/>
  <c r="AH50" i="6"/>
  <c r="AG50" i="6"/>
  <c r="AF50" i="6"/>
  <c r="AI49" i="6"/>
  <c r="AH49" i="6"/>
  <c r="AG49" i="6"/>
  <c r="AF49" i="6"/>
  <c r="AI48" i="6"/>
  <c r="AH48" i="6"/>
  <c r="AG48" i="6"/>
  <c r="AF48" i="6"/>
  <c r="AI47" i="6"/>
  <c r="AH47" i="6"/>
  <c r="AG47" i="6"/>
  <c r="AF47" i="6"/>
  <c r="AI46" i="6"/>
  <c r="AH46" i="6"/>
  <c r="AG46" i="6"/>
  <c r="AF46" i="6"/>
  <c r="AI45" i="6"/>
  <c r="AH45" i="6"/>
  <c r="AG45" i="6"/>
  <c r="AF45" i="6"/>
  <c r="AI44" i="6"/>
  <c r="AH44" i="6"/>
  <c r="AG44" i="6"/>
  <c r="AF44" i="6"/>
  <c r="AI43" i="6"/>
  <c r="AH43" i="6"/>
  <c r="AG43" i="6"/>
  <c r="AF43" i="6"/>
  <c r="AI42" i="6"/>
  <c r="AH42" i="6"/>
  <c r="AG42" i="6"/>
  <c r="AF42" i="6"/>
  <c r="AI41" i="6"/>
  <c r="AH41" i="6"/>
  <c r="AG41" i="6"/>
  <c r="AF41" i="6"/>
  <c r="AI40" i="6"/>
  <c r="AH40" i="6"/>
  <c r="AG40" i="6"/>
  <c r="AF40" i="6"/>
  <c r="AI39" i="6"/>
  <c r="AH39" i="6"/>
  <c r="AG39" i="6"/>
  <c r="AF39" i="6"/>
  <c r="AI38" i="6"/>
  <c r="AH38" i="6"/>
  <c r="AG38" i="6"/>
  <c r="AF38" i="6"/>
  <c r="AI37" i="6"/>
  <c r="AH37" i="6"/>
  <c r="AG37" i="6"/>
  <c r="AF37" i="6"/>
  <c r="AI36" i="6"/>
  <c r="AH36" i="6"/>
  <c r="AG36" i="6"/>
  <c r="AF36" i="6"/>
  <c r="AI35" i="6"/>
  <c r="AH35" i="6"/>
  <c r="AG35" i="6"/>
  <c r="AF35" i="6"/>
  <c r="AI34" i="6"/>
  <c r="AH34" i="6"/>
  <c r="AG34" i="6"/>
  <c r="AF34" i="6"/>
  <c r="AI33" i="6"/>
  <c r="AH33" i="6"/>
  <c r="AG33" i="6"/>
  <c r="AF33" i="6"/>
  <c r="AI32" i="6"/>
  <c r="AH32" i="6"/>
  <c r="AG32" i="6"/>
  <c r="AF32" i="6"/>
  <c r="AI31" i="6"/>
  <c r="AH31" i="6"/>
  <c r="AG31" i="6"/>
  <c r="AF31" i="6"/>
  <c r="AI30" i="6"/>
  <c r="AH30" i="6"/>
  <c r="AG30" i="6"/>
  <c r="AF30" i="6"/>
  <c r="AI29" i="6"/>
  <c r="AH29" i="6"/>
  <c r="AG29" i="6"/>
  <c r="AF29" i="6"/>
  <c r="AI28" i="6"/>
  <c r="AH28" i="6"/>
  <c r="AG28" i="6"/>
  <c r="AF28" i="6"/>
  <c r="AI27" i="6"/>
  <c r="AH27" i="6"/>
  <c r="AG27" i="6"/>
  <c r="AF27" i="6"/>
  <c r="AI26" i="6"/>
  <c r="AH26" i="6"/>
  <c r="AG26" i="6"/>
  <c r="AF26" i="6"/>
  <c r="AI25" i="6"/>
  <c r="AH25" i="6"/>
  <c r="AG25" i="6"/>
  <c r="AF25" i="6"/>
  <c r="AI24" i="6"/>
  <c r="AH24" i="6"/>
  <c r="AG24" i="6"/>
  <c r="AF24" i="6"/>
  <c r="AI23" i="6"/>
  <c r="AH23" i="6"/>
  <c r="AG23" i="6"/>
  <c r="AF23" i="6"/>
  <c r="AI22" i="6"/>
  <c r="AH22" i="6"/>
  <c r="AG22" i="6"/>
  <c r="AF22" i="6"/>
  <c r="AI21" i="6"/>
  <c r="AH21" i="6"/>
  <c r="AG21" i="6"/>
  <c r="AF21" i="6"/>
  <c r="AI20" i="6"/>
  <c r="AH20" i="6"/>
  <c r="AG20" i="6"/>
  <c r="AF20" i="6"/>
  <c r="AI19" i="6"/>
  <c r="AH19" i="6"/>
  <c r="AG19" i="6"/>
  <c r="AF19" i="6"/>
  <c r="AI18" i="6"/>
  <c r="AH18" i="6"/>
  <c r="AG18" i="6"/>
  <c r="AF18" i="6"/>
  <c r="AI17" i="6"/>
  <c r="AH17" i="6"/>
  <c r="AG17" i="6"/>
  <c r="AF17" i="6"/>
  <c r="AI16" i="6"/>
  <c r="AH16" i="6"/>
  <c r="AG16" i="6"/>
  <c r="AF16" i="6"/>
  <c r="AI15" i="6"/>
  <c r="AH15" i="6"/>
  <c r="AG15" i="6"/>
  <c r="AF15" i="6"/>
  <c r="AI14" i="6"/>
  <c r="AH14" i="6"/>
  <c r="AG14" i="6"/>
  <c r="AF14" i="6"/>
  <c r="AI13" i="6"/>
  <c r="AH13" i="6"/>
  <c r="AG13" i="6"/>
  <c r="AF13" i="6"/>
  <c r="AI12" i="6"/>
  <c r="AH12" i="6"/>
  <c r="AG12" i="6"/>
  <c r="AF12" i="6"/>
  <c r="AI11" i="6"/>
  <c r="AH11" i="6"/>
  <c r="AG11" i="6"/>
  <c r="AF11" i="6"/>
  <c r="BB33" i="3"/>
  <c r="BT12" i="3"/>
  <c r="BT11" i="3"/>
  <c r="BT10" i="3"/>
  <c r="BT9" i="3"/>
  <c r="CC12" i="3"/>
  <c r="CC11" i="3"/>
  <c r="CC10" i="3"/>
  <c r="CC9" i="3"/>
  <c r="BB14" i="3"/>
  <c r="BB13" i="3"/>
  <c r="BB12" i="3"/>
  <c r="BB11" i="3"/>
  <c r="BB10" i="3"/>
  <c r="BB9" i="3"/>
  <c r="AL8" i="3"/>
  <c r="AL9" i="13" s="1"/>
  <c r="AC8" i="3"/>
  <c r="AC9" i="13" s="1"/>
  <c r="T8" i="3"/>
  <c r="T9" i="13" s="1"/>
  <c r="K8" i="3"/>
  <c r="K9" i="13" s="1"/>
  <c r="B8" i="3"/>
  <c r="B9" i="13" s="1"/>
  <c r="M2" i="3"/>
  <c r="M4" i="3"/>
  <c r="AF8" i="6" l="1"/>
  <c r="AZ25" i="3" s="1"/>
  <c r="AY29" i="3"/>
  <c r="BC27" i="13" s="1"/>
  <c r="AG8" i="6"/>
  <c r="AZ26" i="3" s="1"/>
  <c r="AH8" i="6"/>
  <c r="AZ27" i="3" s="1"/>
  <c r="BC39" i="3" s="1"/>
  <c r="AZ58" i="2"/>
  <c r="BC260" i="13"/>
  <c r="AL255" i="13" s="1"/>
  <c r="BD25" i="13"/>
  <c r="AO92" i="2"/>
  <c r="BC28" i="13"/>
  <c r="AZ59" i="2"/>
  <c r="BC259" i="13"/>
  <c r="AL256" i="13" s="1"/>
  <c r="BC25" i="13"/>
  <c r="K95" i="2"/>
  <c r="S95" i="2" s="1"/>
  <c r="BC185" i="13" s="1"/>
  <c r="AK195" i="13" s="1"/>
  <c r="AZ60" i="2"/>
  <c r="BC258" i="13"/>
  <c r="AL257" i="13" s="1"/>
  <c r="K93" i="2"/>
  <c r="S93" i="2" s="1"/>
  <c r="BC184" i="13" s="1"/>
  <c r="AK194" i="13" s="1"/>
  <c r="BC26" i="13"/>
  <c r="BC254" i="13"/>
  <c r="AL261" i="13" s="1"/>
  <c r="BD254" i="13"/>
  <c r="AP261" i="13" s="1"/>
  <c r="BC41" i="3"/>
  <c r="BD28" i="13"/>
  <c r="AL111" i="13"/>
  <c r="AL114" i="13"/>
  <c r="AL112" i="13"/>
  <c r="AO91" i="2"/>
  <c r="BB41" i="3"/>
  <c r="K92" i="2"/>
  <c r="S92" i="2" s="1"/>
  <c r="AI8" i="6"/>
  <c r="AZ28" i="3" s="1"/>
  <c r="BC44" i="3"/>
  <c r="BB42" i="3"/>
  <c r="AL30" i="3"/>
  <c r="T14" i="13" s="1"/>
  <c r="BB43" i="3"/>
  <c r="S57" i="2"/>
  <c r="AZ57" i="2" s="1"/>
  <c r="BC42" i="3"/>
  <c r="U16" i="6"/>
  <c r="U17" i="6"/>
  <c r="U18" i="6"/>
  <c r="U19" i="6"/>
  <c r="U20" i="6"/>
  <c r="U21" i="6"/>
  <c r="U22" i="6"/>
  <c r="U23" i="6"/>
  <c r="U24" i="6"/>
  <c r="U25" i="6"/>
  <c r="U26" i="6"/>
  <c r="U27" i="6"/>
  <c r="U28" i="6"/>
  <c r="U29" i="6"/>
  <c r="U30" i="6"/>
  <c r="U31" i="6"/>
  <c r="U32" i="6"/>
  <c r="U33" i="6"/>
  <c r="U34" i="6"/>
  <c r="U35" i="6"/>
  <c r="U36" i="6"/>
  <c r="U37" i="6"/>
  <c r="U38" i="6"/>
  <c r="U39" i="6"/>
  <c r="U40" i="6"/>
  <c r="U41" i="6"/>
  <c r="U42" i="6"/>
  <c r="U43" i="6"/>
  <c r="U44" i="6"/>
  <c r="U45" i="6"/>
  <c r="U46" i="6"/>
  <c r="U47" i="6"/>
  <c r="U48" i="6"/>
  <c r="U49" i="6"/>
  <c r="U50" i="6"/>
  <c r="U51" i="6"/>
  <c r="U52" i="6"/>
  <c r="U53" i="6"/>
  <c r="U54" i="6"/>
  <c r="U55" i="6"/>
  <c r="U56" i="6"/>
  <c r="U57" i="6"/>
  <c r="U58" i="6"/>
  <c r="U59" i="6"/>
  <c r="U60" i="6"/>
  <c r="U61" i="6"/>
  <c r="U62" i="6"/>
  <c r="U63" i="6"/>
  <c r="U64" i="6"/>
  <c r="U65" i="6"/>
  <c r="U66" i="6"/>
  <c r="U67" i="6"/>
  <c r="U68" i="6"/>
  <c r="U69" i="6"/>
  <c r="U70" i="6"/>
  <c r="U71" i="6"/>
  <c r="U72" i="6"/>
  <c r="U73" i="6"/>
  <c r="U74" i="6"/>
  <c r="U75" i="6"/>
  <c r="U76" i="6"/>
  <c r="U77" i="6"/>
  <c r="U78" i="6"/>
  <c r="U79" i="6"/>
  <c r="U80" i="6"/>
  <c r="U81" i="6"/>
  <c r="U82" i="6"/>
  <c r="U83" i="6"/>
  <c r="U84" i="6"/>
  <c r="U85" i="6"/>
  <c r="U86" i="6"/>
  <c r="U87" i="6"/>
  <c r="U88" i="6"/>
  <c r="U89" i="6"/>
  <c r="U90" i="6"/>
  <c r="U91" i="6"/>
  <c r="U92" i="6"/>
  <c r="U93" i="6"/>
  <c r="U94" i="6"/>
  <c r="U95" i="6"/>
  <c r="U96" i="6"/>
  <c r="U97" i="6"/>
  <c r="U98" i="6"/>
  <c r="U99" i="6"/>
  <c r="U100" i="6"/>
  <c r="U101" i="6"/>
  <c r="U102" i="6"/>
  <c r="U103" i="6"/>
  <c r="U104" i="6"/>
  <c r="U105" i="6"/>
  <c r="U106" i="6"/>
  <c r="U107" i="6"/>
  <c r="T107" i="6"/>
  <c r="T106" i="6"/>
  <c r="T105" i="6"/>
  <c r="T104" i="6"/>
  <c r="T103" i="6"/>
  <c r="T102" i="6"/>
  <c r="T101" i="6"/>
  <c r="T100" i="6"/>
  <c r="T99" i="6"/>
  <c r="T98" i="6"/>
  <c r="T97" i="6"/>
  <c r="T96" i="6"/>
  <c r="T95" i="6"/>
  <c r="T94" i="6"/>
  <c r="T93" i="6"/>
  <c r="T92" i="6"/>
  <c r="T91" i="6"/>
  <c r="T90" i="6"/>
  <c r="T89" i="6"/>
  <c r="T88" i="6"/>
  <c r="T87" i="6"/>
  <c r="T86" i="6"/>
  <c r="T85" i="6"/>
  <c r="T84" i="6"/>
  <c r="T83" i="6"/>
  <c r="T82" i="6"/>
  <c r="T81" i="6"/>
  <c r="T80" i="6"/>
  <c r="T79" i="6"/>
  <c r="T78" i="6"/>
  <c r="T77" i="6"/>
  <c r="T76" i="6"/>
  <c r="T75" i="6"/>
  <c r="T74" i="6"/>
  <c r="T73" i="6"/>
  <c r="T72" i="6"/>
  <c r="T71" i="6"/>
  <c r="T70" i="6"/>
  <c r="T69" i="6"/>
  <c r="T68" i="6"/>
  <c r="T67" i="6"/>
  <c r="T66" i="6"/>
  <c r="T65" i="6"/>
  <c r="T64" i="6"/>
  <c r="T63" i="6"/>
  <c r="T62" i="6"/>
  <c r="T61" i="6"/>
  <c r="T60" i="6"/>
  <c r="T59" i="6"/>
  <c r="T58" i="6"/>
  <c r="T57" i="6"/>
  <c r="T56" i="6"/>
  <c r="T55" i="6"/>
  <c r="T54" i="6"/>
  <c r="T53" i="6"/>
  <c r="T52" i="6"/>
  <c r="T51" i="6"/>
  <c r="T50" i="6"/>
  <c r="T49" i="6"/>
  <c r="T48" i="6"/>
  <c r="T47" i="6"/>
  <c r="T46" i="6"/>
  <c r="T45" i="6"/>
  <c r="T44" i="6"/>
  <c r="T43" i="6"/>
  <c r="T42" i="6"/>
  <c r="T41" i="6"/>
  <c r="T40" i="6"/>
  <c r="T39" i="6"/>
  <c r="T38" i="6"/>
  <c r="T37" i="6"/>
  <c r="T36" i="6"/>
  <c r="T35" i="6"/>
  <c r="T34" i="6"/>
  <c r="T33" i="6"/>
  <c r="T32" i="6"/>
  <c r="T31" i="6"/>
  <c r="T30" i="6"/>
  <c r="T29" i="6"/>
  <c r="T28" i="6"/>
  <c r="T27" i="6"/>
  <c r="T26" i="6"/>
  <c r="T25" i="6"/>
  <c r="T24" i="6"/>
  <c r="T23" i="6"/>
  <c r="T22" i="6"/>
  <c r="T21" i="6"/>
  <c r="T20" i="6"/>
  <c r="T19" i="6"/>
  <c r="T18" i="6"/>
  <c r="T17" i="6"/>
  <c r="T16" i="6"/>
  <c r="P6" i="8"/>
  <c r="N8" i="9"/>
  <c r="T5" i="7"/>
  <c r="AD5" i="6"/>
  <c r="R5" i="5"/>
  <c r="K7" i="5"/>
  <c r="BG36" i="13" s="1"/>
  <c r="BE34" i="13" s="1"/>
  <c r="K3" i="5"/>
  <c r="BK11" i="3" s="1"/>
  <c r="K4" i="5"/>
  <c r="BK10" i="3" s="1"/>
  <c r="K5" i="5"/>
  <c r="BK9" i="3" s="1"/>
  <c r="K6" i="5"/>
  <c r="BE36" i="13" s="1"/>
  <c r="BE33" i="13" s="1"/>
  <c r="K2" i="5"/>
  <c r="BK12" i="3" s="1"/>
  <c r="CG45" i="10"/>
  <c r="R12" i="5" s="1"/>
  <c r="CG46" i="10"/>
  <c r="CG47" i="10"/>
  <c r="R14" i="5" s="1"/>
  <c r="CG48" i="10"/>
  <c r="R15" i="5" s="1"/>
  <c r="CG49" i="10"/>
  <c r="R16" i="5" s="1"/>
  <c r="CG50" i="10"/>
  <c r="R17" i="5" s="1"/>
  <c r="CG51" i="10"/>
  <c r="CG52" i="10"/>
  <c r="R19" i="5" s="1"/>
  <c r="CG53" i="10"/>
  <c r="R20" i="5" s="1"/>
  <c r="CG54" i="10"/>
  <c r="R21" i="5" s="1"/>
  <c r="CG55" i="10"/>
  <c r="CG56" i="10"/>
  <c r="R23" i="5" s="1"/>
  <c r="CG57" i="10"/>
  <c r="R24" i="5" s="1"/>
  <c r="CG58" i="10"/>
  <c r="R25" i="5" s="1"/>
  <c r="CG59" i="10"/>
  <c r="CG60" i="10"/>
  <c r="R27" i="5" s="1"/>
  <c r="CG61" i="10"/>
  <c r="R28" i="5" s="1"/>
  <c r="CG62" i="10"/>
  <c r="R29" i="5" s="1"/>
  <c r="CG63" i="10"/>
  <c r="CG64" i="10"/>
  <c r="R31" i="5" s="1"/>
  <c r="CG65" i="10"/>
  <c r="R32" i="5" s="1"/>
  <c r="CG44" i="10"/>
  <c r="R11" i="5" s="1"/>
  <c r="X44" i="10"/>
  <c r="V29" i="5" l="1"/>
  <c r="U29" i="5"/>
  <c r="T29" i="5"/>
  <c r="K29" i="5"/>
  <c r="N29" i="5"/>
  <c r="V25" i="5"/>
  <c r="U25" i="5"/>
  <c r="T25" i="5"/>
  <c r="K25" i="5"/>
  <c r="N25" i="5"/>
  <c r="V21" i="5"/>
  <c r="U21" i="5"/>
  <c r="T21" i="5"/>
  <c r="K21" i="5"/>
  <c r="N21" i="5"/>
  <c r="V17" i="5"/>
  <c r="U17" i="5"/>
  <c r="T17" i="5"/>
  <c r="K17" i="5"/>
  <c r="N17" i="5"/>
  <c r="K32" i="5"/>
  <c r="U32" i="5"/>
  <c r="T32" i="5"/>
  <c r="V32" i="5"/>
  <c r="N32" i="5"/>
  <c r="K28" i="5"/>
  <c r="U28" i="5"/>
  <c r="T28" i="5"/>
  <c r="V28" i="5"/>
  <c r="N28" i="5"/>
  <c r="K24" i="5"/>
  <c r="U24" i="5"/>
  <c r="T24" i="5"/>
  <c r="V24" i="5"/>
  <c r="N24" i="5"/>
  <c r="K20" i="5"/>
  <c r="U20" i="5"/>
  <c r="T20" i="5"/>
  <c r="V20" i="5"/>
  <c r="N20" i="5"/>
  <c r="K16" i="5"/>
  <c r="U16" i="5"/>
  <c r="T16" i="5"/>
  <c r="V16" i="5"/>
  <c r="N16" i="5"/>
  <c r="T31" i="5"/>
  <c r="K31" i="5"/>
  <c r="V31" i="5"/>
  <c r="U31" i="5"/>
  <c r="N31" i="5"/>
  <c r="T27" i="5"/>
  <c r="K27" i="5"/>
  <c r="V27" i="5"/>
  <c r="U27" i="5"/>
  <c r="N27" i="5"/>
  <c r="T23" i="5"/>
  <c r="K23" i="5"/>
  <c r="V23" i="5"/>
  <c r="U23" i="5"/>
  <c r="N23" i="5"/>
  <c r="T19" i="5"/>
  <c r="K19" i="5"/>
  <c r="V19" i="5"/>
  <c r="U19" i="5"/>
  <c r="N19" i="5"/>
  <c r="S45" i="10"/>
  <c r="D24" i="5"/>
  <c r="Z24" i="5"/>
  <c r="D32" i="5"/>
  <c r="Z32" i="5"/>
  <c r="D31" i="5"/>
  <c r="Z31" i="5"/>
  <c r="D27" i="5"/>
  <c r="Z27" i="5"/>
  <c r="D23" i="5"/>
  <c r="Z23" i="5"/>
  <c r="D28" i="5"/>
  <c r="Z28" i="5"/>
  <c r="D29" i="5"/>
  <c r="Z29" i="5"/>
  <c r="D25" i="5"/>
  <c r="Z25" i="5"/>
  <c r="D21" i="5"/>
  <c r="Z21" i="5"/>
  <c r="K91" i="2"/>
  <c r="S91" i="2" s="1"/>
  <c r="E32" i="5"/>
  <c r="AB32" i="5"/>
  <c r="BO58" i="13"/>
  <c r="B31" i="5"/>
  <c r="BB57" i="13" s="1"/>
  <c r="AB31" i="5"/>
  <c r="BO57" i="13"/>
  <c r="E27" i="5"/>
  <c r="AB27" i="5"/>
  <c r="BO53" i="13"/>
  <c r="E23" i="5"/>
  <c r="AB23" i="5"/>
  <c r="BO49" i="13"/>
  <c r="B19" i="5"/>
  <c r="BB45" i="13" s="1"/>
  <c r="AB19" i="5"/>
  <c r="BO45" i="13"/>
  <c r="B15" i="5"/>
  <c r="BB41" i="13" s="1"/>
  <c r="AB15" i="5"/>
  <c r="BO41" i="13"/>
  <c r="AZ65" i="2"/>
  <c r="BA38" i="3" s="1"/>
  <c r="BB38" i="3" s="1"/>
  <c r="BD253" i="13"/>
  <c r="AP262" i="13" s="1"/>
  <c r="BC261" i="13"/>
  <c r="AL254" i="13" s="1"/>
  <c r="BC253" i="13"/>
  <c r="AL262" i="13" s="1"/>
  <c r="AB14" i="5"/>
  <c r="BO40" i="13"/>
  <c r="BC40" i="3"/>
  <c r="BD26" i="13"/>
  <c r="AB11" i="5"/>
  <c r="Z11" i="5"/>
  <c r="BO37" i="13"/>
  <c r="E29" i="5"/>
  <c r="AB29" i="5"/>
  <c r="BO55" i="13"/>
  <c r="E25" i="5"/>
  <c r="AB25" i="5"/>
  <c r="BO51" i="13"/>
  <c r="E21" i="5"/>
  <c r="AB21" i="5"/>
  <c r="BO47" i="13"/>
  <c r="E17" i="5"/>
  <c r="AB17" i="5"/>
  <c r="BO43" i="13"/>
  <c r="E28" i="5"/>
  <c r="AB28" i="5"/>
  <c r="BO54" i="13"/>
  <c r="E24" i="5"/>
  <c r="AB24" i="5"/>
  <c r="BO50" i="13"/>
  <c r="E20" i="5"/>
  <c r="AB20" i="5"/>
  <c r="BO46" i="13"/>
  <c r="E16" i="5"/>
  <c r="AB16" i="5"/>
  <c r="BO42" i="13"/>
  <c r="E12" i="5"/>
  <c r="AB12" i="5"/>
  <c r="BO38" i="13"/>
  <c r="S63" i="10"/>
  <c r="S59" i="10"/>
  <c r="S55" i="10"/>
  <c r="S65" i="10"/>
  <c r="S46" i="10"/>
  <c r="S53" i="10"/>
  <c r="R30" i="5"/>
  <c r="R13" i="5"/>
  <c r="S51" i="10"/>
  <c r="S49" i="10"/>
  <c r="S57" i="10"/>
  <c r="R26" i="5"/>
  <c r="R18" i="5"/>
  <c r="S44" i="10"/>
  <c r="S61" i="10"/>
  <c r="R22" i="5"/>
  <c r="S50" i="10"/>
  <c r="S54" i="10"/>
  <c r="S58" i="10"/>
  <c r="S62" i="10"/>
  <c r="S48" i="10"/>
  <c r="S52" i="10"/>
  <c r="S56" i="10"/>
  <c r="S60" i="10"/>
  <c r="S64" i="10"/>
  <c r="E31" i="5"/>
  <c r="B23" i="5"/>
  <c r="BB49" i="13" s="1"/>
  <c r="E15" i="5"/>
  <c r="B27" i="5"/>
  <c r="BB53" i="13" s="1"/>
  <c r="E19" i="5"/>
  <c r="B11" i="5"/>
  <c r="BB37" i="13" s="1"/>
  <c r="B16" i="5"/>
  <c r="BB42" i="13" s="1"/>
  <c r="B20" i="5"/>
  <c r="BB46" i="13" s="1"/>
  <c r="B24" i="5"/>
  <c r="BB50" i="13" s="1"/>
  <c r="B28" i="5"/>
  <c r="BB54" i="13" s="1"/>
  <c r="B32" i="5"/>
  <c r="BB58" i="13" s="1"/>
  <c r="B12" i="5"/>
  <c r="BB38" i="13" s="1"/>
  <c r="B17" i="5"/>
  <c r="BB43" i="13" s="1"/>
  <c r="B21" i="5"/>
  <c r="BB47" i="13" s="1"/>
  <c r="B25" i="5"/>
  <c r="BB51" i="13" s="1"/>
  <c r="B29" i="5"/>
  <c r="BB55" i="13" s="1"/>
  <c r="E11" i="5"/>
  <c r="C11" i="5"/>
  <c r="E14" i="5"/>
  <c r="B14" i="5"/>
  <c r="BB40" i="13" s="1"/>
  <c r="S47" i="10"/>
  <c r="D7" i="8"/>
  <c r="D6" i="8"/>
  <c r="D5" i="8"/>
  <c r="J263" i="8"/>
  <c r="P263" i="8" s="1"/>
  <c r="J262" i="8"/>
  <c r="P262" i="8" s="1"/>
  <c r="J261" i="8"/>
  <c r="P261" i="8" s="1"/>
  <c r="J260" i="8"/>
  <c r="P260" i="8" s="1"/>
  <c r="J259" i="8"/>
  <c r="P259" i="8" s="1"/>
  <c r="J258" i="8"/>
  <c r="P258" i="8" s="1"/>
  <c r="J257" i="8"/>
  <c r="P257" i="8" s="1"/>
  <c r="J256" i="8"/>
  <c r="P256" i="8" s="1"/>
  <c r="J255" i="8"/>
  <c r="P255" i="8" s="1"/>
  <c r="J254" i="8"/>
  <c r="P254" i="8" s="1"/>
  <c r="J253" i="8"/>
  <c r="P253" i="8" s="1"/>
  <c r="J252" i="8"/>
  <c r="P252" i="8" s="1"/>
  <c r="J251" i="8"/>
  <c r="P251" i="8" s="1"/>
  <c r="J250" i="8"/>
  <c r="P250" i="8" s="1"/>
  <c r="J249" i="8"/>
  <c r="P249" i="8" s="1"/>
  <c r="J248" i="8"/>
  <c r="P248" i="8" s="1"/>
  <c r="J247" i="8"/>
  <c r="P247" i="8" s="1"/>
  <c r="J246" i="8"/>
  <c r="P246" i="8" s="1"/>
  <c r="J245" i="8"/>
  <c r="P245" i="8" s="1"/>
  <c r="J244" i="8"/>
  <c r="P244" i="8" s="1"/>
  <c r="J243" i="8"/>
  <c r="P243" i="8" s="1"/>
  <c r="J242" i="8"/>
  <c r="P242" i="8" s="1"/>
  <c r="J241" i="8"/>
  <c r="P241" i="8" s="1"/>
  <c r="J240" i="8"/>
  <c r="P240" i="8" s="1"/>
  <c r="J239" i="8"/>
  <c r="P239" i="8" s="1"/>
  <c r="J238" i="8"/>
  <c r="P238" i="8" s="1"/>
  <c r="J237" i="8"/>
  <c r="P237" i="8" s="1"/>
  <c r="J236" i="8"/>
  <c r="P236" i="8" s="1"/>
  <c r="J235" i="8"/>
  <c r="P235" i="8" s="1"/>
  <c r="J234" i="8"/>
  <c r="P234" i="8" s="1"/>
  <c r="J233" i="8"/>
  <c r="P233" i="8" s="1"/>
  <c r="J232" i="8"/>
  <c r="P232" i="8" s="1"/>
  <c r="J231" i="8"/>
  <c r="P231" i="8" s="1"/>
  <c r="J230" i="8"/>
  <c r="P230" i="8" s="1"/>
  <c r="J229" i="8"/>
  <c r="P229" i="8" s="1"/>
  <c r="J228" i="8"/>
  <c r="P228" i="8" s="1"/>
  <c r="J227" i="8"/>
  <c r="P227" i="8" s="1"/>
  <c r="J226" i="8"/>
  <c r="P226" i="8" s="1"/>
  <c r="J225" i="8"/>
  <c r="P225" i="8" s="1"/>
  <c r="J224" i="8"/>
  <c r="P224" i="8" s="1"/>
  <c r="J223" i="8"/>
  <c r="P223" i="8" s="1"/>
  <c r="J222" i="8"/>
  <c r="P222" i="8" s="1"/>
  <c r="J221" i="8"/>
  <c r="P221" i="8" s="1"/>
  <c r="J220" i="8"/>
  <c r="P220" i="8" s="1"/>
  <c r="J219" i="8"/>
  <c r="P219" i="8" s="1"/>
  <c r="J218" i="8"/>
  <c r="P218" i="8" s="1"/>
  <c r="J217" i="8"/>
  <c r="P217" i="8" s="1"/>
  <c r="J216" i="8"/>
  <c r="P216" i="8" s="1"/>
  <c r="J215" i="8"/>
  <c r="P215" i="8" s="1"/>
  <c r="J214" i="8"/>
  <c r="P214" i="8" s="1"/>
  <c r="J213" i="8"/>
  <c r="P213" i="8" s="1"/>
  <c r="J212" i="8"/>
  <c r="P212" i="8" s="1"/>
  <c r="J211" i="8"/>
  <c r="P211" i="8" s="1"/>
  <c r="J210" i="8"/>
  <c r="P210" i="8" s="1"/>
  <c r="J209" i="8"/>
  <c r="P209" i="8" s="1"/>
  <c r="J208" i="8"/>
  <c r="P208" i="8" s="1"/>
  <c r="J207" i="8"/>
  <c r="P207" i="8" s="1"/>
  <c r="J206" i="8"/>
  <c r="P206" i="8" s="1"/>
  <c r="J205" i="8"/>
  <c r="P205" i="8" s="1"/>
  <c r="J204" i="8"/>
  <c r="P204" i="8" s="1"/>
  <c r="J203" i="8"/>
  <c r="P203" i="8" s="1"/>
  <c r="J202" i="8"/>
  <c r="P202" i="8" s="1"/>
  <c r="J201" i="8"/>
  <c r="P201" i="8" s="1"/>
  <c r="J200" i="8"/>
  <c r="P200" i="8" s="1"/>
  <c r="J199" i="8"/>
  <c r="P199" i="8" s="1"/>
  <c r="J198" i="8"/>
  <c r="P198" i="8" s="1"/>
  <c r="J197" i="8"/>
  <c r="P197" i="8" s="1"/>
  <c r="J196" i="8"/>
  <c r="P196" i="8" s="1"/>
  <c r="J195" i="8"/>
  <c r="P195" i="8" s="1"/>
  <c r="J194" i="8"/>
  <c r="P194" i="8" s="1"/>
  <c r="J193" i="8"/>
  <c r="P193" i="8" s="1"/>
  <c r="J192" i="8"/>
  <c r="P192" i="8" s="1"/>
  <c r="J191" i="8"/>
  <c r="P191" i="8" s="1"/>
  <c r="J190" i="8"/>
  <c r="P190" i="8" s="1"/>
  <c r="J189" i="8"/>
  <c r="P189" i="8" s="1"/>
  <c r="J188" i="8"/>
  <c r="P188" i="8" s="1"/>
  <c r="J187" i="8"/>
  <c r="P187" i="8" s="1"/>
  <c r="J186" i="8"/>
  <c r="P186" i="8" s="1"/>
  <c r="J185" i="8"/>
  <c r="P185" i="8" s="1"/>
  <c r="J184" i="8"/>
  <c r="P184" i="8" s="1"/>
  <c r="J183" i="8"/>
  <c r="P183" i="8" s="1"/>
  <c r="J182" i="8"/>
  <c r="P182" i="8" s="1"/>
  <c r="J181" i="8"/>
  <c r="P181" i="8" s="1"/>
  <c r="J180" i="8"/>
  <c r="P180" i="8" s="1"/>
  <c r="J179" i="8"/>
  <c r="P179" i="8" s="1"/>
  <c r="J178" i="8"/>
  <c r="P178" i="8" s="1"/>
  <c r="J177" i="8"/>
  <c r="P177" i="8" s="1"/>
  <c r="J176" i="8"/>
  <c r="P176" i="8" s="1"/>
  <c r="J175" i="8"/>
  <c r="P175" i="8" s="1"/>
  <c r="J174" i="8"/>
  <c r="P174" i="8" s="1"/>
  <c r="J173" i="8"/>
  <c r="P173" i="8" s="1"/>
  <c r="J172" i="8"/>
  <c r="P172" i="8" s="1"/>
  <c r="J171" i="8"/>
  <c r="P171" i="8" s="1"/>
  <c r="J170" i="8"/>
  <c r="P170" i="8" s="1"/>
  <c r="J169" i="8"/>
  <c r="P169" i="8" s="1"/>
  <c r="J168" i="8"/>
  <c r="P168" i="8" s="1"/>
  <c r="J167" i="8"/>
  <c r="P167" i="8" s="1"/>
  <c r="J166" i="8"/>
  <c r="P166" i="8" s="1"/>
  <c r="J165" i="8"/>
  <c r="P165" i="8" s="1"/>
  <c r="J164" i="8"/>
  <c r="P164" i="8" s="1"/>
  <c r="J163" i="8"/>
  <c r="P163" i="8" s="1"/>
  <c r="J162" i="8"/>
  <c r="P162" i="8" s="1"/>
  <c r="J161" i="8"/>
  <c r="P161" i="8" s="1"/>
  <c r="J160" i="8"/>
  <c r="P160" i="8" s="1"/>
  <c r="J159" i="8"/>
  <c r="P159" i="8" s="1"/>
  <c r="J158" i="8"/>
  <c r="P158" i="8" s="1"/>
  <c r="J157" i="8"/>
  <c r="P157" i="8" s="1"/>
  <c r="J156" i="8"/>
  <c r="P156" i="8" s="1"/>
  <c r="J155" i="8"/>
  <c r="P155" i="8" s="1"/>
  <c r="J154" i="8"/>
  <c r="P154" i="8" s="1"/>
  <c r="J153" i="8"/>
  <c r="P153" i="8" s="1"/>
  <c r="J152" i="8"/>
  <c r="P152" i="8" s="1"/>
  <c r="J151" i="8"/>
  <c r="P151" i="8" s="1"/>
  <c r="J150" i="8"/>
  <c r="P150" i="8" s="1"/>
  <c r="J149" i="8"/>
  <c r="P149" i="8" s="1"/>
  <c r="J148" i="8"/>
  <c r="P148" i="8" s="1"/>
  <c r="J147" i="8"/>
  <c r="P147" i="8" s="1"/>
  <c r="J146" i="8"/>
  <c r="P146" i="8" s="1"/>
  <c r="J145" i="8"/>
  <c r="P145" i="8" s="1"/>
  <c r="J144" i="8"/>
  <c r="P144" i="8" s="1"/>
  <c r="J143" i="8"/>
  <c r="P143" i="8" s="1"/>
  <c r="J142" i="8"/>
  <c r="P142" i="8" s="1"/>
  <c r="J141" i="8"/>
  <c r="P141" i="8" s="1"/>
  <c r="J140" i="8"/>
  <c r="P140" i="8" s="1"/>
  <c r="J139" i="8"/>
  <c r="P139" i="8" s="1"/>
  <c r="J138" i="8"/>
  <c r="P138" i="8" s="1"/>
  <c r="J137" i="8"/>
  <c r="P137" i="8" s="1"/>
  <c r="J136" i="8"/>
  <c r="P136" i="8" s="1"/>
  <c r="J135" i="8"/>
  <c r="P135" i="8" s="1"/>
  <c r="J134" i="8"/>
  <c r="P134" i="8" s="1"/>
  <c r="J133" i="8"/>
  <c r="P133" i="8" s="1"/>
  <c r="J132" i="8"/>
  <c r="P132" i="8" s="1"/>
  <c r="J131" i="8"/>
  <c r="P131" i="8" s="1"/>
  <c r="J130" i="8"/>
  <c r="P130" i="8" s="1"/>
  <c r="J129" i="8"/>
  <c r="P129" i="8" s="1"/>
  <c r="J128" i="8"/>
  <c r="P128" i="8" s="1"/>
  <c r="J127" i="8"/>
  <c r="P127" i="8" s="1"/>
  <c r="J126" i="8"/>
  <c r="P126" i="8" s="1"/>
  <c r="J125" i="8"/>
  <c r="P125" i="8" s="1"/>
  <c r="J124" i="8"/>
  <c r="P124" i="8" s="1"/>
  <c r="J123" i="8"/>
  <c r="P123" i="8" s="1"/>
  <c r="J122" i="8"/>
  <c r="P122" i="8" s="1"/>
  <c r="J121" i="8"/>
  <c r="P121" i="8" s="1"/>
  <c r="J120" i="8"/>
  <c r="P120" i="8" s="1"/>
  <c r="J119" i="8"/>
  <c r="P119" i="8" s="1"/>
  <c r="J118" i="8"/>
  <c r="P118" i="8" s="1"/>
  <c r="J117" i="8"/>
  <c r="P117" i="8" s="1"/>
  <c r="J116" i="8"/>
  <c r="P116" i="8" s="1"/>
  <c r="J115" i="8"/>
  <c r="P115" i="8" s="1"/>
  <c r="J114" i="8"/>
  <c r="P114" i="8" s="1"/>
  <c r="J113" i="8"/>
  <c r="P113" i="8" s="1"/>
  <c r="J112" i="8"/>
  <c r="P112" i="8" s="1"/>
  <c r="J111" i="8"/>
  <c r="P111" i="8" s="1"/>
  <c r="J110" i="8"/>
  <c r="P110" i="8" s="1"/>
  <c r="J109" i="8"/>
  <c r="P109" i="8" s="1"/>
  <c r="J108" i="8"/>
  <c r="P108" i="8" s="1"/>
  <c r="J107" i="8"/>
  <c r="P107" i="8" s="1"/>
  <c r="J106" i="8"/>
  <c r="P106" i="8" s="1"/>
  <c r="J105" i="8"/>
  <c r="P105" i="8" s="1"/>
  <c r="J104" i="8"/>
  <c r="P104" i="8" s="1"/>
  <c r="J103" i="8"/>
  <c r="P103" i="8" s="1"/>
  <c r="J102" i="8"/>
  <c r="P102" i="8" s="1"/>
  <c r="J101" i="8"/>
  <c r="P101" i="8" s="1"/>
  <c r="J100" i="8"/>
  <c r="P100" i="8" s="1"/>
  <c r="J99" i="8"/>
  <c r="P99" i="8" s="1"/>
  <c r="J98" i="8"/>
  <c r="P98" i="8" s="1"/>
  <c r="J97" i="8"/>
  <c r="P97" i="8" s="1"/>
  <c r="J96" i="8"/>
  <c r="P96" i="8" s="1"/>
  <c r="J95" i="8"/>
  <c r="P95" i="8" s="1"/>
  <c r="J94" i="8"/>
  <c r="P94" i="8" s="1"/>
  <c r="J93" i="8"/>
  <c r="P93" i="8" s="1"/>
  <c r="J92" i="8"/>
  <c r="P92" i="8" s="1"/>
  <c r="J91" i="8"/>
  <c r="P91" i="8" s="1"/>
  <c r="J90" i="8"/>
  <c r="P90" i="8" s="1"/>
  <c r="J89" i="8"/>
  <c r="P89" i="8" s="1"/>
  <c r="J88" i="8"/>
  <c r="P88" i="8" s="1"/>
  <c r="J87" i="8"/>
  <c r="P87" i="8" s="1"/>
  <c r="J86" i="8"/>
  <c r="P86" i="8" s="1"/>
  <c r="J85" i="8"/>
  <c r="P85" i="8" s="1"/>
  <c r="J84" i="8"/>
  <c r="P84" i="8" s="1"/>
  <c r="J83" i="8"/>
  <c r="P83" i="8" s="1"/>
  <c r="J82" i="8"/>
  <c r="P82" i="8" s="1"/>
  <c r="J81" i="8"/>
  <c r="P81" i="8" s="1"/>
  <c r="J80" i="8"/>
  <c r="P80" i="8" s="1"/>
  <c r="J79" i="8"/>
  <c r="P79" i="8" s="1"/>
  <c r="J78" i="8"/>
  <c r="P78" i="8" s="1"/>
  <c r="J77" i="8"/>
  <c r="P77" i="8" s="1"/>
  <c r="J76" i="8"/>
  <c r="P76" i="8" s="1"/>
  <c r="J75" i="8"/>
  <c r="P75" i="8" s="1"/>
  <c r="J74" i="8"/>
  <c r="P74" i="8" s="1"/>
  <c r="J73" i="8"/>
  <c r="P73" i="8" s="1"/>
  <c r="J72" i="8"/>
  <c r="P72" i="8" s="1"/>
  <c r="J71" i="8"/>
  <c r="P71" i="8" s="1"/>
  <c r="J70" i="8"/>
  <c r="P70" i="8" s="1"/>
  <c r="J69" i="8"/>
  <c r="P69" i="8" s="1"/>
  <c r="J68" i="8"/>
  <c r="P68" i="8" s="1"/>
  <c r="J67" i="8"/>
  <c r="P67" i="8" s="1"/>
  <c r="J66" i="8"/>
  <c r="P66" i="8" s="1"/>
  <c r="J65" i="8"/>
  <c r="P65" i="8" s="1"/>
  <c r="J64" i="8"/>
  <c r="P64" i="8" s="1"/>
  <c r="J63" i="8"/>
  <c r="P63" i="8" s="1"/>
  <c r="J62" i="8"/>
  <c r="P62" i="8" s="1"/>
  <c r="J61" i="8"/>
  <c r="P61" i="8" s="1"/>
  <c r="J60" i="8"/>
  <c r="P60" i="8" s="1"/>
  <c r="J59" i="8"/>
  <c r="P59" i="8" s="1"/>
  <c r="J58" i="8"/>
  <c r="P58" i="8" s="1"/>
  <c r="J57" i="8"/>
  <c r="P57" i="8" s="1"/>
  <c r="J56" i="8"/>
  <c r="P56" i="8" s="1"/>
  <c r="J55" i="8"/>
  <c r="P55" i="8" s="1"/>
  <c r="J54" i="8"/>
  <c r="P54" i="8" s="1"/>
  <c r="J53" i="8"/>
  <c r="P53" i="8" s="1"/>
  <c r="J52" i="8"/>
  <c r="P52" i="8" s="1"/>
  <c r="J51" i="8"/>
  <c r="P51" i="8" s="1"/>
  <c r="J50" i="8"/>
  <c r="P50" i="8" s="1"/>
  <c r="J49" i="8"/>
  <c r="P49" i="8" s="1"/>
  <c r="J48" i="8"/>
  <c r="P48" i="8" s="1"/>
  <c r="J47" i="8"/>
  <c r="P47" i="8" s="1"/>
  <c r="J46" i="8"/>
  <c r="P46" i="8" s="1"/>
  <c r="J45" i="8"/>
  <c r="P45" i="8" s="1"/>
  <c r="J44" i="8"/>
  <c r="P44" i="8" s="1"/>
  <c r="J43" i="8"/>
  <c r="P43" i="8" s="1"/>
  <c r="J42" i="8"/>
  <c r="P42" i="8" s="1"/>
  <c r="J41" i="8"/>
  <c r="P41" i="8" s="1"/>
  <c r="J40" i="8"/>
  <c r="P40" i="8" s="1"/>
  <c r="J39" i="8"/>
  <c r="P39" i="8" s="1"/>
  <c r="J38" i="8"/>
  <c r="P38" i="8" s="1"/>
  <c r="J37" i="8"/>
  <c r="P37" i="8" s="1"/>
  <c r="J36" i="8"/>
  <c r="P36" i="8" s="1"/>
  <c r="J35" i="8"/>
  <c r="P35" i="8" s="1"/>
  <c r="J34" i="8"/>
  <c r="P34" i="8" s="1"/>
  <c r="J33" i="8"/>
  <c r="P33" i="8" s="1"/>
  <c r="J32" i="8"/>
  <c r="P32" i="8" s="1"/>
  <c r="J31" i="8"/>
  <c r="P31" i="8" s="1"/>
  <c r="J30" i="8"/>
  <c r="P30" i="8" s="1"/>
  <c r="J29" i="8"/>
  <c r="P29" i="8" s="1"/>
  <c r="J28" i="8"/>
  <c r="P28" i="8" s="1"/>
  <c r="J27" i="8"/>
  <c r="P27" i="8" s="1"/>
  <c r="J26" i="8"/>
  <c r="P26" i="8" s="1"/>
  <c r="J25" i="8"/>
  <c r="P25" i="8" s="1"/>
  <c r="J24" i="8"/>
  <c r="P24" i="8" s="1"/>
  <c r="J23" i="8"/>
  <c r="P23" i="8" s="1"/>
  <c r="J22" i="8"/>
  <c r="P22" i="8" s="1"/>
  <c r="J21" i="8"/>
  <c r="P21" i="8" s="1"/>
  <c r="J20" i="8"/>
  <c r="P20" i="8" s="1"/>
  <c r="J19" i="8"/>
  <c r="P19" i="8" s="1"/>
  <c r="J18" i="8"/>
  <c r="P18" i="8" s="1"/>
  <c r="J17" i="8"/>
  <c r="P17" i="8" s="1"/>
  <c r="J16" i="8"/>
  <c r="P16" i="8" s="1"/>
  <c r="J15" i="8"/>
  <c r="P15" i="8" s="1"/>
  <c r="V18" i="5" l="1"/>
  <c r="K18" i="5"/>
  <c r="U18" i="5"/>
  <c r="T18" i="5"/>
  <c r="N18" i="5"/>
  <c r="V22" i="5"/>
  <c r="K22" i="5"/>
  <c r="U22" i="5"/>
  <c r="T22" i="5"/>
  <c r="N22" i="5"/>
  <c r="V26" i="5"/>
  <c r="K26" i="5"/>
  <c r="U26" i="5"/>
  <c r="T26" i="5"/>
  <c r="N26" i="5"/>
  <c r="V30" i="5"/>
  <c r="K30" i="5"/>
  <c r="U30" i="5"/>
  <c r="T30" i="5"/>
  <c r="N30" i="5"/>
  <c r="D22" i="5"/>
  <c r="Z22" i="5"/>
  <c r="D26" i="5"/>
  <c r="Z26" i="5"/>
  <c r="D30" i="5"/>
  <c r="Z30" i="5"/>
  <c r="B261" i="8"/>
  <c r="B18" i="8"/>
  <c r="B22" i="8"/>
  <c r="B26" i="8"/>
  <c r="B30" i="8"/>
  <c r="B34" i="8"/>
  <c r="B38" i="8"/>
  <c r="B42" i="8"/>
  <c r="B46" i="8"/>
  <c r="B50" i="8"/>
  <c r="B54" i="8"/>
  <c r="B58" i="8"/>
  <c r="B62" i="8"/>
  <c r="B66" i="8"/>
  <c r="B70" i="8"/>
  <c r="B74" i="8"/>
  <c r="B78" i="8"/>
  <c r="B82" i="8"/>
  <c r="B86" i="8"/>
  <c r="B90" i="8"/>
  <c r="B94" i="8"/>
  <c r="B98" i="8"/>
  <c r="B102" i="8"/>
  <c r="B106" i="8"/>
  <c r="B110" i="8"/>
  <c r="B114" i="8"/>
  <c r="B118" i="8"/>
  <c r="B122" i="8"/>
  <c r="B126" i="8"/>
  <c r="B130" i="8"/>
  <c r="B134" i="8"/>
  <c r="B138" i="8"/>
  <c r="B142" i="8"/>
  <c r="B146" i="8"/>
  <c r="B150" i="8"/>
  <c r="B154" i="8"/>
  <c r="B158" i="8"/>
  <c r="B162" i="8"/>
  <c r="B166" i="8"/>
  <c r="B170" i="8"/>
  <c r="B174" i="8"/>
  <c r="B178" i="8"/>
  <c r="B182" i="8"/>
  <c r="B186" i="8"/>
  <c r="B190" i="8"/>
  <c r="B194" i="8"/>
  <c r="B198" i="8"/>
  <c r="B202" i="8"/>
  <c r="B206" i="8"/>
  <c r="B210" i="8"/>
  <c r="B214" i="8"/>
  <c r="B218" i="8"/>
  <c r="B222" i="8"/>
  <c r="B226" i="8"/>
  <c r="B230" i="8"/>
  <c r="B234" i="8"/>
  <c r="B238" i="8"/>
  <c r="B242" i="8"/>
  <c r="B246" i="8"/>
  <c r="B250" i="8"/>
  <c r="B254" i="8"/>
  <c r="B258" i="8"/>
  <c r="B262" i="8"/>
  <c r="B15" i="8"/>
  <c r="B19" i="8"/>
  <c r="B23" i="8"/>
  <c r="B27" i="8"/>
  <c r="B31" i="8"/>
  <c r="B35" i="8"/>
  <c r="B39" i="8"/>
  <c r="B43" i="8"/>
  <c r="B47" i="8"/>
  <c r="B51" i="8"/>
  <c r="B55" i="8"/>
  <c r="B59" i="8"/>
  <c r="B63" i="8"/>
  <c r="B67" i="8"/>
  <c r="B71" i="8"/>
  <c r="B75" i="8"/>
  <c r="B79" i="8"/>
  <c r="B83" i="8"/>
  <c r="B87" i="8"/>
  <c r="B91" i="8"/>
  <c r="B95" i="8"/>
  <c r="B99" i="8"/>
  <c r="B103" i="8"/>
  <c r="B107" i="8"/>
  <c r="B111" i="8"/>
  <c r="B115" i="8"/>
  <c r="B119" i="8"/>
  <c r="B123" i="8"/>
  <c r="B127" i="8"/>
  <c r="B131" i="8"/>
  <c r="B135" i="8"/>
  <c r="B139" i="8"/>
  <c r="B143" i="8"/>
  <c r="B147" i="8"/>
  <c r="B151" i="8"/>
  <c r="B155" i="8"/>
  <c r="B159" i="8"/>
  <c r="B163" i="8"/>
  <c r="B167" i="8"/>
  <c r="B171" i="8"/>
  <c r="B175" i="8"/>
  <c r="B179" i="8"/>
  <c r="B183" i="8"/>
  <c r="B187" i="8"/>
  <c r="B191" i="8"/>
  <c r="B195" i="8"/>
  <c r="B199" i="8"/>
  <c r="B203" i="8"/>
  <c r="B207" i="8"/>
  <c r="B211" i="8"/>
  <c r="B215" i="8"/>
  <c r="B219" i="8"/>
  <c r="B223" i="8"/>
  <c r="B227" i="8"/>
  <c r="B231" i="8"/>
  <c r="B235" i="8"/>
  <c r="B239" i="8"/>
  <c r="B243" i="8"/>
  <c r="B247" i="8"/>
  <c r="B251" i="8"/>
  <c r="B255" i="8"/>
  <c r="B259" i="8"/>
  <c r="B263" i="8"/>
  <c r="B16" i="8"/>
  <c r="B20" i="8"/>
  <c r="B24" i="8"/>
  <c r="B28" i="8"/>
  <c r="B32" i="8"/>
  <c r="B36" i="8"/>
  <c r="B40" i="8"/>
  <c r="B44" i="8"/>
  <c r="B48" i="8"/>
  <c r="B52" i="8"/>
  <c r="B56" i="8"/>
  <c r="B60" i="8"/>
  <c r="B64" i="8"/>
  <c r="B68" i="8"/>
  <c r="B72" i="8"/>
  <c r="B76" i="8"/>
  <c r="B80" i="8"/>
  <c r="B84" i="8"/>
  <c r="B88" i="8"/>
  <c r="B92" i="8"/>
  <c r="B96" i="8"/>
  <c r="B100" i="8"/>
  <c r="B104" i="8"/>
  <c r="B108" i="8"/>
  <c r="B112" i="8"/>
  <c r="B116" i="8"/>
  <c r="B120" i="8"/>
  <c r="B124" i="8"/>
  <c r="B128" i="8"/>
  <c r="B132" i="8"/>
  <c r="B136" i="8"/>
  <c r="B140" i="8"/>
  <c r="B144" i="8"/>
  <c r="B148" i="8"/>
  <c r="B152" i="8"/>
  <c r="B156" i="8"/>
  <c r="B160" i="8"/>
  <c r="B164" i="8"/>
  <c r="B168" i="8"/>
  <c r="B172" i="8"/>
  <c r="B176" i="8"/>
  <c r="B180" i="8"/>
  <c r="B184" i="8"/>
  <c r="B188" i="8"/>
  <c r="B192" i="8"/>
  <c r="B196" i="8"/>
  <c r="B200" i="8"/>
  <c r="B204" i="8"/>
  <c r="B208" i="8"/>
  <c r="B212" i="8"/>
  <c r="B216" i="8"/>
  <c r="B220" i="8"/>
  <c r="B224" i="8"/>
  <c r="B228" i="8"/>
  <c r="B232" i="8"/>
  <c r="B236" i="8"/>
  <c r="B240" i="8"/>
  <c r="B244" i="8"/>
  <c r="B248" i="8"/>
  <c r="B252" i="8"/>
  <c r="B256" i="8"/>
  <c r="B260" i="8"/>
  <c r="B17" i="8"/>
  <c r="B21" i="8"/>
  <c r="B25" i="8"/>
  <c r="B29" i="8"/>
  <c r="B33" i="8"/>
  <c r="B37" i="8"/>
  <c r="B41" i="8"/>
  <c r="B45" i="8"/>
  <c r="B49" i="8"/>
  <c r="B53" i="8"/>
  <c r="B57" i="8"/>
  <c r="B61" i="8"/>
  <c r="B65" i="8"/>
  <c r="B69" i="8"/>
  <c r="B73" i="8"/>
  <c r="B77" i="8"/>
  <c r="B81" i="8"/>
  <c r="B85" i="8"/>
  <c r="B89" i="8"/>
  <c r="B93" i="8"/>
  <c r="B97" i="8"/>
  <c r="B101" i="8"/>
  <c r="B105" i="8"/>
  <c r="B109" i="8"/>
  <c r="B113" i="8"/>
  <c r="B117" i="8"/>
  <c r="B121" i="8"/>
  <c r="B125" i="8"/>
  <c r="B129" i="8"/>
  <c r="B133" i="8"/>
  <c r="B137" i="8"/>
  <c r="B141" i="8"/>
  <c r="B145" i="8"/>
  <c r="B149" i="8"/>
  <c r="B153" i="8"/>
  <c r="B157" i="8"/>
  <c r="B161" i="8"/>
  <c r="B165" i="8"/>
  <c r="B169" i="8"/>
  <c r="B173" i="8"/>
  <c r="B177" i="8"/>
  <c r="B181" i="8"/>
  <c r="B185" i="8"/>
  <c r="B189" i="8"/>
  <c r="B193" i="8"/>
  <c r="B197" i="8"/>
  <c r="B201" i="8"/>
  <c r="B205" i="8"/>
  <c r="B209" i="8"/>
  <c r="B213" i="8"/>
  <c r="B217" i="8"/>
  <c r="B221" i="8"/>
  <c r="B225" i="8"/>
  <c r="B229" i="8"/>
  <c r="B233" i="8"/>
  <c r="B237" i="8"/>
  <c r="B241" i="8"/>
  <c r="B245" i="8"/>
  <c r="B249" i="8"/>
  <c r="B253" i="8"/>
  <c r="B257" i="8"/>
  <c r="AY24" i="3"/>
  <c r="K94" i="2" s="1"/>
  <c r="S94" i="2" s="1"/>
  <c r="B22" i="5"/>
  <c r="BB48" i="13" s="1"/>
  <c r="AB22" i="5"/>
  <c r="BO48" i="13"/>
  <c r="B26" i="5"/>
  <c r="BB52" i="13" s="1"/>
  <c r="AB26" i="5"/>
  <c r="BO52" i="13"/>
  <c r="B13" i="5"/>
  <c r="BB39" i="13" s="1"/>
  <c r="AB13" i="5"/>
  <c r="BO39" i="13"/>
  <c r="B30" i="5"/>
  <c r="BB56" i="13" s="1"/>
  <c r="AB30" i="5"/>
  <c r="BO56" i="13"/>
  <c r="BC22" i="13"/>
  <c r="B18" i="5"/>
  <c r="BB44" i="13" s="1"/>
  <c r="AB18" i="5"/>
  <c r="BO44" i="13"/>
  <c r="AL263" i="13"/>
  <c r="E18" i="5"/>
  <c r="E30" i="5"/>
  <c r="E22" i="5"/>
  <c r="E13" i="5"/>
  <c r="E26" i="5"/>
  <c r="D6" i="6"/>
  <c r="D7" i="6"/>
  <c r="D5" i="6"/>
  <c r="D6" i="7"/>
  <c r="D7" i="7"/>
  <c r="D5" i="7"/>
  <c r="AB9" i="5" l="1"/>
  <c r="H5" i="5" s="1"/>
  <c r="B989" i="7"/>
  <c r="B988" i="7"/>
  <c r="B987" i="7"/>
  <c r="B986" i="7"/>
  <c r="B985" i="7"/>
  <c r="B984" i="7"/>
  <c r="B983" i="7"/>
  <c r="B982" i="7"/>
  <c r="B981" i="7"/>
  <c r="B980" i="7"/>
  <c r="B979" i="7"/>
  <c r="B978" i="7"/>
  <c r="B977" i="7"/>
  <c r="B976" i="7"/>
  <c r="B975" i="7"/>
  <c r="B974" i="7"/>
  <c r="B973" i="7"/>
  <c r="B972" i="7"/>
  <c r="B971" i="7"/>
  <c r="B970" i="7"/>
  <c r="B969" i="7"/>
  <c r="B968" i="7"/>
  <c r="B967" i="7"/>
  <c r="B966" i="7"/>
  <c r="B965" i="7"/>
  <c r="B964" i="7"/>
  <c r="B963" i="7"/>
  <c r="B962" i="7"/>
  <c r="B961" i="7"/>
  <c r="B960" i="7"/>
  <c r="B959" i="7"/>
  <c r="B958" i="7"/>
  <c r="B957" i="7"/>
  <c r="B956" i="7"/>
  <c r="B955" i="7"/>
  <c r="B954" i="7"/>
  <c r="B953" i="7"/>
  <c r="B952" i="7"/>
  <c r="B951" i="7"/>
  <c r="B950" i="7"/>
  <c r="B949" i="7"/>
  <c r="B948" i="7"/>
  <c r="B947" i="7"/>
  <c r="B946" i="7"/>
  <c r="B945" i="7"/>
  <c r="B944" i="7"/>
  <c r="B943" i="7"/>
  <c r="B942" i="7"/>
  <c r="B941" i="7"/>
  <c r="B940" i="7"/>
  <c r="B939" i="7"/>
  <c r="B938" i="7"/>
  <c r="B937" i="7"/>
  <c r="B936" i="7"/>
  <c r="B935" i="7"/>
  <c r="B934" i="7"/>
  <c r="B933" i="7"/>
  <c r="B932" i="7"/>
  <c r="B931" i="7"/>
  <c r="B930" i="7"/>
  <c r="B929" i="7"/>
  <c r="B928" i="7"/>
  <c r="B927" i="7"/>
  <c r="B926" i="7"/>
  <c r="B925" i="7"/>
  <c r="B924" i="7"/>
  <c r="B923" i="7"/>
  <c r="B922" i="7"/>
  <c r="B921" i="7"/>
  <c r="B920" i="7"/>
  <c r="B919" i="7"/>
  <c r="B918" i="7"/>
  <c r="B917" i="7"/>
  <c r="B916" i="7"/>
  <c r="B915" i="7"/>
  <c r="B914" i="7"/>
  <c r="B913" i="7"/>
  <c r="B912" i="7"/>
  <c r="B911" i="7"/>
  <c r="B910" i="7"/>
  <c r="B909" i="7"/>
  <c r="B908" i="7"/>
  <c r="B907" i="7"/>
  <c r="B906" i="7"/>
  <c r="B905" i="7"/>
  <c r="B904" i="7"/>
  <c r="B903" i="7"/>
  <c r="B902" i="7"/>
  <c r="B901" i="7"/>
  <c r="B900" i="7"/>
  <c r="B899" i="7"/>
  <c r="B898" i="7"/>
  <c r="B897" i="7"/>
  <c r="B896" i="7"/>
  <c r="B895" i="7"/>
  <c r="B894" i="7"/>
  <c r="B893" i="7"/>
  <c r="B892" i="7"/>
  <c r="B891" i="7"/>
  <c r="B890" i="7"/>
  <c r="B889" i="7"/>
  <c r="B888" i="7"/>
  <c r="B887" i="7"/>
  <c r="B886" i="7"/>
  <c r="B885" i="7"/>
  <c r="B884" i="7"/>
  <c r="B883" i="7"/>
  <c r="B882" i="7"/>
  <c r="B881" i="7"/>
  <c r="B880" i="7"/>
  <c r="B879" i="7"/>
  <c r="B878" i="7"/>
  <c r="B877" i="7"/>
  <c r="B876" i="7"/>
  <c r="B875" i="7"/>
  <c r="B874" i="7"/>
  <c r="B873" i="7"/>
  <c r="B872" i="7"/>
  <c r="B871" i="7"/>
  <c r="B870" i="7"/>
  <c r="B869" i="7"/>
  <c r="B868" i="7"/>
  <c r="B867" i="7"/>
  <c r="B866" i="7"/>
  <c r="B865" i="7"/>
  <c r="B864" i="7"/>
  <c r="B863" i="7"/>
  <c r="B862" i="7"/>
  <c r="B861" i="7"/>
  <c r="B860" i="7"/>
  <c r="B859" i="7"/>
  <c r="B858" i="7"/>
  <c r="B857" i="7"/>
  <c r="B856" i="7"/>
  <c r="B855" i="7"/>
  <c r="B854" i="7"/>
  <c r="B853" i="7"/>
  <c r="B852" i="7"/>
  <c r="B851" i="7"/>
  <c r="B850" i="7"/>
  <c r="B849" i="7"/>
  <c r="B848" i="7"/>
  <c r="B847" i="7"/>
  <c r="B846" i="7"/>
  <c r="B845" i="7"/>
  <c r="B844" i="7"/>
  <c r="B843" i="7"/>
  <c r="B842" i="7"/>
  <c r="B841" i="7"/>
  <c r="B840" i="7"/>
  <c r="B839" i="7"/>
  <c r="B838" i="7"/>
  <c r="B837" i="7"/>
  <c r="B836" i="7"/>
  <c r="B835" i="7"/>
  <c r="B834" i="7"/>
  <c r="B833" i="7"/>
  <c r="B832" i="7"/>
  <c r="B831" i="7"/>
  <c r="B830" i="7"/>
  <c r="B829" i="7"/>
  <c r="B828" i="7"/>
  <c r="B827" i="7"/>
  <c r="B826" i="7"/>
  <c r="B825" i="7"/>
  <c r="B824" i="7"/>
  <c r="B823" i="7"/>
  <c r="B822" i="7"/>
  <c r="B821" i="7"/>
  <c r="B820" i="7"/>
  <c r="B819" i="7"/>
  <c r="B818" i="7"/>
  <c r="B817" i="7"/>
  <c r="B816" i="7"/>
  <c r="B815" i="7"/>
  <c r="B814" i="7"/>
  <c r="B813" i="7"/>
  <c r="B812" i="7"/>
  <c r="B811" i="7"/>
  <c r="B810" i="7"/>
  <c r="B809" i="7"/>
  <c r="B808" i="7"/>
  <c r="B807" i="7"/>
  <c r="B806" i="7"/>
  <c r="B805" i="7"/>
  <c r="B804" i="7"/>
  <c r="B803" i="7"/>
  <c r="B802" i="7"/>
  <c r="B801" i="7"/>
  <c r="B800" i="7"/>
  <c r="B799" i="7"/>
  <c r="B798" i="7"/>
  <c r="B797" i="7"/>
  <c r="B796" i="7"/>
  <c r="B795" i="7"/>
  <c r="B794" i="7"/>
  <c r="B793" i="7"/>
  <c r="B792" i="7"/>
  <c r="B791" i="7"/>
  <c r="B790" i="7"/>
  <c r="B789" i="7"/>
  <c r="B788" i="7"/>
  <c r="B787" i="7"/>
  <c r="B786" i="7"/>
  <c r="B785" i="7"/>
  <c r="B784" i="7"/>
  <c r="B783" i="7"/>
  <c r="B782" i="7"/>
  <c r="B781" i="7"/>
  <c r="B780" i="7"/>
  <c r="B779" i="7"/>
  <c r="B778" i="7"/>
  <c r="B777" i="7"/>
  <c r="B776" i="7"/>
  <c r="B775" i="7"/>
  <c r="B774" i="7"/>
  <c r="B773" i="7"/>
  <c r="B772" i="7"/>
  <c r="B771" i="7"/>
  <c r="B770" i="7"/>
  <c r="B769" i="7"/>
  <c r="B768" i="7"/>
  <c r="B767" i="7"/>
  <c r="B766" i="7"/>
  <c r="B765" i="7"/>
  <c r="B764" i="7"/>
  <c r="B763" i="7"/>
  <c r="B762" i="7"/>
  <c r="B761" i="7"/>
  <c r="B760" i="7"/>
  <c r="B759" i="7"/>
  <c r="B758" i="7"/>
  <c r="B757" i="7"/>
  <c r="B756" i="7"/>
  <c r="B755" i="7"/>
  <c r="B754" i="7"/>
  <c r="B753" i="7"/>
  <c r="B752" i="7"/>
  <c r="B751" i="7"/>
  <c r="B750" i="7"/>
  <c r="B749" i="7"/>
  <c r="B748" i="7"/>
  <c r="B747" i="7"/>
  <c r="B746" i="7"/>
  <c r="B745" i="7"/>
  <c r="B744" i="7"/>
  <c r="B743" i="7"/>
  <c r="B742" i="7"/>
  <c r="B741" i="7"/>
  <c r="B740" i="7"/>
  <c r="B739" i="7"/>
  <c r="B738" i="7"/>
  <c r="B737" i="7"/>
  <c r="B736" i="7"/>
  <c r="B735" i="7"/>
  <c r="B734" i="7"/>
  <c r="B733" i="7"/>
  <c r="B732" i="7"/>
  <c r="B731" i="7"/>
  <c r="B730" i="7"/>
  <c r="B729" i="7"/>
  <c r="B728" i="7"/>
  <c r="B727" i="7"/>
  <c r="B726" i="7"/>
  <c r="B725" i="7"/>
  <c r="B724" i="7"/>
  <c r="B723" i="7"/>
  <c r="B722" i="7"/>
  <c r="B721" i="7"/>
  <c r="B720" i="7"/>
  <c r="B719" i="7"/>
  <c r="B718" i="7"/>
  <c r="B717" i="7"/>
  <c r="B716" i="7"/>
  <c r="B715" i="7"/>
  <c r="B714" i="7"/>
  <c r="B713" i="7"/>
  <c r="B712" i="7"/>
  <c r="B711" i="7"/>
  <c r="B710" i="7"/>
  <c r="B709" i="7"/>
  <c r="B708" i="7"/>
  <c r="B707" i="7"/>
  <c r="B706" i="7"/>
  <c r="B705" i="7"/>
  <c r="B704" i="7"/>
  <c r="B703" i="7"/>
  <c r="B702" i="7"/>
  <c r="B701" i="7"/>
  <c r="B700" i="7"/>
  <c r="B699" i="7"/>
  <c r="B698" i="7"/>
  <c r="B697" i="7"/>
  <c r="B696" i="7"/>
  <c r="B695" i="7"/>
  <c r="B694" i="7"/>
  <c r="B693" i="7"/>
  <c r="B692" i="7"/>
  <c r="B691" i="7"/>
  <c r="B690" i="7"/>
  <c r="B689" i="7"/>
  <c r="B688" i="7"/>
  <c r="B687" i="7"/>
  <c r="B686" i="7"/>
  <c r="B685" i="7"/>
  <c r="B684" i="7"/>
  <c r="B683" i="7"/>
  <c r="B682" i="7"/>
  <c r="B681" i="7"/>
  <c r="B680" i="7"/>
  <c r="B679" i="7"/>
  <c r="B678" i="7"/>
  <c r="B677" i="7"/>
  <c r="B676" i="7"/>
  <c r="B675" i="7"/>
  <c r="B674" i="7"/>
  <c r="B673" i="7"/>
  <c r="B672" i="7"/>
  <c r="B671" i="7"/>
  <c r="B670" i="7"/>
  <c r="B669" i="7"/>
  <c r="B668" i="7"/>
  <c r="B667" i="7"/>
  <c r="B666" i="7"/>
  <c r="B665" i="7"/>
  <c r="B664" i="7"/>
  <c r="B663" i="7"/>
  <c r="B662" i="7"/>
  <c r="B661" i="7"/>
  <c r="B660" i="7"/>
  <c r="B659" i="7"/>
  <c r="B658" i="7"/>
  <c r="B657" i="7"/>
  <c r="B656" i="7"/>
  <c r="B655" i="7"/>
  <c r="B654" i="7"/>
  <c r="B653" i="7"/>
  <c r="B652" i="7"/>
  <c r="B651" i="7"/>
  <c r="B650" i="7"/>
  <c r="B649" i="7"/>
  <c r="B648" i="7"/>
  <c r="B647" i="7"/>
  <c r="B646" i="7"/>
  <c r="B645" i="7"/>
  <c r="B644" i="7"/>
  <c r="B643" i="7"/>
  <c r="B642" i="7"/>
  <c r="B641" i="7"/>
  <c r="B640" i="7"/>
  <c r="B639" i="7"/>
  <c r="B638" i="7"/>
  <c r="B637" i="7"/>
  <c r="B636" i="7"/>
  <c r="B635" i="7"/>
  <c r="B634" i="7"/>
  <c r="B633" i="7"/>
  <c r="B632" i="7"/>
  <c r="B631" i="7"/>
  <c r="B630" i="7"/>
  <c r="B629" i="7"/>
  <c r="B628" i="7"/>
  <c r="B627" i="7"/>
  <c r="B626" i="7"/>
  <c r="B625" i="7"/>
  <c r="B624" i="7"/>
  <c r="B623" i="7"/>
  <c r="B622" i="7"/>
  <c r="B621" i="7"/>
  <c r="B620" i="7"/>
  <c r="B619" i="7"/>
  <c r="B618" i="7"/>
  <c r="B617" i="7"/>
  <c r="B616" i="7"/>
  <c r="B615" i="7"/>
  <c r="B614" i="7"/>
  <c r="B613" i="7"/>
  <c r="B612" i="7"/>
  <c r="B611" i="7"/>
  <c r="B610" i="7"/>
  <c r="B609" i="7"/>
  <c r="B608" i="7"/>
  <c r="B607" i="7"/>
  <c r="B606" i="7"/>
  <c r="B605" i="7"/>
  <c r="B604" i="7"/>
  <c r="B603" i="7"/>
  <c r="B602" i="7"/>
  <c r="B601" i="7"/>
  <c r="B600" i="7"/>
  <c r="B599" i="7"/>
  <c r="B598" i="7"/>
  <c r="B597" i="7"/>
  <c r="B596" i="7"/>
  <c r="B595" i="7"/>
  <c r="B594" i="7"/>
  <c r="B593" i="7"/>
  <c r="B592" i="7"/>
  <c r="B591" i="7"/>
  <c r="B590" i="7"/>
  <c r="B589" i="7"/>
  <c r="B588" i="7"/>
  <c r="B587" i="7"/>
  <c r="B586" i="7"/>
  <c r="B585" i="7"/>
  <c r="B584" i="7"/>
  <c r="B583" i="7"/>
  <c r="B582" i="7"/>
  <c r="B581" i="7"/>
  <c r="B580" i="7"/>
  <c r="B579" i="7"/>
  <c r="B578" i="7"/>
  <c r="B577" i="7"/>
  <c r="B576" i="7"/>
  <c r="B575" i="7"/>
  <c r="B574" i="7"/>
  <c r="B573" i="7"/>
  <c r="B572" i="7"/>
  <c r="B571" i="7"/>
  <c r="B570" i="7"/>
  <c r="B569" i="7"/>
  <c r="B568" i="7"/>
  <c r="B567" i="7"/>
  <c r="B566" i="7"/>
  <c r="B565" i="7"/>
  <c r="B564" i="7"/>
  <c r="B563" i="7"/>
  <c r="B562" i="7"/>
  <c r="B561" i="7"/>
  <c r="B560" i="7"/>
  <c r="B559" i="7"/>
  <c r="B558" i="7"/>
  <c r="B557" i="7"/>
  <c r="B556" i="7"/>
  <c r="B555" i="7"/>
  <c r="B554" i="7"/>
  <c r="B553" i="7"/>
  <c r="B552" i="7"/>
  <c r="B551" i="7"/>
  <c r="B550" i="7"/>
  <c r="B549" i="7"/>
  <c r="B548" i="7"/>
  <c r="B547" i="7"/>
  <c r="B546" i="7"/>
  <c r="B545" i="7"/>
  <c r="B544" i="7"/>
  <c r="B543" i="7"/>
  <c r="B542" i="7"/>
  <c r="B541" i="7"/>
  <c r="B540" i="7"/>
  <c r="B539" i="7"/>
  <c r="B538" i="7"/>
  <c r="B537" i="7"/>
  <c r="B536" i="7"/>
  <c r="B535" i="7"/>
  <c r="B534" i="7"/>
  <c r="B533" i="7"/>
  <c r="B532" i="7"/>
  <c r="B531" i="7"/>
  <c r="B530" i="7"/>
  <c r="B529" i="7"/>
  <c r="B528" i="7"/>
  <c r="B527" i="7"/>
  <c r="B526" i="7"/>
  <c r="B525" i="7"/>
  <c r="B524" i="7"/>
  <c r="B523" i="7"/>
  <c r="B522" i="7"/>
  <c r="B521" i="7"/>
  <c r="B520" i="7"/>
  <c r="B519" i="7"/>
  <c r="B518" i="7"/>
  <c r="B517" i="7"/>
  <c r="B516" i="7"/>
  <c r="B515" i="7"/>
  <c r="B514" i="7"/>
  <c r="B513" i="7"/>
  <c r="B512" i="7"/>
  <c r="B511" i="7"/>
  <c r="B510" i="7"/>
  <c r="B509" i="7"/>
  <c r="B508" i="7"/>
  <c r="B507" i="7"/>
  <c r="B506" i="7"/>
  <c r="B505" i="7"/>
  <c r="B504" i="7"/>
  <c r="B503" i="7"/>
  <c r="B502" i="7"/>
  <c r="B501" i="7"/>
  <c r="B500" i="7"/>
  <c r="B499" i="7"/>
  <c r="B498" i="7"/>
  <c r="B497" i="7"/>
  <c r="B496" i="7"/>
  <c r="B495" i="7"/>
  <c r="B494" i="7"/>
  <c r="B493" i="7"/>
  <c r="B492" i="7"/>
  <c r="B491" i="7"/>
  <c r="B490" i="7"/>
  <c r="B489" i="7"/>
  <c r="B488" i="7"/>
  <c r="B487" i="7"/>
  <c r="B486" i="7"/>
  <c r="B485" i="7"/>
  <c r="B484" i="7"/>
  <c r="B483" i="7"/>
  <c r="B482" i="7"/>
  <c r="B481" i="7"/>
  <c r="B480" i="7"/>
  <c r="B479" i="7"/>
  <c r="B478" i="7"/>
  <c r="B477" i="7"/>
  <c r="B476" i="7"/>
  <c r="B475" i="7"/>
  <c r="B474" i="7"/>
  <c r="B473" i="7"/>
  <c r="B472" i="7"/>
  <c r="B471" i="7"/>
  <c r="B470" i="7"/>
  <c r="B469" i="7"/>
  <c r="B468" i="7"/>
  <c r="B467" i="7"/>
  <c r="B466" i="7"/>
  <c r="B465" i="7"/>
  <c r="B464" i="7"/>
  <c r="B463" i="7"/>
  <c r="B462" i="7"/>
  <c r="B461" i="7"/>
  <c r="B460" i="7"/>
  <c r="B459" i="7"/>
  <c r="B458" i="7"/>
  <c r="B457" i="7"/>
  <c r="B456" i="7"/>
  <c r="B455" i="7"/>
  <c r="B454" i="7"/>
  <c r="B453" i="7"/>
  <c r="B452" i="7"/>
  <c r="B451" i="7"/>
  <c r="B450" i="7"/>
  <c r="B449" i="7"/>
  <c r="B448" i="7"/>
  <c r="B447" i="7"/>
  <c r="B446" i="7"/>
  <c r="B445" i="7"/>
  <c r="B444" i="7"/>
  <c r="B443" i="7"/>
  <c r="B442" i="7"/>
  <c r="B441" i="7"/>
  <c r="B440" i="7"/>
  <c r="B439" i="7"/>
  <c r="B438" i="7"/>
  <c r="B437" i="7"/>
  <c r="B436" i="7"/>
  <c r="B435" i="7"/>
  <c r="B434" i="7"/>
  <c r="B433" i="7"/>
  <c r="B432" i="7"/>
  <c r="B431" i="7"/>
  <c r="B430" i="7"/>
  <c r="B429" i="7"/>
  <c r="B428" i="7"/>
  <c r="B427" i="7"/>
  <c r="B426" i="7"/>
  <c r="B425" i="7"/>
  <c r="B424" i="7"/>
  <c r="B423" i="7"/>
  <c r="B422" i="7"/>
  <c r="B421" i="7"/>
  <c r="B420" i="7"/>
  <c r="B419" i="7"/>
  <c r="B418" i="7"/>
  <c r="B417" i="7"/>
  <c r="B416" i="7"/>
  <c r="B415" i="7"/>
  <c r="B414" i="7"/>
  <c r="B413" i="7"/>
  <c r="B412" i="7"/>
  <c r="B411" i="7"/>
  <c r="B410" i="7"/>
  <c r="B409" i="7"/>
  <c r="B408" i="7"/>
  <c r="B407" i="7"/>
  <c r="B406" i="7"/>
  <c r="B405" i="7"/>
  <c r="B404" i="7"/>
  <c r="B403" i="7"/>
  <c r="B402" i="7"/>
  <c r="B401" i="7"/>
  <c r="B400" i="7"/>
  <c r="B399" i="7"/>
  <c r="B398" i="7"/>
  <c r="B397" i="7"/>
  <c r="B396" i="7"/>
  <c r="B395" i="7"/>
  <c r="B394" i="7"/>
  <c r="B393" i="7"/>
  <c r="B392" i="7"/>
  <c r="B391" i="7"/>
  <c r="B390" i="7"/>
  <c r="B389" i="7"/>
  <c r="B388" i="7"/>
  <c r="B387" i="7"/>
  <c r="B386" i="7"/>
  <c r="B385" i="7"/>
  <c r="B384" i="7"/>
  <c r="B383" i="7"/>
  <c r="B382" i="7"/>
  <c r="B381" i="7"/>
  <c r="B380" i="7"/>
  <c r="B379" i="7"/>
  <c r="B378" i="7"/>
  <c r="B377" i="7"/>
  <c r="B376" i="7"/>
  <c r="B375" i="7"/>
  <c r="B374" i="7"/>
  <c r="B373" i="7"/>
  <c r="B372" i="7"/>
  <c r="B371" i="7"/>
  <c r="B370" i="7"/>
  <c r="B369" i="7"/>
  <c r="B368" i="7"/>
  <c r="B367" i="7"/>
  <c r="B366" i="7"/>
  <c r="B365" i="7"/>
  <c r="B364" i="7"/>
  <c r="B363" i="7"/>
  <c r="B362" i="7"/>
  <c r="B361" i="7"/>
  <c r="B360" i="7"/>
  <c r="B359" i="7"/>
  <c r="B358" i="7"/>
  <c r="B357" i="7"/>
  <c r="B356" i="7"/>
  <c r="B355" i="7"/>
  <c r="B354" i="7"/>
  <c r="B353" i="7"/>
  <c r="B352" i="7"/>
  <c r="B351" i="7"/>
  <c r="B350" i="7"/>
  <c r="B349" i="7"/>
  <c r="B348" i="7"/>
  <c r="B347" i="7"/>
  <c r="B346" i="7"/>
  <c r="B345" i="7"/>
  <c r="B344" i="7"/>
  <c r="B343" i="7"/>
  <c r="B342" i="7"/>
  <c r="B341" i="7"/>
  <c r="B340" i="7"/>
  <c r="B339" i="7"/>
  <c r="B338" i="7"/>
  <c r="B337" i="7"/>
  <c r="B336" i="7"/>
  <c r="B335" i="7"/>
  <c r="B334" i="7"/>
  <c r="B333" i="7"/>
  <c r="B332" i="7"/>
  <c r="B331" i="7"/>
  <c r="B330" i="7"/>
  <c r="B329" i="7"/>
  <c r="B328" i="7"/>
  <c r="B327" i="7"/>
  <c r="B326" i="7"/>
  <c r="B325" i="7"/>
  <c r="B324" i="7"/>
  <c r="B323" i="7"/>
  <c r="B322" i="7"/>
  <c r="B321" i="7"/>
  <c r="B320" i="7"/>
  <c r="B319" i="7"/>
  <c r="B318" i="7"/>
  <c r="B317" i="7"/>
  <c r="B316" i="7"/>
  <c r="B315" i="7"/>
  <c r="B314" i="7"/>
  <c r="B313" i="7"/>
  <c r="B312" i="7"/>
  <c r="B311" i="7"/>
  <c r="B310" i="7"/>
  <c r="B309" i="7"/>
  <c r="B308" i="7"/>
  <c r="B307" i="7"/>
  <c r="B306" i="7"/>
  <c r="B305" i="7"/>
  <c r="B304" i="7"/>
  <c r="B303" i="7"/>
  <c r="B302" i="7"/>
  <c r="B301" i="7"/>
  <c r="B300" i="7"/>
  <c r="B299" i="7"/>
  <c r="B298" i="7"/>
  <c r="B297" i="7"/>
  <c r="B296" i="7"/>
  <c r="B295" i="7"/>
  <c r="B294" i="7"/>
  <c r="B293" i="7"/>
  <c r="B292" i="7"/>
  <c r="B291" i="7"/>
  <c r="B290" i="7"/>
  <c r="B289" i="7"/>
  <c r="B288" i="7"/>
  <c r="B287" i="7"/>
  <c r="B286" i="7"/>
  <c r="B285" i="7"/>
  <c r="B284" i="7"/>
  <c r="B283" i="7"/>
  <c r="B282" i="7"/>
  <c r="B281" i="7"/>
  <c r="B280" i="7"/>
  <c r="B279" i="7"/>
  <c r="B278" i="7"/>
  <c r="B277" i="7"/>
  <c r="B276" i="7"/>
  <c r="B275" i="7"/>
  <c r="B274" i="7"/>
  <c r="B273" i="7"/>
  <c r="B272" i="7"/>
  <c r="B271" i="7"/>
  <c r="B270" i="7"/>
  <c r="B269" i="7"/>
  <c r="B268" i="7"/>
  <c r="B267" i="7"/>
  <c r="B266" i="7"/>
  <c r="B265" i="7"/>
  <c r="B264" i="7"/>
  <c r="B263" i="7"/>
  <c r="B262" i="7"/>
  <c r="B261" i="7"/>
  <c r="B260" i="7"/>
  <c r="B259" i="7"/>
  <c r="B258" i="7"/>
  <c r="B257" i="7"/>
  <c r="B256" i="7"/>
  <c r="B255" i="7"/>
  <c r="B254" i="7"/>
  <c r="B253" i="7"/>
  <c r="B252" i="7"/>
  <c r="B251" i="7"/>
  <c r="B250" i="7"/>
  <c r="B249" i="7"/>
  <c r="B248" i="7"/>
  <c r="B247" i="7"/>
  <c r="B246" i="7"/>
  <c r="B245" i="7"/>
  <c r="B244" i="7"/>
  <c r="B243" i="7"/>
  <c r="B242" i="7"/>
  <c r="B241" i="7"/>
  <c r="B240" i="7"/>
  <c r="B239" i="7"/>
  <c r="B238" i="7"/>
  <c r="B237" i="7"/>
  <c r="B236" i="7"/>
  <c r="B235" i="7"/>
  <c r="B234" i="7"/>
  <c r="B233" i="7"/>
  <c r="B232" i="7"/>
  <c r="B231" i="7"/>
  <c r="B230" i="7"/>
  <c r="B229" i="7"/>
  <c r="B228" i="7"/>
  <c r="B227" i="7"/>
  <c r="B226" i="7"/>
  <c r="B225" i="7"/>
  <c r="B224" i="7"/>
  <c r="B223" i="7"/>
  <c r="B222" i="7"/>
  <c r="B221" i="7"/>
  <c r="B220" i="7"/>
  <c r="B219" i="7"/>
  <c r="B218" i="7"/>
  <c r="B217" i="7"/>
  <c r="B216" i="7"/>
  <c r="B215" i="7"/>
  <c r="B214" i="7"/>
  <c r="B213" i="7"/>
  <c r="B212" i="7"/>
  <c r="B211" i="7"/>
  <c r="B210" i="7"/>
  <c r="B209" i="7"/>
  <c r="B208" i="7"/>
  <c r="B207" i="7"/>
  <c r="B206" i="7"/>
  <c r="B205" i="7"/>
  <c r="B204" i="7"/>
  <c r="B203" i="7"/>
  <c r="B202" i="7"/>
  <c r="B201" i="7"/>
  <c r="B200" i="7"/>
  <c r="B199" i="7"/>
  <c r="B198" i="7"/>
  <c r="B197" i="7"/>
  <c r="B196" i="7"/>
  <c r="B195" i="7"/>
  <c r="B194" i="7"/>
  <c r="B193" i="7"/>
  <c r="B192" i="7"/>
  <c r="B191" i="7"/>
  <c r="B190" i="7"/>
  <c r="B189" i="7"/>
  <c r="B188" i="7"/>
  <c r="B187" i="7"/>
  <c r="B186" i="7"/>
  <c r="B185" i="7"/>
  <c r="B184" i="7"/>
  <c r="B183" i="7"/>
  <c r="B182" i="7"/>
  <c r="B181" i="7"/>
  <c r="B180" i="7"/>
  <c r="B179" i="7"/>
  <c r="B178" i="7"/>
  <c r="B177" i="7"/>
  <c r="B176" i="7"/>
  <c r="B175" i="7"/>
  <c r="B174" i="7"/>
  <c r="B173" i="7"/>
  <c r="B172" i="7"/>
  <c r="B171" i="7"/>
  <c r="B170" i="7"/>
  <c r="B169" i="7"/>
  <c r="B168" i="7"/>
  <c r="B167" i="7"/>
  <c r="B166" i="7"/>
  <c r="B165" i="7"/>
  <c r="B164" i="7"/>
  <c r="B163" i="7"/>
  <c r="B162" i="7"/>
  <c r="B161" i="7"/>
  <c r="B160" i="7"/>
  <c r="B159" i="7"/>
  <c r="B158" i="7"/>
  <c r="B157" i="7"/>
  <c r="B156" i="7"/>
  <c r="B155" i="7"/>
  <c r="B154" i="7"/>
  <c r="B153" i="7"/>
  <c r="B152" i="7"/>
  <c r="B151" i="7"/>
  <c r="B150" i="7"/>
  <c r="B149" i="7"/>
  <c r="B148" i="7"/>
  <c r="B147" i="7"/>
  <c r="B146" i="7"/>
  <c r="B145" i="7"/>
  <c r="B144" i="7"/>
  <c r="B143" i="7"/>
  <c r="B142" i="7"/>
  <c r="B141" i="7"/>
  <c r="B140" i="7"/>
  <c r="B139" i="7"/>
  <c r="B138" i="7"/>
  <c r="B137" i="7"/>
  <c r="B136" i="7"/>
  <c r="B135" i="7"/>
  <c r="B134" i="7"/>
  <c r="B133" i="7"/>
  <c r="B132" i="7"/>
  <c r="B131" i="7"/>
  <c r="B130" i="7"/>
  <c r="B129" i="7"/>
  <c r="B128" i="7"/>
  <c r="B127" i="7"/>
  <c r="B126" i="7"/>
  <c r="B125" i="7"/>
  <c r="B124" i="7"/>
  <c r="B123" i="7"/>
  <c r="B122" i="7"/>
  <c r="B121" i="7"/>
  <c r="B120" i="7"/>
  <c r="B119" i="7"/>
  <c r="B118" i="7"/>
  <c r="B117" i="7"/>
  <c r="B116" i="7"/>
  <c r="B115" i="7"/>
  <c r="B114" i="7"/>
  <c r="B113" i="7"/>
  <c r="B112" i="7"/>
  <c r="B111" i="7"/>
  <c r="B110" i="7"/>
  <c r="B109" i="7"/>
  <c r="B108" i="7"/>
  <c r="B107" i="7"/>
  <c r="B106" i="7"/>
  <c r="B105" i="7"/>
  <c r="B104" i="7"/>
  <c r="B103" i="7"/>
  <c r="B102" i="7"/>
  <c r="B101" i="7"/>
  <c r="B100" i="7"/>
  <c r="B99" i="7"/>
  <c r="B98" i="7"/>
  <c r="B97" i="7"/>
  <c r="B96" i="7"/>
  <c r="B95" i="7"/>
  <c r="B94" i="7"/>
  <c r="B93" i="7"/>
  <c r="B92" i="7"/>
  <c r="B91" i="7"/>
  <c r="B90" i="7"/>
  <c r="B89" i="7"/>
  <c r="B88" i="7"/>
  <c r="B87" i="7"/>
  <c r="B86" i="7"/>
  <c r="B85" i="7"/>
  <c r="B84" i="7"/>
  <c r="B83" i="7"/>
  <c r="B82" i="7"/>
  <c r="B81" i="7"/>
  <c r="B80" i="7"/>
  <c r="B79" i="7"/>
  <c r="B78" i="7"/>
  <c r="B77" i="7"/>
  <c r="B76" i="7"/>
  <c r="B75" i="7"/>
  <c r="B74" i="7"/>
  <c r="B73" i="7"/>
  <c r="B72" i="7"/>
  <c r="B71" i="7"/>
  <c r="B70" i="7"/>
  <c r="B69" i="7"/>
  <c r="B68" i="7"/>
  <c r="B67" i="7"/>
  <c r="B66" i="7"/>
  <c r="B65" i="7"/>
  <c r="B64" i="7"/>
  <c r="B63" i="7"/>
  <c r="B62" i="7"/>
  <c r="B61" i="7"/>
  <c r="B60" i="7"/>
  <c r="B59" i="7"/>
  <c r="B58" i="7"/>
  <c r="B57" i="7"/>
  <c r="B56" i="7"/>
  <c r="B55" i="7"/>
  <c r="B54" i="7"/>
  <c r="B53" i="7"/>
  <c r="B52" i="7"/>
  <c r="B51" i="7"/>
  <c r="B50" i="7"/>
  <c r="B49" i="7"/>
  <c r="B48" i="7"/>
  <c r="B47" i="7"/>
  <c r="B46" i="7"/>
  <c r="B45" i="7"/>
  <c r="B44" i="7"/>
  <c r="B43" i="7"/>
  <c r="B42" i="7"/>
  <c r="B41" i="7"/>
  <c r="B40" i="7"/>
  <c r="B39" i="7"/>
  <c r="B38" i="7"/>
  <c r="B37" i="7"/>
  <c r="B36" i="7"/>
  <c r="B35" i="7"/>
  <c r="B34" i="7"/>
  <c r="B33" i="7"/>
  <c r="B32" i="7"/>
  <c r="B31" i="7"/>
  <c r="B30" i="7"/>
  <c r="B29" i="7"/>
  <c r="B28" i="7"/>
  <c r="B27" i="7"/>
  <c r="B26" i="7"/>
  <c r="B25" i="7"/>
  <c r="B24" i="7"/>
  <c r="B23" i="7"/>
  <c r="B22" i="7"/>
  <c r="B21" i="7"/>
  <c r="B20" i="7"/>
  <c r="B19" i="7"/>
  <c r="B18" i="7"/>
  <c r="B13" i="7"/>
  <c r="B12" i="7"/>
  <c r="N7" i="9"/>
  <c r="N6" i="9"/>
  <c r="N5" i="9"/>
  <c r="N4" i="9"/>
  <c r="N3" i="9"/>
  <c r="N2" i="9"/>
  <c r="CL12" i="3" s="1"/>
  <c r="Q989" i="7"/>
  <c r="Q988" i="7"/>
  <c r="Q987" i="7"/>
  <c r="Q986" i="7"/>
  <c r="Q985" i="7"/>
  <c r="Q984" i="7"/>
  <c r="Q983" i="7"/>
  <c r="Q982" i="7"/>
  <c r="Q981" i="7"/>
  <c r="Q980" i="7"/>
  <c r="Q979" i="7"/>
  <c r="Q978" i="7"/>
  <c r="Q977" i="7"/>
  <c r="Q976" i="7"/>
  <c r="Q975" i="7"/>
  <c r="Q974" i="7"/>
  <c r="Q973" i="7"/>
  <c r="Q972" i="7"/>
  <c r="Q971" i="7"/>
  <c r="Q970" i="7"/>
  <c r="Q969" i="7"/>
  <c r="Q968" i="7"/>
  <c r="Q967" i="7"/>
  <c r="Q966" i="7"/>
  <c r="Q965" i="7"/>
  <c r="Q964" i="7"/>
  <c r="Q963" i="7"/>
  <c r="Q962" i="7"/>
  <c r="Q961" i="7"/>
  <c r="Q960" i="7"/>
  <c r="Q959" i="7"/>
  <c r="Q958" i="7"/>
  <c r="Q957" i="7"/>
  <c r="Q956" i="7"/>
  <c r="Q955" i="7"/>
  <c r="Q954" i="7"/>
  <c r="Q953" i="7"/>
  <c r="Q952" i="7"/>
  <c r="Q951" i="7"/>
  <c r="Q950" i="7"/>
  <c r="Q949" i="7"/>
  <c r="Q948" i="7"/>
  <c r="Q947" i="7"/>
  <c r="Q946" i="7"/>
  <c r="Q945" i="7"/>
  <c r="Q944" i="7"/>
  <c r="Q943" i="7"/>
  <c r="Q942" i="7"/>
  <c r="Q941" i="7"/>
  <c r="Q940" i="7"/>
  <c r="Q939" i="7"/>
  <c r="Q938" i="7"/>
  <c r="Q937" i="7"/>
  <c r="Q936" i="7"/>
  <c r="Q935" i="7"/>
  <c r="Q934" i="7"/>
  <c r="Q933" i="7"/>
  <c r="Q932" i="7"/>
  <c r="Q931" i="7"/>
  <c r="Q930" i="7"/>
  <c r="Q929" i="7"/>
  <c r="Q928" i="7"/>
  <c r="Q927" i="7"/>
  <c r="Q926" i="7"/>
  <c r="Q925" i="7"/>
  <c r="Q924" i="7"/>
  <c r="Q923" i="7"/>
  <c r="Q922" i="7"/>
  <c r="Q921" i="7"/>
  <c r="Q920" i="7"/>
  <c r="Q919" i="7"/>
  <c r="Q918" i="7"/>
  <c r="Q917" i="7"/>
  <c r="Q916" i="7"/>
  <c r="Q915" i="7"/>
  <c r="Q914" i="7"/>
  <c r="Q913" i="7"/>
  <c r="Q912" i="7"/>
  <c r="Q911" i="7"/>
  <c r="Q910" i="7"/>
  <c r="Q909" i="7"/>
  <c r="Q908" i="7"/>
  <c r="Q907" i="7"/>
  <c r="Q906" i="7"/>
  <c r="Q905" i="7"/>
  <c r="Q904" i="7"/>
  <c r="Q903" i="7"/>
  <c r="Q902" i="7"/>
  <c r="Q901" i="7"/>
  <c r="Q900" i="7"/>
  <c r="Q899" i="7"/>
  <c r="Q898" i="7"/>
  <c r="Q897" i="7"/>
  <c r="Q896" i="7"/>
  <c r="Q895" i="7"/>
  <c r="Q894" i="7"/>
  <c r="Q893" i="7"/>
  <c r="Q892" i="7"/>
  <c r="Q891" i="7"/>
  <c r="Q890" i="7"/>
  <c r="Q889" i="7"/>
  <c r="Q888" i="7"/>
  <c r="Q887" i="7"/>
  <c r="Q886" i="7"/>
  <c r="Q885" i="7"/>
  <c r="Q884" i="7"/>
  <c r="Q883" i="7"/>
  <c r="Q882" i="7"/>
  <c r="Q881" i="7"/>
  <c r="Q880" i="7"/>
  <c r="Q879" i="7"/>
  <c r="Q878" i="7"/>
  <c r="Q877" i="7"/>
  <c r="Q876" i="7"/>
  <c r="Q875" i="7"/>
  <c r="Q874" i="7"/>
  <c r="Q873" i="7"/>
  <c r="Q872" i="7"/>
  <c r="Q871" i="7"/>
  <c r="Q870" i="7"/>
  <c r="Q869" i="7"/>
  <c r="Q868" i="7"/>
  <c r="Q867" i="7"/>
  <c r="Q866" i="7"/>
  <c r="Q865" i="7"/>
  <c r="Q864" i="7"/>
  <c r="Q863" i="7"/>
  <c r="Q862" i="7"/>
  <c r="Q861" i="7"/>
  <c r="Q860" i="7"/>
  <c r="Q859" i="7"/>
  <c r="Q858" i="7"/>
  <c r="Q857" i="7"/>
  <c r="Q856" i="7"/>
  <c r="Q855" i="7"/>
  <c r="Q854" i="7"/>
  <c r="Q853" i="7"/>
  <c r="Q852" i="7"/>
  <c r="Q851" i="7"/>
  <c r="Q850" i="7"/>
  <c r="Q849" i="7"/>
  <c r="Q848" i="7"/>
  <c r="Q847" i="7"/>
  <c r="Q846" i="7"/>
  <c r="Q845" i="7"/>
  <c r="Q844" i="7"/>
  <c r="Q843" i="7"/>
  <c r="Q842" i="7"/>
  <c r="Q841" i="7"/>
  <c r="Q840" i="7"/>
  <c r="Q839" i="7"/>
  <c r="Q838" i="7"/>
  <c r="Q837" i="7"/>
  <c r="Q836" i="7"/>
  <c r="Q835" i="7"/>
  <c r="Q834" i="7"/>
  <c r="Q833" i="7"/>
  <c r="Q832" i="7"/>
  <c r="Q831" i="7"/>
  <c r="Q830" i="7"/>
  <c r="Q829" i="7"/>
  <c r="Q828" i="7"/>
  <c r="Q827" i="7"/>
  <c r="Q826" i="7"/>
  <c r="Q825" i="7"/>
  <c r="Q824" i="7"/>
  <c r="Q823" i="7"/>
  <c r="Q822" i="7"/>
  <c r="Q821" i="7"/>
  <c r="Q820" i="7"/>
  <c r="Q819" i="7"/>
  <c r="Q818" i="7"/>
  <c r="Q817" i="7"/>
  <c r="Q816" i="7"/>
  <c r="Q815" i="7"/>
  <c r="Q814" i="7"/>
  <c r="Q813" i="7"/>
  <c r="Q812" i="7"/>
  <c r="Q811" i="7"/>
  <c r="Q810" i="7"/>
  <c r="Q809" i="7"/>
  <c r="Q808" i="7"/>
  <c r="Q807" i="7"/>
  <c r="Q806" i="7"/>
  <c r="Q805" i="7"/>
  <c r="Q804" i="7"/>
  <c r="Q803" i="7"/>
  <c r="Q802" i="7"/>
  <c r="Q801" i="7"/>
  <c r="Q800" i="7"/>
  <c r="Q799" i="7"/>
  <c r="Q798" i="7"/>
  <c r="Q797" i="7"/>
  <c r="Q796" i="7"/>
  <c r="Q795" i="7"/>
  <c r="Q794" i="7"/>
  <c r="Q793" i="7"/>
  <c r="Q792" i="7"/>
  <c r="Q791" i="7"/>
  <c r="Q790" i="7"/>
  <c r="Q789" i="7"/>
  <c r="Q788" i="7"/>
  <c r="Q787" i="7"/>
  <c r="Q786" i="7"/>
  <c r="Q785" i="7"/>
  <c r="Q784" i="7"/>
  <c r="Q783" i="7"/>
  <c r="Q782" i="7"/>
  <c r="Q781" i="7"/>
  <c r="Q780" i="7"/>
  <c r="Q779" i="7"/>
  <c r="Q778" i="7"/>
  <c r="Q777" i="7"/>
  <c r="Q776" i="7"/>
  <c r="Q775" i="7"/>
  <c r="Q774" i="7"/>
  <c r="Q773" i="7"/>
  <c r="Q772" i="7"/>
  <c r="Q771" i="7"/>
  <c r="Q770" i="7"/>
  <c r="Q769" i="7"/>
  <c r="Q768" i="7"/>
  <c r="Q767" i="7"/>
  <c r="Q766" i="7"/>
  <c r="Q765" i="7"/>
  <c r="Q764" i="7"/>
  <c r="Q763" i="7"/>
  <c r="Q762" i="7"/>
  <c r="Q761" i="7"/>
  <c r="Q760" i="7"/>
  <c r="Q759" i="7"/>
  <c r="Q758" i="7"/>
  <c r="Q757" i="7"/>
  <c r="Q756" i="7"/>
  <c r="Q755" i="7"/>
  <c r="Q754" i="7"/>
  <c r="Q753" i="7"/>
  <c r="Q752" i="7"/>
  <c r="Q751" i="7"/>
  <c r="Q750" i="7"/>
  <c r="Q749" i="7"/>
  <c r="Q748" i="7"/>
  <c r="Q747" i="7"/>
  <c r="Q746" i="7"/>
  <c r="Q745" i="7"/>
  <c r="Q744" i="7"/>
  <c r="Q743" i="7"/>
  <c r="Q742" i="7"/>
  <c r="Q741" i="7"/>
  <c r="Q740" i="7"/>
  <c r="Q739" i="7"/>
  <c r="Q738" i="7"/>
  <c r="Q737" i="7"/>
  <c r="Q736" i="7"/>
  <c r="Q735" i="7"/>
  <c r="Q734" i="7"/>
  <c r="Q733" i="7"/>
  <c r="Q732" i="7"/>
  <c r="Q731" i="7"/>
  <c r="Q730" i="7"/>
  <c r="Q729" i="7"/>
  <c r="Q728" i="7"/>
  <c r="Q727" i="7"/>
  <c r="Q726" i="7"/>
  <c r="Q725" i="7"/>
  <c r="Q724" i="7"/>
  <c r="Q723" i="7"/>
  <c r="Q722" i="7"/>
  <c r="Q721" i="7"/>
  <c r="Q720" i="7"/>
  <c r="Q719" i="7"/>
  <c r="Q718" i="7"/>
  <c r="Q717" i="7"/>
  <c r="Q716" i="7"/>
  <c r="Q715" i="7"/>
  <c r="Q714" i="7"/>
  <c r="Q713" i="7"/>
  <c r="Q712" i="7"/>
  <c r="Q711" i="7"/>
  <c r="Q710" i="7"/>
  <c r="Q709" i="7"/>
  <c r="Q708" i="7"/>
  <c r="Q707" i="7"/>
  <c r="Q706" i="7"/>
  <c r="Q705" i="7"/>
  <c r="Q704" i="7"/>
  <c r="Q703" i="7"/>
  <c r="Q702" i="7"/>
  <c r="Q701" i="7"/>
  <c r="Q700" i="7"/>
  <c r="Q699" i="7"/>
  <c r="Q698" i="7"/>
  <c r="Q697" i="7"/>
  <c r="Q696" i="7"/>
  <c r="Q695" i="7"/>
  <c r="Q694" i="7"/>
  <c r="Q693" i="7"/>
  <c r="Q692" i="7"/>
  <c r="Q691" i="7"/>
  <c r="Q690" i="7"/>
  <c r="Q689" i="7"/>
  <c r="Q688" i="7"/>
  <c r="Q687" i="7"/>
  <c r="Q686" i="7"/>
  <c r="Q685" i="7"/>
  <c r="Q684" i="7"/>
  <c r="Q683" i="7"/>
  <c r="Q682" i="7"/>
  <c r="Q681" i="7"/>
  <c r="Q680" i="7"/>
  <c r="Q679" i="7"/>
  <c r="Q678" i="7"/>
  <c r="Q677" i="7"/>
  <c r="Q676" i="7"/>
  <c r="Q675" i="7"/>
  <c r="Q674" i="7"/>
  <c r="Q673" i="7"/>
  <c r="Q672" i="7"/>
  <c r="Q671" i="7"/>
  <c r="Q670" i="7"/>
  <c r="Q669" i="7"/>
  <c r="Q668" i="7"/>
  <c r="Q667" i="7"/>
  <c r="Q666" i="7"/>
  <c r="Q665" i="7"/>
  <c r="Q664" i="7"/>
  <c r="Q663" i="7"/>
  <c r="Q662" i="7"/>
  <c r="Q661" i="7"/>
  <c r="Q660" i="7"/>
  <c r="Q659" i="7"/>
  <c r="Q658" i="7"/>
  <c r="Q657" i="7"/>
  <c r="Q656" i="7"/>
  <c r="Q655" i="7"/>
  <c r="Q654" i="7"/>
  <c r="Q653" i="7"/>
  <c r="Q652" i="7"/>
  <c r="Q651" i="7"/>
  <c r="Q650" i="7"/>
  <c r="Q649" i="7"/>
  <c r="Q648" i="7"/>
  <c r="Q647" i="7"/>
  <c r="Q646" i="7"/>
  <c r="Q645" i="7"/>
  <c r="Q644" i="7"/>
  <c r="Q643" i="7"/>
  <c r="Q642" i="7"/>
  <c r="Q641" i="7"/>
  <c r="Q640" i="7"/>
  <c r="Q639" i="7"/>
  <c r="Q638" i="7"/>
  <c r="Q637" i="7"/>
  <c r="Q636" i="7"/>
  <c r="Q635" i="7"/>
  <c r="Q634" i="7"/>
  <c r="Q633" i="7"/>
  <c r="Q632" i="7"/>
  <c r="Q631" i="7"/>
  <c r="Q630" i="7"/>
  <c r="Q629" i="7"/>
  <c r="Q628" i="7"/>
  <c r="Q627" i="7"/>
  <c r="Q626" i="7"/>
  <c r="Q625" i="7"/>
  <c r="Q624" i="7"/>
  <c r="Q623" i="7"/>
  <c r="Q622" i="7"/>
  <c r="Q621" i="7"/>
  <c r="Q620" i="7"/>
  <c r="Q619" i="7"/>
  <c r="Q618" i="7"/>
  <c r="Q617" i="7"/>
  <c r="Q616" i="7"/>
  <c r="Q615" i="7"/>
  <c r="Q614" i="7"/>
  <c r="Q613" i="7"/>
  <c r="Q612" i="7"/>
  <c r="Q611" i="7"/>
  <c r="Q610" i="7"/>
  <c r="Q609" i="7"/>
  <c r="Q608" i="7"/>
  <c r="Q607" i="7"/>
  <c r="Q606" i="7"/>
  <c r="Q605" i="7"/>
  <c r="Q604" i="7"/>
  <c r="Q603" i="7"/>
  <c r="Q602" i="7"/>
  <c r="Q601" i="7"/>
  <c r="Q600" i="7"/>
  <c r="Q599" i="7"/>
  <c r="Q598" i="7"/>
  <c r="Q597" i="7"/>
  <c r="Q596" i="7"/>
  <c r="Q595" i="7"/>
  <c r="Q594" i="7"/>
  <c r="Q593" i="7"/>
  <c r="Q592" i="7"/>
  <c r="Q591" i="7"/>
  <c r="Q590" i="7"/>
  <c r="Q589" i="7"/>
  <c r="Q588" i="7"/>
  <c r="Q587" i="7"/>
  <c r="Q586" i="7"/>
  <c r="Q585" i="7"/>
  <c r="Q584" i="7"/>
  <c r="Q583" i="7"/>
  <c r="Q582" i="7"/>
  <c r="Q581" i="7"/>
  <c r="Q580" i="7"/>
  <c r="Q579" i="7"/>
  <c r="Q578" i="7"/>
  <c r="Q577" i="7"/>
  <c r="Q576" i="7"/>
  <c r="Q575" i="7"/>
  <c r="Q574" i="7"/>
  <c r="Q573" i="7"/>
  <c r="Q572" i="7"/>
  <c r="Q571" i="7"/>
  <c r="Q570" i="7"/>
  <c r="Q569" i="7"/>
  <c r="Q568" i="7"/>
  <c r="Q567" i="7"/>
  <c r="Q566" i="7"/>
  <c r="Q565" i="7"/>
  <c r="Q564" i="7"/>
  <c r="Q563" i="7"/>
  <c r="Q562" i="7"/>
  <c r="Q561" i="7"/>
  <c r="Q560" i="7"/>
  <c r="Q559" i="7"/>
  <c r="Q558" i="7"/>
  <c r="Q557" i="7"/>
  <c r="Q556" i="7"/>
  <c r="Q555" i="7"/>
  <c r="Q554" i="7"/>
  <c r="Q553" i="7"/>
  <c r="Q552" i="7"/>
  <c r="Q551" i="7"/>
  <c r="Q550" i="7"/>
  <c r="Q549" i="7"/>
  <c r="Q548" i="7"/>
  <c r="Q547" i="7"/>
  <c r="Q546" i="7"/>
  <c r="Q545" i="7"/>
  <c r="Q544" i="7"/>
  <c r="Q543" i="7"/>
  <c r="Q542" i="7"/>
  <c r="Q541" i="7"/>
  <c r="Q540" i="7"/>
  <c r="Q539" i="7"/>
  <c r="Q538" i="7"/>
  <c r="Q537" i="7"/>
  <c r="Q536" i="7"/>
  <c r="Q535" i="7"/>
  <c r="Q534" i="7"/>
  <c r="Q533" i="7"/>
  <c r="Q532" i="7"/>
  <c r="Q531" i="7"/>
  <c r="Q530" i="7"/>
  <c r="Q529" i="7"/>
  <c r="Q528" i="7"/>
  <c r="Q527" i="7"/>
  <c r="Q526" i="7"/>
  <c r="Q525" i="7"/>
  <c r="Q524" i="7"/>
  <c r="Q523" i="7"/>
  <c r="Q522" i="7"/>
  <c r="Q521" i="7"/>
  <c r="Q520" i="7"/>
  <c r="Q519" i="7"/>
  <c r="Q518" i="7"/>
  <c r="Q517" i="7"/>
  <c r="Q516" i="7"/>
  <c r="Q515" i="7"/>
  <c r="Q514" i="7"/>
  <c r="Q513" i="7"/>
  <c r="Q512" i="7"/>
  <c r="Q511" i="7"/>
  <c r="Q510" i="7"/>
  <c r="Q509" i="7"/>
  <c r="Q508" i="7"/>
  <c r="Q507" i="7"/>
  <c r="Q506" i="7"/>
  <c r="Q505" i="7"/>
  <c r="Q504" i="7"/>
  <c r="Q503" i="7"/>
  <c r="Q502" i="7"/>
  <c r="Q501" i="7"/>
  <c r="Q500" i="7"/>
  <c r="Q499" i="7"/>
  <c r="Q498" i="7"/>
  <c r="Q497" i="7"/>
  <c r="Q496" i="7"/>
  <c r="Q495" i="7"/>
  <c r="Q494" i="7"/>
  <c r="Q493" i="7"/>
  <c r="Q492" i="7"/>
  <c r="Q491" i="7"/>
  <c r="Q490" i="7"/>
  <c r="Q489" i="7"/>
  <c r="Q488" i="7"/>
  <c r="Q487" i="7"/>
  <c r="Q486" i="7"/>
  <c r="Q485" i="7"/>
  <c r="Q484" i="7"/>
  <c r="Q483" i="7"/>
  <c r="Q482" i="7"/>
  <c r="Q481" i="7"/>
  <c r="Q480" i="7"/>
  <c r="Q479" i="7"/>
  <c r="Q478" i="7"/>
  <c r="Q477" i="7"/>
  <c r="Q476" i="7"/>
  <c r="Q475" i="7"/>
  <c r="Q474" i="7"/>
  <c r="Q473" i="7"/>
  <c r="Q472" i="7"/>
  <c r="Q471" i="7"/>
  <c r="Q470" i="7"/>
  <c r="Q469" i="7"/>
  <c r="Q468" i="7"/>
  <c r="Q467" i="7"/>
  <c r="Q466" i="7"/>
  <c r="Q465" i="7"/>
  <c r="Q464" i="7"/>
  <c r="Q463" i="7"/>
  <c r="Q462" i="7"/>
  <c r="Q461" i="7"/>
  <c r="Q460" i="7"/>
  <c r="Q459" i="7"/>
  <c r="Q458" i="7"/>
  <c r="Q457" i="7"/>
  <c r="Q456" i="7"/>
  <c r="Q455" i="7"/>
  <c r="Q454" i="7"/>
  <c r="Q453" i="7"/>
  <c r="Q452" i="7"/>
  <c r="Q451" i="7"/>
  <c r="Q450" i="7"/>
  <c r="Q449" i="7"/>
  <c r="Q448" i="7"/>
  <c r="Q447" i="7"/>
  <c r="Q446" i="7"/>
  <c r="Q445" i="7"/>
  <c r="Q444" i="7"/>
  <c r="Q443" i="7"/>
  <c r="Q442" i="7"/>
  <c r="Q441" i="7"/>
  <c r="Q440" i="7"/>
  <c r="Q439" i="7"/>
  <c r="Q438" i="7"/>
  <c r="Q437" i="7"/>
  <c r="Q436" i="7"/>
  <c r="Q435" i="7"/>
  <c r="Q434" i="7"/>
  <c r="Q433" i="7"/>
  <c r="Q432" i="7"/>
  <c r="Q431" i="7"/>
  <c r="Q430" i="7"/>
  <c r="Q429" i="7"/>
  <c r="Q428" i="7"/>
  <c r="Q427" i="7"/>
  <c r="Q426" i="7"/>
  <c r="Q425" i="7"/>
  <c r="Q424" i="7"/>
  <c r="Q423" i="7"/>
  <c r="Q422" i="7"/>
  <c r="Q421" i="7"/>
  <c r="Q420" i="7"/>
  <c r="Q419" i="7"/>
  <c r="Q418" i="7"/>
  <c r="Q417" i="7"/>
  <c r="Q416" i="7"/>
  <c r="Q415" i="7"/>
  <c r="Q414" i="7"/>
  <c r="Q413" i="7"/>
  <c r="Q412" i="7"/>
  <c r="Q411" i="7"/>
  <c r="Q410" i="7"/>
  <c r="Q409" i="7"/>
  <c r="Q408" i="7"/>
  <c r="Q407" i="7"/>
  <c r="Q406" i="7"/>
  <c r="Q405" i="7"/>
  <c r="Q404" i="7"/>
  <c r="Q403" i="7"/>
  <c r="Q402" i="7"/>
  <c r="Q401" i="7"/>
  <c r="Q400" i="7"/>
  <c r="Q399" i="7"/>
  <c r="Q398" i="7"/>
  <c r="Q397" i="7"/>
  <c r="Q396" i="7"/>
  <c r="Q395" i="7"/>
  <c r="Q394" i="7"/>
  <c r="Q393" i="7"/>
  <c r="Q392" i="7"/>
  <c r="Q391" i="7"/>
  <c r="Q390" i="7"/>
  <c r="Q389" i="7"/>
  <c r="Q388" i="7"/>
  <c r="Q387" i="7"/>
  <c r="Q386" i="7"/>
  <c r="Q385" i="7"/>
  <c r="Q384" i="7"/>
  <c r="Q383" i="7"/>
  <c r="Q382" i="7"/>
  <c r="Q381" i="7"/>
  <c r="Q380" i="7"/>
  <c r="Q379" i="7"/>
  <c r="Q378" i="7"/>
  <c r="Q377" i="7"/>
  <c r="Q376" i="7"/>
  <c r="Q375" i="7"/>
  <c r="Q374" i="7"/>
  <c r="Q373" i="7"/>
  <c r="Q372" i="7"/>
  <c r="Q371" i="7"/>
  <c r="Q370" i="7"/>
  <c r="Q369" i="7"/>
  <c r="Q368" i="7"/>
  <c r="Q367" i="7"/>
  <c r="Q366" i="7"/>
  <c r="Q365" i="7"/>
  <c r="Q364" i="7"/>
  <c r="Q363" i="7"/>
  <c r="Q362" i="7"/>
  <c r="Q361" i="7"/>
  <c r="Q360" i="7"/>
  <c r="Q359" i="7"/>
  <c r="Q358" i="7"/>
  <c r="Q357" i="7"/>
  <c r="Q356" i="7"/>
  <c r="Q355" i="7"/>
  <c r="Q354" i="7"/>
  <c r="Q353" i="7"/>
  <c r="Q352" i="7"/>
  <c r="Q351" i="7"/>
  <c r="Q350" i="7"/>
  <c r="Q349" i="7"/>
  <c r="Q348" i="7"/>
  <c r="Q347" i="7"/>
  <c r="Q346" i="7"/>
  <c r="Q345" i="7"/>
  <c r="Q344" i="7"/>
  <c r="Q343" i="7"/>
  <c r="Q342" i="7"/>
  <c r="Q341" i="7"/>
  <c r="Q340" i="7"/>
  <c r="Q339" i="7"/>
  <c r="Q338" i="7"/>
  <c r="Q337" i="7"/>
  <c r="Q336" i="7"/>
  <c r="Q335" i="7"/>
  <c r="Q334" i="7"/>
  <c r="Q333" i="7"/>
  <c r="Q332" i="7"/>
  <c r="Q331" i="7"/>
  <c r="Q330" i="7"/>
  <c r="Q329" i="7"/>
  <c r="Q328" i="7"/>
  <c r="Q327" i="7"/>
  <c r="Q326" i="7"/>
  <c r="Q325" i="7"/>
  <c r="Q324" i="7"/>
  <c r="Q323" i="7"/>
  <c r="Q322" i="7"/>
  <c r="Q321" i="7"/>
  <c r="Q320" i="7"/>
  <c r="Q319" i="7"/>
  <c r="Q318" i="7"/>
  <c r="Q317" i="7"/>
  <c r="Q316" i="7"/>
  <c r="Q315" i="7"/>
  <c r="Q314" i="7"/>
  <c r="Q313" i="7"/>
  <c r="Q312" i="7"/>
  <c r="Q311" i="7"/>
  <c r="Q310" i="7"/>
  <c r="Q309" i="7"/>
  <c r="Q308" i="7"/>
  <c r="Q307" i="7"/>
  <c r="Q306" i="7"/>
  <c r="Q305" i="7"/>
  <c r="Q304" i="7"/>
  <c r="Q303" i="7"/>
  <c r="Q302" i="7"/>
  <c r="Q301" i="7"/>
  <c r="Q300" i="7"/>
  <c r="Q299" i="7"/>
  <c r="Q298" i="7"/>
  <c r="Q297" i="7"/>
  <c r="Q296" i="7"/>
  <c r="Q295" i="7"/>
  <c r="Q294" i="7"/>
  <c r="Q293" i="7"/>
  <c r="Q292" i="7"/>
  <c r="Q291" i="7"/>
  <c r="Q290" i="7"/>
  <c r="Q289" i="7"/>
  <c r="Q288" i="7"/>
  <c r="Q287" i="7"/>
  <c r="Q286" i="7"/>
  <c r="Q285" i="7"/>
  <c r="Q284" i="7"/>
  <c r="Q283" i="7"/>
  <c r="Q282" i="7"/>
  <c r="Q281" i="7"/>
  <c r="Q280" i="7"/>
  <c r="Q279" i="7"/>
  <c r="Q278" i="7"/>
  <c r="Q277" i="7"/>
  <c r="Q276" i="7"/>
  <c r="Q275" i="7"/>
  <c r="Q274" i="7"/>
  <c r="Q273" i="7"/>
  <c r="Q272" i="7"/>
  <c r="Q271" i="7"/>
  <c r="Q270" i="7"/>
  <c r="Q269" i="7"/>
  <c r="Q268" i="7"/>
  <c r="Q267" i="7"/>
  <c r="Q266" i="7"/>
  <c r="Q265" i="7"/>
  <c r="Q264" i="7"/>
  <c r="Q263" i="7"/>
  <c r="Q262" i="7"/>
  <c r="Q261" i="7"/>
  <c r="Q260" i="7"/>
  <c r="Q259" i="7"/>
  <c r="Q258" i="7"/>
  <c r="Q257" i="7"/>
  <c r="Q256" i="7"/>
  <c r="Q255" i="7"/>
  <c r="Q254" i="7"/>
  <c r="Q253" i="7"/>
  <c r="Q252" i="7"/>
  <c r="Q251" i="7"/>
  <c r="Q250" i="7"/>
  <c r="Q249" i="7"/>
  <c r="Q248" i="7"/>
  <c r="Q247" i="7"/>
  <c r="Q246" i="7"/>
  <c r="Q245" i="7"/>
  <c r="Q244" i="7"/>
  <c r="Q243" i="7"/>
  <c r="Q242" i="7"/>
  <c r="Q241" i="7"/>
  <c r="Q240" i="7"/>
  <c r="Q239" i="7"/>
  <c r="Q238" i="7"/>
  <c r="Q237" i="7"/>
  <c r="Q236" i="7"/>
  <c r="Q235" i="7"/>
  <c r="Q234" i="7"/>
  <c r="Q233" i="7"/>
  <c r="Q232" i="7"/>
  <c r="Q231" i="7"/>
  <c r="Q230" i="7"/>
  <c r="Q229" i="7"/>
  <c r="Q228" i="7"/>
  <c r="Q227" i="7"/>
  <c r="Q226" i="7"/>
  <c r="Q225" i="7"/>
  <c r="Q224" i="7"/>
  <c r="Q223" i="7"/>
  <c r="Q222" i="7"/>
  <c r="Q221" i="7"/>
  <c r="Q220" i="7"/>
  <c r="Q219" i="7"/>
  <c r="Q218" i="7"/>
  <c r="Q217" i="7"/>
  <c r="Q216" i="7"/>
  <c r="Q215" i="7"/>
  <c r="Q214" i="7"/>
  <c r="Q213" i="7"/>
  <c r="Q212" i="7"/>
  <c r="Q211" i="7"/>
  <c r="Q210" i="7"/>
  <c r="Q209" i="7"/>
  <c r="Q208" i="7"/>
  <c r="Q207" i="7"/>
  <c r="Q206" i="7"/>
  <c r="Q205" i="7"/>
  <c r="Q204" i="7"/>
  <c r="Q203" i="7"/>
  <c r="Q202" i="7"/>
  <c r="Q201" i="7"/>
  <c r="Q200" i="7"/>
  <c r="Q199" i="7"/>
  <c r="Q198" i="7"/>
  <c r="Q197" i="7"/>
  <c r="Q196" i="7"/>
  <c r="Q195" i="7"/>
  <c r="Q194" i="7"/>
  <c r="Q193" i="7"/>
  <c r="Q192" i="7"/>
  <c r="Q191" i="7"/>
  <c r="Q190" i="7"/>
  <c r="Q189" i="7"/>
  <c r="Q188" i="7"/>
  <c r="Q187" i="7"/>
  <c r="Q186" i="7"/>
  <c r="Q185" i="7"/>
  <c r="Q184" i="7"/>
  <c r="Q183" i="7"/>
  <c r="Q182" i="7"/>
  <c r="Q181" i="7"/>
  <c r="Q180" i="7"/>
  <c r="Q179" i="7"/>
  <c r="Q178" i="7"/>
  <c r="Q177" i="7"/>
  <c r="Q176" i="7"/>
  <c r="Q175" i="7"/>
  <c r="Q174" i="7"/>
  <c r="Q173" i="7"/>
  <c r="Q172" i="7"/>
  <c r="Q171" i="7"/>
  <c r="Q170" i="7"/>
  <c r="Q169" i="7"/>
  <c r="Q168" i="7"/>
  <c r="Q167" i="7"/>
  <c r="Q166" i="7"/>
  <c r="Q165" i="7"/>
  <c r="Q164" i="7"/>
  <c r="Q163" i="7"/>
  <c r="Q162" i="7"/>
  <c r="Q161" i="7"/>
  <c r="Q160" i="7"/>
  <c r="Q159" i="7"/>
  <c r="Q158" i="7"/>
  <c r="Q157" i="7"/>
  <c r="Q156" i="7"/>
  <c r="Q155" i="7"/>
  <c r="Q154" i="7"/>
  <c r="Q153" i="7"/>
  <c r="Q152" i="7"/>
  <c r="Q151" i="7"/>
  <c r="Q150" i="7"/>
  <c r="Q149" i="7"/>
  <c r="Q148" i="7"/>
  <c r="Q147" i="7"/>
  <c r="Q146" i="7"/>
  <c r="Q145" i="7"/>
  <c r="Q144" i="7"/>
  <c r="Q143" i="7"/>
  <c r="Q142" i="7"/>
  <c r="Q141" i="7"/>
  <c r="Q140" i="7"/>
  <c r="Q139" i="7"/>
  <c r="Q138" i="7"/>
  <c r="Q137" i="7"/>
  <c r="Q136" i="7"/>
  <c r="Q135" i="7"/>
  <c r="Q134" i="7"/>
  <c r="Q133" i="7"/>
  <c r="Q132" i="7"/>
  <c r="Q131" i="7"/>
  <c r="Q130" i="7"/>
  <c r="Q129" i="7"/>
  <c r="Q128" i="7"/>
  <c r="Q127" i="7"/>
  <c r="Q126" i="7"/>
  <c r="Q125" i="7"/>
  <c r="Q124" i="7"/>
  <c r="Q123" i="7"/>
  <c r="Q122" i="7"/>
  <c r="Q121" i="7"/>
  <c r="Q120" i="7"/>
  <c r="Q119" i="7"/>
  <c r="Q118" i="7"/>
  <c r="Q117" i="7"/>
  <c r="Q116" i="7"/>
  <c r="Q115" i="7"/>
  <c r="Q114" i="7"/>
  <c r="Q113" i="7"/>
  <c r="Q112" i="7"/>
  <c r="Q111" i="7"/>
  <c r="Q110" i="7"/>
  <c r="Q109" i="7"/>
  <c r="Q108" i="7"/>
  <c r="Q107" i="7"/>
  <c r="Q106" i="7"/>
  <c r="Q105" i="7"/>
  <c r="Q104" i="7"/>
  <c r="Q103" i="7"/>
  <c r="Q102" i="7"/>
  <c r="Q101" i="7"/>
  <c r="Q100" i="7"/>
  <c r="Q99" i="7"/>
  <c r="Q98" i="7"/>
  <c r="Q97" i="7"/>
  <c r="Q96" i="7"/>
  <c r="Q95" i="7"/>
  <c r="Q94" i="7"/>
  <c r="Q93" i="7"/>
  <c r="Q92" i="7"/>
  <c r="Q91" i="7"/>
  <c r="Q90" i="7"/>
  <c r="Q89" i="7"/>
  <c r="Q88" i="7"/>
  <c r="Q87" i="7"/>
  <c r="Q86" i="7"/>
  <c r="Q85" i="7"/>
  <c r="Q84" i="7"/>
  <c r="Q83" i="7"/>
  <c r="Q82" i="7"/>
  <c r="Q81" i="7"/>
  <c r="Q80" i="7"/>
  <c r="Q79" i="7"/>
  <c r="Q78" i="7"/>
  <c r="Q77" i="7"/>
  <c r="Q76" i="7"/>
  <c r="Q75" i="7"/>
  <c r="Q74" i="7"/>
  <c r="Q73" i="7"/>
  <c r="Q72" i="7"/>
  <c r="Q71" i="7"/>
  <c r="Q70" i="7"/>
  <c r="Q69" i="7"/>
  <c r="Q68" i="7"/>
  <c r="Q67" i="7"/>
  <c r="Q66" i="7"/>
  <c r="Q65" i="7"/>
  <c r="Q64" i="7"/>
  <c r="Q63" i="7"/>
  <c r="Q62" i="7"/>
  <c r="Q61" i="7"/>
  <c r="Q60" i="7"/>
  <c r="Q59" i="7"/>
  <c r="Q58" i="7"/>
  <c r="Q57" i="7"/>
  <c r="Q56" i="7"/>
  <c r="Q55" i="7"/>
  <c r="Q54" i="7"/>
  <c r="Q53" i="7"/>
  <c r="Q52" i="7"/>
  <c r="Q51" i="7"/>
  <c r="Q50" i="7"/>
  <c r="Q49" i="7"/>
  <c r="Q48" i="7"/>
  <c r="Q47" i="7"/>
  <c r="Q46" i="7"/>
  <c r="Q45" i="7"/>
  <c r="Q44" i="7"/>
  <c r="Q43" i="7"/>
  <c r="Q42" i="7"/>
  <c r="Q41" i="7"/>
  <c r="Q40" i="7"/>
  <c r="Q39" i="7"/>
  <c r="Q38" i="7"/>
  <c r="Q37" i="7"/>
  <c r="Q36" i="7"/>
  <c r="Q35" i="7"/>
  <c r="Q34" i="7"/>
  <c r="Q33" i="7"/>
  <c r="Q32" i="7"/>
  <c r="Q31" i="7"/>
  <c r="Q30" i="7"/>
  <c r="Q29" i="7"/>
  <c r="Q28" i="7"/>
  <c r="Q27" i="7"/>
  <c r="Q26" i="7"/>
  <c r="Q25" i="7"/>
  <c r="Q24" i="7"/>
  <c r="Q23" i="7"/>
  <c r="Q22" i="7"/>
  <c r="Q21" i="7"/>
  <c r="Q20" i="7"/>
  <c r="Q19" i="7"/>
  <c r="Q18" i="7"/>
  <c r="Q17" i="7"/>
  <c r="Q16" i="7"/>
  <c r="N12" i="7"/>
  <c r="O12" i="7" s="1"/>
  <c r="N13" i="7"/>
  <c r="O13" i="7" s="1"/>
  <c r="N14" i="7"/>
  <c r="O14" i="7" s="1"/>
  <c r="N15" i="7"/>
  <c r="O15" i="7" s="1"/>
  <c r="N16" i="7"/>
  <c r="O16" i="7" s="1"/>
  <c r="N17" i="7"/>
  <c r="O17" i="7" s="1"/>
  <c r="N18" i="7"/>
  <c r="O18" i="7" s="1"/>
  <c r="N11" i="7"/>
  <c r="BB32" i="10"/>
  <c r="BB31" i="10"/>
  <c r="BB30" i="10"/>
  <c r="BB29" i="10"/>
  <c r="BB28" i="10"/>
  <c r="BB27" i="10"/>
  <c r="BB26" i="10"/>
  <c r="BB25" i="10"/>
  <c r="W11" i="6"/>
  <c r="W12" i="6"/>
  <c r="I12" i="9" l="1"/>
  <c r="P12" i="9" s="1"/>
  <c r="I11" i="9"/>
  <c r="I13" i="9"/>
  <c r="AD19" i="6"/>
  <c r="AC19" i="6"/>
  <c r="B19" i="6" s="1"/>
  <c r="AD23" i="6"/>
  <c r="AC23" i="6"/>
  <c r="B23" i="6" s="1"/>
  <c r="AD27" i="6"/>
  <c r="AC27" i="6"/>
  <c r="B27" i="6" s="1"/>
  <c r="AD31" i="6"/>
  <c r="AC31" i="6"/>
  <c r="B31" i="6" s="1"/>
  <c r="AD35" i="6"/>
  <c r="AC35" i="6"/>
  <c r="B35" i="6" s="1"/>
  <c r="AD39" i="6"/>
  <c r="AC39" i="6"/>
  <c r="B39" i="6" s="1"/>
  <c r="AD43" i="6"/>
  <c r="AC43" i="6"/>
  <c r="B43" i="6" s="1"/>
  <c r="AD47" i="6"/>
  <c r="AC47" i="6"/>
  <c r="B47" i="6" s="1"/>
  <c r="AD51" i="6"/>
  <c r="AC51" i="6"/>
  <c r="B51" i="6" s="1"/>
  <c r="AD55" i="6"/>
  <c r="AC55" i="6"/>
  <c r="B55" i="6" s="1"/>
  <c r="AD59" i="6"/>
  <c r="AC59" i="6"/>
  <c r="B59" i="6" s="1"/>
  <c r="AD63" i="6"/>
  <c r="AC63" i="6"/>
  <c r="B63" i="6" s="1"/>
  <c r="AD67" i="6"/>
  <c r="AC67" i="6"/>
  <c r="B67" i="6" s="1"/>
  <c r="AD71" i="6"/>
  <c r="AC71" i="6"/>
  <c r="B71" i="6" s="1"/>
  <c r="AD75" i="6"/>
  <c r="AC75" i="6"/>
  <c r="B75" i="6" s="1"/>
  <c r="AD79" i="6"/>
  <c r="AC79" i="6"/>
  <c r="B79" i="6" s="1"/>
  <c r="AD83" i="6"/>
  <c r="AC83" i="6"/>
  <c r="B83" i="6" s="1"/>
  <c r="AD87" i="6"/>
  <c r="AC87" i="6"/>
  <c r="B87" i="6" s="1"/>
  <c r="AD91" i="6"/>
  <c r="AC91" i="6"/>
  <c r="B91" i="6" s="1"/>
  <c r="AD95" i="6"/>
  <c r="AC95" i="6"/>
  <c r="B95" i="6" s="1"/>
  <c r="AD99" i="6"/>
  <c r="AC99" i="6"/>
  <c r="B99" i="6" s="1"/>
  <c r="AD103" i="6"/>
  <c r="AC103" i="6"/>
  <c r="B103" i="6" s="1"/>
  <c r="AD107" i="6"/>
  <c r="AC107" i="6"/>
  <c r="B107" i="6" s="1"/>
  <c r="AD16" i="6"/>
  <c r="AC16" i="6"/>
  <c r="B16" i="6" s="1"/>
  <c r="AD20" i="6"/>
  <c r="AC20" i="6"/>
  <c r="B20" i="6" s="1"/>
  <c r="AD24" i="6"/>
  <c r="AC24" i="6"/>
  <c r="B24" i="6" s="1"/>
  <c r="AD28" i="6"/>
  <c r="AC28" i="6"/>
  <c r="B28" i="6" s="1"/>
  <c r="AD32" i="6"/>
  <c r="AC32" i="6"/>
  <c r="AD36" i="6"/>
  <c r="AC36" i="6"/>
  <c r="B36" i="6" s="1"/>
  <c r="AD40" i="6"/>
  <c r="AC40" i="6"/>
  <c r="B40" i="6" s="1"/>
  <c r="AD44" i="6"/>
  <c r="AC44" i="6"/>
  <c r="AD48" i="6"/>
  <c r="AC48" i="6"/>
  <c r="B48" i="6" s="1"/>
  <c r="AD52" i="6"/>
  <c r="AC52" i="6"/>
  <c r="B52" i="6" s="1"/>
  <c r="AD56" i="6"/>
  <c r="AC56" i="6"/>
  <c r="B56" i="6" s="1"/>
  <c r="AD60" i="6"/>
  <c r="AC60" i="6"/>
  <c r="AD64" i="6"/>
  <c r="AC64" i="6"/>
  <c r="B64" i="6" s="1"/>
  <c r="AD68" i="6"/>
  <c r="AC68" i="6"/>
  <c r="B68" i="6" s="1"/>
  <c r="AD72" i="6"/>
  <c r="AC72" i="6"/>
  <c r="B72" i="6" s="1"/>
  <c r="AD76" i="6"/>
  <c r="AC76" i="6"/>
  <c r="B76" i="6" s="1"/>
  <c r="AD80" i="6"/>
  <c r="AC80" i="6"/>
  <c r="B80" i="6" s="1"/>
  <c r="AD84" i="6"/>
  <c r="AC84" i="6"/>
  <c r="B84" i="6" s="1"/>
  <c r="AD88" i="6"/>
  <c r="AC88" i="6"/>
  <c r="B88" i="6" s="1"/>
  <c r="AD92" i="6"/>
  <c r="AC92" i="6"/>
  <c r="B92" i="6" s="1"/>
  <c r="AD96" i="6"/>
  <c r="AC96" i="6"/>
  <c r="B96" i="6" s="1"/>
  <c r="AD100" i="6"/>
  <c r="AC100" i="6"/>
  <c r="B100" i="6" s="1"/>
  <c r="AD104" i="6"/>
  <c r="AC104" i="6"/>
  <c r="AC17" i="6"/>
  <c r="B17" i="6" s="1"/>
  <c r="AD17" i="6"/>
  <c r="AC21" i="6"/>
  <c r="B21" i="6" s="1"/>
  <c r="AD21" i="6"/>
  <c r="AC25" i="6"/>
  <c r="B25" i="6" s="1"/>
  <c r="AD25" i="6"/>
  <c r="AC29" i="6"/>
  <c r="B29" i="6" s="1"/>
  <c r="AD29" i="6"/>
  <c r="AC33" i="6"/>
  <c r="B33" i="6" s="1"/>
  <c r="AD33" i="6"/>
  <c r="AC37" i="6"/>
  <c r="B37" i="6" s="1"/>
  <c r="AD37" i="6"/>
  <c r="AC41" i="6"/>
  <c r="B41" i="6" s="1"/>
  <c r="AD41" i="6"/>
  <c r="AC45" i="6"/>
  <c r="B45" i="6" s="1"/>
  <c r="AD45" i="6"/>
  <c r="AC49" i="6"/>
  <c r="B49" i="6" s="1"/>
  <c r="AD49" i="6"/>
  <c r="AC53" i="6"/>
  <c r="B53" i="6" s="1"/>
  <c r="AD53" i="6"/>
  <c r="AC57" i="6"/>
  <c r="B57" i="6" s="1"/>
  <c r="AD57" i="6"/>
  <c r="AC61" i="6"/>
  <c r="B61" i="6" s="1"/>
  <c r="AD61" i="6"/>
  <c r="AC65" i="6"/>
  <c r="B65" i="6" s="1"/>
  <c r="AD65" i="6"/>
  <c r="AC69" i="6"/>
  <c r="B69" i="6" s="1"/>
  <c r="AD69" i="6"/>
  <c r="AC73" i="6"/>
  <c r="B73" i="6" s="1"/>
  <c r="AD73" i="6"/>
  <c r="AC77" i="6"/>
  <c r="B77" i="6" s="1"/>
  <c r="AD77" i="6"/>
  <c r="AC81" i="6"/>
  <c r="B81" i="6" s="1"/>
  <c r="AD81" i="6"/>
  <c r="AC85" i="6"/>
  <c r="B85" i="6" s="1"/>
  <c r="AD85" i="6"/>
  <c r="AC89" i="6"/>
  <c r="B89" i="6" s="1"/>
  <c r="AD89" i="6"/>
  <c r="AC93" i="6"/>
  <c r="B93" i="6" s="1"/>
  <c r="AD93" i="6"/>
  <c r="AC97" i="6"/>
  <c r="B97" i="6" s="1"/>
  <c r="AD97" i="6"/>
  <c r="AC101" i="6"/>
  <c r="B101" i="6" s="1"/>
  <c r="AD101" i="6"/>
  <c r="AC105" i="6"/>
  <c r="B105" i="6" s="1"/>
  <c r="AD105" i="6"/>
  <c r="AC18" i="6"/>
  <c r="B18" i="6" s="1"/>
  <c r="AD18" i="6"/>
  <c r="AC22" i="6"/>
  <c r="B22" i="6" s="1"/>
  <c r="AD22" i="6"/>
  <c r="AC26" i="6"/>
  <c r="B26" i="6" s="1"/>
  <c r="AD26" i="6"/>
  <c r="AC30" i="6"/>
  <c r="B30" i="6" s="1"/>
  <c r="AD30" i="6"/>
  <c r="AC34" i="6"/>
  <c r="B34" i="6" s="1"/>
  <c r="AD34" i="6"/>
  <c r="AC38" i="6"/>
  <c r="B38" i="6" s="1"/>
  <c r="AD38" i="6"/>
  <c r="AC42" i="6"/>
  <c r="B42" i="6" s="1"/>
  <c r="AD42" i="6"/>
  <c r="AC46" i="6"/>
  <c r="B46" i="6" s="1"/>
  <c r="AD46" i="6"/>
  <c r="AC50" i="6"/>
  <c r="B50" i="6" s="1"/>
  <c r="AD50" i="6"/>
  <c r="AC54" i="6"/>
  <c r="B54" i="6" s="1"/>
  <c r="AD54" i="6"/>
  <c r="AC58" i="6"/>
  <c r="B58" i="6" s="1"/>
  <c r="AD58" i="6"/>
  <c r="AC62" i="6"/>
  <c r="B62" i="6" s="1"/>
  <c r="AD62" i="6"/>
  <c r="AC66" i="6"/>
  <c r="B66" i="6" s="1"/>
  <c r="AD66" i="6"/>
  <c r="AC70" i="6"/>
  <c r="B70" i="6" s="1"/>
  <c r="AD70" i="6"/>
  <c r="AC74" i="6"/>
  <c r="B74" i="6" s="1"/>
  <c r="AD74" i="6"/>
  <c r="AC78" i="6"/>
  <c r="B78" i="6" s="1"/>
  <c r="AD78" i="6"/>
  <c r="AC82" i="6"/>
  <c r="B82" i="6" s="1"/>
  <c r="AD82" i="6"/>
  <c r="AC86" i="6"/>
  <c r="B86" i="6" s="1"/>
  <c r="AD86" i="6"/>
  <c r="AC90" i="6"/>
  <c r="B90" i="6" s="1"/>
  <c r="AD90" i="6"/>
  <c r="AC94" i="6"/>
  <c r="B94" i="6" s="1"/>
  <c r="AD94" i="6"/>
  <c r="AC98" i="6"/>
  <c r="B98" i="6" s="1"/>
  <c r="AD98" i="6"/>
  <c r="AC102" i="6"/>
  <c r="B102" i="6" s="1"/>
  <c r="AD102" i="6"/>
  <c r="AC106" i="6"/>
  <c r="B106" i="6" s="1"/>
  <c r="AD106" i="6"/>
  <c r="Q12" i="7"/>
  <c r="CL9" i="3"/>
  <c r="D5" i="9"/>
  <c r="Q14" i="7"/>
  <c r="V14" i="7" s="1"/>
  <c r="CL11" i="3"/>
  <c r="D7" i="9"/>
  <c r="CL10" i="3"/>
  <c r="D6" i="9"/>
  <c r="B821" i="9" s="1"/>
  <c r="P821" i="9"/>
  <c r="P813" i="9"/>
  <c r="P989" i="9"/>
  <c r="P977" i="9"/>
  <c r="P969" i="9"/>
  <c r="P961" i="9"/>
  <c r="P953" i="9"/>
  <c r="P945" i="9"/>
  <c r="B937" i="9"/>
  <c r="P937" i="9"/>
  <c r="P929" i="9"/>
  <c r="B917" i="9"/>
  <c r="P917" i="9"/>
  <c r="P909" i="9"/>
  <c r="B901" i="9"/>
  <c r="P901" i="9"/>
  <c r="P893" i="9"/>
  <c r="B885" i="9"/>
  <c r="P885" i="9"/>
  <c r="P873" i="9"/>
  <c r="B865" i="9"/>
  <c r="P865" i="9"/>
  <c r="B853" i="9"/>
  <c r="P853" i="9"/>
  <c r="B837" i="9"/>
  <c r="P837" i="9"/>
  <c r="B817" i="9"/>
  <c r="P817" i="9"/>
  <c r="B985" i="9"/>
  <c r="P985" i="9"/>
  <c r="B981" i="9"/>
  <c r="P981" i="9"/>
  <c r="B973" i="9"/>
  <c r="P973" i="9"/>
  <c r="B965" i="9"/>
  <c r="P965" i="9"/>
  <c r="B957" i="9"/>
  <c r="P957" i="9"/>
  <c r="B949" i="9"/>
  <c r="P949" i="9"/>
  <c r="B941" i="9"/>
  <c r="P941" i="9"/>
  <c r="B933" i="9"/>
  <c r="P933" i="9"/>
  <c r="B925" i="9"/>
  <c r="P925" i="9"/>
  <c r="B921" i="9"/>
  <c r="P921" i="9"/>
  <c r="B913" i="9"/>
  <c r="P913" i="9"/>
  <c r="B905" i="9"/>
  <c r="P905" i="9"/>
  <c r="B897" i="9"/>
  <c r="P897" i="9"/>
  <c r="B889" i="9"/>
  <c r="P889" i="9"/>
  <c r="B881" i="9"/>
  <c r="P881" i="9"/>
  <c r="B877" i="9"/>
  <c r="P877" i="9"/>
  <c r="B869" i="9"/>
  <c r="P869" i="9"/>
  <c r="B861" i="9"/>
  <c r="P861" i="9"/>
  <c r="B857" i="9"/>
  <c r="P857" i="9"/>
  <c r="B849" i="9"/>
  <c r="P849" i="9"/>
  <c r="B845" i="9"/>
  <c r="P845" i="9"/>
  <c r="B841" i="9"/>
  <c r="P841" i="9"/>
  <c r="B833" i="9"/>
  <c r="P833" i="9"/>
  <c r="B829" i="9"/>
  <c r="P829" i="9"/>
  <c r="B825" i="9"/>
  <c r="P825" i="9"/>
  <c r="B793" i="9"/>
  <c r="P793" i="9"/>
  <c r="B809" i="9"/>
  <c r="P809" i="9"/>
  <c r="B805" i="9"/>
  <c r="P805" i="9"/>
  <c r="B801" i="9"/>
  <c r="P801" i="9"/>
  <c r="B797" i="9"/>
  <c r="P797" i="9"/>
  <c r="B789" i="9"/>
  <c r="P789" i="9"/>
  <c r="B785" i="9"/>
  <c r="P785" i="9"/>
  <c r="B781" i="9"/>
  <c r="P781" i="9"/>
  <c r="B777" i="9"/>
  <c r="P777" i="9"/>
  <c r="B773" i="9"/>
  <c r="P773" i="9"/>
  <c r="B769" i="9"/>
  <c r="P769" i="9"/>
  <c r="B765" i="9"/>
  <c r="P765" i="9"/>
  <c r="B761" i="9"/>
  <c r="P761" i="9"/>
  <c r="B757" i="9"/>
  <c r="P757" i="9"/>
  <c r="B753" i="9"/>
  <c r="P753" i="9"/>
  <c r="B749" i="9"/>
  <c r="P749" i="9"/>
  <c r="B745" i="9"/>
  <c r="P745" i="9"/>
  <c r="B741" i="9"/>
  <c r="P741" i="9"/>
  <c r="B737" i="9"/>
  <c r="P737" i="9"/>
  <c r="B733" i="9"/>
  <c r="P733" i="9"/>
  <c r="B729" i="9"/>
  <c r="P729" i="9"/>
  <c r="B725" i="9"/>
  <c r="P725" i="9"/>
  <c r="B721" i="9"/>
  <c r="P721" i="9"/>
  <c r="B717" i="9"/>
  <c r="P717" i="9"/>
  <c r="B713" i="9"/>
  <c r="P713" i="9"/>
  <c r="B709" i="9"/>
  <c r="P709" i="9"/>
  <c r="B705" i="9"/>
  <c r="P705" i="9"/>
  <c r="B701" i="9"/>
  <c r="P701" i="9"/>
  <c r="B697" i="9"/>
  <c r="P697" i="9"/>
  <c r="B693" i="9"/>
  <c r="P693" i="9"/>
  <c r="B689" i="9"/>
  <c r="P689" i="9"/>
  <c r="B685" i="9"/>
  <c r="P685" i="9"/>
  <c r="B681" i="9"/>
  <c r="P681" i="9"/>
  <c r="B677" i="9"/>
  <c r="P677" i="9"/>
  <c r="B673" i="9"/>
  <c r="P673" i="9"/>
  <c r="B669" i="9"/>
  <c r="P669" i="9"/>
  <c r="B665" i="9"/>
  <c r="P665" i="9"/>
  <c r="B661" i="9"/>
  <c r="P661" i="9"/>
  <c r="B657" i="9"/>
  <c r="P657" i="9"/>
  <c r="B653" i="9"/>
  <c r="P653" i="9"/>
  <c r="B649" i="9"/>
  <c r="P649" i="9"/>
  <c r="B645" i="9"/>
  <c r="P645" i="9"/>
  <c r="B641" i="9"/>
  <c r="P641" i="9"/>
  <c r="B637" i="9"/>
  <c r="P637" i="9"/>
  <c r="B633" i="9"/>
  <c r="P633" i="9"/>
  <c r="B629" i="9"/>
  <c r="P629" i="9"/>
  <c r="B625" i="9"/>
  <c r="P625" i="9"/>
  <c r="B621" i="9"/>
  <c r="P621" i="9"/>
  <c r="B617" i="9"/>
  <c r="P617" i="9"/>
  <c r="B613" i="9"/>
  <c r="P613" i="9"/>
  <c r="B609" i="9"/>
  <c r="P609" i="9"/>
  <c r="B605" i="9"/>
  <c r="P605" i="9"/>
  <c r="B601" i="9"/>
  <c r="P601" i="9"/>
  <c r="B597" i="9"/>
  <c r="P597" i="9"/>
  <c r="B593" i="9"/>
  <c r="P593" i="9"/>
  <c r="B589" i="9"/>
  <c r="P589" i="9"/>
  <c r="B585" i="9"/>
  <c r="P585" i="9"/>
  <c r="B581" i="9"/>
  <c r="P581" i="9"/>
  <c r="B577" i="9"/>
  <c r="P577" i="9"/>
  <c r="B573" i="9"/>
  <c r="P573" i="9"/>
  <c r="B569" i="9"/>
  <c r="P569" i="9"/>
  <c r="B565" i="9"/>
  <c r="P565" i="9"/>
  <c r="B561" i="9"/>
  <c r="P561" i="9"/>
  <c r="B557" i="9"/>
  <c r="P557" i="9"/>
  <c r="B553" i="9"/>
  <c r="P553" i="9"/>
  <c r="B549" i="9"/>
  <c r="P549" i="9"/>
  <c r="B545" i="9"/>
  <c r="P545" i="9"/>
  <c r="B541" i="9"/>
  <c r="P541" i="9"/>
  <c r="B537" i="9"/>
  <c r="P537" i="9"/>
  <c r="B533" i="9"/>
  <c r="P533" i="9"/>
  <c r="B529" i="9"/>
  <c r="P529" i="9"/>
  <c r="B525" i="9"/>
  <c r="P525" i="9"/>
  <c r="B521" i="9"/>
  <c r="P521" i="9"/>
  <c r="B517" i="9"/>
  <c r="P517" i="9"/>
  <c r="B513" i="9"/>
  <c r="P513" i="9"/>
  <c r="B509" i="9"/>
  <c r="P509" i="9"/>
  <c r="B505" i="9"/>
  <c r="P505" i="9"/>
  <c r="B501" i="9"/>
  <c r="P501" i="9"/>
  <c r="B497" i="9"/>
  <c r="P497" i="9"/>
  <c r="B493" i="9"/>
  <c r="P493" i="9"/>
  <c r="B489" i="9"/>
  <c r="P489" i="9"/>
  <c r="B485" i="9"/>
  <c r="P485" i="9"/>
  <c r="B481" i="9"/>
  <c r="P481" i="9"/>
  <c r="B477" i="9"/>
  <c r="P477" i="9"/>
  <c r="B473" i="9"/>
  <c r="P473" i="9"/>
  <c r="B465" i="9"/>
  <c r="P465" i="9"/>
  <c r="B457" i="9"/>
  <c r="P457" i="9"/>
  <c r="B449" i="9"/>
  <c r="P449" i="9"/>
  <c r="B441" i="9"/>
  <c r="P441" i="9"/>
  <c r="B433" i="9"/>
  <c r="P433" i="9"/>
  <c r="B425" i="9"/>
  <c r="P425" i="9"/>
  <c r="B413" i="9"/>
  <c r="P413" i="9"/>
  <c r="B409" i="9"/>
  <c r="P409" i="9"/>
  <c r="B401" i="9"/>
  <c r="P401" i="9"/>
  <c r="B393" i="9"/>
  <c r="P393" i="9"/>
  <c r="B385" i="9"/>
  <c r="P385" i="9"/>
  <c r="B377" i="9"/>
  <c r="P377" i="9"/>
  <c r="B373" i="9"/>
  <c r="P373" i="9"/>
  <c r="B369" i="9"/>
  <c r="P369" i="9"/>
  <c r="B353" i="9"/>
  <c r="P353" i="9"/>
  <c r="B345" i="9"/>
  <c r="P345" i="9"/>
  <c r="B337" i="9"/>
  <c r="P337" i="9"/>
  <c r="B329" i="9"/>
  <c r="P329" i="9"/>
  <c r="B321" i="9"/>
  <c r="P321" i="9"/>
  <c r="B313" i="9"/>
  <c r="P313" i="9"/>
  <c r="B309" i="9"/>
  <c r="P309" i="9"/>
  <c r="B297" i="9"/>
  <c r="P297" i="9"/>
  <c r="B289" i="9"/>
  <c r="P289" i="9"/>
  <c r="B281" i="9"/>
  <c r="P281" i="9"/>
  <c r="B273" i="9"/>
  <c r="P273" i="9"/>
  <c r="B265" i="9"/>
  <c r="P265" i="9"/>
  <c r="B257" i="9"/>
  <c r="P257" i="9"/>
  <c r="B249" i="9"/>
  <c r="P249" i="9"/>
  <c r="B241" i="9"/>
  <c r="P241" i="9"/>
  <c r="B233" i="9"/>
  <c r="P233" i="9"/>
  <c r="B225" i="9"/>
  <c r="P225" i="9"/>
  <c r="B217" i="9"/>
  <c r="P217" i="9"/>
  <c r="B209" i="9"/>
  <c r="P209" i="9"/>
  <c r="B201" i="9"/>
  <c r="P201" i="9"/>
  <c r="B193" i="9"/>
  <c r="P193" i="9"/>
  <c r="B181" i="9"/>
  <c r="P181" i="9"/>
  <c r="B177" i="9"/>
  <c r="P177" i="9"/>
  <c r="B169" i="9"/>
  <c r="P169" i="9"/>
  <c r="B157" i="9"/>
  <c r="P157" i="9"/>
  <c r="B153" i="9"/>
  <c r="P153" i="9"/>
  <c r="B141" i="9"/>
  <c r="P141" i="9"/>
  <c r="B133" i="9"/>
  <c r="P133" i="9"/>
  <c r="B129" i="9"/>
  <c r="P129" i="9"/>
  <c r="B121" i="9"/>
  <c r="P121" i="9"/>
  <c r="B113" i="9"/>
  <c r="P113" i="9"/>
  <c r="B101" i="9"/>
  <c r="P101" i="9"/>
  <c r="B97" i="9"/>
  <c r="P97" i="9"/>
  <c r="B89" i="9"/>
  <c r="P89" i="9"/>
  <c r="B81" i="9"/>
  <c r="P81" i="9"/>
  <c r="B65" i="9"/>
  <c r="P65" i="9"/>
  <c r="B53" i="9"/>
  <c r="P53" i="9"/>
  <c r="B45" i="9"/>
  <c r="P45" i="9"/>
  <c r="B37" i="9"/>
  <c r="P37" i="9"/>
  <c r="B29" i="9"/>
  <c r="P29" i="9"/>
  <c r="B21" i="9"/>
  <c r="P21" i="9"/>
  <c r="B13" i="9"/>
  <c r="P13" i="9"/>
  <c r="B984" i="9"/>
  <c r="P984" i="9"/>
  <c r="B968" i="9"/>
  <c r="P968" i="9"/>
  <c r="B948" i="9"/>
  <c r="P948" i="9"/>
  <c r="B936" i="9"/>
  <c r="P936" i="9"/>
  <c r="B916" i="9"/>
  <c r="P916" i="9"/>
  <c r="B904" i="9"/>
  <c r="P904" i="9"/>
  <c r="B884" i="9"/>
  <c r="P884" i="9"/>
  <c r="B864" i="9"/>
  <c r="P864" i="9"/>
  <c r="B844" i="9"/>
  <c r="P844" i="9"/>
  <c r="B828" i="9"/>
  <c r="P828" i="9"/>
  <c r="B808" i="9"/>
  <c r="P808" i="9"/>
  <c r="B788" i="9"/>
  <c r="P788" i="9"/>
  <c r="B776" i="9"/>
  <c r="P776" i="9"/>
  <c r="B756" i="9"/>
  <c r="P756" i="9"/>
  <c r="B736" i="9"/>
  <c r="P736" i="9"/>
  <c r="B724" i="9"/>
  <c r="P724" i="9"/>
  <c r="B708" i="9"/>
  <c r="P708" i="9"/>
  <c r="B688" i="9"/>
  <c r="P688" i="9"/>
  <c r="B676" i="9"/>
  <c r="P676" i="9"/>
  <c r="B664" i="9"/>
  <c r="P664" i="9"/>
  <c r="B644" i="9"/>
  <c r="P644" i="9"/>
  <c r="B628" i="9"/>
  <c r="P628" i="9"/>
  <c r="B612" i="9"/>
  <c r="P612" i="9"/>
  <c r="B592" i="9"/>
  <c r="P592" i="9"/>
  <c r="B572" i="9"/>
  <c r="P572" i="9"/>
  <c r="B552" i="9"/>
  <c r="P552" i="9"/>
  <c r="B532" i="9"/>
  <c r="P532" i="9"/>
  <c r="B516" i="9"/>
  <c r="P516" i="9"/>
  <c r="B504" i="9"/>
  <c r="P504" i="9"/>
  <c r="B484" i="9"/>
  <c r="P484" i="9"/>
  <c r="B464" i="9"/>
  <c r="P464" i="9"/>
  <c r="B440" i="9"/>
  <c r="P440" i="9"/>
  <c r="B420" i="9"/>
  <c r="P420" i="9"/>
  <c r="B400" i="9"/>
  <c r="P400" i="9"/>
  <c r="B384" i="9"/>
  <c r="P384" i="9"/>
  <c r="B364" i="9"/>
  <c r="P364" i="9"/>
  <c r="B348" i="9"/>
  <c r="P348" i="9"/>
  <c r="B332" i="9"/>
  <c r="P332" i="9"/>
  <c r="B328" i="9"/>
  <c r="P328" i="9"/>
  <c r="B316" i="9"/>
  <c r="P316" i="9"/>
  <c r="B312" i="9"/>
  <c r="P312" i="9"/>
  <c r="B308" i="9"/>
  <c r="P308" i="9"/>
  <c r="B304" i="9"/>
  <c r="P304" i="9"/>
  <c r="B300" i="9"/>
  <c r="P300" i="9"/>
  <c r="B296" i="9"/>
  <c r="P296" i="9"/>
  <c r="B292" i="9"/>
  <c r="P292" i="9"/>
  <c r="B288" i="9"/>
  <c r="P288" i="9"/>
  <c r="B284" i="9"/>
  <c r="P284" i="9"/>
  <c r="B280" i="9"/>
  <c r="P280" i="9"/>
  <c r="B276" i="9"/>
  <c r="P276" i="9"/>
  <c r="B272" i="9"/>
  <c r="P272" i="9"/>
  <c r="B268" i="9"/>
  <c r="P268" i="9"/>
  <c r="B264" i="9"/>
  <c r="P264" i="9"/>
  <c r="B260" i="9"/>
  <c r="P260" i="9"/>
  <c r="B256" i="9"/>
  <c r="P256" i="9"/>
  <c r="B252" i="9"/>
  <c r="P252" i="9"/>
  <c r="B248" i="9"/>
  <c r="P248" i="9"/>
  <c r="B244" i="9"/>
  <c r="P244" i="9"/>
  <c r="B240" i="9"/>
  <c r="P240" i="9"/>
  <c r="B236" i="9"/>
  <c r="P236" i="9"/>
  <c r="B232" i="9"/>
  <c r="P232" i="9"/>
  <c r="B228" i="9"/>
  <c r="P228" i="9"/>
  <c r="B224" i="9"/>
  <c r="P224" i="9"/>
  <c r="B220" i="9"/>
  <c r="P220" i="9"/>
  <c r="B208" i="9"/>
  <c r="P208" i="9"/>
  <c r="B204" i="9"/>
  <c r="P204" i="9"/>
  <c r="B200" i="9"/>
  <c r="P200" i="9"/>
  <c r="B196" i="9"/>
  <c r="P196" i="9"/>
  <c r="B192" i="9"/>
  <c r="P192" i="9"/>
  <c r="B188" i="9"/>
  <c r="P188" i="9"/>
  <c r="B184" i="9"/>
  <c r="P184" i="9"/>
  <c r="B180" i="9"/>
  <c r="P180" i="9"/>
  <c r="B176" i="9"/>
  <c r="P176" i="9"/>
  <c r="B172" i="9"/>
  <c r="P172" i="9"/>
  <c r="B168" i="9"/>
  <c r="P168" i="9"/>
  <c r="B164" i="9"/>
  <c r="P164" i="9"/>
  <c r="B160" i="9"/>
  <c r="P160" i="9"/>
  <c r="B156" i="9"/>
  <c r="P156" i="9"/>
  <c r="B152" i="9"/>
  <c r="P152" i="9"/>
  <c r="B148" i="9"/>
  <c r="P148" i="9"/>
  <c r="B144" i="9"/>
  <c r="P144" i="9"/>
  <c r="B140" i="9"/>
  <c r="P140" i="9"/>
  <c r="B136" i="9"/>
  <c r="P136" i="9"/>
  <c r="B132" i="9"/>
  <c r="P132" i="9"/>
  <c r="B128" i="9"/>
  <c r="P128" i="9"/>
  <c r="B124" i="9"/>
  <c r="P124" i="9"/>
  <c r="B120" i="9"/>
  <c r="P120" i="9"/>
  <c r="B116" i="9"/>
  <c r="P116" i="9"/>
  <c r="B112" i="9"/>
  <c r="P112" i="9"/>
  <c r="B108" i="9"/>
  <c r="P108" i="9"/>
  <c r="B104" i="9"/>
  <c r="P104" i="9"/>
  <c r="B100" i="9"/>
  <c r="P100" i="9"/>
  <c r="B96" i="9"/>
  <c r="P96" i="9"/>
  <c r="B92" i="9"/>
  <c r="P92" i="9"/>
  <c r="B88" i="9"/>
  <c r="P88" i="9"/>
  <c r="B84" i="9"/>
  <c r="P84" i="9"/>
  <c r="B80" i="9"/>
  <c r="P80" i="9"/>
  <c r="B76" i="9"/>
  <c r="P76" i="9"/>
  <c r="B72" i="9"/>
  <c r="P72" i="9"/>
  <c r="B68" i="9"/>
  <c r="P68" i="9"/>
  <c r="B64" i="9"/>
  <c r="P64" i="9"/>
  <c r="B60" i="9"/>
  <c r="P60" i="9"/>
  <c r="B56" i="9"/>
  <c r="P56" i="9"/>
  <c r="B52" i="9"/>
  <c r="P52" i="9"/>
  <c r="B48" i="9"/>
  <c r="P48" i="9"/>
  <c r="B44" i="9"/>
  <c r="P44" i="9"/>
  <c r="B40" i="9"/>
  <c r="P40" i="9"/>
  <c r="B36" i="9"/>
  <c r="P36" i="9"/>
  <c r="B32" i="9"/>
  <c r="P32" i="9"/>
  <c r="B28" i="9"/>
  <c r="P28" i="9"/>
  <c r="B24" i="9"/>
  <c r="P24" i="9"/>
  <c r="B20" i="9"/>
  <c r="P20" i="9"/>
  <c r="B16" i="9"/>
  <c r="P16" i="9"/>
  <c r="B12" i="9"/>
  <c r="B469" i="9"/>
  <c r="P469" i="9"/>
  <c r="B461" i="9"/>
  <c r="P461" i="9"/>
  <c r="B453" i="9"/>
  <c r="P453" i="9"/>
  <c r="B445" i="9"/>
  <c r="P445" i="9"/>
  <c r="B437" i="9"/>
  <c r="P437" i="9"/>
  <c r="B429" i="9"/>
  <c r="P429" i="9"/>
  <c r="B421" i="9"/>
  <c r="P421" i="9"/>
  <c r="B417" i="9"/>
  <c r="P417" i="9"/>
  <c r="B405" i="9"/>
  <c r="P405" i="9"/>
  <c r="B397" i="9"/>
  <c r="P397" i="9"/>
  <c r="B389" i="9"/>
  <c r="P389" i="9"/>
  <c r="B381" i="9"/>
  <c r="P381" i="9"/>
  <c r="B365" i="9"/>
  <c r="P365" i="9"/>
  <c r="B361" i="9"/>
  <c r="P361" i="9"/>
  <c r="B357" i="9"/>
  <c r="P357" i="9"/>
  <c r="B349" i="9"/>
  <c r="P349" i="9"/>
  <c r="B341" i="9"/>
  <c r="P341" i="9"/>
  <c r="B333" i="9"/>
  <c r="P333" i="9"/>
  <c r="B325" i="9"/>
  <c r="P325" i="9"/>
  <c r="B317" i="9"/>
  <c r="P317" i="9"/>
  <c r="B305" i="9"/>
  <c r="P305" i="9"/>
  <c r="B301" i="9"/>
  <c r="P301" i="9"/>
  <c r="B293" i="9"/>
  <c r="P293" i="9"/>
  <c r="B285" i="9"/>
  <c r="P285" i="9"/>
  <c r="B277" i="9"/>
  <c r="P277" i="9"/>
  <c r="B269" i="9"/>
  <c r="P269" i="9"/>
  <c r="B261" i="9"/>
  <c r="P261" i="9"/>
  <c r="B253" i="9"/>
  <c r="P253" i="9"/>
  <c r="B245" i="9"/>
  <c r="P245" i="9"/>
  <c r="B237" i="9"/>
  <c r="P237" i="9"/>
  <c r="B229" i="9"/>
  <c r="P229" i="9"/>
  <c r="B221" i="9"/>
  <c r="P221" i="9"/>
  <c r="B213" i="9"/>
  <c r="P213" i="9"/>
  <c r="B205" i="9"/>
  <c r="P205" i="9"/>
  <c r="B197" i="9"/>
  <c r="P197" i="9"/>
  <c r="B189" i="9"/>
  <c r="P189" i="9"/>
  <c r="B185" i="9"/>
  <c r="P185" i="9"/>
  <c r="B173" i="9"/>
  <c r="P173" i="9"/>
  <c r="B165" i="9"/>
  <c r="P165" i="9"/>
  <c r="B161" i="9"/>
  <c r="P161" i="9"/>
  <c r="B149" i="9"/>
  <c r="P149" i="9"/>
  <c r="B145" i="9"/>
  <c r="P145" i="9"/>
  <c r="B137" i="9"/>
  <c r="P137" i="9"/>
  <c r="B125" i="9"/>
  <c r="P125" i="9"/>
  <c r="B117" i="9"/>
  <c r="P117" i="9"/>
  <c r="B109" i="9"/>
  <c r="P109" i="9"/>
  <c r="B105" i="9"/>
  <c r="P105" i="9"/>
  <c r="B93" i="9"/>
  <c r="P93" i="9"/>
  <c r="B85" i="9"/>
  <c r="P85" i="9"/>
  <c r="B77" i="9"/>
  <c r="P77" i="9"/>
  <c r="B73" i="9"/>
  <c r="P73" i="9"/>
  <c r="B69" i="9"/>
  <c r="P69" i="9"/>
  <c r="B61" i="9"/>
  <c r="P61" i="9"/>
  <c r="B57" i="9"/>
  <c r="P57" i="9"/>
  <c r="B49" i="9"/>
  <c r="P49" i="9"/>
  <c r="B41" i="9"/>
  <c r="P41" i="9"/>
  <c r="B33" i="9"/>
  <c r="P33" i="9"/>
  <c r="B25" i="9"/>
  <c r="P25" i="9"/>
  <c r="B17" i="9"/>
  <c r="P17" i="9"/>
  <c r="B988" i="9"/>
  <c r="P988" i="9"/>
  <c r="B972" i="9"/>
  <c r="P972" i="9"/>
  <c r="B960" i="9"/>
  <c r="P960" i="9"/>
  <c r="B952" i="9"/>
  <c r="P952" i="9"/>
  <c r="B940" i="9"/>
  <c r="P940" i="9"/>
  <c r="B928" i="9"/>
  <c r="P928" i="9"/>
  <c r="B924" i="9"/>
  <c r="P924" i="9"/>
  <c r="B912" i="9"/>
  <c r="P912" i="9"/>
  <c r="B900" i="9"/>
  <c r="P900" i="9"/>
  <c r="B892" i="9"/>
  <c r="P892" i="9"/>
  <c r="B880" i="9"/>
  <c r="P880" i="9"/>
  <c r="B868" i="9"/>
  <c r="P868" i="9"/>
  <c r="B856" i="9"/>
  <c r="P856" i="9"/>
  <c r="B848" i="9"/>
  <c r="P848" i="9"/>
  <c r="B836" i="9"/>
  <c r="P836" i="9"/>
  <c r="B824" i="9"/>
  <c r="P824" i="9"/>
  <c r="B816" i="9"/>
  <c r="P816" i="9"/>
  <c r="B800" i="9"/>
  <c r="P800" i="9"/>
  <c r="B792" i="9"/>
  <c r="P792" i="9"/>
  <c r="B784" i="9"/>
  <c r="P784" i="9"/>
  <c r="B772" i="9"/>
  <c r="P772" i="9"/>
  <c r="B764" i="9"/>
  <c r="P764" i="9"/>
  <c r="B752" i="9"/>
  <c r="P752" i="9"/>
  <c r="B744" i="9"/>
  <c r="P744" i="9"/>
  <c r="B728" i="9"/>
  <c r="P728" i="9"/>
  <c r="B716" i="9"/>
  <c r="P716" i="9"/>
  <c r="B704" i="9"/>
  <c r="P704" i="9"/>
  <c r="B696" i="9"/>
  <c r="P696" i="9"/>
  <c r="B684" i="9"/>
  <c r="P684" i="9"/>
  <c r="B672" i="9"/>
  <c r="P672" i="9"/>
  <c r="B656" i="9"/>
  <c r="P656" i="9"/>
  <c r="B648" i="9"/>
  <c r="P648" i="9"/>
  <c r="B636" i="9"/>
  <c r="P636" i="9"/>
  <c r="B620" i="9"/>
  <c r="P620" i="9"/>
  <c r="B608" i="9"/>
  <c r="P608" i="9"/>
  <c r="B600" i="9"/>
  <c r="P600" i="9"/>
  <c r="B588" i="9"/>
  <c r="P588" i="9"/>
  <c r="B576" i="9"/>
  <c r="P576" i="9"/>
  <c r="B564" i="9"/>
  <c r="P564" i="9"/>
  <c r="B556" i="9"/>
  <c r="P556" i="9"/>
  <c r="B544" i="9"/>
  <c r="P544" i="9"/>
  <c r="B536" i="9"/>
  <c r="P536" i="9"/>
  <c r="B524" i="9"/>
  <c r="P524" i="9"/>
  <c r="B508" i="9"/>
  <c r="P508" i="9"/>
  <c r="B496" i="9"/>
  <c r="P496" i="9"/>
  <c r="B488" i="9"/>
  <c r="P488" i="9"/>
  <c r="B476" i="9"/>
  <c r="P476" i="9"/>
  <c r="B468" i="9"/>
  <c r="P468" i="9"/>
  <c r="B456" i="9"/>
  <c r="P456" i="9"/>
  <c r="B448" i="9"/>
  <c r="P448" i="9"/>
  <c r="B436" i="9"/>
  <c r="P436" i="9"/>
  <c r="B428" i="9"/>
  <c r="P428" i="9"/>
  <c r="B416" i="9"/>
  <c r="P416" i="9"/>
  <c r="B408" i="9"/>
  <c r="P408" i="9"/>
  <c r="B396" i="9"/>
  <c r="P396" i="9"/>
  <c r="B392" i="9"/>
  <c r="P392" i="9"/>
  <c r="B380" i="9"/>
  <c r="P380" i="9"/>
  <c r="B372" i="9"/>
  <c r="P372" i="9"/>
  <c r="B360" i="9"/>
  <c r="P360" i="9"/>
  <c r="B352" i="9"/>
  <c r="P352" i="9"/>
  <c r="B340" i="9"/>
  <c r="P340" i="9"/>
  <c r="B324" i="9"/>
  <c r="P324" i="9"/>
  <c r="B216" i="9"/>
  <c r="P216" i="9"/>
  <c r="B987" i="9"/>
  <c r="P987" i="9"/>
  <c r="B983" i="9"/>
  <c r="P983" i="9"/>
  <c r="B979" i="9"/>
  <c r="P979" i="9"/>
  <c r="B975" i="9"/>
  <c r="P975" i="9"/>
  <c r="B971" i="9"/>
  <c r="P971" i="9"/>
  <c r="B967" i="9"/>
  <c r="P967" i="9"/>
  <c r="B963" i="9"/>
  <c r="P963" i="9"/>
  <c r="B959" i="9"/>
  <c r="P959" i="9"/>
  <c r="B955" i="9"/>
  <c r="P955" i="9"/>
  <c r="B951" i="9"/>
  <c r="P951" i="9"/>
  <c r="B947" i="9"/>
  <c r="P947" i="9"/>
  <c r="B943" i="9"/>
  <c r="P943" i="9"/>
  <c r="B939" i="9"/>
  <c r="P939" i="9"/>
  <c r="B935" i="9"/>
  <c r="P935" i="9"/>
  <c r="B931" i="9"/>
  <c r="P931" i="9"/>
  <c r="B927" i="9"/>
  <c r="P927" i="9"/>
  <c r="B923" i="9"/>
  <c r="P923" i="9"/>
  <c r="B919" i="9"/>
  <c r="P919" i="9"/>
  <c r="B915" i="9"/>
  <c r="P915" i="9"/>
  <c r="B911" i="9"/>
  <c r="P911" i="9"/>
  <c r="B907" i="9"/>
  <c r="P907" i="9"/>
  <c r="B903" i="9"/>
  <c r="P903" i="9"/>
  <c r="B899" i="9"/>
  <c r="P899" i="9"/>
  <c r="B895" i="9"/>
  <c r="P895" i="9"/>
  <c r="B891" i="9"/>
  <c r="P891" i="9"/>
  <c r="B887" i="9"/>
  <c r="P887" i="9"/>
  <c r="B883" i="9"/>
  <c r="P883" i="9"/>
  <c r="B879" i="9"/>
  <c r="P879" i="9"/>
  <c r="B875" i="9"/>
  <c r="P875" i="9"/>
  <c r="B871" i="9"/>
  <c r="P871" i="9"/>
  <c r="B867" i="9"/>
  <c r="P867" i="9"/>
  <c r="B863" i="9"/>
  <c r="P863" i="9"/>
  <c r="B859" i="9"/>
  <c r="P859" i="9"/>
  <c r="B855" i="9"/>
  <c r="P855" i="9"/>
  <c r="B851" i="9"/>
  <c r="P851" i="9"/>
  <c r="B847" i="9"/>
  <c r="P847" i="9"/>
  <c r="B843" i="9"/>
  <c r="P843" i="9"/>
  <c r="B839" i="9"/>
  <c r="P839" i="9"/>
  <c r="B835" i="9"/>
  <c r="P835" i="9"/>
  <c r="B831" i="9"/>
  <c r="P831" i="9"/>
  <c r="B827" i="9"/>
  <c r="P827" i="9"/>
  <c r="B823" i="9"/>
  <c r="P823" i="9"/>
  <c r="B819" i="9"/>
  <c r="P819" i="9"/>
  <c r="B815" i="9"/>
  <c r="P815" i="9"/>
  <c r="B811" i="9"/>
  <c r="P811" i="9"/>
  <c r="B807" i="9"/>
  <c r="P807" i="9"/>
  <c r="B803" i="9"/>
  <c r="P803" i="9"/>
  <c r="B799" i="9"/>
  <c r="P799" i="9"/>
  <c r="B795" i="9"/>
  <c r="P795" i="9"/>
  <c r="B791" i="9"/>
  <c r="P791" i="9"/>
  <c r="B787" i="9"/>
  <c r="P787" i="9"/>
  <c r="B783" i="9"/>
  <c r="P783" i="9"/>
  <c r="B779" i="9"/>
  <c r="P779" i="9"/>
  <c r="B775" i="9"/>
  <c r="P775" i="9"/>
  <c r="B771" i="9"/>
  <c r="P771" i="9"/>
  <c r="B767" i="9"/>
  <c r="P767" i="9"/>
  <c r="B763" i="9"/>
  <c r="P763" i="9"/>
  <c r="B759" i="9"/>
  <c r="P759" i="9"/>
  <c r="B755" i="9"/>
  <c r="P755" i="9"/>
  <c r="B751" i="9"/>
  <c r="P751" i="9"/>
  <c r="B747" i="9"/>
  <c r="P747" i="9"/>
  <c r="B743" i="9"/>
  <c r="P743" i="9"/>
  <c r="B739" i="9"/>
  <c r="P739" i="9"/>
  <c r="B735" i="9"/>
  <c r="P735" i="9"/>
  <c r="B731" i="9"/>
  <c r="P731" i="9"/>
  <c r="B727" i="9"/>
  <c r="P727" i="9"/>
  <c r="B723" i="9"/>
  <c r="P723" i="9"/>
  <c r="B719" i="9"/>
  <c r="P719" i="9"/>
  <c r="B715" i="9"/>
  <c r="P715" i="9"/>
  <c r="B711" i="9"/>
  <c r="P711" i="9"/>
  <c r="B707" i="9"/>
  <c r="P707" i="9"/>
  <c r="B703" i="9"/>
  <c r="P703" i="9"/>
  <c r="B699" i="9"/>
  <c r="P699" i="9"/>
  <c r="B695" i="9"/>
  <c r="P695" i="9"/>
  <c r="B691" i="9"/>
  <c r="P691" i="9"/>
  <c r="B687" i="9"/>
  <c r="P687" i="9"/>
  <c r="B683" i="9"/>
  <c r="P683" i="9"/>
  <c r="B679" i="9"/>
  <c r="P679" i="9"/>
  <c r="B675" i="9"/>
  <c r="P675" i="9"/>
  <c r="B671" i="9"/>
  <c r="P671" i="9"/>
  <c r="B667" i="9"/>
  <c r="P667" i="9"/>
  <c r="B663" i="9"/>
  <c r="P663" i="9"/>
  <c r="B659" i="9"/>
  <c r="P659" i="9"/>
  <c r="B655" i="9"/>
  <c r="P655" i="9"/>
  <c r="B651" i="9"/>
  <c r="P651" i="9"/>
  <c r="B647" i="9"/>
  <c r="P647" i="9"/>
  <c r="B643" i="9"/>
  <c r="P643" i="9"/>
  <c r="B639" i="9"/>
  <c r="P639" i="9"/>
  <c r="B635" i="9"/>
  <c r="P635" i="9"/>
  <c r="B631" i="9"/>
  <c r="P631" i="9"/>
  <c r="B627" i="9"/>
  <c r="P627" i="9"/>
  <c r="B623" i="9"/>
  <c r="P623" i="9"/>
  <c r="B619" i="9"/>
  <c r="P619" i="9"/>
  <c r="B615" i="9"/>
  <c r="P615" i="9"/>
  <c r="B611" i="9"/>
  <c r="P611" i="9"/>
  <c r="B607" i="9"/>
  <c r="P607" i="9"/>
  <c r="B603" i="9"/>
  <c r="P603" i="9"/>
  <c r="B599" i="9"/>
  <c r="P599" i="9"/>
  <c r="B595" i="9"/>
  <c r="P595" i="9"/>
  <c r="B591" i="9"/>
  <c r="P591" i="9"/>
  <c r="B587" i="9"/>
  <c r="P587" i="9"/>
  <c r="B583" i="9"/>
  <c r="P583" i="9"/>
  <c r="B579" i="9"/>
  <c r="P579" i="9"/>
  <c r="B575" i="9"/>
  <c r="P575" i="9"/>
  <c r="B571" i="9"/>
  <c r="P571" i="9"/>
  <c r="B567" i="9"/>
  <c r="P567" i="9"/>
  <c r="B563" i="9"/>
  <c r="P563" i="9"/>
  <c r="B559" i="9"/>
  <c r="P559" i="9"/>
  <c r="B555" i="9"/>
  <c r="P555" i="9"/>
  <c r="B551" i="9"/>
  <c r="P551" i="9"/>
  <c r="B547" i="9"/>
  <c r="P547" i="9"/>
  <c r="B543" i="9"/>
  <c r="P543" i="9"/>
  <c r="B539" i="9"/>
  <c r="P539" i="9"/>
  <c r="B535" i="9"/>
  <c r="P535" i="9"/>
  <c r="B531" i="9"/>
  <c r="P531" i="9"/>
  <c r="B527" i="9"/>
  <c r="P527" i="9"/>
  <c r="B523" i="9"/>
  <c r="P523" i="9"/>
  <c r="B519" i="9"/>
  <c r="P519" i="9"/>
  <c r="B515" i="9"/>
  <c r="P515" i="9"/>
  <c r="B511" i="9"/>
  <c r="P511" i="9"/>
  <c r="B507" i="9"/>
  <c r="P507" i="9"/>
  <c r="B503" i="9"/>
  <c r="P503" i="9"/>
  <c r="B499" i="9"/>
  <c r="P499" i="9"/>
  <c r="B495" i="9"/>
  <c r="P495" i="9"/>
  <c r="B491" i="9"/>
  <c r="P491" i="9"/>
  <c r="B487" i="9"/>
  <c r="P487" i="9"/>
  <c r="B483" i="9"/>
  <c r="P483" i="9"/>
  <c r="B479" i="9"/>
  <c r="P479" i="9"/>
  <c r="B475" i="9"/>
  <c r="P475" i="9"/>
  <c r="B471" i="9"/>
  <c r="P471" i="9"/>
  <c r="B467" i="9"/>
  <c r="P467" i="9"/>
  <c r="B463" i="9"/>
  <c r="P463" i="9"/>
  <c r="B459" i="9"/>
  <c r="P459" i="9"/>
  <c r="B455" i="9"/>
  <c r="P455" i="9"/>
  <c r="B451" i="9"/>
  <c r="P451" i="9"/>
  <c r="B447" i="9"/>
  <c r="P447" i="9"/>
  <c r="B443" i="9"/>
  <c r="P443" i="9"/>
  <c r="B439" i="9"/>
  <c r="P439" i="9"/>
  <c r="B435" i="9"/>
  <c r="P435" i="9"/>
  <c r="B431" i="9"/>
  <c r="P431" i="9"/>
  <c r="B427" i="9"/>
  <c r="P427" i="9"/>
  <c r="B423" i="9"/>
  <c r="P423" i="9"/>
  <c r="B419" i="9"/>
  <c r="P419" i="9"/>
  <c r="B415" i="9"/>
  <c r="P415" i="9"/>
  <c r="B411" i="9"/>
  <c r="P411" i="9"/>
  <c r="B407" i="9"/>
  <c r="P407" i="9"/>
  <c r="B403" i="9"/>
  <c r="P403" i="9"/>
  <c r="B399" i="9"/>
  <c r="P399" i="9"/>
  <c r="B395" i="9"/>
  <c r="P395" i="9"/>
  <c r="B391" i="9"/>
  <c r="P391" i="9"/>
  <c r="B387" i="9"/>
  <c r="P387" i="9"/>
  <c r="B383" i="9"/>
  <c r="P383" i="9"/>
  <c r="B379" i="9"/>
  <c r="P379" i="9"/>
  <c r="B375" i="9"/>
  <c r="P375" i="9"/>
  <c r="B371" i="9"/>
  <c r="P371" i="9"/>
  <c r="B367" i="9"/>
  <c r="P367" i="9"/>
  <c r="B363" i="9"/>
  <c r="P363" i="9"/>
  <c r="B359" i="9"/>
  <c r="P359" i="9"/>
  <c r="B355" i="9"/>
  <c r="P355" i="9"/>
  <c r="B351" i="9"/>
  <c r="P351" i="9"/>
  <c r="B347" i="9"/>
  <c r="P347" i="9"/>
  <c r="B343" i="9"/>
  <c r="P343" i="9"/>
  <c r="B339" i="9"/>
  <c r="P339" i="9"/>
  <c r="B335" i="9"/>
  <c r="P335" i="9"/>
  <c r="B331" i="9"/>
  <c r="P331" i="9"/>
  <c r="B327" i="9"/>
  <c r="P327" i="9"/>
  <c r="B323" i="9"/>
  <c r="P323" i="9"/>
  <c r="B319" i="9"/>
  <c r="P319" i="9"/>
  <c r="B315" i="9"/>
  <c r="P315" i="9"/>
  <c r="B311" i="9"/>
  <c r="P311" i="9"/>
  <c r="B307" i="9"/>
  <c r="P307" i="9"/>
  <c r="B303" i="9"/>
  <c r="P303" i="9"/>
  <c r="B299" i="9"/>
  <c r="P299" i="9"/>
  <c r="B295" i="9"/>
  <c r="P295" i="9"/>
  <c r="B291" i="9"/>
  <c r="P291" i="9"/>
  <c r="B287" i="9"/>
  <c r="P287" i="9"/>
  <c r="B283" i="9"/>
  <c r="P283" i="9"/>
  <c r="B279" i="9"/>
  <c r="P279" i="9"/>
  <c r="B275" i="9"/>
  <c r="P275" i="9"/>
  <c r="B271" i="9"/>
  <c r="P271" i="9"/>
  <c r="B267" i="9"/>
  <c r="P267" i="9"/>
  <c r="B263" i="9"/>
  <c r="P263" i="9"/>
  <c r="B259" i="9"/>
  <c r="P259" i="9"/>
  <c r="B255" i="9"/>
  <c r="P255" i="9"/>
  <c r="B251" i="9"/>
  <c r="P251" i="9"/>
  <c r="B247" i="9"/>
  <c r="P247" i="9"/>
  <c r="B243" i="9"/>
  <c r="P243" i="9"/>
  <c r="B239" i="9"/>
  <c r="P239" i="9"/>
  <c r="B235" i="9"/>
  <c r="P235" i="9"/>
  <c r="B231" i="9"/>
  <c r="P231" i="9"/>
  <c r="B227" i="9"/>
  <c r="P227" i="9"/>
  <c r="B223" i="9"/>
  <c r="P223" i="9"/>
  <c r="B219" i="9"/>
  <c r="P219" i="9"/>
  <c r="B215" i="9"/>
  <c r="P215" i="9"/>
  <c r="B211" i="9"/>
  <c r="P211" i="9"/>
  <c r="B207" i="9"/>
  <c r="P207" i="9"/>
  <c r="B203" i="9"/>
  <c r="P203" i="9"/>
  <c r="B199" i="9"/>
  <c r="P199" i="9"/>
  <c r="B195" i="9"/>
  <c r="P195" i="9"/>
  <c r="B191" i="9"/>
  <c r="P191" i="9"/>
  <c r="B187" i="9"/>
  <c r="P187" i="9"/>
  <c r="B183" i="9"/>
  <c r="P183" i="9"/>
  <c r="B179" i="9"/>
  <c r="P179" i="9"/>
  <c r="B175" i="9"/>
  <c r="P175" i="9"/>
  <c r="B171" i="9"/>
  <c r="P171" i="9"/>
  <c r="B167" i="9"/>
  <c r="P167" i="9"/>
  <c r="B163" i="9"/>
  <c r="P163" i="9"/>
  <c r="B159" i="9"/>
  <c r="P159" i="9"/>
  <c r="B155" i="9"/>
  <c r="P155" i="9"/>
  <c r="B151" i="9"/>
  <c r="P151" i="9"/>
  <c r="B147" i="9"/>
  <c r="P147" i="9"/>
  <c r="B143" i="9"/>
  <c r="P143" i="9"/>
  <c r="B139" i="9"/>
  <c r="P139" i="9"/>
  <c r="B135" i="9"/>
  <c r="P135" i="9"/>
  <c r="B131" i="9"/>
  <c r="P131" i="9"/>
  <c r="B127" i="9"/>
  <c r="P127" i="9"/>
  <c r="B123" i="9"/>
  <c r="P123" i="9"/>
  <c r="B119" i="9"/>
  <c r="P119" i="9"/>
  <c r="B115" i="9"/>
  <c r="P115" i="9"/>
  <c r="B111" i="9"/>
  <c r="P111" i="9"/>
  <c r="B107" i="9"/>
  <c r="P107" i="9"/>
  <c r="B103" i="9"/>
  <c r="P103" i="9"/>
  <c r="B99" i="9"/>
  <c r="P99" i="9"/>
  <c r="B95" i="9"/>
  <c r="P95" i="9"/>
  <c r="B91" i="9"/>
  <c r="P91" i="9"/>
  <c r="B87" i="9"/>
  <c r="P87" i="9"/>
  <c r="B83" i="9"/>
  <c r="P83" i="9"/>
  <c r="B79" i="9"/>
  <c r="P79" i="9"/>
  <c r="B75" i="9"/>
  <c r="P75" i="9"/>
  <c r="B71" i="9"/>
  <c r="P71" i="9"/>
  <c r="B67" i="9"/>
  <c r="P67" i="9"/>
  <c r="B63" i="9"/>
  <c r="P63" i="9"/>
  <c r="B59" i="9"/>
  <c r="P59" i="9"/>
  <c r="B55" i="9"/>
  <c r="P55" i="9"/>
  <c r="B51" i="9"/>
  <c r="P51" i="9"/>
  <c r="B47" i="9"/>
  <c r="P47" i="9"/>
  <c r="B43" i="9"/>
  <c r="P43" i="9"/>
  <c r="B39" i="9"/>
  <c r="P39" i="9"/>
  <c r="B35" i="9"/>
  <c r="P35" i="9"/>
  <c r="B31" i="9"/>
  <c r="P31" i="9"/>
  <c r="B27" i="9"/>
  <c r="P27" i="9"/>
  <c r="B23" i="9"/>
  <c r="P23" i="9"/>
  <c r="B19" i="9"/>
  <c r="P19" i="9"/>
  <c r="B980" i="9"/>
  <c r="P980" i="9"/>
  <c r="B976" i="9"/>
  <c r="P976" i="9"/>
  <c r="B964" i="9"/>
  <c r="P964" i="9"/>
  <c r="B956" i="9"/>
  <c r="P956" i="9"/>
  <c r="B944" i="9"/>
  <c r="P944" i="9"/>
  <c r="B932" i="9"/>
  <c r="P932" i="9"/>
  <c r="B920" i="9"/>
  <c r="P920" i="9"/>
  <c r="B908" i="9"/>
  <c r="P908" i="9"/>
  <c r="B896" i="9"/>
  <c r="P896" i="9"/>
  <c r="B888" i="9"/>
  <c r="P888" i="9"/>
  <c r="B876" i="9"/>
  <c r="P876" i="9"/>
  <c r="B872" i="9"/>
  <c r="P872" i="9"/>
  <c r="B860" i="9"/>
  <c r="P860" i="9"/>
  <c r="B852" i="9"/>
  <c r="P852" i="9"/>
  <c r="B840" i="9"/>
  <c r="P840" i="9"/>
  <c r="B832" i="9"/>
  <c r="P832" i="9"/>
  <c r="B820" i="9"/>
  <c r="P820" i="9"/>
  <c r="B812" i="9"/>
  <c r="P812" i="9"/>
  <c r="B804" i="9"/>
  <c r="P804" i="9"/>
  <c r="B796" i="9"/>
  <c r="P796" i="9"/>
  <c r="B780" i="9"/>
  <c r="P780" i="9"/>
  <c r="B768" i="9"/>
  <c r="P768" i="9"/>
  <c r="B760" i="9"/>
  <c r="P760" i="9"/>
  <c r="B748" i="9"/>
  <c r="P748" i="9"/>
  <c r="B740" i="9"/>
  <c r="P740" i="9"/>
  <c r="B732" i="9"/>
  <c r="P732" i="9"/>
  <c r="B720" i="9"/>
  <c r="P720" i="9"/>
  <c r="B712" i="9"/>
  <c r="P712" i="9"/>
  <c r="B700" i="9"/>
  <c r="P700" i="9"/>
  <c r="B692" i="9"/>
  <c r="P692" i="9"/>
  <c r="B680" i="9"/>
  <c r="P680" i="9"/>
  <c r="B668" i="9"/>
  <c r="P668" i="9"/>
  <c r="B660" i="9"/>
  <c r="P660" i="9"/>
  <c r="B652" i="9"/>
  <c r="P652" i="9"/>
  <c r="B640" i="9"/>
  <c r="P640" i="9"/>
  <c r="B632" i="9"/>
  <c r="P632" i="9"/>
  <c r="B624" i="9"/>
  <c r="P624" i="9"/>
  <c r="B616" i="9"/>
  <c r="P616" i="9"/>
  <c r="B604" i="9"/>
  <c r="P604" i="9"/>
  <c r="B596" i="9"/>
  <c r="P596" i="9"/>
  <c r="B584" i="9"/>
  <c r="P584" i="9"/>
  <c r="B580" i="9"/>
  <c r="P580" i="9"/>
  <c r="B568" i="9"/>
  <c r="P568" i="9"/>
  <c r="B560" i="9"/>
  <c r="P560" i="9"/>
  <c r="B548" i="9"/>
  <c r="P548" i="9"/>
  <c r="B540" i="9"/>
  <c r="P540" i="9"/>
  <c r="B528" i="9"/>
  <c r="P528" i="9"/>
  <c r="B520" i="9"/>
  <c r="P520" i="9"/>
  <c r="B512" i="9"/>
  <c r="P512" i="9"/>
  <c r="B500" i="9"/>
  <c r="P500" i="9"/>
  <c r="B492" i="9"/>
  <c r="P492" i="9"/>
  <c r="B480" i="9"/>
  <c r="P480" i="9"/>
  <c r="B472" i="9"/>
  <c r="P472" i="9"/>
  <c r="B460" i="9"/>
  <c r="P460" i="9"/>
  <c r="B452" i="9"/>
  <c r="P452" i="9"/>
  <c r="B444" i="9"/>
  <c r="P444" i="9"/>
  <c r="B432" i="9"/>
  <c r="P432" i="9"/>
  <c r="B424" i="9"/>
  <c r="P424" i="9"/>
  <c r="B412" i="9"/>
  <c r="P412" i="9"/>
  <c r="B404" i="9"/>
  <c r="P404" i="9"/>
  <c r="B388" i="9"/>
  <c r="P388" i="9"/>
  <c r="B376" i="9"/>
  <c r="P376" i="9"/>
  <c r="B368" i="9"/>
  <c r="P368" i="9"/>
  <c r="B356" i="9"/>
  <c r="P356" i="9"/>
  <c r="B344" i="9"/>
  <c r="P344" i="9"/>
  <c r="B336" i="9"/>
  <c r="P336" i="9"/>
  <c r="B320" i="9"/>
  <c r="P320" i="9"/>
  <c r="B212" i="9"/>
  <c r="P212" i="9"/>
  <c r="B986" i="9"/>
  <c r="P986" i="9"/>
  <c r="B982" i="9"/>
  <c r="P982" i="9"/>
  <c r="B978" i="9"/>
  <c r="P978" i="9"/>
  <c r="B974" i="9"/>
  <c r="P974" i="9"/>
  <c r="B970" i="9"/>
  <c r="P970" i="9"/>
  <c r="B966" i="9"/>
  <c r="P966" i="9"/>
  <c r="B962" i="9"/>
  <c r="P962" i="9"/>
  <c r="B958" i="9"/>
  <c r="P958" i="9"/>
  <c r="B954" i="9"/>
  <c r="P954" i="9"/>
  <c r="B950" i="9"/>
  <c r="P950" i="9"/>
  <c r="B946" i="9"/>
  <c r="P946" i="9"/>
  <c r="B942" i="9"/>
  <c r="P942" i="9"/>
  <c r="B938" i="9"/>
  <c r="P938" i="9"/>
  <c r="B934" i="9"/>
  <c r="P934" i="9"/>
  <c r="B930" i="9"/>
  <c r="P930" i="9"/>
  <c r="B926" i="9"/>
  <c r="P926" i="9"/>
  <c r="B922" i="9"/>
  <c r="P922" i="9"/>
  <c r="B918" i="9"/>
  <c r="P918" i="9"/>
  <c r="B914" i="9"/>
  <c r="P914" i="9"/>
  <c r="B910" i="9"/>
  <c r="P910" i="9"/>
  <c r="B906" i="9"/>
  <c r="P906" i="9"/>
  <c r="B902" i="9"/>
  <c r="P902" i="9"/>
  <c r="B898" i="9"/>
  <c r="P898" i="9"/>
  <c r="B894" i="9"/>
  <c r="P894" i="9"/>
  <c r="B890" i="9"/>
  <c r="P890" i="9"/>
  <c r="B886" i="9"/>
  <c r="P886" i="9"/>
  <c r="B882" i="9"/>
  <c r="P882" i="9"/>
  <c r="B878" i="9"/>
  <c r="P878" i="9"/>
  <c r="B874" i="9"/>
  <c r="P874" i="9"/>
  <c r="B870" i="9"/>
  <c r="P870" i="9"/>
  <c r="B866" i="9"/>
  <c r="P866" i="9"/>
  <c r="B862" i="9"/>
  <c r="P862" i="9"/>
  <c r="B858" i="9"/>
  <c r="P858" i="9"/>
  <c r="B854" i="9"/>
  <c r="P854" i="9"/>
  <c r="B850" i="9"/>
  <c r="P850" i="9"/>
  <c r="B846" i="9"/>
  <c r="P846" i="9"/>
  <c r="B842" i="9"/>
  <c r="P842" i="9"/>
  <c r="B838" i="9"/>
  <c r="P838" i="9"/>
  <c r="B834" i="9"/>
  <c r="P834" i="9"/>
  <c r="B830" i="9"/>
  <c r="P830" i="9"/>
  <c r="B826" i="9"/>
  <c r="P826" i="9"/>
  <c r="B822" i="9"/>
  <c r="P822" i="9"/>
  <c r="B818" i="9"/>
  <c r="P818" i="9"/>
  <c r="B814" i="9"/>
  <c r="P814" i="9"/>
  <c r="B810" i="9"/>
  <c r="P810" i="9"/>
  <c r="B806" i="9"/>
  <c r="P806" i="9"/>
  <c r="B802" i="9"/>
  <c r="P802" i="9"/>
  <c r="B798" i="9"/>
  <c r="P798" i="9"/>
  <c r="B794" i="9"/>
  <c r="P794" i="9"/>
  <c r="B790" i="9"/>
  <c r="P790" i="9"/>
  <c r="B786" i="9"/>
  <c r="P786" i="9"/>
  <c r="B782" i="9"/>
  <c r="P782" i="9"/>
  <c r="B778" i="9"/>
  <c r="P778" i="9"/>
  <c r="B774" i="9"/>
  <c r="P774" i="9"/>
  <c r="B770" i="9"/>
  <c r="P770" i="9"/>
  <c r="B766" i="9"/>
  <c r="P766" i="9"/>
  <c r="B762" i="9"/>
  <c r="P762" i="9"/>
  <c r="B758" i="9"/>
  <c r="P758" i="9"/>
  <c r="B754" i="9"/>
  <c r="P754" i="9"/>
  <c r="B750" i="9"/>
  <c r="P750" i="9"/>
  <c r="B746" i="9"/>
  <c r="P746" i="9"/>
  <c r="B742" i="9"/>
  <c r="P742" i="9"/>
  <c r="B738" i="9"/>
  <c r="P738" i="9"/>
  <c r="B734" i="9"/>
  <c r="P734" i="9"/>
  <c r="B730" i="9"/>
  <c r="P730" i="9"/>
  <c r="B726" i="9"/>
  <c r="P726" i="9"/>
  <c r="B722" i="9"/>
  <c r="P722" i="9"/>
  <c r="B718" i="9"/>
  <c r="P718" i="9"/>
  <c r="B714" i="9"/>
  <c r="P714" i="9"/>
  <c r="B710" i="9"/>
  <c r="P710" i="9"/>
  <c r="B706" i="9"/>
  <c r="P706" i="9"/>
  <c r="B702" i="9"/>
  <c r="P702" i="9"/>
  <c r="B698" i="9"/>
  <c r="P698" i="9"/>
  <c r="B694" i="9"/>
  <c r="P694" i="9"/>
  <c r="B690" i="9"/>
  <c r="P690" i="9"/>
  <c r="B686" i="9"/>
  <c r="P686" i="9"/>
  <c r="B682" i="9"/>
  <c r="P682" i="9"/>
  <c r="B678" i="9"/>
  <c r="P678" i="9"/>
  <c r="B674" i="9"/>
  <c r="P674" i="9"/>
  <c r="B670" i="9"/>
  <c r="P670" i="9"/>
  <c r="B666" i="9"/>
  <c r="P666" i="9"/>
  <c r="B662" i="9"/>
  <c r="P662" i="9"/>
  <c r="B658" i="9"/>
  <c r="P658" i="9"/>
  <c r="B654" i="9"/>
  <c r="P654" i="9"/>
  <c r="B650" i="9"/>
  <c r="P650" i="9"/>
  <c r="B646" i="9"/>
  <c r="P646" i="9"/>
  <c r="B642" i="9"/>
  <c r="P642" i="9"/>
  <c r="B638" i="9"/>
  <c r="P638" i="9"/>
  <c r="B634" i="9"/>
  <c r="P634" i="9"/>
  <c r="B630" i="9"/>
  <c r="P630" i="9"/>
  <c r="B626" i="9"/>
  <c r="P626" i="9"/>
  <c r="B622" i="9"/>
  <c r="P622" i="9"/>
  <c r="B618" i="9"/>
  <c r="P618" i="9"/>
  <c r="B614" i="9"/>
  <c r="P614" i="9"/>
  <c r="B610" i="9"/>
  <c r="P610" i="9"/>
  <c r="B606" i="9"/>
  <c r="P606" i="9"/>
  <c r="B602" i="9"/>
  <c r="P602" i="9"/>
  <c r="B598" i="9"/>
  <c r="P598" i="9"/>
  <c r="B594" i="9"/>
  <c r="P594" i="9"/>
  <c r="B590" i="9"/>
  <c r="P590" i="9"/>
  <c r="B586" i="9"/>
  <c r="P586" i="9"/>
  <c r="B582" i="9"/>
  <c r="P582" i="9"/>
  <c r="B578" i="9"/>
  <c r="P578" i="9"/>
  <c r="B574" i="9"/>
  <c r="P574" i="9"/>
  <c r="B570" i="9"/>
  <c r="P570" i="9"/>
  <c r="B566" i="9"/>
  <c r="P566" i="9"/>
  <c r="B562" i="9"/>
  <c r="P562" i="9"/>
  <c r="B558" i="9"/>
  <c r="P558" i="9"/>
  <c r="B554" i="9"/>
  <c r="P554" i="9"/>
  <c r="B550" i="9"/>
  <c r="P550" i="9"/>
  <c r="B546" i="9"/>
  <c r="P546" i="9"/>
  <c r="B542" i="9"/>
  <c r="P542" i="9"/>
  <c r="B538" i="9"/>
  <c r="P538" i="9"/>
  <c r="B534" i="9"/>
  <c r="P534" i="9"/>
  <c r="B530" i="9"/>
  <c r="P530" i="9"/>
  <c r="B526" i="9"/>
  <c r="P526" i="9"/>
  <c r="B522" i="9"/>
  <c r="P522" i="9"/>
  <c r="B518" i="9"/>
  <c r="P518" i="9"/>
  <c r="B514" i="9"/>
  <c r="P514" i="9"/>
  <c r="B510" i="9"/>
  <c r="P510" i="9"/>
  <c r="B506" i="9"/>
  <c r="P506" i="9"/>
  <c r="B502" i="9"/>
  <c r="P502" i="9"/>
  <c r="B498" i="9"/>
  <c r="P498" i="9"/>
  <c r="B494" i="9"/>
  <c r="P494" i="9"/>
  <c r="B490" i="9"/>
  <c r="P490" i="9"/>
  <c r="B486" i="9"/>
  <c r="P486" i="9"/>
  <c r="B482" i="9"/>
  <c r="P482" i="9"/>
  <c r="B478" i="9"/>
  <c r="P478" i="9"/>
  <c r="B474" i="9"/>
  <c r="P474" i="9"/>
  <c r="B470" i="9"/>
  <c r="P470" i="9"/>
  <c r="B466" i="9"/>
  <c r="P466" i="9"/>
  <c r="B462" i="9"/>
  <c r="P462" i="9"/>
  <c r="B458" i="9"/>
  <c r="P458" i="9"/>
  <c r="B454" i="9"/>
  <c r="P454" i="9"/>
  <c r="B450" i="9"/>
  <c r="P450" i="9"/>
  <c r="B446" i="9"/>
  <c r="P446" i="9"/>
  <c r="B442" i="9"/>
  <c r="P442" i="9"/>
  <c r="B438" i="9"/>
  <c r="P438" i="9"/>
  <c r="B434" i="9"/>
  <c r="P434" i="9"/>
  <c r="B430" i="9"/>
  <c r="P430" i="9"/>
  <c r="B426" i="9"/>
  <c r="P426" i="9"/>
  <c r="B422" i="9"/>
  <c r="P422" i="9"/>
  <c r="B418" i="9"/>
  <c r="P418" i="9"/>
  <c r="B414" i="9"/>
  <c r="P414" i="9"/>
  <c r="B410" i="9"/>
  <c r="P410" i="9"/>
  <c r="B406" i="9"/>
  <c r="P406" i="9"/>
  <c r="B402" i="9"/>
  <c r="P402" i="9"/>
  <c r="B398" i="9"/>
  <c r="P398" i="9"/>
  <c r="B394" i="9"/>
  <c r="P394" i="9"/>
  <c r="B390" i="9"/>
  <c r="P390" i="9"/>
  <c r="B386" i="9"/>
  <c r="P386" i="9"/>
  <c r="B382" i="9"/>
  <c r="P382" i="9"/>
  <c r="B378" i="9"/>
  <c r="P378" i="9"/>
  <c r="B374" i="9"/>
  <c r="P374" i="9"/>
  <c r="B370" i="9"/>
  <c r="P370" i="9"/>
  <c r="B366" i="9"/>
  <c r="P366" i="9"/>
  <c r="B362" i="9"/>
  <c r="P362" i="9"/>
  <c r="B358" i="9"/>
  <c r="P358" i="9"/>
  <c r="B354" i="9"/>
  <c r="P354" i="9"/>
  <c r="B350" i="9"/>
  <c r="P350" i="9"/>
  <c r="B346" i="9"/>
  <c r="P346" i="9"/>
  <c r="B342" i="9"/>
  <c r="P342" i="9"/>
  <c r="B338" i="9"/>
  <c r="P338" i="9"/>
  <c r="B334" i="9"/>
  <c r="P334" i="9"/>
  <c r="B330" i="9"/>
  <c r="P330" i="9"/>
  <c r="B326" i="9"/>
  <c r="P326" i="9"/>
  <c r="B322" i="9"/>
  <c r="P322" i="9"/>
  <c r="B318" i="9"/>
  <c r="P318" i="9"/>
  <c r="B314" i="9"/>
  <c r="P314" i="9"/>
  <c r="B310" i="9"/>
  <c r="P310" i="9"/>
  <c r="B306" i="9"/>
  <c r="P306" i="9"/>
  <c r="B302" i="9"/>
  <c r="P302" i="9"/>
  <c r="B298" i="9"/>
  <c r="P298" i="9"/>
  <c r="B294" i="9"/>
  <c r="P294" i="9"/>
  <c r="B290" i="9"/>
  <c r="P290" i="9"/>
  <c r="B286" i="9"/>
  <c r="P286" i="9"/>
  <c r="B282" i="9"/>
  <c r="P282" i="9"/>
  <c r="B278" i="9"/>
  <c r="P278" i="9"/>
  <c r="B274" i="9"/>
  <c r="P274" i="9"/>
  <c r="B270" i="9"/>
  <c r="P270" i="9"/>
  <c r="B266" i="9"/>
  <c r="P266" i="9"/>
  <c r="B262" i="9"/>
  <c r="P262" i="9"/>
  <c r="B258" i="9"/>
  <c r="P258" i="9"/>
  <c r="B254" i="9"/>
  <c r="P254" i="9"/>
  <c r="B250" i="9"/>
  <c r="P250" i="9"/>
  <c r="B246" i="9"/>
  <c r="P246" i="9"/>
  <c r="B242" i="9"/>
  <c r="P242" i="9"/>
  <c r="B238" i="9"/>
  <c r="P238" i="9"/>
  <c r="B234" i="9"/>
  <c r="P234" i="9"/>
  <c r="B230" i="9"/>
  <c r="P230" i="9"/>
  <c r="B226" i="9"/>
  <c r="P226" i="9"/>
  <c r="B222" i="9"/>
  <c r="P222" i="9"/>
  <c r="B218" i="9"/>
  <c r="P218" i="9"/>
  <c r="B214" i="9"/>
  <c r="P214" i="9"/>
  <c r="B210" i="9"/>
  <c r="P210" i="9"/>
  <c r="B206" i="9"/>
  <c r="P206" i="9"/>
  <c r="B202" i="9"/>
  <c r="P202" i="9"/>
  <c r="B198" i="9"/>
  <c r="P198" i="9"/>
  <c r="B194" i="9"/>
  <c r="P194" i="9"/>
  <c r="B190" i="9"/>
  <c r="P190" i="9"/>
  <c r="B186" i="9"/>
  <c r="P186" i="9"/>
  <c r="B182" i="9"/>
  <c r="P182" i="9"/>
  <c r="B178" i="9"/>
  <c r="P178" i="9"/>
  <c r="B174" i="9"/>
  <c r="P174" i="9"/>
  <c r="B170" i="9"/>
  <c r="P170" i="9"/>
  <c r="B166" i="9"/>
  <c r="P166" i="9"/>
  <c r="B162" i="9"/>
  <c r="P162" i="9"/>
  <c r="B158" i="9"/>
  <c r="P158" i="9"/>
  <c r="B154" i="9"/>
  <c r="P154" i="9"/>
  <c r="B150" i="9"/>
  <c r="P150" i="9"/>
  <c r="B146" i="9"/>
  <c r="P146" i="9"/>
  <c r="B142" i="9"/>
  <c r="P142" i="9"/>
  <c r="B138" i="9"/>
  <c r="P138" i="9"/>
  <c r="B134" i="9"/>
  <c r="P134" i="9"/>
  <c r="B130" i="9"/>
  <c r="P130" i="9"/>
  <c r="B126" i="9"/>
  <c r="P126" i="9"/>
  <c r="B122" i="9"/>
  <c r="P122" i="9"/>
  <c r="B118" i="9"/>
  <c r="P118" i="9"/>
  <c r="B114" i="9"/>
  <c r="P114" i="9"/>
  <c r="B110" i="9"/>
  <c r="P110" i="9"/>
  <c r="B106" i="9"/>
  <c r="P106" i="9"/>
  <c r="B102" i="9"/>
  <c r="P102" i="9"/>
  <c r="B98" i="9"/>
  <c r="P98" i="9"/>
  <c r="B94" i="9"/>
  <c r="P94" i="9"/>
  <c r="B90" i="9"/>
  <c r="P90" i="9"/>
  <c r="B86" i="9"/>
  <c r="P86" i="9"/>
  <c r="B82" i="9"/>
  <c r="P82" i="9"/>
  <c r="B78" i="9"/>
  <c r="P78" i="9"/>
  <c r="B74" i="9"/>
  <c r="P74" i="9"/>
  <c r="B70" i="9"/>
  <c r="P70" i="9"/>
  <c r="B66" i="9"/>
  <c r="P66" i="9"/>
  <c r="B62" i="9"/>
  <c r="P62" i="9"/>
  <c r="B58" i="9"/>
  <c r="P58" i="9"/>
  <c r="B54" i="9"/>
  <c r="P54" i="9"/>
  <c r="B50" i="9"/>
  <c r="P50" i="9"/>
  <c r="B46" i="9"/>
  <c r="P46" i="9"/>
  <c r="B42" i="9"/>
  <c r="P42" i="9"/>
  <c r="B38" i="9"/>
  <c r="P38" i="9"/>
  <c r="B34" i="9"/>
  <c r="P34" i="9"/>
  <c r="B30" i="9"/>
  <c r="P30" i="9"/>
  <c r="B26" i="9"/>
  <c r="P26" i="9"/>
  <c r="B22" i="9"/>
  <c r="P22" i="9"/>
  <c r="B18" i="9"/>
  <c r="P18" i="9"/>
  <c r="W21" i="7"/>
  <c r="V21" i="7"/>
  <c r="W29" i="7"/>
  <c r="V29" i="7"/>
  <c r="W41" i="7"/>
  <c r="V41" i="7"/>
  <c r="W49" i="7"/>
  <c r="V49" i="7"/>
  <c r="W61" i="7"/>
  <c r="V61" i="7"/>
  <c r="W69" i="7"/>
  <c r="V69" i="7"/>
  <c r="W81" i="7"/>
  <c r="V81" i="7"/>
  <c r="W93" i="7"/>
  <c r="V93" i="7"/>
  <c r="W101" i="7"/>
  <c r="V101" i="7"/>
  <c r="W113" i="7"/>
  <c r="V113" i="7"/>
  <c r="W121" i="7"/>
  <c r="V121" i="7"/>
  <c r="W133" i="7"/>
  <c r="V133" i="7"/>
  <c r="W141" i="7"/>
  <c r="V141" i="7"/>
  <c r="W153" i="7"/>
  <c r="V153" i="7"/>
  <c r="W165" i="7"/>
  <c r="V165" i="7"/>
  <c r="W173" i="7"/>
  <c r="V173" i="7"/>
  <c r="W189" i="7"/>
  <c r="V189" i="7"/>
  <c r="W197" i="7"/>
  <c r="V197" i="7"/>
  <c r="W209" i="7"/>
  <c r="V209" i="7"/>
  <c r="W213" i="7"/>
  <c r="V213" i="7"/>
  <c r="W229" i="7"/>
  <c r="V229" i="7"/>
  <c r="W233" i="7"/>
  <c r="V233" i="7"/>
  <c r="W249" i="7"/>
  <c r="V249" i="7"/>
  <c r="W261" i="7"/>
  <c r="V261" i="7"/>
  <c r="W269" i="7"/>
  <c r="V269" i="7"/>
  <c r="W281" i="7"/>
  <c r="V281" i="7"/>
  <c r="W289" i="7"/>
  <c r="V289" i="7"/>
  <c r="W301" i="7"/>
  <c r="V301" i="7"/>
  <c r="W309" i="7"/>
  <c r="V309" i="7"/>
  <c r="W321" i="7"/>
  <c r="V321" i="7"/>
  <c r="V329" i="7"/>
  <c r="W329" i="7"/>
  <c r="V341" i="7"/>
  <c r="W341" i="7"/>
  <c r="V349" i="7"/>
  <c r="W349" i="7"/>
  <c r="V357" i="7"/>
  <c r="W357" i="7"/>
  <c r="V369" i="7"/>
  <c r="W369" i="7"/>
  <c r="V377" i="7"/>
  <c r="W377" i="7"/>
  <c r="V389" i="7"/>
  <c r="W389" i="7"/>
  <c r="V401" i="7"/>
  <c r="W401" i="7"/>
  <c r="V409" i="7"/>
  <c r="W409" i="7"/>
  <c r="V421" i="7"/>
  <c r="W421" i="7"/>
  <c r="V429" i="7"/>
  <c r="W429" i="7"/>
  <c r="V441" i="7"/>
  <c r="W441" i="7"/>
  <c r="V449" i="7"/>
  <c r="W449" i="7"/>
  <c r="V461" i="7"/>
  <c r="W461" i="7"/>
  <c r="V469" i="7"/>
  <c r="W469" i="7"/>
  <c r="V481" i="7"/>
  <c r="W481" i="7"/>
  <c r="V489" i="7"/>
  <c r="W489" i="7"/>
  <c r="V501" i="7"/>
  <c r="W501" i="7"/>
  <c r="V509" i="7"/>
  <c r="W509" i="7"/>
  <c r="V521" i="7"/>
  <c r="W521" i="7"/>
  <c r="V529" i="7"/>
  <c r="W529" i="7"/>
  <c r="V541" i="7"/>
  <c r="W541" i="7"/>
  <c r="V549" i="7"/>
  <c r="W549" i="7"/>
  <c r="W561" i="7"/>
  <c r="V561" i="7"/>
  <c r="W569" i="7"/>
  <c r="V569" i="7"/>
  <c r="W581" i="7"/>
  <c r="V581" i="7"/>
  <c r="W589" i="7"/>
  <c r="V589" i="7"/>
  <c r="W601" i="7"/>
  <c r="V601" i="7"/>
  <c r="W609" i="7"/>
  <c r="V609" i="7"/>
  <c r="W621" i="7"/>
  <c r="V621" i="7"/>
  <c r="W629" i="7"/>
  <c r="V629" i="7"/>
  <c r="W641" i="7"/>
  <c r="V641" i="7"/>
  <c r="W645" i="7"/>
  <c r="V645" i="7"/>
  <c r="W657" i="7"/>
  <c r="V657" i="7"/>
  <c r="W665" i="7"/>
  <c r="V665" i="7"/>
  <c r="W681" i="7"/>
  <c r="V681" i="7"/>
  <c r="W693" i="7"/>
  <c r="V693" i="7"/>
  <c r="W697" i="7"/>
  <c r="V697" i="7"/>
  <c r="W709" i="7"/>
  <c r="V709" i="7"/>
  <c r="W717" i="7"/>
  <c r="V717" i="7"/>
  <c r="W729" i="7"/>
  <c r="V729" i="7"/>
  <c r="W737" i="7"/>
  <c r="V737" i="7"/>
  <c r="W749" i="7"/>
  <c r="V749" i="7"/>
  <c r="W757" i="7"/>
  <c r="V757" i="7"/>
  <c r="W765" i="7"/>
  <c r="V765" i="7"/>
  <c r="W773" i="7"/>
  <c r="V773" i="7"/>
  <c r="W785" i="7"/>
  <c r="V785" i="7"/>
  <c r="W793" i="7"/>
  <c r="V793" i="7"/>
  <c r="W801" i="7"/>
  <c r="V801" i="7"/>
  <c r="W813" i="7"/>
  <c r="V813" i="7"/>
  <c r="W821" i="7"/>
  <c r="V821" i="7"/>
  <c r="W833" i="7"/>
  <c r="V833" i="7"/>
  <c r="W841" i="7"/>
  <c r="V841" i="7"/>
  <c r="W853" i="7"/>
  <c r="V853" i="7"/>
  <c r="W861" i="7"/>
  <c r="V861" i="7"/>
  <c r="W873" i="7"/>
  <c r="V873" i="7"/>
  <c r="W881" i="7"/>
  <c r="V881" i="7"/>
  <c r="W897" i="7"/>
  <c r="V897" i="7"/>
  <c r="W905" i="7"/>
  <c r="V905" i="7"/>
  <c r="W917" i="7"/>
  <c r="V917" i="7"/>
  <c r="W925" i="7"/>
  <c r="V925" i="7"/>
  <c r="W937" i="7"/>
  <c r="V937" i="7"/>
  <c r="W945" i="7"/>
  <c r="V945" i="7"/>
  <c r="W953" i="7"/>
  <c r="V953" i="7"/>
  <c r="W961" i="7"/>
  <c r="V961" i="7"/>
  <c r="W973" i="7"/>
  <c r="V973" i="7"/>
  <c r="W977" i="7"/>
  <c r="V977" i="7"/>
  <c r="W985" i="7"/>
  <c r="V985" i="7"/>
  <c r="W989" i="7"/>
  <c r="V989" i="7"/>
  <c r="V22" i="7"/>
  <c r="W22" i="7"/>
  <c r="V30" i="7"/>
  <c r="W30" i="7"/>
  <c r="V34" i="7"/>
  <c r="W34" i="7"/>
  <c r="V42" i="7"/>
  <c r="W42" i="7"/>
  <c r="V50" i="7"/>
  <c r="W50" i="7"/>
  <c r="V58" i="7"/>
  <c r="W58" i="7"/>
  <c r="V66" i="7"/>
  <c r="W66" i="7"/>
  <c r="V74" i="7"/>
  <c r="W74" i="7"/>
  <c r="V82" i="7"/>
  <c r="W82" i="7"/>
  <c r="V90" i="7"/>
  <c r="W90" i="7"/>
  <c r="V98" i="7"/>
  <c r="W98" i="7"/>
  <c r="V106" i="7"/>
  <c r="W106" i="7"/>
  <c r="V114" i="7"/>
  <c r="W114" i="7"/>
  <c r="V122" i="7"/>
  <c r="W122" i="7"/>
  <c r="V130" i="7"/>
  <c r="W130" i="7"/>
  <c r="V138" i="7"/>
  <c r="W138" i="7"/>
  <c r="V146" i="7"/>
  <c r="W146" i="7"/>
  <c r="V154" i="7"/>
  <c r="W154" i="7"/>
  <c r="V162" i="7"/>
  <c r="W162" i="7"/>
  <c r="V170" i="7"/>
  <c r="W170" i="7"/>
  <c r="V178" i="7"/>
  <c r="W178" i="7"/>
  <c r="V186" i="7"/>
  <c r="W186" i="7"/>
  <c r="V194" i="7"/>
  <c r="W194" i="7"/>
  <c r="V202" i="7"/>
  <c r="W202" i="7"/>
  <c r="V210" i="7"/>
  <c r="W210" i="7"/>
  <c r="V218" i="7"/>
  <c r="W218" i="7"/>
  <c r="V226" i="7"/>
  <c r="W226" i="7"/>
  <c r="V234" i="7"/>
  <c r="W234" i="7"/>
  <c r="V242" i="7"/>
  <c r="W242" i="7"/>
  <c r="V250" i="7"/>
  <c r="W250" i="7"/>
  <c r="V258" i="7"/>
  <c r="W258" i="7"/>
  <c r="V266" i="7"/>
  <c r="W266" i="7"/>
  <c r="V274" i="7"/>
  <c r="W274" i="7"/>
  <c r="W282" i="7"/>
  <c r="V282" i="7"/>
  <c r="W290" i="7"/>
  <c r="V290" i="7"/>
  <c r="W298" i="7"/>
  <c r="V298" i="7"/>
  <c r="W306" i="7"/>
  <c r="V306" i="7"/>
  <c r="W314" i="7"/>
  <c r="V314" i="7"/>
  <c r="W322" i="7"/>
  <c r="V322" i="7"/>
  <c r="W330" i="7"/>
  <c r="V330" i="7"/>
  <c r="W338" i="7"/>
  <c r="V338" i="7"/>
  <c r="W346" i="7"/>
  <c r="V346" i="7"/>
  <c r="W354" i="7"/>
  <c r="V354" i="7"/>
  <c r="W362" i="7"/>
  <c r="V362" i="7"/>
  <c r="W370" i="7"/>
  <c r="V370" i="7"/>
  <c r="W378" i="7"/>
  <c r="V378" i="7"/>
  <c r="W386" i="7"/>
  <c r="V386" i="7"/>
  <c r="V390" i="7"/>
  <c r="W390" i="7"/>
  <c r="V398" i="7"/>
  <c r="W398" i="7"/>
  <c r="V406" i="7"/>
  <c r="W406" i="7"/>
  <c r="V414" i="7"/>
  <c r="W414" i="7"/>
  <c r="V422" i="7"/>
  <c r="W422" i="7"/>
  <c r="V430" i="7"/>
  <c r="W430" i="7"/>
  <c r="V438" i="7"/>
  <c r="W438" i="7"/>
  <c r="V446" i="7"/>
  <c r="W446" i="7"/>
  <c r="V454" i="7"/>
  <c r="W454" i="7"/>
  <c r="V462" i="7"/>
  <c r="W462" i="7"/>
  <c r="V470" i="7"/>
  <c r="W470" i="7"/>
  <c r="V478" i="7"/>
  <c r="W478" i="7"/>
  <c r="V486" i="7"/>
  <c r="W486" i="7"/>
  <c r="V494" i="7"/>
  <c r="W494" i="7"/>
  <c r="V502" i="7"/>
  <c r="W502" i="7"/>
  <c r="V510" i="7"/>
  <c r="W510" i="7"/>
  <c r="V518" i="7"/>
  <c r="W518" i="7"/>
  <c r="V526" i="7"/>
  <c r="W526" i="7"/>
  <c r="V534" i="7"/>
  <c r="W534" i="7"/>
  <c r="V542" i="7"/>
  <c r="W542" i="7"/>
  <c r="V550" i="7"/>
  <c r="W550" i="7"/>
  <c r="V558" i="7"/>
  <c r="W558" i="7"/>
  <c r="V566" i="7"/>
  <c r="W566" i="7"/>
  <c r="V574" i="7"/>
  <c r="W574" i="7"/>
  <c r="V582" i="7"/>
  <c r="W582" i="7"/>
  <c r="V590" i="7"/>
  <c r="W590" i="7"/>
  <c r="V594" i="7"/>
  <c r="W594" i="7"/>
  <c r="V606" i="7"/>
  <c r="W606" i="7"/>
  <c r="V614" i="7"/>
  <c r="W614" i="7"/>
  <c r="V622" i="7"/>
  <c r="W622" i="7"/>
  <c r="W630" i="7"/>
  <c r="V630" i="7"/>
  <c r="W638" i="7"/>
  <c r="V638" i="7"/>
  <c r="W646" i="7"/>
  <c r="V646" i="7"/>
  <c r="W654" i="7"/>
  <c r="V654" i="7"/>
  <c r="W662" i="7"/>
  <c r="V662" i="7"/>
  <c r="W670" i="7"/>
  <c r="V670" i="7"/>
  <c r="W678" i="7"/>
  <c r="V678" i="7"/>
  <c r="W686" i="7"/>
  <c r="V686" i="7"/>
  <c r="W694" i="7"/>
  <c r="V694" i="7"/>
  <c r="W702" i="7"/>
  <c r="V702" i="7"/>
  <c r="W710" i="7"/>
  <c r="V710" i="7"/>
  <c r="W718" i="7"/>
  <c r="V718" i="7"/>
  <c r="W726" i="7"/>
  <c r="V726" i="7"/>
  <c r="W734" i="7"/>
  <c r="V734" i="7"/>
  <c r="W742" i="7"/>
  <c r="V742" i="7"/>
  <c r="W750" i="7"/>
  <c r="V750" i="7"/>
  <c r="W758" i="7"/>
  <c r="V758" i="7"/>
  <c r="W766" i="7"/>
  <c r="V766" i="7"/>
  <c r="W774" i="7"/>
  <c r="V774" i="7"/>
  <c r="W782" i="7"/>
  <c r="V782" i="7"/>
  <c r="W790" i="7"/>
  <c r="V790" i="7"/>
  <c r="W798" i="7"/>
  <c r="V798" i="7"/>
  <c r="W806" i="7"/>
  <c r="V806" i="7"/>
  <c r="W814" i="7"/>
  <c r="V814" i="7"/>
  <c r="V822" i="7"/>
  <c r="W822" i="7"/>
  <c r="V830" i="7"/>
  <c r="W830" i="7"/>
  <c r="V838" i="7"/>
  <c r="W838" i="7"/>
  <c r="V846" i="7"/>
  <c r="W846" i="7"/>
  <c r="V854" i="7"/>
  <c r="W854" i="7"/>
  <c r="V862" i="7"/>
  <c r="W862" i="7"/>
  <c r="V870" i="7"/>
  <c r="W870" i="7"/>
  <c r="V878" i="7"/>
  <c r="W878" i="7"/>
  <c r="V886" i="7"/>
  <c r="W886" i="7"/>
  <c r="V894" i="7"/>
  <c r="W894" i="7"/>
  <c r="V902" i="7"/>
  <c r="W902" i="7"/>
  <c r="V910" i="7"/>
  <c r="W910" i="7"/>
  <c r="V918" i="7"/>
  <c r="W918" i="7"/>
  <c r="V926" i="7"/>
  <c r="W926" i="7"/>
  <c r="V934" i="7"/>
  <c r="W934" i="7"/>
  <c r="V942" i="7"/>
  <c r="W942" i="7"/>
  <c r="V950" i="7"/>
  <c r="W950" i="7"/>
  <c r="V958" i="7"/>
  <c r="W958" i="7"/>
  <c r="V966" i="7"/>
  <c r="W966" i="7"/>
  <c r="V974" i="7"/>
  <c r="W974" i="7"/>
  <c r="V982" i="7"/>
  <c r="W982" i="7"/>
  <c r="W19" i="7"/>
  <c r="V19" i="7"/>
  <c r="W23" i="7"/>
  <c r="V23" i="7"/>
  <c r="W27" i="7"/>
  <c r="V27" i="7"/>
  <c r="W31" i="7"/>
  <c r="V31" i="7"/>
  <c r="W35" i="7"/>
  <c r="V35" i="7"/>
  <c r="W39" i="7"/>
  <c r="V39" i="7"/>
  <c r="W43" i="7"/>
  <c r="V43" i="7"/>
  <c r="W47" i="7"/>
  <c r="V47" i="7"/>
  <c r="W51" i="7"/>
  <c r="V51" i="7"/>
  <c r="W55" i="7"/>
  <c r="V55" i="7"/>
  <c r="W59" i="7"/>
  <c r="V59" i="7"/>
  <c r="W63" i="7"/>
  <c r="V63" i="7"/>
  <c r="W67" i="7"/>
  <c r="V67" i="7"/>
  <c r="W71" i="7"/>
  <c r="V71" i="7"/>
  <c r="W75" i="7"/>
  <c r="V75" i="7"/>
  <c r="W79" i="7"/>
  <c r="V79" i="7"/>
  <c r="W83" i="7"/>
  <c r="V83" i="7"/>
  <c r="W87" i="7"/>
  <c r="V87" i="7"/>
  <c r="W91" i="7"/>
  <c r="V91" i="7"/>
  <c r="W95" i="7"/>
  <c r="V95" i="7"/>
  <c r="W99" i="7"/>
  <c r="V99" i="7"/>
  <c r="W103" i="7"/>
  <c r="V103" i="7"/>
  <c r="W107" i="7"/>
  <c r="V107" i="7"/>
  <c r="W111" i="7"/>
  <c r="V111" i="7"/>
  <c r="W115" i="7"/>
  <c r="V115" i="7"/>
  <c r="W119" i="7"/>
  <c r="V119" i="7"/>
  <c r="W123" i="7"/>
  <c r="V123" i="7"/>
  <c r="W127" i="7"/>
  <c r="V127" i="7"/>
  <c r="W131" i="7"/>
  <c r="V131" i="7"/>
  <c r="W135" i="7"/>
  <c r="V135" i="7"/>
  <c r="W139" i="7"/>
  <c r="V139" i="7"/>
  <c r="W143" i="7"/>
  <c r="V143" i="7"/>
  <c r="W147" i="7"/>
  <c r="V147" i="7"/>
  <c r="W151" i="7"/>
  <c r="V151" i="7"/>
  <c r="W155" i="7"/>
  <c r="V155" i="7"/>
  <c r="W159" i="7"/>
  <c r="V159" i="7"/>
  <c r="W163" i="7"/>
  <c r="V163" i="7"/>
  <c r="W167" i="7"/>
  <c r="V167" i="7"/>
  <c r="W171" i="7"/>
  <c r="V171" i="7"/>
  <c r="W175" i="7"/>
  <c r="V175" i="7"/>
  <c r="W179" i="7"/>
  <c r="V179" i="7"/>
  <c r="W183" i="7"/>
  <c r="V183" i="7"/>
  <c r="W187" i="7"/>
  <c r="V187" i="7"/>
  <c r="W191" i="7"/>
  <c r="V191" i="7"/>
  <c r="W195" i="7"/>
  <c r="V195" i="7"/>
  <c r="W199" i="7"/>
  <c r="V199" i="7"/>
  <c r="W203" i="7"/>
  <c r="V203" i="7"/>
  <c r="W207" i="7"/>
  <c r="V207" i="7"/>
  <c r="W211" i="7"/>
  <c r="V211" i="7"/>
  <c r="W215" i="7"/>
  <c r="V215" i="7"/>
  <c r="W219" i="7"/>
  <c r="V219" i="7"/>
  <c r="W223" i="7"/>
  <c r="V223" i="7"/>
  <c r="W227" i="7"/>
  <c r="V227" i="7"/>
  <c r="W231" i="7"/>
  <c r="V231" i="7"/>
  <c r="W235" i="7"/>
  <c r="V235" i="7"/>
  <c r="W239" i="7"/>
  <c r="V239" i="7"/>
  <c r="W243" i="7"/>
  <c r="V243" i="7"/>
  <c r="W247" i="7"/>
  <c r="V247" i="7"/>
  <c r="W251" i="7"/>
  <c r="V251" i="7"/>
  <c r="W255" i="7"/>
  <c r="V255" i="7"/>
  <c r="W259" i="7"/>
  <c r="V259" i="7"/>
  <c r="W263" i="7"/>
  <c r="V263" i="7"/>
  <c r="W267" i="7"/>
  <c r="V267" i="7"/>
  <c r="W271" i="7"/>
  <c r="V271" i="7"/>
  <c r="W275" i="7"/>
  <c r="V275" i="7"/>
  <c r="W279" i="7"/>
  <c r="V279" i="7"/>
  <c r="W283" i="7"/>
  <c r="V283" i="7"/>
  <c r="W287" i="7"/>
  <c r="V287" i="7"/>
  <c r="W291" i="7"/>
  <c r="V291" i="7"/>
  <c r="W295" i="7"/>
  <c r="V295" i="7"/>
  <c r="W299" i="7"/>
  <c r="V299" i="7"/>
  <c r="W303" i="7"/>
  <c r="V303" i="7"/>
  <c r="W307" i="7"/>
  <c r="V307" i="7"/>
  <c r="W311" i="7"/>
  <c r="V311" i="7"/>
  <c r="W315" i="7"/>
  <c r="V315" i="7"/>
  <c r="W319" i="7"/>
  <c r="V319" i="7"/>
  <c r="W323" i="7"/>
  <c r="V323" i="7"/>
  <c r="W327" i="7"/>
  <c r="V327" i="7"/>
  <c r="V331" i="7"/>
  <c r="W331" i="7"/>
  <c r="V335" i="7"/>
  <c r="W335" i="7"/>
  <c r="V339" i="7"/>
  <c r="W339" i="7"/>
  <c r="V343" i="7"/>
  <c r="W343" i="7"/>
  <c r="V347" i="7"/>
  <c r="W347" i="7"/>
  <c r="V351" i="7"/>
  <c r="W351" i="7"/>
  <c r="V355" i="7"/>
  <c r="W355" i="7"/>
  <c r="V359" i="7"/>
  <c r="W359" i="7"/>
  <c r="V363" i="7"/>
  <c r="W363" i="7"/>
  <c r="V367" i="7"/>
  <c r="W367" i="7"/>
  <c r="V371" i="7"/>
  <c r="W371" i="7"/>
  <c r="V375" i="7"/>
  <c r="W375" i="7"/>
  <c r="V379" i="7"/>
  <c r="W379" i="7"/>
  <c r="V383" i="7"/>
  <c r="W383" i="7"/>
  <c r="V387" i="7"/>
  <c r="W387" i="7"/>
  <c r="V391" i="7"/>
  <c r="W391" i="7"/>
  <c r="V395" i="7"/>
  <c r="W395" i="7"/>
  <c r="V399" i="7"/>
  <c r="W399" i="7"/>
  <c r="V403" i="7"/>
  <c r="W403" i="7"/>
  <c r="V407" i="7"/>
  <c r="W407" i="7"/>
  <c r="V411" i="7"/>
  <c r="W411" i="7"/>
  <c r="V415" i="7"/>
  <c r="W415" i="7"/>
  <c r="V419" i="7"/>
  <c r="W419" i="7"/>
  <c r="V423" i="7"/>
  <c r="W423" i="7"/>
  <c r="V427" i="7"/>
  <c r="W427" i="7"/>
  <c r="V431" i="7"/>
  <c r="W431" i="7"/>
  <c r="V435" i="7"/>
  <c r="W435" i="7"/>
  <c r="V439" i="7"/>
  <c r="W439" i="7"/>
  <c r="V443" i="7"/>
  <c r="W443" i="7"/>
  <c r="V447" i="7"/>
  <c r="W447" i="7"/>
  <c r="V451" i="7"/>
  <c r="W451" i="7"/>
  <c r="V455" i="7"/>
  <c r="W455" i="7"/>
  <c r="V459" i="7"/>
  <c r="W459" i="7"/>
  <c r="V463" i="7"/>
  <c r="W463" i="7"/>
  <c r="V467" i="7"/>
  <c r="W467" i="7"/>
  <c r="V471" i="7"/>
  <c r="W471" i="7"/>
  <c r="V475" i="7"/>
  <c r="W475" i="7"/>
  <c r="V479" i="7"/>
  <c r="W479" i="7"/>
  <c r="V483" i="7"/>
  <c r="W483" i="7"/>
  <c r="V487" i="7"/>
  <c r="W487" i="7"/>
  <c r="V491" i="7"/>
  <c r="W491" i="7"/>
  <c r="V495" i="7"/>
  <c r="W495" i="7"/>
  <c r="V499" i="7"/>
  <c r="W499" i="7"/>
  <c r="V503" i="7"/>
  <c r="W503" i="7"/>
  <c r="V507" i="7"/>
  <c r="W507" i="7"/>
  <c r="V511" i="7"/>
  <c r="W511" i="7"/>
  <c r="V515" i="7"/>
  <c r="W515" i="7"/>
  <c r="V519" i="7"/>
  <c r="W519" i="7"/>
  <c r="V523" i="7"/>
  <c r="W523" i="7"/>
  <c r="V527" i="7"/>
  <c r="W527" i="7"/>
  <c r="V531" i="7"/>
  <c r="W531" i="7"/>
  <c r="V535" i="7"/>
  <c r="W535" i="7"/>
  <c r="V539" i="7"/>
  <c r="W539" i="7"/>
  <c r="V543" i="7"/>
  <c r="W543" i="7"/>
  <c r="V547" i="7"/>
  <c r="W547" i="7"/>
  <c r="V551" i="7"/>
  <c r="W551" i="7"/>
  <c r="V555" i="7"/>
  <c r="W555" i="7"/>
  <c r="W559" i="7"/>
  <c r="V559" i="7"/>
  <c r="W563" i="7"/>
  <c r="V563" i="7"/>
  <c r="W567" i="7"/>
  <c r="V567" i="7"/>
  <c r="W571" i="7"/>
  <c r="V571" i="7"/>
  <c r="W575" i="7"/>
  <c r="V575" i="7"/>
  <c r="W579" i="7"/>
  <c r="V579" i="7"/>
  <c r="W583" i="7"/>
  <c r="V583" i="7"/>
  <c r="W587" i="7"/>
  <c r="V587" i="7"/>
  <c r="W591" i="7"/>
  <c r="V591" i="7"/>
  <c r="W595" i="7"/>
  <c r="V595" i="7"/>
  <c r="W599" i="7"/>
  <c r="V599" i="7"/>
  <c r="W603" i="7"/>
  <c r="V603" i="7"/>
  <c r="W607" i="7"/>
  <c r="V607" i="7"/>
  <c r="W611" i="7"/>
  <c r="V611" i="7"/>
  <c r="W615" i="7"/>
  <c r="V615" i="7"/>
  <c r="W619" i="7"/>
  <c r="V619" i="7"/>
  <c r="W623" i="7"/>
  <c r="V623" i="7"/>
  <c r="W627" i="7"/>
  <c r="V627" i="7"/>
  <c r="W631" i="7"/>
  <c r="V631" i="7"/>
  <c r="W635" i="7"/>
  <c r="V635" i="7"/>
  <c r="W639" i="7"/>
  <c r="V639" i="7"/>
  <c r="W643" i="7"/>
  <c r="V643" i="7"/>
  <c r="W647" i="7"/>
  <c r="V647" i="7"/>
  <c r="W651" i="7"/>
  <c r="V651" i="7"/>
  <c r="W655" i="7"/>
  <c r="V655" i="7"/>
  <c r="W659" i="7"/>
  <c r="V659" i="7"/>
  <c r="W663" i="7"/>
  <c r="V663" i="7"/>
  <c r="W667" i="7"/>
  <c r="V667" i="7"/>
  <c r="W671" i="7"/>
  <c r="V671" i="7"/>
  <c r="W675" i="7"/>
  <c r="V675" i="7"/>
  <c r="W679" i="7"/>
  <c r="V679" i="7"/>
  <c r="W683" i="7"/>
  <c r="V683" i="7"/>
  <c r="W687" i="7"/>
  <c r="V687" i="7"/>
  <c r="W691" i="7"/>
  <c r="V691" i="7"/>
  <c r="W695" i="7"/>
  <c r="V695" i="7"/>
  <c r="W699" i="7"/>
  <c r="V699" i="7"/>
  <c r="W703" i="7"/>
  <c r="V703" i="7"/>
  <c r="W707" i="7"/>
  <c r="V707" i="7"/>
  <c r="W711" i="7"/>
  <c r="V711" i="7"/>
  <c r="W715" i="7"/>
  <c r="V715" i="7"/>
  <c r="W719" i="7"/>
  <c r="V719" i="7"/>
  <c r="W723" i="7"/>
  <c r="V723" i="7"/>
  <c r="W727" i="7"/>
  <c r="V727" i="7"/>
  <c r="W731" i="7"/>
  <c r="V731" i="7"/>
  <c r="W735" i="7"/>
  <c r="V735" i="7"/>
  <c r="W739" i="7"/>
  <c r="V739" i="7"/>
  <c r="W743" i="7"/>
  <c r="V743" i="7"/>
  <c r="W747" i="7"/>
  <c r="V747" i="7"/>
  <c r="W751" i="7"/>
  <c r="V751" i="7"/>
  <c r="W755" i="7"/>
  <c r="V755" i="7"/>
  <c r="W759" i="7"/>
  <c r="V759" i="7"/>
  <c r="W763" i="7"/>
  <c r="V763" i="7"/>
  <c r="W767" i="7"/>
  <c r="V767" i="7"/>
  <c r="W771" i="7"/>
  <c r="V771" i="7"/>
  <c r="W775" i="7"/>
  <c r="V775" i="7"/>
  <c r="W779" i="7"/>
  <c r="V779" i="7"/>
  <c r="W783" i="7"/>
  <c r="V783" i="7"/>
  <c r="W787" i="7"/>
  <c r="V787" i="7"/>
  <c r="W791" i="7"/>
  <c r="V791" i="7"/>
  <c r="W795" i="7"/>
  <c r="V795" i="7"/>
  <c r="W799" i="7"/>
  <c r="V799" i="7"/>
  <c r="W803" i="7"/>
  <c r="V803" i="7"/>
  <c r="W807" i="7"/>
  <c r="V807" i="7"/>
  <c r="W811" i="7"/>
  <c r="V811" i="7"/>
  <c r="W815" i="7"/>
  <c r="V815" i="7"/>
  <c r="W819" i="7"/>
  <c r="V819" i="7"/>
  <c r="W823" i="7"/>
  <c r="V823" i="7"/>
  <c r="V827" i="7"/>
  <c r="W827" i="7"/>
  <c r="W831" i="7"/>
  <c r="V831" i="7"/>
  <c r="V835" i="7"/>
  <c r="W835" i="7"/>
  <c r="W839" i="7"/>
  <c r="V839" i="7"/>
  <c r="V843" i="7"/>
  <c r="W843" i="7"/>
  <c r="W847" i="7"/>
  <c r="V847" i="7"/>
  <c r="V851" i="7"/>
  <c r="W851" i="7"/>
  <c r="W855" i="7"/>
  <c r="V855" i="7"/>
  <c r="V859" i="7"/>
  <c r="W859" i="7"/>
  <c r="W863" i="7"/>
  <c r="V863" i="7"/>
  <c r="V867" i="7"/>
  <c r="W867" i="7"/>
  <c r="W871" i="7"/>
  <c r="V871" i="7"/>
  <c r="V875" i="7"/>
  <c r="W875" i="7"/>
  <c r="W879" i="7"/>
  <c r="V879" i="7"/>
  <c r="V883" i="7"/>
  <c r="W883" i="7"/>
  <c r="W887" i="7"/>
  <c r="V887" i="7"/>
  <c r="V891" i="7"/>
  <c r="W891" i="7"/>
  <c r="W895" i="7"/>
  <c r="V895" i="7"/>
  <c r="V899" i="7"/>
  <c r="W899" i="7"/>
  <c r="W903" i="7"/>
  <c r="V903" i="7"/>
  <c r="V907" i="7"/>
  <c r="W907" i="7"/>
  <c r="W911" i="7"/>
  <c r="V911" i="7"/>
  <c r="V915" i="7"/>
  <c r="W915" i="7"/>
  <c r="W919" i="7"/>
  <c r="V919" i="7"/>
  <c r="V923" i="7"/>
  <c r="W923" i="7"/>
  <c r="W927" i="7"/>
  <c r="V927" i="7"/>
  <c r="V931" i="7"/>
  <c r="W931" i="7"/>
  <c r="W935" i="7"/>
  <c r="V935" i="7"/>
  <c r="V939" i="7"/>
  <c r="W939" i="7"/>
  <c r="W943" i="7"/>
  <c r="V943" i="7"/>
  <c r="V947" i="7"/>
  <c r="W947" i="7"/>
  <c r="W951" i="7"/>
  <c r="V951" i="7"/>
  <c r="V955" i="7"/>
  <c r="W955" i="7"/>
  <c r="W959" i="7"/>
  <c r="V959" i="7"/>
  <c r="V963" i="7"/>
  <c r="W963" i="7"/>
  <c r="W967" i="7"/>
  <c r="V967" i="7"/>
  <c r="V971" i="7"/>
  <c r="W971" i="7"/>
  <c r="W975" i="7"/>
  <c r="V975" i="7"/>
  <c r="V979" i="7"/>
  <c r="W979" i="7"/>
  <c r="W983" i="7"/>
  <c r="V983" i="7"/>
  <c r="V987" i="7"/>
  <c r="W987" i="7"/>
  <c r="W25" i="7"/>
  <c r="V25" i="7"/>
  <c r="W33" i="7"/>
  <c r="V33" i="7"/>
  <c r="W45" i="7"/>
  <c r="V45" i="7"/>
  <c r="W53" i="7"/>
  <c r="V53" i="7"/>
  <c r="W65" i="7"/>
  <c r="V65" i="7"/>
  <c r="W73" i="7"/>
  <c r="V73" i="7"/>
  <c r="W85" i="7"/>
  <c r="V85" i="7"/>
  <c r="W97" i="7"/>
  <c r="V97" i="7"/>
  <c r="W105" i="7"/>
  <c r="V105" i="7"/>
  <c r="W117" i="7"/>
  <c r="V117" i="7"/>
  <c r="W125" i="7"/>
  <c r="V125" i="7"/>
  <c r="W137" i="7"/>
  <c r="V137" i="7"/>
  <c r="W145" i="7"/>
  <c r="V145" i="7"/>
  <c r="W157" i="7"/>
  <c r="V157" i="7"/>
  <c r="W169" i="7"/>
  <c r="V169" i="7"/>
  <c r="W177" i="7"/>
  <c r="V177" i="7"/>
  <c r="W185" i="7"/>
  <c r="V185" i="7"/>
  <c r="W193" i="7"/>
  <c r="V193" i="7"/>
  <c r="W205" i="7"/>
  <c r="V205" i="7"/>
  <c r="W217" i="7"/>
  <c r="V217" i="7"/>
  <c r="W225" i="7"/>
  <c r="V225" i="7"/>
  <c r="W237" i="7"/>
  <c r="V237" i="7"/>
  <c r="W245" i="7"/>
  <c r="V245" i="7"/>
  <c r="W257" i="7"/>
  <c r="V257" i="7"/>
  <c r="W265" i="7"/>
  <c r="V265" i="7"/>
  <c r="W277" i="7"/>
  <c r="V277" i="7"/>
  <c r="W285" i="7"/>
  <c r="V285" i="7"/>
  <c r="W297" i="7"/>
  <c r="V297" i="7"/>
  <c r="W305" i="7"/>
  <c r="V305" i="7"/>
  <c r="W317" i="7"/>
  <c r="V317" i="7"/>
  <c r="W325" i="7"/>
  <c r="V325" i="7"/>
  <c r="V333" i="7"/>
  <c r="W333" i="7"/>
  <c r="V345" i="7"/>
  <c r="W345" i="7"/>
  <c r="V353" i="7"/>
  <c r="W353" i="7"/>
  <c r="V365" i="7"/>
  <c r="W365" i="7"/>
  <c r="V373" i="7"/>
  <c r="W373" i="7"/>
  <c r="V385" i="7"/>
  <c r="W385" i="7"/>
  <c r="V393" i="7"/>
  <c r="W393" i="7"/>
  <c r="V405" i="7"/>
  <c r="W405" i="7"/>
  <c r="V413" i="7"/>
  <c r="W413" i="7"/>
  <c r="V425" i="7"/>
  <c r="W425" i="7"/>
  <c r="V433" i="7"/>
  <c r="W433" i="7"/>
  <c r="V445" i="7"/>
  <c r="W445" i="7"/>
  <c r="V453" i="7"/>
  <c r="W453" i="7"/>
  <c r="V465" i="7"/>
  <c r="W465" i="7"/>
  <c r="V473" i="7"/>
  <c r="W473" i="7"/>
  <c r="V485" i="7"/>
  <c r="W485" i="7"/>
  <c r="V493" i="7"/>
  <c r="W493" i="7"/>
  <c r="V505" i="7"/>
  <c r="W505" i="7"/>
  <c r="V513" i="7"/>
  <c r="W513" i="7"/>
  <c r="V525" i="7"/>
  <c r="W525" i="7"/>
  <c r="V533" i="7"/>
  <c r="W533" i="7"/>
  <c r="V545" i="7"/>
  <c r="W545" i="7"/>
  <c r="V553" i="7"/>
  <c r="W553" i="7"/>
  <c r="W565" i="7"/>
  <c r="V565" i="7"/>
  <c r="W573" i="7"/>
  <c r="V573" i="7"/>
  <c r="W585" i="7"/>
  <c r="V585" i="7"/>
  <c r="W593" i="7"/>
  <c r="V593" i="7"/>
  <c r="W605" i="7"/>
  <c r="V605" i="7"/>
  <c r="W613" i="7"/>
  <c r="V613" i="7"/>
  <c r="W625" i="7"/>
  <c r="V625" i="7"/>
  <c r="W637" i="7"/>
  <c r="V637" i="7"/>
  <c r="W649" i="7"/>
  <c r="V649" i="7"/>
  <c r="W661" i="7"/>
  <c r="V661" i="7"/>
  <c r="W669" i="7"/>
  <c r="V669" i="7"/>
  <c r="W677" i="7"/>
  <c r="V677" i="7"/>
  <c r="W689" i="7"/>
  <c r="V689" i="7"/>
  <c r="W701" i="7"/>
  <c r="V701" i="7"/>
  <c r="W713" i="7"/>
  <c r="V713" i="7"/>
  <c r="W725" i="7"/>
  <c r="V725" i="7"/>
  <c r="W733" i="7"/>
  <c r="V733" i="7"/>
  <c r="W745" i="7"/>
  <c r="V745" i="7"/>
  <c r="W753" i="7"/>
  <c r="V753" i="7"/>
  <c r="W769" i="7"/>
  <c r="V769" i="7"/>
  <c r="W777" i="7"/>
  <c r="V777" i="7"/>
  <c r="W789" i="7"/>
  <c r="V789" i="7"/>
  <c r="W797" i="7"/>
  <c r="V797" i="7"/>
  <c r="W809" i="7"/>
  <c r="V809" i="7"/>
  <c r="W817" i="7"/>
  <c r="V817" i="7"/>
  <c r="W825" i="7"/>
  <c r="V825" i="7"/>
  <c r="W837" i="7"/>
  <c r="V837" i="7"/>
  <c r="W845" i="7"/>
  <c r="V845" i="7"/>
  <c r="W857" i="7"/>
  <c r="V857" i="7"/>
  <c r="W865" i="7"/>
  <c r="V865" i="7"/>
  <c r="W877" i="7"/>
  <c r="V877" i="7"/>
  <c r="W885" i="7"/>
  <c r="V885" i="7"/>
  <c r="W893" i="7"/>
  <c r="V893" i="7"/>
  <c r="W901" i="7"/>
  <c r="V901" i="7"/>
  <c r="W913" i="7"/>
  <c r="V913" i="7"/>
  <c r="W921" i="7"/>
  <c r="V921" i="7"/>
  <c r="W929" i="7"/>
  <c r="V929" i="7"/>
  <c r="W941" i="7"/>
  <c r="V941" i="7"/>
  <c r="W949" i="7"/>
  <c r="V949" i="7"/>
  <c r="W957" i="7"/>
  <c r="V957" i="7"/>
  <c r="W969" i="7"/>
  <c r="V969" i="7"/>
  <c r="W981" i="7"/>
  <c r="V981" i="7"/>
  <c r="V18" i="7"/>
  <c r="W18" i="7"/>
  <c r="V26" i="7"/>
  <c r="W26" i="7"/>
  <c r="V38" i="7"/>
  <c r="W38" i="7"/>
  <c r="V46" i="7"/>
  <c r="W46" i="7"/>
  <c r="V54" i="7"/>
  <c r="W54" i="7"/>
  <c r="V62" i="7"/>
  <c r="W62" i="7"/>
  <c r="V70" i="7"/>
  <c r="W70" i="7"/>
  <c r="V78" i="7"/>
  <c r="W78" i="7"/>
  <c r="V86" i="7"/>
  <c r="W86" i="7"/>
  <c r="V94" i="7"/>
  <c r="W94" i="7"/>
  <c r="V102" i="7"/>
  <c r="W102" i="7"/>
  <c r="V110" i="7"/>
  <c r="W110" i="7"/>
  <c r="V118" i="7"/>
  <c r="W118" i="7"/>
  <c r="V126" i="7"/>
  <c r="W126" i="7"/>
  <c r="V134" i="7"/>
  <c r="W134" i="7"/>
  <c r="V142" i="7"/>
  <c r="W142" i="7"/>
  <c r="V150" i="7"/>
  <c r="W150" i="7"/>
  <c r="V158" i="7"/>
  <c r="W158" i="7"/>
  <c r="V166" i="7"/>
  <c r="W166" i="7"/>
  <c r="V174" i="7"/>
  <c r="W174" i="7"/>
  <c r="V182" i="7"/>
  <c r="W182" i="7"/>
  <c r="V190" i="7"/>
  <c r="W190" i="7"/>
  <c r="V198" i="7"/>
  <c r="W198" i="7"/>
  <c r="V206" i="7"/>
  <c r="W206" i="7"/>
  <c r="V214" i="7"/>
  <c r="W214" i="7"/>
  <c r="V222" i="7"/>
  <c r="W222" i="7"/>
  <c r="V230" i="7"/>
  <c r="W230" i="7"/>
  <c r="V238" i="7"/>
  <c r="W238" i="7"/>
  <c r="V246" i="7"/>
  <c r="W246" i="7"/>
  <c r="V254" i="7"/>
  <c r="W254" i="7"/>
  <c r="V262" i="7"/>
  <c r="W262" i="7"/>
  <c r="V270" i="7"/>
  <c r="W270" i="7"/>
  <c r="V278" i="7"/>
  <c r="W278" i="7"/>
  <c r="W286" i="7"/>
  <c r="V286" i="7"/>
  <c r="W294" i="7"/>
  <c r="V294" i="7"/>
  <c r="W302" i="7"/>
  <c r="V302" i="7"/>
  <c r="W310" i="7"/>
  <c r="V310" i="7"/>
  <c r="W318" i="7"/>
  <c r="V318" i="7"/>
  <c r="W326" i="7"/>
  <c r="V326" i="7"/>
  <c r="V334" i="7"/>
  <c r="W334" i="7"/>
  <c r="V342" i="7"/>
  <c r="W342" i="7"/>
  <c r="V350" i="7"/>
  <c r="W350" i="7"/>
  <c r="V358" i="7"/>
  <c r="W358" i="7"/>
  <c r="V366" i="7"/>
  <c r="W366" i="7"/>
  <c r="V374" i="7"/>
  <c r="W374" i="7"/>
  <c r="V382" i="7"/>
  <c r="W382" i="7"/>
  <c r="W394" i="7"/>
  <c r="V394" i="7"/>
  <c r="W402" i="7"/>
  <c r="V402" i="7"/>
  <c r="W410" i="7"/>
  <c r="V410" i="7"/>
  <c r="W418" i="7"/>
  <c r="V418" i="7"/>
  <c r="W426" i="7"/>
  <c r="V426" i="7"/>
  <c r="W434" i="7"/>
  <c r="V434" i="7"/>
  <c r="W442" i="7"/>
  <c r="V442" i="7"/>
  <c r="W450" i="7"/>
  <c r="V450" i="7"/>
  <c r="W458" i="7"/>
  <c r="V458" i="7"/>
  <c r="W466" i="7"/>
  <c r="V466" i="7"/>
  <c r="W474" i="7"/>
  <c r="V474" i="7"/>
  <c r="W482" i="7"/>
  <c r="V482" i="7"/>
  <c r="W490" i="7"/>
  <c r="V490" i="7"/>
  <c r="W498" i="7"/>
  <c r="V498" i="7"/>
  <c r="W506" i="7"/>
  <c r="V506" i="7"/>
  <c r="W514" i="7"/>
  <c r="V514" i="7"/>
  <c r="W522" i="7"/>
  <c r="V522" i="7"/>
  <c r="W530" i="7"/>
  <c r="V530" i="7"/>
  <c r="W538" i="7"/>
  <c r="V538" i="7"/>
  <c r="W546" i="7"/>
  <c r="V546" i="7"/>
  <c r="W554" i="7"/>
  <c r="V554" i="7"/>
  <c r="V562" i="7"/>
  <c r="W562" i="7"/>
  <c r="V570" i="7"/>
  <c r="W570" i="7"/>
  <c r="V578" i="7"/>
  <c r="W578" i="7"/>
  <c r="V586" i="7"/>
  <c r="W586" i="7"/>
  <c r="V598" i="7"/>
  <c r="W598" i="7"/>
  <c r="V602" i="7"/>
  <c r="W602" i="7"/>
  <c r="V610" i="7"/>
  <c r="W610" i="7"/>
  <c r="V618" i="7"/>
  <c r="W618" i="7"/>
  <c r="V626" i="7"/>
  <c r="W626" i="7"/>
  <c r="W634" i="7"/>
  <c r="V634" i="7"/>
  <c r="W642" i="7"/>
  <c r="V642" i="7"/>
  <c r="W650" i="7"/>
  <c r="V650" i="7"/>
  <c r="W658" i="7"/>
  <c r="V658" i="7"/>
  <c r="W666" i="7"/>
  <c r="V666" i="7"/>
  <c r="W674" i="7"/>
  <c r="V674" i="7"/>
  <c r="W682" i="7"/>
  <c r="V682" i="7"/>
  <c r="W690" i="7"/>
  <c r="V690" i="7"/>
  <c r="W698" i="7"/>
  <c r="V698" i="7"/>
  <c r="W706" i="7"/>
  <c r="V706" i="7"/>
  <c r="W714" i="7"/>
  <c r="V714" i="7"/>
  <c r="W722" i="7"/>
  <c r="V722" i="7"/>
  <c r="W730" i="7"/>
  <c r="V730" i="7"/>
  <c r="W738" i="7"/>
  <c r="V738" i="7"/>
  <c r="W746" i="7"/>
  <c r="V746" i="7"/>
  <c r="W754" i="7"/>
  <c r="V754" i="7"/>
  <c r="W762" i="7"/>
  <c r="V762" i="7"/>
  <c r="W770" i="7"/>
  <c r="V770" i="7"/>
  <c r="W778" i="7"/>
  <c r="V778" i="7"/>
  <c r="W786" i="7"/>
  <c r="V786" i="7"/>
  <c r="W794" i="7"/>
  <c r="V794" i="7"/>
  <c r="W802" i="7"/>
  <c r="V802" i="7"/>
  <c r="W810" i="7"/>
  <c r="V810" i="7"/>
  <c r="W818" i="7"/>
  <c r="V818" i="7"/>
  <c r="V826" i="7"/>
  <c r="W826" i="7"/>
  <c r="V834" i="7"/>
  <c r="W834" i="7"/>
  <c r="V842" i="7"/>
  <c r="W842" i="7"/>
  <c r="V850" i="7"/>
  <c r="W850" i="7"/>
  <c r="V858" i="7"/>
  <c r="W858" i="7"/>
  <c r="V866" i="7"/>
  <c r="W866" i="7"/>
  <c r="V874" i="7"/>
  <c r="W874" i="7"/>
  <c r="V882" i="7"/>
  <c r="W882" i="7"/>
  <c r="V890" i="7"/>
  <c r="W890" i="7"/>
  <c r="V898" i="7"/>
  <c r="W898" i="7"/>
  <c r="V906" i="7"/>
  <c r="W906" i="7"/>
  <c r="V914" i="7"/>
  <c r="W914" i="7"/>
  <c r="V922" i="7"/>
  <c r="W922" i="7"/>
  <c r="V930" i="7"/>
  <c r="W930" i="7"/>
  <c r="V938" i="7"/>
  <c r="W938" i="7"/>
  <c r="V946" i="7"/>
  <c r="W946" i="7"/>
  <c r="V954" i="7"/>
  <c r="W954" i="7"/>
  <c r="V962" i="7"/>
  <c r="W962" i="7"/>
  <c r="V970" i="7"/>
  <c r="W970" i="7"/>
  <c r="V978" i="7"/>
  <c r="W978" i="7"/>
  <c r="V986" i="7"/>
  <c r="W986" i="7"/>
  <c r="V12" i="7"/>
  <c r="W12" i="7"/>
  <c r="V16" i="7"/>
  <c r="W16" i="7"/>
  <c r="V20" i="7"/>
  <c r="W20" i="7"/>
  <c r="V24" i="7"/>
  <c r="W24" i="7"/>
  <c r="V28" i="7"/>
  <c r="W28" i="7"/>
  <c r="V32" i="7"/>
  <c r="W32" i="7"/>
  <c r="V36" i="7"/>
  <c r="W36" i="7"/>
  <c r="V40" i="7"/>
  <c r="W40" i="7"/>
  <c r="V44" i="7"/>
  <c r="W44" i="7"/>
  <c r="V48" i="7"/>
  <c r="W48" i="7"/>
  <c r="V52" i="7"/>
  <c r="W52" i="7"/>
  <c r="V56" i="7"/>
  <c r="W56" i="7"/>
  <c r="V60" i="7"/>
  <c r="W60" i="7"/>
  <c r="V64" i="7"/>
  <c r="W64" i="7"/>
  <c r="V68" i="7"/>
  <c r="W68" i="7"/>
  <c r="V72" i="7"/>
  <c r="W72" i="7"/>
  <c r="V76" i="7"/>
  <c r="W76" i="7"/>
  <c r="V80" i="7"/>
  <c r="W80" i="7"/>
  <c r="V84" i="7"/>
  <c r="W84" i="7"/>
  <c r="V88" i="7"/>
  <c r="W88" i="7"/>
  <c r="V92" i="7"/>
  <c r="W92" i="7"/>
  <c r="V96" i="7"/>
  <c r="W96" i="7"/>
  <c r="V100" i="7"/>
  <c r="W100" i="7"/>
  <c r="V104" i="7"/>
  <c r="W104" i="7"/>
  <c r="V108" i="7"/>
  <c r="W108" i="7"/>
  <c r="V112" i="7"/>
  <c r="W112" i="7"/>
  <c r="V116" i="7"/>
  <c r="W116" i="7"/>
  <c r="V120" i="7"/>
  <c r="W120" i="7"/>
  <c r="V124" i="7"/>
  <c r="W124" i="7"/>
  <c r="V128" i="7"/>
  <c r="W128" i="7"/>
  <c r="V132" i="7"/>
  <c r="W132" i="7"/>
  <c r="V136" i="7"/>
  <c r="W136" i="7"/>
  <c r="V140" i="7"/>
  <c r="W140" i="7"/>
  <c r="V144" i="7"/>
  <c r="W144" i="7"/>
  <c r="V148" i="7"/>
  <c r="W148" i="7"/>
  <c r="V152" i="7"/>
  <c r="W152" i="7"/>
  <c r="V156" i="7"/>
  <c r="W156" i="7"/>
  <c r="V160" i="7"/>
  <c r="W160" i="7"/>
  <c r="V164" i="7"/>
  <c r="W164" i="7"/>
  <c r="V168" i="7"/>
  <c r="W168" i="7"/>
  <c r="V172" i="7"/>
  <c r="W172" i="7"/>
  <c r="V176" i="7"/>
  <c r="W176" i="7"/>
  <c r="V180" i="7"/>
  <c r="W180" i="7"/>
  <c r="V184" i="7"/>
  <c r="W184" i="7"/>
  <c r="V188" i="7"/>
  <c r="W188" i="7"/>
  <c r="V192" i="7"/>
  <c r="W192" i="7"/>
  <c r="V196" i="7"/>
  <c r="W196" i="7"/>
  <c r="V200" i="7"/>
  <c r="W200" i="7"/>
  <c r="V204" i="7"/>
  <c r="W204" i="7"/>
  <c r="V208" i="7"/>
  <c r="W208" i="7"/>
  <c r="V212" i="7"/>
  <c r="W212" i="7"/>
  <c r="V216" i="7"/>
  <c r="W216" i="7"/>
  <c r="V220" i="7"/>
  <c r="W220" i="7"/>
  <c r="V224" i="7"/>
  <c r="W224" i="7"/>
  <c r="V228" i="7"/>
  <c r="W228" i="7"/>
  <c r="V232" i="7"/>
  <c r="W232" i="7"/>
  <c r="V236" i="7"/>
  <c r="W236" i="7"/>
  <c r="V240" i="7"/>
  <c r="W240" i="7"/>
  <c r="V244" i="7"/>
  <c r="W244" i="7"/>
  <c r="V248" i="7"/>
  <c r="W248" i="7"/>
  <c r="V252" i="7"/>
  <c r="W252" i="7"/>
  <c r="V256" i="7"/>
  <c r="W256" i="7"/>
  <c r="V260" i="7"/>
  <c r="W260" i="7"/>
  <c r="V264" i="7"/>
  <c r="W264" i="7"/>
  <c r="V268" i="7"/>
  <c r="W268" i="7"/>
  <c r="V272" i="7"/>
  <c r="W272" i="7"/>
  <c r="V276" i="7"/>
  <c r="W276" i="7"/>
  <c r="V280" i="7"/>
  <c r="W280" i="7"/>
  <c r="W284" i="7"/>
  <c r="V284" i="7"/>
  <c r="W288" i="7"/>
  <c r="V288" i="7"/>
  <c r="W292" i="7"/>
  <c r="V292" i="7"/>
  <c r="W296" i="7"/>
  <c r="V296" i="7"/>
  <c r="W300" i="7"/>
  <c r="V300" i="7"/>
  <c r="W304" i="7"/>
  <c r="V304" i="7"/>
  <c r="W308" i="7"/>
  <c r="V308" i="7"/>
  <c r="W312" i="7"/>
  <c r="V312" i="7"/>
  <c r="W316" i="7"/>
  <c r="V316" i="7"/>
  <c r="W320" i="7"/>
  <c r="V320" i="7"/>
  <c r="W324" i="7"/>
  <c r="V324" i="7"/>
  <c r="W328" i="7"/>
  <c r="V328" i="7"/>
  <c r="W332" i="7"/>
  <c r="V332" i="7"/>
  <c r="W336" i="7"/>
  <c r="V336" i="7"/>
  <c r="W340" i="7"/>
  <c r="V340" i="7"/>
  <c r="W344" i="7"/>
  <c r="V344" i="7"/>
  <c r="W348" i="7"/>
  <c r="V348" i="7"/>
  <c r="W352" i="7"/>
  <c r="V352" i="7"/>
  <c r="W356" i="7"/>
  <c r="V356" i="7"/>
  <c r="W360" i="7"/>
  <c r="V360" i="7"/>
  <c r="W364" i="7"/>
  <c r="V364" i="7"/>
  <c r="W368" i="7"/>
  <c r="V368" i="7"/>
  <c r="W372" i="7"/>
  <c r="V372" i="7"/>
  <c r="W376" i="7"/>
  <c r="V376" i="7"/>
  <c r="W380" i="7"/>
  <c r="V380" i="7"/>
  <c r="W384" i="7"/>
  <c r="V384" i="7"/>
  <c r="W388" i="7"/>
  <c r="V388" i="7"/>
  <c r="W392" i="7"/>
  <c r="V392" i="7"/>
  <c r="W396" i="7"/>
  <c r="V396" i="7"/>
  <c r="W400" i="7"/>
  <c r="V400" i="7"/>
  <c r="W404" i="7"/>
  <c r="V404" i="7"/>
  <c r="W408" i="7"/>
  <c r="V408" i="7"/>
  <c r="W412" i="7"/>
  <c r="V412" i="7"/>
  <c r="W416" i="7"/>
  <c r="V416" i="7"/>
  <c r="W420" i="7"/>
  <c r="V420" i="7"/>
  <c r="W424" i="7"/>
  <c r="V424" i="7"/>
  <c r="W428" i="7"/>
  <c r="V428" i="7"/>
  <c r="W432" i="7"/>
  <c r="V432" i="7"/>
  <c r="W436" i="7"/>
  <c r="V436" i="7"/>
  <c r="W440" i="7"/>
  <c r="V440" i="7"/>
  <c r="W444" i="7"/>
  <c r="V444" i="7"/>
  <c r="W448" i="7"/>
  <c r="V448" i="7"/>
  <c r="W452" i="7"/>
  <c r="V452" i="7"/>
  <c r="W456" i="7"/>
  <c r="V456" i="7"/>
  <c r="W460" i="7"/>
  <c r="V460" i="7"/>
  <c r="W464" i="7"/>
  <c r="V464" i="7"/>
  <c r="W468" i="7"/>
  <c r="V468" i="7"/>
  <c r="W472" i="7"/>
  <c r="V472" i="7"/>
  <c r="W476" i="7"/>
  <c r="V476" i="7"/>
  <c r="W480" i="7"/>
  <c r="V480" i="7"/>
  <c r="W484" i="7"/>
  <c r="V484" i="7"/>
  <c r="W488" i="7"/>
  <c r="V488" i="7"/>
  <c r="W492" i="7"/>
  <c r="V492" i="7"/>
  <c r="W496" i="7"/>
  <c r="V496" i="7"/>
  <c r="W500" i="7"/>
  <c r="V500" i="7"/>
  <c r="W504" i="7"/>
  <c r="V504" i="7"/>
  <c r="W508" i="7"/>
  <c r="V508" i="7"/>
  <c r="W512" i="7"/>
  <c r="V512" i="7"/>
  <c r="W516" i="7"/>
  <c r="V516" i="7"/>
  <c r="W520" i="7"/>
  <c r="V520" i="7"/>
  <c r="W524" i="7"/>
  <c r="V524" i="7"/>
  <c r="W528" i="7"/>
  <c r="V528" i="7"/>
  <c r="W532" i="7"/>
  <c r="V532" i="7"/>
  <c r="W536" i="7"/>
  <c r="V536" i="7"/>
  <c r="W540" i="7"/>
  <c r="V540" i="7"/>
  <c r="W544" i="7"/>
  <c r="V544" i="7"/>
  <c r="W548" i="7"/>
  <c r="V548" i="7"/>
  <c r="W552" i="7"/>
  <c r="V552" i="7"/>
  <c r="W556" i="7"/>
  <c r="V556" i="7"/>
  <c r="V560" i="7"/>
  <c r="W560" i="7"/>
  <c r="W564" i="7"/>
  <c r="V564" i="7"/>
  <c r="W568" i="7"/>
  <c r="V568" i="7"/>
  <c r="W572" i="7"/>
  <c r="V572" i="7"/>
  <c r="V576" i="7"/>
  <c r="W576" i="7"/>
  <c r="W580" i="7"/>
  <c r="V580" i="7"/>
  <c r="W584" i="7"/>
  <c r="V584" i="7"/>
  <c r="W588" i="7"/>
  <c r="V588" i="7"/>
  <c r="V592" i="7"/>
  <c r="W592" i="7"/>
  <c r="W596" i="7"/>
  <c r="V596" i="7"/>
  <c r="W600" i="7"/>
  <c r="V600" i="7"/>
  <c r="W604" i="7"/>
  <c r="V604" i="7"/>
  <c r="V608" i="7"/>
  <c r="W608" i="7"/>
  <c r="W612" i="7"/>
  <c r="V612" i="7"/>
  <c r="W616" i="7"/>
  <c r="V616" i="7"/>
  <c r="W620" i="7"/>
  <c r="V620" i="7"/>
  <c r="V624" i="7"/>
  <c r="W624" i="7"/>
  <c r="W628" i="7"/>
  <c r="V628" i="7"/>
  <c r="W632" i="7"/>
  <c r="V632" i="7"/>
  <c r="V636" i="7"/>
  <c r="W636" i="7"/>
  <c r="V640" i="7"/>
  <c r="W640" i="7"/>
  <c r="V644" i="7"/>
  <c r="W644" i="7"/>
  <c r="V648" i="7"/>
  <c r="W648" i="7"/>
  <c r="V652" i="7"/>
  <c r="W652" i="7"/>
  <c r="V656" i="7"/>
  <c r="W656" i="7"/>
  <c r="V660" i="7"/>
  <c r="W660" i="7"/>
  <c r="V664" i="7"/>
  <c r="W664" i="7"/>
  <c r="V668" i="7"/>
  <c r="W668" i="7"/>
  <c r="V672" i="7"/>
  <c r="W672" i="7"/>
  <c r="V676" i="7"/>
  <c r="W676" i="7"/>
  <c r="V680" i="7"/>
  <c r="W680" i="7"/>
  <c r="V684" i="7"/>
  <c r="W684" i="7"/>
  <c r="V688" i="7"/>
  <c r="W688" i="7"/>
  <c r="V692" i="7"/>
  <c r="W692" i="7"/>
  <c r="W696" i="7"/>
  <c r="V696" i="7"/>
  <c r="W700" i="7"/>
  <c r="V700" i="7"/>
  <c r="W704" i="7"/>
  <c r="V704" i="7"/>
  <c r="W708" i="7"/>
  <c r="V708" i="7"/>
  <c r="W712" i="7"/>
  <c r="V712" i="7"/>
  <c r="W716" i="7"/>
  <c r="V716" i="7"/>
  <c r="W720" i="7"/>
  <c r="V720" i="7"/>
  <c r="W724" i="7"/>
  <c r="V724" i="7"/>
  <c r="W728" i="7"/>
  <c r="V728" i="7"/>
  <c r="W732" i="7"/>
  <c r="V732" i="7"/>
  <c r="W736" i="7"/>
  <c r="V736" i="7"/>
  <c r="W740" i="7"/>
  <c r="V740" i="7"/>
  <c r="W744" i="7"/>
  <c r="V744" i="7"/>
  <c r="W748" i="7"/>
  <c r="V748" i="7"/>
  <c r="W752" i="7"/>
  <c r="V752" i="7"/>
  <c r="W756" i="7"/>
  <c r="V756" i="7"/>
  <c r="W760" i="7"/>
  <c r="V760" i="7"/>
  <c r="W764" i="7"/>
  <c r="V764" i="7"/>
  <c r="W768" i="7"/>
  <c r="V768" i="7"/>
  <c r="W772" i="7"/>
  <c r="V772" i="7"/>
  <c r="V776" i="7"/>
  <c r="W776" i="7"/>
  <c r="W780" i="7"/>
  <c r="V780" i="7"/>
  <c r="W784" i="7"/>
  <c r="V784" i="7"/>
  <c r="W788" i="7"/>
  <c r="V788" i="7"/>
  <c r="W792" i="7"/>
  <c r="V792" i="7"/>
  <c r="W796" i="7"/>
  <c r="V796" i="7"/>
  <c r="W800" i="7"/>
  <c r="V800" i="7"/>
  <c r="W804" i="7"/>
  <c r="V804" i="7"/>
  <c r="W808" i="7"/>
  <c r="V808" i="7"/>
  <c r="W812" i="7"/>
  <c r="V812" i="7"/>
  <c r="W816" i="7"/>
  <c r="V816" i="7"/>
  <c r="W820" i="7"/>
  <c r="V820" i="7"/>
  <c r="V824" i="7"/>
  <c r="W824" i="7"/>
  <c r="V828" i="7"/>
  <c r="W828" i="7"/>
  <c r="V832" i="7"/>
  <c r="W832" i="7"/>
  <c r="V836" i="7"/>
  <c r="W836" i="7"/>
  <c r="V840" i="7"/>
  <c r="W840" i="7"/>
  <c r="V844" i="7"/>
  <c r="W844" i="7"/>
  <c r="V848" i="7"/>
  <c r="W848" i="7"/>
  <c r="V852" i="7"/>
  <c r="W852" i="7"/>
  <c r="V856" i="7"/>
  <c r="W856" i="7"/>
  <c r="V860" i="7"/>
  <c r="W860" i="7"/>
  <c r="V864" i="7"/>
  <c r="W864" i="7"/>
  <c r="V868" i="7"/>
  <c r="W868" i="7"/>
  <c r="V872" i="7"/>
  <c r="W872" i="7"/>
  <c r="V876" i="7"/>
  <c r="W876" i="7"/>
  <c r="V880" i="7"/>
  <c r="W880" i="7"/>
  <c r="V884" i="7"/>
  <c r="W884" i="7"/>
  <c r="V888" i="7"/>
  <c r="W888" i="7"/>
  <c r="V892" i="7"/>
  <c r="W892" i="7"/>
  <c r="V896" i="7"/>
  <c r="W896" i="7"/>
  <c r="V900" i="7"/>
  <c r="W900" i="7"/>
  <c r="V904" i="7"/>
  <c r="W904" i="7"/>
  <c r="V908" i="7"/>
  <c r="W908" i="7"/>
  <c r="V912" i="7"/>
  <c r="W912" i="7"/>
  <c r="V916" i="7"/>
  <c r="W916" i="7"/>
  <c r="V920" i="7"/>
  <c r="W920" i="7"/>
  <c r="V924" i="7"/>
  <c r="W924" i="7"/>
  <c r="V928" i="7"/>
  <c r="W928" i="7"/>
  <c r="V932" i="7"/>
  <c r="W932" i="7"/>
  <c r="V936" i="7"/>
  <c r="W936" i="7"/>
  <c r="V940" i="7"/>
  <c r="W940" i="7"/>
  <c r="V944" i="7"/>
  <c r="W944" i="7"/>
  <c r="V948" i="7"/>
  <c r="W948" i="7"/>
  <c r="V952" i="7"/>
  <c r="W952" i="7"/>
  <c r="V956" i="7"/>
  <c r="W956" i="7"/>
  <c r="V960" i="7"/>
  <c r="W960" i="7"/>
  <c r="V964" i="7"/>
  <c r="W964" i="7"/>
  <c r="V968" i="7"/>
  <c r="W968" i="7"/>
  <c r="V972" i="7"/>
  <c r="W972" i="7"/>
  <c r="V976" i="7"/>
  <c r="W976" i="7"/>
  <c r="V980" i="7"/>
  <c r="W980" i="7"/>
  <c r="V984" i="7"/>
  <c r="W984" i="7"/>
  <c r="V988" i="7"/>
  <c r="W988" i="7"/>
  <c r="W17" i="7"/>
  <c r="V17" i="7"/>
  <c r="W37" i="7"/>
  <c r="V37" i="7"/>
  <c r="W57" i="7"/>
  <c r="V57" i="7"/>
  <c r="W77" i="7"/>
  <c r="V77" i="7"/>
  <c r="W89" i="7"/>
  <c r="V89" i="7"/>
  <c r="W109" i="7"/>
  <c r="V109" i="7"/>
  <c r="W129" i="7"/>
  <c r="V129" i="7"/>
  <c r="W149" i="7"/>
  <c r="V149" i="7"/>
  <c r="W161" i="7"/>
  <c r="V161" i="7"/>
  <c r="W181" i="7"/>
  <c r="V181" i="7"/>
  <c r="W201" i="7"/>
  <c r="V201" i="7"/>
  <c r="W221" i="7"/>
  <c r="V221" i="7"/>
  <c r="W241" i="7"/>
  <c r="V241" i="7"/>
  <c r="W253" i="7"/>
  <c r="V253" i="7"/>
  <c r="W273" i="7"/>
  <c r="V273" i="7"/>
  <c r="W293" i="7"/>
  <c r="V293" i="7"/>
  <c r="W313" i="7"/>
  <c r="V313" i="7"/>
  <c r="V337" i="7"/>
  <c r="W337" i="7"/>
  <c r="V361" i="7"/>
  <c r="W361" i="7"/>
  <c r="V381" i="7"/>
  <c r="W381" i="7"/>
  <c r="V397" i="7"/>
  <c r="W397" i="7"/>
  <c r="V417" i="7"/>
  <c r="W417" i="7"/>
  <c r="V437" i="7"/>
  <c r="W437" i="7"/>
  <c r="V457" i="7"/>
  <c r="W457" i="7"/>
  <c r="V477" i="7"/>
  <c r="W477" i="7"/>
  <c r="V497" i="7"/>
  <c r="W497" i="7"/>
  <c r="V517" i="7"/>
  <c r="W517" i="7"/>
  <c r="V537" i="7"/>
  <c r="W537" i="7"/>
  <c r="W557" i="7"/>
  <c r="V557" i="7"/>
  <c r="W577" i="7"/>
  <c r="V577" i="7"/>
  <c r="W597" i="7"/>
  <c r="V597" i="7"/>
  <c r="W617" i="7"/>
  <c r="V617" i="7"/>
  <c r="W633" i="7"/>
  <c r="V633" i="7"/>
  <c r="W653" i="7"/>
  <c r="V653" i="7"/>
  <c r="W673" i="7"/>
  <c r="V673" i="7"/>
  <c r="W685" i="7"/>
  <c r="V685" i="7"/>
  <c r="W705" i="7"/>
  <c r="V705" i="7"/>
  <c r="W721" i="7"/>
  <c r="V721" i="7"/>
  <c r="W741" i="7"/>
  <c r="V741" i="7"/>
  <c r="W761" i="7"/>
  <c r="V761" i="7"/>
  <c r="W781" i="7"/>
  <c r="V781" i="7"/>
  <c r="W805" i="7"/>
  <c r="V805" i="7"/>
  <c r="W829" i="7"/>
  <c r="V829" i="7"/>
  <c r="W849" i="7"/>
  <c r="V849" i="7"/>
  <c r="W869" i="7"/>
  <c r="V869" i="7"/>
  <c r="W889" i="7"/>
  <c r="V889" i="7"/>
  <c r="W909" i="7"/>
  <c r="V909" i="7"/>
  <c r="W933" i="7"/>
  <c r="V933" i="7"/>
  <c r="W965" i="7"/>
  <c r="V965" i="7"/>
  <c r="B11" i="7"/>
  <c r="P11" i="9"/>
  <c r="B104" i="6"/>
  <c r="B44" i="6"/>
  <c r="B60" i="6"/>
  <c r="B32" i="6"/>
  <c r="O11" i="7"/>
  <c r="Q13" i="7" s="1"/>
  <c r="H1025" i="4"/>
  <c r="H1024" i="4"/>
  <c r="H1023" i="4"/>
  <c r="H1022" i="4"/>
  <c r="H1021" i="4"/>
  <c r="H1020" i="4"/>
  <c r="H1019" i="4"/>
  <c r="H1018" i="4"/>
  <c r="H1017" i="4"/>
  <c r="H1016" i="4"/>
  <c r="H1015" i="4"/>
  <c r="H1014" i="4"/>
  <c r="H1013" i="4"/>
  <c r="H1012" i="4"/>
  <c r="H1011" i="4"/>
  <c r="H1010" i="4"/>
  <c r="H1009" i="4"/>
  <c r="H1008" i="4"/>
  <c r="H1007" i="4"/>
  <c r="H1006" i="4"/>
  <c r="H1005" i="4"/>
  <c r="H1004" i="4"/>
  <c r="H1003" i="4"/>
  <c r="H1002" i="4"/>
  <c r="H1001" i="4"/>
  <c r="H1000" i="4"/>
  <c r="H999" i="4"/>
  <c r="H998" i="4"/>
  <c r="H997" i="4"/>
  <c r="H996" i="4"/>
  <c r="H995" i="4"/>
  <c r="H994" i="4"/>
  <c r="H993" i="4"/>
  <c r="H992" i="4"/>
  <c r="H991" i="4"/>
  <c r="H990" i="4"/>
  <c r="H989" i="4"/>
  <c r="H988" i="4"/>
  <c r="H987" i="4"/>
  <c r="H986" i="4"/>
  <c r="H985" i="4"/>
  <c r="H984" i="4"/>
  <c r="H983" i="4"/>
  <c r="H982" i="4"/>
  <c r="H981" i="4"/>
  <c r="H980" i="4"/>
  <c r="H979" i="4"/>
  <c r="H978" i="4"/>
  <c r="H977" i="4"/>
  <c r="H976" i="4"/>
  <c r="H975" i="4"/>
  <c r="H974" i="4"/>
  <c r="H973" i="4"/>
  <c r="H972" i="4"/>
  <c r="H971" i="4"/>
  <c r="H970" i="4"/>
  <c r="H969" i="4"/>
  <c r="H968" i="4"/>
  <c r="H967" i="4"/>
  <c r="H966" i="4"/>
  <c r="H965" i="4"/>
  <c r="H964" i="4"/>
  <c r="H963" i="4"/>
  <c r="H962" i="4"/>
  <c r="H961" i="4"/>
  <c r="H960" i="4"/>
  <c r="H959" i="4"/>
  <c r="H958" i="4"/>
  <c r="H957" i="4"/>
  <c r="H956" i="4"/>
  <c r="H955" i="4"/>
  <c r="H954" i="4"/>
  <c r="H953" i="4"/>
  <c r="H952" i="4"/>
  <c r="H951" i="4"/>
  <c r="H950" i="4"/>
  <c r="H949" i="4"/>
  <c r="H948" i="4"/>
  <c r="H947" i="4"/>
  <c r="H946" i="4"/>
  <c r="H945" i="4"/>
  <c r="H944" i="4"/>
  <c r="H943" i="4"/>
  <c r="H942" i="4"/>
  <c r="H941" i="4"/>
  <c r="H940" i="4"/>
  <c r="H939" i="4"/>
  <c r="H938" i="4"/>
  <c r="H937" i="4"/>
  <c r="H936" i="4"/>
  <c r="H935" i="4"/>
  <c r="H934" i="4"/>
  <c r="H933" i="4"/>
  <c r="H932" i="4"/>
  <c r="H931" i="4"/>
  <c r="H930" i="4"/>
  <c r="H929" i="4"/>
  <c r="H928" i="4"/>
  <c r="H927" i="4"/>
  <c r="H926" i="4"/>
  <c r="H925" i="4"/>
  <c r="H924" i="4"/>
  <c r="H923" i="4"/>
  <c r="H922" i="4"/>
  <c r="H921" i="4"/>
  <c r="H920" i="4"/>
  <c r="H919" i="4"/>
  <c r="H918" i="4"/>
  <c r="H917" i="4"/>
  <c r="H916" i="4"/>
  <c r="H915" i="4"/>
  <c r="H914" i="4"/>
  <c r="H913" i="4"/>
  <c r="H912" i="4"/>
  <c r="H911" i="4"/>
  <c r="H910" i="4"/>
  <c r="H909" i="4"/>
  <c r="H908" i="4"/>
  <c r="H907" i="4"/>
  <c r="H906" i="4"/>
  <c r="H905" i="4"/>
  <c r="H904" i="4"/>
  <c r="H903" i="4"/>
  <c r="H902" i="4"/>
  <c r="H901" i="4"/>
  <c r="H900" i="4"/>
  <c r="H899" i="4"/>
  <c r="H898" i="4"/>
  <c r="H897" i="4"/>
  <c r="H896" i="4"/>
  <c r="H895" i="4"/>
  <c r="H894" i="4"/>
  <c r="H893" i="4"/>
  <c r="H892" i="4"/>
  <c r="H891" i="4"/>
  <c r="H890" i="4"/>
  <c r="H889" i="4"/>
  <c r="H888" i="4"/>
  <c r="H887" i="4"/>
  <c r="H886" i="4"/>
  <c r="H885" i="4"/>
  <c r="H884" i="4"/>
  <c r="H883" i="4"/>
  <c r="H882" i="4"/>
  <c r="H881" i="4"/>
  <c r="H880" i="4"/>
  <c r="H879" i="4"/>
  <c r="H878" i="4"/>
  <c r="H877" i="4"/>
  <c r="H876" i="4"/>
  <c r="H875" i="4"/>
  <c r="H874" i="4"/>
  <c r="H873" i="4"/>
  <c r="H872" i="4"/>
  <c r="H871" i="4"/>
  <c r="H870" i="4"/>
  <c r="H869" i="4"/>
  <c r="H868" i="4"/>
  <c r="H867" i="4"/>
  <c r="H866" i="4"/>
  <c r="H865" i="4"/>
  <c r="H864" i="4"/>
  <c r="H863" i="4"/>
  <c r="H862" i="4"/>
  <c r="H861" i="4"/>
  <c r="H860" i="4"/>
  <c r="H859" i="4"/>
  <c r="H858" i="4"/>
  <c r="H857" i="4"/>
  <c r="H856" i="4"/>
  <c r="H855" i="4"/>
  <c r="H854" i="4"/>
  <c r="H853" i="4"/>
  <c r="H852" i="4"/>
  <c r="H851" i="4"/>
  <c r="H850" i="4"/>
  <c r="H849" i="4"/>
  <c r="H848" i="4"/>
  <c r="H847" i="4"/>
  <c r="H846" i="4"/>
  <c r="H845" i="4"/>
  <c r="H844" i="4"/>
  <c r="H843" i="4"/>
  <c r="H842" i="4"/>
  <c r="H841" i="4"/>
  <c r="H840" i="4"/>
  <c r="H839" i="4"/>
  <c r="H838" i="4"/>
  <c r="H837" i="4"/>
  <c r="H836" i="4"/>
  <c r="H835" i="4"/>
  <c r="H834" i="4"/>
  <c r="H833" i="4"/>
  <c r="H832" i="4"/>
  <c r="H831" i="4"/>
  <c r="H830" i="4"/>
  <c r="H829" i="4"/>
  <c r="H828" i="4"/>
  <c r="H827" i="4"/>
  <c r="H826" i="4"/>
  <c r="H825" i="4"/>
  <c r="H824" i="4"/>
  <c r="H823" i="4"/>
  <c r="H822" i="4"/>
  <c r="H821" i="4"/>
  <c r="H820" i="4"/>
  <c r="H819" i="4"/>
  <c r="H818" i="4"/>
  <c r="H817" i="4"/>
  <c r="H816" i="4"/>
  <c r="H815" i="4"/>
  <c r="H814" i="4"/>
  <c r="H813" i="4"/>
  <c r="H812" i="4"/>
  <c r="H811" i="4"/>
  <c r="H810" i="4"/>
  <c r="H809" i="4"/>
  <c r="H808" i="4"/>
  <c r="H807" i="4"/>
  <c r="H806" i="4"/>
  <c r="H805" i="4"/>
  <c r="H804" i="4"/>
  <c r="H803" i="4"/>
  <c r="H802" i="4"/>
  <c r="H801" i="4"/>
  <c r="H800" i="4"/>
  <c r="H799" i="4"/>
  <c r="H798" i="4"/>
  <c r="H797" i="4"/>
  <c r="H796" i="4"/>
  <c r="H795" i="4"/>
  <c r="H794" i="4"/>
  <c r="H793" i="4"/>
  <c r="H792" i="4"/>
  <c r="H791" i="4"/>
  <c r="H790" i="4"/>
  <c r="H789" i="4"/>
  <c r="H788" i="4"/>
  <c r="H787" i="4"/>
  <c r="H786" i="4"/>
  <c r="H785" i="4"/>
  <c r="H784" i="4"/>
  <c r="H783" i="4"/>
  <c r="H782" i="4"/>
  <c r="H781" i="4"/>
  <c r="H780" i="4"/>
  <c r="H779" i="4"/>
  <c r="H778" i="4"/>
  <c r="H777" i="4"/>
  <c r="H776" i="4"/>
  <c r="H775" i="4"/>
  <c r="H774" i="4"/>
  <c r="H773" i="4"/>
  <c r="H772" i="4"/>
  <c r="H771" i="4"/>
  <c r="H770" i="4"/>
  <c r="H769" i="4"/>
  <c r="H768" i="4"/>
  <c r="H767" i="4"/>
  <c r="H766" i="4"/>
  <c r="H765" i="4"/>
  <c r="H764" i="4"/>
  <c r="H763" i="4"/>
  <c r="H762" i="4"/>
  <c r="H761" i="4"/>
  <c r="H760" i="4"/>
  <c r="H759" i="4"/>
  <c r="H758" i="4"/>
  <c r="H757" i="4"/>
  <c r="H756" i="4"/>
  <c r="H755" i="4"/>
  <c r="H754" i="4"/>
  <c r="H753" i="4"/>
  <c r="H752" i="4"/>
  <c r="H751" i="4"/>
  <c r="H750" i="4"/>
  <c r="H749" i="4"/>
  <c r="H748" i="4"/>
  <c r="H747" i="4"/>
  <c r="H746" i="4"/>
  <c r="H745" i="4"/>
  <c r="H744" i="4"/>
  <c r="H743" i="4"/>
  <c r="H742" i="4"/>
  <c r="H741" i="4"/>
  <c r="H740" i="4"/>
  <c r="H739" i="4"/>
  <c r="H738" i="4"/>
  <c r="H737" i="4"/>
  <c r="H736" i="4"/>
  <c r="H735" i="4"/>
  <c r="H734" i="4"/>
  <c r="H733" i="4"/>
  <c r="H732" i="4"/>
  <c r="H731" i="4"/>
  <c r="H730" i="4"/>
  <c r="H729" i="4"/>
  <c r="H728" i="4"/>
  <c r="H727" i="4"/>
  <c r="H726" i="4"/>
  <c r="H725" i="4"/>
  <c r="H724" i="4"/>
  <c r="H723" i="4"/>
  <c r="H722" i="4"/>
  <c r="H721" i="4"/>
  <c r="H720" i="4"/>
  <c r="H719" i="4"/>
  <c r="H718" i="4"/>
  <c r="H717" i="4"/>
  <c r="H716" i="4"/>
  <c r="H715" i="4"/>
  <c r="H714" i="4"/>
  <c r="H713" i="4"/>
  <c r="H712" i="4"/>
  <c r="H711" i="4"/>
  <c r="H710" i="4"/>
  <c r="H709" i="4"/>
  <c r="H708" i="4"/>
  <c r="H707" i="4"/>
  <c r="H706" i="4"/>
  <c r="H705" i="4"/>
  <c r="H704" i="4"/>
  <c r="H703" i="4"/>
  <c r="H702" i="4"/>
  <c r="H701" i="4"/>
  <c r="H700" i="4"/>
  <c r="H699" i="4"/>
  <c r="H698" i="4"/>
  <c r="H697" i="4"/>
  <c r="H696" i="4"/>
  <c r="H695" i="4"/>
  <c r="H694" i="4"/>
  <c r="H693" i="4"/>
  <c r="H692" i="4"/>
  <c r="H691" i="4"/>
  <c r="H690" i="4"/>
  <c r="H689" i="4"/>
  <c r="H688" i="4"/>
  <c r="H687" i="4"/>
  <c r="H686" i="4"/>
  <c r="H685" i="4"/>
  <c r="H684" i="4"/>
  <c r="H683" i="4"/>
  <c r="H682" i="4"/>
  <c r="H681" i="4"/>
  <c r="H680" i="4"/>
  <c r="H679" i="4"/>
  <c r="H678" i="4"/>
  <c r="H677" i="4"/>
  <c r="H676" i="4"/>
  <c r="H675" i="4"/>
  <c r="H674" i="4"/>
  <c r="H673" i="4"/>
  <c r="H672" i="4"/>
  <c r="H671" i="4"/>
  <c r="H670" i="4"/>
  <c r="H669" i="4"/>
  <c r="H668" i="4"/>
  <c r="H667" i="4"/>
  <c r="H666" i="4"/>
  <c r="H665" i="4"/>
  <c r="H664" i="4"/>
  <c r="H663" i="4"/>
  <c r="H662" i="4"/>
  <c r="H661" i="4"/>
  <c r="H660" i="4"/>
  <c r="H659" i="4"/>
  <c r="H658" i="4"/>
  <c r="H657" i="4"/>
  <c r="H656" i="4"/>
  <c r="H655" i="4"/>
  <c r="H654" i="4"/>
  <c r="H653" i="4"/>
  <c r="H652" i="4"/>
  <c r="H651" i="4"/>
  <c r="H650" i="4"/>
  <c r="H649" i="4"/>
  <c r="H648" i="4"/>
  <c r="H647" i="4"/>
  <c r="H646" i="4"/>
  <c r="H645" i="4"/>
  <c r="H644" i="4"/>
  <c r="H643" i="4"/>
  <c r="H642" i="4"/>
  <c r="H641" i="4"/>
  <c r="H640" i="4"/>
  <c r="H639" i="4"/>
  <c r="H638" i="4"/>
  <c r="H637" i="4"/>
  <c r="H636" i="4"/>
  <c r="H635" i="4"/>
  <c r="H634" i="4"/>
  <c r="H633" i="4"/>
  <c r="H632" i="4"/>
  <c r="H631" i="4"/>
  <c r="H630" i="4"/>
  <c r="H629" i="4"/>
  <c r="H628" i="4"/>
  <c r="H627" i="4"/>
  <c r="H626" i="4"/>
  <c r="H625" i="4"/>
  <c r="H624" i="4"/>
  <c r="H623" i="4"/>
  <c r="H622" i="4"/>
  <c r="H621" i="4"/>
  <c r="H620" i="4"/>
  <c r="H619" i="4"/>
  <c r="H618" i="4"/>
  <c r="H617" i="4"/>
  <c r="H616" i="4"/>
  <c r="H615" i="4"/>
  <c r="H614" i="4"/>
  <c r="H613" i="4"/>
  <c r="H612" i="4"/>
  <c r="H611" i="4"/>
  <c r="H610" i="4"/>
  <c r="H609" i="4"/>
  <c r="H608" i="4"/>
  <c r="H607" i="4"/>
  <c r="H606" i="4"/>
  <c r="H605" i="4"/>
  <c r="H604" i="4"/>
  <c r="H603" i="4"/>
  <c r="H602" i="4"/>
  <c r="H601" i="4"/>
  <c r="H600" i="4"/>
  <c r="H599" i="4"/>
  <c r="H598" i="4"/>
  <c r="H597" i="4"/>
  <c r="H596" i="4"/>
  <c r="H595" i="4"/>
  <c r="H594" i="4"/>
  <c r="H593" i="4"/>
  <c r="H592" i="4"/>
  <c r="H591" i="4"/>
  <c r="H590" i="4"/>
  <c r="H589" i="4"/>
  <c r="H588" i="4"/>
  <c r="H587" i="4"/>
  <c r="H586" i="4"/>
  <c r="H585" i="4"/>
  <c r="H584" i="4"/>
  <c r="H583" i="4"/>
  <c r="H582" i="4"/>
  <c r="H581" i="4"/>
  <c r="H580" i="4"/>
  <c r="H579" i="4"/>
  <c r="H578" i="4"/>
  <c r="H577" i="4"/>
  <c r="H576" i="4"/>
  <c r="H575" i="4"/>
  <c r="H574" i="4"/>
  <c r="H573" i="4"/>
  <c r="H572" i="4"/>
  <c r="H571" i="4"/>
  <c r="H570" i="4"/>
  <c r="H569" i="4"/>
  <c r="H568" i="4"/>
  <c r="H567" i="4"/>
  <c r="H566" i="4"/>
  <c r="H565" i="4"/>
  <c r="H564" i="4"/>
  <c r="H563" i="4"/>
  <c r="H562" i="4"/>
  <c r="H561" i="4"/>
  <c r="H560" i="4"/>
  <c r="H559" i="4"/>
  <c r="H558" i="4"/>
  <c r="H557" i="4"/>
  <c r="H556" i="4"/>
  <c r="H555" i="4"/>
  <c r="H554" i="4"/>
  <c r="H553" i="4"/>
  <c r="H552" i="4"/>
  <c r="H551" i="4"/>
  <c r="H550" i="4"/>
  <c r="H549" i="4"/>
  <c r="H548" i="4"/>
  <c r="H547" i="4"/>
  <c r="H546" i="4"/>
  <c r="H545" i="4"/>
  <c r="H544" i="4"/>
  <c r="H543" i="4"/>
  <c r="H542" i="4"/>
  <c r="H541" i="4"/>
  <c r="H540" i="4"/>
  <c r="H539" i="4"/>
  <c r="H538" i="4"/>
  <c r="H537" i="4"/>
  <c r="H536" i="4"/>
  <c r="H535" i="4"/>
  <c r="H534" i="4"/>
  <c r="H533" i="4"/>
  <c r="H532" i="4"/>
  <c r="H531" i="4"/>
  <c r="H530" i="4"/>
  <c r="H529" i="4"/>
  <c r="H528" i="4"/>
  <c r="H527" i="4"/>
  <c r="H526" i="4"/>
  <c r="H525" i="4"/>
  <c r="H524" i="4"/>
  <c r="H523" i="4"/>
  <c r="H522" i="4"/>
  <c r="H521" i="4"/>
  <c r="H520" i="4"/>
  <c r="H519" i="4"/>
  <c r="H518" i="4"/>
  <c r="H517" i="4"/>
  <c r="H516" i="4"/>
  <c r="H515" i="4"/>
  <c r="H514" i="4"/>
  <c r="H513" i="4"/>
  <c r="H512" i="4"/>
  <c r="H511" i="4"/>
  <c r="H510" i="4"/>
  <c r="H509" i="4"/>
  <c r="H508" i="4"/>
  <c r="H507" i="4"/>
  <c r="H506" i="4"/>
  <c r="H505" i="4"/>
  <c r="H504" i="4"/>
  <c r="H503" i="4"/>
  <c r="H502" i="4"/>
  <c r="H501" i="4"/>
  <c r="H500" i="4"/>
  <c r="H499" i="4"/>
  <c r="H498" i="4"/>
  <c r="H497" i="4"/>
  <c r="H496" i="4"/>
  <c r="H495" i="4"/>
  <c r="H494" i="4"/>
  <c r="H493" i="4"/>
  <c r="H492" i="4"/>
  <c r="H491" i="4"/>
  <c r="H490" i="4"/>
  <c r="H489" i="4"/>
  <c r="H488" i="4"/>
  <c r="H487" i="4"/>
  <c r="H486" i="4"/>
  <c r="H485" i="4"/>
  <c r="H484" i="4"/>
  <c r="H483" i="4"/>
  <c r="H482" i="4"/>
  <c r="H481" i="4"/>
  <c r="H480" i="4"/>
  <c r="H479" i="4"/>
  <c r="H478" i="4"/>
  <c r="H477" i="4"/>
  <c r="H476" i="4"/>
  <c r="H475" i="4"/>
  <c r="H474" i="4"/>
  <c r="H473" i="4"/>
  <c r="H472" i="4"/>
  <c r="H471" i="4"/>
  <c r="H470" i="4"/>
  <c r="H469" i="4"/>
  <c r="H468" i="4"/>
  <c r="H467" i="4"/>
  <c r="H466" i="4"/>
  <c r="H465" i="4"/>
  <c r="H464" i="4"/>
  <c r="H463" i="4"/>
  <c r="H462" i="4"/>
  <c r="H461" i="4"/>
  <c r="H460" i="4"/>
  <c r="H459" i="4"/>
  <c r="H458" i="4"/>
  <c r="H457" i="4"/>
  <c r="H456" i="4"/>
  <c r="H455" i="4"/>
  <c r="H454" i="4"/>
  <c r="H453" i="4"/>
  <c r="H452" i="4"/>
  <c r="H451" i="4"/>
  <c r="H450" i="4"/>
  <c r="H449" i="4"/>
  <c r="H448" i="4"/>
  <c r="H447" i="4"/>
  <c r="H446" i="4"/>
  <c r="H445" i="4"/>
  <c r="H444" i="4"/>
  <c r="H443" i="4"/>
  <c r="H442" i="4"/>
  <c r="H441" i="4"/>
  <c r="H440" i="4"/>
  <c r="H439" i="4"/>
  <c r="H438" i="4"/>
  <c r="H437" i="4"/>
  <c r="H436" i="4"/>
  <c r="H435" i="4"/>
  <c r="H434" i="4"/>
  <c r="H433" i="4"/>
  <c r="H432" i="4"/>
  <c r="H431" i="4"/>
  <c r="H430" i="4"/>
  <c r="H429" i="4"/>
  <c r="H428" i="4"/>
  <c r="H427" i="4"/>
  <c r="H426" i="4"/>
  <c r="H425" i="4"/>
  <c r="H424" i="4"/>
  <c r="H423" i="4"/>
  <c r="H422" i="4"/>
  <c r="H421" i="4"/>
  <c r="H420" i="4"/>
  <c r="H419" i="4"/>
  <c r="H418" i="4"/>
  <c r="H417" i="4"/>
  <c r="H416" i="4"/>
  <c r="H415" i="4"/>
  <c r="H414" i="4"/>
  <c r="H413" i="4"/>
  <c r="H412" i="4"/>
  <c r="H411" i="4"/>
  <c r="H410" i="4"/>
  <c r="H409" i="4"/>
  <c r="H408" i="4"/>
  <c r="H407" i="4"/>
  <c r="H406" i="4"/>
  <c r="H405" i="4"/>
  <c r="H404" i="4"/>
  <c r="H403" i="4"/>
  <c r="H402" i="4"/>
  <c r="H401" i="4"/>
  <c r="H400" i="4"/>
  <c r="H399" i="4"/>
  <c r="H398" i="4"/>
  <c r="H397" i="4"/>
  <c r="H396" i="4"/>
  <c r="H395" i="4"/>
  <c r="H394" i="4"/>
  <c r="H393" i="4"/>
  <c r="H392" i="4"/>
  <c r="H391" i="4"/>
  <c r="H390" i="4"/>
  <c r="H389" i="4"/>
  <c r="H388" i="4"/>
  <c r="H387" i="4"/>
  <c r="H386" i="4"/>
  <c r="H385" i="4"/>
  <c r="H384" i="4"/>
  <c r="H383" i="4"/>
  <c r="H382" i="4"/>
  <c r="H381" i="4"/>
  <c r="H380" i="4"/>
  <c r="H379" i="4"/>
  <c r="H378" i="4"/>
  <c r="H377" i="4"/>
  <c r="H376" i="4"/>
  <c r="H375" i="4"/>
  <c r="H374" i="4"/>
  <c r="H373" i="4"/>
  <c r="H372" i="4"/>
  <c r="H371" i="4"/>
  <c r="H370" i="4"/>
  <c r="H369" i="4"/>
  <c r="H368" i="4"/>
  <c r="H367" i="4"/>
  <c r="H366" i="4"/>
  <c r="H365" i="4"/>
  <c r="H364" i="4"/>
  <c r="H363" i="4"/>
  <c r="H362" i="4"/>
  <c r="H361" i="4"/>
  <c r="H360" i="4"/>
  <c r="H359" i="4"/>
  <c r="H358" i="4"/>
  <c r="H357" i="4"/>
  <c r="H356" i="4"/>
  <c r="H355" i="4"/>
  <c r="H354" i="4"/>
  <c r="H353" i="4"/>
  <c r="H352" i="4"/>
  <c r="H351" i="4"/>
  <c r="H350" i="4"/>
  <c r="H349" i="4"/>
  <c r="H348" i="4"/>
  <c r="H347" i="4"/>
  <c r="H346" i="4"/>
  <c r="H345" i="4"/>
  <c r="H344" i="4"/>
  <c r="H343" i="4"/>
  <c r="H342" i="4"/>
  <c r="H341" i="4"/>
  <c r="H340" i="4"/>
  <c r="H339" i="4"/>
  <c r="H338" i="4"/>
  <c r="H337" i="4"/>
  <c r="H336" i="4"/>
  <c r="H335" i="4"/>
  <c r="H334" i="4"/>
  <c r="H333" i="4"/>
  <c r="H332" i="4"/>
  <c r="H331" i="4"/>
  <c r="H330" i="4"/>
  <c r="H329" i="4"/>
  <c r="H328" i="4"/>
  <c r="H327" i="4"/>
  <c r="H326" i="4"/>
  <c r="H325" i="4"/>
  <c r="H324" i="4"/>
  <c r="H323" i="4"/>
  <c r="H322" i="4"/>
  <c r="H321" i="4"/>
  <c r="H320" i="4"/>
  <c r="H319" i="4"/>
  <c r="H318" i="4"/>
  <c r="H317" i="4"/>
  <c r="H316" i="4"/>
  <c r="H315" i="4"/>
  <c r="H314" i="4"/>
  <c r="H313" i="4"/>
  <c r="H312" i="4"/>
  <c r="H311" i="4"/>
  <c r="H310" i="4"/>
  <c r="H309" i="4"/>
  <c r="H308" i="4"/>
  <c r="H307" i="4"/>
  <c r="H306" i="4"/>
  <c r="H305" i="4"/>
  <c r="H304" i="4"/>
  <c r="H303" i="4"/>
  <c r="H302" i="4"/>
  <c r="H301" i="4"/>
  <c r="H300" i="4"/>
  <c r="H299" i="4"/>
  <c r="H298" i="4"/>
  <c r="H297" i="4"/>
  <c r="H296" i="4"/>
  <c r="H295" i="4"/>
  <c r="H294" i="4"/>
  <c r="H293" i="4"/>
  <c r="H292" i="4"/>
  <c r="H291" i="4"/>
  <c r="H290" i="4"/>
  <c r="H289" i="4"/>
  <c r="H288" i="4"/>
  <c r="H287" i="4"/>
  <c r="H286" i="4"/>
  <c r="H285" i="4"/>
  <c r="H284" i="4"/>
  <c r="H283" i="4"/>
  <c r="H282" i="4"/>
  <c r="H281" i="4"/>
  <c r="H280" i="4"/>
  <c r="H279" i="4"/>
  <c r="H278" i="4"/>
  <c r="H277" i="4"/>
  <c r="H276" i="4"/>
  <c r="H275" i="4"/>
  <c r="H274" i="4"/>
  <c r="H273" i="4"/>
  <c r="H272" i="4"/>
  <c r="H271" i="4"/>
  <c r="H270" i="4"/>
  <c r="H269" i="4"/>
  <c r="H268" i="4"/>
  <c r="H267" i="4"/>
  <c r="H266" i="4"/>
  <c r="H265" i="4"/>
  <c r="H264" i="4"/>
  <c r="H263" i="4"/>
  <c r="H262" i="4"/>
  <c r="H261" i="4"/>
  <c r="H260" i="4"/>
  <c r="H259" i="4"/>
  <c r="H258" i="4"/>
  <c r="H257" i="4"/>
  <c r="H256" i="4"/>
  <c r="H255" i="4"/>
  <c r="H254" i="4"/>
  <c r="H253" i="4"/>
  <c r="H252" i="4"/>
  <c r="H251" i="4"/>
  <c r="H250" i="4"/>
  <c r="H249" i="4"/>
  <c r="H248" i="4"/>
  <c r="H247" i="4"/>
  <c r="H246" i="4"/>
  <c r="H245" i="4"/>
  <c r="H244" i="4"/>
  <c r="H243" i="4"/>
  <c r="H242" i="4"/>
  <c r="H241" i="4"/>
  <c r="H240" i="4"/>
  <c r="H239" i="4"/>
  <c r="H238" i="4"/>
  <c r="H237" i="4"/>
  <c r="H236" i="4"/>
  <c r="H235" i="4"/>
  <c r="H234" i="4"/>
  <c r="H233" i="4"/>
  <c r="H232" i="4"/>
  <c r="H231" i="4"/>
  <c r="H230" i="4"/>
  <c r="H229" i="4"/>
  <c r="H228" i="4"/>
  <c r="H227" i="4"/>
  <c r="H226" i="4"/>
  <c r="H225" i="4"/>
  <c r="H224" i="4"/>
  <c r="H223" i="4"/>
  <c r="H222" i="4"/>
  <c r="H221" i="4"/>
  <c r="H220" i="4"/>
  <c r="H219" i="4"/>
  <c r="H218" i="4"/>
  <c r="H217" i="4"/>
  <c r="H216" i="4"/>
  <c r="H215" i="4"/>
  <c r="H214" i="4"/>
  <c r="H213" i="4"/>
  <c r="H212" i="4"/>
  <c r="H211" i="4"/>
  <c r="H210" i="4"/>
  <c r="H209" i="4"/>
  <c r="H208" i="4"/>
  <c r="H207" i="4"/>
  <c r="H206" i="4"/>
  <c r="H205" i="4"/>
  <c r="H204" i="4"/>
  <c r="H203" i="4"/>
  <c r="H202" i="4"/>
  <c r="H201" i="4"/>
  <c r="H200" i="4"/>
  <c r="H199" i="4"/>
  <c r="H198" i="4"/>
  <c r="H197" i="4"/>
  <c r="H196" i="4"/>
  <c r="H195" i="4"/>
  <c r="H194" i="4"/>
  <c r="H193" i="4"/>
  <c r="H192" i="4"/>
  <c r="H191" i="4"/>
  <c r="H190" i="4"/>
  <c r="H189" i="4"/>
  <c r="H188" i="4"/>
  <c r="H187" i="4"/>
  <c r="H186" i="4"/>
  <c r="H185" i="4"/>
  <c r="H184" i="4"/>
  <c r="H183" i="4"/>
  <c r="H182" i="4"/>
  <c r="H181" i="4"/>
  <c r="H180" i="4"/>
  <c r="H179" i="4"/>
  <c r="H178" i="4"/>
  <c r="H177" i="4"/>
  <c r="H176" i="4"/>
  <c r="H175" i="4"/>
  <c r="H174" i="4"/>
  <c r="H173" i="4"/>
  <c r="H172" i="4"/>
  <c r="H171" i="4"/>
  <c r="H170" i="4"/>
  <c r="H169" i="4"/>
  <c r="H168" i="4"/>
  <c r="H167" i="4"/>
  <c r="H166" i="4"/>
  <c r="H165" i="4"/>
  <c r="H164" i="4"/>
  <c r="H163" i="4"/>
  <c r="H162" i="4"/>
  <c r="H161" i="4"/>
  <c r="H160" i="4"/>
  <c r="H159" i="4"/>
  <c r="H158" i="4"/>
  <c r="H157" i="4"/>
  <c r="H156" i="4"/>
  <c r="H155" i="4"/>
  <c r="H154" i="4"/>
  <c r="H153" i="4"/>
  <c r="H152" i="4"/>
  <c r="H151" i="4"/>
  <c r="H150" i="4"/>
  <c r="H149" i="4"/>
  <c r="H148" i="4"/>
  <c r="H147" i="4"/>
  <c r="H146" i="4"/>
  <c r="H145" i="4"/>
  <c r="H144" i="4"/>
  <c r="H143" i="4"/>
  <c r="H142" i="4"/>
  <c r="H141" i="4"/>
  <c r="H140" i="4"/>
  <c r="H139" i="4"/>
  <c r="H138" i="4"/>
  <c r="H137" i="4"/>
  <c r="H136" i="4"/>
  <c r="H135" i="4"/>
  <c r="H134" i="4"/>
  <c r="H133" i="4"/>
  <c r="H132" i="4"/>
  <c r="H131" i="4"/>
  <c r="H130" i="4"/>
  <c r="H129" i="4"/>
  <c r="H128" i="4"/>
  <c r="H127" i="4"/>
  <c r="H126" i="4"/>
  <c r="H125" i="4"/>
  <c r="H124" i="4"/>
  <c r="H123" i="4"/>
  <c r="H122" i="4"/>
  <c r="H121" i="4"/>
  <c r="H120" i="4"/>
  <c r="H119" i="4"/>
  <c r="H118" i="4"/>
  <c r="H117" i="4"/>
  <c r="H116" i="4"/>
  <c r="H115" i="4"/>
  <c r="H114" i="4"/>
  <c r="H113" i="4"/>
  <c r="H112" i="4"/>
  <c r="H111" i="4"/>
  <c r="H110" i="4"/>
  <c r="H109" i="4"/>
  <c r="H108" i="4"/>
  <c r="H107" i="4"/>
  <c r="H106" i="4"/>
  <c r="H105" i="4"/>
  <c r="H104" i="4"/>
  <c r="H103" i="4"/>
  <c r="H102" i="4"/>
  <c r="H101" i="4"/>
  <c r="H100" i="4"/>
  <c r="H99" i="4"/>
  <c r="H98" i="4"/>
  <c r="H97" i="4"/>
  <c r="H96" i="4"/>
  <c r="H95" i="4"/>
  <c r="H94" i="4"/>
  <c r="H93" i="4"/>
  <c r="H92" i="4"/>
  <c r="H91" i="4"/>
  <c r="H90" i="4"/>
  <c r="H89" i="4"/>
  <c r="H88" i="4"/>
  <c r="H87" i="4"/>
  <c r="H86" i="4"/>
  <c r="H85" i="4"/>
  <c r="H84" i="4"/>
  <c r="H83" i="4"/>
  <c r="H82" i="4"/>
  <c r="H81" i="4"/>
  <c r="H80" i="4"/>
  <c r="H79" i="4"/>
  <c r="H78" i="4"/>
  <c r="H77" i="4"/>
  <c r="H76" i="4"/>
  <c r="H75" i="4"/>
  <c r="H74" i="4"/>
  <c r="H73" i="4"/>
  <c r="H72" i="4"/>
  <c r="H71" i="4"/>
  <c r="H70" i="4"/>
  <c r="H69" i="4"/>
  <c r="H68" i="4"/>
  <c r="H67" i="4"/>
  <c r="H66" i="4"/>
  <c r="H65" i="4"/>
  <c r="H64" i="4"/>
  <c r="H63" i="4"/>
  <c r="H62" i="4"/>
  <c r="H61" i="4"/>
  <c r="H60" i="4"/>
  <c r="H59" i="4"/>
  <c r="H58" i="4"/>
  <c r="H57" i="4"/>
  <c r="H56" i="4"/>
  <c r="H55" i="4"/>
  <c r="H54" i="4"/>
  <c r="H53" i="4"/>
  <c r="H52" i="4"/>
  <c r="H51" i="4"/>
  <c r="H50" i="4"/>
  <c r="H49" i="4"/>
  <c r="H48" i="4"/>
  <c r="H47" i="4"/>
  <c r="H46" i="4"/>
  <c r="H45" i="4"/>
  <c r="H44" i="4"/>
  <c r="H43" i="4"/>
  <c r="H42" i="4"/>
  <c r="H41" i="4"/>
  <c r="H40" i="4"/>
  <c r="H39" i="4"/>
  <c r="H38" i="4"/>
  <c r="H37" i="4"/>
  <c r="H36" i="4"/>
  <c r="H35" i="4"/>
  <c r="H34" i="4"/>
  <c r="H33" i="4"/>
  <c r="H32" i="4"/>
  <c r="H31" i="4"/>
  <c r="H30" i="4"/>
  <c r="H29" i="4"/>
  <c r="H28" i="4"/>
  <c r="H27" i="4"/>
  <c r="H26" i="4"/>
  <c r="H25" i="4"/>
  <c r="H24" i="4"/>
  <c r="H23" i="4"/>
  <c r="H22" i="4"/>
  <c r="H21" i="4"/>
  <c r="H20" i="4"/>
  <c r="H19" i="4"/>
  <c r="H18" i="4"/>
  <c r="H17" i="4"/>
  <c r="H16" i="4"/>
  <c r="H15" i="4"/>
  <c r="H14" i="4"/>
  <c r="H13" i="4"/>
  <c r="H12" i="4"/>
  <c r="J1025" i="4"/>
  <c r="J1024" i="4"/>
  <c r="J1023" i="4"/>
  <c r="J1022" i="4"/>
  <c r="J1021" i="4"/>
  <c r="J1020" i="4"/>
  <c r="J1019" i="4"/>
  <c r="J1018" i="4"/>
  <c r="J1017" i="4"/>
  <c r="J1016" i="4"/>
  <c r="J1015" i="4"/>
  <c r="J1014" i="4"/>
  <c r="J1013" i="4"/>
  <c r="J1012" i="4"/>
  <c r="J1011" i="4"/>
  <c r="J1010" i="4"/>
  <c r="J1009" i="4"/>
  <c r="J1008" i="4"/>
  <c r="J1007" i="4"/>
  <c r="J1006" i="4"/>
  <c r="J1005" i="4"/>
  <c r="J1004" i="4"/>
  <c r="J1003" i="4"/>
  <c r="J1002" i="4"/>
  <c r="J1001" i="4"/>
  <c r="J1000" i="4"/>
  <c r="J999" i="4"/>
  <c r="J998" i="4"/>
  <c r="J997" i="4"/>
  <c r="J996" i="4"/>
  <c r="J995" i="4"/>
  <c r="J994" i="4"/>
  <c r="J993" i="4"/>
  <c r="J992" i="4"/>
  <c r="J991" i="4"/>
  <c r="J990" i="4"/>
  <c r="J989" i="4"/>
  <c r="J988" i="4"/>
  <c r="J987" i="4"/>
  <c r="J986" i="4"/>
  <c r="J985" i="4"/>
  <c r="J984" i="4"/>
  <c r="J983" i="4"/>
  <c r="J982" i="4"/>
  <c r="J981" i="4"/>
  <c r="J980" i="4"/>
  <c r="J979" i="4"/>
  <c r="J978" i="4"/>
  <c r="J977" i="4"/>
  <c r="J976" i="4"/>
  <c r="J975" i="4"/>
  <c r="J974" i="4"/>
  <c r="J973" i="4"/>
  <c r="J972" i="4"/>
  <c r="J971" i="4"/>
  <c r="J970" i="4"/>
  <c r="J969" i="4"/>
  <c r="J968" i="4"/>
  <c r="J967" i="4"/>
  <c r="J966" i="4"/>
  <c r="J965" i="4"/>
  <c r="J964" i="4"/>
  <c r="J963" i="4"/>
  <c r="J962" i="4"/>
  <c r="J961" i="4"/>
  <c r="J960" i="4"/>
  <c r="J959" i="4"/>
  <c r="J958" i="4"/>
  <c r="J957" i="4"/>
  <c r="J956" i="4"/>
  <c r="J955" i="4"/>
  <c r="J954" i="4"/>
  <c r="J953" i="4"/>
  <c r="J952" i="4"/>
  <c r="J951" i="4"/>
  <c r="J950" i="4"/>
  <c r="J949" i="4"/>
  <c r="J948" i="4"/>
  <c r="J947" i="4"/>
  <c r="J946" i="4"/>
  <c r="J945" i="4"/>
  <c r="J944" i="4"/>
  <c r="J943" i="4"/>
  <c r="J942" i="4"/>
  <c r="J941" i="4"/>
  <c r="J940" i="4"/>
  <c r="J939" i="4"/>
  <c r="J938" i="4"/>
  <c r="J937" i="4"/>
  <c r="J936" i="4"/>
  <c r="J935" i="4"/>
  <c r="J934" i="4"/>
  <c r="J933" i="4"/>
  <c r="J932" i="4"/>
  <c r="J931" i="4"/>
  <c r="J930" i="4"/>
  <c r="J929" i="4"/>
  <c r="J928" i="4"/>
  <c r="J927" i="4"/>
  <c r="J926" i="4"/>
  <c r="J925" i="4"/>
  <c r="J924" i="4"/>
  <c r="J923" i="4"/>
  <c r="J922" i="4"/>
  <c r="J921" i="4"/>
  <c r="J920" i="4"/>
  <c r="J919" i="4"/>
  <c r="J918" i="4"/>
  <c r="J917" i="4"/>
  <c r="J916" i="4"/>
  <c r="J915" i="4"/>
  <c r="J914" i="4"/>
  <c r="J913" i="4"/>
  <c r="J912" i="4"/>
  <c r="J911" i="4"/>
  <c r="J910" i="4"/>
  <c r="J909" i="4"/>
  <c r="J908" i="4"/>
  <c r="J907" i="4"/>
  <c r="J906" i="4"/>
  <c r="J905" i="4"/>
  <c r="J904" i="4"/>
  <c r="J903" i="4"/>
  <c r="J902" i="4"/>
  <c r="J901" i="4"/>
  <c r="J900" i="4"/>
  <c r="J899" i="4"/>
  <c r="J898" i="4"/>
  <c r="J897" i="4"/>
  <c r="J896" i="4"/>
  <c r="J895" i="4"/>
  <c r="J894" i="4"/>
  <c r="J893" i="4"/>
  <c r="J892" i="4"/>
  <c r="J891" i="4"/>
  <c r="J890" i="4"/>
  <c r="J889" i="4"/>
  <c r="J888" i="4"/>
  <c r="J887" i="4"/>
  <c r="J886" i="4"/>
  <c r="J885" i="4"/>
  <c r="J884" i="4"/>
  <c r="J883" i="4"/>
  <c r="J882" i="4"/>
  <c r="J881" i="4"/>
  <c r="J880" i="4"/>
  <c r="J879" i="4"/>
  <c r="J878" i="4"/>
  <c r="J877" i="4"/>
  <c r="J876" i="4"/>
  <c r="J875" i="4"/>
  <c r="J874" i="4"/>
  <c r="J873" i="4"/>
  <c r="J872" i="4"/>
  <c r="J871" i="4"/>
  <c r="J870" i="4"/>
  <c r="J869" i="4"/>
  <c r="J868" i="4"/>
  <c r="J867" i="4"/>
  <c r="J866" i="4"/>
  <c r="J865" i="4"/>
  <c r="J864" i="4"/>
  <c r="J863" i="4"/>
  <c r="J862" i="4"/>
  <c r="J861" i="4"/>
  <c r="J860" i="4"/>
  <c r="J859" i="4"/>
  <c r="J858" i="4"/>
  <c r="J857" i="4"/>
  <c r="J856" i="4"/>
  <c r="J855" i="4"/>
  <c r="J854" i="4"/>
  <c r="J853" i="4"/>
  <c r="J852" i="4"/>
  <c r="J851" i="4"/>
  <c r="J850" i="4"/>
  <c r="J849" i="4"/>
  <c r="J848" i="4"/>
  <c r="J847" i="4"/>
  <c r="J846" i="4"/>
  <c r="J845" i="4"/>
  <c r="J844" i="4"/>
  <c r="J843" i="4"/>
  <c r="J842" i="4"/>
  <c r="J841" i="4"/>
  <c r="J840" i="4"/>
  <c r="J839" i="4"/>
  <c r="J838" i="4"/>
  <c r="J837" i="4"/>
  <c r="J836" i="4"/>
  <c r="J835" i="4"/>
  <c r="J834" i="4"/>
  <c r="J833" i="4"/>
  <c r="J832" i="4"/>
  <c r="J831" i="4"/>
  <c r="J830" i="4"/>
  <c r="J829" i="4"/>
  <c r="J828" i="4"/>
  <c r="J827" i="4"/>
  <c r="J826" i="4"/>
  <c r="J825" i="4"/>
  <c r="J824" i="4"/>
  <c r="J823" i="4"/>
  <c r="J822" i="4"/>
  <c r="J821" i="4"/>
  <c r="J820" i="4"/>
  <c r="J819" i="4"/>
  <c r="J818" i="4"/>
  <c r="J817" i="4"/>
  <c r="J816" i="4"/>
  <c r="J815" i="4"/>
  <c r="J814" i="4"/>
  <c r="J813" i="4"/>
  <c r="J812" i="4"/>
  <c r="J811" i="4"/>
  <c r="J810" i="4"/>
  <c r="J809" i="4"/>
  <c r="J808" i="4"/>
  <c r="J807" i="4"/>
  <c r="J806" i="4"/>
  <c r="J805" i="4"/>
  <c r="J804" i="4"/>
  <c r="J803" i="4"/>
  <c r="J802" i="4"/>
  <c r="J801" i="4"/>
  <c r="J800" i="4"/>
  <c r="J799" i="4"/>
  <c r="J798" i="4"/>
  <c r="J797" i="4"/>
  <c r="J796" i="4"/>
  <c r="J795" i="4"/>
  <c r="J794" i="4"/>
  <c r="J793" i="4"/>
  <c r="J792" i="4"/>
  <c r="J791" i="4"/>
  <c r="J790" i="4"/>
  <c r="J789" i="4"/>
  <c r="J788" i="4"/>
  <c r="J787" i="4"/>
  <c r="J786" i="4"/>
  <c r="J785" i="4"/>
  <c r="J784" i="4"/>
  <c r="J783" i="4"/>
  <c r="J782" i="4"/>
  <c r="J781" i="4"/>
  <c r="J780" i="4"/>
  <c r="J779" i="4"/>
  <c r="J778" i="4"/>
  <c r="J777" i="4"/>
  <c r="J776" i="4"/>
  <c r="J775" i="4"/>
  <c r="J774" i="4"/>
  <c r="J773" i="4"/>
  <c r="J772" i="4"/>
  <c r="J771" i="4"/>
  <c r="J770" i="4"/>
  <c r="J769" i="4"/>
  <c r="J768" i="4"/>
  <c r="J767" i="4"/>
  <c r="J766" i="4"/>
  <c r="J765" i="4"/>
  <c r="J764" i="4"/>
  <c r="J763" i="4"/>
  <c r="J762" i="4"/>
  <c r="J761" i="4"/>
  <c r="J760" i="4"/>
  <c r="J759" i="4"/>
  <c r="J758" i="4"/>
  <c r="J757" i="4"/>
  <c r="J756" i="4"/>
  <c r="J755" i="4"/>
  <c r="J754" i="4"/>
  <c r="J753" i="4"/>
  <c r="J752" i="4"/>
  <c r="J751" i="4"/>
  <c r="J750" i="4"/>
  <c r="J749" i="4"/>
  <c r="J748" i="4"/>
  <c r="J747" i="4"/>
  <c r="J746" i="4"/>
  <c r="J745" i="4"/>
  <c r="J744" i="4"/>
  <c r="J743" i="4"/>
  <c r="J742" i="4"/>
  <c r="J741" i="4"/>
  <c r="J740" i="4"/>
  <c r="J739" i="4"/>
  <c r="J738" i="4"/>
  <c r="J737" i="4"/>
  <c r="J736" i="4"/>
  <c r="J735" i="4"/>
  <c r="J734" i="4"/>
  <c r="J733" i="4"/>
  <c r="J732" i="4"/>
  <c r="J731" i="4"/>
  <c r="J730" i="4"/>
  <c r="J729" i="4"/>
  <c r="J728" i="4"/>
  <c r="J727" i="4"/>
  <c r="J726" i="4"/>
  <c r="J725" i="4"/>
  <c r="J724" i="4"/>
  <c r="J723" i="4"/>
  <c r="J722" i="4"/>
  <c r="J721" i="4"/>
  <c r="J720" i="4"/>
  <c r="J719" i="4"/>
  <c r="J718" i="4"/>
  <c r="J717" i="4"/>
  <c r="J716" i="4"/>
  <c r="J715" i="4"/>
  <c r="J714" i="4"/>
  <c r="J713" i="4"/>
  <c r="J712" i="4"/>
  <c r="J711" i="4"/>
  <c r="J710" i="4"/>
  <c r="J709" i="4"/>
  <c r="J708" i="4"/>
  <c r="J707" i="4"/>
  <c r="J706" i="4"/>
  <c r="J705" i="4"/>
  <c r="J704" i="4"/>
  <c r="J703" i="4"/>
  <c r="J702" i="4"/>
  <c r="J701" i="4"/>
  <c r="J700" i="4"/>
  <c r="J699" i="4"/>
  <c r="J698" i="4"/>
  <c r="J697" i="4"/>
  <c r="J696" i="4"/>
  <c r="J695" i="4"/>
  <c r="J694" i="4"/>
  <c r="J693" i="4"/>
  <c r="J692" i="4"/>
  <c r="J691" i="4"/>
  <c r="J690" i="4"/>
  <c r="J689" i="4"/>
  <c r="J688" i="4"/>
  <c r="J687" i="4"/>
  <c r="J686" i="4"/>
  <c r="J685" i="4"/>
  <c r="J684" i="4"/>
  <c r="J683" i="4"/>
  <c r="J682" i="4"/>
  <c r="J681" i="4"/>
  <c r="J680" i="4"/>
  <c r="J679" i="4"/>
  <c r="J678" i="4"/>
  <c r="J677" i="4"/>
  <c r="J676" i="4"/>
  <c r="J675" i="4"/>
  <c r="J674" i="4"/>
  <c r="J673" i="4"/>
  <c r="J672" i="4"/>
  <c r="J671" i="4"/>
  <c r="J670" i="4"/>
  <c r="J669" i="4"/>
  <c r="J668" i="4"/>
  <c r="J667" i="4"/>
  <c r="J666" i="4"/>
  <c r="J665" i="4"/>
  <c r="J664" i="4"/>
  <c r="J663" i="4"/>
  <c r="J662" i="4"/>
  <c r="J661" i="4"/>
  <c r="J660" i="4"/>
  <c r="J659" i="4"/>
  <c r="J658" i="4"/>
  <c r="J657" i="4"/>
  <c r="J656" i="4"/>
  <c r="J655" i="4"/>
  <c r="J654" i="4"/>
  <c r="J653" i="4"/>
  <c r="J652" i="4"/>
  <c r="J651" i="4"/>
  <c r="J650" i="4"/>
  <c r="J649" i="4"/>
  <c r="J648" i="4"/>
  <c r="J647" i="4"/>
  <c r="J646" i="4"/>
  <c r="J645" i="4"/>
  <c r="J644" i="4"/>
  <c r="J643" i="4"/>
  <c r="J642" i="4"/>
  <c r="J641" i="4"/>
  <c r="J640" i="4"/>
  <c r="J639" i="4"/>
  <c r="J638" i="4"/>
  <c r="J637" i="4"/>
  <c r="J636" i="4"/>
  <c r="J635" i="4"/>
  <c r="J634" i="4"/>
  <c r="J633" i="4"/>
  <c r="J632" i="4"/>
  <c r="J631" i="4"/>
  <c r="J630" i="4"/>
  <c r="J629" i="4"/>
  <c r="J628" i="4"/>
  <c r="J627" i="4"/>
  <c r="J626" i="4"/>
  <c r="J625" i="4"/>
  <c r="J624" i="4"/>
  <c r="J623" i="4"/>
  <c r="J622" i="4"/>
  <c r="J621" i="4"/>
  <c r="J620" i="4"/>
  <c r="J619" i="4"/>
  <c r="J618" i="4"/>
  <c r="J617" i="4"/>
  <c r="J616" i="4"/>
  <c r="J615" i="4"/>
  <c r="J614" i="4"/>
  <c r="J613" i="4"/>
  <c r="J612" i="4"/>
  <c r="J611" i="4"/>
  <c r="J610" i="4"/>
  <c r="J609" i="4"/>
  <c r="J608" i="4"/>
  <c r="J607" i="4"/>
  <c r="J606" i="4"/>
  <c r="J605" i="4"/>
  <c r="J604" i="4"/>
  <c r="J603" i="4"/>
  <c r="J602" i="4"/>
  <c r="J601" i="4"/>
  <c r="J600" i="4"/>
  <c r="J599" i="4"/>
  <c r="J598" i="4"/>
  <c r="J597" i="4"/>
  <c r="J596" i="4"/>
  <c r="J595" i="4"/>
  <c r="J594" i="4"/>
  <c r="J593" i="4"/>
  <c r="J592" i="4"/>
  <c r="J591" i="4"/>
  <c r="J590" i="4"/>
  <c r="J589" i="4"/>
  <c r="J588" i="4"/>
  <c r="J587" i="4"/>
  <c r="J586" i="4"/>
  <c r="J585" i="4"/>
  <c r="J584" i="4"/>
  <c r="J583" i="4"/>
  <c r="J582" i="4"/>
  <c r="J581" i="4"/>
  <c r="J580" i="4"/>
  <c r="J579" i="4"/>
  <c r="J578" i="4"/>
  <c r="J577" i="4"/>
  <c r="J576" i="4"/>
  <c r="J575" i="4"/>
  <c r="J574" i="4"/>
  <c r="J573" i="4"/>
  <c r="J572" i="4"/>
  <c r="J571" i="4"/>
  <c r="J570" i="4"/>
  <c r="J569" i="4"/>
  <c r="J568" i="4"/>
  <c r="J567" i="4"/>
  <c r="J566" i="4"/>
  <c r="J565" i="4"/>
  <c r="J564" i="4"/>
  <c r="J563" i="4"/>
  <c r="J562" i="4"/>
  <c r="J561" i="4"/>
  <c r="J560" i="4"/>
  <c r="J559" i="4"/>
  <c r="J558" i="4"/>
  <c r="J557" i="4"/>
  <c r="J556" i="4"/>
  <c r="J555" i="4"/>
  <c r="J554" i="4"/>
  <c r="J553" i="4"/>
  <c r="J552" i="4"/>
  <c r="J551" i="4"/>
  <c r="J550" i="4"/>
  <c r="J549" i="4"/>
  <c r="J548" i="4"/>
  <c r="J547" i="4"/>
  <c r="J546" i="4"/>
  <c r="J545" i="4"/>
  <c r="J544" i="4"/>
  <c r="J543" i="4"/>
  <c r="J542" i="4"/>
  <c r="J541" i="4"/>
  <c r="J540" i="4"/>
  <c r="J539" i="4"/>
  <c r="J538" i="4"/>
  <c r="J537" i="4"/>
  <c r="J536" i="4"/>
  <c r="J535" i="4"/>
  <c r="J534" i="4"/>
  <c r="J533" i="4"/>
  <c r="J532" i="4"/>
  <c r="J531" i="4"/>
  <c r="J530" i="4"/>
  <c r="J529" i="4"/>
  <c r="J528" i="4"/>
  <c r="J527" i="4"/>
  <c r="J526" i="4"/>
  <c r="J525" i="4"/>
  <c r="J524" i="4"/>
  <c r="J523" i="4"/>
  <c r="J522" i="4"/>
  <c r="J521" i="4"/>
  <c r="J520" i="4"/>
  <c r="J519" i="4"/>
  <c r="J518" i="4"/>
  <c r="J517" i="4"/>
  <c r="J516" i="4"/>
  <c r="J515" i="4"/>
  <c r="J514" i="4"/>
  <c r="J513" i="4"/>
  <c r="J512" i="4"/>
  <c r="J511" i="4"/>
  <c r="J510" i="4"/>
  <c r="J509" i="4"/>
  <c r="J508" i="4"/>
  <c r="J507" i="4"/>
  <c r="J506" i="4"/>
  <c r="J505" i="4"/>
  <c r="J504" i="4"/>
  <c r="J503" i="4"/>
  <c r="J502" i="4"/>
  <c r="J501" i="4"/>
  <c r="J500" i="4"/>
  <c r="J499" i="4"/>
  <c r="J498" i="4"/>
  <c r="J497" i="4"/>
  <c r="J496" i="4"/>
  <c r="J495" i="4"/>
  <c r="J494" i="4"/>
  <c r="J493" i="4"/>
  <c r="J492" i="4"/>
  <c r="J491" i="4"/>
  <c r="J490" i="4"/>
  <c r="J489" i="4"/>
  <c r="J488" i="4"/>
  <c r="J487" i="4"/>
  <c r="J486" i="4"/>
  <c r="J485" i="4"/>
  <c r="J484" i="4"/>
  <c r="J483" i="4"/>
  <c r="J482" i="4"/>
  <c r="J481" i="4"/>
  <c r="J480" i="4"/>
  <c r="J479" i="4"/>
  <c r="J478" i="4"/>
  <c r="J477" i="4"/>
  <c r="J476" i="4"/>
  <c r="J475" i="4"/>
  <c r="J474" i="4"/>
  <c r="J473" i="4"/>
  <c r="J472" i="4"/>
  <c r="J471" i="4"/>
  <c r="J470" i="4"/>
  <c r="J469" i="4"/>
  <c r="J468" i="4"/>
  <c r="J467" i="4"/>
  <c r="J466" i="4"/>
  <c r="J465" i="4"/>
  <c r="J464" i="4"/>
  <c r="J463" i="4"/>
  <c r="J462" i="4"/>
  <c r="J461" i="4"/>
  <c r="J460" i="4"/>
  <c r="J459" i="4"/>
  <c r="J458" i="4"/>
  <c r="J457" i="4"/>
  <c r="J456" i="4"/>
  <c r="J455" i="4"/>
  <c r="J454" i="4"/>
  <c r="J453" i="4"/>
  <c r="J452" i="4"/>
  <c r="J451" i="4"/>
  <c r="J450" i="4"/>
  <c r="J449" i="4"/>
  <c r="J448" i="4"/>
  <c r="J447" i="4"/>
  <c r="J446" i="4"/>
  <c r="J445" i="4"/>
  <c r="J444" i="4"/>
  <c r="J443" i="4"/>
  <c r="J442" i="4"/>
  <c r="J441" i="4"/>
  <c r="J440" i="4"/>
  <c r="J439" i="4"/>
  <c r="J438" i="4"/>
  <c r="J437" i="4"/>
  <c r="J436" i="4"/>
  <c r="J435" i="4"/>
  <c r="J434" i="4"/>
  <c r="J433" i="4"/>
  <c r="J432" i="4"/>
  <c r="J431" i="4"/>
  <c r="J430" i="4"/>
  <c r="J429" i="4"/>
  <c r="J428" i="4"/>
  <c r="J427" i="4"/>
  <c r="J426" i="4"/>
  <c r="J425" i="4"/>
  <c r="J424" i="4"/>
  <c r="J423" i="4"/>
  <c r="J422" i="4"/>
  <c r="J421" i="4"/>
  <c r="J420" i="4"/>
  <c r="J419" i="4"/>
  <c r="J418" i="4"/>
  <c r="J417" i="4"/>
  <c r="J416" i="4"/>
  <c r="J415" i="4"/>
  <c r="J414" i="4"/>
  <c r="J413" i="4"/>
  <c r="J412" i="4"/>
  <c r="J411" i="4"/>
  <c r="J410" i="4"/>
  <c r="J409" i="4"/>
  <c r="J408" i="4"/>
  <c r="J407" i="4"/>
  <c r="J406" i="4"/>
  <c r="J405" i="4"/>
  <c r="J404" i="4"/>
  <c r="J403" i="4"/>
  <c r="J402" i="4"/>
  <c r="J401" i="4"/>
  <c r="J400" i="4"/>
  <c r="J399" i="4"/>
  <c r="J398" i="4"/>
  <c r="J397" i="4"/>
  <c r="J396" i="4"/>
  <c r="J395" i="4"/>
  <c r="J394" i="4"/>
  <c r="J393" i="4"/>
  <c r="J392" i="4"/>
  <c r="J391" i="4"/>
  <c r="J390" i="4"/>
  <c r="J389" i="4"/>
  <c r="J388" i="4"/>
  <c r="J387" i="4"/>
  <c r="J386" i="4"/>
  <c r="J385" i="4"/>
  <c r="J384" i="4"/>
  <c r="J383" i="4"/>
  <c r="J382" i="4"/>
  <c r="J381" i="4"/>
  <c r="J380" i="4"/>
  <c r="J379" i="4"/>
  <c r="J378" i="4"/>
  <c r="J377" i="4"/>
  <c r="J376" i="4"/>
  <c r="J375" i="4"/>
  <c r="J374" i="4"/>
  <c r="J373" i="4"/>
  <c r="J372" i="4"/>
  <c r="J371" i="4"/>
  <c r="J370" i="4"/>
  <c r="J369" i="4"/>
  <c r="J368" i="4"/>
  <c r="J367" i="4"/>
  <c r="J366" i="4"/>
  <c r="J365" i="4"/>
  <c r="J364" i="4"/>
  <c r="J363" i="4"/>
  <c r="J362" i="4"/>
  <c r="J361" i="4"/>
  <c r="J360" i="4"/>
  <c r="J359" i="4"/>
  <c r="J358" i="4"/>
  <c r="J357" i="4"/>
  <c r="J356" i="4"/>
  <c r="J355" i="4"/>
  <c r="J354" i="4"/>
  <c r="J353" i="4"/>
  <c r="J352" i="4"/>
  <c r="J351" i="4"/>
  <c r="J350" i="4"/>
  <c r="J349" i="4"/>
  <c r="J348" i="4"/>
  <c r="J347" i="4"/>
  <c r="J346" i="4"/>
  <c r="J345" i="4"/>
  <c r="J344" i="4"/>
  <c r="J343" i="4"/>
  <c r="J342" i="4"/>
  <c r="J341" i="4"/>
  <c r="J340" i="4"/>
  <c r="J339" i="4"/>
  <c r="J338" i="4"/>
  <c r="J337" i="4"/>
  <c r="J336" i="4"/>
  <c r="J335" i="4"/>
  <c r="J334" i="4"/>
  <c r="J333" i="4"/>
  <c r="J332" i="4"/>
  <c r="J331" i="4"/>
  <c r="J330" i="4"/>
  <c r="J329" i="4"/>
  <c r="J328" i="4"/>
  <c r="J327" i="4"/>
  <c r="J326" i="4"/>
  <c r="J325" i="4"/>
  <c r="J324" i="4"/>
  <c r="J323" i="4"/>
  <c r="J322" i="4"/>
  <c r="J321" i="4"/>
  <c r="J320" i="4"/>
  <c r="J319" i="4"/>
  <c r="J318" i="4"/>
  <c r="J317" i="4"/>
  <c r="J316" i="4"/>
  <c r="J315" i="4"/>
  <c r="J314" i="4"/>
  <c r="J313" i="4"/>
  <c r="J312" i="4"/>
  <c r="J311" i="4"/>
  <c r="J310" i="4"/>
  <c r="J309" i="4"/>
  <c r="J308" i="4"/>
  <c r="J307" i="4"/>
  <c r="J306" i="4"/>
  <c r="J305" i="4"/>
  <c r="J304" i="4"/>
  <c r="J303" i="4"/>
  <c r="J302" i="4"/>
  <c r="J301" i="4"/>
  <c r="J300" i="4"/>
  <c r="J299" i="4"/>
  <c r="J298" i="4"/>
  <c r="J297" i="4"/>
  <c r="J296" i="4"/>
  <c r="J295" i="4"/>
  <c r="J294" i="4"/>
  <c r="J293" i="4"/>
  <c r="J292" i="4"/>
  <c r="J291" i="4"/>
  <c r="J290" i="4"/>
  <c r="J289" i="4"/>
  <c r="J288" i="4"/>
  <c r="J287" i="4"/>
  <c r="J286" i="4"/>
  <c r="J285" i="4"/>
  <c r="J284" i="4"/>
  <c r="J283" i="4"/>
  <c r="J282" i="4"/>
  <c r="J281" i="4"/>
  <c r="J280" i="4"/>
  <c r="J279" i="4"/>
  <c r="J278" i="4"/>
  <c r="J277" i="4"/>
  <c r="J276" i="4"/>
  <c r="J275" i="4"/>
  <c r="J274" i="4"/>
  <c r="J273" i="4"/>
  <c r="J272" i="4"/>
  <c r="J271" i="4"/>
  <c r="J270" i="4"/>
  <c r="J269" i="4"/>
  <c r="J268" i="4"/>
  <c r="J267" i="4"/>
  <c r="J266" i="4"/>
  <c r="J265" i="4"/>
  <c r="J264" i="4"/>
  <c r="J263" i="4"/>
  <c r="J262" i="4"/>
  <c r="J261" i="4"/>
  <c r="J260" i="4"/>
  <c r="J259" i="4"/>
  <c r="J258" i="4"/>
  <c r="J257" i="4"/>
  <c r="J256" i="4"/>
  <c r="J255" i="4"/>
  <c r="J254" i="4"/>
  <c r="J253" i="4"/>
  <c r="J252" i="4"/>
  <c r="J251" i="4"/>
  <c r="J250" i="4"/>
  <c r="J249" i="4"/>
  <c r="J248" i="4"/>
  <c r="J247" i="4"/>
  <c r="J246" i="4"/>
  <c r="J245" i="4"/>
  <c r="J244" i="4"/>
  <c r="J243" i="4"/>
  <c r="J242" i="4"/>
  <c r="J241" i="4"/>
  <c r="J240" i="4"/>
  <c r="J239" i="4"/>
  <c r="J238" i="4"/>
  <c r="J237" i="4"/>
  <c r="J236" i="4"/>
  <c r="J235" i="4"/>
  <c r="J234" i="4"/>
  <c r="J233" i="4"/>
  <c r="J232" i="4"/>
  <c r="J231" i="4"/>
  <c r="J230" i="4"/>
  <c r="J229" i="4"/>
  <c r="J228" i="4"/>
  <c r="J227" i="4"/>
  <c r="J226" i="4"/>
  <c r="J225" i="4"/>
  <c r="J224" i="4"/>
  <c r="J223" i="4"/>
  <c r="J222" i="4"/>
  <c r="J221" i="4"/>
  <c r="J220" i="4"/>
  <c r="J219" i="4"/>
  <c r="J218" i="4"/>
  <c r="J217" i="4"/>
  <c r="J216" i="4"/>
  <c r="J215" i="4"/>
  <c r="J214" i="4"/>
  <c r="J213" i="4"/>
  <c r="J212" i="4"/>
  <c r="J211" i="4"/>
  <c r="J210" i="4"/>
  <c r="J209" i="4"/>
  <c r="J208" i="4"/>
  <c r="J207" i="4"/>
  <c r="J206" i="4"/>
  <c r="J205" i="4"/>
  <c r="J204" i="4"/>
  <c r="J203" i="4"/>
  <c r="J202" i="4"/>
  <c r="J201" i="4"/>
  <c r="J200" i="4"/>
  <c r="J199" i="4"/>
  <c r="J198" i="4"/>
  <c r="J197" i="4"/>
  <c r="J196" i="4"/>
  <c r="J195" i="4"/>
  <c r="J194" i="4"/>
  <c r="J193" i="4"/>
  <c r="J192" i="4"/>
  <c r="J191" i="4"/>
  <c r="J190" i="4"/>
  <c r="J189" i="4"/>
  <c r="J188" i="4"/>
  <c r="J187" i="4"/>
  <c r="J186" i="4"/>
  <c r="J185" i="4"/>
  <c r="J184" i="4"/>
  <c r="J183" i="4"/>
  <c r="J182" i="4"/>
  <c r="J181" i="4"/>
  <c r="J180" i="4"/>
  <c r="J179" i="4"/>
  <c r="J178" i="4"/>
  <c r="J177" i="4"/>
  <c r="J176" i="4"/>
  <c r="J175" i="4"/>
  <c r="J174" i="4"/>
  <c r="J173" i="4"/>
  <c r="J172" i="4"/>
  <c r="J171" i="4"/>
  <c r="J170" i="4"/>
  <c r="J169" i="4"/>
  <c r="J168" i="4"/>
  <c r="J167" i="4"/>
  <c r="J166" i="4"/>
  <c r="J165" i="4"/>
  <c r="J164" i="4"/>
  <c r="J163" i="4"/>
  <c r="J162" i="4"/>
  <c r="J161" i="4"/>
  <c r="J160" i="4"/>
  <c r="J159" i="4"/>
  <c r="J158" i="4"/>
  <c r="J157" i="4"/>
  <c r="J156" i="4"/>
  <c r="J155" i="4"/>
  <c r="J154" i="4"/>
  <c r="J153" i="4"/>
  <c r="J152" i="4"/>
  <c r="J151" i="4"/>
  <c r="J150" i="4"/>
  <c r="J149" i="4"/>
  <c r="J148" i="4"/>
  <c r="J147" i="4"/>
  <c r="J146" i="4"/>
  <c r="J145" i="4"/>
  <c r="J144" i="4"/>
  <c r="J143" i="4"/>
  <c r="J142" i="4"/>
  <c r="J141" i="4"/>
  <c r="J140" i="4"/>
  <c r="J139" i="4"/>
  <c r="J138" i="4"/>
  <c r="J137" i="4"/>
  <c r="J136" i="4"/>
  <c r="J135" i="4"/>
  <c r="J134" i="4"/>
  <c r="J133" i="4"/>
  <c r="J132" i="4"/>
  <c r="J131" i="4"/>
  <c r="J130" i="4"/>
  <c r="J129" i="4"/>
  <c r="J128" i="4"/>
  <c r="J127" i="4"/>
  <c r="J126" i="4"/>
  <c r="J125" i="4"/>
  <c r="J124" i="4"/>
  <c r="J123" i="4"/>
  <c r="J122" i="4"/>
  <c r="J121" i="4"/>
  <c r="J120" i="4"/>
  <c r="J119" i="4"/>
  <c r="J118" i="4"/>
  <c r="J117" i="4"/>
  <c r="J116" i="4"/>
  <c r="J115" i="4"/>
  <c r="J114" i="4"/>
  <c r="J113" i="4"/>
  <c r="J112" i="4"/>
  <c r="J111" i="4"/>
  <c r="J110" i="4"/>
  <c r="J109" i="4"/>
  <c r="J108" i="4"/>
  <c r="J107" i="4"/>
  <c r="J106" i="4"/>
  <c r="J105" i="4"/>
  <c r="J104" i="4"/>
  <c r="J103" i="4"/>
  <c r="J102" i="4"/>
  <c r="J101" i="4"/>
  <c r="J100" i="4"/>
  <c r="J99" i="4"/>
  <c r="J98" i="4"/>
  <c r="J97" i="4"/>
  <c r="J96" i="4"/>
  <c r="J95" i="4"/>
  <c r="J94" i="4"/>
  <c r="J93" i="4"/>
  <c r="J92" i="4"/>
  <c r="J91" i="4"/>
  <c r="J90" i="4"/>
  <c r="J89" i="4"/>
  <c r="J88" i="4"/>
  <c r="J87" i="4"/>
  <c r="J86" i="4"/>
  <c r="J85" i="4"/>
  <c r="J84" i="4"/>
  <c r="J83" i="4"/>
  <c r="J82" i="4"/>
  <c r="J81" i="4"/>
  <c r="J80"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S12" i="4"/>
  <c r="V18" i="4" s="1"/>
  <c r="U18" i="4" s="1"/>
  <c r="S18" i="4" s="1"/>
  <c r="S63" i="4" s="1"/>
  <c r="V11" i="4"/>
  <c r="U11" i="4" s="1"/>
  <c r="V10" i="4"/>
  <c r="U10" i="4" s="1"/>
  <c r="V9" i="4"/>
  <c r="U9" i="4" s="1"/>
  <c r="S9" i="4" s="1"/>
  <c r="S55" i="4" s="1"/>
  <c r="V8" i="4"/>
  <c r="U8" i="4" s="1"/>
  <c r="S8" i="4" s="1"/>
  <c r="S54" i="4" s="1"/>
  <c r="V7" i="4"/>
  <c r="V4" i="4"/>
  <c r="V5" i="4" s="1"/>
  <c r="Q15" i="7" l="1"/>
  <c r="W14" i="7"/>
  <c r="B873" i="9"/>
  <c r="B893" i="9"/>
  <c r="B909" i="9"/>
  <c r="B929" i="9"/>
  <c r="B969" i="9"/>
  <c r="B953" i="9"/>
  <c r="B989" i="9"/>
  <c r="B813" i="9"/>
  <c r="B945" i="9"/>
  <c r="B961" i="9"/>
  <c r="B977" i="9"/>
  <c r="Q11" i="7"/>
  <c r="W11" i="7" s="1"/>
  <c r="V13" i="7"/>
  <c r="W13" i="7"/>
  <c r="BE25" i="4"/>
  <c r="O25" i="4"/>
  <c r="M25" i="4"/>
  <c r="BE33" i="4"/>
  <c r="O33" i="4"/>
  <c r="M33" i="4"/>
  <c r="BE41" i="4"/>
  <c r="O41" i="4"/>
  <c r="M41" i="4"/>
  <c r="BE49" i="4"/>
  <c r="O49" i="4"/>
  <c r="M49" i="4"/>
  <c r="BE57" i="4"/>
  <c r="O57" i="4"/>
  <c r="M57" i="4"/>
  <c r="BE65" i="4"/>
  <c r="O65" i="4"/>
  <c r="M65" i="4"/>
  <c r="BE73" i="4"/>
  <c r="O73" i="4"/>
  <c r="M73" i="4"/>
  <c r="BE85" i="4"/>
  <c r="O85" i="4"/>
  <c r="M85" i="4"/>
  <c r="BE93" i="4"/>
  <c r="O93" i="4"/>
  <c r="M93" i="4"/>
  <c r="BE105" i="4"/>
  <c r="O105" i="4"/>
  <c r="M105" i="4"/>
  <c r="BE113" i="4"/>
  <c r="O113" i="4"/>
  <c r="M113" i="4"/>
  <c r="BE121" i="4"/>
  <c r="O121" i="4"/>
  <c r="M121" i="4"/>
  <c r="BE129" i="4"/>
  <c r="O129" i="4"/>
  <c r="M129" i="4"/>
  <c r="BE141" i="4"/>
  <c r="O141" i="4"/>
  <c r="M141" i="4"/>
  <c r="BE149" i="4"/>
  <c r="O149" i="4"/>
  <c r="M149" i="4"/>
  <c r="BE157" i="4"/>
  <c r="O157" i="4"/>
  <c r="M157" i="4"/>
  <c r="BE165" i="4"/>
  <c r="O165" i="4"/>
  <c r="M165" i="4"/>
  <c r="BE173" i="4"/>
  <c r="O173" i="4"/>
  <c r="M173" i="4"/>
  <c r="BE181" i="4"/>
  <c r="O181" i="4"/>
  <c r="M181" i="4"/>
  <c r="BE189" i="4"/>
  <c r="O189" i="4"/>
  <c r="M189" i="4"/>
  <c r="BE197" i="4"/>
  <c r="O197" i="4"/>
  <c r="M197" i="4"/>
  <c r="BE209" i="4"/>
  <c r="O209" i="4"/>
  <c r="M209" i="4"/>
  <c r="BE217" i="4"/>
  <c r="O217" i="4"/>
  <c r="M217" i="4"/>
  <c r="BE225" i="4"/>
  <c r="O225" i="4"/>
  <c r="M225" i="4"/>
  <c r="BE233" i="4"/>
  <c r="O233" i="4"/>
  <c r="M233" i="4"/>
  <c r="BE245" i="4"/>
  <c r="O245" i="4"/>
  <c r="M245" i="4"/>
  <c r="BE253" i="4"/>
  <c r="O253" i="4"/>
  <c r="M253" i="4"/>
  <c r="BE261" i="4"/>
  <c r="O261" i="4"/>
  <c r="M261" i="4"/>
  <c r="BE269" i="4"/>
  <c r="O269" i="4"/>
  <c r="M269" i="4"/>
  <c r="BE281" i="4"/>
  <c r="O281" i="4"/>
  <c r="M281" i="4"/>
  <c r="BE289" i="4"/>
  <c r="O289" i="4"/>
  <c r="M289" i="4"/>
  <c r="BE297" i="4"/>
  <c r="O297" i="4"/>
  <c r="M297" i="4"/>
  <c r="BE305" i="4"/>
  <c r="O305" i="4"/>
  <c r="M305" i="4"/>
  <c r="BE313" i="4"/>
  <c r="O313" i="4"/>
  <c r="M313" i="4"/>
  <c r="BE321" i="4"/>
  <c r="O321" i="4"/>
  <c r="M321" i="4"/>
  <c r="BE329" i="4"/>
  <c r="O329" i="4"/>
  <c r="M329" i="4"/>
  <c r="BE337" i="4"/>
  <c r="O337" i="4"/>
  <c r="M337" i="4"/>
  <c r="BE345" i="4"/>
  <c r="O345" i="4"/>
  <c r="M345" i="4"/>
  <c r="BE357" i="4"/>
  <c r="O357" i="4"/>
  <c r="M357" i="4"/>
  <c r="BE365" i="4"/>
  <c r="O365" i="4"/>
  <c r="M365" i="4"/>
  <c r="BE373" i="4"/>
  <c r="O373" i="4"/>
  <c r="M373" i="4"/>
  <c r="BE381" i="4"/>
  <c r="O381" i="4"/>
  <c r="M381" i="4"/>
  <c r="BE393" i="4"/>
  <c r="O393" i="4"/>
  <c r="M393" i="4"/>
  <c r="BE401" i="4"/>
  <c r="O401" i="4"/>
  <c r="M401" i="4"/>
  <c r="BE409" i="4"/>
  <c r="O409" i="4"/>
  <c r="M409" i="4"/>
  <c r="BE417" i="4"/>
  <c r="O417" i="4"/>
  <c r="M417" i="4"/>
  <c r="BE429" i="4"/>
  <c r="O429" i="4"/>
  <c r="M429" i="4"/>
  <c r="BE437" i="4"/>
  <c r="O437" i="4"/>
  <c r="M437" i="4"/>
  <c r="BE445" i="4"/>
  <c r="O445" i="4"/>
  <c r="M445" i="4"/>
  <c r="BE453" i="4"/>
  <c r="O453" i="4"/>
  <c r="M453" i="4"/>
  <c r="BE465" i="4"/>
  <c r="O465" i="4"/>
  <c r="M465" i="4"/>
  <c r="BE473" i="4"/>
  <c r="O473" i="4"/>
  <c r="M473" i="4"/>
  <c r="BE481" i="4"/>
  <c r="O481" i="4"/>
  <c r="M481" i="4"/>
  <c r="BE493" i="4"/>
  <c r="O493" i="4"/>
  <c r="M493" i="4"/>
  <c r="BE501" i="4"/>
  <c r="O501" i="4"/>
  <c r="M501" i="4"/>
  <c r="BE509" i="4"/>
  <c r="O509" i="4"/>
  <c r="M509" i="4"/>
  <c r="BE517" i="4"/>
  <c r="O517" i="4"/>
  <c r="M517" i="4"/>
  <c r="BE525" i="4"/>
  <c r="O525" i="4"/>
  <c r="M525" i="4"/>
  <c r="BE533" i="4"/>
  <c r="O533" i="4"/>
  <c r="M533" i="4"/>
  <c r="BE541" i="4"/>
  <c r="O541" i="4"/>
  <c r="M541" i="4"/>
  <c r="BE549" i="4"/>
  <c r="O549" i="4"/>
  <c r="M549" i="4"/>
  <c r="BE557" i="4"/>
  <c r="O557" i="4"/>
  <c r="M557" i="4"/>
  <c r="BE565" i="4"/>
  <c r="O565" i="4"/>
  <c r="M565" i="4"/>
  <c r="BE569" i="4"/>
  <c r="O569" i="4"/>
  <c r="M569" i="4"/>
  <c r="BE577" i="4"/>
  <c r="O577" i="4"/>
  <c r="M577" i="4"/>
  <c r="BE581" i="4"/>
  <c r="O581" i="4"/>
  <c r="M581" i="4"/>
  <c r="BE585" i="4"/>
  <c r="O585" i="4"/>
  <c r="M585" i="4"/>
  <c r="BE589" i="4"/>
  <c r="O589" i="4"/>
  <c r="M589" i="4"/>
  <c r="BE593" i="4"/>
  <c r="O593" i="4"/>
  <c r="M593" i="4"/>
  <c r="BE597" i="4"/>
  <c r="O597" i="4"/>
  <c r="M597" i="4"/>
  <c r="BE601" i="4"/>
  <c r="O601" i="4"/>
  <c r="M601" i="4"/>
  <c r="BE605" i="4"/>
  <c r="O605" i="4"/>
  <c r="M605" i="4"/>
  <c r="BE609" i="4"/>
  <c r="O609" i="4"/>
  <c r="M609" i="4"/>
  <c r="BE613" i="4"/>
  <c r="O613" i="4"/>
  <c r="M613" i="4"/>
  <c r="BE617" i="4"/>
  <c r="O617" i="4"/>
  <c r="M617" i="4"/>
  <c r="BE621" i="4"/>
  <c r="O621" i="4"/>
  <c r="M621" i="4"/>
  <c r="BE625" i="4"/>
  <c r="O625" i="4"/>
  <c r="M625" i="4"/>
  <c r="BE629" i="4"/>
  <c r="O629" i="4"/>
  <c r="M629" i="4"/>
  <c r="BE633" i="4"/>
  <c r="O633" i="4"/>
  <c r="M633" i="4"/>
  <c r="BE637" i="4"/>
  <c r="O637" i="4"/>
  <c r="M637" i="4"/>
  <c r="BE641" i="4"/>
  <c r="O641" i="4"/>
  <c r="M641" i="4"/>
  <c r="BE645" i="4"/>
  <c r="O645" i="4"/>
  <c r="M645" i="4"/>
  <c r="BE649" i="4"/>
  <c r="O649" i="4"/>
  <c r="M649" i="4"/>
  <c r="BE653" i="4"/>
  <c r="O653" i="4"/>
  <c r="M653" i="4"/>
  <c r="BE657" i="4"/>
  <c r="O657" i="4"/>
  <c r="M657" i="4"/>
  <c r="BE661" i="4"/>
  <c r="O661" i="4"/>
  <c r="M661" i="4"/>
  <c r="BE665" i="4"/>
  <c r="O665" i="4"/>
  <c r="M665" i="4"/>
  <c r="BE669" i="4"/>
  <c r="O669" i="4"/>
  <c r="M669" i="4"/>
  <c r="BE673" i="4"/>
  <c r="O673" i="4"/>
  <c r="M673" i="4"/>
  <c r="BE677" i="4"/>
  <c r="O677" i="4"/>
  <c r="M677" i="4"/>
  <c r="BE681" i="4"/>
  <c r="O681" i="4"/>
  <c r="M681" i="4"/>
  <c r="BE685" i="4"/>
  <c r="O685" i="4"/>
  <c r="M685" i="4"/>
  <c r="BE693" i="4"/>
  <c r="O693" i="4"/>
  <c r="M693" i="4"/>
  <c r="BE697" i="4"/>
  <c r="O697" i="4"/>
  <c r="M697" i="4"/>
  <c r="BE701" i="4"/>
  <c r="O701" i="4"/>
  <c r="M701" i="4"/>
  <c r="BE705" i="4"/>
  <c r="O705" i="4"/>
  <c r="M705" i="4"/>
  <c r="BE709" i="4"/>
  <c r="O709" i="4"/>
  <c r="M709" i="4"/>
  <c r="BE713" i="4"/>
  <c r="O713" i="4"/>
  <c r="M713" i="4"/>
  <c r="BE717" i="4"/>
  <c r="O717" i="4"/>
  <c r="M717" i="4"/>
  <c r="BE721" i="4"/>
  <c r="O721" i="4"/>
  <c r="M721" i="4"/>
  <c r="BE725" i="4"/>
  <c r="O725" i="4"/>
  <c r="M725" i="4"/>
  <c r="BE729" i="4"/>
  <c r="O729" i="4"/>
  <c r="M729" i="4"/>
  <c r="BE733" i="4"/>
  <c r="O733" i="4"/>
  <c r="M733" i="4"/>
  <c r="BE737" i="4"/>
  <c r="O737" i="4"/>
  <c r="M737" i="4"/>
  <c r="BE741" i="4"/>
  <c r="O741" i="4"/>
  <c r="M741" i="4"/>
  <c r="BE745" i="4"/>
  <c r="O745" i="4"/>
  <c r="M745" i="4"/>
  <c r="BE749" i="4"/>
  <c r="O749" i="4"/>
  <c r="M749" i="4"/>
  <c r="BE753" i="4"/>
  <c r="O753" i="4"/>
  <c r="M753" i="4"/>
  <c r="BE757" i="4"/>
  <c r="O757" i="4"/>
  <c r="M757" i="4"/>
  <c r="BE761" i="4"/>
  <c r="O761" i="4"/>
  <c r="M761" i="4"/>
  <c r="BE765" i="4"/>
  <c r="O765" i="4"/>
  <c r="M765" i="4"/>
  <c r="BE769" i="4"/>
  <c r="O769" i="4"/>
  <c r="M769" i="4"/>
  <c r="BE773" i="4"/>
  <c r="O773" i="4"/>
  <c r="M773" i="4"/>
  <c r="BE777" i="4"/>
  <c r="O777" i="4"/>
  <c r="M777" i="4"/>
  <c r="BE781" i="4"/>
  <c r="O781" i="4"/>
  <c r="M781" i="4"/>
  <c r="BE785" i="4"/>
  <c r="O785" i="4"/>
  <c r="M785" i="4"/>
  <c r="BE789" i="4"/>
  <c r="O789" i="4"/>
  <c r="M789" i="4"/>
  <c r="BE793" i="4"/>
  <c r="O793" i="4"/>
  <c r="M793" i="4"/>
  <c r="BE797" i="4"/>
  <c r="O797" i="4"/>
  <c r="M797" i="4"/>
  <c r="BE801" i="4"/>
  <c r="O801" i="4"/>
  <c r="M801" i="4"/>
  <c r="BE805" i="4"/>
  <c r="O805" i="4"/>
  <c r="M805" i="4"/>
  <c r="BE809" i="4"/>
  <c r="O809" i="4"/>
  <c r="M809" i="4"/>
  <c r="BE813" i="4"/>
  <c r="O813" i="4"/>
  <c r="M813" i="4"/>
  <c r="BE817" i="4"/>
  <c r="O817" i="4"/>
  <c r="M817" i="4"/>
  <c r="BE821" i="4"/>
  <c r="O821" i="4"/>
  <c r="M821" i="4"/>
  <c r="BE825" i="4"/>
  <c r="O825" i="4"/>
  <c r="M825" i="4"/>
  <c r="BE829" i="4"/>
  <c r="O829" i="4"/>
  <c r="M829" i="4"/>
  <c r="BE833" i="4"/>
  <c r="O833" i="4"/>
  <c r="M833" i="4"/>
  <c r="BE837" i="4"/>
  <c r="O837" i="4"/>
  <c r="M837" i="4"/>
  <c r="BE841" i="4"/>
  <c r="O841" i="4"/>
  <c r="M841" i="4"/>
  <c r="BE845" i="4"/>
  <c r="O845" i="4"/>
  <c r="M845" i="4"/>
  <c r="BE849" i="4"/>
  <c r="O849" i="4"/>
  <c r="M849" i="4"/>
  <c r="BE853" i="4"/>
  <c r="O853" i="4"/>
  <c r="M853" i="4"/>
  <c r="BE857" i="4"/>
  <c r="O857" i="4"/>
  <c r="M857" i="4"/>
  <c r="BE861" i="4"/>
  <c r="O861" i="4"/>
  <c r="M861" i="4"/>
  <c r="BE865" i="4"/>
  <c r="O865" i="4"/>
  <c r="M865" i="4"/>
  <c r="BE869" i="4"/>
  <c r="O869" i="4"/>
  <c r="M869" i="4"/>
  <c r="BE873" i="4"/>
  <c r="O873" i="4"/>
  <c r="M873" i="4"/>
  <c r="BE877" i="4"/>
  <c r="O877" i="4"/>
  <c r="M877" i="4"/>
  <c r="BE881" i="4"/>
  <c r="O881" i="4"/>
  <c r="M881" i="4"/>
  <c r="BE885" i="4"/>
  <c r="O885" i="4"/>
  <c r="M885" i="4"/>
  <c r="BE889" i="4"/>
  <c r="O889" i="4"/>
  <c r="M889" i="4"/>
  <c r="BE893" i="4"/>
  <c r="O893" i="4"/>
  <c r="M893" i="4"/>
  <c r="BE897" i="4"/>
  <c r="O897" i="4"/>
  <c r="M897" i="4"/>
  <c r="BE901" i="4"/>
  <c r="O901" i="4"/>
  <c r="M901" i="4"/>
  <c r="BE905" i="4"/>
  <c r="O905" i="4"/>
  <c r="M905" i="4"/>
  <c r="BE909" i="4"/>
  <c r="O909" i="4"/>
  <c r="M909" i="4"/>
  <c r="BE913" i="4"/>
  <c r="O913" i="4"/>
  <c r="M913" i="4"/>
  <c r="BE917" i="4"/>
  <c r="O917" i="4"/>
  <c r="M917" i="4"/>
  <c r="BE921" i="4"/>
  <c r="O921" i="4"/>
  <c r="M921" i="4"/>
  <c r="BE925" i="4"/>
  <c r="O925" i="4"/>
  <c r="M925" i="4"/>
  <c r="BE929" i="4"/>
  <c r="O929" i="4"/>
  <c r="M929" i="4"/>
  <c r="BE933" i="4"/>
  <c r="O933" i="4"/>
  <c r="M933" i="4"/>
  <c r="BE937" i="4"/>
  <c r="O937" i="4"/>
  <c r="M937" i="4"/>
  <c r="BE941" i="4"/>
  <c r="O941" i="4"/>
  <c r="M941" i="4"/>
  <c r="BE945" i="4"/>
  <c r="O945" i="4"/>
  <c r="M945" i="4"/>
  <c r="BE949" i="4"/>
  <c r="O949" i="4"/>
  <c r="M949" i="4"/>
  <c r="BE953" i="4"/>
  <c r="O953" i="4"/>
  <c r="M953" i="4"/>
  <c r="BE957" i="4"/>
  <c r="O957" i="4"/>
  <c r="M957" i="4"/>
  <c r="BE961" i="4"/>
  <c r="O961" i="4"/>
  <c r="M961" i="4"/>
  <c r="BE965" i="4"/>
  <c r="O965" i="4"/>
  <c r="M965" i="4"/>
  <c r="BE969" i="4"/>
  <c r="O969" i="4"/>
  <c r="M969" i="4"/>
  <c r="BE973" i="4"/>
  <c r="O973" i="4"/>
  <c r="M973" i="4"/>
  <c r="BE977" i="4"/>
  <c r="O977" i="4"/>
  <c r="M977" i="4"/>
  <c r="BE981" i="4"/>
  <c r="O981" i="4"/>
  <c r="M981" i="4"/>
  <c r="BE985" i="4"/>
  <c r="O985" i="4"/>
  <c r="M985" i="4"/>
  <c r="BE989" i="4"/>
  <c r="O989" i="4"/>
  <c r="M989" i="4"/>
  <c r="BE993" i="4"/>
  <c r="O993" i="4"/>
  <c r="M993" i="4"/>
  <c r="BE997" i="4"/>
  <c r="O997" i="4"/>
  <c r="M997" i="4"/>
  <c r="BE1001" i="4"/>
  <c r="O1001" i="4"/>
  <c r="M1001" i="4"/>
  <c r="BE1005" i="4"/>
  <c r="O1005" i="4"/>
  <c r="M1005" i="4"/>
  <c r="BE1009" i="4"/>
  <c r="O1009" i="4"/>
  <c r="M1009" i="4"/>
  <c r="BE1013" i="4"/>
  <c r="O1013" i="4"/>
  <c r="M1013" i="4"/>
  <c r="BE1017" i="4"/>
  <c r="O1017" i="4"/>
  <c r="M1017" i="4"/>
  <c r="BE1021" i="4"/>
  <c r="O1021" i="4"/>
  <c r="M1021" i="4"/>
  <c r="BE1025" i="4"/>
  <c r="O1025" i="4"/>
  <c r="M1025" i="4"/>
  <c r="BE21" i="4"/>
  <c r="M21" i="4"/>
  <c r="BE29" i="4"/>
  <c r="O29" i="4"/>
  <c r="M29" i="4"/>
  <c r="BE37" i="4"/>
  <c r="O37" i="4"/>
  <c r="M37" i="4"/>
  <c r="BE45" i="4"/>
  <c r="O45" i="4"/>
  <c r="M45" i="4"/>
  <c r="BE53" i="4"/>
  <c r="O53" i="4"/>
  <c r="M53" i="4"/>
  <c r="BE61" i="4"/>
  <c r="O61" i="4"/>
  <c r="M61" i="4"/>
  <c r="BE69" i="4"/>
  <c r="O69" i="4"/>
  <c r="M69" i="4"/>
  <c r="BE77" i="4"/>
  <c r="O77" i="4"/>
  <c r="M77" i="4"/>
  <c r="BE81" i="4"/>
  <c r="O81" i="4"/>
  <c r="M81" i="4"/>
  <c r="BE89" i="4"/>
  <c r="O89" i="4"/>
  <c r="M89" i="4"/>
  <c r="BE97" i="4"/>
  <c r="O97" i="4"/>
  <c r="M97" i="4"/>
  <c r="BE101" i="4"/>
  <c r="O101" i="4"/>
  <c r="M101" i="4"/>
  <c r="BE109" i="4"/>
  <c r="O109" i="4"/>
  <c r="M109" i="4"/>
  <c r="BE117" i="4"/>
  <c r="O117" i="4"/>
  <c r="M117" i="4"/>
  <c r="BE125" i="4"/>
  <c r="O125" i="4"/>
  <c r="M125" i="4"/>
  <c r="BE133" i="4"/>
  <c r="O133" i="4"/>
  <c r="M133" i="4"/>
  <c r="BE137" i="4"/>
  <c r="O137" i="4"/>
  <c r="M137" i="4"/>
  <c r="BE145" i="4"/>
  <c r="O145" i="4"/>
  <c r="M145" i="4"/>
  <c r="BE153" i="4"/>
  <c r="O153" i="4"/>
  <c r="M153" i="4"/>
  <c r="BE161" i="4"/>
  <c r="O161" i="4"/>
  <c r="M161" i="4"/>
  <c r="BE169" i="4"/>
  <c r="O169" i="4"/>
  <c r="M169" i="4"/>
  <c r="BE177" i="4"/>
  <c r="O177" i="4"/>
  <c r="M177" i="4"/>
  <c r="BE185" i="4"/>
  <c r="O185" i="4"/>
  <c r="M185" i="4"/>
  <c r="BE193" i="4"/>
  <c r="O193" i="4"/>
  <c r="M193" i="4"/>
  <c r="BE201" i="4"/>
  <c r="O201" i="4"/>
  <c r="M201" i="4"/>
  <c r="BE205" i="4"/>
  <c r="O205" i="4"/>
  <c r="M205" i="4"/>
  <c r="BE213" i="4"/>
  <c r="O213" i="4"/>
  <c r="M213" i="4"/>
  <c r="BE221" i="4"/>
  <c r="O221" i="4"/>
  <c r="M221" i="4"/>
  <c r="BE229" i="4"/>
  <c r="O229" i="4"/>
  <c r="M229" i="4"/>
  <c r="BE237" i="4"/>
  <c r="O237" i="4"/>
  <c r="M237" i="4"/>
  <c r="BE241" i="4"/>
  <c r="O241" i="4"/>
  <c r="M241" i="4"/>
  <c r="BE249" i="4"/>
  <c r="O249" i="4"/>
  <c r="M249" i="4"/>
  <c r="BE257" i="4"/>
  <c r="O257" i="4"/>
  <c r="M257" i="4"/>
  <c r="BE265" i="4"/>
  <c r="O265" i="4"/>
  <c r="M265" i="4"/>
  <c r="BE273" i="4"/>
  <c r="O273" i="4"/>
  <c r="M273" i="4"/>
  <c r="BE277" i="4"/>
  <c r="O277" i="4"/>
  <c r="M277" i="4"/>
  <c r="BE285" i="4"/>
  <c r="O285" i="4"/>
  <c r="M285" i="4"/>
  <c r="BE293" i="4"/>
  <c r="O293" i="4"/>
  <c r="M293" i="4"/>
  <c r="BE301" i="4"/>
  <c r="O301" i="4"/>
  <c r="M301" i="4"/>
  <c r="BE309" i="4"/>
  <c r="O309" i="4"/>
  <c r="M309" i="4"/>
  <c r="BE317" i="4"/>
  <c r="O317" i="4"/>
  <c r="M317" i="4"/>
  <c r="BE325" i="4"/>
  <c r="O325" i="4"/>
  <c r="M325" i="4"/>
  <c r="BE333" i="4"/>
  <c r="O333" i="4"/>
  <c r="M333" i="4"/>
  <c r="BE341" i="4"/>
  <c r="O341" i="4"/>
  <c r="M341" i="4"/>
  <c r="BE349" i="4"/>
  <c r="O349" i="4"/>
  <c r="M349" i="4"/>
  <c r="BE353" i="4"/>
  <c r="O353" i="4"/>
  <c r="M353" i="4"/>
  <c r="BE361" i="4"/>
  <c r="O361" i="4"/>
  <c r="M361" i="4"/>
  <c r="BE369" i="4"/>
  <c r="O369" i="4"/>
  <c r="M369" i="4"/>
  <c r="BE377" i="4"/>
  <c r="O377" i="4"/>
  <c r="M377" i="4"/>
  <c r="BE385" i="4"/>
  <c r="O385" i="4"/>
  <c r="M385" i="4"/>
  <c r="BE389" i="4"/>
  <c r="O389" i="4"/>
  <c r="M389" i="4"/>
  <c r="BE397" i="4"/>
  <c r="O397" i="4"/>
  <c r="M397" i="4"/>
  <c r="BE405" i="4"/>
  <c r="O405" i="4"/>
  <c r="M405" i="4"/>
  <c r="BE413" i="4"/>
  <c r="O413" i="4"/>
  <c r="M413" i="4"/>
  <c r="BE421" i="4"/>
  <c r="O421" i="4"/>
  <c r="M421" i="4"/>
  <c r="BE425" i="4"/>
  <c r="O425" i="4"/>
  <c r="M425" i="4"/>
  <c r="BE433" i="4"/>
  <c r="O433" i="4"/>
  <c r="M433" i="4"/>
  <c r="BE441" i="4"/>
  <c r="O441" i="4"/>
  <c r="M441" i="4"/>
  <c r="BE449" i="4"/>
  <c r="O449" i="4"/>
  <c r="M449" i="4"/>
  <c r="BE457" i="4"/>
  <c r="O457" i="4"/>
  <c r="M457" i="4"/>
  <c r="BE461" i="4"/>
  <c r="O461" i="4"/>
  <c r="M461" i="4"/>
  <c r="BE469" i="4"/>
  <c r="O469" i="4"/>
  <c r="M469" i="4"/>
  <c r="BE477" i="4"/>
  <c r="O477" i="4"/>
  <c r="M477" i="4"/>
  <c r="BE485" i="4"/>
  <c r="O485" i="4"/>
  <c r="M485" i="4"/>
  <c r="BE489" i="4"/>
  <c r="O489" i="4"/>
  <c r="M489" i="4"/>
  <c r="BE497" i="4"/>
  <c r="O497" i="4"/>
  <c r="M497" i="4"/>
  <c r="BE505" i="4"/>
  <c r="O505" i="4"/>
  <c r="M505" i="4"/>
  <c r="BE513" i="4"/>
  <c r="O513" i="4"/>
  <c r="M513" i="4"/>
  <c r="BE521" i="4"/>
  <c r="O521" i="4"/>
  <c r="M521" i="4"/>
  <c r="BE529" i="4"/>
  <c r="O529" i="4"/>
  <c r="M529" i="4"/>
  <c r="BE537" i="4"/>
  <c r="O537" i="4"/>
  <c r="M537" i="4"/>
  <c r="BE545" i="4"/>
  <c r="O545" i="4"/>
  <c r="M545" i="4"/>
  <c r="BE553" i="4"/>
  <c r="O553" i="4"/>
  <c r="M553" i="4"/>
  <c r="BE561" i="4"/>
  <c r="O561" i="4"/>
  <c r="M561" i="4"/>
  <c r="BE573" i="4"/>
  <c r="O573" i="4"/>
  <c r="M573" i="4"/>
  <c r="BE689" i="4"/>
  <c r="O689" i="4"/>
  <c r="M689" i="4"/>
  <c r="BE22" i="4"/>
  <c r="M22" i="4"/>
  <c r="O22" i="4"/>
  <c r="BE26" i="4"/>
  <c r="O26" i="4"/>
  <c r="M26" i="4"/>
  <c r="BE30" i="4"/>
  <c r="M30" i="4"/>
  <c r="O30" i="4"/>
  <c r="BE34" i="4"/>
  <c r="O34" i="4"/>
  <c r="M34" i="4"/>
  <c r="BE38" i="4"/>
  <c r="M38" i="4"/>
  <c r="O38" i="4"/>
  <c r="BE42" i="4"/>
  <c r="M42" i="4"/>
  <c r="O42" i="4"/>
  <c r="BE46" i="4"/>
  <c r="M46" i="4"/>
  <c r="O46" i="4"/>
  <c r="BE50" i="4"/>
  <c r="O50" i="4"/>
  <c r="M50" i="4"/>
  <c r="BE54" i="4"/>
  <c r="O54" i="4"/>
  <c r="M54" i="4"/>
  <c r="BE58" i="4"/>
  <c r="M58" i="4"/>
  <c r="O58" i="4"/>
  <c r="BE62" i="4"/>
  <c r="M62" i="4"/>
  <c r="O62" i="4"/>
  <c r="BE66" i="4"/>
  <c r="O66" i="4"/>
  <c r="M66" i="4"/>
  <c r="BE70" i="4"/>
  <c r="M70" i="4"/>
  <c r="O70" i="4"/>
  <c r="BE74" i="4"/>
  <c r="M74" i="4"/>
  <c r="O74" i="4"/>
  <c r="BE78" i="4"/>
  <c r="M78" i="4"/>
  <c r="O78" i="4"/>
  <c r="BE82" i="4"/>
  <c r="O82" i="4"/>
  <c r="M82" i="4"/>
  <c r="BE86" i="4"/>
  <c r="M86" i="4"/>
  <c r="O86" i="4"/>
  <c r="BE90" i="4"/>
  <c r="M90" i="4"/>
  <c r="O90" i="4"/>
  <c r="BE94" i="4"/>
  <c r="M94" i="4"/>
  <c r="O94" i="4"/>
  <c r="BE98" i="4"/>
  <c r="O98" i="4"/>
  <c r="M98" i="4"/>
  <c r="BE102" i="4"/>
  <c r="M102" i="4"/>
  <c r="O102" i="4"/>
  <c r="BE106" i="4"/>
  <c r="O106" i="4"/>
  <c r="M106" i="4"/>
  <c r="BE110" i="4"/>
  <c r="M110" i="4"/>
  <c r="O110" i="4"/>
  <c r="BE114" i="4"/>
  <c r="O114" i="4"/>
  <c r="M114" i="4"/>
  <c r="BE118" i="4"/>
  <c r="M118" i="4"/>
  <c r="O118" i="4"/>
  <c r="BE122" i="4"/>
  <c r="M122" i="4"/>
  <c r="O122" i="4"/>
  <c r="BE126" i="4"/>
  <c r="M126" i="4"/>
  <c r="O126" i="4"/>
  <c r="BE130" i="4"/>
  <c r="O130" i="4"/>
  <c r="M130" i="4"/>
  <c r="BE134" i="4"/>
  <c r="M134" i="4"/>
  <c r="O134" i="4"/>
  <c r="BE138" i="4"/>
  <c r="M138" i="4"/>
  <c r="O138" i="4"/>
  <c r="BE142" i="4"/>
  <c r="M142" i="4"/>
  <c r="O142" i="4"/>
  <c r="BE146" i="4"/>
  <c r="O146" i="4"/>
  <c r="M146" i="4"/>
  <c r="BE150" i="4"/>
  <c r="M150" i="4"/>
  <c r="O150" i="4"/>
  <c r="BE154" i="4"/>
  <c r="M154" i="4"/>
  <c r="O154" i="4"/>
  <c r="BE158" i="4"/>
  <c r="M158" i="4"/>
  <c r="O158" i="4"/>
  <c r="BE162" i="4"/>
  <c r="M162" i="4"/>
  <c r="O162" i="4"/>
  <c r="BE166" i="4"/>
  <c r="O166" i="4"/>
  <c r="M166" i="4"/>
  <c r="BE170" i="4"/>
  <c r="M170" i="4"/>
  <c r="O170" i="4"/>
  <c r="BE174" i="4"/>
  <c r="M174" i="4"/>
  <c r="O174" i="4"/>
  <c r="BE178" i="4"/>
  <c r="O178" i="4"/>
  <c r="M178" i="4"/>
  <c r="BE182" i="4"/>
  <c r="M182" i="4"/>
  <c r="O182" i="4"/>
  <c r="BE186" i="4"/>
  <c r="M186" i="4"/>
  <c r="O186" i="4"/>
  <c r="BE190" i="4"/>
  <c r="M190" i="4"/>
  <c r="O190" i="4"/>
  <c r="BE194" i="4"/>
  <c r="O194" i="4"/>
  <c r="M194" i="4"/>
  <c r="BE198" i="4"/>
  <c r="M198" i="4"/>
  <c r="O198" i="4"/>
  <c r="BE202" i="4"/>
  <c r="M202" i="4"/>
  <c r="O202" i="4"/>
  <c r="BE206" i="4"/>
  <c r="M206" i="4"/>
  <c r="O206" i="4"/>
  <c r="BE210" i="4"/>
  <c r="O210" i="4"/>
  <c r="M210" i="4"/>
  <c r="BE214" i="4"/>
  <c r="O214" i="4"/>
  <c r="M214" i="4"/>
  <c r="BE218" i="4"/>
  <c r="M218" i="4"/>
  <c r="O218" i="4"/>
  <c r="BE222" i="4"/>
  <c r="M222" i="4"/>
  <c r="O222" i="4"/>
  <c r="BE226" i="4"/>
  <c r="O226" i="4"/>
  <c r="M226" i="4"/>
  <c r="BE230" i="4"/>
  <c r="M230" i="4"/>
  <c r="O230" i="4"/>
  <c r="BE234" i="4"/>
  <c r="M234" i="4"/>
  <c r="O234" i="4"/>
  <c r="BE238" i="4"/>
  <c r="M238" i="4"/>
  <c r="O238" i="4"/>
  <c r="BE242" i="4"/>
  <c r="O242" i="4"/>
  <c r="M242" i="4"/>
  <c r="BE246" i="4"/>
  <c r="O246" i="4"/>
  <c r="M246" i="4"/>
  <c r="BE250" i="4"/>
  <c r="M250" i="4"/>
  <c r="O250" i="4"/>
  <c r="BE254" i="4"/>
  <c r="M254" i="4"/>
  <c r="O254" i="4"/>
  <c r="BE258" i="4"/>
  <c r="O258" i="4"/>
  <c r="M258" i="4"/>
  <c r="BE262" i="4"/>
  <c r="M262" i="4"/>
  <c r="O262" i="4"/>
  <c r="BE266" i="4"/>
  <c r="M266" i="4"/>
  <c r="O266" i="4"/>
  <c r="BE270" i="4"/>
  <c r="M270" i="4"/>
  <c r="O270" i="4"/>
  <c r="BE274" i="4"/>
  <c r="O274" i="4"/>
  <c r="M274" i="4"/>
  <c r="BE278" i="4"/>
  <c r="M278" i="4"/>
  <c r="O278" i="4"/>
  <c r="BE282" i="4"/>
  <c r="M282" i="4"/>
  <c r="O282" i="4"/>
  <c r="BE286" i="4"/>
  <c r="M286" i="4"/>
  <c r="O286" i="4"/>
  <c r="BE290" i="4"/>
  <c r="O290" i="4"/>
  <c r="M290" i="4"/>
  <c r="BE294" i="4"/>
  <c r="O294" i="4"/>
  <c r="M294" i="4"/>
  <c r="BE298" i="4"/>
  <c r="M298" i="4"/>
  <c r="O298" i="4"/>
  <c r="BE302" i="4"/>
  <c r="M302" i="4"/>
  <c r="O302" i="4"/>
  <c r="BE306" i="4"/>
  <c r="O306" i="4"/>
  <c r="M306" i="4"/>
  <c r="BE310" i="4"/>
  <c r="M310" i="4"/>
  <c r="O310" i="4"/>
  <c r="BE314" i="4"/>
  <c r="M314" i="4"/>
  <c r="O314" i="4"/>
  <c r="BE318" i="4"/>
  <c r="M318" i="4"/>
  <c r="O318" i="4"/>
  <c r="BE322" i="4"/>
  <c r="O322" i="4"/>
  <c r="M322" i="4"/>
  <c r="BE326" i="4"/>
  <c r="M326" i="4"/>
  <c r="O326" i="4"/>
  <c r="BE330" i="4"/>
  <c r="M330" i="4"/>
  <c r="O330" i="4"/>
  <c r="BE334" i="4"/>
  <c r="M334" i="4"/>
  <c r="O334" i="4"/>
  <c r="BE338" i="4"/>
  <c r="M338" i="4"/>
  <c r="O338" i="4"/>
  <c r="BE342" i="4"/>
  <c r="O342" i="4"/>
  <c r="M342" i="4"/>
  <c r="BE346" i="4"/>
  <c r="M346" i="4"/>
  <c r="O346" i="4"/>
  <c r="BE350" i="4"/>
  <c r="M350" i="4"/>
  <c r="O350" i="4"/>
  <c r="BE354" i="4"/>
  <c r="O354" i="4"/>
  <c r="M354" i="4"/>
  <c r="BE358" i="4"/>
  <c r="M358" i="4"/>
  <c r="O358" i="4"/>
  <c r="BE362" i="4"/>
  <c r="M362" i="4"/>
  <c r="O362" i="4"/>
  <c r="BE366" i="4"/>
  <c r="M366" i="4"/>
  <c r="O366" i="4"/>
  <c r="BE370" i="4"/>
  <c r="O370" i="4"/>
  <c r="M370" i="4"/>
  <c r="BE374" i="4"/>
  <c r="M374" i="4"/>
  <c r="O374" i="4"/>
  <c r="BE378" i="4"/>
  <c r="M378" i="4"/>
  <c r="O378" i="4"/>
  <c r="BE382" i="4"/>
  <c r="M382" i="4"/>
  <c r="O382" i="4"/>
  <c r="BE386" i="4"/>
  <c r="O386" i="4"/>
  <c r="M386" i="4"/>
  <c r="BE390" i="4"/>
  <c r="M390" i="4"/>
  <c r="O390" i="4"/>
  <c r="BE394" i="4"/>
  <c r="M394" i="4"/>
  <c r="O394" i="4"/>
  <c r="BE398" i="4"/>
  <c r="M398" i="4"/>
  <c r="O398" i="4"/>
  <c r="BE402" i="4"/>
  <c r="M402" i="4"/>
  <c r="O402" i="4"/>
  <c r="BE406" i="4"/>
  <c r="M406" i="4"/>
  <c r="O406" i="4"/>
  <c r="BE410" i="4"/>
  <c r="M410" i="4"/>
  <c r="O410" i="4"/>
  <c r="BE414" i="4"/>
  <c r="M414" i="4"/>
  <c r="O414" i="4"/>
  <c r="BE418" i="4"/>
  <c r="M418" i="4"/>
  <c r="O418" i="4"/>
  <c r="BE422" i="4"/>
  <c r="O422" i="4"/>
  <c r="M422" i="4"/>
  <c r="BE426" i="4"/>
  <c r="M426" i="4"/>
  <c r="O426" i="4"/>
  <c r="BE430" i="4"/>
  <c r="M430" i="4"/>
  <c r="O430" i="4"/>
  <c r="BE434" i="4"/>
  <c r="O434" i="4"/>
  <c r="M434" i="4"/>
  <c r="BE438" i="4"/>
  <c r="M438" i="4"/>
  <c r="O438" i="4"/>
  <c r="BE442" i="4"/>
  <c r="M442" i="4"/>
  <c r="O442" i="4"/>
  <c r="BE446" i="4"/>
  <c r="M446" i="4"/>
  <c r="O446" i="4"/>
  <c r="BE450" i="4"/>
  <c r="M450" i="4"/>
  <c r="O450" i="4"/>
  <c r="BE454" i="4"/>
  <c r="O454" i="4"/>
  <c r="M454" i="4"/>
  <c r="BE458" i="4"/>
  <c r="M458" i="4"/>
  <c r="O458" i="4"/>
  <c r="BE462" i="4"/>
  <c r="M462" i="4"/>
  <c r="O462" i="4"/>
  <c r="BE466" i="4"/>
  <c r="M466" i="4"/>
  <c r="O466" i="4"/>
  <c r="BE470" i="4"/>
  <c r="M470" i="4"/>
  <c r="O470" i="4"/>
  <c r="BE474" i="4"/>
  <c r="M474" i="4"/>
  <c r="O474" i="4"/>
  <c r="BE478" i="4"/>
  <c r="M478" i="4"/>
  <c r="O478" i="4"/>
  <c r="BE482" i="4"/>
  <c r="O482" i="4"/>
  <c r="M482" i="4"/>
  <c r="BE486" i="4"/>
  <c r="M486" i="4"/>
  <c r="O486" i="4"/>
  <c r="BE490" i="4"/>
  <c r="M490" i="4"/>
  <c r="O490" i="4"/>
  <c r="BE494" i="4"/>
  <c r="M494" i="4"/>
  <c r="O494" i="4"/>
  <c r="BE498" i="4"/>
  <c r="O498" i="4"/>
  <c r="M498" i="4"/>
  <c r="BE502" i="4"/>
  <c r="M502" i="4"/>
  <c r="O502" i="4"/>
  <c r="BE506" i="4"/>
  <c r="M506" i="4"/>
  <c r="O506" i="4"/>
  <c r="BE510" i="4"/>
  <c r="M510" i="4"/>
  <c r="O510" i="4"/>
  <c r="BE514" i="4"/>
  <c r="M514" i="4"/>
  <c r="O514" i="4"/>
  <c r="BE518" i="4"/>
  <c r="M518" i="4"/>
  <c r="O518" i="4"/>
  <c r="BE522" i="4"/>
  <c r="M522" i="4"/>
  <c r="O522" i="4"/>
  <c r="BE526" i="4"/>
  <c r="M526" i="4"/>
  <c r="O526" i="4"/>
  <c r="BE530" i="4"/>
  <c r="M530" i="4"/>
  <c r="O530" i="4"/>
  <c r="BE534" i="4"/>
  <c r="M534" i="4"/>
  <c r="O534" i="4"/>
  <c r="BE538" i="4"/>
  <c r="M538" i="4"/>
  <c r="O538" i="4"/>
  <c r="BE542" i="4"/>
  <c r="M542" i="4"/>
  <c r="O542" i="4"/>
  <c r="BE546" i="4"/>
  <c r="M546" i="4"/>
  <c r="O546" i="4"/>
  <c r="BE550" i="4"/>
  <c r="M550" i="4"/>
  <c r="O550" i="4"/>
  <c r="BE554" i="4"/>
  <c r="M554" i="4"/>
  <c r="O554" i="4"/>
  <c r="BE558" i="4"/>
  <c r="M558" i="4"/>
  <c r="O558" i="4"/>
  <c r="BE562" i="4"/>
  <c r="M562" i="4"/>
  <c r="O562" i="4"/>
  <c r="BE566" i="4"/>
  <c r="M566" i="4"/>
  <c r="O566" i="4"/>
  <c r="BE570" i="4"/>
  <c r="M570" i="4"/>
  <c r="O570" i="4"/>
  <c r="BE574" i="4"/>
  <c r="M574" i="4"/>
  <c r="O574" i="4"/>
  <c r="BE578" i="4"/>
  <c r="M578" i="4"/>
  <c r="O578" i="4"/>
  <c r="BE582" i="4"/>
  <c r="M582" i="4"/>
  <c r="O582" i="4"/>
  <c r="BE586" i="4"/>
  <c r="M586" i="4"/>
  <c r="O586" i="4"/>
  <c r="BE590" i="4"/>
  <c r="M590" i="4"/>
  <c r="O590" i="4"/>
  <c r="BE594" i="4"/>
  <c r="M594" i="4"/>
  <c r="O594" i="4"/>
  <c r="BE598" i="4"/>
  <c r="M598" i="4"/>
  <c r="O598" i="4"/>
  <c r="BE602" i="4"/>
  <c r="M602" i="4"/>
  <c r="O602" i="4"/>
  <c r="BE606" i="4"/>
  <c r="M606" i="4"/>
  <c r="O606" i="4"/>
  <c r="BE610" i="4"/>
  <c r="M610" i="4"/>
  <c r="O610" i="4"/>
  <c r="BE614" i="4"/>
  <c r="M614" i="4"/>
  <c r="O614" i="4"/>
  <c r="BE618" i="4"/>
  <c r="M618" i="4"/>
  <c r="O618" i="4"/>
  <c r="BE622" i="4"/>
  <c r="M622" i="4"/>
  <c r="O622" i="4"/>
  <c r="BE626" i="4"/>
  <c r="M626" i="4"/>
  <c r="O626" i="4"/>
  <c r="BE630" i="4"/>
  <c r="M630" i="4"/>
  <c r="O630" i="4"/>
  <c r="BE634" i="4"/>
  <c r="M634" i="4"/>
  <c r="O634" i="4"/>
  <c r="BE638" i="4"/>
  <c r="M638" i="4"/>
  <c r="O638" i="4"/>
  <c r="BE642" i="4"/>
  <c r="M642" i="4"/>
  <c r="O642" i="4"/>
  <c r="BE646" i="4"/>
  <c r="M646" i="4"/>
  <c r="O646" i="4"/>
  <c r="BE650" i="4"/>
  <c r="M650" i="4"/>
  <c r="O650" i="4"/>
  <c r="BE654" i="4"/>
  <c r="M654" i="4"/>
  <c r="O654" i="4"/>
  <c r="BE658" i="4"/>
  <c r="M658" i="4"/>
  <c r="O658" i="4"/>
  <c r="BE662" i="4"/>
  <c r="M662" i="4"/>
  <c r="O662" i="4"/>
  <c r="BE666" i="4"/>
  <c r="M666" i="4"/>
  <c r="O666" i="4"/>
  <c r="BE670" i="4"/>
  <c r="M670" i="4"/>
  <c r="O670" i="4"/>
  <c r="BE674" i="4"/>
  <c r="M674" i="4"/>
  <c r="O674" i="4"/>
  <c r="BE678" i="4"/>
  <c r="M678" i="4"/>
  <c r="O678" i="4"/>
  <c r="BE682" i="4"/>
  <c r="M682" i="4"/>
  <c r="O682" i="4"/>
  <c r="BE686" i="4"/>
  <c r="M686" i="4"/>
  <c r="O686" i="4"/>
  <c r="BE690" i="4"/>
  <c r="M690" i="4"/>
  <c r="O690" i="4"/>
  <c r="BE694" i="4"/>
  <c r="M694" i="4"/>
  <c r="O694" i="4"/>
  <c r="BE698" i="4"/>
  <c r="M698" i="4"/>
  <c r="O698" i="4"/>
  <c r="BE702" i="4"/>
  <c r="M702" i="4"/>
  <c r="O702" i="4"/>
  <c r="BE706" i="4"/>
  <c r="M706" i="4"/>
  <c r="O706" i="4"/>
  <c r="BE710" i="4"/>
  <c r="M710" i="4"/>
  <c r="O710" i="4"/>
  <c r="BE714" i="4"/>
  <c r="M714" i="4"/>
  <c r="O714" i="4"/>
  <c r="BE718" i="4"/>
  <c r="M718" i="4"/>
  <c r="O718" i="4"/>
  <c r="BE722" i="4"/>
  <c r="M722" i="4"/>
  <c r="O722" i="4"/>
  <c r="BE726" i="4"/>
  <c r="M726" i="4"/>
  <c r="O726" i="4"/>
  <c r="BE730" i="4"/>
  <c r="M730" i="4"/>
  <c r="O730" i="4"/>
  <c r="BE734" i="4"/>
  <c r="M734" i="4"/>
  <c r="O734" i="4"/>
  <c r="BE738" i="4"/>
  <c r="M738" i="4"/>
  <c r="O738" i="4"/>
  <c r="BE742" i="4"/>
  <c r="M742" i="4"/>
  <c r="O742" i="4"/>
  <c r="BE746" i="4"/>
  <c r="M746" i="4"/>
  <c r="O746" i="4"/>
  <c r="BE750" i="4"/>
  <c r="M750" i="4"/>
  <c r="O750" i="4"/>
  <c r="BE754" i="4"/>
  <c r="M754" i="4"/>
  <c r="O754" i="4"/>
  <c r="BE758" i="4"/>
  <c r="M758" i="4"/>
  <c r="O758" i="4"/>
  <c r="BE762" i="4"/>
  <c r="M762" i="4"/>
  <c r="O762" i="4"/>
  <c r="BE766" i="4"/>
  <c r="M766" i="4"/>
  <c r="O766" i="4"/>
  <c r="BE770" i="4"/>
  <c r="M770" i="4"/>
  <c r="O770" i="4"/>
  <c r="BE774" i="4"/>
  <c r="M774" i="4"/>
  <c r="O774" i="4"/>
  <c r="BE778" i="4"/>
  <c r="M778" i="4"/>
  <c r="O778" i="4"/>
  <c r="BE782" i="4"/>
  <c r="M782" i="4"/>
  <c r="O782" i="4"/>
  <c r="BE786" i="4"/>
  <c r="M786" i="4"/>
  <c r="O786" i="4"/>
  <c r="BE790" i="4"/>
  <c r="M790" i="4"/>
  <c r="O790" i="4"/>
  <c r="BE794" i="4"/>
  <c r="M794" i="4"/>
  <c r="O794" i="4"/>
  <c r="BE798" i="4"/>
  <c r="M798" i="4"/>
  <c r="O798" i="4"/>
  <c r="BE802" i="4"/>
  <c r="M802" i="4"/>
  <c r="O802" i="4"/>
  <c r="BE806" i="4"/>
  <c r="M806" i="4"/>
  <c r="O806" i="4"/>
  <c r="BE810" i="4"/>
  <c r="M810" i="4"/>
  <c r="O810" i="4"/>
  <c r="BE814" i="4"/>
  <c r="M814" i="4"/>
  <c r="O814" i="4"/>
  <c r="BE818" i="4"/>
  <c r="M818" i="4"/>
  <c r="O818" i="4"/>
  <c r="BE822" i="4"/>
  <c r="M822" i="4"/>
  <c r="O822" i="4"/>
  <c r="BE826" i="4"/>
  <c r="M826" i="4"/>
  <c r="O826" i="4"/>
  <c r="BE830" i="4"/>
  <c r="M830" i="4"/>
  <c r="O830" i="4"/>
  <c r="BE834" i="4"/>
  <c r="M834" i="4"/>
  <c r="O834" i="4"/>
  <c r="BE838" i="4"/>
  <c r="M838" i="4"/>
  <c r="O838" i="4"/>
  <c r="BE842" i="4"/>
  <c r="M842" i="4"/>
  <c r="O842" i="4"/>
  <c r="BE846" i="4"/>
  <c r="M846" i="4"/>
  <c r="O846" i="4"/>
  <c r="BE850" i="4"/>
  <c r="M850" i="4"/>
  <c r="O850" i="4"/>
  <c r="BE854" i="4"/>
  <c r="M854" i="4"/>
  <c r="O854" i="4"/>
  <c r="BE858" i="4"/>
  <c r="M858" i="4"/>
  <c r="O858" i="4"/>
  <c r="BE862" i="4"/>
  <c r="M862" i="4"/>
  <c r="O862" i="4"/>
  <c r="BE866" i="4"/>
  <c r="M866" i="4"/>
  <c r="O866" i="4"/>
  <c r="BE870" i="4"/>
  <c r="M870" i="4"/>
  <c r="O870" i="4"/>
  <c r="BE874" i="4"/>
  <c r="M874" i="4"/>
  <c r="O874" i="4"/>
  <c r="BE878" i="4"/>
  <c r="M878" i="4"/>
  <c r="O878" i="4"/>
  <c r="BE882" i="4"/>
  <c r="M882" i="4"/>
  <c r="O882" i="4"/>
  <c r="BE886" i="4"/>
  <c r="M886" i="4"/>
  <c r="O886" i="4"/>
  <c r="BE890" i="4"/>
  <c r="M890" i="4"/>
  <c r="O890" i="4"/>
  <c r="BE894" i="4"/>
  <c r="M894" i="4"/>
  <c r="O894" i="4"/>
  <c r="BE898" i="4"/>
  <c r="M898" i="4"/>
  <c r="O898" i="4"/>
  <c r="BE902" i="4"/>
  <c r="M902" i="4"/>
  <c r="O902" i="4"/>
  <c r="BE906" i="4"/>
  <c r="M906" i="4"/>
  <c r="O906" i="4"/>
  <c r="BE910" i="4"/>
  <c r="M910" i="4"/>
  <c r="O910" i="4"/>
  <c r="BE914" i="4"/>
  <c r="M914" i="4"/>
  <c r="O914" i="4"/>
  <c r="BE918" i="4"/>
  <c r="M918" i="4"/>
  <c r="O918" i="4"/>
  <c r="BE922" i="4"/>
  <c r="M922" i="4"/>
  <c r="O922" i="4"/>
  <c r="BE926" i="4"/>
  <c r="M926" i="4"/>
  <c r="O926" i="4"/>
  <c r="BE930" i="4"/>
  <c r="M930" i="4"/>
  <c r="O930" i="4"/>
  <c r="BE934" i="4"/>
  <c r="M934" i="4"/>
  <c r="O934" i="4"/>
  <c r="BE938" i="4"/>
  <c r="M938" i="4"/>
  <c r="O938" i="4"/>
  <c r="BE942" i="4"/>
  <c r="M942" i="4"/>
  <c r="O942" i="4"/>
  <c r="BE946" i="4"/>
  <c r="M946" i="4"/>
  <c r="O946" i="4"/>
  <c r="BE950" i="4"/>
  <c r="M950" i="4"/>
  <c r="O950" i="4"/>
  <c r="BE954" i="4"/>
  <c r="M954" i="4"/>
  <c r="O954" i="4"/>
  <c r="BE958" i="4"/>
  <c r="M958" i="4"/>
  <c r="O958" i="4"/>
  <c r="BE962" i="4"/>
  <c r="M962" i="4"/>
  <c r="O962" i="4"/>
  <c r="BE966" i="4"/>
  <c r="M966" i="4"/>
  <c r="O966" i="4"/>
  <c r="BE970" i="4"/>
  <c r="M970" i="4"/>
  <c r="O970" i="4"/>
  <c r="BE974" i="4"/>
  <c r="M974" i="4"/>
  <c r="O974" i="4"/>
  <c r="BE978" i="4"/>
  <c r="M978" i="4"/>
  <c r="O978" i="4"/>
  <c r="BE982" i="4"/>
  <c r="M982" i="4"/>
  <c r="O982" i="4"/>
  <c r="BE986" i="4"/>
  <c r="M986" i="4"/>
  <c r="O986" i="4"/>
  <c r="BE990" i="4"/>
  <c r="M990" i="4"/>
  <c r="O990" i="4"/>
  <c r="BE994" i="4"/>
  <c r="M994" i="4"/>
  <c r="O994" i="4"/>
  <c r="BE998" i="4"/>
  <c r="M998" i="4"/>
  <c r="O998" i="4"/>
  <c r="BE1002" i="4"/>
  <c r="M1002" i="4"/>
  <c r="O1002" i="4"/>
  <c r="BE1006" i="4"/>
  <c r="M1006" i="4"/>
  <c r="O1006" i="4"/>
  <c r="BE1010" i="4"/>
  <c r="M1010" i="4"/>
  <c r="O1010" i="4"/>
  <c r="BE1014" i="4"/>
  <c r="M1014" i="4"/>
  <c r="O1014" i="4"/>
  <c r="BE1018" i="4"/>
  <c r="M1018" i="4"/>
  <c r="O1018" i="4"/>
  <c r="BE1022" i="4"/>
  <c r="M1022" i="4"/>
  <c r="O1022" i="4"/>
  <c r="BE23" i="4"/>
  <c r="O23" i="4"/>
  <c r="M23" i="4"/>
  <c r="BE31" i="4"/>
  <c r="O31" i="4"/>
  <c r="M31" i="4"/>
  <c r="BE39" i="4"/>
  <c r="O39" i="4"/>
  <c r="M39" i="4"/>
  <c r="BE47" i="4"/>
  <c r="O47" i="4"/>
  <c r="M47" i="4"/>
  <c r="BE55" i="4"/>
  <c r="M55" i="4"/>
  <c r="O55" i="4"/>
  <c r="BE63" i="4"/>
  <c r="M63" i="4"/>
  <c r="O63" i="4"/>
  <c r="BE75" i="4"/>
  <c r="O75" i="4"/>
  <c r="M75" i="4"/>
  <c r="BE83" i="4"/>
  <c r="O83" i="4"/>
  <c r="M83" i="4"/>
  <c r="BE91" i="4"/>
  <c r="O91" i="4"/>
  <c r="M91" i="4"/>
  <c r="BE103" i="4"/>
  <c r="M103" i="4"/>
  <c r="O103" i="4"/>
  <c r="BE111" i="4"/>
  <c r="M111" i="4"/>
  <c r="O111" i="4"/>
  <c r="BE119" i="4"/>
  <c r="M119" i="4"/>
  <c r="O119" i="4"/>
  <c r="BE127" i="4"/>
  <c r="O127" i="4"/>
  <c r="M127" i="4"/>
  <c r="BE139" i="4"/>
  <c r="M139" i="4"/>
  <c r="O139" i="4"/>
  <c r="BE147" i="4"/>
  <c r="M147" i="4"/>
  <c r="O147" i="4"/>
  <c r="BE155" i="4"/>
  <c r="M155" i="4"/>
  <c r="O155" i="4"/>
  <c r="BE163" i="4"/>
  <c r="M163" i="4"/>
  <c r="O163" i="4"/>
  <c r="BE171" i="4"/>
  <c r="M171" i="4"/>
  <c r="O171" i="4"/>
  <c r="BE179" i="4"/>
  <c r="M179" i="4"/>
  <c r="O179" i="4"/>
  <c r="BE187" i="4"/>
  <c r="M187" i="4"/>
  <c r="O187" i="4"/>
  <c r="BE195" i="4"/>
  <c r="M195" i="4"/>
  <c r="O195" i="4"/>
  <c r="BE207" i="4"/>
  <c r="M207" i="4"/>
  <c r="O207" i="4"/>
  <c r="BE215" i="4"/>
  <c r="M215" i="4"/>
  <c r="O215" i="4"/>
  <c r="BE223" i="4"/>
  <c r="M223" i="4"/>
  <c r="O223" i="4"/>
  <c r="BE235" i="4"/>
  <c r="M235" i="4"/>
  <c r="O235" i="4"/>
  <c r="BE243" i="4"/>
  <c r="M243" i="4"/>
  <c r="O243" i="4"/>
  <c r="BE251" i="4"/>
  <c r="M251" i="4"/>
  <c r="O251" i="4"/>
  <c r="BE259" i="4"/>
  <c r="M259" i="4"/>
  <c r="O259" i="4"/>
  <c r="BE267" i="4"/>
  <c r="M267" i="4"/>
  <c r="O267" i="4"/>
  <c r="BE279" i="4"/>
  <c r="O279" i="4"/>
  <c r="M279" i="4"/>
  <c r="BE287" i="4"/>
  <c r="M287" i="4"/>
  <c r="O287" i="4"/>
  <c r="BE295" i="4"/>
  <c r="O295" i="4"/>
  <c r="M295" i="4"/>
  <c r="BE303" i="4"/>
  <c r="O303" i="4"/>
  <c r="M303" i="4"/>
  <c r="BE311" i="4"/>
  <c r="M311" i="4"/>
  <c r="O311" i="4"/>
  <c r="BE319" i="4"/>
  <c r="M319" i="4"/>
  <c r="O319" i="4"/>
  <c r="BE327" i="4"/>
  <c r="M327" i="4"/>
  <c r="O327" i="4"/>
  <c r="BE335" i="4"/>
  <c r="O335" i="4"/>
  <c r="M335" i="4"/>
  <c r="BE343" i="4"/>
  <c r="O343" i="4"/>
  <c r="M343" i="4"/>
  <c r="BE351" i="4"/>
  <c r="M351" i="4"/>
  <c r="O351" i="4"/>
  <c r="BE359" i="4"/>
  <c r="O359" i="4"/>
  <c r="M359" i="4"/>
  <c r="BE367" i="4"/>
  <c r="O367" i="4"/>
  <c r="M367" i="4"/>
  <c r="BE375" i="4"/>
  <c r="O375" i="4"/>
  <c r="M375" i="4"/>
  <c r="BE383" i="4"/>
  <c r="M383" i="4"/>
  <c r="O383" i="4"/>
  <c r="BE395" i="4"/>
  <c r="M395" i="4"/>
  <c r="O395" i="4"/>
  <c r="BE403" i="4"/>
  <c r="M403" i="4"/>
  <c r="O403" i="4"/>
  <c r="BE411" i="4"/>
  <c r="M411" i="4"/>
  <c r="O411" i="4"/>
  <c r="BE419" i="4"/>
  <c r="O419" i="4"/>
  <c r="M419" i="4"/>
  <c r="BE431" i="4"/>
  <c r="O431" i="4"/>
  <c r="M431" i="4"/>
  <c r="BE439" i="4"/>
  <c r="O439" i="4"/>
  <c r="M439" i="4"/>
  <c r="BE447" i="4"/>
  <c r="M447" i="4"/>
  <c r="O447" i="4"/>
  <c r="BE455" i="4"/>
  <c r="M455" i="4"/>
  <c r="O455" i="4"/>
  <c r="BE463" i="4"/>
  <c r="M463" i="4"/>
  <c r="O463" i="4"/>
  <c r="BE475" i="4"/>
  <c r="M475" i="4"/>
  <c r="O475" i="4"/>
  <c r="BE483" i="4"/>
  <c r="M483" i="4"/>
  <c r="O483" i="4"/>
  <c r="BE491" i="4"/>
  <c r="O491" i="4"/>
  <c r="M491" i="4"/>
  <c r="BE503" i="4"/>
  <c r="M503" i="4"/>
  <c r="O503" i="4"/>
  <c r="BE511" i="4"/>
  <c r="M511" i="4"/>
  <c r="O511" i="4"/>
  <c r="BE519" i="4"/>
  <c r="M519" i="4"/>
  <c r="O519" i="4"/>
  <c r="BE527" i="4"/>
  <c r="M527" i="4"/>
  <c r="O527" i="4"/>
  <c r="BE535" i="4"/>
  <c r="M535" i="4"/>
  <c r="O535" i="4"/>
  <c r="BE543" i="4"/>
  <c r="M543" i="4"/>
  <c r="O543" i="4"/>
  <c r="BE551" i="4"/>
  <c r="M551" i="4"/>
  <c r="O551" i="4"/>
  <c r="BE559" i="4"/>
  <c r="M559" i="4"/>
  <c r="O559" i="4"/>
  <c r="BE567" i="4"/>
  <c r="O567" i="4"/>
  <c r="M567" i="4"/>
  <c r="BE571" i="4"/>
  <c r="M571" i="4"/>
  <c r="O571" i="4"/>
  <c r="BE579" i="4"/>
  <c r="M579" i="4"/>
  <c r="O579" i="4"/>
  <c r="BE583" i="4"/>
  <c r="M583" i="4"/>
  <c r="O583" i="4"/>
  <c r="BE587" i="4"/>
  <c r="M587" i="4"/>
  <c r="O587" i="4"/>
  <c r="BE591" i="4"/>
  <c r="M591" i="4"/>
  <c r="O591" i="4"/>
  <c r="BE595" i="4"/>
  <c r="M595" i="4"/>
  <c r="O595" i="4"/>
  <c r="BE599" i="4"/>
  <c r="O599" i="4"/>
  <c r="M599" i="4"/>
  <c r="BE603" i="4"/>
  <c r="M603" i="4"/>
  <c r="O603" i="4"/>
  <c r="BE607" i="4"/>
  <c r="O607" i="4"/>
  <c r="M607" i="4"/>
  <c r="BE611" i="4"/>
  <c r="M611" i="4"/>
  <c r="O611" i="4"/>
  <c r="BE615" i="4"/>
  <c r="O615" i="4"/>
  <c r="M615" i="4"/>
  <c r="BE619" i="4"/>
  <c r="M619" i="4"/>
  <c r="O619" i="4"/>
  <c r="BE623" i="4"/>
  <c r="M623" i="4"/>
  <c r="O623" i="4"/>
  <c r="BE627" i="4"/>
  <c r="O627" i="4"/>
  <c r="M627" i="4"/>
  <c r="BE631" i="4"/>
  <c r="M631" i="4"/>
  <c r="O631" i="4"/>
  <c r="BE635" i="4"/>
  <c r="M635" i="4"/>
  <c r="O635" i="4"/>
  <c r="BE639" i="4"/>
  <c r="M639" i="4"/>
  <c r="O639" i="4"/>
  <c r="BE643" i="4"/>
  <c r="M643" i="4"/>
  <c r="O643" i="4"/>
  <c r="BE647" i="4"/>
  <c r="O647" i="4"/>
  <c r="M647" i="4"/>
  <c r="BE651" i="4"/>
  <c r="M651" i="4"/>
  <c r="O651" i="4"/>
  <c r="BE655" i="4"/>
  <c r="M655" i="4"/>
  <c r="O655" i="4"/>
  <c r="BE659" i="4"/>
  <c r="M659" i="4"/>
  <c r="O659" i="4"/>
  <c r="BE663" i="4"/>
  <c r="M663" i="4"/>
  <c r="O663" i="4"/>
  <c r="BE667" i="4"/>
  <c r="M667" i="4"/>
  <c r="O667" i="4"/>
  <c r="BE671" i="4"/>
  <c r="M671" i="4"/>
  <c r="O671" i="4"/>
  <c r="BE675" i="4"/>
  <c r="M675" i="4"/>
  <c r="O675" i="4"/>
  <c r="BE679" i="4"/>
  <c r="M679" i="4"/>
  <c r="O679" i="4"/>
  <c r="BE683" i="4"/>
  <c r="O683" i="4"/>
  <c r="M683" i="4"/>
  <c r="BE687" i="4"/>
  <c r="M687" i="4"/>
  <c r="O687" i="4"/>
  <c r="BE691" i="4"/>
  <c r="M691" i="4"/>
  <c r="O691" i="4"/>
  <c r="BE695" i="4"/>
  <c r="M695" i="4"/>
  <c r="O695" i="4"/>
  <c r="BE699" i="4"/>
  <c r="M699" i="4"/>
  <c r="O699" i="4"/>
  <c r="BE703" i="4"/>
  <c r="O703" i="4"/>
  <c r="M703" i="4"/>
  <c r="BE711" i="4"/>
  <c r="O711" i="4"/>
  <c r="M711" i="4"/>
  <c r="BE715" i="4"/>
  <c r="M715" i="4"/>
  <c r="O715" i="4"/>
  <c r="BE719" i="4"/>
  <c r="M719" i="4"/>
  <c r="O719" i="4"/>
  <c r="BE723" i="4"/>
  <c r="M723" i="4"/>
  <c r="O723" i="4"/>
  <c r="BE727" i="4"/>
  <c r="O727" i="4"/>
  <c r="M727" i="4"/>
  <c r="BE731" i="4"/>
  <c r="M731" i="4"/>
  <c r="O731" i="4"/>
  <c r="BE735" i="4"/>
  <c r="M735" i="4"/>
  <c r="O735" i="4"/>
  <c r="BE739" i="4"/>
  <c r="O739" i="4"/>
  <c r="M739" i="4"/>
  <c r="BE743" i="4"/>
  <c r="M743" i="4"/>
  <c r="O743" i="4"/>
  <c r="BE747" i="4"/>
  <c r="M747" i="4"/>
  <c r="O747" i="4"/>
  <c r="BE751" i="4"/>
  <c r="M751" i="4"/>
  <c r="O751" i="4"/>
  <c r="BE755" i="4"/>
  <c r="M755" i="4"/>
  <c r="O755" i="4"/>
  <c r="BE759" i="4"/>
  <c r="M759" i="4"/>
  <c r="O759" i="4"/>
  <c r="BE763" i="4"/>
  <c r="O763" i="4"/>
  <c r="M763" i="4"/>
  <c r="BE767" i="4"/>
  <c r="M767" i="4"/>
  <c r="O767" i="4"/>
  <c r="BE771" i="4"/>
  <c r="M771" i="4"/>
  <c r="O771" i="4"/>
  <c r="BE775" i="4"/>
  <c r="M775" i="4"/>
  <c r="O775" i="4"/>
  <c r="BE779" i="4"/>
  <c r="M779" i="4"/>
  <c r="O779" i="4"/>
  <c r="BE783" i="4"/>
  <c r="M783" i="4"/>
  <c r="O783" i="4"/>
  <c r="BE787" i="4"/>
  <c r="M787" i="4"/>
  <c r="O787" i="4"/>
  <c r="BE791" i="4"/>
  <c r="M791" i="4"/>
  <c r="O791" i="4"/>
  <c r="BE795" i="4"/>
  <c r="M795" i="4"/>
  <c r="O795" i="4"/>
  <c r="BE799" i="4"/>
  <c r="M799" i="4"/>
  <c r="O799" i="4"/>
  <c r="BE803" i="4"/>
  <c r="M803" i="4"/>
  <c r="O803" i="4"/>
  <c r="BE807" i="4"/>
  <c r="M807" i="4"/>
  <c r="O807" i="4"/>
  <c r="BE811" i="4"/>
  <c r="M811" i="4"/>
  <c r="O811" i="4"/>
  <c r="BE815" i="4"/>
  <c r="O815" i="4"/>
  <c r="M815" i="4"/>
  <c r="BE819" i="4"/>
  <c r="M819" i="4"/>
  <c r="O819" i="4"/>
  <c r="BE823" i="4"/>
  <c r="M823" i="4"/>
  <c r="O823" i="4"/>
  <c r="BE827" i="4"/>
  <c r="O827" i="4"/>
  <c r="M827" i="4"/>
  <c r="BE831" i="4"/>
  <c r="M831" i="4"/>
  <c r="O831" i="4"/>
  <c r="BE835" i="4"/>
  <c r="M835" i="4"/>
  <c r="O835" i="4"/>
  <c r="BE839" i="4"/>
  <c r="M839" i="4"/>
  <c r="O839" i="4"/>
  <c r="BE843" i="4"/>
  <c r="O843" i="4"/>
  <c r="M843" i="4"/>
  <c r="BE847" i="4"/>
  <c r="M847" i="4"/>
  <c r="O847" i="4"/>
  <c r="BE851" i="4"/>
  <c r="O851" i="4"/>
  <c r="M851" i="4"/>
  <c r="BE855" i="4"/>
  <c r="M855" i="4"/>
  <c r="O855" i="4"/>
  <c r="BE859" i="4"/>
  <c r="M859" i="4"/>
  <c r="O859" i="4"/>
  <c r="BE863" i="4"/>
  <c r="O863" i="4"/>
  <c r="M863" i="4"/>
  <c r="BE867" i="4"/>
  <c r="M867" i="4"/>
  <c r="O867" i="4"/>
  <c r="BE871" i="4"/>
  <c r="M871" i="4"/>
  <c r="O871" i="4"/>
  <c r="BE875" i="4"/>
  <c r="O875" i="4"/>
  <c r="M875" i="4"/>
  <c r="BE879" i="4"/>
  <c r="M879" i="4"/>
  <c r="O879" i="4"/>
  <c r="BE883" i="4"/>
  <c r="M883" i="4"/>
  <c r="O883" i="4"/>
  <c r="BE887" i="4"/>
  <c r="O887" i="4"/>
  <c r="M887" i="4"/>
  <c r="BE891" i="4"/>
  <c r="M891" i="4"/>
  <c r="O891" i="4"/>
  <c r="BE895" i="4"/>
  <c r="M895" i="4"/>
  <c r="O895" i="4"/>
  <c r="BE899" i="4"/>
  <c r="O899" i="4"/>
  <c r="M899" i="4"/>
  <c r="BE903" i="4"/>
  <c r="M903" i="4"/>
  <c r="O903" i="4"/>
  <c r="BE907" i="4"/>
  <c r="M907" i="4"/>
  <c r="O907" i="4"/>
  <c r="BE911" i="4"/>
  <c r="M911" i="4"/>
  <c r="O911" i="4"/>
  <c r="BE915" i="4"/>
  <c r="M915" i="4"/>
  <c r="O915" i="4"/>
  <c r="BE919" i="4"/>
  <c r="M919" i="4"/>
  <c r="O919" i="4"/>
  <c r="BE923" i="4"/>
  <c r="O923" i="4"/>
  <c r="M923" i="4"/>
  <c r="BE927" i="4"/>
  <c r="M927" i="4"/>
  <c r="O927" i="4"/>
  <c r="BE931" i="4"/>
  <c r="M931" i="4"/>
  <c r="O931" i="4"/>
  <c r="BE935" i="4"/>
  <c r="M935" i="4"/>
  <c r="O935" i="4"/>
  <c r="BE939" i="4"/>
  <c r="M939" i="4"/>
  <c r="O939" i="4"/>
  <c r="BE943" i="4"/>
  <c r="M943" i="4"/>
  <c r="O943" i="4"/>
  <c r="BE947" i="4"/>
  <c r="O947" i="4"/>
  <c r="M947" i="4"/>
  <c r="BE951" i="4"/>
  <c r="M951" i="4"/>
  <c r="O951" i="4"/>
  <c r="BE955" i="4"/>
  <c r="M955" i="4"/>
  <c r="O955" i="4"/>
  <c r="BE959" i="4"/>
  <c r="O959" i="4"/>
  <c r="M959" i="4"/>
  <c r="BE963" i="4"/>
  <c r="M963" i="4"/>
  <c r="O963" i="4"/>
  <c r="BE967" i="4"/>
  <c r="M967" i="4"/>
  <c r="O967" i="4"/>
  <c r="BE971" i="4"/>
  <c r="O971" i="4"/>
  <c r="M971" i="4"/>
  <c r="BE975" i="4"/>
  <c r="M975" i="4"/>
  <c r="O975" i="4"/>
  <c r="BE979" i="4"/>
  <c r="O979" i="4"/>
  <c r="M979" i="4"/>
  <c r="BE983" i="4"/>
  <c r="M983" i="4"/>
  <c r="O983" i="4"/>
  <c r="BE987" i="4"/>
  <c r="O987" i="4"/>
  <c r="M987" i="4"/>
  <c r="BE991" i="4"/>
  <c r="O991" i="4"/>
  <c r="M991" i="4"/>
  <c r="BE995" i="4"/>
  <c r="O995" i="4"/>
  <c r="M995" i="4"/>
  <c r="BE999" i="4"/>
  <c r="O999" i="4"/>
  <c r="M999" i="4"/>
  <c r="BE1003" i="4"/>
  <c r="O1003" i="4"/>
  <c r="M1003" i="4"/>
  <c r="BE1007" i="4"/>
  <c r="O1007" i="4"/>
  <c r="M1007" i="4"/>
  <c r="BE1011" i="4"/>
  <c r="O1011" i="4"/>
  <c r="M1011" i="4"/>
  <c r="BE1015" i="4"/>
  <c r="O1015" i="4"/>
  <c r="M1015" i="4"/>
  <c r="BE1019" i="4"/>
  <c r="O1019" i="4"/>
  <c r="M1019" i="4"/>
  <c r="BE1023" i="4"/>
  <c r="O1023" i="4"/>
  <c r="M1023" i="4"/>
  <c r="BE19" i="4"/>
  <c r="M19" i="4"/>
  <c r="BE27" i="4"/>
  <c r="M27" i="4"/>
  <c r="O27" i="4"/>
  <c r="BE35" i="4"/>
  <c r="M35" i="4"/>
  <c r="O35" i="4"/>
  <c r="BE43" i="4"/>
  <c r="M43" i="4"/>
  <c r="O43" i="4"/>
  <c r="BE51" i="4"/>
  <c r="O51" i="4"/>
  <c r="M51" i="4"/>
  <c r="BE59" i="4"/>
  <c r="O59" i="4"/>
  <c r="M59" i="4"/>
  <c r="BE67" i="4"/>
  <c r="O67" i="4"/>
  <c r="M67" i="4"/>
  <c r="BE71" i="4"/>
  <c r="M71" i="4"/>
  <c r="O71" i="4"/>
  <c r="BE79" i="4"/>
  <c r="M79" i="4"/>
  <c r="O79" i="4"/>
  <c r="BE87" i="4"/>
  <c r="M87" i="4"/>
  <c r="O87" i="4"/>
  <c r="BE95" i="4"/>
  <c r="M95" i="4"/>
  <c r="O95" i="4"/>
  <c r="BE99" i="4"/>
  <c r="O99" i="4"/>
  <c r="M99" i="4"/>
  <c r="BE107" i="4"/>
  <c r="O107" i="4"/>
  <c r="M107" i="4"/>
  <c r="BE115" i="4"/>
  <c r="O115" i="4"/>
  <c r="M115" i="4"/>
  <c r="BE123" i="4"/>
  <c r="M123" i="4"/>
  <c r="O123" i="4"/>
  <c r="BE131" i="4"/>
  <c r="M131" i="4"/>
  <c r="O131" i="4"/>
  <c r="BE135" i="4"/>
  <c r="O135" i="4"/>
  <c r="M135" i="4"/>
  <c r="BE143" i="4"/>
  <c r="O143" i="4"/>
  <c r="M143" i="4"/>
  <c r="BE151" i="4"/>
  <c r="O151" i="4"/>
  <c r="M151" i="4"/>
  <c r="BE159" i="4"/>
  <c r="M159" i="4"/>
  <c r="O159" i="4"/>
  <c r="BE167" i="4"/>
  <c r="M167" i="4"/>
  <c r="O167" i="4"/>
  <c r="BE175" i="4"/>
  <c r="M175" i="4"/>
  <c r="O175" i="4"/>
  <c r="BE183" i="4"/>
  <c r="O183" i="4"/>
  <c r="M183" i="4"/>
  <c r="BE191" i="4"/>
  <c r="O191" i="4"/>
  <c r="M191" i="4"/>
  <c r="BE199" i="4"/>
  <c r="O199" i="4"/>
  <c r="M199" i="4"/>
  <c r="BE203" i="4"/>
  <c r="O203" i="4"/>
  <c r="M203" i="4"/>
  <c r="BE211" i="4"/>
  <c r="O211" i="4"/>
  <c r="M211" i="4"/>
  <c r="BE219" i="4"/>
  <c r="O219" i="4"/>
  <c r="M219" i="4"/>
  <c r="BE227" i="4"/>
  <c r="O227" i="4"/>
  <c r="M227" i="4"/>
  <c r="BE231" i="4"/>
  <c r="M231" i="4"/>
  <c r="O231" i="4"/>
  <c r="BE239" i="4"/>
  <c r="O239" i="4"/>
  <c r="M239" i="4"/>
  <c r="BE247" i="4"/>
  <c r="M247" i="4"/>
  <c r="O247" i="4"/>
  <c r="BE255" i="4"/>
  <c r="M255" i="4"/>
  <c r="O255" i="4"/>
  <c r="BE263" i="4"/>
  <c r="M263" i="4"/>
  <c r="O263" i="4"/>
  <c r="BE271" i="4"/>
  <c r="O271" i="4"/>
  <c r="M271" i="4"/>
  <c r="BE275" i="4"/>
  <c r="M275" i="4"/>
  <c r="O275" i="4"/>
  <c r="BE283" i="4"/>
  <c r="M283" i="4"/>
  <c r="O283" i="4"/>
  <c r="BE291" i="4"/>
  <c r="M291" i="4"/>
  <c r="O291" i="4"/>
  <c r="BE299" i="4"/>
  <c r="M299" i="4"/>
  <c r="O299" i="4"/>
  <c r="BE307" i="4"/>
  <c r="M307" i="4"/>
  <c r="O307" i="4"/>
  <c r="BE315" i="4"/>
  <c r="M315" i="4"/>
  <c r="O315" i="4"/>
  <c r="BE323" i="4"/>
  <c r="M323" i="4"/>
  <c r="O323" i="4"/>
  <c r="BE331" i="4"/>
  <c r="M331" i="4"/>
  <c r="O331" i="4"/>
  <c r="BE339" i="4"/>
  <c r="M339" i="4"/>
  <c r="O339" i="4"/>
  <c r="BE347" i="4"/>
  <c r="M347" i="4"/>
  <c r="O347" i="4"/>
  <c r="BE355" i="4"/>
  <c r="M355" i="4"/>
  <c r="O355" i="4"/>
  <c r="BE363" i="4"/>
  <c r="M363" i="4"/>
  <c r="O363" i="4"/>
  <c r="BE371" i="4"/>
  <c r="M371" i="4"/>
  <c r="O371" i="4"/>
  <c r="BE379" i="4"/>
  <c r="M379" i="4"/>
  <c r="O379" i="4"/>
  <c r="BE387" i="4"/>
  <c r="O387" i="4"/>
  <c r="M387" i="4"/>
  <c r="BE391" i="4"/>
  <c r="M391" i="4"/>
  <c r="O391" i="4"/>
  <c r="BE399" i="4"/>
  <c r="O399" i="4"/>
  <c r="M399" i="4"/>
  <c r="BE407" i="4"/>
  <c r="O407" i="4"/>
  <c r="M407" i="4"/>
  <c r="BE415" i="4"/>
  <c r="M415" i="4"/>
  <c r="O415" i="4"/>
  <c r="BE423" i="4"/>
  <c r="M423" i="4"/>
  <c r="O423" i="4"/>
  <c r="BE427" i="4"/>
  <c r="M427" i="4"/>
  <c r="O427" i="4"/>
  <c r="BE435" i="4"/>
  <c r="M435" i="4"/>
  <c r="O435" i="4"/>
  <c r="BE443" i="4"/>
  <c r="M443" i="4"/>
  <c r="O443" i="4"/>
  <c r="BE451" i="4"/>
  <c r="O451" i="4"/>
  <c r="M451" i="4"/>
  <c r="BE459" i="4"/>
  <c r="O459" i="4"/>
  <c r="M459" i="4"/>
  <c r="BE467" i="4"/>
  <c r="O467" i="4"/>
  <c r="M467" i="4"/>
  <c r="BE471" i="4"/>
  <c r="O471" i="4"/>
  <c r="M471" i="4"/>
  <c r="BE479" i="4"/>
  <c r="O479" i="4"/>
  <c r="M479" i="4"/>
  <c r="BE487" i="4"/>
  <c r="M487" i="4"/>
  <c r="O487" i="4"/>
  <c r="BE495" i="4"/>
  <c r="M495" i="4"/>
  <c r="O495" i="4"/>
  <c r="BE499" i="4"/>
  <c r="O499" i="4"/>
  <c r="M499" i="4"/>
  <c r="BE507" i="4"/>
  <c r="M507" i="4"/>
  <c r="O507" i="4"/>
  <c r="BE515" i="4"/>
  <c r="O515" i="4"/>
  <c r="M515" i="4"/>
  <c r="BE523" i="4"/>
  <c r="O523" i="4"/>
  <c r="M523" i="4"/>
  <c r="BE531" i="4"/>
  <c r="O531" i="4"/>
  <c r="M531" i="4"/>
  <c r="BE539" i="4"/>
  <c r="O539" i="4"/>
  <c r="M539" i="4"/>
  <c r="BE547" i="4"/>
  <c r="M547" i="4"/>
  <c r="O547" i="4"/>
  <c r="BE555" i="4"/>
  <c r="O555" i="4"/>
  <c r="M555" i="4"/>
  <c r="BE563" i="4"/>
  <c r="M563" i="4"/>
  <c r="O563" i="4"/>
  <c r="BE575" i="4"/>
  <c r="O575" i="4"/>
  <c r="M575" i="4"/>
  <c r="BE707" i="4"/>
  <c r="M707" i="4"/>
  <c r="O707" i="4"/>
  <c r="BE20" i="4"/>
  <c r="M20" i="4"/>
  <c r="BE24" i="4"/>
  <c r="M24" i="4"/>
  <c r="O24" i="4"/>
  <c r="BE28" i="4"/>
  <c r="M28" i="4"/>
  <c r="O28" i="4"/>
  <c r="BE32" i="4"/>
  <c r="M32" i="4"/>
  <c r="O32" i="4"/>
  <c r="BE36" i="4"/>
  <c r="M36" i="4"/>
  <c r="O36" i="4"/>
  <c r="BE40" i="4"/>
  <c r="M40" i="4"/>
  <c r="O40" i="4"/>
  <c r="BE44" i="4"/>
  <c r="M44" i="4"/>
  <c r="O44" i="4"/>
  <c r="BE48" i="4"/>
  <c r="M48" i="4"/>
  <c r="O48" i="4"/>
  <c r="BE52" i="4"/>
  <c r="M52" i="4"/>
  <c r="O52" i="4"/>
  <c r="BE56" i="4"/>
  <c r="M56" i="4"/>
  <c r="O56" i="4"/>
  <c r="BE60" i="4"/>
  <c r="M60" i="4"/>
  <c r="O60" i="4"/>
  <c r="BE64" i="4"/>
  <c r="M64" i="4"/>
  <c r="O64" i="4"/>
  <c r="BE68" i="4"/>
  <c r="M68" i="4"/>
  <c r="O68" i="4"/>
  <c r="BE72" i="4"/>
  <c r="M72" i="4"/>
  <c r="O72" i="4"/>
  <c r="BE76" i="4"/>
  <c r="M76" i="4"/>
  <c r="O76" i="4"/>
  <c r="BE80" i="4"/>
  <c r="M80" i="4"/>
  <c r="O80" i="4"/>
  <c r="BE84" i="4"/>
  <c r="M84" i="4"/>
  <c r="O84" i="4"/>
  <c r="BE88" i="4"/>
  <c r="M88" i="4"/>
  <c r="O88" i="4"/>
  <c r="BE92" i="4"/>
  <c r="M92" i="4"/>
  <c r="O92" i="4"/>
  <c r="BE96" i="4"/>
  <c r="M96" i="4"/>
  <c r="O96" i="4"/>
  <c r="BE100" i="4"/>
  <c r="M100" i="4"/>
  <c r="O100" i="4"/>
  <c r="BE104" i="4"/>
  <c r="M104" i="4"/>
  <c r="O104" i="4"/>
  <c r="BE108" i="4"/>
  <c r="M108" i="4"/>
  <c r="O108" i="4"/>
  <c r="BE112" i="4"/>
  <c r="M112" i="4"/>
  <c r="O112" i="4"/>
  <c r="BE116" i="4"/>
  <c r="M116" i="4"/>
  <c r="O116" i="4"/>
  <c r="BE120" i="4"/>
  <c r="M120" i="4"/>
  <c r="O120" i="4"/>
  <c r="BE124" i="4"/>
  <c r="M124" i="4"/>
  <c r="O124" i="4"/>
  <c r="BE128" i="4"/>
  <c r="M128" i="4"/>
  <c r="O128" i="4"/>
  <c r="BE132" i="4"/>
  <c r="M132" i="4"/>
  <c r="O132" i="4"/>
  <c r="BE136" i="4"/>
  <c r="M136" i="4"/>
  <c r="O136" i="4"/>
  <c r="BE140" i="4"/>
  <c r="M140" i="4"/>
  <c r="O140" i="4"/>
  <c r="BE144" i="4"/>
  <c r="M144" i="4"/>
  <c r="O144" i="4"/>
  <c r="BE148" i="4"/>
  <c r="M148" i="4"/>
  <c r="O148" i="4"/>
  <c r="BE152" i="4"/>
  <c r="M152" i="4"/>
  <c r="O152" i="4"/>
  <c r="BE156" i="4"/>
  <c r="M156" i="4"/>
  <c r="O156" i="4"/>
  <c r="BE160" i="4"/>
  <c r="M160" i="4"/>
  <c r="O160" i="4"/>
  <c r="BE164" i="4"/>
  <c r="M164" i="4"/>
  <c r="O164" i="4"/>
  <c r="BE168" i="4"/>
  <c r="M168" i="4"/>
  <c r="O168" i="4"/>
  <c r="BE172" i="4"/>
  <c r="M172" i="4"/>
  <c r="O172" i="4"/>
  <c r="BE176" i="4"/>
  <c r="M176" i="4"/>
  <c r="O176" i="4"/>
  <c r="BE180" i="4"/>
  <c r="M180" i="4"/>
  <c r="O180" i="4"/>
  <c r="BE184" i="4"/>
  <c r="M184" i="4"/>
  <c r="O184" i="4"/>
  <c r="BE188" i="4"/>
  <c r="M188" i="4"/>
  <c r="O188" i="4"/>
  <c r="BE192" i="4"/>
  <c r="M192" i="4"/>
  <c r="O192" i="4"/>
  <c r="BE196" i="4"/>
  <c r="M196" i="4"/>
  <c r="O196" i="4"/>
  <c r="BE200" i="4"/>
  <c r="M200" i="4"/>
  <c r="O200" i="4"/>
  <c r="BE204" i="4"/>
  <c r="M204" i="4"/>
  <c r="O204" i="4"/>
  <c r="BE208" i="4"/>
  <c r="M208" i="4"/>
  <c r="O208" i="4"/>
  <c r="BE212" i="4"/>
  <c r="M212" i="4"/>
  <c r="O212" i="4"/>
  <c r="BE216" i="4"/>
  <c r="M216" i="4"/>
  <c r="O216" i="4"/>
  <c r="BE220" i="4"/>
  <c r="M220" i="4"/>
  <c r="O220" i="4"/>
  <c r="BE224" i="4"/>
  <c r="M224" i="4"/>
  <c r="O224" i="4"/>
  <c r="BE228" i="4"/>
  <c r="M228" i="4"/>
  <c r="O228" i="4"/>
  <c r="BE232" i="4"/>
  <c r="M232" i="4"/>
  <c r="O232" i="4"/>
  <c r="BE236" i="4"/>
  <c r="M236" i="4"/>
  <c r="O236" i="4"/>
  <c r="BE240" i="4"/>
  <c r="M240" i="4"/>
  <c r="O240" i="4"/>
  <c r="BE244" i="4"/>
  <c r="M244" i="4"/>
  <c r="O244" i="4"/>
  <c r="BE248" i="4"/>
  <c r="M248" i="4"/>
  <c r="O248" i="4"/>
  <c r="BE252" i="4"/>
  <c r="M252" i="4"/>
  <c r="O252" i="4"/>
  <c r="BE256" i="4"/>
  <c r="M256" i="4"/>
  <c r="O256" i="4"/>
  <c r="BE260" i="4"/>
  <c r="M260" i="4"/>
  <c r="O260" i="4"/>
  <c r="BE264" i="4"/>
  <c r="M264" i="4"/>
  <c r="O264" i="4"/>
  <c r="BE268" i="4"/>
  <c r="M268" i="4"/>
  <c r="O268" i="4"/>
  <c r="BE272" i="4"/>
  <c r="M272" i="4"/>
  <c r="O272" i="4"/>
  <c r="BE276" i="4"/>
  <c r="M276" i="4"/>
  <c r="O276" i="4"/>
  <c r="BE280" i="4"/>
  <c r="M280" i="4"/>
  <c r="O280" i="4"/>
  <c r="BE284" i="4"/>
  <c r="M284" i="4"/>
  <c r="O284" i="4"/>
  <c r="BE288" i="4"/>
  <c r="M288" i="4"/>
  <c r="O288" i="4"/>
  <c r="BE292" i="4"/>
  <c r="M292" i="4"/>
  <c r="O292" i="4"/>
  <c r="BE296" i="4"/>
  <c r="M296" i="4"/>
  <c r="O296" i="4"/>
  <c r="BE300" i="4"/>
  <c r="M300" i="4"/>
  <c r="O300" i="4"/>
  <c r="BE304" i="4"/>
  <c r="M304" i="4"/>
  <c r="O304" i="4"/>
  <c r="BE308" i="4"/>
  <c r="M308" i="4"/>
  <c r="O308" i="4"/>
  <c r="BE312" i="4"/>
  <c r="M312" i="4"/>
  <c r="O312" i="4"/>
  <c r="BE316" i="4"/>
  <c r="M316" i="4"/>
  <c r="O316" i="4"/>
  <c r="BE320" i="4"/>
  <c r="M320" i="4"/>
  <c r="O320" i="4"/>
  <c r="BE324" i="4"/>
  <c r="M324" i="4"/>
  <c r="O324" i="4"/>
  <c r="BE328" i="4"/>
  <c r="M328" i="4"/>
  <c r="O328" i="4"/>
  <c r="BE332" i="4"/>
  <c r="M332" i="4"/>
  <c r="O332" i="4"/>
  <c r="BE336" i="4"/>
  <c r="M336" i="4"/>
  <c r="O336" i="4"/>
  <c r="BE340" i="4"/>
  <c r="M340" i="4"/>
  <c r="O340" i="4"/>
  <c r="BE344" i="4"/>
  <c r="M344" i="4"/>
  <c r="O344" i="4"/>
  <c r="BE348" i="4"/>
  <c r="M348" i="4"/>
  <c r="O348" i="4"/>
  <c r="BE352" i="4"/>
  <c r="M352" i="4"/>
  <c r="O352" i="4"/>
  <c r="BE356" i="4"/>
  <c r="M356" i="4"/>
  <c r="O356" i="4"/>
  <c r="BE360" i="4"/>
  <c r="M360" i="4"/>
  <c r="O360" i="4"/>
  <c r="BE364" i="4"/>
  <c r="M364" i="4"/>
  <c r="O364" i="4"/>
  <c r="BE368" i="4"/>
  <c r="M368" i="4"/>
  <c r="O368" i="4"/>
  <c r="BE372" i="4"/>
  <c r="M372" i="4"/>
  <c r="O372" i="4"/>
  <c r="BE376" i="4"/>
  <c r="M376" i="4"/>
  <c r="O376" i="4"/>
  <c r="BE380" i="4"/>
  <c r="M380" i="4"/>
  <c r="O380" i="4"/>
  <c r="BE384" i="4"/>
  <c r="M384" i="4"/>
  <c r="O384" i="4"/>
  <c r="BE388" i="4"/>
  <c r="M388" i="4"/>
  <c r="O388" i="4"/>
  <c r="BE392" i="4"/>
  <c r="M392" i="4"/>
  <c r="O392" i="4"/>
  <c r="BE396" i="4"/>
  <c r="M396" i="4"/>
  <c r="O396" i="4"/>
  <c r="BE400" i="4"/>
  <c r="M400" i="4"/>
  <c r="O400" i="4"/>
  <c r="BE404" i="4"/>
  <c r="M404" i="4"/>
  <c r="O404" i="4"/>
  <c r="BE408" i="4"/>
  <c r="M408" i="4"/>
  <c r="O408" i="4"/>
  <c r="BE412" i="4"/>
  <c r="M412" i="4"/>
  <c r="O412" i="4"/>
  <c r="BE416" i="4"/>
  <c r="M416" i="4"/>
  <c r="O416" i="4"/>
  <c r="BE420" i="4"/>
  <c r="M420" i="4"/>
  <c r="O420" i="4"/>
  <c r="BE424" i="4"/>
  <c r="M424" i="4"/>
  <c r="O424" i="4"/>
  <c r="BE428" i="4"/>
  <c r="M428" i="4"/>
  <c r="O428" i="4"/>
  <c r="BE432" i="4"/>
  <c r="M432" i="4"/>
  <c r="O432" i="4"/>
  <c r="BE436" i="4"/>
  <c r="M436" i="4"/>
  <c r="O436" i="4"/>
  <c r="BE440" i="4"/>
  <c r="M440" i="4"/>
  <c r="O440" i="4"/>
  <c r="BE444" i="4"/>
  <c r="M444" i="4"/>
  <c r="O444" i="4"/>
  <c r="BE448" i="4"/>
  <c r="M448" i="4"/>
  <c r="O448" i="4"/>
  <c r="BE452" i="4"/>
  <c r="M452" i="4"/>
  <c r="O452" i="4"/>
  <c r="BE456" i="4"/>
  <c r="M456" i="4"/>
  <c r="O456" i="4"/>
  <c r="BE460" i="4"/>
  <c r="M460" i="4"/>
  <c r="O460" i="4"/>
  <c r="BE464" i="4"/>
  <c r="M464" i="4"/>
  <c r="O464" i="4"/>
  <c r="BE468" i="4"/>
  <c r="M468" i="4"/>
  <c r="O468" i="4"/>
  <c r="BE472" i="4"/>
  <c r="M472" i="4"/>
  <c r="O472" i="4"/>
  <c r="BE476" i="4"/>
  <c r="M476" i="4"/>
  <c r="O476" i="4"/>
  <c r="BE480" i="4"/>
  <c r="M480" i="4"/>
  <c r="O480" i="4"/>
  <c r="BE484" i="4"/>
  <c r="M484" i="4"/>
  <c r="O484" i="4"/>
  <c r="BE488" i="4"/>
  <c r="M488" i="4"/>
  <c r="O488" i="4"/>
  <c r="BE492" i="4"/>
  <c r="M492" i="4"/>
  <c r="O492" i="4"/>
  <c r="BE496" i="4"/>
  <c r="M496" i="4"/>
  <c r="O496" i="4"/>
  <c r="BE500" i="4"/>
  <c r="M500" i="4"/>
  <c r="O500" i="4"/>
  <c r="BE504" i="4"/>
  <c r="M504" i="4"/>
  <c r="O504" i="4"/>
  <c r="BE508" i="4"/>
  <c r="M508" i="4"/>
  <c r="O508" i="4"/>
  <c r="BE512" i="4"/>
  <c r="M512" i="4"/>
  <c r="O512" i="4"/>
  <c r="BE516" i="4"/>
  <c r="M516" i="4"/>
  <c r="O516" i="4"/>
  <c r="BE520" i="4"/>
  <c r="M520" i="4"/>
  <c r="O520" i="4"/>
  <c r="BE524" i="4"/>
  <c r="M524" i="4"/>
  <c r="O524" i="4"/>
  <c r="BE528" i="4"/>
  <c r="M528" i="4"/>
  <c r="O528" i="4"/>
  <c r="BE532" i="4"/>
  <c r="M532" i="4"/>
  <c r="O532" i="4"/>
  <c r="BE536" i="4"/>
  <c r="M536" i="4"/>
  <c r="O536" i="4"/>
  <c r="BE540" i="4"/>
  <c r="M540" i="4"/>
  <c r="O540" i="4"/>
  <c r="BE544" i="4"/>
  <c r="M544" i="4"/>
  <c r="O544" i="4"/>
  <c r="BE548" i="4"/>
  <c r="M548" i="4"/>
  <c r="O548" i="4"/>
  <c r="BE552" i="4"/>
  <c r="M552" i="4"/>
  <c r="O552" i="4"/>
  <c r="BE556" i="4"/>
  <c r="M556" i="4"/>
  <c r="O556" i="4"/>
  <c r="BE560" i="4"/>
  <c r="M560" i="4"/>
  <c r="O560" i="4"/>
  <c r="BE564" i="4"/>
  <c r="M564" i="4"/>
  <c r="O564" i="4"/>
  <c r="BE568" i="4"/>
  <c r="M568" i="4"/>
  <c r="O568" i="4"/>
  <c r="BE572" i="4"/>
  <c r="M572" i="4"/>
  <c r="O572" i="4"/>
  <c r="BE576" i="4"/>
  <c r="M576" i="4"/>
  <c r="O576" i="4"/>
  <c r="BE580" i="4"/>
  <c r="M580" i="4"/>
  <c r="O580" i="4"/>
  <c r="BE584" i="4"/>
  <c r="M584" i="4"/>
  <c r="O584" i="4"/>
  <c r="BE588" i="4"/>
  <c r="M588" i="4"/>
  <c r="O588" i="4"/>
  <c r="BE592" i="4"/>
  <c r="M592" i="4"/>
  <c r="O592" i="4"/>
  <c r="BE596" i="4"/>
  <c r="M596" i="4"/>
  <c r="O596" i="4"/>
  <c r="BE600" i="4"/>
  <c r="M600" i="4"/>
  <c r="O600" i="4"/>
  <c r="BE604" i="4"/>
  <c r="M604" i="4"/>
  <c r="O604" i="4"/>
  <c r="BE608" i="4"/>
  <c r="M608" i="4"/>
  <c r="O608" i="4"/>
  <c r="BE612" i="4"/>
  <c r="M612" i="4"/>
  <c r="O612" i="4"/>
  <c r="BE616" i="4"/>
  <c r="M616" i="4"/>
  <c r="O616" i="4"/>
  <c r="BE620" i="4"/>
  <c r="M620" i="4"/>
  <c r="O620" i="4"/>
  <c r="BE624" i="4"/>
  <c r="M624" i="4"/>
  <c r="O624" i="4"/>
  <c r="BE628" i="4"/>
  <c r="M628" i="4"/>
  <c r="O628" i="4"/>
  <c r="BE632" i="4"/>
  <c r="M632" i="4"/>
  <c r="O632" i="4"/>
  <c r="BE636" i="4"/>
  <c r="M636" i="4"/>
  <c r="O636" i="4"/>
  <c r="BE640" i="4"/>
  <c r="M640" i="4"/>
  <c r="O640" i="4"/>
  <c r="BE644" i="4"/>
  <c r="M644" i="4"/>
  <c r="O644" i="4"/>
  <c r="BE648" i="4"/>
  <c r="M648" i="4"/>
  <c r="O648" i="4"/>
  <c r="BE652" i="4"/>
  <c r="M652" i="4"/>
  <c r="O652" i="4"/>
  <c r="BE656" i="4"/>
  <c r="M656" i="4"/>
  <c r="O656" i="4"/>
  <c r="BE660" i="4"/>
  <c r="M660" i="4"/>
  <c r="O660" i="4"/>
  <c r="BE664" i="4"/>
  <c r="M664" i="4"/>
  <c r="O664" i="4"/>
  <c r="BE668" i="4"/>
  <c r="M668" i="4"/>
  <c r="O668" i="4"/>
  <c r="BE672" i="4"/>
  <c r="M672" i="4"/>
  <c r="O672" i="4"/>
  <c r="BE676" i="4"/>
  <c r="M676" i="4"/>
  <c r="O676" i="4"/>
  <c r="BE680" i="4"/>
  <c r="M680" i="4"/>
  <c r="O680" i="4"/>
  <c r="BE684" i="4"/>
  <c r="M684" i="4"/>
  <c r="O684" i="4"/>
  <c r="BE688" i="4"/>
  <c r="M688" i="4"/>
  <c r="O688" i="4"/>
  <c r="BE692" i="4"/>
  <c r="M692" i="4"/>
  <c r="O692" i="4"/>
  <c r="BE696" i="4"/>
  <c r="M696" i="4"/>
  <c r="O696" i="4"/>
  <c r="BE700" i="4"/>
  <c r="M700" i="4"/>
  <c r="O700" i="4"/>
  <c r="BE704" i="4"/>
  <c r="M704" i="4"/>
  <c r="O704" i="4"/>
  <c r="BE708" i="4"/>
  <c r="M708" i="4"/>
  <c r="O708" i="4"/>
  <c r="BE712" i="4"/>
  <c r="M712" i="4"/>
  <c r="O712" i="4"/>
  <c r="BE716" i="4"/>
  <c r="M716" i="4"/>
  <c r="O716" i="4"/>
  <c r="BE720" i="4"/>
  <c r="M720" i="4"/>
  <c r="O720" i="4"/>
  <c r="BE724" i="4"/>
  <c r="M724" i="4"/>
  <c r="O724" i="4"/>
  <c r="BE728" i="4"/>
  <c r="M728" i="4"/>
  <c r="O728" i="4"/>
  <c r="BE732" i="4"/>
  <c r="M732" i="4"/>
  <c r="O732" i="4"/>
  <c r="BE736" i="4"/>
  <c r="M736" i="4"/>
  <c r="O736" i="4"/>
  <c r="BE740" i="4"/>
  <c r="M740" i="4"/>
  <c r="O740" i="4"/>
  <c r="BE744" i="4"/>
  <c r="M744" i="4"/>
  <c r="O744" i="4"/>
  <c r="BE748" i="4"/>
  <c r="M748" i="4"/>
  <c r="O748" i="4"/>
  <c r="BE752" i="4"/>
  <c r="M752" i="4"/>
  <c r="O752" i="4"/>
  <c r="BE756" i="4"/>
  <c r="M756" i="4"/>
  <c r="O756" i="4"/>
  <c r="BE760" i="4"/>
  <c r="M760" i="4"/>
  <c r="O760" i="4"/>
  <c r="BE764" i="4"/>
  <c r="M764" i="4"/>
  <c r="O764" i="4"/>
  <c r="BE768" i="4"/>
  <c r="M768" i="4"/>
  <c r="O768" i="4"/>
  <c r="BE772" i="4"/>
  <c r="M772" i="4"/>
  <c r="O772" i="4"/>
  <c r="BE776" i="4"/>
  <c r="M776" i="4"/>
  <c r="O776" i="4"/>
  <c r="BE780" i="4"/>
  <c r="M780" i="4"/>
  <c r="O780" i="4"/>
  <c r="BE784" i="4"/>
  <c r="M784" i="4"/>
  <c r="O784" i="4"/>
  <c r="BE788" i="4"/>
  <c r="M788" i="4"/>
  <c r="O788" i="4"/>
  <c r="BE792" i="4"/>
  <c r="M792" i="4"/>
  <c r="O792" i="4"/>
  <c r="BE796" i="4"/>
  <c r="M796" i="4"/>
  <c r="O796" i="4"/>
  <c r="BE800" i="4"/>
  <c r="M800" i="4"/>
  <c r="O800" i="4"/>
  <c r="BE804" i="4"/>
  <c r="M804" i="4"/>
  <c r="O804" i="4"/>
  <c r="BE808" i="4"/>
  <c r="M808" i="4"/>
  <c r="O808" i="4"/>
  <c r="BE812" i="4"/>
  <c r="M812" i="4"/>
  <c r="O812" i="4"/>
  <c r="BE816" i="4"/>
  <c r="M816" i="4"/>
  <c r="O816" i="4"/>
  <c r="BE820" i="4"/>
  <c r="M820" i="4"/>
  <c r="O820" i="4"/>
  <c r="BE824" i="4"/>
  <c r="M824" i="4"/>
  <c r="O824" i="4"/>
  <c r="BE828" i="4"/>
  <c r="M828" i="4"/>
  <c r="O828" i="4"/>
  <c r="BE832" i="4"/>
  <c r="M832" i="4"/>
  <c r="O832" i="4"/>
  <c r="BE836" i="4"/>
  <c r="M836" i="4"/>
  <c r="O836" i="4"/>
  <c r="BE840" i="4"/>
  <c r="M840" i="4"/>
  <c r="O840" i="4"/>
  <c r="BE844" i="4"/>
  <c r="M844" i="4"/>
  <c r="O844" i="4"/>
  <c r="BE848" i="4"/>
  <c r="M848" i="4"/>
  <c r="O848" i="4"/>
  <c r="BE852" i="4"/>
  <c r="M852" i="4"/>
  <c r="O852" i="4"/>
  <c r="BE856" i="4"/>
  <c r="M856" i="4"/>
  <c r="O856" i="4"/>
  <c r="BE860" i="4"/>
  <c r="M860" i="4"/>
  <c r="O860" i="4"/>
  <c r="BE864" i="4"/>
  <c r="M864" i="4"/>
  <c r="O864" i="4"/>
  <c r="BE868" i="4"/>
  <c r="M868" i="4"/>
  <c r="O868" i="4"/>
  <c r="BE872" i="4"/>
  <c r="M872" i="4"/>
  <c r="O872" i="4"/>
  <c r="BE876" i="4"/>
  <c r="M876" i="4"/>
  <c r="O876" i="4"/>
  <c r="BE880" i="4"/>
  <c r="M880" i="4"/>
  <c r="O880" i="4"/>
  <c r="BE884" i="4"/>
  <c r="M884" i="4"/>
  <c r="O884" i="4"/>
  <c r="BE888" i="4"/>
  <c r="M888" i="4"/>
  <c r="O888" i="4"/>
  <c r="BE892" i="4"/>
  <c r="M892" i="4"/>
  <c r="O892" i="4"/>
  <c r="BE896" i="4"/>
  <c r="M896" i="4"/>
  <c r="O896" i="4"/>
  <c r="BE900" i="4"/>
  <c r="M900" i="4"/>
  <c r="O900" i="4"/>
  <c r="BE904" i="4"/>
  <c r="M904" i="4"/>
  <c r="O904" i="4"/>
  <c r="BE908" i="4"/>
  <c r="M908" i="4"/>
  <c r="O908" i="4"/>
  <c r="BE912" i="4"/>
  <c r="M912" i="4"/>
  <c r="O912" i="4"/>
  <c r="BE916" i="4"/>
  <c r="M916" i="4"/>
  <c r="O916" i="4"/>
  <c r="BE920" i="4"/>
  <c r="M920" i="4"/>
  <c r="O920" i="4"/>
  <c r="BE924" i="4"/>
  <c r="M924" i="4"/>
  <c r="O924" i="4"/>
  <c r="BE928" i="4"/>
  <c r="M928" i="4"/>
  <c r="O928" i="4"/>
  <c r="BE932" i="4"/>
  <c r="M932" i="4"/>
  <c r="O932" i="4"/>
  <c r="BE936" i="4"/>
  <c r="M936" i="4"/>
  <c r="O936" i="4"/>
  <c r="BE940" i="4"/>
  <c r="M940" i="4"/>
  <c r="O940" i="4"/>
  <c r="BE944" i="4"/>
  <c r="M944" i="4"/>
  <c r="O944" i="4"/>
  <c r="BE948" i="4"/>
  <c r="M948" i="4"/>
  <c r="O948" i="4"/>
  <c r="BE952" i="4"/>
  <c r="M952" i="4"/>
  <c r="O952" i="4"/>
  <c r="BE956" i="4"/>
  <c r="M956" i="4"/>
  <c r="O956" i="4"/>
  <c r="BE960" i="4"/>
  <c r="M960" i="4"/>
  <c r="O960" i="4"/>
  <c r="BE964" i="4"/>
  <c r="M964" i="4"/>
  <c r="O964" i="4"/>
  <c r="BE968" i="4"/>
  <c r="M968" i="4"/>
  <c r="O968" i="4"/>
  <c r="BE972" i="4"/>
  <c r="M972" i="4"/>
  <c r="O972" i="4"/>
  <c r="BE976" i="4"/>
  <c r="M976" i="4"/>
  <c r="O976" i="4"/>
  <c r="BE980" i="4"/>
  <c r="M980" i="4"/>
  <c r="O980" i="4"/>
  <c r="BE984" i="4"/>
  <c r="M984" i="4"/>
  <c r="O984" i="4"/>
  <c r="BE988" i="4"/>
  <c r="M988" i="4"/>
  <c r="O988" i="4"/>
  <c r="BE992" i="4"/>
  <c r="M992" i="4"/>
  <c r="O992" i="4"/>
  <c r="BE996" i="4"/>
  <c r="M996" i="4"/>
  <c r="O996" i="4"/>
  <c r="BE1000" i="4"/>
  <c r="M1000" i="4"/>
  <c r="O1000" i="4"/>
  <c r="BE1004" i="4"/>
  <c r="M1004" i="4"/>
  <c r="O1004" i="4"/>
  <c r="BE1008" i="4"/>
  <c r="M1008" i="4"/>
  <c r="O1008" i="4"/>
  <c r="BE1012" i="4"/>
  <c r="M1012" i="4"/>
  <c r="O1012" i="4"/>
  <c r="BE1016" i="4"/>
  <c r="M1016" i="4"/>
  <c r="O1016" i="4"/>
  <c r="BE1020" i="4"/>
  <c r="M1020" i="4"/>
  <c r="O1020" i="4"/>
  <c r="BE1024" i="4"/>
  <c r="M1024" i="4"/>
  <c r="O1024" i="4"/>
  <c r="BE18" i="4"/>
  <c r="M18" i="4"/>
  <c r="BE17" i="4"/>
  <c r="M17" i="4"/>
  <c r="BE13" i="4"/>
  <c r="M13" i="4"/>
  <c r="BE14" i="4"/>
  <c r="M14" i="4"/>
  <c r="BE15" i="4"/>
  <c r="M15" i="4"/>
  <c r="BE16" i="4"/>
  <c r="M16" i="4"/>
  <c r="BE12" i="4"/>
  <c r="M12" i="4"/>
  <c r="BC304" i="13"/>
  <c r="L301" i="13" s="1"/>
  <c r="AL10" i="13" s="1"/>
  <c r="BC303" i="13"/>
  <c r="L305" i="13" s="1"/>
  <c r="BC302" i="13"/>
  <c r="V19" i="4"/>
  <c r="U19" i="4" s="1"/>
  <c r="S19" i="4" s="1"/>
  <c r="S64" i="4" s="1"/>
  <c r="B11" i="9"/>
  <c r="V16" i="4"/>
  <c r="U16" i="4" s="1"/>
  <c r="S16" i="4" s="1"/>
  <c r="S61" i="4" s="1"/>
  <c r="S21" i="4"/>
  <c r="V22" i="4" s="1"/>
  <c r="V13" i="4"/>
  <c r="U13" i="4" s="1"/>
  <c r="S13" i="4" s="1"/>
  <c r="S58" i="4" s="1"/>
  <c r="V17" i="4"/>
  <c r="U17" i="4" s="1"/>
  <c r="V20" i="4"/>
  <c r="U20" i="4" s="1"/>
  <c r="V6" i="4"/>
  <c r="U6" i="4" s="1"/>
  <c r="U5" i="4"/>
  <c r="S5" i="4" s="1"/>
  <c r="S11" i="4"/>
  <c r="S57" i="4" s="1"/>
  <c r="S10" i="4"/>
  <c r="S56" i="4" s="1"/>
  <c r="U7" i="4"/>
  <c r="S7" i="4" s="1"/>
  <c r="S53" i="4" s="1"/>
  <c r="U4" i="4"/>
  <c r="S4" i="4" s="1"/>
  <c r="S50" i="4" s="1"/>
  <c r="W15" i="7" l="1"/>
  <c r="V15" i="7"/>
  <c r="W8" i="7"/>
  <c r="V11" i="7"/>
  <c r="V8" i="7" s="1"/>
  <c r="AZ24" i="3" s="1"/>
  <c r="BC38" i="3" s="1"/>
  <c r="BF1012" i="4"/>
  <c r="BG1012" i="4" s="1"/>
  <c r="BF996" i="4"/>
  <c r="BG996" i="4" s="1"/>
  <c r="BF980" i="4"/>
  <c r="BG980" i="4" s="1"/>
  <c r="BF964" i="4"/>
  <c r="BG964" i="4" s="1"/>
  <c r="BF948" i="4"/>
  <c r="BG948" i="4" s="1"/>
  <c r="BF932" i="4"/>
  <c r="BG932" i="4" s="1"/>
  <c r="BF916" i="4"/>
  <c r="BG916" i="4" s="1"/>
  <c r="BF900" i="4"/>
  <c r="BG900" i="4" s="1"/>
  <c r="BF884" i="4"/>
  <c r="BG884" i="4" s="1"/>
  <c r="BF868" i="4"/>
  <c r="BG868" i="4" s="1"/>
  <c r="BF852" i="4"/>
  <c r="BG852" i="4" s="1"/>
  <c r="BF836" i="4"/>
  <c r="BG836" i="4" s="1"/>
  <c r="BF820" i="4"/>
  <c r="BG820" i="4" s="1"/>
  <c r="BF804" i="4"/>
  <c r="BG804" i="4" s="1"/>
  <c r="BF788" i="4"/>
  <c r="BG788" i="4" s="1"/>
  <c r="BF772" i="4"/>
  <c r="BG772" i="4" s="1"/>
  <c r="BF756" i="4"/>
  <c r="BG756" i="4" s="1"/>
  <c r="BF740" i="4"/>
  <c r="BG740" i="4" s="1"/>
  <c r="BF724" i="4"/>
  <c r="BG724" i="4" s="1"/>
  <c r="BF708" i="4"/>
  <c r="BG708" i="4" s="1"/>
  <c r="BF692" i="4"/>
  <c r="BG692" i="4" s="1"/>
  <c r="BF676" i="4"/>
  <c r="BG676" i="4" s="1"/>
  <c r="BF660" i="4"/>
  <c r="BG660" i="4" s="1"/>
  <c r="BF644" i="4"/>
  <c r="BG644" i="4" s="1"/>
  <c r="BF628" i="4"/>
  <c r="BG628" i="4" s="1"/>
  <c r="BF612" i="4"/>
  <c r="BG612" i="4" s="1"/>
  <c r="BF596" i="4"/>
  <c r="BG596" i="4" s="1"/>
  <c r="BF580" i="4"/>
  <c r="BG580" i="4" s="1"/>
  <c r="BF564" i="4"/>
  <c r="BG564" i="4" s="1"/>
  <c r="BF548" i="4"/>
  <c r="BG548" i="4" s="1"/>
  <c r="BF532" i="4"/>
  <c r="BG532" i="4" s="1"/>
  <c r="BF516" i="4"/>
  <c r="BG516" i="4" s="1"/>
  <c r="BF500" i="4"/>
  <c r="BG500" i="4" s="1"/>
  <c r="BF484" i="4"/>
  <c r="BG484" i="4" s="1"/>
  <c r="BF468" i="4"/>
  <c r="BG468" i="4" s="1"/>
  <c r="BF452" i="4"/>
  <c r="BG452" i="4" s="1"/>
  <c r="BF436" i="4"/>
  <c r="BG436" i="4" s="1"/>
  <c r="BF420" i="4"/>
  <c r="BG420" i="4" s="1"/>
  <c r="BF404" i="4"/>
  <c r="BG404" i="4" s="1"/>
  <c r="BF388" i="4"/>
  <c r="BG388" i="4" s="1"/>
  <c r="BF372" i="4"/>
  <c r="BG372" i="4" s="1"/>
  <c r="BF356" i="4"/>
  <c r="BG356" i="4" s="1"/>
  <c r="BF340" i="4"/>
  <c r="BG340" i="4" s="1"/>
  <c r="BF324" i="4"/>
  <c r="BG324" i="4" s="1"/>
  <c r="BF308" i="4"/>
  <c r="BG308" i="4" s="1"/>
  <c r="BF292" i="4"/>
  <c r="BG292" i="4" s="1"/>
  <c r="BF276" i="4"/>
  <c r="BG276" i="4" s="1"/>
  <c r="BF260" i="4"/>
  <c r="BG260" i="4" s="1"/>
  <c r="BF244" i="4"/>
  <c r="BG244" i="4" s="1"/>
  <c r="BF228" i="4"/>
  <c r="BG228" i="4" s="1"/>
  <c r="BF212" i="4"/>
  <c r="BG212" i="4" s="1"/>
  <c r="BF196" i="4"/>
  <c r="BG196" i="4" s="1"/>
  <c r="BF180" i="4"/>
  <c r="BG180" i="4" s="1"/>
  <c r="BF164" i="4"/>
  <c r="BG164" i="4" s="1"/>
  <c r="BF148" i="4"/>
  <c r="BG148" i="4" s="1"/>
  <c r="BF132" i="4"/>
  <c r="BG132" i="4" s="1"/>
  <c r="BF116" i="4"/>
  <c r="BG116" i="4" s="1"/>
  <c r="BF100" i="4"/>
  <c r="BG100" i="4" s="1"/>
  <c r="BF84" i="4"/>
  <c r="BG84" i="4" s="1"/>
  <c r="BF68" i="4"/>
  <c r="BG68" i="4" s="1"/>
  <c r="BF52" i="4"/>
  <c r="BG52" i="4" s="1"/>
  <c r="BF36" i="4"/>
  <c r="BG36" i="4" s="1"/>
  <c r="BF555" i="4"/>
  <c r="BG555" i="4" s="1"/>
  <c r="BF523" i="4"/>
  <c r="BG523" i="4" s="1"/>
  <c r="BF495" i="4"/>
  <c r="BG495" i="4" s="1"/>
  <c r="BF467" i="4"/>
  <c r="BG467" i="4" s="1"/>
  <c r="BF435" i="4"/>
  <c r="BG435" i="4" s="1"/>
  <c r="BF407" i="4"/>
  <c r="BG407" i="4" s="1"/>
  <c r="BF379" i="4"/>
  <c r="BG379" i="4" s="1"/>
  <c r="BF347" i="4"/>
  <c r="BG347" i="4" s="1"/>
  <c r="BF315" i="4"/>
  <c r="BG315" i="4" s="1"/>
  <c r="BF283" i="4"/>
  <c r="BG283" i="4" s="1"/>
  <c r="BF255" i="4"/>
  <c r="BG255" i="4" s="1"/>
  <c r="BF227" i="4"/>
  <c r="BG227" i="4" s="1"/>
  <c r="BF199" i="4"/>
  <c r="BG199" i="4" s="1"/>
  <c r="BF167" i="4"/>
  <c r="BG167" i="4" s="1"/>
  <c r="BF135" i="4"/>
  <c r="BG135" i="4" s="1"/>
  <c r="BF107" i="4"/>
  <c r="BG107" i="4" s="1"/>
  <c r="BF79" i="4"/>
  <c r="BG79" i="4" s="1"/>
  <c r="BF51" i="4"/>
  <c r="BG51" i="4" s="1"/>
  <c r="BF1011" i="4"/>
  <c r="BG1011" i="4" s="1"/>
  <c r="BF995" i="4"/>
  <c r="BG995" i="4" s="1"/>
  <c r="BF979" i="4"/>
  <c r="BG979" i="4" s="1"/>
  <c r="BF963" i="4"/>
  <c r="BG963" i="4" s="1"/>
  <c r="BF947" i="4"/>
  <c r="BG947" i="4" s="1"/>
  <c r="BF931" i="4"/>
  <c r="BG931" i="4" s="1"/>
  <c r="BF915" i="4"/>
  <c r="BG915" i="4" s="1"/>
  <c r="BF899" i="4"/>
  <c r="BG899" i="4" s="1"/>
  <c r="BF883" i="4"/>
  <c r="BG883" i="4" s="1"/>
  <c r="BF867" i="4"/>
  <c r="BG867" i="4" s="1"/>
  <c r="BF851" i="4"/>
  <c r="BG851" i="4" s="1"/>
  <c r="BF835" i="4"/>
  <c r="BG835" i="4" s="1"/>
  <c r="BF819" i="4"/>
  <c r="BG819" i="4" s="1"/>
  <c r="BF803" i="4"/>
  <c r="BG803" i="4" s="1"/>
  <c r="BF787" i="4"/>
  <c r="BG787" i="4" s="1"/>
  <c r="BF771" i="4"/>
  <c r="BG771" i="4" s="1"/>
  <c r="BF755" i="4"/>
  <c r="BG755" i="4" s="1"/>
  <c r="BF739" i="4"/>
  <c r="BG739" i="4" s="1"/>
  <c r="BF723" i="4"/>
  <c r="BG723" i="4" s="1"/>
  <c r="BF703" i="4"/>
  <c r="BG703" i="4" s="1"/>
  <c r="BF687" i="4"/>
  <c r="BG687" i="4" s="1"/>
  <c r="BF671" i="4"/>
  <c r="BG671" i="4" s="1"/>
  <c r="BF655" i="4"/>
  <c r="BG655" i="4" s="1"/>
  <c r="BF639" i="4"/>
  <c r="BG639" i="4" s="1"/>
  <c r="BF623" i="4"/>
  <c r="BG623" i="4" s="1"/>
  <c r="BF607" i="4"/>
  <c r="BG607" i="4" s="1"/>
  <c r="BF591" i="4"/>
  <c r="BG591" i="4" s="1"/>
  <c r="BF571" i="4"/>
  <c r="BG571" i="4" s="1"/>
  <c r="BF543" i="4"/>
  <c r="BG543" i="4" s="1"/>
  <c r="BF511" i="4"/>
  <c r="BG511" i="4" s="1"/>
  <c r="BF475" i="4"/>
  <c r="BG475" i="4" s="1"/>
  <c r="BF439" i="4"/>
  <c r="BG439" i="4" s="1"/>
  <c r="BF403" i="4"/>
  <c r="BG403" i="4" s="1"/>
  <c r="BF367" i="4"/>
  <c r="BG367" i="4" s="1"/>
  <c r="BF335" i="4"/>
  <c r="BG335" i="4" s="1"/>
  <c r="BF303" i="4"/>
  <c r="BG303" i="4" s="1"/>
  <c r="BF267" i="4"/>
  <c r="BG267" i="4" s="1"/>
  <c r="BF235" i="4"/>
  <c r="BG235" i="4" s="1"/>
  <c r="BF195" i="4"/>
  <c r="BG195" i="4" s="1"/>
  <c r="BF163" i="4"/>
  <c r="BG163" i="4" s="1"/>
  <c r="BF127" i="4"/>
  <c r="BG127" i="4" s="1"/>
  <c r="BF91" i="4"/>
  <c r="BG91" i="4" s="1"/>
  <c r="BF55" i="4"/>
  <c r="BG55" i="4" s="1"/>
  <c r="BF23" i="4"/>
  <c r="BG23" i="4" s="1"/>
  <c r="BF1010" i="4"/>
  <c r="BG1010" i="4" s="1"/>
  <c r="BF994" i="4"/>
  <c r="BG994" i="4" s="1"/>
  <c r="BF978" i="4"/>
  <c r="BG978" i="4" s="1"/>
  <c r="BF962" i="4"/>
  <c r="BG962" i="4" s="1"/>
  <c r="BF946" i="4"/>
  <c r="BG946" i="4" s="1"/>
  <c r="BF930" i="4"/>
  <c r="BG930" i="4" s="1"/>
  <c r="BF914" i="4"/>
  <c r="BG914" i="4" s="1"/>
  <c r="BF898" i="4"/>
  <c r="BG898" i="4" s="1"/>
  <c r="BF882" i="4"/>
  <c r="BG882" i="4" s="1"/>
  <c r="BF866" i="4"/>
  <c r="BG866" i="4" s="1"/>
  <c r="BF850" i="4"/>
  <c r="BG850" i="4" s="1"/>
  <c r="BF834" i="4"/>
  <c r="BG834" i="4" s="1"/>
  <c r="BF818" i="4"/>
  <c r="BG818" i="4" s="1"/>
  <c r="BF802" i="4"/>
  <c r="BG802" i="4" s="1"/>
  <c r="BF786" i="4"/>
  <c r="BG786" i="4" s="1"/>
  <c r="BF770" i="4"/>
  <c r="BG770" i="4" s="1"/>
  <c r="BF754" i="4"/>
  <c r="BG754" i="4" s="1"/>
  <c r="BF738" i="4"/>
  <c r="BG738" i="4" s="1"/>
  <c r="BF722" i="4"/>
  <c r="BG722" i="4" s="1"/>
  <c r="BF706" i="4"/>
  <c r="BG706" i="4" s="1"/>
  <c r="BF690" i="4"/>
  <c r="BG690" i="4" s="1"/>
  <c r="BF674" i="4"/>
  <c r="BG674" i="4" s="1"/>
  <c r="BF658" i="4"/>
  <c r="BG658" i="4" s="1"/>
  <c r="BF642" i="4"/>
  <c r="BG642" i="4" s="1"/>
  <c r="BF626" i="4"/>
  <c r="BG626" i="4" s="1"/>
  <c r="BF610" i="4"/>
  <c r="BG610" i="4" s="1"/>
  <c r="BF594" i="4"/>
  <c r="BG594" i="4" s="1"/>
  <c r="BF578" i="4"/>
  <c r="BG578" i="4" s="1"/>
  <c r="BF562" i="4"/>
  <c r="BG562" i="4" s="1"/>
  <c r="BF546" i="4"/>
  <c r="BG546" i="4" s="1"/>
  <c r="BF530" i="4"/>
  <c r="BG530" i="4" s="1"/>
  <c r="BF514" i="4"/>
  <c r="BG514" i="4" s="1"/>
  <c r="BF498" i="4"/>
  <c r="BG498" i="4" s="1"/>
  <c r="BF482" i="4"/>
  <c r="BG482" i="4" s="1"/>
  <c r="BF466" i="4"/>
  <c r="BG466" i="4" s="1"/>
  <c r="BF450" i="4"/>
  <c r="BG450" i="4" s="1"/>
  <c r="BF434" i="4"/>
  <c r="BG434" i="4" s="1"/>
  <c r="BF418" i="4"/>
  <c r="BG418" i="4" s="1"/>
  <c r="BF402" i="4"/>
  <c r="BG402" i="4" s="1"/>
  <c r="BF386" i="4"/>
  <c r="BG386" i="4" s="1"/>
  <c r="BF370" i="4"/>
  <c r="BG370" i="4" s="1"/>
  <c r="BF354" i="4"/>
  <c r="BG354" i="4" s="1"/>
  <c r="BF338" i="4"/>
  <c r="BG338" i="4" s="1"/>
  <c r="BF322" i="4"/>
  <c r="BG322" i="4" s="1"/>
  <c r="BF306" i="4"/>
  <c r="BG306" i="4" s="1"/>
  <c r="BF290" i="4"/>
  <c r="BG290" i="4" s="1"/>
  <c r="BF274" i="4"/>
  <c r="BG274" i="4" s="1"/>
  <c r="BF258" i="4"/>
  <c r="BG258" i="4" s="1"/>
  <c r="BF242" i="4"/>
  <c r="BG242" i="4" s="1"/>
  <c r="BF226" i="4"/>
  <c r="BG226" i="4" s="1"/>
  <c r="BF210" i="4"/>
  <c r="BG210" i="4" s="1"/>
  <c r="BF194" i="4"/>
  <c r="BG194" i="4" s="1"/>
  <c r="BF178" i="4"/>
  <c r="BG178" i="4" s="1"/>
  <c r="BF162" i="4"/>
  <c r="BG162" i="4" s="1"/>
  <c r="BF146" i="4"/>
  <c r="BG146" i="4" s="1"/>
  <c r="BF130" i="4"/>
  <c r="BG130" i="4" s="1"/>
  <c r="BF114" i="4"/>
  <c r="BG114" i="4" s="1"/>
  <c r="BF98" i="4"/>
  <c r="BG98" i="4" s="1"/>
  <c r="BF82" i="4"/>
  <c r="BG82" i="4" s="1"/>
  <c r="BF66" i="4"/>
  <c r="BG66" i="4" s="1"/>
  <c r="BF50" i="4"/>
  <c r="BG50" i="4" s="1"/>
  <c r="BF34" i="4"/>
  <c r="BG34" i="4" s="1"/>
  <c r="BF689" i="4"/>
  <c r="BG689" i="4" s="1"/>
  <c r="BF545" i="4"/>
  <c r="BG545" i="4" s="1"/>
  <c r="BF513" i="4"/>
  <c r="BG513" i="4" s="1"/>
  <c r="BF485" i="4"/>
  <c r="BG485" i="4" s="1"/>
  <c r="BF457" i="4"/>
  <c r="BG457" i="4" s="1"/>
  <c r="BF425" i="4"/>
  <c r="BG425" i="4" s="1"/>
  <c r="BF397" i="4"/>
  <c r="BG397" i="4" s="1"/>
  <c r="BF369" i="4"/>
  <c r="BG369" i="4" s="1"/>
  <c r="BF341" i="4"/>
  <c r="BG341" i="4" s="1"/>
  <c r="BF309" i="4"/>
  <c r="BG309" i="4" s="1"/>
  <c r="BF277" i="4"/>
  <c r="BG277" i="4" s="1"/>
  <c r="BF249" i="4"/>
  <c r="BG249" i="4" s="1"/>
  <c r="BF221" i="4"/>
  <c r="BG221" i="4" s="1"/>
  <c r="BF193" i="4"/>
  <c r="BG193" i="4" s="1"/>
  <c r="BF161" i="4"/>
  <c r="BG161" i="4" s="1"/>
  <c r="BF133" i="4"/>
  <c r="BG133" i="4" s="1"/>
  <c r="BF101" i="4"/>
  <c r="BG101" i="4" s="1"/>
  <c r="BF77" i="4"/>
  <c r="BG77" i="4" s="1"/>
  <c r="BF45" i="4"/>
  <c r="BG45" i="4" s="1"/>
  <c r="BF1025" i="4"/>
  <c r="BG1025" i="4" s="1"/>
  <c r="BF1009" i="4"/>
  <c r="BG1009" i="4" s="1"/>
  <c r="BF993" i="4"/>
  <c r="BG993" i="4" s="1"/>
  <c r="BF977" i="4"/>
  <c r="BG977" i="4" s="1"/>
  <c r="BF961" i="4"/>
  <c r="BG961" i="4" s="1"/>
  <c r="BF945" i="4"/>
  <c r="BG945" i="4" s="1"/>
  <c r="BF929" i="4"/>
  <c r="BG929" i="4" s="1"/>
  <c r="BF913" i="4"/>
  <c r="BG913" i="4" s="1"/>
  <c r="BF897" i="4"/>
  <c r="BG897" i="4" s="1"/>
  <c r="BF881" i="4"/>
  <c r="BG881" i="4" s="1"/>
  <c r="BF865" i="4"/>
  <c r="BG865" i="4" s="1"/>
  <c r="BF849" i="4"/>
  <c r="BG849" i="4" s="1"/>
  <c r="BF833" i="4"/>
  <c r="BG833" i="4" s="1"/>
  <c r="BF817" i="4"/>
  <c r="BG817" i="4" s="1"/>
  <c r="BF801" i="4"/>
  <c r="BG801" i="4" s="1"/>
  <c r="BF785" i="4"/>
  <c r="BG785" i="4" s="1"/>
  <c r="BF769" i="4"/>
  <c r="BG769" i="4" s="1"/>
  <c r="BF753" i="4"/>
  <c r="BG753" i="4" s="1"/>
  <c r="BF737" i="4"/>
  <c r="BG737" i="4" s="1"/>
  <c r="BF721" i="4"/>
  <c r="BG721" i="4" s="1"/>
  <c r="BF705" i="4"/>
  <c r="BG705" i="4" s="1"/>
  <c r="BF685" i="4"/>
  <c r="BG685" i="4" s="1"/>
  <c r="BF669" i="4"/>
  <c r="BG669" i="4" s="1"/>
  <c r="BF653" i="4"/>
  <c r="BG653" i="4" s="1"/>
  <c r="BF637" i="4"/>
  <c r="BG637" i="4" s="1"/>
  <c r="BF621" i="4"/>
  <c r="BG621" i="4" s="1"/>
  <c r="BF605" i="4"/>
  <c r="BG605" i="4" s="1"/>
  <c r="BF589" i="4"/>
  <c r="BG589" i="4" s="1"/>
  <c r="BF569" i="4"/>
  <c r="BG569" i="4" s="1"/>
  <c r="BF541" i="4"/>
  <c r="BG541" i="4" s="1"/>
  <c r="BF509" i="4"/>
  <c r="BG509" i="4" s="1"/>
  <c r="BF473" i="4"/>
  <c r="BG473" i="4" s="1"/>
  <c r="BF437" i="4"/>
  <c r="BG437" i="4" s="1"/>
  <c r="BF401" i="4"/>
  <c r="BG401" i="4" s="1"/>
  <c r="BF365" i="4"/>
  <c r="BG365" i="4" s="1"/>
  <c r="BF329" i="4"/>
  <c r="BG329" i="4" s="1"/>
  <c r="BF297" i="4"/>
  <c r="BG297" i="4" s="1"/>
  <c r="BF261" i="4"/>
  <c r="BG261" i="4" s="1"/>
  <c r="BF225" i="4"/>
  <c r="BG225" i="4" s="1"/>
  <c r="BF189" i="4"/>
  <c r="BG189" i="4" s="1"/>
  <c r="BF157" i="4"/>
  <c r="BG157" i="4" s="1"/>
  <c r="BF121" i="4"/>
  <c r="BG121" i="4" s="1"/>
  <c r="BF85" i="4"/>
  <c r="BG85" i="4" s="1"/>
  <c r="BF49" i="4"/>
  <c r="BG49" i="4" s="1"/>
  <c r="BF1016" i="4"/>
  <c r="BG1016" i="4" s="1"/>
  <c r="BF1000" i="4"/>
  <c r="BG1000" i="4" s="1"/>
  <c r="BF984" i="4"/>
  <c r="BG984" i="4" s="1"/>
  <c r="BF968" i="4"/>
  <c r="BG968" i="4" s="1"/>
  <c r="BF952" i="4"/>
  <c r="BG952" i="4" s="1"/>
  <c r="BF936" i="4"/>
  <c r="BG936" i="4" s="1"/>
  <c r="BF920" i="4"/>
  <c r="BG920" i="4" s="1"/>
  <c r="BF904" i="4"/>
  <c r="BG904" i="4" s="1"/>
  <c r="BF888" i="4"/>
  <c r="BG888" i="4" s="1"/>
  <c r="BF872" i="4"/>
  <c r="BG872" i="4" s="1"/>
  <c r="BF856" i="4"/>
  <c r="BG856" i="4" s="1"/>
  <c r="BF840" i="4"/>
  <c r="BG840" i="4" s="1"/>
  <c r="BF824" i="4"/>
  <c r="BG824" i="4" s="1"/>
  <c r="BF808" i="4"/>
  <c r="BG808" i="4" s="1"/>
  <c r="BF792" i="4"/>
  <c r="BG792" i="4" s="1"/>
  <c r="BF776" i="4"/>
  <c r="BG776" i="4" s="1"/>
  <c r="BF760" i="4"/>
  <c r="BG760" i="4" s="1"/>
  <c r="BF744" i="4"/>
  <c r="BG744" i="4" s="1"/>
  <c r="BF728" i="4"/>
  <c r="BG728" i="4" s="1"/>
  <c r="BF712" i="4"/>
  <c r="BG712" i="4" s="1"/>
  <c r="BF696" i="4"/>
  <c r="BG696" i="4" s="1"/>
  <c r="BF680" i="4"/>
  <c r="BG680" i="4" s="1"/>
  <c r="BF664" i="4"/>
  <c r="BG664" i="4" s="1"/>
  <c r="BF648" i="4"/>
  <c r="BG648" i="4" s="1"/>
  <c r="BF632" i="4"/>
  <c r="BG632" i="4" s="1"/>
  <c r="BF616" i="4"/>
  <c r="BG616" i="4" s="1"/>
  <c r="BF600" i="4"/>
  <c r="BG600" i="4" s="1"/>
  <c r="BF584" i="4"/>
  <c r="BG584" i="4" s="1"/>
  <c r="BF568" i="4"/>
  <c r="BG568" i="4" s="1"/>
  <c r="BF552" i="4"/>
  <c r="BG552" i="4" s="1"/>
  <c r="BF536" i="4"/>
  <c r="BG536" i="4" s="1"/>
  <c r="BF520" i="4"/>
  <c r="BG520" i="4" s="1"/>
  <c r="BF504" i="4"/>
  <c r="BG504" i="4" s="1"/>
  <c r="BF488" i="4"/>
  <c r="BG488" i="4" s="1"/>
  <c r="BF472" i="4"/>
  <c r="BG472" i="4" s="1"/>
  <c r="BF456" i="4"/>
  <c r="BG456" i="4" s="1"/>
  <c r="BF440" i="4"/>
  <c r="BG440" i="4" s="1"/>
  <c r="BF424" i="4"/>
  <c r="BG424" i="4" s="1"/>
  <c r="BF408" i="4"/>
  <c r="BG408" i="4" s="1"/>
  <c r="BF392" i="4"/>
  <c r="BG392" i="4" s="1"/>
  <c r="BF376" i="4"/>
  <c r="BG376" i="4" s="1"/>
  <c r="BF360" i="4"/>
  <c r="BG360" i="4" s="1"/>
  <c r="BF344" i="4"/>
  <c r="BG344" i="4" s="1"/>
  <c r="BF328" i="4"/>
  <c r="BG328" i="4" s="1"/>
  <c r="BF312" i="4"/>
  <c r="BG312" i="4" s="1"/>
  <c r="BF296" i="4"/>
  <c r="BG296" i="4" s="1"/>
  <c r="BF280" i="4"/>
  <c r="BG280" i="4" s="1"/>
  <c r="BF264" i="4"/>
  <c r="BG264" i="4" s="1"/>
  <c r="BF248" i="4"/>
  <c r="BG248" i="4" s="1"/>
  <c r="BF232" i="4"/>
  <c r="BG232" i="4" s="1"/>
  <c r="BF216" i="4"/>
  <c r="BG216" i="4" s="1"/>
  <c r="BF200" i="4"/>
  <c r="BG200" i="4" s="1"/>
  <c r="BF184" i="4"/>
  <c r="BG184" i="4" s="1"/>
  <c r="BF168" i="4"/>
  <c r="BG168" i="4" s="1"/>
  <c r="BF152" i="4"/>
  <c r="BG152" i="4" s="1"/>
  <c r="BF136" i="4"/>
  <c r="BG136" i="4" s="1"/>
  <c r="BF120" i="4"/>
  <c r="BG120" i="4" s="1"/>
  <c r="BF104" i="4"/>
  <c r="BG104" i="4" s="1"/>
  <c r="BF88" i="4"/>
  <c r="BG88" i="4" s="1"/>
  <c r="BF72" i="4"/>
  <c r="BG72" i="4" s="1"/>
  <c r="BF56" i="4"/>
  <c r="BG56" i="4" s="1"/>
  <c r="BF40" i="4"/>
  <c r="BG40" i="4" s="1"/>
  <c r="BF24" i="4"/>
  <c r="BG24" i="4" s="1"/>
  <c r="BF563" i="4"/>
  <c r="BG563" i="4" s="1"/>
  <c r="BF531" i="4"/>
  <c r="BG531" i="4" s="1"/>
  <c r="BF499" i="4"/>
  <c r="BG499" i="4" s="1"/>
  <c r="BF471" i="4"/>
  <c r="BG471" i="4" s="1"/>
  <c r="BF443" i="4"/>
  <c r="BG443" i="4" s="1"/>
  <c r="BF415" i="4"/>
  <c r="BG415" i="4" s="1"/>
  <c r="BF387" i="4"/>
  <c r="BG387" i="4" s="1"/>
  <c r="BF355" i="4"/>
  <c r="BG355" i="4" s="1"/>
  <c r="BF323" i="4"/>
  <c r="BG323" i="4" s="1"/>
  <c r="BF291" i="4"/>
  <c r="BG291" i="4" s="1"/>
  <c r="BF263" i="4"/>
  <c r="BG263" i="4" s="1"/>
  <c r="BF231" i="4"/>
  <c r="BG231" i="4" s="1"/>
  <c r="BF203" i="4"/>
  <c r="BG203" i="4" s="1"/>
  <c r="BF175" i="4"/>
  <c r="BG175" i="4" s="1"/>
  <c r="BF143" i="4"/>
  <c r="BG143" i="4" s="1"/>
  <c r="BF115" i="4"/>
  <c r="BG115" i="4" s="1"/>
  <c r="BF87" i="4"/>
  <c r="BG87" i="4" s="1"/>
  <c r="BF59" i="4"/>
  <c r="BG59" i="4" s="1"/>
  <c r="BF27" i="4"/>
  <c r="BG27" i="4" s="1"/>
  <c r="BF1015" i="4"/>
  <c r="BG1015" i="4" s="1"/>
  <c r="BF999" i="4"/>
  <c r="BG999" i="4" s="1"/>
  <c r="BF983" i="4"/>
  <c r="BG983" i="4" s="1"/>
  <c r="BF967" i="4"/>
  <c r="BG967" i="4" s="1"/>
  <c r="BF951" i="4"/>
  <c r="BG951" i="4" s="1"/>
  <c r="BF935" i="4"/>
  <c r="BG935" i="4" s="1"/>
  <c r="BF919" i="4"/>
  <c r="BG919" i="4" s="1"/>
  <c r="BF903" i="4"/>
  <c r="BG903" i="4" s="1"/>
  <c r="BF887" i="4"/>
  <c r="BG887" i="4" s="1"/>
  <c r="BF871" i="4"/>
  <c r="BG871" i="4" s="1"/>
  <c r="BF855" i="4"/>
  <c r="BG855" i="4" s="1"/>
  <c r="BF839" i="4"/>
  <c r="BG839" i="4" s="1"/>
  <c r="BF823" i="4"/>
  <c r="BG823" i="4" s="1"/>
  <c r="BF807" i="4"/>
  <c r="BG807" i="4" s="1"/>
  <c r="BF791" i="4"/>
  <c r="BG791" i="4" s="1"/>
  <c r="BF775" i="4"/>
  <c r="BG775" i="4" s="1"/>
  <c r="BF759" i="4"/>
  <c r="BG759" i="4" s="1"/>
  <c r="BF743" i="4"/>
  <c r="BG743" i="4" s="1"/>
  <c r="BF727" i="4"/>
  <c r="BG727" i="4" s="1"/>
  <c r="BF711" i="4"/>
  <c r="BG711" i="4" s="1"/>
  <c r="BF691" i="4"/>
  <c r="BG691" i="4" s="1"/>
  <c r="BF675" i="4"/>
  <c r="BG675" i="4" s="1"/>
  <c r="BF659" i="4"/>
  <c r="BG659" i="4" s="1"/>
  <c r="BF643" i="4"/>
  <c r="BG643" i="4" s="1"/>
  <c r="BF627" i="4"/>
  <c r="BG627" i="4" s="1"/>
  <c r="BF611" i="4"/>
  <c r="BG611" i="4" s="1"/>
  <c r="BF595" i="4"/>
  <c r="BG595" i="4" s="1"/>
  <c r="BF579" i="4"/>
  <c r="BG579" i="4" s="1"/>
  <c r="BF551" i="4"/>
  <c r="BG551" i="4" s="1"/>
  <c r="BF519" i="4"/>
  <c r="BG519" i="4" s="1"/>
  <c r="BF483" i="4"/>
  <c r="BG483" i="4" s="1"/>
  <c r="BF447" i="4"/>
  <c r="BG447" i="4" s="1"/>
  <c r="BF411" i="4"/>
  <c r="BG411" i="4" s="1"/>
  <c r="BF375" i="4"/>
  <c r="BG375" i="4" s="1"/>
  <c r="BF343" i="4"/>
  <c r="BG343" i="4" s="1"/>
  <c r="BF311" i="4"/>
  <c r="BG311" i="4" s="1"/>
  <c r="BF279" i="4"/>
  <c r="BG279" i="4" s="1"/>
  <c r="BF243" i="4"/>
  <c r="BG243" i="4" s="1"/>
  <c r="BF207" i="4"/>
  <c r="BG207" i="4" s="1"/>
  <c r="BF171" i="4"/>
  <c r="BG171" i="4" s="1"/>
  <c r="BF139" i="4"/>
  <c r="BG139" i="4" s="1"/>
  <c r="BF103" i="4"/>
  <c r="BG103" i="4" s="1"/>
  <c r="BF63" i="4"/>
  <c r="BG63" i="4" s="1"/>
  <c r="BF31" i="4"/>
  <c r="BG31" i="4" s="1"/>
  <c r="BF1014" i="4"/>
  <c r="BG1014" i="4" s="1"/>
  <c r="BF998" i="4"/>
  <c r="BG998" i="4" s="1"/>
  <c r="BF982" i="4"/>
  <c r="BG982" i="4" s="1"/>
  <c r="BF966" i="4"/>
  <c r="BG966" i="4" s="1"/>
  <c r="BF950" i="4"/>
  <c r="BG950" i="4" s="1"/>
  <c r="BF934" i="4"/>
  <c r="BG934" i="4" s="1"/>
  <c r="BF918" i="4"/>
  <c r="BG918" i="4" s="1"/>
  <c r="BF902" i="4"/>
  <c r="BG902" i="4" s="1"/>
  <c r="BF886" i="4"/>
  <c r="BG886" i="4" s="1"/>
  <c r="BF870" i="4"/>
  <c r="BG870" i="4" s="1"/>
  <c r="BF854" i="4"/>
  <c r="BG854" i="4" s="1"/>
  <c r="BF838" i="4"/>
  <c r="BG838" i="4" s="1"/>
  <c r="BF822" i="4"/>
  <c r="BG822" i="4" s="1"/>
  <c r="BF806" i="4"/>
  <c r="BG806" i="4" s="1"/>
  <c r="BF790" i="4"/>
  <c r="BG790" i="4" s="1"/>
  <c r="BF774" i="4"/>
  <c r="BG774" i="4" s="1"/>
  <c r="BF758" i="4"/>
  <c r="BG758" i="4" s="1"/>
  <c r="BF742" i="4"/>
  <c r="BG742" i="4" s="1"/>
  <c r="BF726" i="4"/>
  <c r="BG726" i="4" s="1"/>
  <c r="BF710" i="4"/>
  <c r="BG710" i="4" s="1"/>
  <c r="BF694" i="4"/>
  <c r="BG694" i="4" s="1"/>
  <c r="BF678" i="4"/>
  <c r="BG678" i="4" s="1"/>
  <c r="BF662" i="4"/>
  <c r="BG662" i="4" s="1"/>
  <c r="BF646" i="4"/>
  <c r="BG646" i="4" s="1"/>
  <c r="BF630" i="4"/>
  <c r="BG630" i="4" s="1"/>
  <c r="BF614" i="4"/>
  <c r="BG614" i="4" s="1"/>
  <c r="BF598" i="4"/>
  <c r="BG598" i="4" s="1"/>
  <c r="BF582" i="4"/>
  <c r="BG582" i="4" s="1"/>
  <c r="BF566" i="4"/>
  <c r="BG566" i="4" s="1"/>
  <c r="BF550" i="4"/>
  <c r="BG550" i="4" s="1"/>
  <c r="BF534" i="4"/>
  <c r="BG534" i="4" s="1"/>
  <c r="BF518" i="4"/>
  <c r="BG518" i="4" s="1"/>
  <c r="BF502" i="4"/>
  <c r="BG502" i="4" s="1"/>
  <c r="BF486" i="4"/>
  <c r="BG486" i="4" s="1"/>
  <c r="BF470" i="4"/>
  <c r="BG470" i="4" s="1"/>
  <c r="BF454" i="4"/>
  <c r="BG454" i="4" s="1"/>
  <c r="BF438" i="4"/>
  <c r="BG438" i="4" s="1"/>
  <c r="BF422" i="4"/>
  <c r="BG422" i="4" s="1"/>
  <c r="BF406" i="4"/>
  <c r="BG406" i="4" s="1"/>
  <c r="BF390" i="4"/>
  <c r="BG390" i="4" s="1"/>
  <c r="BF374" i="4"/>
  <c r="BG374" i="4" s="1"/>
  <c r="BF358" i="4"/>
  <c r="BG358" i="4" s="1"/>
  <c r="BF342" i="4"/>
  <c r="BG342" i="4" s="1"/>
  <c r="BF326" i="4"/>
  <c r="BG326" i="4" s="1"/>
  <c r="BF310" i="4"/>
  <c r="BG310" i="4" s="1"/>
  <c r="BF294" i="4"/>
  <c r="BG294" i="4" s="1"/>
  <c r="BF278" i="4"/>
  <c r="BG278" i="4" s="1"/>
  <c r="BF262" i="4"/>
  <c r="BG262" i="4" s="1"/>
  <c r="BF246" i="4"/>
  <c r="BG246" i="4" s="1"/>
  <c r="BF230" i="4"/>
  <c r="BG230" i="4" s="1"/>
  <c r="BF214" i="4"/>
  <c r="BG214" i="4" s="1"/>
  <c r="BF198" i="4"/>
  <c r="BG198" i="4" s="1"/>
  <c r="BF182" i="4"/>
  <c r="BG182" i="4" s="1"/>
  <c r="BF166" i="4"/>
  <c r="BG166" i="4" s="1"/>
  <c r="BF150" i="4"/>
  <c r="BG150" i="4" s="1"/>
  <c r="BF134" i="4"/>
  <c r="BG134" i="4" s="1"/>
  <c r="BF118" i="4"/>
  <c r="BG118" i="4" s="1"/>
  <c r="BF102" i="4"/>
  <c r="BG102" i="4" s="1"/>
  <c r="BF86" i="4"/>
  <c r="BG86" i="4" s="1"/>
  <c r="BF70" i="4"/>
  <c r="BG70" i="4" s="1"/>
  <c r="BF54" i="4"/>
  <c r="BG54" i="4" s="1"/>
  <c r="BF38" i="4"/>
  <c r="BG38" i="4" s="1"/>
  <c r="BF22" i="4"/>
  <c r="BG22" i="4" s="1"/>
  <c r="BF553" i="4"/>
  <c r="BG553" i="4" s="1"/>
  <c r="BF521" i="4"/>
  <c r="BG521" i="4" s="1"/>
  <c r="BF489" i="4"/>
  <c r="BG489" i="4" s="1"/>
  <c r="BF461" i="4"/>
  <c r="BG461" i="4" s="1"/>
  <c r="BF433" i="4"/>
  <c r="BG433" i="4" s="1"/>
  <c r="BF405" i="4"/>
  <c r="BG405" i="4" s="1"/>
  <c r="BF377" i="4"/>
  <c r="BG377" i="4" s="1"/>
  <c r="BF349" i="4"/>
  <c r="BG349" i="4" s="1"/>
  <c r="BF317" i="4"/>
  <c r="BG317" i="4" s="1"/>
  <c r="BF285" i="4"/>
  <c r="BG285" i="4" s="1"/>
  <c r="BF257" i="4"/>
  <c r="BG257" i="4" s="1"/>
  <c r="BF229" i="4"/>
  <c r="BG229" i="4" s="1"/>
  <c r="BF201" i="4"/>
  <c r="BG201" i="4" s="1"/>
  <c r="BF169" i="4"/>
  <c r="BG169" i="4" s="1"/>
  <c r="BF137" i="4"/>
  <c r="BG137" i="4" s="1"/>
  <c r="BF109" i="4"/>
  <c r="BG109" i="4" s="1"/>
  <c r="BF81" i="4"/>
  <c r="BG81" i="4" s="1"/>
  <c r="BF53" i="4"/>
  <c r="BG53" i="4" s="1"/>
  <c r="BF1013" i="4"/>
  <c r="BG1013" i="4" s="1"/>
  <c r="BF997" i="4"/>
  <c r="BG997" i="4" s="1"/>
  <c r="BF981" i="4"/>
  <c r="BG981" i="4" s="1"/>
  <c r="BF965" i="4"/>
  <c r="BG965" i="4" s="1"/>
  <c r="BF949" i="4"/>
  <c r="BG949" i="4" s="1"/>
  <c r="BF933" i="4"/>
  <c r="BG933" i="4" s="1"/>
  <c r="BF917" i="4"/>
  <c r="BG917" i="4" s="1"/>
  <c r="BF901" i="4"/>
  <c r="BG901" i="4" s="1"/>
  <c r="BF885" i="4"/>
  <c r="BG885" i="4" s="1"/>
  <c r="BF869" i="4"/>
  <c r="BG869" i="4" s="1"/>
  <c r="BF853" i="4"/>
  <c r="BG853" i="4" s="1"/>
  <c r="BF837" i="4"/>
  <c r="BG837" i="4" s="1"/>
  <c r="BF821" i="4"/>
  <c r="BG821" i="4" s="1"/>
  <c r="BF805" i="4"/>
  <c r="BG805" i="4" s="1"/>
  <c r="BF789" i="4"/>
  <c r="BG789" i="4" s="1"/>
  <c r="BF773" i="4"/>
  <c r="BG773" i="4" s="1"/>
  <c r="BF757" i="4"/>
  <c r="BG757" i="4" s="1"/>
  <c r="BF741" i="4"/>
  <c r="BG741" i="4" s="1"/>
  <c r="BF725" i="4"/>
  <c r="BG725" i="4" s="1"/>
  <c r="BF709" i="4"/>
  <c r="BG709" i="4" s="1"/>
  <c r="BF693" i="4"/>
  <c r="BG693" i="4" s="1"/>
  <c r="BF673" i="4"/>
  <c r="BG673" i="4" s="1"/>
  <c r="BF657" i="4"/>
  <c r="BG657" i="4" s="1"/>
  <c r="BF641" i="4"/>
  <c r="BG641" i="4" s="1"/>
  <c r="BF625" i="4"/>
  <c r="BG625" i="4" s="1"/>
  <c r="BF609" i="4"/>
  <c r="BG609" i="4" s="1"/>
  <c r="BF593" i="4"/>
  <c r="BG593" i="4" s="1"/>
  <c r="BF577" i="4"/>
  <c r="BG577" i="4" s="1"/>
  <c r="BF549" i="4"/>
  <c r="BG549" i="4" s="1"/>
  <c r="BF517" i="4"/>
  <c r="BG517" i="4" s="1"/>
  <c r="BF481" i="4"/>
  <c r="BG481" i="4" s="1"/>
  <c r="BF445" i="4"/>
  <c r="BG445" i="4" s="1"/>
  <c r="BF409" i="4"/>
  <c r="BG409" i="4" s="1"/>
  <c r="BF373" i="4"/>
  <c r="BG373" i="4" s="1"/>
  <c r="BF337" i="4"/>
  <c r="BG337" i="4" s="1"/>
  <c r="BF305" i="4"/>
  <c r="BG305" i="4" s="1"/>
  <c r="BF269" i="4"/>
  <c r="BG269" i="4" s="1"/>
  <c r="BF233" i="4"/>
  <c r="BG233" i="4" s="1"/>
  <c r="BF197" i="4"/>
  <c r="BG197" i="4" s="1"/>
  <c r="BF165" i="4"/>
  <c r="BG165" i="4" s="1"/>
  <c r="BF129" i="4"/>
  <c r="BG129" i="4" s="1"/>
  <c r="BF93" i="4"/>
  <c r="BG93" i="4" s="1"/>
  <c r="BF57" i="4"/>
  <c r="BG57" i="4" s="1"/>
  <c r="BF25" i="4"/>
  <c r="BG25" i="4" s="1"/>
  <c r="BF1020" i="4"/>
  <c r="BG1020" i="4" s="1"/>
  <c r="BF1004" i="4"/>
  <c r="BG1004" i="4" s="1"/>
  <c r="BF988" i="4"/>
  <c r="BG988" i="4" s="1"/>
  <c r="BF972" i="4"/>
  <c r="BG972" i="4" s="1"/>
  <c r="BF956" i="4"/>
  <c r="BG956" i="4" s="1"/>
  <c r="BF940" i="4"/>
  <c r="BG940" i="4" s="1"/>
  <c r="BF924" i="4"/>
  <c r="BG924" i="4" s="1"/>
  <c r="BF908" i="4"/>
  <c r="BG908" i="4" s="1"/>
  <c r="BF892" i="4"/>
  <c r="BG892" i="4" s="1"/>
  <c r="BF876" i="4"/>
  <c r="BG876" i="4" s="1"/>
  <c r="BF860" i="4"/>
  <c r="BG860" i="4" s="1"/>
  <c r="BF844" i="4"/>
  <c r="BG844" i="4" s="1"/>
  <c r="BF828" i="4"/>
  <c r="BG828" i="4" s="1"/>
  <c r="BF812" i="4"/>
  <c r="BG812" i="4" s="1"/>
  <c r="BF796" i="4"/>
  <c r="BG796" i="4" s="1"/>
  <c r="BF780" i="4"/>
  <c r="BG780" i="4" s="1"/>
  <c r="BF764" i="4"/>
  <c r="BG764" i="4" s="1"/>
  <c r="BF748" i="4"/>
  <c r="BG748" i="4" s="1"/>
  <c r="BF732" i="4"/>
  <c r="BG732" i="4" s="1"/>
  <c r="BF716" i="4"/>
  <c r="BG716" i="4" s="1"/>
  <c r="BF700" i="4"/>
  <c r="BG700" i="4" s="1"/>
  <c r="BF684" i="4"/>
  <c r="BG684" i="4" s="1"/>
  <c r="BF668" i="4"/>
  <c r="BG668" i="4" s="1"/>
  <c r="BF652" i="4"/>
  <c r="BG652" i="4" s="1"/>
  <c r="BF636" i="4"/>
  <c r="BG636" i="4" s="1"/>
  <c r="BF620" i="4"/>
  <c r="BG620" i="4" s="1"/>
  <c r="BF604" i="4"/>
  <c r="BG604" i="4" s="1"/>
  <c r="BF588" i="4"/>
  <c r="BG588" i="4" s="1"/>
  <c r="BF572" i="4"/>
  <c r="BG572" i="4" s="1"/>
  <c r="BF556" i="4"/>
  <c r="BG556" i="4" s="1"/>
  <c r="BF540" i="4"/>
  <c r="BG540" i="4" s="1"/>
  <c r="BF524" i="4"/>
  <c r="BG524" i="4" s="1"/>
  <c r="BF508" i="4"/>
  <c r="BG508" i="4" s="1"/>
  <c r="BF492" i="4"/>
  <c r="BG492" i="4" s="1"/>
  <c r="BF476" i="4"/>
  <c r="BG476" i="4" s="1"/>
  <c r="BF460" i="4"/>
  <c r="BG460" i="4" s="1"/>
  <c r="BF444" i="4"/>
  <c r="BG444" i="4" s="1"/>
  <c r="BF428" i="4"/>
  <c r="BG428" i="4" s="1"/>
  <c r="BF412" i="4"/>
  <c r="BG412" i="4" s="1"/>
  <c r="BF396" i="4"/>
  <c r="BG396" i="4" s="1"/>
  <c r="BF380" i="4"/>
  <c r="BG380" i="4" s="1"/>
  <c r="BF364" i="4"/>
  <c r="BG364" i="4" s="1"/>
  <c r="BF348" i="4"/>
  <c r="BG348" i="4" s="1"/>
  <c r="BF332" i="4"/>
  <c r="BG332" i="4" s="1"/>
  <c r="BF316" i="4"/>
  <c r="BG316" i="4" s="1"/>
  <c r="BF300" i="4"/>
  <c r="BG300" i="4" s="1"/>
  <c r="BF284" i="4"/>
  <c r="BG284" i="4" s="1"/>
  <c r="BF268" i="4"/>
  <c r="BG268" i="4" s="1"/>
  <c r="BF252" i="4"/>
  <c r="BG252" i="4" s="1"/>
  <c r="BF236" i="4"/>
  <c r="BG236" i="4" s="1"/>
  <c r="BF220" i="4"/>
  <c r="BG220" i="4" s="1"/>
  <c r="BF204" i="4"/>
  <c r="BG204" i="4" s="1"/>
  <c r="BF188" i="4"/>
  <c r="BG188" i="4" s="1"/>
  <c r="BF172" i="4"/>
  <c r="BG172" i="4" s="1"/>
  <c r="BF156" i="4"/>
  <c r="BG156" i="4" s="1"/>
  <c r="BF140" i="4"/>
  <c r="BG140" i="4" s="1"/>
  <c r="BF124" i="4"/>
  <c r="BG124" i="4" s="1"/>
  <c r="BF108" i="4"/>
  <c r="BG108" i="4" s="1"/>
  <c r="BF92" i="4"/>
  <c r="BG92" i="4" s="1"/>
  <c r="BF76" i="4"/>
  <c r="BG76" i="4" s="1"/>
  <c r="BF60" i="4"/>
  <c r="BG60" i="4" s="1"/>
  <c r="BF44" i="4"/>
  <c r="BG44" i="4" s="1"/>
  <c r="BF28" i="4"/>
  <c r="BG28" i="4" s="1"/>
  <c r="BF575" i="4"/>
  <c r="BG575" i="4" s="1"/>
  <c r="BF539" i="4"/>
  <c r="BG539" i="4" s="1"/>
  <c r="BF507" i="4"/>
  <c r="BG507" i="4" s="1"/>
  <c r="BF479" i="4"/>
  <c r="BG479" i="4" s="1"/>
  <c r="BF451" i="4"/>
  <c r="BG451" i="4" s="1"/>
  <c r="BF423" i="4"/>
  <c r="BG423" i="4" s="1"/>
  <c r="BF391" i="4"/>
  <c r="BG391" i="4" s="1"/>
  <c r="BF363" i="4"/>
  <c r="BG363" i="4" s="1"/>
  <c r="BF331" i="4"/>
  <c r="BG331" i="4" s="1"/>
  <c r="BG299" i="4"/>
  <c r="BF299" i="4"/>
  <c r="BF271" i="4"/>
  <c r="BG271" i="4" s="1"/>
  <c r="BF239" i="4"/>
  <c r="BG239" i="4" s="1"/>
  <c r="BF211" i="4"/>
  <c r="BG211" i="4" s="1"/>
  <c r="BF183" i="4"/>
  <c r="BG183" i="4" s="1"/>
  <c r="BF151" i="4"/>
  <c r="BG151" i="4" s="1"/>
  <c r="BF123" i="4"/>
  <c r="BG123" i="4" s="1"/>
  <c r="BF95" i="4"/>
  <c r="BG95" i="4" s="1"/>
  <c r="BF67" i="4"/>
  <c r="BG67" i="4" s="1"/>
  <c r="BF35" i="4"/>
  <c r="BG35" i="4" s="1"/>
  <c r="BG1019" i="4"/>
  <c r="BF1019" i="4"/>
  <c r="BF1003" i="4"/>
  <c r="BG1003" i="4" s="1"/>
  <c r="BF987" i="4"/>
  <c r="BG987" i="4" s="1"/>
  <c r="BF971" i="4"/>
  <c r="BG971" i="4" s="1"/>
  <c r="BF955" i="4"/>
  <c r="BG955" i="4" s="1"/>
  <c r="BF939" i="4"/>
  <c r="BG939" i="4" s="1"/>
  <c r="BF923" i="4"/>
  <c r="BG923" i="4" s="1"/>
  <c r="BF907" i="4"/>
  <c r="BG907" i="4" s="1"/>
  <c r="BF891" i="4"/>
  <c r="BG891" i="4" s="1"/>
  <c r="BF875" i="4"/>
  <c r="BG875" i="4" s="1"/>
  <c r="BF859" i="4"/>
  <c r="BG859" i="4" s="1"/>
  <c r="BF843" i="4"/>
  <c r="BG843" i="4" s="1"/>
  <c r="BF827" i="4"/>
  <c r="BG827" i="4" s="1"/>
  <c r="BF811" i="4"/>
  <c r="BG811" i="4" s="1"/>
  <c r="BF795" i="4"/>
  <c r="BG795" i="4" s="1"/>
  <c r="BF779" i="4"/>
  <c r="BG779" i="4" s="1"/>
  <c r="BG763" i="4"/>
  <c r="BF763" i="4"/>
  <c r="BF747" i="4"/>
  <c r="BG747" i="4" s="1"/>
  <c r="BF731" i="4"/>
  <c r="BG731" i="4" s="1"/>
  <c r="BF715" i="4"/>
  <c r="BG715" i="4" s="1"/>
  <c r="BF695" i="4"/>
  <c r="BG695" i="4" s="1"/>
  <c r="BF679" i="4"/>
  <c r="BG679" i="4" s="1"/>
  <c r="BF663" i="4"/>
  <c r="BG663" i="4" s="1"/>
  <c r="BF647" i="4"/>
  <c r="BG647" i="4" s="1"/>
  <c r="BF631" i="4"/>
  <c r="BG631" i="4" s="1"/>
  <c r="BF615" i="4"/>
  <c r="BG615" i="4" s="1"/>
  <c r="BF599" i="4"/>
  <c r="BG599" i="4" s="1"/>
  <c r="BF583" i="4"/>
  <c r="BG583" i="4" s="1"/>
  <c r="BF559" i="4"/>
  <c r="BG559" i="4" s="1"/>
  <c r="BF527" i="4"/>
  <c r="BG527" i="4" s="1"/>
  <c r="BF491" i="4"/>
  <c r="BG491" i="4" s="1"/>
  <c r="BF455" i="4"/>
  <c r="BG455" i="4" s="1"/>
  <c r="BG419" i="4"/>
  <c r="BF419" i="4"/>
  <c r="BF383" i="4"/>
  <c r="BG383" i="4" s="1"/>
  <c r="BF351" i="4"/>
  <c r="BG351" i="4" s="1"/>
  <c r="BF319" i="4"/>
  <c r="BG319" i="4" s="1"/>
  <c r="BF287" i="4"/>
  <c r="BG287" i="4" s="1"/>
  <c r="BF251" i="4"/>
  <c r="BG251" i="4" s="1"/>
  <c r="BF215" i="4"/>
  <c r="BG215" i="4" s="1"/>
  <c r="BF179" i="4"/>
  <c r="BG179" i="4" s="1"/>
  <c r="BF147" i="4"/>
  <c r="BG147" i="4" s="1"/>
  <c r="BF111" i="4"/>
  <c r="BG111" i="4" s="1"/>
  <c r="BF75" i="4"/>
  <c r="BG75" i="4" s="1"/>
  <c r="BF39" i="4"/>
  <c r="BG39" i="4" s="1"/>
  <c r="BF1018" i="4"/>
  <c r="BG1018" i="4" s="1"/>
  <c r="BF1002" i="4"/>
  <c r="BG1002" i="4" s="1"/>
  <c r="BF986" i="4"/>
  <c r="BG986" i="4" s="1"/>
  <c r="BF970" i="4"/>
  <c r="BG970" i="4" s="1"/>
  <c r="BF954" i="4"/>
  <c r="BG954" i="4" s="1"/>
  <c r="BF938" i="4"/>
  <c r="BG938" i="4" s="1"/>
  <c r="BF922" i="4"/>
  <c r="BG922" i="4" s="1"/>
  <c r="BF906" i="4"/>
  <c r="BG906" i="4" s="1"/>
  <c r="BF890" i="4"/>
  <c r="BG890" i="4" s="1"/>
  <c r="BF874" i="4"/>
  <c r="BG874" i="4" s="1"/>
  <c r="BF858" i="4"/>
  <c r="BG858" i="4" s="1"/>
  <c r="BF842" i="4"/>
  <c r="BG842" i="4" s="1"/>
  <c r="BF826" i="4"/>
  <c r="BG826" i="4" s="1"/>
  <c r="BF810" i="4"/>
  <c r="BG810" i="4" s="1"/>
  <c r="BF794" i="4"/>
  <c r="BG794" i="4" s="1"/>
  <c r="BF778" i="4"/>
  <c r="BG778" i="4" s="1"/>
  <c r="BF762" i="4"/>
  <c r="BG762" i="4" s="1"/>
  <c r="BF746" i="4"/>
  <c r="BG746" i="4" s="1"/>
  <c r="BF730" i="4"/>
  <c r="BG730" i="4" s="1"/>
  <c r="BF714" i="4"/>
  <c r="BG714" i="4" s="1"/>
  <c r="BG698" i="4"/>
  <c r="BF698" i="4"/>
  <c r="BF682" i="4"/>
  <c r="BG682" i="4" s="1"/>
  <c r="BF666" i="4"/>
  <c r="BG666" i="4" s="1"/>
  <c r="BF650" i="4"/>
  <c r="BG650" i="4" s="1"/>
  <c r="BF634" i="4"/>
  <c r="BG634" i="4" s="1"/>
  <c r="BF618" i="4"/>
  <c r="BG618" i="4" s="1"/>
  <c r="BF602" i="4"/>
  <c r="BG602" i="4" s="1"/>
  <c r="BF586" i="4"/>
  <c r="BG586" i="4" s="1"/>
  <c r="BF570" i="4"/>
  <c r="BG570" i="4" s="1"/>
  <c r="BF554" i="4"/>
  <c r="BG554" i="4" s="1"/>
  <c r="BF538" i="4"/>
  <c r="BG538" i="4" s="1"/>
  <c r="BF522" i="4"/>
  <c r="BG522" i="4" s="1"/>
  <c r="BF506" i="4"/>
  <c r="BG506" i="4" s="1"/>
  <c r="BF490" i="4"/>
  <c r="BG490" i="4" s="1"/>
  <c r="BF474" i="4"/>
  <c r="BG474" i="4" s="1"/>
  <c r="BF458" i="4"/>
  <c r="BG458" i="4" s="1"/>
  <c r="BF442" i="4"/>
  <c r="BG442" i="4" s="1"/>
  <c r="BF426" i="4"/>
  <c r="BG426" i="4" s="1"/>
  <c r="BF410" i="4"/>
  <c r="BG410" i="4" s="1"/>
  <c r="BF394" i="4"/>
  <c r="BG394" i="4" s="1"/>
  <c r="BF378" i="4"/>
  <c r="BG378" i="4" s="1"/>
  <c r="BF362" i="4"/>
  <c r="BG362" i="4" s="1"/>
  <c r="BF346" i="4"/>
  <c r="BG346" i="4" s="1"/>
  <c r="BF330" i="4"/>
  <c r="BG330" i="4" s="1"/>
  <c r="BF314" i="4"/>
  <c r="BG314" i="4" s="1"/>
  <c r="BF298" i="4"/>
  <c r="BG298" i="4" s="1"/>
  <c r="BF282" i="4"/>
  <c r="BG282" i="4" s="1"/>
  <c r="BF266" i="4"/>
  <c r="BG266" i="4" s="1"/>
  <c r="BF250" i="4"/>
  <c r="BG250" i="4" s="1"/>
  <c r="BF234" i="4"/>
  <c r="BG234" i="4" s="1"/>
  <c r="BF218" i="4"/>
  <c r="BG218" i="4" s="1"/>
  <c r="BF202" i="4"/>
  <c r="BG202" i="4" s="1"/>
  <c r="BG186" i="4"/>
  <c r="BF186" i="4"/>
  <c r="BF170" i="4"/>
  <c r="BG170" i="4" s="1"/>
  <c r="BF154" i="4"/>
  <c r="BG154" i="4" s="1"/>
  <c r="BF138" i="4"/>
  <c r="BG138" i="4" s="1"/>
  <c r="BF122" i="4"/>
  <c r="BG122" i="4" s="1"/>
  <c r="BF106" i="4"/>
  <c r="BG106" i="4" s="1"/>
  <c r="BF90" i="4"/>
  <c r="BG90" i="4" s="1"/>
  <c r="BF74" i="4"/>
  <c r="BG74" i="4" s="1"/>
  <c r="BF58" i="4"/>
  <c r="BG58" i="4" s="1"/>
  <c r="BF42" i="4"/>
  <c r="BG42" i="4" s="1"/>
  <c r="BF26" i="4"/>
  <c r="BG26" i="4" s="1"/>
  <c r="BF561" i="4"/>
  <c r="BG561" i="4" s="1"/>
  <c r="BF529" i="4"/>
  <c r="BG529" i="4" s="1"/>
  <c r="BF497" i="4"/>
  <c r="BG497" i="4" s="1"/>
  <c r="BF469" i="4"/>
  <c r="BG469" i="4" s="1"/>
  <c r="BF441" i="4"/>
  <c r="BG441" i="4" s="1"/>
  <c r="BF413" i="4"/>
  <c r="BG413" i="4" s="1"/>
  <c r="BF385" i="4"/>
  <c r="BG385" i="4" s="1"/>
  <c r="BF353" i="4"/>
  <c r="BG353" i="4" s="1"/>
  <c r="BF325" i="4"/>
  <c r="BG325" i="4" s="1"/>
  <c r="BF293" i="4"/>
  <c r="BG293" i="4" s="1"/>
  <c r="BF265" i="4"/>
  <c r="BG265" i="4" s="1"/>
  <c r="BF237" i="4"/>
  <c r="BG237" i="4" s="1"/>
  <c r="BF205" i="4"/>
  <c r="BG205" i="4" s="1"/>
  <c r="BF177" i="4"/>
  <c r="BG177" i="4" s="1"/>
  <c r="BF145" i="4"/>
  <c r="BG145" i="4" s="1"/>
  <c r="BF117" i="4"/>
  <c r="BG117" i="4" s="1"/>
  <c r="BF89" i="4"/>
  <c r="BG89" i="4" s="1"/>
  <c r="BF61" i="4"/>
  <c r="BG61" i="4" s="1"/>
  <c r="BF29" i="4"/>
  <c r="BG29" i="4" s="1"/>
  <c r="BF1017" i="4"/>
  <c r="BG1017" i="4" s="1"/>
  <c r="BF1001" i="4"/>
  <c r="BG1001" i="4" s="1"/>
  <c r="BF985" i="4"/>
  <c r="BG985" i="4" s="1"/>
  <c r="BF969" i="4"/>
  <c r="BG969" i="4" s="1"/>
  <c r="BF953" i="4"/>
  <c r="BG953" i="4" s="1"/>
  <c r="BF937" i="4"/>
  <c r="BG937" i="4" s="1"/>
  <c r="BF921" i="4"/>
  <c r="BG921" i="4" s="1"/>
  <c r="BF905" i="4"/>
  <c r="BG905" i="4" s="1"/>
  <c r="BF889" i="4"/>
  <c r="BG889" i="4" s="1"/>
  <c r="BF873" i="4"/>
  <c r="BG873" i="4" s="1"/>
  <c r="BF857" i="4"/>
  <c r="BG857" i="4" s="1"/>
  <c r="BF841" i="4"/>
  <c r="BG841" i="4" s="1"/>
  <c r="BF825" i="4"/>
  <c r="BG825" i="4" s="1"/>
  <c r="BF809" i="4"/>
  <c r="BG809" i="4" s="1"/>
  <c r="BF793" i="4"/>
  <c r="BG793" i="4" s="1"/>
  <c r="BF777" i="4"/>
  <c r="BG777" i="4" s="1"/>
  <c r="BF761" i="4"/>
  <c r="BG761" i="4" s="1"/>
  <c r="BF745" i="4"/>
  <c r="BG745" i="4" s="1"/>
  <c r="BF729" i="4"/>
  <c r="BG729" i="4" s="1"/>
  <c r="BF713" i="4"/>
  <c r="BG713" i="4" s="1"/>
  <c r="BF697" i="4"/>
  <c r="BG697" i="4" s="1"/>
  <c r="BF677" i="4"/>
  <c r="BG677" i="4" s="1"/>
  <c r="BF661" i="4"/>
  <c r="BG661" i="4" s="1"/>
  <c r="BF645" i="4"/>
  <c r="BG645" i="4" s="1"/>
  <c r="BF629" i="4"/>
  <c r="BG629" i="4" s="1"/>
  <c r="BF613" i="4"/>
  <c r="BG613" i="4" s="1"/>
  <c r="BF597" i="4"/>
  <c r="BG597" i="4" s="1"/>
  <c r="BF581" i="4"/>
  <c r="BG581" i="4" s="1"/>
  <c r="BF557" i="4"/>
  <c r="BG557" i="4" s="1"/>
  <c r="BF525" i="4"/>
  <c r="BG525" i="4" s="1"/>
  <c r="BF493" i="4"/>
  <c r="BG493" i="4" s="1"/>
  <c r="BF453" i="4"/>
  <c r="BG453" i="4" s="1"/>
  <c r="BF417" i="4"/>
  <c r="BG417" i="4" s="1"/>
  <c r="BG381" i="4"/>
  <c r="BF381" i="4"/>
  <c r="BF345" i="4"/>
  <c r="BG345" i="4" s="1"/>
  <c r="BF313" i="4"/>
  <c r="BG313" i="4" s="1"/>
  <c r="BF281" i="4"/>
  <c r="BG281" i="4" s="1"/>
  <c r="BF245" i="4"/>
  <c r="BG245" i="4" s="1"/>
  <c r="BF209" i="4"/>
  <c r="BG209" i="4" s="1"/>
  <c r="BF173" i="4"/>
  <c r="BG173" i="4" s="1"/>
  <c r="BF141" i="4"/>
  <c r="BG141" i="4" s="1"/>
  <c r="BF105" i="4"/>
  <c r="BG105" i="4" s="1"/>
  <c r="BF65" i="4"/>
  <c r="BG65" i="4" s="1"/>
  <c r="BF33" i="4"/>
  <c r="BG33" i="4" s="1"/>
  <c r="BF1024" i="4"/>
  <c r="BG1024" i="4" s="1"/>
  <c r="BF1008" i="4"/>
  <c r="BG1008" i="4" s="1"/>
  <c r="BF992" i="4"/>
  <c r="BG992" i="4" s="1"/>
  <c r="BF976" i="4"/>
  <c r="BG976" i="4" s="1"/>
  <c r="BF960" i="4"/>
  <c r="BG960" i="4" s="1"/>
  <c r="BF944" i="4"/>
  <c r="BG944" i="4" s="1"/>
  <c r="BF928" i="4"/>
  <c r="BG928" i="4" s="1"/>
  <c r="BF912" i="4"/>
  <c r="BG912" i="4" s="1"/>
  <c r="BF896" i="4"/>
  <c r="BG896" i="4" s="1"/>
  <c r="BF880" i="4"/>
  <c r="BG880" i="4" s="1"/>
  <c r="BF864" i="4"/>
  <c r="BG864" i="4" s="1"/>
  <c r="BF848" i="4"/>
  <c r="BG848" i="4" s="1"/>
  <c r="BF832" i="4"/>
  <c r="BG832" i="4" s="1"/>
  <c r="BF816" i="4"/>
  <c r="BG816" i="4" s="1"/>
  <c r="BF800" i="4"/>
  <c r="BG800" i="4" s="1"/>
  <c r="BF784" i="4"/>
  <c r="BG784" i="4" s="1"/>
  <c r="BF768" i="4"/>
  <c r="BG768" i="4" s="1"/>
  <c r="BF752" i="4"/>
  <c r="BG752" i="4" s="1"/>
  <c r="BF736" i="4"/>
  <c r="BG736" i="4" s="1"/>
  <c r="BF720" i="4"/>
  <c r="BG720" i="4" s="1"/>
  <c r="BF704" i="4"/>
  <c r="BG704" i="4" s="1"/>
  <c r="BF688" i="4"/>
  <c r="BG688" i="4" s="1"/>
  <c r="BF672" i="4"/>
  <c r="BG672" i="4" s="1"/>
  <c r="BF656" i="4"/>
  <c r="BG656" i="4" s="1"/>
  <c r="BF640" i="4"/>
  <c r="BG640" i="4" s="1"/>
  <c r="BF624" i="4"/>
  <c r="BG624" i="4" s="1"/>
  <c r="BF608" i="4"/>
  <c r="BG608" i="4" s="1"/>
  <c r="BF592" i="4"/>
  <c r="BG592" i="4" s="1"/>
  <c r="BF576" i="4"/>
  <c r="BG576" i="4" s="1"/>
  <c r="BF560" i="4"/>
  <c r="BG560" i="4" s="1"/>
  <c r="BF544" i="4"/>
  <c r="BG544" i="4" s="1"/>
  <c r="BF528" i="4"/>
  <c r="BG528" i="4" s="1"/>
  <c r="BF512" i="4"/>
  <c r="BG512" i="4" s="1"/>
  <c r="BF496" i="4"/>
  <c r="BG496" i="4" s="1"/>
  <c r="BF480" i="4"/>
  <c r="BG480" i="4" s="1"/>
  <c r="BF464" i="4"/>
  <c r="BG464" i="4" s="1"/>
  <c r="BF448" i="4"/>
  <c r="BG448" i="4" s="1"/>
  <c r="BF432" i="4"/>
  <c r="BG432" i="4" s="1"/>
  <c r="BF416" i="4"/>
  <c r="BG416" i="4" s="1"/>
  <c r="BF400" i="4"/>
  <c r="BG400" i="4" s="1"/>
  <c r="BF384" i="4"/>
  <c r="BG384" i="4" s="1"/>
  <c r="BF368" i="4"/>
  <c r="BG368" i="4" s="1"/>
  <c r="BF352" i="4"/>
  <c r="BG352" i="4" s="1"/>
  <c r="BF336" i="4"/>
  <c r="BG336" i="4" s="1"/>
  <c r="BF320" i="4"/>
  <c r="BG320" i="4" s="1"/>
  <c r="BF304" i="4"/>
  <c r="BG304" i="4" s="1"/>
  <c r="BF288" i="4"/>
  <c r="BG288" i="4" s="1"/>
  <c r="BF272" i="4"/>
  <c r="BG272" i="4" s="1"/>
  <c r="BF256" i="4"/>
  <c r="BG256" i="4" s="1"/>
  <c r="BF240" i="4"/>
  <c r="BG240" i="4" s="1"/>
  <c r="BF224" i="4"/>
  <c r="BG224" i="4" s="1"/>
  <c r="BF208" i="4"/>
  <c r="BG208" i="4" s="1"/>
  <c r="BF192" i="4"/>
  <c r="BG192" i="4" s="1"/>
  <c r="BF176" i="4"/>
  <c r="BG176" i="4" s="1"/>
  <c r="BF160" i="4"/>
  <c r="BG160" i="4" s="1"/>
  <c r="BF144" i="4"/>
  <c r="BG144" i="4" s="1"/>
  <c r="BF128" i="4"/>
  <c r="BG128" i="4" s="1"/>
  <c r="BF112" i="4"/>
  <c r="BG112" i="4" s="1"/>
  <c r="BF96" i="4"/>
  <c r="BG96" i="4" s="1"/>
  <c r="BF80" i="4"/>
  <c r="BG80" i="4" s="1"/>
  <c r="BF64" i="4"/>
  <c r="BG64" i="4" s="1"/>
  <c r="BF48" i="4"/>
  <c r="BG48" i="4" s="1"/>
  <c r="BF32" i="4"/>
  <c r="BG32" i="4" s="1"/>
  <c r="BF707" i="4"/>
  <c r="BG707" i="4" s="1"/>
  <c r="BF547" i="4"/>
  <c r="BG547" i="4" s="1"/>
  <c r="BF515" i="4"/>
  <c r="BG515" i="4" s="1"/>
  <c r="BF487" i="4"/>
  <c r="BG487" i="4" s="1"/>
  <c r="BG459" i="4"/>
  <c r="BF459" i="4"/>
  <c r="BF427" i="4"/>
  <c r="BG427" i="4" s="1"/>
  <c r="BF399" i="4"/>
  <c r="BG399" i="4" s="1"/>
  <c r="BF371" i="4"/>
  <c r="BG371" i="4" s="1"/>
  <c r="BF339" i="4"/>
  <c r="BG339" i="4" s="1"/>
  <c r="BF307" i="4"/>
  <c r="BG307" i="4" s="1"/>
  <c r="BF275" i="4"/>
  <c r="BG275" i="4" s="1"/>
  <c r="BF247" i="4"/>
  <c r="BG247" i="4" s="1"/>
  <c r="BF219" i="4"/>
  <c r="BG219" i="4" s="1"/>
  <c r="BF191" i="4"/>
  <c r="BG191" i="4" s="1"/>
  <c r="BF159" i="4"/>
  <c r="BG159" i="4" s="1"/>
  <c r="BF131" i="4"/>
  <c r="BG131" i="4" s="1"/>
  <c r="BF99" i="4"/>
  <c r="BG99" i="4" s="1"/>
  <c r="BF71" i="4"/>
  <c r="BG71" i="4" s="1"/>
  <c r="BF43" i="4"/>
  <c r="BG43" i="4" s="1"/>
  <c r="BF1023" i="4"/>
  <c r="BG1023" i="4" s="1"/>
  <c r="BF1007" i="4"/>
  <c r="BG1007" i="4" s="1"/>
  <c r="BF991" i="4"/>
  <c r="BG991" i="4" s="1"/>
  <c r="BF975" i="4"/>
  <c r="BG975" i="4" s="1"/>
  <c r="BF959" i="4"/>
  <c r="BG959" i="4" s="1"/>
  <c r="BF943" i="4"/>
  <c r="BG943" i="4" s="1"/>
  <c r="BF927" i="4"/>
  <c r="BG927" i="4" s="1"/>
  <c r="BF911" i="4"/>
  <c r="BG911" i="4" s="1"/>
  <c r="BF895" i="4"/>
  <c r="BG895" i="4" s="1"/>
  <c r="BF879" i="4"/>
  <c r="BG879" i="4" s="1"/>
  <c r="BF863" i="4"/>
  <c r="BG863" i="4" s="1"/>
  <c r="BF847" i="4"/>
  <c r="BG847" i="4" s="1"/>
  <c r="BF831" i="4"/>
  <c r="BG831" i="4" s="1"/>
  <c r="BF815" i="4"/>
  <c r="BG815" i="4" s="1"/>
  <c r="BF799" i="4"/>
  <c r="BG799" i="4" s="1"/>
  <c r="BF783" i="4"/>
  <c r="BG783" i="4" s="1"/>
  <c r="BF767" i="4"/>
  <c r="BG767" i="4" s="1"/>
  <c r="BF751" i="4"/>
  <c r="BG751" i="4" s="1"/>
  <c r="BF735" i="4"/>
  <c r="BG735" i="4" s="1"/>
  <c r="BF719" i="4"/>
  <c r="BG719" i="4" s="1"/>
  <c r="BF699" i="4"/>
  <c r="BG699" i="4" s="1"/>
  <c r="BF683" i="4"/>
  <c r="BG683" i="4" s="1"/>
  <c r="BF667" i="4"/>
  <c r="BG667" i="4" s="1"/>
  <c r="BF651" i="4"/>
  <c r="BG651" i="4" s="1"/>
  <c r="BF635" i="4"/>
  <c r="BG635" i="4" s="1"/>
  <c r="BF619" i="4"/>
  <c r="BG619" i="4" s="1"/>
  <c r="BF603" i="4"/>
  <c r="BG603" i="4" s="1"/>
  <c r="BF587" i="4"/>
  <c r="BG587" i="4" s="1"/>
  <c r="BF567" i="4"/>
  <c r="BG567" i="4" s="1"/>
  <c r="BF535" i="4"/>
  <c r="BG535" i="4" s="1"/>
  <c r="BF503" i="4"/>
  <c r="BG503" i="4" s="1"/>
  <c r="BF463" i="4"/>
  <c r="BG463" i="4" s="1"/>
  <c r="BF431" i="4"/>
  <c r="BG431" i="4" s="1"/>
  <c r="BF395" i="4"/>
  <c r="BG395" i="4" s="1"/>
  <c r="BF359" i="4"/>
  <c r="BG359" i="4" s="1"/>
  <c r="BF327" i="4"/>
  <c r="BG327" i="4" s="1"/>
  <c r="BF295" i="4"/>
  <c r="BG295" i="4" s="1"/>
  <c r="BF259" i="4"/>
  <c r="BG259" i="4" s="1"/>
  <c r="BF223" i="4"/>
  <c r="BG223" i="4" s="1"/>
  <c r="BF187" i="4"/>
  <c r="BG187" i="4" s="1"/>
  <c r="BF155" i="4"/>
  <c r="BG155" i="4" s="1"/>
  <c r="BF119" i="4"/>
  <c r="BG119" i="4" s="1"/>
  <c r="BF83" i="4"/>
  <c r="BG83" i="4" s="1"/>
  <c r="BF47" i="4"/>
  <c r="BG47" i="4" s="1"/>
  <c r="BF1022" i="4"/>
  <c r="BG1022" i="4" s="1"/>
  <c r="BF1006" i="4"/>
  <c r="BG1006" i="4" s="1"/>
  <c r="BF990" i="4"/>
  <c r="BG990" i="4" s="1"/>
  <c r="BF974" i="4"/>
  <c r="BG974" i="4" s="1"/>
  <c r="BF958" i="4"/>
  <c r="BG958" i="4" s="1"/>
  <c r="BF942" i="4"/>
  <c r="BG942" i="4" s="1"/>
  <c r="BF926" i="4"/>
  <c r="BG926" i="4" s="1"/>
  <c r="BF910" i="4"/>
  <c r="BG910" i="4" s="1"/>
  <c r="BF894" i="4"/>
  <c r="BG894" i="4" s="1"/>
  <c r="BF878" i="4"/>
  <c r="BG878" i="4" s="1"/>
  <c r="BF862" i="4"/>
  <c r="BG862" i="4" s="1"/>
  <c r="BF846" i="4"/>
  <c r="BG846" i="4" s="1"/>
  <c r="BF830" i="4"/>
  <c r="BG830" i="4" s="1"/>
  <c r="BF814" i="4"/>
  <c r="BG814" i="4" s="1"/>
  <c r="BF798" i="4"/>
  <c r="BG798" i="4" s="1"/>
  <c r="BF782" i="4"/>
  <c r="BG782" i="4" s="1"/>
  <c r="BF766" i="4"/>
  <c r="BG766" i="4" s="1"/>
  <c r="BF750" i="4"/>
  <c r="BG750" i="4" s="1"/>
  <c r="BF734" i="4"/>
  <c r="BG734" i="4" s="1"/>
  <c r="BF718" i="4"/>
  <c r="BG718" i="4" s="1"/>
  <c r="BF702" i="4"/>
  <c r="BG702" i="4" s="1"/>
  <c r="BF686" i="4"/>
  <c r="BG686" i="4" s="1"/>
  <c r="BF670" i="4"/>
  <c r="BG670" i="4" s="1"/>
  <c r="BF654" i="4"/>
  <c r="BG654" i="4" s="1"/>
  <c r="BF638" i="4"/>
  <c r="BG638" i="4" s="1"/>
  <c r="BF622" i="4"/>
  <c r="BG622" i="4" s="1"/>
  <c r="BF606" i="4"/>
  <c r="BG606" i="4" s="1"/>
  <c r="BF590" i="4"/>
  <c r="BG590" i="4" s="1"/>
  <c r="BF574" i="4"/>
  <c r="BG574" i="4" s="1"/>
  <c r="BF558" i="4"/>
  <c r="BG558" i="4" s="1"/>
  <c r="BF542" i="4"/>
  <c r="BG542" i="4" s="1"/>
  <c r="BF526" i="4"/>
  <c r="BG526" i="4" s="1"/>
  <c r="BF510" i="4"/>
  <c r="BG510" i="4" s="1"/>
  <c r="BF494" i="4"/>
  <c r="BG494" i="4" s="1"/>
  <c r="BF478" i="4"/>
  <c r="BG478" i="4" s="1"/>
  <c r="BF462" i="4"/>
  <c r="BG462" i="4" s="1"/>
  <c r="BF446" i="4"/>
  <c r="BG446" i="4" s="1"/>
  <c r="BF430" i="4"/>
  <c r="BG430" i="4" s="1"/>
  <c r="BF414" i="4"/>
  <c r="BG414" i="4" s="1"/>
  <c r="BF398" i="4"/>
  <c r="BG398" i="4" s="1"/>
  <c r="BF382" i="4"/>
  <c r="BG382" i="4" s="1"/>
  <c r="BF366" i="4"/>
  <c r="BG366" i="4" s="1"/>
  <c r="BF350" i="4"/>
  <c r="BG350" i="4" s="1"/>
  <c r="BF334" i="4"/>
  <c r="BG334" i="4" s="1"/>
  <c r="BF318" i="4"/>
  <c r="BG318" i="4" s="1"/>
  <c r="BF302" i="4"/>
  <c r="BG302" i="4" s="1"/>
  <c r="BF286" i="4"/>
  <c r="BG286" i="4" s="1"/>
  <c r="BF270" i="4"/>
  <c r="BG270" i="4" s="1"/>
  <c r="BF254" i="4"/>
  <c r="BG254" i="4" s="1"/>
  <c r="BF238" i="4"/>
  <c r="BG238" i="4" s="1"/>
  <c r="BF222" i="4"/>
  <c r="BG222" i="4" s="1"/>
  <c r="BF206" i="4"/>
  <c r="BG206" i="4" s="1"/>
  <c r="BF190" i="4"/>
  <c r="BG190" i="4" s="1"/>
  <c r="BF174" i="4"/>
  <c r="BG174" i="4" s="1"/>
  <c r="BF158" i="4"/>
  <c r="BG158" i="4" s="1"/>
  <c r="BF142" i="4"/>
  <c r="BG142" i="4" s="1"/>
  <c r="BF126" i="4"/>
  <c r="BG126" i="4" s="1"/>
  <c r="BF110" i="4"/>
  <c r="BG110" i="4" s="1"/>
  <c r="BF94" i="4"/>
  <c r="BG94" i="4" s="1"/>
  <c r="BF78" i="4"/>
  <c r="BG78" i="4" s="1"/>
  <c r="BF62" i="4"/>
  <c r="BG62" i="4" s="1"/>
  <c r="BF46" i="4"/>
  <c r="BG46" i="4" s="1"/>
  <c r="BF30" i="4"/>
  <c r="BG30" i="4" s="1"/>
  <c r="BF573" i="4"/>
  <c r="BG573" i="4" s="1"/>
  <c r="BF537" i="4"/>
  <c r="BG537" i="4" s="1"/>
  <c r="BF505" i="4"/>
  <c r="BG505" i="4" s="1"/>
  <c r="BF477" i="4"/>
  <c r="BG477" i="4" s="1"/>
  <c r="BF449" i="4"/>
  <c r="BG449" i="4" s="1"/>
  <c r="BF421" i="4"/>
  <c r="BG421" i="4" s="1"/>
  <c r="BF389" i="4"/>
  <c r="BG389" i="4" s="1"/>
  <c r="BF361" i="4"/>
  <c r="BG361" i="4" s="1"/>
  <c r="BF333" i="4"/>
  <c r="BG333" i="4" s="1"/>
  <c r="BF301" i="4"/>
  <c r="BG301" i="4" s="1"/>
  <c r="BF273" i="4"/>
  <c r="BG273" i="4" s="1"/>
  <c r="BF241" i="4"/>
  <c r="BG241" i="4" s="1"/>
  <c r="BF213" i="4"/>
  <c r="BG213" i="4" s="1"/>
  <c r="BF185" i="4"/>
  <c r="BG185" i="4" s="1"/>
  <c r="BF153" i="4"/>
  <c r="BG153" i="4" s="1"/>
  <c r="BF125" i="4"/>
  <c r="BG125" i="4" s="1"/>
  <c r="BF97" i="4"/>
  <c r="BG97" i="4" s="1"/>
  <c r="BF69" i="4"/>
  <c r="BG69" i="4" s="1"/>
  <c r="BF37" i="4"/>
  <c r="BG37" i="4" s="1"/>
  <c r="BF1021" i="4"/>
  <c r="BG1021" i="4" s="1"/>
  <c r="BF1005" i="4"/>
  <c r="BG1005" i="4" s="1"/>
  <c r="BF989" i="4"/>
  <c r="BG989" i="4" s="1"/>
  <c r="BF973" i="4"/>
  <c r="BG973" i="4" s="1"/>
  <c r="BF957" i="4"/>
  <c r="BG957" i="4" s="1"/>
  <c r="BF941" i="4"/>
  <c r="BG941" i="4" s="1"/>
  <c r="BF925" i="4"/>
  <c r="BG925" i="4" s="1"/>
  <c r="BF909" i="4"/>
  <c r="BG909" i="4" s="1"/>
  <c r="BF893" i="4"/>
  <c r="BG893" i="4" s="1"/>
  <c r="BF877" i="4"/>
  <c r="BG877" i="4" s="1"/>
  <c r="BF861" i="4"/>
  <c r="BG861" i="4" s="1"/>
  <c r="BF845" i="4"/>
  <c r="BG845" i="4" s="1"/>
  <c r="BF829" i="4"/>
  <c r="BG829" i="4" s="1"/>
  <c r="BF813" i="4"/>
  <c r="BG813" i="4" s="1"/>
  <c r="BF797" i="4"/>
  <c r="BG797" i="4" s="1"/>
  <c r="BF781" i="4"/>
  <c r="BG781" i="4" s="1"/>
  <c r="BF765" i="4"/>
  <c r="BG765" i="4" s="1"/>
  <c r="BF749" i="4"/>
  <c r="BG749" i="4" s="1"/>
  <c r="BF733" i="4"/>
  <c r="BG733" i="4" s="1"/>
  <c r="BF717" i="4"/>
  <c r="BG717" i="4" s="1"/>
  <c r="BF701" i="4"/>
  <c r="BG701" i="4" s="1"/>
  <c r="BF681" i="4"/>
  <c r="BG681" i="4" s="1"/>
  <c r="BF665" i="4"/>
  <c r="BG665" i="4" s="1"/>
  <c r="BF649" i="4"/>
  <c r="BG649" i="4" s="1"/>
  <c r="BF633" i="4"/>
  <c r="BG633" i="4" s="1"/>
  <c r="BF617" i="4"/>
  <c r="BG617" i="4" s="1"/>
  <c r="BF601" i="4"/>
  <c r="BG601" i="4" s="1"/>
  <c r="BF585" i="4"/>
  <c r="BG585" i="4" s="1"/>
  <c r="BF565" i="4"/>
  <c r="BG565" i="4" s="1"/>
  <c r="BF533" i="4"/>
  <c r="BG533" i="4" s="1"/>
  <c r="BF501" i="4"/>
  <c r="BG501" i="4" s="1"/>
  <c r="BF465" i="4"/>
  <c r="BG465" i="4" s="1"/>
  <c r="BF429" i="4"/>
  <c r="BG429" i="4" s="1"/>
  <c r="BF393" i="4"/>
  <c r="BG393" i="4" s="1"/>
  <c r="BF357" i="4"/>
  <c r="BG357" i="4" s="1"/>
  <c r="BF321" i="4"/>
  <c r="BG321" i="4" s="1"/>
  <c r="BF289" i="4"/>
  <c r="BG289" i="4" s="1"/>
  <c r="BF253" i="4"/>
  <c r="BG253" i="4" s="1"/>
  <c r="BF217" i="4"/>
  <c r="BG217" i="4" s="1"/>
  <c r="BF181" i="4"/>
  <c r="BG181" i="4" s="1"/>
  <c r="BF149" i="4"/>
  <c r="BG149" i="4" s="1"/>
  <c r="BF113" i="4"/>
  <c r="BG113" i="4" s="1"/>
  <c r="BF73" i="4"/>
  <c r="BG73" i="4" s="1"/>
  <c r="BF41" i="4"/>
  <c r="BG41" i="4" s="1"/>
  <c r="BD22" i="13"/>
  <c r="P304" i="13"/>
  <c r="L303" i="13"/>
  <c r="S20" i="4"/>
  <c r="S65" i="4" s="1"/>
  <c r="V25" i="4"/>
  <c r="U25" i="4" s="1"/>
  <c r="S25" i="4" s="1"/>
  <c r="S69" i="4" s="1"/>
  <c r="S17" i="4"/>
  <c r="S62" i="4" s="1"/>
  <c r="V14" i="4"/>
  <c r="V15" i="4" s="1"/>
  <c r="U15" i="4" s="1"/>
  <c r="S30" i="4"/>
  <c r="S39" i="4" s="1"/>
  <c r="V29" i="4"/>
  <c r="U29" i="4" s="1"/>
  <c r="U22" i="4"/>
  <c r="S22" i="4" s="1"/>
  <c r="S66" i="4" s="1"/>
  <c r="V23" i="4"/>
  <c r="V24" i="4" s="1"/>
  <c r="U24" i="4" s="1"/>
  <c r="V27" i="4"/>
  <c r="U27" i="4" s="1"/>
  <c r="S27" i="4" s="1"/>
  <c r="S71" i="4" s="1"/>
  <c r="V28" i="4"/>
  <c r="U28" i="4" s="1"/>
  <c r="V26" i="4"/>
  <c r="S6" i="4"/>
  <c r="S52" i="4" s="1"/>
  <c r="S51" i="4"/>
  <c r="V38" i="4" l="1"/>
  <c r="U38" i="4" s="1"/>
  <c r="V37" i="4"/>
  <c r="U37" i="4" s="1"/>
  <c r="S37" i="4" s="1"/>
  <c r="V36" i="4"/>
  <c r="U36" i="4" s="1"/>
  <c r="S36" i="4" s="1"/>
  <c r="S79" i="4" s="1"/>
  <c r="V35" i="4"/>
  <c r="U35" i="4" s="1"/>
  <c r="S35" i="4" s="1"/>
  <c r="S78" i="4" s="1"/>
  <c r="V34" i="4"/>
  <c r="U34" i="4" s="1"/>
  <c r="S34" i="4" s="1"/>
  <c r="S77" i="4" s="1"/>
  <c r="V31" i="4"/>
  <c r="U31" i="4" s="1"/>
  <c r="S31" i="4" s="1"/>
  <c r="S74" i="4" s="1"/>
  <c r="U14" i="4"/>
  <c r="S14" i="4" s="1"/>
  <c r="S59" i="4" s="1"/>
  <c r="U23" i="4"/>
  <c r="S23" i="4" s="1"/>
  <c r="S67" i="4" s="1"/>
  <c r="U26" i="4"/>
  <c r="S26" i="4" s="1"/>
  <c r="S70" i="4" s="1"/>
  <c r="S28" i="4"/>
  <c r="S72" i="4" s="1"/>
  <c r="V47" i="4"/>
  <c r="U47" i="4" s="1"/>
  <c r="V43" i="4"/>
  <c r="V44" i="4"/>
  <c r="V46" i="4"/>
  <c r="U46" i="4" s="1"/>
  <c r="V40" i="4"/>
  <c r="V45" i="4"/>
  <c r="R4" i="6"/>
  <c r="R105" i="6"/>
  <c r="R104" i="6"/>
  <c r="R101" i="6"/>
  <c r="R100" i="6"/>
  <c r="R97" i="6"/>
  <c r="R96" i="6"/>
  <c r="R92" i="6"/>
  <c r="R89" i="6"/>
  <c r="R88" i="6"/>
  <c r="R85" i="6"/>
  <c r="R84" i="6"/>
  <c r="R81" i="6"/>
  <c r="R80" i="6"/>
  <c r="R76" i="6"/>
  <c r="R73" i="6"/>
  <c r="R72" i="6"/>
  <c r="R69" i="6"/>
  <c r="R68" i="6"/>
  <c r="R65" i="6"/>
  <c r="R64" i="6"/>
  <c r="R60" i="6"/>
  <c r="R57" i="6"/>
  <c r="R56" i="6"/>
  <c r="R53" i="6"/>
  <c r="R52" i="6"/>
  <c r="R49" i="6"/>
  <c r="R48" i="6"/>
  <c r="R44" i="6"/>
  <c r="R42" i="6"/>
  <c r="R41" i="6"/>
  <c r="R40" i="6"/>
  <c r="R37" i="6"/>
  <c r="R36" i="6"/>
  <c r="R34" i="6"/>
  <c r="R33" i="6"/>
  <c r="R32" i="6"/>
  <c r="R28" i="6"/>
  <c r="R25" i="6"/>
  <c r="R24" i="6"/>
  <c r="R21" i="6"/>
  <c r="R20" i="6"/>
  <c r="R17" i="6"/>
  <c r="R16" i="6"/>
  <c r="BC20" i="10"/>
  <c r="BC19" i="10"/>
  <c r="BC18" i="10"/>
  <c r="BC17" i="10"/>
  <c r="BC16" i="10"/>
  <c r="BC15" i="10"/>
  <c r="BC14" i="10"/>
  <c r="BC13" i="10"/>
  <c r="BB20" i="10"/>
  <c r="BB19" i="10"/>
  <c r="BB18" i="10"/>
  <c r="BB17" i="10"/>
  <c r="BB16" i="10"/>
  <c r="BB15" i="10"/>
  <c r="BB14" i="10"/>
  <c r="BB13" i="10"/>
  <c r="R47" i="2"/>
  <c r="R46" i="2"/>
  <c r="R45" i="2"/>
  <c r="R44" i="2"/>
  <c r="R43" i="2"/>
  <c r="R42" i="2"/>
  <c r="R41" i="2"/>
  <c r="R40" i="2"/>
  <c r="BA45" i="2" s="1"/>
  <c r="BA47" i="2" s="1"/>
  <c r="M41" i="2"/>
  <c r="M42" i="2"/>
  <c r="M43" i="2"/>
  <c r="M44" i="2"/>
  <c r="M45" i="2"/>
  <c r="M46" i="2"/>
  <c r="M47" i="2"/>
  <c r="M40" i="2"/>
  <c r="W107" i="6"/>
  <c r="W106" i="6"/>
  <c r="W105" i="6"/>
  <c r="W104" i="6"/>
  <c r="W103" i="6"/>
  <c r="W102" i="6"/>
  <c r="W101" i="6"/>
  <c r="W100" i="6"/>
  <c r="W99" i="6"/>
  <c r="W98" i="6"/>
  <c r="W97" i="6"/>
  <c r="W96" i="6"/>
  <c r="W95" i="6"/>
  <c r="W94" i="6"/>
  <c r="W93" i="6"/>
  <c r="W92" i="6"/>
  <c r="W91" i="6"/>
  <c r="W90" i="6"/>
  <c r="W89" i="6"/>
  <c r="W88" i="6"/>
  <c r="W87" i="6"/>
  <c r="W86" i="6"/>
  <c r="W85" i="6"/>
  <c r="W84" i="6"/>
  <c r="W83" i="6"/>
  <c r="W82" i="6"/>
  <c r="W81" i="6"/>
  <c r="W80" i="6"/>
  <c r="W79" i="6"/>
  <c r="W78" i="6"/>
  <c r="W77" i="6"/>
  <c r="W76" i="6"/>
  <c r="W75" i="6"/>
  <c r="W74" i="6"/>
  <c r="W73" i="6"/>
  <c r="W72" i="6"/>
  <c r="W71" i="6"/>
  <c r="W70" i="6"/>
  <c r="W69" i="6"/>
  <c r="W68" i="6"/>
  <c r="W67" i="6"/>
  <c r="W66" i="6"/>
  <c r="W65" i="6"/>
  <c r="W64" i="6"/>
  <c r="W63" i="6"/>
  <c r="W62" i="6"/>
  <c r="W61" i="6"/>
  <c r="W60" i="6"/>
  <c r="W59" i="6"/>
  <c r="W58" i="6"/>
  <c r="W57" i="6"/>
  <c r="W56" i="6"/>
  <c r="W55" i="6"/>
  <c r="W54" i="6"/>
  <c r="W53" i="6"/>
  <c r="W52" i="6"/>
  <c r="W51" i="6"/>
  <c r="W50" i="6"/>
  <c r="W49" i="6"/>
  <c r="W48" i="6"/>
  <c r="W47" i="6"/>
  <c r="W46" i="6"/>
  <c r="W45" i="6"/>
  <c r="W44" i="6"/>
  <c r="W43" i="6"/>
  <c r="W42" i="6"/>
  <c r="W41" i="6"/>
  <c r="W40" i="6"/>
  <c r="W39" i="6"/>
  <c r="W38" i="6"/>
  <c r="W37" i="6"/>
  <c r="W36" i="6"/>
  <c r="W35" i="6"/>
  <c r="W34" i="6"/>
  <c r="W33" i="6"/>
  <c r="W32" i="6"/>
  <c r="W31" i="6"/>
  <c r="W30" i="6"/>
  <c r="W29" i="6"/>
  <c r="W28" i="6"/>
  <c r="W27" i="6"/>
  <c r="W26" i="6"/>
  <c r="W25" i="6"/>
  <c r="W24" i="6"/>
  <c r="W23" i="6"/>
  <c r="W22" i="6"/>
  <c r="W21" i="6"/>
  <c r="W20" i="6"/>
  <c r="W19" i="6"/>
  <c r="W18" i="6"/>
  <c r="W17" i="6"/>
  <c r="W16" i="6"/>
  <c r="W14" i="6"/>
  <c r="W13" i="6"/>
  <c r="R106" i="6"/>
  <c r="R107" i="6"/>
  <c r="R103" i="6"/>
  <c r="R102" i="6"/>
  <c r="R99" i="6"/>
  <c r="R98" i="6"/>
  <c r="R95" i="6"/>
  <c r="R94" i="6"/>
  <c r="R93" i="6"/>
  <c r="R91" i="6"/>
  <c r="R90" i="6"/>
  <c r="R87" i="6"/>
  <c r="R86" i="6"/>
  <c r="R83" i="6"/>
  <c r="R82" i="6"/>
  <c r="R79" i="6"/>
  <c r="R78" i="6"/>
  <c r="R77" i="6"/>
  <c r="R75" i="6"/>
  <c r="R74" i="6"/>
  <c r="R71" i="6"/>
  <c r="R70" i="6"/>
  <c r="R67" i="6"/>
  <c r="R66" i="6"/>
  <c r="R63" i="6"/>
  <c r="R62" i="6"/>
  <c r="R61" i="6"/>
  <c r="R59" i="6"/>
  <c r="R58" i="6"/>
  <c r="R55" i="6"/>
  <c r="R54" i="6"/>
  <c r="R51" i="6"/>
  <c r="R50" i="6"/>
  <c r="R47" i="6"/>
  <c r="R46" i="6"/>
  <c r="R45" i="6"/>
  <c r="R43" i="6"/>
  <c r="R39" i="6"/>
  <c r="R38" i="6"/>
  <c r="R35" i="6"/>
  <c r="R31" i="6"/>
  <c r="R30" i="6"/>
  <c r="R29" i="6"/>
  <c r="R27" i="6"/>
  <c r="R26" i="6"/>
  <c r="R23" i="6"/>
  <c r="R22" i="6"/>
  <c r="R19" i="6"/>
  <c r="R18" i="6"/>
  <c r="P12" i="6"/>
  <c r="O12" i="6" s="1"/>
  <c r="P13" i="6"/>
  <c r="O13" i="6" s="1"/>
  <c r="P14" i="6"/>
  <c r="O14" i="6" s="1"/>
  <c r="P15" i="6"/>
  <c r="O15" i="6" s="1"/>
  <c r="Q15" i="6" s="1"/>
  <c r="P16" i="6"/>
  <c r="O16" i="6" s="1"/>
  <c r="Q16" i="6" s="1"/>
  <c r="P17" i="6"/>
  <c r="O17" i="6" s="1"/>
  <c r="Q17" i="6" s="1"/>
  <c r="P18" i="6"/>
  <c r="O18" i="6" s="1"/>
  <c r="Q18" i="6" s="1"/>
  <c r="P11" i="6"/>
  <c r="T15" i="6" l="1"/>
  <c r="T14" i="6"/>
  <c r="T13" i="6"/>
  <c r="AY26" i="3"/>
  <c r="V32" i="4"/>
  <c r="U32" i="4" s="1"/>
  <c r="S32" i="4" s="1"/>
  <c r="Q13" i="6"/>
  <c r="U11" i="6" s="1"/>
  <c r="Q12" i="6"/>
  <c r="U15" i="6" s="1"/>
  <c r="O11" i="6"/>
  <c r="T12" i="6" s="1"/>
  <c r="T11" i="6"/>
  <c r="S15" i="4"/>
  <c r="S60" i="4" s="1"/>
  <c r="S24" i="4"/>
  <c r="S68" i="4" s="1"/>
  <c r="S29" i="4"/>
  <c r="S73" i="4" s="1"/>
  <c r="Q14" i="6"/>
  <c r="S38" i="4"/>
  <c r="S81" i="4" s="1"/>
  <c r="S80" i="4"/>
  <c r="U45" i="4"/>
  <c r="S45" i="4" s="1"/>
  <c r="S87" i="4" s="1"/>
  <c r="U43" i="4"/>
  <c r="S43" i="4" s="1"/>
  <c r="S85" i="4" s="1"/>
  <c r="V41" i="4"/>
  <c r="U40" i="4"/>
  <c r="S40" i="4" s="1"/>
  <c r="S82" i="4" s="1"/>
  <c r="S46" i="4"/>
  <c r="S88" i="4" s="1"/>
  <c r="S47" i="4"/>
  <c r="S89" i="4" s="1"/>
  <c r="U44" i="4"/>
  <c r="S44" i="4" s="1"/>
  <c r="S86" i="4" s="1"/>
  <c r="E48" i="11"/>
  <c r="F48" i="11" s="1"/>
  <c r="E47" i="11"/>
  <c r="F47" i="11" s="1"/>
  <c r="E46" i="11"/>
  <c r="E45" i="11"/>
  <c r="E44" i="11"/>
  <c r="F44" i="11" s="1"/>
  <c r="E43" i="11"/>
  <c r="F43" i="11" s="1"/>
  <c r="E42" i="11"/>
  <c r="F42" i="11" s="1"/>
  <c r="E41" i="11"/>
  <c r="F41" i="11" s="1"/>
  <c r="E40" i="11"/>
  <c r="F40" i="11" s="1"/>
  <c r="E39" i="11"/>
  <c r="F39" i="11" s="1"/>
  <c r="E38" i="11"/>
  <c r="F38" i="11" s="1"/>
  <c r="E37" i="11"/>
  <c r="F37" i="11" s="1"/>
  <c r="E36" i="11"/>
  <c r="F36" i="11" s="1"/>
  <c r="E35" i="11"/>
  <c r="F35" i="11" s="1"/>
  <c r="E34" i="11"/>
  <c r="F34" i="11" s="1"/>
  <c r="E33" i="11"/>
  <c r="F33" i="11" s="1"/>
  <c r="E32" i="11"/>
  <c r="F32" i="11" s="1"/>
  <c r="E31" i="11"/>
  <c r="F31" i="11" s="1"/>
  <c r="E30" i="11"/>
  <c r="F30" i="11" s="1"/>
  <c r="E29" i="11"/>
  <c r="F29" i="11" s="1"/>
  <c r="E28" i="11"/>
  <c r="F28" i="11" s="1"/>
  <c r="E27" i="11"/>
  <c r="F27" i="11" s="1"/>
  <c r="E26" i="11"/>
  <c r="F26" i="11" s="1"/>
  <c r="E25" i="11"/>
  <c r="F25" i="11" s="1"/>
  <c r="E24" i="11"/>
  <c r="F24" i="11" s="1"/>
  <c r="E23" i="11"/>
  <c r="F23" i="11" s="1"/>
  <c r="E22" i="11"/>
  <c r="F22" i="11" s="1"/>
  <c r="E21" i="11"/>
  <c r="F21" i="11" s="1"/>
  <c r="Q989" i="12"/>
  <c r="Q988" i="12"/>
  <c r="Q987" i="12"/>
  <c r="Q986" i="12"/>
  <c r="Q985" i="12"/>
  <c r="Q984" i="12"/>
  <c r="Q983" i="12"/>
  <c r="Q982" i="12"/>
  <c r="Q981" i="12"/>
  <c r="Q980" i="12"/>
  <c r="Q979" i="12"/>
  <c r="Q978" i="12"/>
  <c r="Q977" i="12"/>
  <c r="Q976" i="12"/>
  <c r="Q975" i="12"/>
  <c r="Q974" i="12"/>
  <c r="Q973" i="12"/>
  <c r="Q972" i="12"/>
  <c r="Q971" i="12"/>
  <c r="Q970" i="12"/>
  <c r="Q969" i="12"/>
  <c r="Q968" i="12"/>
  <c r="Q967" i="12"/>
  <c r="Q966" i="12"/>
  <c r="Q965" i="12"/>
  <c r="Q964" i="12"/>
  <c r="Q963" i="12"/>
  <c r="Q962" i="12"/>
  <c r="Q961" i="12"/>
  <c r="Q960" i="12"/>
  <c r="Q959" i="12"/>
  <c r="Q958" i="12"/>
  <c r="Q957" i="12"/>
  <c r="Q956" i="12"/>
  <c r="Q955" i="12"/>
  <c r="Q954" i="12"/>
  <c r="Q953" i="12"/>
  <c r="Q952" i="12"/>
  <c r="Q951" i="12"/>
  <c r="Q950" i="12"/>
  <c r="Q949" i="12"/>
  <c r="Q948" i="12"/>
  <c r="Q947" i="12"/>
  <c r="Q946" i="12"/>
  <c r="Q945" i="12"/>
  <c r="Q944" i="12"/>
  <c r="Q943" i="12"/>
  <c r="Q942" i="12"/>
  <c r="Q941" i="12"/>
  <c r="Q940" i="12"/>
  <c r="Q939" i="12"/>
  <c r="Q938" i="12"/>
  <c r="Q937" i="12"/>
  <c r="Q936" i="12"/>
  <c r="Q935" i="12"/>
  <c r="Q934" i="12"/>
  <c r="Q933" i="12"/>
  <c r="Q932" i="12"/>
  <c r="Q931" i="12"/>
  <c r="Q930" i="12"/>
  <c r="Q929" i="12"/>
  <c r="Q928" i="12"/>
  <c r="Q927" i="12"/>
  <c r="Q926" i="12"/>
  <c r="Q925" i="12"/>
  <c r="Q924" i="12"/>
  <c r="Q923" i="12"/>
  <c r="Q922" i="12"/>
  <c r="Q921" i="12"/>
  <c r="Q920" i="12"/>
  <c r="Q919" i="12"/>
  <c r="Q918" i="12"/>
  <c r="Q917" i="12"/>
  <c r="Q916" i="12"/>
  <c r="Q915" i="12"/>
  <c r="Q914" i="12"/>
  <c r="Q913" i="12"/>
  <c r="Q912" i="12"/>
  <c r="Q911" i="12"/>
  <c r="Q910" i="12"/>
  <c r="Q909" i="12"/>
  <c r="Q908" i="12"/>
  <c r="Q907" i="12"/>
  <c r="Q906" i="12"/>
  <c r="Q905" i="12"/>
  <c r="Q904" i="12"/>
  <c r="Q903" i="12"/>
  <c r="Q902" i="12"/>
  <c r="Q901" i="12"/>
  <c r="Q900" i="12"/>
  <c r="Q899" i="12"/>
  <c r="Q898" i="12"/>
  <c r="Q897" i="12"/>
  <c r="Q896" i="12"/>
  <c r="Q895" i="12"/>
  <c r="Q894" i="12"/>
  <c r="Q893" i="12"/>
  <c r="Q892" i="12"/>
  <c r="Q891" i="12"/>
  <c r="Q890" i="12"/>
  <c r="Q889" i="12"/>
  <c r="Q888" i="12"/>
  <c r="Q887" i="12"/>
  <c r="Q886" i="12"/>
  <c r="Q885" i="12"/>
  <c r="Q884" i="12"/>
  <c r="Q883" i="12"/>
  <c r="Q882" i="12"/>
  <c r="Q881" i="12"/>
  <c r="Q880" i="12"/>
  <c r="Q879" i="12"/>
  <c r="Q878" i="12"/>
  <c r="Q877" i="12"/>
  <c r="Q876" i="12"/>
  <c r="Q875" i="12"/>
  <c r="Q874" i="12"/>
  <c r="Q873" i="12"/>
  <c r="Q872" i="12"/>
  <c r="Q871" i="12"/>
  <c r="Q870" i="12"/>
  <c r="Q869" i="12"/>
  <c r="Q868" i="12"/>
  <c r="Q867" i="12"/>
  <c r="Q866" i="12"/>
  <c r="Q865" i="12"/>
  <c r="Q864" i="12"/>
  <c r="Q863" i="12"/>
  <c r="Q862" i="12"/>
  <c r="Q861" i="12"/>
  <c r="Q860" i="12"/>
  <c r="Q859" i="12"/>
  <c r="Q858" i="12"/>
  <c r="Q857" i="12"/>
  <c r="Q856" i="12"/>
  <c r="Q855" i="12"/>
  <c r="Q854" i="12"/>
  <c r="Q853" i="12"/>
  <c r="Q852" i="12"/>
  <c r="Q851" i="12"/>
  <c r="Q850" i="12"/>
  <c r="Q849" i="12"/>
  <c r="Q848" i="12"/>
  <c r="Q847" i="12"/>
  <c r="Q846" i="12"/>
  <c r="Q845" i="12"/>
  <c r="Q844" i="12"/>
  <c r="Q843" i="12"/>
  <c r="Q842" i="12"/>
  <c r="Q841" i="12"/>
  <c r="Q840" i="12"/>
  <c r="Q839" i="12"/>
  <c r="Q838" i="12"/>
  <c r="Q837" i="12"/>
  <c r="Q836" i="12"/>
  <c r="Q835" i="12"/>
  <c r="Q834" i="12"/>
  <c r="Q833" i="12"/>
  <c r="Q832" i="12"/>
  <c r="Q831" i="12"/>
  <c r="Q830" i="12"/>
  <c r="Q829" i="12"/>
  <c r="Q828" i="12"/>
  <c r="Q827" i="12"/>
  <c r="Q826" i="12"/>
  <c r="Q825" i="12"/>
  <c r="Q824" i="12"/>
  <c r="Q823" i="12"/>
  <c r="Q822" i="12"/>
  <c r="Q821" i="12"/>
  <c r="Q820" i="12"/>
  <c r="Q819" i="12"/>
  <c r="Q818" i="12"/>
  <c r="Q817" i="12"/>
  <c r="Q816" i="12"/>
  <c r="Q815" i="12"/>
  <c r="Q814" i="12"/>
  <c r="Q813" i="12"/>
  <c r="Q812" i="12"/>
  <c r="Q811" i="12"/>
  <c r="Q810" i="12"/>
  <c r="Q809" i="12"/>
  <c r="Q808" i="12"/>
  <c r="Q807" i="12"/>
  <c r="Q806" i="12"/>
  <c r="Q805" i="12"/>
  <c r="Q804" i="12"/>
  <c r="Q803" i="12"/>
  <c r="Q802" i="12"/>
  <c r="Q801" i="12"/>
  <c r="Q800" i="12"/>
  <c r="Q799" i="12"/>
  <c r="Q798" i="12"/>
  <c r="Q797" i="12"/>
  <c r="Q796" i="12"/>
  <c r="Q795" i="12"/>
  <c r="Q794" i="12"/>
  <c r="Q793" i="12"/>
  <c r="Q792" i="12"/>
  <c r="Q791" i="12"/>
  <c r="Q790" i="12"/>
  <c r="Q789" i="12"/>
  <c r="Q788" i="12"/>
  <c r="Q787" i="12"/>
  <c r="Q786" i="12"/>
  <c r="Q785" i="12"/>
  <c r="Q784" i="12"/>
  <c r="Q783" i="12"/>
  <c r="Q782" i="12"/>
  <c r="Q781" i="12"/>
  <c r="Q780" i="12"/>
  <c r="Q779" i="12"/>
  <c r="Q778" i="12"/>
  <c r="Q777" i="12"/>
  <c r="Q776" i="12"/>
  <c r="Q775" i="12"/>
  <c r="Q774" i="12"/>
  <c r="Q773" i="12"/>
  <c r="Q772" i="12"/>
  <c r="Q771" i="12"/>
  <c r="Q770" i="12"/>
  <c r="Q769" i="12"/>
  <c r="Q768" i="12"/>
  <c r="Q767" i="12"/>
  <c r="Q766" i="12"/>
  <c r="Q765" i="12"/>
  <c r="Q764" i="12"/>
  <c r="Q763" i="12"/>
  <c r="Q762" i="12"/>
  <c r="Q761" i="12"/>
  <c r="Q760" i="12"/>
  <c r="Q759" i="12"/>
  <c r="Q758" i="12"/>
  <c r="Q757" i="12"/>
  <c r="Q756" i="12"/>
  <c r="Q755" i="12"/>
  <c r="Q754" i="12"/>
  <c r="Q753" i="12"/>
  <c r="Q752" i="12"/>
  <c r="Q751" i="12"/>
  <c r="Q750" i="12"/>
  <c r="Q749" i="12"/>
  <c r="Q748" i="12"/>
  <c r="Q747" i="12"/>
  <c r="Q746" i="12"/>
  <c r="Q745" i="12"/>
  <c r="Q744" i="12"/>
  <c r="Q743" i="12"/>
  <c r="Q742" i="12"/>
  <c r="Q741" i="12"/>
  <c r="Q740" i="12"/>
  <c r="Q739" i="12"/>
  <c r="Q738" i="12"/>
  <c r="Q737" i="12"/>
  <c r="Q736" i="12"/>
  <c r="Q735" i="12"/>
  <c r="Q734" i="12"/>
  <c r="Q733" i="12"/>
  <c r="Q732" i="12"/>
  <c r="Q731" i="12"/>
  <c r="Q730" i="12"/>
  <c r="Q729" i="12"/>
  <c r="Q728" i="12"/>
  <c r="Q727" i="12"/>
  <c r="Q726" i="12"/>
  <c r="Q725" i="12"/>
  <c r="Q724" i="12"/>
  <c r="Q723" i="12"/>
  <c r="Q722" i="12"/>
  <c r="Q721" i="12"/>
  <c r="Q720" i="12"/>
  <c r="Q719" i="12"/>
  <c r="Q718" i="12"/>
  <c r="Q717" i="12"/>
  <c r="Q716" i="12"/>
  <c r="Q715" i="12"/>
  <c r="Q714" i="12"/>
  <c r="Q713" i="12"/>
  <c r="Q712" i="12"/>
  <c r="Q711" i="12"/>
  <c r="Q710" i="12"/>
  <c r="Q709" i="12"/>
  <c r="Q708" i="12"/>
  <c r="Q707" i="12"/>
  <c r="Q706" i="12"/>
  <c r="Q705" i="12"/>
  <c r="Q704" i="12"/>
  <c r="Q703" i="12"/>
  <c r="Q702" i="12"/>
  <c r="Q701" i="12"/>
  <c r="Q700" i="12"/>
  <c r="Q699" i="12"/>
  <c r="Q698" i="12"/>
  <c r="Q697" i="12"/>
  <c r="Q696" i="12"/>
  <c r="Q695" i="12"/>
  <c r="Q694" i="12"/>
  <c r="Q693" i="12"/>
  <c r="Q692" i="12"/>
  <c r="Q691" i="12"/>
  <c r="Q690" i="12"/>
  <c r="Q689" i="12"/>
  <c r="Q688" i="12"/>
  <c r="Q687" i="12"/>
  <c r="Q686" i="12"/>
  <c r="Q685" i="12"/>
  <c r="Q684" i="12"/>
  <c r="Q683" i="12"/>
  <c r="Q682" i="12"/>
  <c r="Q681" i="12"/>
  <c r="Q680" i="12"/>
  <c r="Q679" i="12"/>
  <c r="Q678" i="12"/>
  <c r="Q677" i="12"/>
  <c r="Q676" i="12"/>
  <c r="Q675" i="12"/>
  <c r="Q674" i="12"/>
  <c r="Q673" i="12"/>
  <c r="Q672" i="12"/>
  <c r="Q671" i="12"/>
  <c r="Q670" i="12"/>
  <c r="Q669" i="12"/>
  <c r="Q668" i="12"/>
  <c r="Q667" i="12"/>
  <c r="Q666" i="12"/>
  <c r="Q665" i="12"/>
  <c r="Q664" i="12"/>
  <c r="Q663" i="12"/>
  <c r="Q662" i="12"/>
  <c r="Q661" i="12"/>
  <c r="Q660" i="12"/>
  <c r="Q659" i="12"/>
  <c r="Q658" i="12"/>
  <c r="Q657" i="12"/>
  <c r="Q656" i="12"/>
  <c r="Q655" i="12"/>
  <c r="Q654" i="12"/>
  <c r="Q653" i="12"/>
  <c r="Q652" i="12"/>
  <c r="Q651" i="12"/>
  <c r="Q650" i="12"/>
  <c r="Q649" i="12"/>
  <c r="Q648" i="12"/>
  <c r="Q647" i="12"/>
  <c r="Q646" i="12"/>
  <c r="Q645" i="12"/>
  <c r="Q644" i="12"/>
  <c r="Q643" i="12"/>
  <c r="Q642" i="12"/>
  <c r="Q641" i="12"/>
  <c r="Q640" i="12"/>
  <c r="Q639" i="12"/>
  <c r="Q638" i="12"/>
  <c r="Q637" i="12"/>
  <c r="Q636" i="12"/>
  <c r="Q635" i="12"/>
  <c r="Q634" i="12"/>
  <c r="Q633" i="12"/>
  <c r="Q632" i="12"/>
  <c r="Q631" i="12"/>
  <c r="Q630" i="12"/>
  <c r="Q629" i="12"/>
  <c r="Q628" i="12"/>
  <c r="Q627" i="12"/>
  <c r="Q626" i="12"/>
  <c r="Q625" i="12"/>
  <c r="Q624" i="12"/>
  <c r="Q623" i="12"/>
  <c r="Q622" i="12"/>
  <c r="Q621" i="12"/>
  <c r="Q620" i="12"/>
  <c r="Q619" i="12"/>
  <c r="Q618" i="12"/>
  <c r="Q617" i="12"/>
  <c r="Q616" i="12"/>
  <c r="Q615" i="12"/>
  <c r="Q614" i="12"/>
  <c r="Q613" i="12"/>
  <c r="Q612" i="12"/>
  <c r="Q611" i="12"/>
  <c r="Q610" i="12"/>
  <c r="Q609" i="12"/>
  <c r="Q608" i="12"/>
  <c r="Q607" i="12"/>
  <c r="Q606" i="12"/>
  <c r="Q605" i="12"/>
  <c r="Q604" i="12"/>
  <c r="Q603" i="12"/>
  <c r="Q602" i="12"/>
  <c r="Q601" i="12"/>
  <c r="Q600" i="12"/>
  <c r="Q599" i="12"/>
  <c r="Q598" i="12"/>
  <c r="Q597" i="12"/>
  <c r="Q596" i="12"/>
  <c r="Q595" i="12"/>
  <c r="Q594" i="12"/>
  <c r="Q593" i="12"/>
  <c r="Q592" i="12"/>
  <c r="Q591" i="12"/>
  <c r="Q590" i="12"/>
  <c r="Q589" i="12"/>
  <c r="Q588" i="12"/>
  <c r="Q587" i="12"/>
  <c r="Q586" i="12"/>
  <c r="Q585" i="12"/>
  <c r="Q584" i="12"/>
  <c r="Q583" i="12"/>
  <c r="Q582" i="12"/>
  <c r="Q581" i="12"/>
  <c r="Q580" i="12"/>
  <c r="Q579" i="12"/>
  <c r="Q578" i="12"/>
  <c r="Q577" i="12"/>
  <c r="Q576" i="12"/>
  <c r="Q575" i="12"/>
  <c r="Q574" i="12"/>
  <c r="Q573" i="12"/>
  <c r="Q572" i="12"/>
  <c r="Q571" i="12"/>
  <c r="Q570" i="12"/>
  <c r="Q569" i="12"/>
  <c r="Q568" i="12"/>
  <c r="Q567" i="12"/>
  <c r="Q566" i="12"/>
  <c r="Q565" i="12"/>
  <c r="Q564" i="12"/>
  <c r="Q563" i="12"/>
  <c r="Q562" i="12"/>
  <c r="Q561" i="12"/>
  <c r="Q560" i="12"/>
  <c r="Q559" i="12"/>
  <c r="Q558" i="12"/>
  <c r="Q557" i="12"/>
  <c r="Q556" i="12"/>
  <c r="Q555" i="12"/>
  <c r="Q554" i="12"/>
  <c r="Q553" i="12"/>
  <c r="Q552" i="12"/>
  <c r="Q551" i="12"/>
  <c r="Q550" i="12"/>
  <c r="Q549" i="12"/>
  <c r="Q548" i="12"/>
  <c r="Q547" i="12"/>
  <c r="Q546" i="12"/>
  <c r="Q545" i="12"/>
  <c r="Q544" i="12"/>
  <c r="Q543" i="12"/>
  <c r="Q542" i="12"/>
  <c r="Q541" i="12"/>
  <c r="Q540" i="12"/>
  <c r="Q539" i="12"/>
  <c r="Q538" i="12"/>
  <c r="Q537" i="12"/>
  <c r="Q536" i="12"/>
  <c r="Q535" i="12"/>
  <c r="Q534" i="12"/>
  <c r="Q533" i="12"/>
  <c r="Q532" i="12"/>
  <c r="Q531" i="12"/>
  <c r="Q530" i="12"/>
  <c r="Q529" i="12"/>
  <c r="Q528" i="12"/>
  <c r="Q527" i="12"/>
  <c r="Q526" i="12"/>
  <c r="Q525" i="12"/>
  <c r="Q524" i="12"/>
  <c r="Q523" i="12"/>
  <c r="Q522" i="12"/>
  <c r="Q521" i="12"/>
  <c r="Q520" i="12"/>
  <c r="Q519" i="12"/>
  <c r="Q518" i="12"/>
  <c r="Q517" i="12"/>
  <c r="Q516" i="12"/>
  <c r="Q515" i="12"/>
  <c r="Q514" i="12"/>
  <c r="Q513" i="12"/>
  <c r="Q512" i="12"/>
  <c r="Q511" i="12"/>
  <c r="Q510" i="12"/>
  <c r="Q509" i="12"/>
  <c r="Q508" i="12"/>
  <c r="Q507" i="12"/>
  <c r="Q506" i="12"/>
  <c r="Q505" i="12"/>
  <c r="Q504" i="12"/>
  <c r="Q503" i="12"/>
  <c r="Q502" i="12"/>
  <c r="Q501" i="12"/>
  <c r="Q500" i="12"/>
  <c r="Q499" i="12"/>
  <c r="Q498" i="12"/>
  <c r="Q497" i="12"/>
  <c r="Q496" i="12"/>
  <c r="Q495" i="12"/>
  <c r="Q494" i="12"/>
  <c r="Q493" i="12"/>
  <c r="Q492" i="12"/>
  <c r="Q491" i="12"/>
  <c r="Q490" i="12"/>
  <c r="Q489" i="12"/>
  <c r="Q488" i="12"/>
  <c r="Q487" i="12"/>
  <c r="Q486" i="12"/>
  <c r="Q485" i="12"/>
  <c r="Q484" i="12"/>
  <c r="Q483" i="12"/>
  <c r="Q482" i="12"/>
  <c r="Q481" i="12"/>
  <c r="Q480" i="12"/>
  <c r="Q479" i="12"/>
  <c r="Q478" i="12"/>
  <c r="Q477" i="12"/>
  <c r="Q476" i="12"/>
  <c r="Q475" i="12"/>
  <c r="Q474" i="12"/>
  <c r="Q473" i="12"/>
  <c r="Q472" i="12"/>
  <c r="Q471" i="12"/>
  <c r="Q470" i="12"/>
  <c r="Q469" i="12"/>
  <c r="Q468" i="12"/>
  <c r="Q467" i="12"/>
  <c r="Q466" i="12"/>
  <c r="Q465" i="12"/>
  <c r="Q464" i="12"/>
  <c r="Q463" i="12"/>
  <c r="Q462" i="12"/>
  <c r="Q461" i="12"/>
  <c r="Q460" i="12"/>
  <c r="Q459" i="12"/>
  <c r="Q458" i="12"/>
  <c r="Q457" i="12"/>
  <c r="Q456" i="12"/>
  <c r="Q455" i="12"/>
  <c r="Q454" i="12"/>
  <c r="Q453" i="12"/>
  <c r="Q452" i="12"/>
  <c r="Q451" i="12"/>
  <c r="Q450" i="12"/>
  <c r="Q449" i="12"/>
  <c r="Q448" i="12"/>
  <c r="Q447" i="12"/>
  <c r="Q446" i="12"/>
  <c r="Q445" i="12"/>
  <c r="Q444" i="12"/>
  <c r="Q443" i="12"/>
  <c r="Q442" i="12"/>
  <c r="Q441" i="12"/>
  <c r="Q440" i="12"/>
  <c r="Q439" i="12"/>
  <c r="Q438" i="12"/>
  <c r="Q437" i="12"/>
  <c r="Q436" i="12"/>
  <c r="Q435" i="12"/>
  <c r="Q434" i="12"/>
  <c r="Q433" i="12"/>
  <c r="Q432" i="12"/>
  <c r="Q431" i="12"/>
  <c r="Q430" i="12"/>
  <c r="Q429" i="12"/>
  <c r="Q428" i="12"/>
  <c r="Q427" i="12"/>
  <c r="Q426" i="12"/>
  <c r="Q425" i="12"/>
  <c r="Q424" i="12"/>
  <c r="Q423" i="12"/>
  <c r="Q422" i="12"/>
  <c r="Q421" i="12"/>
  <c r="Q420" i="12"/>
  <c r="Q419" i="12"/>
  <c r="Q418" i="12"/>
  <c r="Q417" i="12"/>
  <c r="Q416" i="12"/>
  <c r="Q415" i="12"/>
  <c r="Q414" i="12"/>
  <c r="Q413" i="12"/>
  <c r="Q412" i="12"/>
  <c r="Q411" i="12"/>
  <c r="Q410" i="12"/>
  <c r="Q409" i="12"/>
  <c r="Q408" i="12"/>
  <c r="Q407" i="12"/>
  <c r="Q406" i="12"/>
  <c r="Q405" i="12"/>
  <c r="Q404" i="12"/>
  <c r="Q403" i="12"/>
  <c r="Q402" i="12"/>
  <c r="Q401" i="12"/>
  <c r="Q400" i="12"/>
  <c r="Q399" i="12"/>
  <c r="Q398" i="12"/>
  <c r="Q397" i="12"/>
  <c r="Q396" i="12"/>
  <c r="Q395" i="12"/>
  <c r="Q394" i="12"/>
  <c r="Q393" i="12"/>
  <c r="Q392" i="12"/>
  <c r="Q391" i="12"/>
  <c r="Q390" i="12"/>
  <c r="Q389" i="12"/>
  <c r="Q388" i="12"/>
  <c r="Q387" i="12"/>
  <c r="Q386" i="12"/>
  <c r="Q385" i="12"/>
  <c r="Q384" i="12"/>
  <c r="Q383" i="12"/>
  <c r="Q382" i="12"/>
  <c r="Q381" i="12"/>
  <c r="Q380" i="12"/>
  <c r="Q379" i="12"/>
  <c r="Q378" i="12"/>
  <c r="Q377" i="12"/>
  <c r="Q376" i="12"/>
  <c r="Q375" i="12"/>
  <c r="Q374" i="12"/>
  <c r="Q373" i="12"/>
  <c r="Q372" i="12"/>
  <c r="Q371" i="12"/>
  <c r="Q370" i="12"/>
  <c r="Q369" i="12"/>
  <c r="Q368" i="12"/>
  <c r="Q367" i="12"/>
  <c r="Q366" i="12"/>
  <c r="Q365" i="12"/>
  <c r="Q364" i="12"/>
  <c r="Q363" i="12"/>
  <c r="Q362" i="12"/>
  <c r="Q361" i="12"/>
  <c r="Q360" i="12"/>
  <c r="Q359" i="12"/>
  <c r="Q358" i="12"/>
  <c r="Q357" i="12"/>
  <c r="Q356" i="12"/>
  <c r="Q355" i="12"/>
  <c r="Q354" i="12"/>
  <c r="Q353" i="12"/>
  <c r="Q352" i="12"/>
  <c r="Q351" i="12"/>
  <c r="Q350" i="12"/>
  <c r="Q349" i="12"/>
  <c r="Q348" i="12"/>
  <c r="Q347" i="12"/>
  <c r="Q346" i="12"/>
  <c r="Q345" i="12"/>
  <c r="Q344" i="12"/>
  <c r="Q343" i="12"/>
  <c r="Q342" i="12"/>
  <c r="Q341" i="12"/>
  <c r="Q340" i="12"/>
  <c r="Q339" i="12"/>
  <c r="Q338" i="12"/>
  <c r="Q337" i="12"/>
  <c r="Q336" i="12"/>
  <c r="Q335" i="12"/>
  <c r="Q334" i="12"/>
  <c r="Q333" i="12"/>
  <c r="Q332" i="12"/>
  <c r="Q331" i="12"/>
  <c r="Q330" i="12"/>
  <c r="Q329" i="12"/>
  <c r="Q328" i="12"/>
  <c r="Q327" i="12"/>
  <c r="Q326" i="12"/>
  <c r="Q325" i="12"/>
  <c r="Q324" i="12"/>
  <c r="Q323" i="12"/>
  <c r="Q322" i="12"/>
  <c r="Q321" i="12"/>
  <c r="Q320" i="12"/>
  <c r="Q319" i="12"/>
  <c r="Q318" i="12"/>
  <c r="Q317" i="12"/>
  <c r="Q316" i="12"/>
  <c r="Q315" i="12"/>
  <c r="Q314" i="12"/>
  <c r="Q313" i="12"/>
  <c r="Q312" i="12"/>
  <c r="Q311" i="12"/>
  <c r="Q310" i="12"/>
  <c r="Q309" i="12"/>
  <c r="Q308" i="12"/>
  <c r="Q307" i="12"/>
  <c r="Q306" i="12"/>
  <c r="Q305" i="12"/>
  <c r="Q304" i="12"/>
  <c r="Q303" i="12"/>
  <c r="Q302" i="12"/>
  <c r="Q301" i="12"/>
  <c r="Q300" i="12"/>
  <c r="Q299" i="12"/>
  <c r="Q298" i="12"/>
  <c r="Q297" i="12"/>
  <c r="Q296" i="12"/>
  <c r="Q295" i="12"/>
  <c r="Q294" i="12"/>
  <c r="Q293" i="12"/>
  <c r="Q292" i="12"/>
  <c r="Q291" i="12"/>
  <c r="Q290" i="12"/>
  <c r="Q289" i="12"/>
  <c r="Q288" i="12"/>
  <c r="Q287" i="12"/>
  <c r="Q286" i="12"/>
  <c r="Q285" i="12"/>
  <c r="Q284" i="12"/>
  <c r="Q283" i="12"/>
  <c r="Q282" i="12"/>
  <c r="Q281" i="12"/>
  <c r="Q280" i="12"/>
  <c r="Q279" i="12"/>
  <c r="Q278" i="12"/>
  <c r="Q277" i="12"/>
  <c r="Q276" i="12"/>
  <c r="Q275" i="12"/>
  <c r="Q274" i="12"/>
  <c r="Q273" i="12"/>
  <c r="Q272" i="12"/>
  <c r="Q271" i="12"/>
  <c r="Q270" i="12"/>
  <c r="Q269" i="12"/>
  <c r="Q268" i="12"/>
  <c r="Q267" i="12"/>
  <c r="Q266" i="12"/>
  <c r="Q265" i="12"/>
  <c r="Q264" i="12"/>
  <c r="Q263" i="12"/>
  <c r="Q262" i="12"/>
  <c r="Q261" i="12"/>
  <c r="Q260" i="12"/>
  <c r="Q259" i="12"/>
  <c r="Q258" i="12"/>
  <c r="Q257" i="12"/>
  <c r="Q256" i="12"/>
  <c r="Q255" i="12"/>
  <c r="Q254" i="12"/>
  <c r="Q253" i="12"/>
  <c r="Q252" i="12"/>
  <c r="Q251" i="12"/>
  <c r="Q250" i="12"/>
  <c r="Q249" i="12"/>
  <c r="Q248" i="12"/>
  <c r="Q247" i="12"/>
  <c r="Q246" i="12"/>
  <c r="Q245" i="12"/>
  <c r="Q244" i="12"/>
  <c r="Q243" i="12"/>
  <c r="Q242" i="12"/>
  <c r="Q241" i="12"/>
  <c r="Q240" i="12"/>
  <c r="Q239" i="12"/>
  <c r="Q238" i="12"/>
  <c r="Q237" i="12"/>
  <c r="Q236" i="12"/>
  <c r="Q235" i="12"/>
  <c r="Q234" i="12"/>
  <c r="Q233" i="12"/>
  <c r="Q232" i="12"/>
  <c r="Q231" i="12"/>
  <c r="Q230" i="12"/>
  <c r="Q229" i="12"/>
  <c r="Q228" i="12"/>
  <c r="Q227" i="12"/>
  <c r="Q226" i="12"/>
  <c r="Q225" i="12"/>
  <c r="Q224" i="12"/>
  <c r="Q223" i="12"/>
  <c r="Q222" i="12"/>
  <c r="Q221" i="12"/>
  <c r="Q220" i="12"/>
  <c r="Q219" i="12"/>
  <c r="Q218" i="12"/>
  <c r="Q217" i="12"/>
  <c r="Q216" i="12"/>
  <c r="Q215" i="12"/>
  <c r="Q214" i="12"/>
  <c r="Q213" i="12"/>
  <c r="Q212" i="12"/>
  <c r="Q211" i="12"/>
  <c r="Q210" i="12"/>
  <c r="Q209" i="12"/>
  <c r="Q208" i="12"/>
  <c r="Q207" i="12"/>
  <c r="Q206" i="12"/>
  <c r="Q205" i="12"/>
  <c r="Q204" i="12"/>
  <c r="Q203" i="12"/>
  <c r="Q202" i="12"/>
  <c r="Q201" i="12"/>
  <c r="Q200" i="12"/>
  <c r="Q199" i="12"/>
  <c r="Q198" i="12"/>
  <c r="Q197" i="12"/>
  <c r="Q196" i="12"/>
  <c r="Q195" i="12"/>
  <c r="Q194" i="12"/>
  <c r="Q193" i="12"/>
  <c r="Q192" i="12"/>
  <c r="Q191" i="12"/>
  <c r="Q190" i="12"/>
  <c r="Q189" i="12"/>
  <c r="Q188" i="12"/>
  <c r="Q187" i="12"/>
  <c r="Q186" i="12"/>
  <c r="Q185" i="12"/>
  <c r="Q184" i="12"/>
  <c r="Q183" i="12"/>
  <c r="Q182" i="12"/>
  <c r="Q181" i="12"/>
  <c r="Q180" i="12"/>
  <c r="Q179" i="12"/>
  <c r="Q178" i="12"/>
  <c r="Q177" i="12"/>
  <c r="Q176" i="12"/>
  <c r="Q175" i="12"/>
  <c r="Q174" i="12"/>
  <c r="Q173" i="12"/>
  <c r="Q172" i="12"/>
  <c r="Q171" i="12"/>
  <c r="Q170" i="12"/>
  <c r="Q169" i="12"/>
  <c r="Q168" i="12"/>
  <c r="Q167" i="12"/>
  <c r="Q166" i="12"/>
  <c r="Q165" i="12"/>
  <c r="Q164" i="12"/>
  <c r="Q163" i="12"/>
  <c r="Q162" i="12"/>
  <c r="Q161" i="12"/>
  <c r="Q160" i="12"/>
  <c r="Q159" i="12"/>
  <c r="Q158" i="12"/>
  <c r="Q157" i="12"/>
  <c r="Q156" i="12"/>
  <c r="Q155" i="12"/>
  <c r="Q154" i="12"/>
  <c r="Q153" i="12"/>
  <c r="Q152" i="12"/>
  <c r="Q151" i="12"/>
  <c r="Q150" i="12"/>
  <c r="Q149" i="12"/>
  <c r="Q148" i="12"/>
  <c r="Q147" i="12"/>
  <c r="Q146" i="12"/>
  <c r="Q145" i="12"/>
  <c r="Q144" i="12"/>
  <c r="Q143" i="12"/>
  <c r="Q142" i="12"/>
  <c r="Q141" i="12"/>
  <c r="Q140" i="12"/>
  <c r="Q139" i="12"/>
  <c r="Q138" i="12"/>
  <c r="Q137" i="12"/>
  <c r="Q136" i="12"/>
  <c r="Q135" i="12"/>
  <c r="Q134" i="12"/>
  <c r="Q133" i="12"/>
  <c r="Q132" i="12"/>
  <c r="Q131" i="12"/>
  <c r="Q130" i="12"/>
  <c r="Q129" i="12"/>
  <c r="Q128" i="12"/>
  <c r="Q127" i="12"/>
  <c r="Q126" i="12"/>
  <c r="Q125" i="12"/>
  <c r="Q124" i="12"/>
  <c r="Q123" i="12"/>
  <c r="Q122" i="12"/>
  <c r="Q121" i="12"/>
  <c r="Q120" i="12"/>
  <c r="Q119" i="12"/>
  <c r="Q118" i="12"/>
  <c r="Q117" i="12"/>
  <c r="Q116" i="12"/>
  <c r="Q115" i="12"/>
  <c r="Q114" i="12"/>
  <c r="Q113" i="12"/>
  <c r="Q112" i="12"/>
  <c r="Q111" i="12"/>
  <c r="Q110" i="12"/>
  <c r="Q109" i="12"/>
  <c r="Q108" i="12"/>
  <c r="Q107" i="12"/>
  <c r="Q106" i="12"/>
  <c r="Q105" i="12"/>
  <c r="Q104" i="12"/>
  <c r="Q103" i="12"/>
  <c r="Q102" i="12"/>
  <c r="Q101" i="12"/>
  <c r="Q100" i="12"/>
  <c r="Q99" i="12"/>
  <c r="Q98" i="12"/>
  <c r="Q97" i="12"/>
  <c r="Q96" i="12"/>
  <c r="Q95" i="12"/>
  <c r="Q94" i="12"/>
  <c r="Q93" i="12"/>
  <c r="Q92" i="12"/>
  <c r="Q91" i="12"/>
  <c r="Q90" i="12"/>
  <c r="Q89" i="12"/>
  <c r="Q88" i="12"/>
  <c r="Q87" i="12"/>
  <c r="Q86" i="12"/>
  <c r="Q85" i="12"/>
  <c r="Q84" i="12"/>
  <c r="Q83" i="12"/>
  <c r="Q82" i="12"/>
  <c r="Q81" i="12"/>
  <c r="Q80" i="12"/>
  <c r="Q79" i="12"/>
  <c r="Q78" i="12"/>
  <c r="Q77" i="12"/>
  <c r="Q76" i="12"/>
  <c r="Q75" i="12"/>
  <c r="Q74" i="12"/>
  <c r="Q73" i="12"/>
  <c r="Q72" i="12"/>
  <c r="Q71" i="12"/>
  <c r="Q70" i="12"/>
  <c r="Q69" i="12"/>
  <c r="Q68" i="12"/>
  <c r="Q67" i="12"/>
  <c r="Q66" i="12"/>
  <c r="Q65" i="12"/>
  <c r="Q64" i="12"/>
  <c r="Q63" i="12"/>
  <c r="Q62" i="12"/>
  <c r="Q61" i="12"/>
  <c r="Q60" i="12"/>
  <c r="Q59" i="12"/>
  <c r="Q58" i="12"/>
  <c r="Q57" i="12"/>
  <c r="Q56" i="12"/>
  <c r="Q55" i="12"/>
  <c r="Q54" i="12"/>
  <c r="Q53" i="12"/>
  <c r="Q52" i="12"/>
  <c r="Q51" i="12"/>
  <c r="Q50" i="12"/>
  <c r="Q49" i="12"/>
  <c r="Q48" i="12"/>
  <c r="Q47" i="12"/>
  <c r="Q46" i="12"/>
  <c r="Q45" i="12"/>
  <c r="Q44" i="12"/>
  <c r="Q43" i="12"/>
  <c r="Q42" i="12"/>
  <c r="Q41" i="12"/>
  <c r="Q40" i="12"/>
  <c r="Q39" i="12"/>
  <c r="Q38" i="12"/>
  <c r="Q37" i="12"/>
  <c r="Q36" i="12"/>
  <c r="Q35" i="12"/>
  <c r="Q34" i="12"/>
  <c r="Q33" i="12"/>
  <c r="Q32" i="12"/>
  <c r="Q31" i="12"/>
  <c r="Q30" i="12"/>
  <c r="Q29" i="12"/>
  <c r="Q28" i="12"/>
  <c r="Q27" i="12"/>
  <c r="Q26" i="12"/>
  <c r="Q25" i="12"/>
  <c r="Q24" i="12"/>
  <c r="Q23" i="12"/>
  <c r="Q22" i="12"/>
  <c r="Q21" i="12"/>
  <c r="Q20" i="12"/>
  <c r="Q19" i="12"/>
  <c r="Q18" i="12"/>
  <c r="Q17" i="12"/>
  <c r="Q16" i="12"/>
  <c r="Q15" i="12"/>
  <c r="Q14" i="12"/>
  <c r="Q13" i="12"/>
  <c r="Q12" i="12"/>
  <c r="Q11" i="12"/>
  <c r="P989" i="12"/>
  <c r="P988" i="12"/>
  <c r="P987" i="12"/>
  <c r="P986" i="12"/>
  <c r="P985" i="12"/>
  <c r="P984" i="12"/>
  <c r="P983" i="12"/>
  <c r="P982" i="12"/>
  <c r="P981" i="12"/>
  <c r="P980" i="12"/>
  <c r="P979" i="12"/>
  <c r="P978" i="12"/>
  <c r="P977" i="12"/>
  <c r="P976" i="12"/>
  <c r="P975" i="12"/>
  <c r="P974" i="12"/>
  <c r="P973" i="12"/>
  <c r="P972" i="12"/>
  <c r="P971" i="12"/>
  <c r="P970" i="12"/>
  <c r="P969" i="12"/>
  <c r="P968" i="12"/>
  <c r="P967" i="12"/>
  <c r="P966" i="12"/>
  <c r="P965" i="12"/>
  <c r="P964" i="12"/>
  <c r="P963" i="12"/>
  <c r="P962" i="12"/>
  <c r="P961" i="12"/>
  <c r="P960" i="12"/>
  <c r="P959" i="12"/>
  <c r="P958" i="12"/>
  <c r="P957" i="12"/>
  <c r="P956" i="12"/>
  <c r="P955" i="12"/>
  <c r="P954" i="12"/>
  <c r="P953" i="12"/>
  <c r="P952" i="12"/>
  <c r="P951" i="12"/>
  <c r="P950" i="12"/>
  <c r="P949" i="12"/>
  <c r="P948" i="12"/>
  <c r="P947" i="12"/>
  <c r="P946" i="12"/>
  <c r="P945" i="12"/>
  <c r="P944" i="12"/>
  <c r="P943" i="12"/>
  <c r="P942" i="12"/>
  <c r="P941" i="12"/>
  <c r="P940" i="12"/>
  <c r="P939" i="12"/>
  <c r="P938" i="12"/>
  <c r="P937" i="12"/>
  <c r="P936" i="12"/>
  <c r="P935" i="12"/>
  <c r="P934" i="12"/>
  <c r="P933" i="12"/>
  <c r="P932" i="12"/>
  <c r="P931" i="12"/>
  <c r="P930" i="12"/>
  <c r="P929" i="12"/>
  <c r="P928" i="12"/>
  <c r="P927" i="12"/>
  <c r="P926" i="12"/>
  <c r="P925" i="12"/>
  <c r="P924" i="12"/>
  <c r="P923" i="12"/>
  <c r="P922" i="12"/>
  <c r="P921" i="12"/>
  <c r="P920" i="12"/>
  <c r="P919" i="12"/>
  <c r="P918" i="12"/>
  <c r="P917" i="12"/>
  <c r="P916" i="12"/>
  <c r="P915" i="12"/>
  <c r="P914" i="12"/>
  <c r="P913" i="12"/>
  <c r="P912" i="12"/>
  <c r="P911" i="12"/>
  <c r="P910" i="12"/>
  <c r="P909" i="12"/>
  <c r="P908" i="12"/>
  <c r="P907" i="12"/>
  <c r="P906" i="12"/>
  <c r="P905" i="12"/>
  <c r="P904" i="12"/>
  <c r="P903" i="12"/>
  <c r="P902" i="12"/>
  <c r="P901" i="12"/>
  <c r="P900" i="12"/>
  <c r="P899" i="12"/>
  <c r="P898" i="12"/>
  <c r="P897" i="12"/>
  <c r="P896" i="12"/>
  <c r="P895" i="12"/>
  <c r="P894" i="12"/>
  <c r="P893" i="12"/>
  <c r="P892" i="12"/>
  <c r="P891" i="12"/>
  <c r="P890" i="12"/>
  <c r="P889" i="12"/>
  <c r="P888" i="12"/>
  <c r="P887" i="12"/>
  <c r="P886" i="12"/>
  <c r="P885" i="12"/>
  <c r="P884" i="12"/>
  <c r="P883" i="12"/>
  <c r="P882" i="12"/>
  <c r="P881" i="12"/>
  <c r="P880" i="12"/>
  <c r="P879" i="12"/>
  <c r="P878" i="12"/>
  <c r="P877" i="12"/>
  <c r="P876" i="12"/>
  <c r="P875" i="12"/>
  <c r="P874" i="12"/>
  <c r="P873" i="12"/>
  <c r="P872" i="12"/>
  <c r="P871" i="12"/>
  <c r="P870" i="12"/>
  <c r="P869" i="12"/>
  <c r="P868" i="12"/>
  <c r="P867" i="12"/>
  <c r="P866" i="12"/>
  <c r="P865" i="12"/>
  <c r="P864" i="12"/>
  <c r="P863" i="12"/>
  <c r="P862" i="12"/>
  <c r="P861" i="12"/>
  <c r="P860" i="12"/>
  <c r="P859" i="12"/>
  <c r="P858" i="12"/>
  <c r="P857" i="12"/>
  <c r="P856" i="12"/>
  <c r="P855" i="12"/>
  <c r="P854" i="12"/>
  <c r="P853" i="12"/>
  <c r="P852" i="12"/>
  <c r="P851" i="12"/>
  <c r="P850" i="12"/>
  <c r="P849" i="12"/>
  <c r="P848" i="12"/>
  <c r="P847" i="12"/>
  <c r="P846" i="12"/>
  <c r="P845" i="12"/>
  <c r="P844" i="12"/>
  <c r="P843" i="12"/>
  <c r="P842" i="12"/>
  <c r="P841" i="12"/>
  <c r="P840" i="12"/>
  <c r="P839" i="12"/>
  <c r="P838" i="12"/>
  <c r="P837" i="12"/>
  <c r="P836" i="12"/>
  <c r="P835" i="12"/>
  <c r="P834" i="12"/>
  <c r="P833" i="12"/>
  <c r="P832" i="12"/>
  <c r="P831" i="12"/>
  <c r="P830" i="12"/>
  <c r="P829" i="12"/>
  <c r="P828" i="12"/>
  <c r="P827" i="12"/>
  <c r="P826" i="12"/>
  <c r="P825" i="12"/>
  <c r="P824" i="12"/>
  <c r="P823" i="12"/>
  <c r="P822" i="12"/>
  <c r="P821" i="12"/>
  <c r="P820" i="12"/>
  <c r="P819" i="12"/>
  <c r="P818" i="12"/>
  <c r="P817" i="12"/>
  <c r="P816" i="12"/>
  <c r="P815" i="12"/>
  <c r="P814" i="12"/>
  <c r="P813" i="12"/>
  <c r="P812" i="12"/>
  <c r="P811" i="12"/>
  <c r="P810" i="12"/>
  <c r="P809" i="12"/>
  <c r="P808" i="12"/>
  <c r="P807" i="12"/>
  <c r="P806" i="12"/>
  <c r="P805" i="12"/>
  <c r="P804" i="12"/>
  <c r="P803" i="12"/>
  <c r="P802" i="12"/>
  <c r="P801" i="12"/>
  <c r="P800" i="12"/>
  <c r="P799" i="12"/>
  <c r="P798" i="12"/>
  <c r="P797" i="12"/>
  <c r="P796" i="12"/>
  <c r="P795" i="12"/>
  <c r="P794" i="12"/>
  <c r="P793" i="12"/>
  <c r="P792" i="12"/>
  <c r="P791" i="12"/>
  <c r="P790" i="12"/>
  <c r="P789" i="12"/>
  <c r="P788" i="12"/>
  <c r="P787" i="12"/>
  <c r="P786" i="12"/>
  <c r="P785" i="12"/>
  <c r="P784" i="12"/>
  <c r="P783" i="12"/>
  <c r="P782" i="12"/>
  <c r="P781" i="12"/>
  <c r="P780" i="12"/>
  <c r="P779" i="12"/>
  <c r="P778" i="12"/>
  <c r="P777" i="12"/>
  <c r="P776" i="12"/>
  <c r="P775" i="12"/>
  <c r="P774" i="12"/>
  <c r="P773" i="12"/>
  <c r="P772" i="12"/>
  <c r="P771" i="12"/>
  <c r="P770" i="12"/>
  <c r="P769" i="12"/>
  <c r="P768" i="12"/>
  <c r="P767" i="12"/>
  <c r="P766" i="12"/>
  <c r="P765" i="12"/>
  <c r="P764" i="12"/>
  <c r="P763" i="12"/>
  <c r="P762" i="12"/>
  <c r="P761" i="12"/>
  <c r="P760" i="12"/>
  <c r="P759" i="12"/>
  <c r="P758" i="12"/>
  <c r="P757" i="12"/>
  <c r="P756" i="12"/>
  <c r="P755" i="12"/>
  <c r="P754" i="12"/>
  <c r="P753" i="12"/>
  <c r="P752" i="12"/>
  <c r="P751" i="12"/>
  <c r="P750" i="12"/>
  <c r="P749" i="12"/>
  <c r="P748" i="12"/>
  <c r="P747" i="12"/>
  <c r="P746" i="12"/>
  <c r="P745" i="12"/>
  <c r="P744" i="12"/>
  <c r="P743" i="12"/>
  <c r="P742" i="12"/>
  <c r="P741" i="12"/>
  <c r="P740" i="12"/>
  <c r="P739" i="12"/>
  <c r="P738" i="12"/>
  <c r="P737" i="12"/>
  <c r="P736" i="12"/>
  <c r="P735" i="12"/>
  <c r="P734" i="12"/>
  <c r="P733" i="12"/>
  <c r="P732" i="12"/>
  <c r="P731" i="12"/>
  <c r="P730" i="12"/>
  <c r="P729" i="12"/>
  <c r="P728" i="12"/>
  <c r="P727" i="12"/>
  <c r="P726" i="12"/>
  <c r="P725" i="12"/>
  <c r="P724" i="12"/>
  <c r="P723" i="12"/>
  <c r="P722" i="12"/>
  <c r="P721" i="12"/>
  <c r="P720" i="12"/>
  <c r="P719" i="12"/>
  <c r="P718" i="12"/>
  <c r="P717" i="12"/>
  <c r="P716" i="12"/>
  <c r="P715" i="12"/>
  <c r="P714" i="12"/>
  <c r="P713" i="12"/>
  <c r="P712" i="12"/>
  <c r="P711" i="12"/>
  <c r="P710" i="12"/>
  <c r="P709" i="12"/>
  <c r="P708" i="12"/>
  <c r="P707" i="12"/>
  <c r="P706" i="12"/>
  <c r="P705" i="12"/>
  <c r="P704" i="12"/>
  <c r="P703" i="12"/>
  <c r="P702" i="12"/>
  <c r="P701" i="12"/>
  <c r="P700" i="12"/>
  <c r="P699" i="12"/>
  <c r="P698" i="12"/>
  <c r="P697" i="12"/>
  <c r="P696" i="12"/>
  <c r="P695" i="12"/>
  <c r="P694" i="12"/>
  <c r="P693" i="12"/>
  <c r="P692" i="12"/>
  <c r="P691" i="12"/>
  <c r="P690" i="12"/>
  <c r="P689" i="12"/>
  <c r="P688" i="12"/>
  <c r="P687" i="12"/>
  <c r="P686" i="12"/>
  <c r="P685" i="12"/>
  <c r="P684" i="12"/>
  <c r="P683" i="12"/>
  <c r="P682" i="12"/>
  <c r="P681" i="12"/>
  <c r="P680" i="12"/>
  <c r="P679" i="12"/>
  <c r="P678" i="12"/>
  <c r="P677" i="12"/>
  <c r="P676" i="12"/>
  <c r="P675" i="12"/>
  <c r="P674" i="12"/>
  <c r="P673" i="12"/>
  <c r="P672" i="12"/>
  <c r="P671" i="12"/>
  <c r="P670" i="12"/>
  <c r="P669" i="12"/>
  <c r="P668" i="12"/>
  <c r="P667" i="12"/>
  <c r="P666" i="12"/>
  <c r="P665" i="12"/>
  <c r="P664" i="12"/>
  <c r="P663" i="12"/>
  <c r="P662" i="12"/>
  <c r="P661" i="12"/>
  <c r="P660" i="12"/>
  <c r="P659" i="12"/>
  <c r="P658" i="12"/>
  <c r="P657" i="12"/>
  <c r="P656" i="12"/>
  <c r="P655" i="12"/>
  <c r="P654" i="12"/>
  <c r="P653" i="12"/>
  <c r="P652" i="12"/>
  <c r="P651" i="12"/>
  <c r="P650" i="12"/>
  <c r="P649" i="12"/>
  <c r="P648" i="12"/>
  <c r="P647" i="12"/>
  <c r="P646" i="12"/>
  <c r="P645" i="12"/>
  <c r="P644" i="12"/>
  <c r="P643" i="12"/>
  <c r="P642" i="12"/>
  <c r="P641" i="12"/>
  <c r="P640" i="12"/>
  <c r="P639" i="12"/>
  <c r="P638" i="12"/>
  <c r="P637" i="12"/>
  <c r="P636" i="12"/>
  <c r="P635" i="12"/>
  <c r="P634" i="12"/>
  <c r="P633" i="12"/>
  <c r="P632" i="12"/>
  <c r="P631" i="12"/>
  <c r="P630" i="12"/>
  <c r="P629" i="12"/>
  <c r="P628" i="12"/>
  <c r="P627" i="12"/>
  <c r="P626" i="12"/>
  <c r="P625" i="12"/>
  <c r="P624" i="12"/>
  <c r="P623" i="12"/>
  <c r="P622" i="12"/>
  <c r="P621" i="12"/>
  <c r="P620" i="12"/>
  <c r="P619" i="12"/>
  <c r="P618" i="12"/>
  <c r="P617" i="12"/>
  <c r="P616" i="12"/>
  <c r="P615" i="12"/>
  <c r="P614" i="12"/>
  <c r="P613" i="12"/>
  <c r="P612" i="12"/>
  <c r="P611" i="12"/>
  <c r="P610" i="12"/>
  <c r="P609" i="12"/>
  <c r="P608" i="12"/>
  <c r="P607" i="12"/>
  <c r="P606" i="12"/>
  <c r="P605" i="12"/>
  <c r="P604" i="12"/>
  <c r="P603" i="12"/>
  <c r="P602" i="12"/>
  <c r="P601" i="12"/>
  <c r="P600" i="12"/>
  <c r="P599" i="12"/>
  <c r="P598" i="12"/>
  <c r="P597" i="12"/>
  <c r="P596" i="12"/>
  <c r="P595" i="12"/>
  <c r="P594" i="12"/>
  <c r="P593" i="12"/>
  <c r="P592" i="12"/>
  <c r="P591" i="12"/>
  <c r="P590" i="12"/>
  <c r="P589" i="12"/>
  <c r="P588" i="12"/>
  <c r="P587" i="12"/>
  <c r="P586" i="12"/>
  <c r="P585" i="12"/>
  <c r="P584" i="12"/>
  <c r="P583" i="12"/>
  <c r="P582" i="12"/>
  <c r="P581" i="12"/>
  <c r="P580" i="12"/>
  <c r="P579" i="12"/>
  <c r="P578" i="12"/>
  <c r="P577" i="12"/>
  <c r="P576" i="12"/>
  <c r="P575" i="12"/>
  <c r="P574" i="12"/>
  <c r="P573" i="12"/>
  <c r="P572" i="12"/>
  <c r="P571" i="12"/>
  <c r="P570" i="12"/>
  <c r="P569" i="12"/>
  <c r="P568" i="12"/>
  <c r="P567" i="12"/>
  <c r="P566" i="12"/>
  <c r="P565" i="12"/>
  <c r="P564" i="12"/>
  <c r="P563" i="12"/>
  <c r="P562" i="12"/>
  <c r="P561" i="12"/>
  <c r="P560" i="12"/>
  <c r="P559" i="12"/>
  <c r="P558" i="12"/>
  <c r="P557" i="12"/>
  <c r="P556" i="12"/>
  <c r="P555" i="12"/>
  <c r="P554" i="12"/>
  <c r="P553" i="12"/>
  <c r="P552" i="12"/>
  <c r="P551" i="12"/>
  <c r="P550" i="12"/>
  <c r="P549" i="12"/>
  <c r="P548" i="12"/>
  <c r="P547" i="12"/>
  <c r="P546" i="12"/>
  <c r="P545" i="12"/>
  <c r="P544" i="12"/>
  <c r="P543" i="12"/>
  <c r="P542" i="12"/>
  <c r="P541" i="12"/>
  <c r="P540" i="12"/>
  <c r="P539" i="12"/>
  <c r="P538" i="12"/>
  <c r="P537" i="12"/>
  <c r="P536" i="12"/>
  <c r="P535" i="12"/>
  <c r="P534" i="12"/>
  <c r="P533" i="12"/>
  <c r="P532" i="12"/>
  <c r="P531" i="12"/>
  <c r="P530" i="12"/>
  <c r="P529" i="12"/>
  <c r="P528" i="12"/>
  <c r="P527" i="12"/>
  <c r="P526" i="12"/>
  <c r="P525" i="12"/>
  <c r="P524" i="12"/>
  <c r="P523" i="12"/>
  <c r="P522" i="12"/>
  <c r="P521" i="12"/>
  <c r="P520" i="12"/>
  <c r="P519" i="12"/>
  <c r="P518" i="12"/>
  <c r="P517" i="12"/>
  <c r="P516" i="12"/>
  <c r="P515" i="12"/>
  <c r="P514" i="12"/>
  <c r="P513" i="12"/>
  <c r="P512" i="12"/>
  <c r="P511" i="12"/>
  <c r="P510" i="12"/>
  <c r="P509" i="12"/>
  <c r="P508" i="12"/>
  <c r="P507" i="12"/>
  <c r="P506" i="12"/>
  <c r="P505" i="12"/>
  <c r="P504" i="12"/>
  <c r="P503" i="12"/>
  <c r="P502" i="12"/>
  <c r="P501" i="12"/>
  <c r="P500" i="12"/>
  <c r="P499" i="12"/>
  <c r="P498" i="12"/>
  <c r="P497" i="12"/>
  <c r="P496" i="12"/>
  <c r="P495" i="12"/>
  <c r="P494" i="12"/>
  <c r="P493" i="12"/>
  <c r="P492" i="12"/>
  <c r="P491" i="12"/>
  <c r="P490" i="12"/>
  <c r="P489" i="12"/>
  <c r="P488" i="12"/>
  <c r="P487" i="12"/>
  <c r="P486" i="12"/>
  <c r="P485" i="12"/>
  <c r="P484" i="12"/>
  <c r="P483" i="12"/>
  <c r="P482" i="12"/>
  <c r="P481" i="12"/>
  <c r="P480" i="12"/>
  <c r="P479" i="12"/>
  <c r="P478" i="12"/>
  <c r="P477" i="12"/>
  <c r="P476" i="12"/>
  <c r="P475" i="12"/>
  <c r="P474" i="12"/>
  <c r="P473" i="12"/>
  <c r="P472" i="12"/>
  <c r="P471" i="12"/>
  <c r="P470" i="12"/>
  <c r="P469" i="12"/>
  <c r="P468" i="12"/>
  <c r="P467" i="12"/>
  <c r="P466" i="12"/>
  <c r="P465" i="12"/>
  <c r="P464" i="12"/>
  <c r="P463" i="12"/>
  <c r="P462" i="12"/>
  <c r="P461" i="12"/>
  <c r="P460" i="12"/>
  <c r="P459" i="12"/>
  <c r="P458" i="12"/>
  <c r="P457" i="12"/>
  <c r="P456" i="12"/>
  <c r="P455" i="12"/>
  <c r="P454" i="12"/>
  <c r="P453" i="12"/>
  <c r="P452" i="12"/>
  <c r="P451" i="12"/>
  <c r="P450" i="12"/>
  <c r="P449" i="12"/>
  <c r="P448" i="12"/>
  <c r="P447" i="12"/>
  <c r="P446" i="12"/>
  <c r="P445" i="12"/>
  <c r="P444" i="12"/>
  <c r="P443" i="12"/>
  <c r="P442" i="12"/>
  <c r="P441" i="12"/>
  <c r="P440" i="12"/>
  <c r="P439" i="12"/>
  <c r="P438" i="12"/>
  <c r="P437" i="12"/>
  <c r="P436" i="12"/>
  <c r="P435" i="12"/>
  <c r="P434" i="12"/>
  <c r="P433" i="12"/>
  <c r="P432" i="12"/>
  <c r="P431" i="12"/>
  <c r="P430" i="12"/>
  <c r="P429" i="12"/>
  <c r="P428" i="12"/>
  <c r="P427" i="12"/>
  <c r="P426" i="12"/>
  <c r="P425" i="12"/>
  <c r="P424" i="12"/>
  <c r="P423" i="12"/>
  <c r="P422" i="12"/>
  <c r="P421" i="12"/>
  <c r="P420" i="12"/>
  <c r="P419" i="12"/>
  <c r="P418" i="12"/>
  <c r="P417" i="12"/>
  <c r="P416" i="12"/>
  <c r="P415" i="12"/>
  <c r="P414" i="12"/>
  <c r="P413" i="12"/>
  <c r="P412" i="12"/>
  <c r="P411" i="12"/>
  <c r="P410" i="12"/>
  <c r="P409" i="12"/>
  <c r="P408" i="12"/>
  <c r="P407" i="12"/>
  <c r="P406" i="12"/>
  <c r="P405" i="12"/>
  <c r="P404" i="12"/>
  <c r="P403" i="12"/>
  <c r="P402" i="12"/>
  <c r="P401" i="12"/>
  <c r="P400" i="12"/>
  <c r="P399" i="12"/>
  <c r="P398" i="12"/>
  <c r="P397" i="12"/>
  <c r="P396" i="12"/>
  <c r="P395" i="12"/>
  <c r="P394" i="12"/>
  <c r="P393" i="12"/>
  <c r="P392" i="12"/>
  <c r="P391" i="12"/>
  <c r="P390" i="12"/>
  <c r="P389" i="12"/>
  <c r="P388" i="12"/>
  <c r="P387" i="12"/>
  <c r="P386" i="12"/>
  <c r="P385" i="12"/>
  <c r="P384" i="12"/>
  <c r="P383" i="12"/>
  <c r="P382" i="12"/>
  <c r="P381" i="12"/>
  <c r="P380" i="12"/>
  <c r="P379" i="12"/>
  <c r="P378" i="12"/>
  <c r="P377" i="12"/>
  <c r="P376" i="12"/>
  <c r="P375" i="12"/>
  <c r="P374" i="12"/>
  <c r="P373" i="12"/>
  <c r="P372" i="12"/>
  <c r="P371" i="12"/>
  <c r="P370" i="12"/>
  <c r="P369" i="12"/>
  <c r="P368" i="12"/>
  <c r="P367" i="12"/>
  <c r="P366" i="12"/>
  <c r="P365" i="12"/>
  <c r="P364" i="12"/>
  <c r="P363" i="12"/>
  <c r="P362" i="12"/>
  <c r="P361" i="12"/>
  <c r="P360" i="12"/>
  <c r="P359" i="12"/>
  <c r="P358" i="12"/>
  <c r="P357" i="12"/>
  <c r="P356" i="12"/>
  <c r="P355" i="12"/>
  <c r="P354" i="12"/>
  <c r="P353" i="12"/>
  <c r="P352" i="12"/>
  <c r="P351" i="12"/>
  <c r="P350" i="12"/>
  <c r="P349" i="12"/>
  <c r="P348" i="12"/>
  <c r="P347" i="12"/>
  <c r="P346" i="12"/>
  <c r="P345" i="12"/>
  <c r="P344" i="12"/>
  <c r="P343" i="12"/>
  <c r="P342" i="12"/>
  <c r="P341" i="12"/>
  <c r="P340" i="12"/>
  <c r="P339" i="12"/>
  <c r="P338" i="12"/>
  <c r="P337" i="12"/>
  <c r="P336" i="12"/>
  <c r="P335" i="12"/>
  <c r="P334" i="12"/>
  <c r="P333" i="12"/>
  <c r="P332" i="12"/>
  <c r="P331" i="12"/>
  <c r="P330" i="12"/>
  <c r="P329" i="12"/>
  <c r="P328" i="12"/>
  <c r="P327" i="12"/>
  <c r="P326" i="12"/>
  <c r="P325" i="12"/>
  <c r="P324" i="12"/>
  <c r="P323" i="12"/>
  <c r="P322" i="12"/>
  <c r="P321" i="12"/>
  <c r="P320" i="12"/>
  <c r="P319" i="12"/>
  <c r="P318" i="12"/>
  <c r="P317" i="12"/>
  <c r="P316" i="12"/>
  <c r="P315" i="12"/>
  <c r="P314" i="12"/>
  <c r="P313" i="12"/>
  <c r="P312" i="12"/>
  <c r="P311" i="12"/>
  <c r="P310" i="12"/>
  <c r="P309" i="12"/>
  <c r="P308" i="12"/>
  <c r="P307" i="12"/>
  <c r="P306" i="12"/>
  <c r="P305" i="12"/>
  <c r="P304" i="12"/>
  <c r="P303" i="12"/>
  <c r="P302" i="12"/>
  <c r="P301" i="12"/>
  <c r="P300" i="12"/>
  <c r="P299" i="12"/>
  <c r="P298" i="12"/>
  <c r="P297" i="12"/>
  <c r="P296" i="12"/>
  <c r="P295" i="12"/>
  <c r="P294" i="12"/>
  <c r="P293" i="12"/>
  <c r="P292" i="12"/>
  <c r="P291" i="12"/>
  <c r="P290" i="12"/>
  <c r="P289" i="12"/>
  <c r="P288" i="12"/>
  <c r="P287" i="12"/>
  <c r="P286" i="12"/>
  <c r="P285" i="12"/>
  <c r="P284" i="12"/>
  <c r="P283" i="12"/>
  <c r="P282" i="12"/>
  <c r="P281" i="12"/>
  <c r="P280" i="12"/>
  <c r="P279" i="12"/>
  <c r="P278" i="12"/>
  <c r="P277" i="12"/>
  <c r="P276" i="12"/>
  <c r="P275" i="12"/>
  <c r="P274" i="12"/>
  <c r="P273" i="12"/>
  <c r="P272" i="12"/>
  <c r="P271" i="12"/>
  <c r="P270" i="12"/>
  <c r="P269" i="12"/>
  <c r="P268" i="12"/>
  <c r="P267" i="12"/>
  <c r="P266" i="12"/>
  <c r="P265" i="12"/>
  <c r="P264" i="12"/>
  <c r="P263" i="12"/>
  <c r="P262" i="12"/>
  <c r="P261" i="12"/>
  <c r="P260" i="12"/>
  <c r="P259" i="12"/>
  <c r="P258" i="12"/>
  <c r="P257" i="12"/>
  <c r="P256" i="12"/>
  <c r="P255" i="12"/>
  <c r="P254" i="12"/>
  <c r="P253" i="12"/>
  <c r="P252" i="12"/>
  <c r="P251" i="12"/>
  <c r="P250" i="12"/>
  <c r="P249" i="12"/>
  <c r="P248" i="12"/>
  <c r="P247" i="12"/>
  <c r="P246" i="12"/>
  <c r="P245" i="12"/>
  <c r="P244" i="12"/>
  <c r="P243" i="12"/>
  <c r="P242" i="12"/>
  <c r="P241" i="12"/>
  <c r="P240" i="12"/>
  <c r="P239" i="12"/>
  <c r="P238" i="12"/>
  <c r="P237" i="12"/>
  <c r="P236" i="12"/>
  <c r="P235" i="12"/>
  <c r="P234" i="12"/>
  <c r="P233" i="12"/>
  <c r="P232" i="12"/>
  <c r="P231" i="12"/>
  <c r="P230" i="12"/>
  <c r="P229" i="12"/>
  <c r="P228" i="12"/>
  <c r="P227" i="12"/>
  <c r="P226" i="12"/>
  <c r="P225" i="12"/>
  <c r="P224" i="12"/>
  <c r="P223" i="12"/>
  <c r="P222" i="12"/>
  <c r="P221" i="12"/>
  <c r="P220" i="12"/>
  <c r="P219" i="12"/>
  <c r="P218" i="12"/>
  <c r="P217" i="12"/>
  <c r="P216" i="12"/>
  <c r="P215" i="12"/>
  <c r="P214" i="12"/>
  <c r="P213" i="12"/>
  <c r="P212" i="12"/>
  <c r="P211" i="12"/>
  <c r="P210" i="12"/>
  <c r="P209" i="12"/>
  <c r="P208" i="12"/>
  <c r="P207" i="12"/>
  <c r="P206" i="12"/>
  <c r="P205" i="12"/>
  <c r="P204" i="12"/>
  <c r="P203" i="12"/>
  <c r="P202" i="12"/>
  <c r="P201" i="12"/>
  <c r="P200" i="12"/>
  <c r="P199" i="12"/>
  <c r="P198" i="12"/>
  <c r="P197" i="12"/>
  <c r="P196" i="12"/>
  <c r="P195" i="12"/>
  <c r="P194" i="12"/>
  <c r="P193" i="12"/>
  <c r="P192" i="12"/>
  <c r="P191" i="12"/>
  <c r="P190" i="12"/>
  <c r="P189" i="12"/>
  <c r="P188" i="12"/>
  <c r="P187" i="12"/>
  <c r="P186" i="12"/>
  <c r="P185" i="12"/>
  <c r="P184" i="12"/>
  <c r="P183" i="12"/>
  <c r="P182" i="12"/>
  <c r="P181" i="12"/>
  <c r="P180" i="12"/>
  <c r="P179" i="12"/>
  <c r="P178" i="12"/>
  <c r="P177" i="12"/>
  <c r="P176" i="12"/>
  <c r="P175" i="12"/>
  <c r="P174" i="12"/>
  <c r="P173" i="12"/>
  <c r="P172" i="12"/>
  <c r="P171" i="12"/>
  <c r="P170" i="12"/>
  <c r="P169" i="12"/>
  <c r="P168" i="12"/>
  <c r="P167" i="12"/>
  <c r="P166" i="12"/>
  <c r="P165" i="12"/>
  <c r="P164" i="12"/>
  <c r="P163" i="12"/>
  <c r="P162" i="12"/>
  <c r="P161" i="12"/>
  <c r="P160" i="12"/>
  <c r="P159" i="12"/>
  <c r="P158" i="12"/>
  <c r="P157" i="12"/>
  <c r="P156" i="12"/>
  <c r="P155" i="12"/>
  <c r="P154" i="12"/>
  <c r="P153" i="12"/>
  <c r="P152" i="12"/>
  <c r="P151" i="12"/>
  <c r="P150" i="12"/>
  <c r="P149" i="12"/>
  <c r="P148" i="12"/>
  <c r="P147" i="12"/>
  <c r="P146" i="12"/>
  <c r="P145" i="12"/>
  <c r="P144" i="12"/>
  <c r="P143" i="12"/>
  <c r="P142" i="12"/>
  <c r="P141" i="12"/>
  <c r="P140" i="12"/>
  <c r="P139" i="12"/>
  <c r="P138" i="12"/>
  <c r="P137" i="12"/>
  <c r="P136" i="12"/>
  <c r="P135" i="12"/>
  <c r="P134" i="12"/>
  <c r="P133" i="12"/>
  <c r="P132" i="12"/>
  <c r="P131" i="12"/>
  <c r="P130" i="12"/>
  <c r="P129" i="12"/>
  <c r="P128" i="12"/>
  <c r="P127" i="12"/>
  <c r="P126" i="12"/>
  <c r="P125" i="12"/>
  <c r="P124" i="12"/>
  <c r="P123" i="12"/>
  <c r="P122" i="12"/>
  <c r="P121" i="12"/>
  <c r="P120" i="12"/>
  <c r="P119" i="12"/>
  <c r="P118" i="12"/>
  <c r="P117" i="12"/>
  <c r="P116" i="12"/>
  <c r="P115" i="12"/>
  <c r="P114" i="12"/>
  <c r="P113" i="12"/>
  <c r="P112" i="12"/>
  <c r="P111" i="12"/>
  <c r="P110" i="12"/>
  <c r="P109" i="12"/>
  <c r="P108" i="12"/>
  <c r="P107" i="12"/>
  <c r="P106" i="12"/>
  <c r="P105" i="12"/>
  <c r="P104" i="12"/>
  <c r="P103" i="12"/>
  <c r="P102" i="12"/>
  <c r="P101" i="12"/>
  <c r="P100" i="12"/>
  <c r="P99" i="12"/>
  <c r="P98" i="12"/>
  <c r="P97" i="12"/>
  <c r="P96" i="12"/>
  <c r="P95" i="12"/>
  <c r="P94" i="12"/>
  <c r="P93" i="12"/>
  <c r="P92" i="12"/>
  <c r="P91" i="12"/>
  <c r="P90" i="12"/>
  <c r="P89" i="12"/>
  <c r="P88" i="12"/>
  <c r="P87" i="12"/>
  <c r="P86" i="12"/>
  <c r="P85" i="12"/>
  <c r="P84" i="12"/>
  <c r="P83" i="12"/>
  <c r="P82"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7"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N989" i="12"/>
  <c r="N988" i="12"/>
  <c r="N987" i="12"/>
  <c r="N986" i="12"/>
  <c r="N985" i="12"/>
  <c r="N984" i="12"/>
  <c r="N983" i="12"/>
  <c r="N982" i="12"/>
  <c r="N981" i="12"/>
  <c r="N980" i="12"/>
  <c r="N979" i="12"/>
  <c r="N978" i="12"/>
  <c r="N977" i="12"/>
  <c r="N976" i="12"/>
  <c r="N975" i="12"/>
  <c r="N974" i="12"/>
  <c r="N973" i="12"/>
  <c r="N972" i="12"/>
  <c r="N971" i="12"/>
  <c r="N970" i="12"/>
  <c r="N969" i="12"/>
  <c r="N968" i="12"/>
  <c r="N967" i="12"/>
  <c r="N966" i="12"/>
  <c r="N965" i="12"/>
  <c r="N964" i="12"/>
  <c r="N963" i="12"/>
  <c r="N962" i="12"/>
  <c r="N961" i="12"/>
  <c r="N960" i="12"/>
  <c r="N959" i="12"/>
  <c r="N958" i="12"/>
  <c r="N957" i="12"/>
  <c r="N956" i="12"/>
  <c r="N955" i="12"/>
  <c r="N954" i="12"/>
  <c r="N953" i="12"/>
  <c r="N952" i="12"/>
  <c r="N951" i="12"/>
  <c r="N950" i="12"/>
  <c r="N949" i="12"/>
  <c r="N948" i="12"/>
  <c r="N947" i="12"/>
  <c r="N946" i="12"/>
  <c r="N945" i="12"/>
  <c r="N944" i="12"/>
  <c r="N943" i="12"/>
  <c r="N942" i="12"/>
  <c r="N941" i="12"/>
  <c r="N940" i="12"/>
  <c r="N939" i="12"/>
  <c r="N938" i="12"/>
  <c r="N937" i="12"/>
  <c r="N936" i="12"/>
  <c r="N935" i="12"/>
  <c r="N934" i="12"/>
  <c r="N933" i="12"/>
  <c r="N932" i="12"/>
  <c r="N931" i="12"/>
  <c r="N930" i="12"/>
  <c r="N929" i="12"/>
  <c r="N928" i="12"/>
  <c r="N927" i="12"/>
  <c r="N926" i="12"/>
  <c r="N925" i="12"/>
  <c r="N924" i="12"/>
  <c r="N923" i="12"/>
  <c r="N922" i="12"/>
  <c r="N921" i="12"/>
  <c r="N920" i="12"/>
  <c r="N919" i="12"/>
  <c r="N918" i="12"/>
  <c r="N917" i="12"/>
  <c r="N916" i="12"/>
  <c r="N915" i="12"/>
  <c r="N914" i="12"/>
  <c r="N913" i="12"/>
  <c r="N912" i="12"/>
  <c r="N911" i="12"/>
  <c r="N910" i="12"/>
  <c r="N909" i="12"/>
  <c r="N908" i="12"/>
  <c r="N907" i="12"/>
  <c r="N906" i="12"/>
  <c r="N905" i="12"/>
  <c r="N904" i="12"/>
  <c r="N903" i="12"/>
  <c r="N902" i="12"/>
  <c r="N901" i="12"/>
  <c r="N900" i="12"/>
  <c r="N899" i="12"/>
  <c r="N898" i="12"/>
  <c r="N897" i="12"/>
  <c r="N896" i="12"/>
  <c r="N895" i="12"/>
  <c r="N894" i="12"/>
  <c r="N893" i="12"/>
  <c r="N892" i="12"/>
  <c r="N891" i="12"/>
  <c r="N890" i="12"/>
  <c r="N889" i="12"/>
  <c r="N888" i="12"/>
  <c r="N887" i="12"/>
  <c r="N886" i="12"/>
  <c r="N885" i="12"/>
  <c r="N884" i="12"/>
  <c r="N883" i="12"/>
  <c r="N882" i="12"/>
  <c r="N881" i="12"/>
  <c r="N880" i="12"/>
  <c r="N879" i="12"/>
  <c r="N878" i="12"/>
  <c r="N877" i="12"/>
  <c r="N876" i="12"/>
  <c r="N875" i="12"/>
  <c r="N874" i="12"/>
  <c r="N873" i="12"/>
  <c r="N872" i="12"/>
  <c r="N871" i="12"/>
  <c r="N870" i="12"/>
  <c r="N869" i="12"/>
  <c r="N868" i="12"/>
  <c r="N867" i="12"/>
  <c r="N866" i="12"/>
  <c r="N865" i="12"/>
  <c r="N864" i="12"/>
  <c r="N863" i="12"/>
  <c r="N862" i="12"/>
  <c r="N861" i="12"/>
  <c r="N860" i="12"/>
  <c r="N859" i="12"/>
  <c r="N858" i="12"/>
  <c r="N857" i="12"/>
  <c r="N856" i="12"/>
  <c r="N855" i="12"/>
  <c r="N854" i="12"/>
  <c r="N853" i="12"/>
  <c r="N852" i="12"/>
  <c r="N851" i="12"/>
  <c r="N850" i="12"/>
  <c r="N849" i="12"/>
  <c r="N848" i="12"/>
  <c r="N847" i="12"/>
  <c r="N846" i="12"/>
  <c r="N845" i="12"/>
  <c r="N844" i="12"/>
  <c r="N843" i="12"/>
  <c r="N842" i="12"/>
  <c r="N841" i="12"/>
  <c r="N840" i="12"/>
  <c r="N839" i="12"/>
  <c r="N838" i="12"/>
  <c r="N837" i="12"/>
  <c r="N836" i="12"/>
  <c r="N835" i="12"/>
  <c r="N834" i="12"/>
  <c r="N833" i="12"/>
  <c r="N832" i="12"/>
  <c r="N831" i="12"/>
  <c r="N830" i="12"/>
  <c r="N829" i="12"/>
  <c r="N828" i="12"/>
  <c r="N827" i="12"/>
  <c r="N826" i="12"/>
  <c r="N825" i="12"/>
  <c r="N824" i="12"/>
  <c r="N823" i="12"/>
  <c r="N822" i="12"/>
  <c r="N821" i="12"/>
  <c r="N820" i="12"/>
  <c r="N819" i="12"/>
  <c r="N818" i="12"/>
  <c r="N817" i="12"/>
  <c r="N816" i="12"/>
  <c r="N815" i="12"/>
  <c r="N814" i="12"/>
  <c r="N813" i="12"/>
  <c r="N812" i="12"/>
  <c r="N811" i="12"/>
  <c r="N810" i="12"/>
  <c r="N809" i="12"/>
  <c r="N808" i="12"/>
  <c r="N807" i="12"/>
  <c r="N806" i="12"/>
  <c r="N805" i="12"/>
  <c r="N804" i="12"/>
  <c r="N803" i="12"/>
  <c r="N802" i="12"/>
  <c r="N801" i="12"/>
  <c r="N800" i="12"/>
  <c r="N799" i="12"/>
  <c r="N798" i="12"/>
  <c r="N797" i="12"/>
  <c r="N796" i="12"/>
  <c r="N795" i="12"/>
  <c r="N794" i="12"/>
  <c r="N793" i="12"/>
  <c r="N792" i="12"/>
  <c r="N791" i="12"/>
  <c r="N790" i="12"/>
  <c r="N789" i="12"/>
  <c r="N788" i="12"/>
  <c r="N787" i="12"/>
  <c r="N786" i="12"/>
  <c r="N785" i="12"/>
  <c r="N784" i="12"/>
  <c r="N783" i="12"/>
  <c r="N782" i="12"/>
  <c r="N781" i="12"/>
  <c r="N780" i="12"/>
  <c r="N779" i="12"/>
  <c r="N778" i="12"/>
  <c r="N777" i="12"/>
  <c r="N776" i="12"/>
  <c r="N775" i="12"/>
  <c r="N774" i="12"/>
  <c r="N773" i="12"/>
  <c r="N772" i="12"/>
  <c r="N771" i="12"/>
  <c r="N770" i="12"/>
  <c r="N769" i="12"/>
  <c r="N768" i="12"/>
  <c r="N767" i="12"/>
  <c r="N766" i="12"/>
  <c r="N765" i="12"/>
  <c r="N764" i="12"/>
  <c r="N763" i="12"/>
  <c r="N762" i="12"/>
  <c r="N761" i="12"/>
  <c r="N760" i="12"/>
  <c r="N759" i="12"/>
  <c r="N758" i="12"/>
  <c r="N757" i="12"/>
  <c r="N756" i="12"/>
  <c r="N755" i="12"/>
  <c r="N754" i="12"/>
  <c r="N753" i="12"/>
  <c r="N752" i="12"/>
  <c r="N751" i="12"/>
  <c r="N750" i="12"/>
  <c r="N749" i="12"/>
  <c r="N748" i="12"/>
  <c r="N747" i="12"/>
  <c r="N746" i="12"/>
  <c r="N745" i="12"/>
  <c r="N744" i="12"/>
  <c r="N743" i="12"/>
  <c r="N742" i="12"/>
  <c r="N741" i="12"/>
  <c r="N740" i="12"/>
  <c r="N739" i="12"/>
  <c r="N738" i="12"/>
  <c r="N737" i="12"/>
  <c r="N736" i="12"/>
  <c r="N735" i="12"/>
  <c r="N734" i="12"/>
  <c r="N733" i="12"/>
  <c r="N732" i="12"/>
  <c r="N731" i="12"/>
  <c r="N730" i="12"/>
  <c r="N729" i="12"/>
  <c r="N728" i="12"/>
  <c r="N727" i="12"/>
  <c r="N726" i="12"/>
  <c r="N725" i="12"/>
  <c r="N724" i="12"/>
  <c r="N723" i="12"/>
  <c r="N722" i="12"/>
  <c r="N721" i="12"/>
  <c r="N720" i="12"/>
  <c r="N719" i="12"/>
  <c r="N718" i="12"/>
  <c r="N717" i="12"/>
  <c r="N716" i="12"/>
  <c r="N715" i="12"/>
  <c r="N714" i="12"/>
  <c r="N713" i="12"/>
  <c r="N712" i="12"/>
  <c r="N711" i="12"/>
  <c r="N710" i="12"/>
  <c r="N709" i="12"/>
  <c r="N708" i="12"/>
  <c r="N707" i="12"/>
  <c r="N706" i="12"/>
  <c r="N705" i="12"/>
  <c r="N704" i="12"/>
  <c r="N703" i="12"/>
  <c r="N702" i="12"/>
  <c r="N701" i="12"/>
  <c r="N700" i="12"/>
  <c r="N699" i="12"/>
  <c r="N698" i="12"/>
  <c r="N697" i="12"/>
  <c r="N696" i="12"/>
  <c r="N695" i="12"/>
  <c r="N694" i="12"/>
  <c r="N693" i="12"/>
  <c r="N692" i="12"/>
  <c r="N691" i="12"/>
  <c r="N690" i="12"/>
  <c r="N689" i="12"/>
  <c r="N688" i="12"/>
  <c r="N687" i="12"/>
  <c r="N686" i="12"/>
  <c r="N685" i="12"/>
  <c r="N684" i="12"/>
  <c r="N683" i="12"/>
  <c r="N682" i="12"/>
  <c r="N681" i="12"/>
  <c r="N680" i="12"/>
  <c r="N679" i="12"/>
  <c r="N678" i="12"/>
  <c r="N677" i="12"/>
  <c r="N676" i="12"/>
  <c r="N675" i="12"/>
  <c r="N674" i="12"/>
  <c r="N673" i="12"/>
  <c r="N672" i="12"/>
  <c r="N671" i="12"/>
  <c r="N670" i="12"/>
  <c r="N669" i="12"/>
  <c r="N668" i="12"/>
  <c r="N667" i="12"/>
  <c r="N666" i="12"/>
  <c r="N665" i="12"/>
  <c r="N664" i="12"/>
  <c r="N663" i="12"/>
  <c r="N662" i="12"/>
  <c r="N661" i="12"/>
  <c r="N660" i="12"/>
  <c r="N659" i="12"/>
  <c r="N658" i="12"/>
  <c r="N657" i="12"/>
  <c r="N656" i="12"/>
  <c r="N655" i="12"/>
  <c r="N654" i="12"/>
  <c r="N653" i="12"/>
  <c r="N652" i="12"/>
  <c r="N651" i="12"/>
  <c r="N650" i="12"/>
  <c r="N649" i="12"/>
  <c r="N648" i="12"/>
  <c r="N647" i="12"/>
  <c r="N646" i="12"/>
  <c r="N645" i="12"/>
  <c r="N644" i="12"/>
  <c r="N643" i="12"/>
  <c r="N642" i="12"/>
  <c r="N641" i="12"/>
  <c r="N640" i="12"/>
  <c r="N639" i="12"/>
  <c r="N638" i="12"/>
  <c r="N637" i="12"/>
  <c r="N636" i="12"/>
  <c r="N635" i="12"/>
  <c r="N634" i="12"/>
  <c r="N633" i="12"/>
  <c r="N632" i="12"/>
  <c r="N631" i="12"/>
  <c r="N630" i="12"/>
  <c r="N629" i="12"/>
  <c r="N628" i="12"/>
  <c r="N627" i="12"/>
  <c r="N626" i="12"/>
  <c r="N625" i="12"/>
  <c r="N624" i="12"/>
  <c r="N623" i="12"/>
  <c r="N622" i="12"/>
  <c r="N621" i="12"/>
  <c r="N620" i="12"/>
  <c r="N619" i="12"/>
  <c r="N618" i="12"/>
  <c r="N617" i="12"/>
  <c r="N616" i="12"/>
  <c r="N615" i="12"/>
  <c r="N614" i="12"/>
  <c r="N613" i="12"/>
  <c r="N612" i="12"/>
  <c r="N611" i="12"/>
  <c r="N610" i="12"/>
  <c r="N609" i="12"/>
  <c r="N608" i="12"/>
  <c r="N607" i="12"/>
  <c r="N606" i="12"/>
  <c r="N605" i="12"/>
  <c r="N604" i="12"/>
  <c r="N603" i="12"/>
  <c r="N602" i="12"/>
  <c r="N601" i="12"/>
  <c r="N600" i="12"/>
  <c r="N599" i="12"/>
  <c r="N598" i="12"/>
  <c r="N597" i="12"/>
  <c r="N596" i="12"/>
  <c r="N595" i="12"/>
  <c r="N594" i="12"/>
  <c r="N593" i="12"/>
  <c r="N592" i="12"/>
  <c r="N591" i="12"/>
  <c r="N590" i="12"/>
  <c r="N589" i="12"/>
  <c r="N588" i="12"/>
  <c r="N587" i="12"/>
  <c r="N586" i="12"/>
  <c r="N585" i="12"/>
  <c r="N584" i="12"/>
  <c r="N583" i="12"/>
  <c r="N582" i="12"/>
  <c r="N581" i="12"/>
  <c r="N580" i="12"/>
  <c r="N579" i="12"/>
  <c r="N578" i="12"/>
  <c r="N577" i="12"/>
  <c r="N576" i="12"/>
  <c r="N575" i="12"/>
  <c r="N574" i="12"/>
  <c r="N573" i="12"/>
  <c r="N572" i="12"/>
  <c r="N571" i="12"/>
  <c r="N570" i="12"/>
  <c r="N569" i="12"/>
  <c r="N568" i="12"/>
  <c r="N567" i="12"/>
  <c r="N566" i="12"/>
  <c r="N565" i="12"/>
  <c r="N564" i="12"/>
  <c r="N563" i="12"/>
  <c r="N562" i="12"/>
  <c r="N561" i="12"/>
  <c r="N560" i="12"/>
  <c r="N559" i="12"/>
  <c r="N558" i="12"/>
  <c r="N557" i="12"/>
  <c r="N556" i="12"/>
  <c r="N555" i="12"/>
  <c r="N554" i="12"/>
  <c r="N553" i="12"/>
  <c r="N552" i="12"/>
  <c r="N551" i="12"/>
  <c r="N550" i="12"/>
  <c r="N549" i="12"/>
  <c r="N548" i="12"/>
  <c r="N547" i="12"/>
  <c r="N546" i="12"/>
  <c r="N545" i="12"/>
  <c r="N544" i="12"/>
  <c r="N543" i="12"/>
  <c r="N542" i="12"/>
  <c r="N541" i="12"/>
  <c r="N540" i="12"/>
  <c r="N539" i="12"/>
  <c r="N538" i="12"/>
  <c r="N537" i="12"/>
  <c r="N536" i="12"/>
  <c r="N535" i="12"/>
  <c r="N534" i="12"/>
  <c r="N533" i="12"/>
  <c r="N532" i="12"/>
  <c r="N531" i="12"/>
  <c r="N530" i="12"/>
  <c r="N529" i="12"/>
  <c r="N528" i="12"/>
  <c r="N527" i="12"/>
  <c r="N526" i="12"/>
  <c r="N525" i="12"/>
  <c r="N524" i="12"/>
  <c r="N523" i="12"/>
  <c r="N522" i="12"/>
  <c r="N521" i="12"/>
  <c r="N520" i="12"/>
  <c r="N519" i="12"/>
  <c r="N518" i="12"/>
  <c r="N517" i="12"/>
  <c r="N516" i="12"/>
  <c r="N515" i="12"/>
  <c r="N514" i="12"/>
  <c r="N513" i="12"/>
  <c r="N512" i="12"/>
  <c r="N511" i="12"/>
  <c r="N510" i="12"/>
  <c r="N509" i="12"/>
  <c r="N508" i="12"/>
  <c r="N507" i="12"/>
  <c r="N506" i="12"/>
  <c r="N505" i="12"/>
  <c r="N504" i="12"/>
  <c r="N503" i="12"/>
  <c r="N502" i="12"/>
  <c r="N501" i="12"/>
  <c r="N500" i="12"/>
  <c r="N499" i="12"/>
  <c r="N498" i="12"/>
  <c r="N497" i="12"/>
  <c r="N496" i="12"/>
  <c r="N495" i="12"/>
  <c r="N494" i="12"/>
  <c r="N493" i="12"/>
  <c r="N492" i="12"/>
  <c r="N491" i="12"/>
  <c r="N490" i="12"/>
  <c r="N489" i="12"/>
  <c r="N488" i="12"/>
  <c r="N487" i="12"/>
  <c r="N486" i="12"/>
  <c r="N485" i="12"/>
  <c r="N484" i="12"/>
  <c r="N483" i="12"/>
  <c r="N482" i="12"/>
  <c r="N481" i="12"/>
  <c r="N480" i="12"/>
  <c r="N479" i="12"/>
  <c r="N478" i="12"/>
  <c r="N477" i="12"/>
  <c r="N476" i="12"/>
  <c r="N475" i="12"/>
  <c r="N474" i="12"/>
  <c r="N473" i="12"/>
  <c r="N472" i="12"/>
  <c r="N471" i="12"/>
  <c r="N470" i="12"/>
  <c r="N469" i="12"/>
  <c r="N468" i="12"/>
  <c r="N467" i="12"/>
  <c r="N466" i="12"/>
  <c r="N465" i="12"/>
  <c r="N464" i="12"/>
  <c r="N463" i="12"/>
  <c r="N462" i="12"/>
  <c r="N461" i="12"/>
  <c r="N460" i="12"/>
  <c r="N459" i="12"/>
  <c r="N458" i="12"/>
  <c r="N457" i="12"/>
  <c r="N456" i="12"/>
  <c r="N455" i="12"/>
  <c r="N454" i="12"/>
  <c r="N453" i="12"/>
  <c r="N452" i="12"/>
  <c r="N451" i="12"/>
  <c r="N450" i="12"/>
  <c r="N449" i="12"/>
  <c r="N448" i="12"/>
  <c r="N447" i="12"/>
  <c r="N446" i="12"/>
  <c r="N445" i="12"/>
  <c r="N444" i="12"/>
  <c r="N443" i="12"/>
  <c r="N442" i="12"/>
  <c r="N441" i="12"/>
  <c r="N440" i="12"/>
  <c r="N439" i="12"/>
  <c r="N438" i="12"/>
  <c r="N437" i="12"/>
  <c r="N436" i="12"/>
  <c r="N435" i="12"/>
  <c r="N434" i="12"/>
  <c r="N433" i="12"/>
  <c r="N432" i="12"/>
  <c r="N431" i="12"/>
  <c r="N430" i="12"/>
  <c r="N429" i="12"/>
  <c r="N428" i="12"/>
  <c r="N427" i="12"/>
  <c r="N426" i="12"/>
  <c r="N425" i="12"/>
  <c r="N424" i="12"/>
  <c r="N423" i="12"/>
  <c r="N422" i="12"/>
  <c r="N421" i="12"/>
  <c r="N420" i="12"/>
  <c r="N419" i="12"/>
  <c r="N418" i="12"/>
  <c r="N417" i="12"/>
  <c r="N416" i="12"/>
  <c r="N415" i="12"/>
  <c r="N414" i="12"/>
  <c r="N413" i="12"/>
  <c r="N412" i="12"/>
  <c r="N411" i="12"/>
  <c r="N410" i="12"/>
  <c r="N409" i="12"/>
  <c r="N408" i="12"/>
  <c r="N407" i="12"/>
  <c r="N406" i="12"/>
  <c r="N405" i="12"/>
  <c r="N404" i="12"/>
  <c r="N403" i="12"/>
  <c r="N402" i="12"/>
  <c r="N401" i="12"/>
  <c r="N400" i="12"/>
  <c r="N399" i="12"/>
  <c r="N398" i="12"/>
  <c r="N397" i="12"/>
  <c r="N396" i="12"/>
  <c r="N395" i="12"/>
  <c r="N394" i="12"/>
  <c r="N393" i="12"/>
  <c r="N392" i="12"/>
  <c r="N391" i="12"/>
  <c r="N390" i="12"/>
  <c r="N389" i="12"/>
  <c r="N388" i="12"/>
  <c r="N387" i="12"/>
  <c r="N386" i="12"/>
  <c r="N385" i="12"/>
  <c r="N384" i="12"/>
  <c r="N383" i="12"/>
  <c r="N382" i="12"/>
  <c r="N381" i="12"/>
  <c r="N380" i="12"/>
  <c r="N379" i="12"/>
  <c r="N378" i="12"/>
  <c r="N377" i="12"/>
  <c r="N376" i="12"/>
  <c r="N375" i="12"/>
  <c r="N374" i="12"/>
  <c r="N373" i="12"/>
  <c r="N372" i="12"/>
  <c r="N371" i="12"/>
  <c r="N370" i="12"/>
  <c r="N369" i="12"/>
  <c r="N368" i="12"/>
  <c r="N367" i="12"/>
  <c r="N366" i="12"/>
  <c r="N365" i="12"/>
  <c r="N364" i="12"/>
  <c r="N363" i="12"/>
  <c r="N362" i="12"/>
  <c r="N361" i="12"/>
  <c r="N360" i="12"/>
  <c r="N359" i="12"/>
  <c r="N358" i="12"/>
  <c r="N357" i="12"/>
  <c r="N356" i="12"/>
  <c r="N355" i="12"/>
  <c r="N354" i="12"/>
  <c r="N353" i="12"/>
  <c r="N352" i="12"/>
  <c r="N351" i="12"/>
  <c r="N350" i="12"/>
  <c r="N349" i="12"/>
  <c r="N348" i="12"/>
  <c r="N347" i="12"/>
  <c r="N346" i="12"/>
  <c r="N345" i="12"/>
  <c r="N344" i="12"/>
  <c r="N343" i="12"/>
  <c r="N342" i="12"/>
  <c r="N341" i="12"/>
  <c r="N340" i="12"/>
  <c r="N339" i="12"/>
  <c r="N338" i="12"/>
  <c r="N337" i="12"/>
  <c r="N336" i="12"/>
  <c r="N335" i="12"/>
  <c r="N334" i="12"/>
  <c r="N333" i="12"/>
  <c r="N332" i="12"/>
  <c r="N331" i="12"/>
  <c r="N330" i="12"/>
  <c r="N329" i="12"/>
  <c r="N328" i="12"/>
  <c r="N327" i="12"/>
  <c r="N326" i="12"/>
  <c r="N325" i="12"/>
  <c r="N324" i="12"/>
  <c r="N323" i="12"/>
  <c r="N322" i="12"/>
  <c r="N321" i="12"/>
  <c r="N320" i="12"/>
  <c r="N319" i="12"/>
  <c r="N318" i="12"/>
  <c r="N317" i="12"/>
  <c r="N316" i="12"/>
  <c r="N315" i="12"/>
  <c r="N314" i="12"/>
  <c r="N313" i="12"/>
  <c r="N312" i="12"/>
  <c r="N311" i="12"/>
  <c r="N310" i="12"/>
  <c r="N309" i="12"/>
  <c r="N308" i="12"/>
  <c r="N307" i="12"/>
  <c r="N306" i="12"/>
  <c r="N305" i="12"/>
  <c r="N304" i="12"/>
  <c r="N303" i="12"/>
  <c r="N302" i="12"/>
  <c r="N301" i="12"/>
  <c r="N300" i="12"/>
  <c r="N299" i="12"/>
  <c r="N298" i="12"/>
  <c r="N297" i="12"/>
  <c r="N296" i="12"/>
  <c r="N295" i="12"/>
  <c r="N294" i="12"/>
  <c r="N293" i="12"/>
  <c r="N292" i="12"/>
  <c r="N291" i="12"/>
  <c r="N290" i="12"/>
  <c r="N289" i="12"/>
  <c r="N288" i="12"/>
  <c r="N287" i="12"/>
  <c r="N286" i="12"/>
  <c r="N285" i="12"/>
  <c r="N284" i="12"/>
  <c r="N283" i="12"/>
  <c r="N282" i="12"/>
  <c r="N281" i="12"/>
  <c r="N280" i="12"/>
  <c r="N279" i="12"/>
  <c r="N278" i="12"/>
  <c r="N277" i="12"/>
  <c r="N276" i="12"/>
  <c r="N275" i="12"/>
  <c r="N274" i="12"/>
  <c r="N273" i="12"/>
  <c r="N272" i="12"/>
  <c r="N271" i="12"/>
  <c r="N270" i="12"/>
  <c r="N269" i="12"/>
  <c r="N268" i="12"/>
  <c r="N267" i="12"/>
  <c r="N266" i="12"/>
  <c r="N265" i="12"/>
  <c r="N264" i="12"/>
  <c r="N263" i="12"/>
  <c r="N262" i="12"/>
  <c r="N261" i="12"/>
  <c r="N260" i="12"/>
  <c r="N259" i="12"/>
  <c r="N258" i="12"/>
  <c r="N257" i="12"/>
  <c r="N256" i="12"/>
  <c r="N255" i="12"/>
  <c r="N254" i="12"/>
  <c r="N253" i="12"/>
  <c r="N252" i="12"/>
  <c r="N251" i="12"/>
  <c r="N250" i="12"/>
  <c r="N249" i="12"/>
  <c r="N248" i="12"/>
  <c r="N247" i="12"/>
  <c r="N246" i="12"/>
  <c r="N245" i="12"/>
  <c r="N244" i="12"/>
  <c r="N243" i="12"/>
  <c r="N242" i="12"/>
  <c r="N241" i="12"/>
  <c r="N240" i="12"/>
  <c r="N239" i="12"/>
  <c r="N238" i="12"/>
  <c r="N237" i="12"/>
  <c r="N236" i="12"/>
  <c r="N235" i="12"/>
  <c r="N234" i="12"/>
  <c r="N233" i="12"/>
  <c r="N232" i="12"/>
  <c r="N231" i="12"/>
  <c r="N230" i="12"/>
  <c r="N229" i="12"/>
  <c r="N228" i="12"/>
  <c r="N227" i="12"/>
  <c r="N226" i="12"/>
  <c r="N225" i="12"/>
  <c r="N224" i="12"/>
  <c r="N223" i="12"/>
  <c r="N222" i="12"/>
  <c r="N221" i="12"/>
  <c r="N220" i="12"/>
  <c r="N219" i="12"/>
  <c r="N218" i="12"/>
  <c r="N217" i="12"/>
  <c r="N216" i="12"/>
  <c r="N215" i="12"/>
  <c r="N214" i="12"/>
  <c r="N213" i="12"/>
  <c r="N212" i="12"/>
  <c r="N211" i="12"/>
  <c r="N210" i="12"/>
  <c r="N209" i="12"/>
  <c r="N208" i="12"/>
  <c r="N207" i="12"/>
  <c r="N206" i="12"/>
  <c r="N205" i="12"/>
  <c r="N204" i="12"/>
  <c r="N203" i="12"/>
  <c r="N202" i="12"/>
  <c r="N201" i="12"/>
  <c r="N200" i="12"/>
  <c r="N199" i="12"/>
  <c r="N198" i="12"/>
  <c r="N197" i="12"/>
  <c r="N196" i="12"/>
  <c r="N195" i="12"/>
  <c r="N194" i="12"/>
  <c r="N193" i="12"/>
  <c r="N192" i="12"/>
  <c r="N191" i="12"/>
  <c r="N190" i="12"/>
  <c r="N189" i="12"/>
  <c r="N188" i="12"/>
  <c r="N187" i="12"/>
  <c r="N186" i="12"/>
  <c r="N185" i="12"/>
  <c r="N184" i="12"/>
  <c r="N183" i="12"/>
  <c r="N182" i="12"/>
  <c r="N181" i="12"/>
  <c r="N180" i="12"/>
  <c r="N179" i="12"/>
  <c r="N178" i="12"/>
  <c r="N177" i="12"/>
  <c r="N176" i="12"/>
  <c r="N175" i="12"/>
  <c r="N174" i="12"/>
  <c r="N173" i="12"/>
  <c r="N172" i="12"/>
  <c r="N171" i="12"/>
  <c r="N170" i="12"/>
  <c r="N169" i="12"/>
  <c r="N168" i="12"/>
  <c r="N167" i="12"/>
  <c r="N166" i="12"/>
  <c r="N165" i="12"/>
  <c r="N164" i="12"/>
  <c r="N163" i="12"/>
  <c r="N162" i="12"/>
  <c r="N161" i="12"/>
  <c r="N160" i="12"/>
  <c r="N159" i="12"/>
  <c r="N158" i="12"/>
  <c r="N157" i="12"/>
  <c r="N156" i="12"/>
  <c r="N155" i="12"/>
  <c r="N154" i="12"/>
  <c r="N153" i="12"/>
  <c r="N152" i="12"/>
  <c r="N151" i="12"/>
  <c r="N150" i="12"/>
  <c r="N149" i="12"/>
  <c r="N148" i="12"/>
  <c r="N147" i="12"/>
  <c r="N146" i="12"/>
  <c r="N145" i="12"/>
  <c r="N144" i="12"/>
  <c r="N143" i="12"/>
  <c r="N142" i="12"/>
  <c r="N141" i="12"/>
  <c r="N140" i="12"/>
  <c r="N139" i="12"/>
  <c r="N138" i="12"/>
  <c r="N137" i="12"/>
  <c r="N136" i="12"/>
  <c r="N135" i="12"/>
  <c r="N134" i="12"/>
  <c r="N133" i="12"/>
  <c r="N132" i="12"/>
  <c r="N131" i="12"/>
  <c r="N130" i="12"/>
  <c r="N129" i="12"/>
  <c r="N128" i="12"/>
  <c r="N127" i="12"/>
  <c r="N126" i="12"/>
  <c r="N125" i="12"/>
  <c r="N124" i="12"/>
  <c r="N123" i="12"/>
  <c r="N122" i="12"/>
  <c r="N121" i="12"/>
  <c r="N120" i="12"/>
  <c r="N119" i="12"/>
  <c r="N118" i="12"/>
  <c r="N117" i="12"/>
  <c r="N116" i="12"/>
  <c r="N115" i="12"/>
  <c r="N114" i="12"/>
  <c r="N113" i="12"/>
  <c r="N112" i="12"/>
  <c r="N111" i="12"/>
  <c r="N110" i="12"/>
  <c r="N109" i="12"/>
  <c r="N108" i="12"/>
  <c r="N107" i="12"/>
  <c r="N106" i="12"/>
  <c r="N105" i="12"/>
  <c r="N104" i="12"/>
  <c r="N103" i="12"/>
  <c r="N102" i="12"/>
  <c r="N101" i="12"/>
  <c r="N100" i="12"/>
  <c r="N99" i="12"/>
  <c r="N98" i="12"/>
  <c r="N97" i="12"/>
  <c r="N96" i="12"/>
  <c r="N95" i="12"/>
  <c r="N94" i="12"/>
  <c r="N93" i="12"/>
  <c r="N92" i="12"/>
  <c r="N91" i="12"/>
  <c r="N90" i="12"/>
  <c r="N89" i="12"/>
  <c r="N88" i="12"/>
  <c r="N87" i="12"/>
  <c r="N86" i="12"/>
  <c r="N85" i="12"/>
  <c r="N84" i="12"/>
  <c r="N83" i="12"/>
  <c r="N82" i="12"/>
  <c r="N81" i="12"/>
  <c r="N80" i="12"/>
  <c r="N79" i="12"/>
  <c r="N78" i="12"/>
  <c r="N77" i="12"/>
  <c r="N76" i="12"/>
  <c r="N75" i="12"/>
  <c r="N74" i="12"/>
  <c r="N73" i="12"/>
  <c r="N72" i="12"/>
  <c r="N71" i="12"/>
  <c r="N70" i="12"/>
  <c r="N69" i="12"/>
  <c r="N68" i="12"/>
  <c r="N67" i="12"/>
  <c r="N66" i="12"/>
  <c r="N65" i="12"/>
  <c r="N64" i="12"/>
  <c r="N63" i="12"/>
  <c r="N62" i="12"/>
  <c r="N61" i="12"/>
  <c r="N60" i="12"/>
  <c r="N59" i="12"/>
  <c r="N58" i="12"/>
  <c r="N57" i="12"/>
  <c r="N56" i="12"/>
  <c r="N55" i="12"/>
  <c r="N54" i="12"/>
  <c r="N53" i="12"/>
  <c r="N52" i="12"/>
  <c r="N51" i="12"/>
  <c r="N50" i="12"/>
  <c r="N49" i="12"/>
  <c r="N48" i="12"/>
  <c r="N47" i="12"/>
  <c r="N46" i="12"/>
  <c r="N45" i="12"/>
  <c r="N44" i="12"/>
  <c r="N43" i="12"/>
  <c r="N42" i="12"/>
  <c r="N41" i="12"/>
  <c r="N40" i="12"/>
  <c r="N39" i="12"/>
  <c r="N38" i="12"/>
  <c r="N37" i="12"/>
  <c r="N36" i="12"/>
  <c r="N35" i="12"/>
  <c r="N34" i="12"/>
  <c r="N33" i="12"/>
  <c r="N32" i="12"/>
  <c r="N31" i="12"/>
  <c r="N30" i="12"/>
  <c r="N29" i="12"/>
  <c r="N28" i="12"/>
  <c r="N27" i="12"/>
  <c r="N26" i="12"/>
  <c r="N25" i="12"/>
  <c r="N24" i="12"/>
  <c r="N23" i="12"/>
  <c r="N22" i="12"/>
  <c r="N21" i="12"/>
  <c r="N20" i="12"/>
  <c r="N19" i="12"/>
  <c r="N18" i="12"/>
  <c r="N17" i="12"/>
  <c r="N16" i="12"/>
  <c r="N15" i="12"/>
  <c r="N14" i="12"/>
  <c r="E19" i="11" s="1"/>
  <c r="F19" i="11" s="1"/>
  <c r="N13" i="12"/>
  <c r="N12" i="12"/>
  <c r="N11" i="12"/>
  <c r="E18" i="11" s="1"/>
  <c r="F18" i="11" s="1"/>
  <c r="L48" i="11"/>
  <c r="L47" i="11"/>
  <c r="L46" i="11"/>
  <c r="L45" i="11"/>
  <c r="L44" i="11"/>
  <c r="L43" i="11"/>
  <c r="L42" i="11"/>
  <c r="L41" i="11"/>
  <c r="L40" i="11"/>
  <c r="L39" i="11"/>
  <c r="L38" i="11"/>
  <c r="L37" i="11"/>
  <c r="L36" i="11"/>
  <c r="L35" i="11"/>
  <c r="L34" i="11"/>
  <c r="L33" i="11"/>
  <c r="L32" i="11"/>
  <c r="L31" i="11"/>
  <c r="L30" i="11"/>
  <c r="L29" i="11"/>
  <c r="L28" i="11"/>
  <c r="L27" i="11"/>
  <c r="L26" i="11"/>
  <c r="L25" i="11"/>
  <c r="L24" i="11"/>
  <c r="L23" i="11"/>
  <c r="L22" i="11"/>
  <c r="L21" i="11"/>
  <c r="L20" i="11"/>
  <c r="L19" i="11"/>
  <c r="L18" i="11"/>
  <c r="L17" i="11"/>
  <c r="L16" i="11"/>
  <c r="L15" i="11"/>
  <c r="L14" i="11"/>
  <c r="L13" i="11"/>
  <c r="L12" i="11"/>
  <c r="L11" i="11"/>
  <c r="I12" i="11"/>
  <c r="I13" i="11"/>
  <c r="I14" i="11"/>
  <c r="I15" i="11"/>
  <c r="I16" i="11"/>
  <c r="I17" i="11"/>
  <c r="I18" i="11"/>
  <c r="I19" i="11"/>
  <c r="I20" i="11"/>
  <c r="I21" i="11"/>
  <c r="I22" i="11"/>
  <c r="I23" i="11"/>
  <c r="I24" i="11"/>
  <c r="I25" i="11"/>
  <c r="I26" i="11"/>
  <c r="I27" i="11"/>
  <c r="I28" i="11"/>
  <c r="I29" i="11"/>
  <c r="I30" i="11"/>
  <c r="I31" i="11"/>
  <c r="I32" i="11"/>
  <c r="I33" i="11"/>
  <c r="I34" i="11"/>
  <c r="I35" i="11"/>
  <c r="I36" i="11"/>
  <c r="I37" i="11"/>
  <c r="I38" i="11"/>
  <c r="I39" i="11"/>
  <c r="I40" i="11"/>
  <c r="I41" i="11"/>
  <c r="I42" i="11"/>
  <c r="I43" i="11"/>
  <c r="I44" i="11"/>
  <c r="I45" i="11"/>
  <c r="I46" i="11"/>
  <c r="I47" i="11"/>
  <c r="I48" i="11"/>
  <c r="I11" i="11"/>
  <c r="F2" i="11"/>
  <c r="AY31" i="3" s="1"/>
  <c r="K90" i="2" s="1"/>
  <c r="S90" i="2" s="1"/>
  <c r="F46" i="11"/>
  <c r="F45" i="11"/>
  <c r="U13" i="6" l="1"/>
  <c r="R13" i="6" s="1"/>
  <c r="R15" i="6"/>
  <c r="U14" i="6"/>
  <c r="R14" i="6" s="1"/>
  <c r="O16" i="11"/>
  <c r="L16" i="12" s="1"/>
  <c r="O13" i="11"/>
  <c r="L13" i="12" s="1"/>
  <c r="O48" i="11"/>
  <c r="L48" i="12" s="1"/>
  <c r="O40" i="11"/>
  <c r="L40" i="12" s="1"/>
  <c r="O32" i="11"/>
  <c r="L32" i="12" s="1"/>
  <c r="O24" i="11"/>
  <c r="L24" i="12" s="1"/>
  <c r="O12" i="11"/>
  <c r="L12" i="12" s="1"/>
  <c r="O47" i="11"/>
  <c r="L47" i="12" s="1"/>
  <c r="O39" i="11"/>
  <c r="L39" i="12" s="1"/>
  <c r="O31" i="11"/>
  <c r="L31" i="12" s="1"/>
  <c r="O23" i="11"/>
  <c r="L23" i="12" s="1"/>
  <c r="O19" i="11"/>
  <c r="L19" i="12" s="1"/>
  <c r="O46" i="11"/>
  <c r="L46" i="12" s="1"/>
  <c r="O42" i="11"/>
  <c r="L42" i="12" s="1"/>
  <c r="O38" i="11"/>
  <c r="L38" i="12" s="1"/>
  <c r="O34" i="11"/>
  <c r="L34" i="12" s="1"/>
  <c r="O30" i="11"/>
  <c r="L30" i="12" s="1"/>
  <c r="O26" i="11"/>
  <c r="L26" i="12" s="1"/>
  <c r="O22" i="11"/>
  <c r="L22" i="12" s="1"/>
  <c r="O18" i="11"/>
  <c r="L18" i="12" s="1"/>
  <c r="O14" i="11"/>
  <c r="L14" i="12" s="1"/>
  <c r="O44" i="11"/>
  <c r="L44" i="12" s="1"/>
  <c r="O36" i="11"/>
  <c r="L36" i="12" s="1"/>
  <c r="O28" i="11"/>
  <c r="L28" i="12" s="1"/>
  <c r="O20" i="11"/>
  <c r="L20" i="12" s="1"/>
  <c r="O43" i="11"/>
  <c r="L43" i="12" s="1"/>
  <c r="O35" i="11"/>
  <c r="L35" i="12" s="1"/>
  <c r="O27" i="11"/>
  <c r="L27" i="12" s="1"/>
  <c r="O15" i="11"/>
  <c r="L15" i="12" s="1"/>
  <c r="O11" i="11"/>
  <c r="L11" i="12" s="1"/>
  <c r="O45" i="11"/>
  <c r="L45" i="12" s="1"/>
  <c r="O41" i="11"/>
  <c r="L41" i="12" s="1"/>
  <c r="O37" i="11"/>
  <c r="L37" i="12" s="1"/>
  <c r="O33" i="11"/>
  <c r="L33" i="12" s="1"/>
  <c r="O29" i="11"/>
  <c r="L29" i="12" s="1"/>
  <c r="O25" i="11"/>
  <c r="L25" i="12" s="1"/>
  <c r="O21" i="11"/>
  <c r="L21" i="12" s="1"/>
  <c r="O17" i="11"/>
  <c r="L17" i="12" s="1"/>
  <c r="K96" i="2"/>
  <c r="S96" i="2" s="1"/>
  <c r="BC24" i="13"/>
  <c r="E12" i="11"/>
  <c r="F12" i="11" s="1"/>
  <c r="E16" i="11"/>
  <c r="F16" i="11" s="1"/>
  <c r="E20" i="11"/>
  <c r="F20" i="11" s="1"/>
  <c r="E11" i="11"/>
  <c r="F11" i="11" s="1"/>
  <c r="E15" i="11"/>
  <c r="F15" i="11" s="1"/>
  <c r="E13" i="11"/>
  <c r="F13" i="11" s="1"/>
  <c r="E17" i="11"/>
  <c r="F17" i="11" s="1"/>
  <c r="E14" i="11"/>
  <c r="F14" i="11" s="1"/>
  <c r="V33" i="4"/>
  <c r="U33" i="4" s="1"/>
  <c r="Q11" i="6"/>
  <c r="U12" i="6" s="1"/>
  <c r="R12" i="6" s="1"/>
  <c r="R11" i="6"/>
  <c r="S33" i="4"/>
  <c r="S76" i="4" s="1"/>
  <c r="S75" i="4"/>
  <c r="U41" i="4"/>
  <c r="S41" i="4" s="1"/>
  <c r="V42" i="4"/>
  <c r="U42" i="4" s="1"/>
  <c r="B8" i="11"/>
  <c r="BA40" i="2" l="1"/>
  <c r="N15" i="9"/>
  <c r="I15" i="9" s="1"/>
  <c r="T16" i="7"/>
  <c r="S16" i="7" s="1"/>
  <c r="T15" i="7"/>
  <c r="S15" i="7" s="1"/>
  <c r="F3" i="11"/>
  <c r="AZ31" i="3" s="1"/>
  <c r="AO94" i="2"/>
  <c r="BC186" i="13"/>
  <c r="AK196" i="13" s="1"/>
  <c r="S42" i="4"/>
  <c r="S84" i="4" s="1"/>
  <c r="J14" i="8" s="1"/>
  <c r="S83" i="4"/>
  <c r="J21" i="4" s="1"/>
  <c r="U11" i="5" l="1"/>
  <c r="V11" i="5"/>
  <c r="N11" i="5" s="1"/>
  <c r="BA43" i="2"/>
  <c r="P14" i="8"/>
  <c r="L14" i="8"/>
  <c r="J12" i="8"/>
  <c r="J13" i="8"/>
  <c r="P15" i="9"/>
  <c r="B15" i="9"/>
  <c r="X13" i="6"/>
  <c r="Y13" i="6" s="1"/>
  <c r="X14" i="6"/>
  <c r="X15" i="6"/>
  <c r="Y15" i="6" s="1"/>
  <c r="O21" i="4"/>
  <c r="BF21" i="4"/>
  <c r="BG21" i="4" s="1"/>
  <c r="AR21" i="4"/>
  <c r="AS21" i="4"/>
  <c r="BB21" i="4"/>
  <c r="AQ21" i="4"/>
  <c r="AU21" i="4"/>
  <c r="AZ21" i="4"/>
  <c r="BA21" i="4"/>
  <c r="AY21" i="4"/>
  <c r="AX21" i="4"/>
  <c r="BC21" i="4"/>
  <c r="AV21" i="4"/>
  <c r="AW21" i="4"/>
  <c r="AP21" i="4"/>
  <c r="AT21" i="4"/>
  <c r="J20" i="4"/>
  <c r="J14" i="4"/>
  <c r="AP14" i="4" s="1"/>
  <c r="J19" i="4"/>
  <c r="J18" i="4"/>
  <c r="O18" i="4" s="1"/>
  <c r="B17" i="7"/>
  <c r="J13" i="4"/>
  <c r="J17" i="4"/>
  <c r="J12" i="4"/>
  <c r="AZ95" i="2"/>
  <c r="AO97" i="2" s="1"/>
  <c r="J15" i="4"/>
  <c r="J16" i="4"/>
  <c r="B16" i="7"/>
  <c r="B15" i="7"/>
  <c r="F5" i="11"/>
  <c r="F6" i="11"/>
  <c r="J11" i="8"/>
  <c r="J11" i="4"/>
  <c r="BG42" i="10"/>
  <c r="P12" i="8" l="1"/>
  <c r="L12" i="8"/>
  <c r="AQ11" i="4"/>
  <c r="AP11" i="4"/>
  <c r="AO11" i="4"/>
  <c r="P13" i="8"/>
  <c r="L13" i="8"/>
  <c r="R14" i="8"/>
  <c r="B14" i="8"/>
  <c r="Y14" i="6"/>
  <c r="AD14" i="6" s="1"/>
  <c r="AC14" i="6" s="1"/>
  <c r="B14" i="6" s="1"/>
  <c r="P11" i="8"/>
  <c r="L11" i="8"/>
  <c r="R11" i="8" s="1"/>
  <c r="AD15" i="6"/>
  <c r="AC15" i="6" s="1"/>
  <c r="B15" i="6" s="1"/>
  <c r="AY7" i="4"/>
  <c r="BH155" i="13" s="1"/>
  <c r="AY5" i="4"/>
  <c r="BF155" i="13" s="1"/>
  <c r="AY6" i="4"/>
  <c r="BG155" i="13" s="1"/>
  <c r="AY4" i="4"/>
  <c r="BE155" i="13" s="1"/>
  <c r="BA5" i="4"/>
  <c r="BF157" i="13" s="1"/>
  <c r="BA6" i="4"/>
  <c r="BG157" i="13" s="1"/>
  <c r="BA4" i="4"/>
  <c r="BE157" i="13" s="1"/>
  <c r="BA7" i="4"/>
  <c r="BH157" i="13" s="1"/>
  <c r="BB6" i="4"/>
  <c r="BG158" i="13" s="1"/>
  <c r="BB4" i="4"/>
  <c r="BE158" i="13" s="1"/>
  <c r="BB5" i="4"/>
  <c r="BF158" i="13" s="1"/>
  <c r="BB7" i="4"/>
  <c r="BH158" i="13" s="1"/>
  <c r="AW5" i="4"/>
  <c r="BF153" i="13" s="1"/>
  <c r="AW4" i="4"/>
  <c r="BE153" i="13" s="1"/>
  <c r="AW7" i="4"/>
  <c r="BH153" i="13" s="1"/>
  <c r="AW6" i="4"/>
  <c r="BG153" i="13" s="1"/>
  <c r="BC7" i="4"/>
  <c r="BH159" i="13" s="1"/>
  <c r="BC4" i="4"/>
  <c r="BE159" i="13" s="1"/>
  <c r="BC6" i="4"/>
  <c r="BG159" i="13" s="1"/>
  <c r="BC5" i="4"/>
  <c r="BF159" i="13" s="1"/>
  <c r="AZ4" i="4"/>
  <c r="BE156" i="13" s="1"/>
  <c r="AZ7" i="4"/>
  <c r="BH156" i="13" s="1"/>
  <c r="AZ5" i="4"/>
  <c r="BF156" i="13" s="1"/>
  <c r="AZ6" i="4"/>
  <c r="BG156" i="13" s="1"/>
  <c r="AX6" i="4"/>
  <c r="BG154" i="13" s="1"/>
  <c r="AX7" i="4"/>
  <c r="BH154" i="13" s="1"/>
  <c r="AX4" i="4"/>
  <c r="BE154" i="13" s="1"/>
  <c r="AX5" i="4"/>
  <c r="BF154" i="13" s="1"/>
  <c r="AQ20" i="4"/>
  <c r="AR20" i="4"/>
  <c r="AV20" i="4"/>
  <c r="AU20" i="4"/>
  <c r="AS20" i="4"/>
  <c r="AT20" i="4"/>
  <c r="O20" i="4"/>
  <c r="BF20" i="4"/>
  <c r="BG20" i="4" s="1"/>
  <c r="AT19" i="4"/>
  <c r="AU19" i="4"/>
  <c r="AR19" i="4"/>
  <c r="AV19" i="4"/>
  <c r="AQ19" i="4"/>
  <c r="AS19" i="4"/>
  <c r="O19" i="4"/>
  <c r="BF19" i="4"/>
  <c r="BG19" i="4" s="1"/>
  <c r="AO14" i="4"/>
  <c r="O14" i="4"/>
  <c r="AR14" i="4"/>
  <c r="AS14" i="4"/>
  <c r="AQ14" i="4"/>
  <c r="BF14" i="4"/>
  <c r="BG14" i="4" s="1"/>
  <c r="AD13" i="6"/>
  <c r="AC13" i="6" s="1"/>
  <c r="B13" i="6" s="1"/>
  <c r="AS18" i="4"/>
  <c r="AR18" i="4"/>
  <c r="BF18" i="4"/>
  <c r="BG18" i="4" s="1"/>
  <c r="AS11" i="4"/>
  <c r="AR11" i="4"/>
  <c r="BF11" i="4"/>
  <c r="BG11" i="4" s="1"/>
  <c r="AP16" i="4"/>
  <c r="AR16" i="4"/>
  <c r="AQ16" i="4"/>
  <c r="AS16" i="4"/>
  <c r="AO16" i="4"/>
  <c r="O16" i="4"/>
  <c r="BF16" i="4"/>
  <c r="BG16" i="4" s="1"/>
  <c r="AR15" i="4"/>
  <c r="AP15" i="4"/>
  <c r="AO15" i="4"/>
  <c r="AQ15" i="4"/>
  <c r="AS15" i="4"/>
  <c r="O15" i="4"/>
  <c r="BF15" i="4"/>
  <c r="BG15" i="4" s="1"/>
  <c r="AT17" i="4"/>
  <c r="AQ17" i="4"/>
  <c r="AR17" i="4"/>
  <c r="AU17" i="4"/>
  <c r="AS17" i="4"/>
  <c r="AP17" i="4"/>
  <c r="O17" i="4"/>
  <c r="BF17" i="4"/>
  <c r="BG17" i="4" s="1"/>
  <c r="AO13" i="4"/>
  <c r="AP13" i="4"/>
  <c r="AQ13" i="4"/>
  <c r="AR13" i="4"/>
  <c r="AS13" i="4"/>
  <c r="O13" i="4"/>
  <c r="BF13" i="4"/>
  <c r="BG13" i="4" s="1"/>
  <c r="O12" i="4"/>
  <c r="AP12" i="4"/>
  <c r="AQ12" i="4"/>
  <c r="AS12" i="4"/>
  <c r="AO12" i="4"/>
  <c r="AR12" i="4"/>
  <c r="BF12" i="4"/>
  <c r="BG12" i="4" s="1"/>
  <c r="BC308" i="13"/>
  <c r="BC309" i="13"/>
  <c r="BC310" i="13"/>
  <c r="AI305" i="13"/>
  <c r="AP203" i="13"/>
  <c r="AP204" i="13"/>
  <c r="AP205" i="13"/>
  <c r="AP112" i="13"/>
  <c r="AP113" i="13"/>
  <c r="BD112" i="13"/>
  <c r="BD119" i="13" s="1"/>
  <c r="BD113" i="13"/>
  <c r="BD120" i="13" s="1"/>
  <c r="BD111" i="13"/>
  <c r="BD118" i="13" s="1"/>
  <c r="O11" i="4"/>
  <c r="AZ43" i="3"/>
  <c r="AZ44" i="3"/>
  <c r="AZ42" i="3"/>
  <c r="I5" i="8"/>
  <c r="BA12" i="3" s="1"/>
  <c r="B12" i="3" s="1"/>
  <c r="I6" i="8"/>
  <c r="BA11" i="3" s="1"/>
  <c r="B11" i="3" s="1"/>
  <c r="B11" i="8"/>
  <c r="I7" i="8"/>
  <c r="BA10" i="3" s="1"/>
  <c r="B10" i="3" s="1"/>
  <c r="BG59" i="10"/>
  <c r="BG56" i="10"/>
  <c r="BG45" i="10"/>
  <c r="BG65" i="10"/>
  <c r="BG58" i="10"/>
  <c r="BG63" i="10"/>
  <c r="BG55" i="10"/>
  <c r="BG52" i="10"/>
  <c r="BG49" i="10"/>
  <c r="BG54" i="10"/>
  <c r="BG44" i="10"/>
  <c r="BG60" i="10"/>
  <c r="BG53" i="10"/>
  <c r="BG46" i="10"/>
  <c r="BG62" i="10"/>
  <c r="BG48" i="10"/>
  <c r="BG64" i="10"/>
  <c r="BG57" i="10"/>
  <c r="BG50" i="10"/>
  <c r="BG51" i="10"/>
  <c r="BG61" i="10"/>
  <c r="BG47" i="10"/>
  <c r="K6" i="8" l="1"/>
  <c r="K4" i="8"/>
  <c r="BA9" i="3" s="1"/>
  <c r="B9" i="3" s="1"/>
  <c r="K5" i="8"/>
  <c r="BA13" i="3" s="1"/>
  <c r="B13" i="3" s="1"/>
  <c r="I4" i="8"/>
  <c r="BA14" i="3" s="1"/>
  <c r="B14" i="3" s="1"/>
  <c r="K7" i="8"/>
  <c r="R12" i="8"/>
  <c r="B12" i="8"/>
  <c r="AP111" i="13"/>
  <c r="BN141" i="13"/>
  <c r="BN137" i="13"/>
  <c r="BM140" i="13"/>
  <c r="BM136" i="13"/>
  <c r="BO139" i="13"/>
  <c r="BL141" i="13"/>
  <c r="BL137" i="13"/>
  <c r="BN140" i="13"/>
  <c r="BN136" i="13"/>
  <c r="BM139" i="13"/>
  <c r="BO142" i="13"/>
  <c r="BL136" i="13"/>
  <c r="BO140" i="13"/>
  <c r="BO138" i="13"/>
  <c r="BL140" i="13"/>
  <c r="BL138" i="13"/>
  <c r="BN139" i="13"/>
  <c r="BM142" i="13"/>
  <c r="BM138" i="13"/>
  <c r="BO141" i="13"/>
  <c r="BO136" i="13"/>
  <c r="BL139" i="13"/>
  <c r="BO137" i="13"/>
  <c r="BN142" i="13"/>
  <c r="BN138" i="13"/>
  <c r="BM141" i="13"/>
  <c r="BM137" i="13"/>
  <c r="BL142" i="13"/>
  <c r="R13" i="8"/>
  <c r="B13" i="8"/>
  <c r="AV4" i="4"/>
  <c r="BE152" i="13" s="1"/>
  <c r="AV7" i="4"/>
  <c r="BH152" i="13" s="1"/>
  <c r="AV6" i="4"/>
  <c r="BG152" i="13" s="1"/>
  <c r="AV5" i="4"/>
  <c r="BF152" i="13" s="1"/>
  <c r="AQ7" i="4"/>
  <c r="BH147" i="13" s="1"/>
  <c r="AQ6" i="4"/>
  <c r="BG147" i="13" s="1"/>
  <c r="AQ5" i="4"/>
  <c r="BF147" i="13" s="1"/>
  <c r="AQ4" i="4"/>
  <c r="BE147" i="13" s="1"/>
  <c r="AP6" i="4"/>
  <c r="BG146" i="13" s="1"/>
  <c r="AP5" i="4"/>
  <c r="BF146" i="13" s="1"/>
  <c r="AP4" i="4"/>
  <c r="BE146" i="13" s="1"/>
  <c r="AP7" i="4"/>
  <c r="BH146" i="13" s="1"/>
  <c r="AO5" i="4"/>
  <c r="BF145" i="13" s="1"/>
  <c r="AO6" i="4"/>
  <c r="BG145" i="13" s="1"/>
  <c r="AO4" i="4"/>
  <c r="BE145" i="13" s="1"/>
  <c r="AO7" i="4"/>
  <c r="BH145" i="13" s="1"/>
  <c r="AT6" i="4"/>
  <c r="BG150" i="13" s="1"/>
  <c r="AT4" i="4"/>
  <c r="BE150" i="13" s="1"/>
  <c r="AT5" i="4"/>
  <c r="BF150" i="13" s="1"/>
  <c r="AT7" i="4"/>
  <c r="BH150" i="13" s="1"/>
  <c r="AR4" i="4"/>
  <c r="BE148" i="13" s="1"/>
  <c r="AR6" i="4"/>
  <c r="BG148" i="13" s="1"/>
  <c r="AR5" i="4"/>
  <c r="BF148" i="13" s="1"/>
  <c r="AR7" i="4"/>
  <c r="BH148" i="13" s="1"/>
  <c r="AU7" i="4"/>
  <c r="BH151" i="13" s="1"/>
  <c r="AU4" i="4"/>
  <c r="BE151" i="13" s="1"/>
  <c r="AU6" i="4"/>
  <c r="BG151" i="13" s="1"/>
  <c r="AU5" i="4"/>
  <c r="BF151" i="13" s="1"/>
  <c r="AS5" i="4"/>
  <c r="BF149" i="13" s="1"/>
  <c r="AS7" i="4"/>
  <c r="BH149" i="13" s="1"/>
  <c r="AS4" i="4"/>
  <c r="BE149" i="13" s="1"/>
  <c r="AS6" i="4"/>
  <c r="BG149" i="13" s="1"/>
  <c r="O2" i="4"/>
  <c r="AZ29" i="3" s="1"/>
  <c r="BD27" i="13" s="1"/>
  <c r="AM304" i="13"/>
  <c r="B10" i="13"/>
  <c r="AP238" i="13"/>
  <c r="BD261" i="13"/>
  <c r="AP254" i="13" s="1"/>
  <c r="AP243" i="13"/>
  <c r="BD256" i="13"/>
  <c r="AP259" i="13" s="1"/>
  <c r="AP240" i="13"/>
  <c r="BD259" i="13"/>
  <c r="AP256" i="13" s="1"/>
  <c r="AP244" i="13"/>
  <c r="BD255" i="13"/>
  <c r="AP260" i="13" s="1"/>
  <c r="AP239" i="13"/>
  <c r="BD260" i="13"/>
  <c r="AP255" i="13" s="1"/>
  <c r="AP242" i="13"/>
  <c r="BD257" i="13"/>
  <c r="AP258" i="13" s="1"/>
  <c r="AP241" i="13"/>
  <c r="BD258" i="13"/>
  <c r="AP257" i="13" s="1"/>
  <c r="AP214" i="13"/>
  <c r="AP207" i="13"/>
  <c r="AP115" i="13"/>
  <c r="AL115" i="13"/>
  <c r="AP104" i="13"/>
  <c r="AP106" i="13"/>
  <c r="AP105" i="13"/>
  <c r="BC46" i="3"/>
  <c r="AZ46" i="3"/>
  <c r="BB46" i="3"/>
  <c r="K30" i="3" s="1"/>
  <c r="BG34" i="10"/>
  <c r="BG32" i="10"/>
  <c r="BI44" i="10" l="1"/>
  <c r="BJ44" i="10" s="1"/>
  <c r="AP247" i="13"/>
  <c r="AP263" i="13"/>
  <c r="AP108" i="13"/>
  <c r="AC30" i="3"/>
  <c r="K14" i="13" s="1"/>
  <c r="BI45" i="10" l="1"/>
  <c r="BJ45" i="10" s="1"/>
  <c r="BI46" i="10" l="1"/>
  <c r="BJ46" i="10" s="1"/>
  <c r="BI47" i="10" s="1"/>
  <c r="BJ47" i="10" s="1"/>
  <c r="BI48" i="10" s="1"/>
  <c r="BJ48" i="10" s="1"/>
  <c r="BI49" i="10" l="1"/>
  <c r="BJ49" i="10" s="1"/>
  <c r="BI50" i="10" l="1"/>
  <c r="BJ50" i="10" s="1"/>
  <c r="BI51" i="10" l="1"/>
  <c r="BJ51" i="10" s="1"/>
  <c r="BI52" i="10" l="1"/>
  <c r="BJ52" i="10" s="1"/>
  <c r="BI53" i="10" l="1"/>
  <c r="BJ53" i="10" s="1"/>
  <c r="BI54" i="10" l="1"/>
  <c r="BJ54" i="10" s="1"/>
  <c r="BI55" i="10" l="1"/>
  <c r="BJ55" i="10" s="1"/>
  <c r="BI56" i="10" l="1"/>
  <c r="BJ56" i="10" s="1"/>
  <c r="BI57" i="10" l="1"/>
  <c r="BJ57" i="10" s="1"/>
  <c r="BI58" i="10" l="1"/>
  <c r="BJ58" i="10" s="1"/>
  <c r="BI59" i="10" l="1"/>
  <c r="BJ59" i="10" s="1"/>
  <c r="BI60" i="10" l="1"/>
  <c r="BJ60" i="10" s="1"/>
  <c r="BI61" i="10" l="1"/>
  <c r="BJ61" i="10" s="1"/>
  <c r="BI62" i="10" l="1"/>
  <c r="BJ62" i="10" s="1"/>
  <c r="BI63" i="10" l="1"/>
  <c r="BJ63" i="10" s="1"/>
  <c r="BI64" i="10" l="1"/>
  <c r="BJ64" i="10" s="1"/>
  <c r="BI65" i="10" l="1"/>
  <c r="BJ65" i="10" s="1"/>
  <c r="BL32" i="10" l="1"/>
  <c r="BL44" i="10" l="1"/>
  <c r="BM44" i="10" s="1"/>
  <c r="BL45" i="10" l="1"/>
  <c r="BM45" i="10" l="1"/>
  <c r="BL46" i="10" s="1"/>
  <c r="BM46" i="10" s="1"/>
  <c r="BL47" i="10" l="1"/>
  <c r="BM47" i="10" s="1"/>
  <c r="BL48" i="10" s="1"/>
  <c r="BM48" i="10" s="1"/>
  <c r="BL49" i="10" s="1"/>
  <c r="BM49" i="10" s="1"/>
  <c r="BL50" i="10" s="1"/>
  <c r="BM50" i="10" s="1"/>
  <c r="BL51" i="10" s="1"/>
  <c r="BM51" i="10" s="1"/>
  <c r="BL52" i="10" s="1"/>
  <c r="BM52" i="10" s="1"/>
  <c r="BL53" i="10" s="1"/>
  <c r="BM53" i="10" s="1"/>
  <c r="BL54" i="10" s="1"/>
  <c r="BM54" i="10" s="1"/>
  <c r="BL55" i="10" s="1"/>
  <c r="BM55" i="10" s="1"/>
  <c r="BL56" i="10" s="1"/>
  <c r="BM56" i="10" s="1"/>
  <c r="BL57" i="10" s="1"/>
  <c r="BM57" i="10" s="1"/>
  <c r="BL58" i="10" s="1"/>
  <c r="BM58" i="10" s="1"/>
  <c r="BL59" i="10" s="1"/>
  <c r="BM59" i="10" s="1"/>
  <c r="BL60" i="10" s="1"/>
  <c r="BM60" i="10" s="1"/>
  <c r="BL61" i="10" s="1"/>
  <c r="BM61" i="10" s="1"/>
  <c r="BL62" i="10" s="1"/>
  <c r="BM62" i="10" s="1"/>
  <c r="BL63" i="10" s="1"/>
  <c r="BM63" i="10" s="1"/>
  <c r="BL64" i="10" s="1"/>
  <c r="BM64" i="10" s="1"/>
  <c r="BL65" i="10" s="1"/>
  <c r="BM65" i="10" s="1"/>
  <c r="BO44" i="10" l="1"/>
  <c r="BP44" i="10" s="1"/>
  <c r="BO32" i="10"/>
  <c r="BO45" i="10" l="1"/>
  <c r="BP45" i="10" s="1"/>
  <c r="BO46" i="10" s="1"/>
  <c r="BP46" i="10" s="1"/>
  <c r="BO47" i="10" s="1"/>
  <c r="BP47" i="10" s="1"/>
  <c r="BO48" i="10" l="1"/>
  <c r="BP48" i="10" s="1"/>
  <c r="BO49" i="10" s="1"/>
  <c r="BP49" i="10" s="1"/>
  <c r="BO50" i="10" s="1"/>
  <c r="BP50" i="10" s="1"/>
  <c r="BO51" i="10" s="1"/>
  <c r="BP51" i="10" s="1"/>
  <c r="BO52" i="10" s="1"/>
  <c r="BP52" i="10" s="1"/>
  <c r="BO53" i="10" s="1"/>
  <c r="BP53" i="10" s="1"/>
  <c r="BO54" i="10" s="1"/>
  <c r="BP54" i="10" s="1"/>
  <c r="BO55" i="10" s="1"/>
  <c r="BP55" i="10" s="1"/>
  <c r="BO56" i="10" s="1"/>
  <c r="BP56" i="10" s="1"/>
  <c r="BO57" i="10" s="1"/>
  <c r="BP57" i="10" s="1"/>
  <c r="BO58" i="10" s="1"/>
  <c r="BP58" i="10" s="1"/>
  <c r="BO59" i="10" s="1"/>
  <c r="BP59" i="10" s="1"/>
  <c r="BO60" i="10" s="1"/>
  <c r="BP60" i="10" s="1"/>
  <c r="BO61" i="10" s="1"/>
  <c r="BP61" i="10" s="1"/>
  <c r="BO62" i="10" s="1"/>
  <c r="BP62" i="10" s="1"/>
  <c r="BO63" i="10" s="1"/>
  <c r="BP63" i="10" s="1"/>
  <c r="BO64" i="10" s="1"/>
  <c r="BP64" i="10" s="1"/>
  <c r="BO65" i="10" s="1"/>
  <c r="BP65" i="10" s="1"/>
  <c r="BR44" i="10" s="1"/>
  <c r="BS44" i="10" l="1"/>
  <c r="BR45" i="10" s="1"/>
  <c r="BS45" i="10" s="1"/>
  <c r="BR32" i="10"/>
  <c r="BR46" i="10" l="1"/>
  <c r="BS46" i="10" s="1"/>
  <c r="BR47" i="10" s="1"/>
  <c r="BS47" i="10" l="1"/>
  <c r="BR48" i="10" s="1"/>
  <c r="BS48" i="10" s="1"/>
  <c r="BR49" i="10" s="1"/>
  <c r="BS49" i="10" s="1"/>
  <c r="BR50" i="10" l="1"/>
  <c r="BS50" i="10" s="1"/>
  <c r="BR51" i="10" s="1"/>
  <c r="BS51" i="10" s="1"/>
  <c r="BR52" i="10" s="1"/>
  <c r="BS52" i="10" s="1"/>
  <c r="BR53" i="10" s="1"/>
  <c r="BS53" i="10" s="1"/>
  <c r="BR54" i="10" s="1"/>
  <c r="BS54" i="10" s="1"/>
  <c r="BR55" i="10" s="1"/>
  <c r="BS55" i="10" s="1"/>
  <c r="BR56" i="10" l="1"/>
  <c r="BS56" i="10" s="1"/>
  <c r="BR57" i="10" s="1"/>
  <c r="BS57" i="10" s="1"/>
  <c r="BR58" i="10" s="1"/>
  <c r="BS58" i="10" s="1"/>
  <c r="BR59" i="10" s="1"/>
  <c r="BS59" i="10" s="1"/>
  <c r="BR60" i="10" s="1"/>
  <c r="BS60" i="10" s="1"/>
  <c r="BR61" i="10" s="1"/>
  <c r="BS61" i="10" s="1"/>
  <c r="BR62" i="10" s="1"/>
  <c r="BS62" i="10" s="1"/>
  <c r="BR63" i="10" s="1"/>
  <c r="BS63" i="10" s="1"/>
  <c r="BR64" i="10" s="1"/>
  <c r="BS64" i="10" s="1"/>
  <c r="BR65" i="10" s="1"/>
  <c r="BS65" i="10" s="1"/>
  <c r="BU32" i="10" l="1"/>
  <c r="BU44" i="10"/>
  <c r="BV44" i="10" s="1"/>
  <c r="BU45" i="10" s="1"/>
  <c r="BV45" i="10" s="1"/>
  <c r="BU46" i="10" s="1"/>
  <c r="BV46" i="10" s="1"/>
  <c r="BU47" i="10" s="1"/>
  <c r="BV47" i="10" s="1"/>
  <c r="BU48" i="10" s="1"/>
  <c r="BV48" i="10" s="1"/>
  <c r="BU49" i="10" s="1"/>
  <c r="BV49" i="10" s="1"/>
  <c r="BU50" i="10" s="1"/>
  <c r="BV50" i="10" s="1"/>
  <c r="BU51" i="10" s="1"/>
  <c r="BV51" i="10" s="1"/>
  <c r="BU52" i="10" s="1"/>
  <c r="BV52" i="10" s="1"/>
  <c r="BU53" i="10" s="1"/>
  <c r="BV53" i="10" s="1"/>
  <c r="BU54" i="10" s="1"/>
  <c r="BV54" i="10" s="1"/>
  <c r="BU55" i="10" s="1"/>
  <c r="BV55" i="10" s="1"/>
  <c r="BU56" i="10" s="1"/>
  <c r="BV56" i="10" s="1"/>
  <c r="BU57" i="10" s="1"/>
  <c r="BV57" i="10" s="1"/>
  <c r="BU58" i="10" s="1"/>
  <c r="BV58" i="10" s="1"/>
  <c r="BU59" i="10" s="1"/>
  <c r="BV59" i="10" s="1"/>
  <c r="BU60" i="10" s="1"/>
  <c r="BV60" i="10" s="1"/>
  <c r="BU61" i="10" s="1"/>
  <c r="BV61" i="10" s="1"/>
  <c r="BU62" i="10" s="1"/>
  <c r="BV62" i="10" s="1"/>
  <c r="BU63" i="10" s="1"/>
  <c r="BV63" i="10" s="1"/>
  <c r="BU64" i="10" s="1"/>
  <c r="BV64" i="10" s="1"/>
  <c r="BU65" i="10" s="1"/>
  <c r="BV65" i="10" s="1"/>
  <c r="BX44" i="10" s="1"/>
  <c r="BY44" i="10" s="1"/>
  <c r="BX45" i="10" s="1"/>
  <c r="BY45" i="10" s="1"/>
  <c r="BX46" i="10" s="1"/>
  <c r="BY46" i="10" s="1"/>
  <c r="BX47" i="10" s="1"/>
  <c r="BY47" i="10" s="1"/>
  <c r="BX48" i="10" s="1"/>
  <c r="BY48" i="10" s="1"/>
  <c r="BX49" i="10" s="1"/>
  <c r="BY49" i="10" s="1"/>
  <c r="BX50" i="10" s="1"/>
  <c r="BY50" i="10" s="1"/>
  <c r="BX51" i="10" s="1"/>
  <c r="BY51" i="10" s="1"/>
  <c r="BX52" i="10" s="1"/>
  <c r="BY52" i="10" s="1"/>
  <c r="BX53" i="10" s="1"/>
  <c r="BY53" i="10" s="1"/>
  <c r="BX54" i="10" s="1"/>
  <c r="BY54" i="10" s="1"/>
  <c r="BX55" i="10" s="1"/>
  <c r="BY55" i="10" s="1"/>
  <c r="BX56" i="10" s="1"/>
  <c r="BY56" i="10" s="1"/>
  <c r="BX57" i="10" s="1"/>
  <c r="BY57" i="10" s="1"/>
  <c r="BX58" i="10" s="1"/>
  <c r="BY58" i="10" s="1"/>
  <c r="BX59" i="10" s="1"/>
  <c r="BY59" i="10" s="1"/>
  <c r="BX60" i="10" s="1"/>
  <c r="BY60" i="10" s="1"/>
  <c r="BX61" i="10" s="1"/>
  <c r="BY61" i="10" s="1"/>
  <c r="BX62" i="10" s="1"/>
  <c r="BY62" i="10" s="1"/>
  <c r="BX63" i="10" s="1"/>
  <c r="BY63" i="10" s="1"/>
  <c r="BX64" i="10" s="1"/>
  <c r="BY64" i="10" s="1"/>
  <c r="BX65" i="10" s="1"/>
  <c r="BY65" i="10" s="1"/>
  <c r="CA32" i="10" l="1"/>
  <c r="BX32" i="10"/>
  <c r="CA44" i="10"/>
  <c r="CB44" i="10" l="1"/>
  <c r="CA45" i="10" s="1"/>
  <c r="CB45" i="10" s="1"/>
  <c r="CA46" i="10" l="1"/>
  <c r="CB46" i="10" s="1"/>
  <c r="CA47" i="10" s="1"/>
  <c r="CB47" i="10" s="1"/>
  <c r="CA48" i="10" l="1"/>
  <c r="CB48" i="10" s="1"/>
  <c r="CA49" i="10" s="1"/>
  <c r="CB49" i="10" s="1"/>
  <c r="CA50" i="10" l="1"/>
  <c r="CB50" i="10" s="1"/>
  <c r="CA51" i="10" s="1"/>
  <c r="CB51" i="10" s="1"/>
  <c r="CA52" i="10" s="1"/>
  <c r="CB52" i="10" s="1"/>
  <c r="CA53" i="10" s="1"/>
  <c r="CB53" i="10" s="1"/>
  <c r="CA54" i="10" s="1"/>
  <c r="CB54" i="10" s="1"/>
  <c r="CA55" i="10" s="1"/>
  <c r="CB55" i="10" s="1"/>
  <c r="CA56" i="10" s="1"/>
  <c r="CB56" i="10" s="1"/>
  <c r="CA57" i="10" s="1"/>
  <c r="CB57" i="10" s="1"/>
  <c r="CA58" i="10" s="1"/>
  <c r="CB58" i="10" s="1"/>
  <c r="CA59" i="10" s="1"/>
  <c r="CB59" i="10" s="1"/>
  <c r="CA60" i="10" s="1"/>
  <c r="CB60" i="10" s="1"/>
  <c r="CA61" i="10" s="1"/>
  <c r="CB61" i="10" s="1"/>
  <c r="CA62" i="10" s="1"/>
  <c r="CB62" i="10" s="1"/>
  <c r="CA63" i="10" s="1"/>
  <c r="CB63" i="10" s="1"/>
  <c r="CA64" i="10" l="1"/>
  <c r="CB64" i="10" s="1"/>
  <c r="CA65" i="10" s="1"/>
  <c r="CB65" i="10" l="1"/>
  <c r="CD32" i="10"/>
  <c r="CD44" i="10" l="1"/>
  <c r="M11" i="5" s="1"/>
  <c r="BC37" i="13" s="1"/>
  <c r="CE44" i="10" l="1"/>
  <c r="CD45" i="10" s="1"/>
  <c r="CE45" i="10" s="1"/>
  <c r="D11" i="5"/>
  <c r="X11" i="5"/>
  <c r="K11" i="5" l="1"/>
  <c r="T11" i="5"/>
  <c r="Z12" i="5"/>
  <c r="C12" i="5" s="1"/>
  <c r="CD46" i="10"/>
  <c r="M13" i="5" s="1"/>
  <c r="M12" i="5"/>
  <c r="V12" i="5" l="1"/>
  <c r="U12" i="5"/>
  <c r="BG37" i="13"/>
  <c r="BH37" i="13" s="1"/>
  <c r="CE46" i="10"/>
  <c r="CD47" i="10" s="1"/>
  <c r="CE47" i="10" s="1"/>
  <c r="CD48" i="10" s="1"/>
  <c r="X12" i="5"/>
  <c r="BC38" i="13"/>
  <c r="X13" i="5"/>
  <c r="BC39" i="13"/>
  <c r="D12" i="5"/>
  <c r="K12" i="5" s="1"/>
  <c r="T12" i="5" l="1"/>
  <c r="Z13" i="5"/>
  <c r="C13" i="5" s="1"/>
  <c r="M14" i="5"/>
  <c r="X14" i="5" s="1"/>
  <c r="CE48" i="10"/>
  <c r="CD49" i="10" s="1"/>
  <c r="M15" i="5"/>
  <c r="V13" i="5" l="1"/>
  <c r="U13" i="5"/>
  <c r="BG38" i="13"/>
  <c r="BC40" i="13"/>
  <c r="D13" i="5"/>
  <c r="K13" i="5" s="1"/>
  <c r="X15" i="5"/>
  <c r="BC41" i="13"/>
  <c r="CE49" i="10"/>
  <c r="CD50" i="10" s="1"/>
  <c r="M16" i="5"/>
  <c r="T13" i="5" l="1"/>
  <c r="Z14" i="5"/>
  <c r="C14" i="5" s="1"/>
  <c r="CE50" i="10"/>
  <c r="CD51" i="10" s="1"/>
  <c r="M17" i="5"/>
  <c r="X16" i="5"/>
  <c r="BC42" i="13"/>
  <c r="M21" i="5"/>
  <c r="X21" i="5" s="1"/>
  <c r="V14" i="5" l="1"/>
  <c r="U14" i="5"/>
  <c r="BG39" i="13"/>
  <c r="BH39" i="13" s="1"/>
  <c r="D16" i="5"/>
  <c r="Z17" i="5" s="1"/>
  <c r="D14" i="5"/>
  <c r="K14" i="5" s="1"/>
  <c r="X17" i="5"/>
  <c r="BC43" i="13"/>
  <c r="CE51" i="10"/>
  <c r="CD52" i="10" s="1"/>
  <c r="M18" i="5"/>
  <c r="BC47" i="13"/>
  <c r="M22" i="5"/>
  <c r="X22" i="5" s="1"/>
  <c r="T14" i="5" l="1"/>
  <c r="Z15" i="5"/>
  <c r="C15" i="5" s="1"/>
  <c r="X18" i="5"/>
  <c r="BC44" i="13"/>
  <c r="CE52" i="10"/>
  <c r="CD53" i="10" s="1"/>
  <c r="M19" i="5"/>
  <c r="C17" i="5"/>
  <c r="BC48" i="13"/>
  <c r="M23" i="5"/>
  <c r="X23" i="5" s="1"/>
  <c r="V15" i="5" l="1"/>
  <c r="U15" i="5"/>
  <c r="D15" i="5"/>
  <c r="D17" i="5"/>
  <c r="Z18" i="5" s="1"/>
  <c r="X19" i="5"/>
  <c r="BC45" i="13"/>
  <c r="CE53" i="10"/>
  <c r="CD54" i="10" s="1"/>
  <c r="CE54" i="10" s="1"/>
  <c r="CD55" i="10" s="1"/>
  <c r="CE55" i="10" s="1"/>
  <c r="CD56" i="10" s="1"/>
  <c r="CE56" i="10" s="1"/>
  <c r="CD57" i="10" s="1"/>
  <c r="CE57" i="10" s="1"/>
  <c r="CD58" i="10" s="1"/>
  <c r="CE58" i="10" s="1"/>
  <c r="CD59" i="10" s="1"/>
  <c r="CE59" i="10" s="1"/>
  <c r="CD60" i="10" s="1"/>
  <c r="CE60" i="10" s="1"/>
  <c r="CD61" i="10" s="1"/>
  <c r="CE61" i="10" s="1"/>
  <c r="CD62" i="10" s="1"/>
  <c r="CE62" i="10" s="1"/>
  <c r="CD63" i="10" s="1"/>
  <c r="CE63" i="10" s="1"/>
  <c r="CD64" i="10" s="1"/>
  <c r="CE64" i="10" s="1"/>
  <c r="CD65" i="10" s="1"/>
  <c r="CE65" i="10" s="1"/>
  <c r="M20" i="5"/>
  <c r="BG40" i="13"/>
  <c r="BH40" i="13" s="1"/>
  <c r="BC49" i="13"/>
  <c r="M24" i="5"/>
  <c r="X24" i="5" s="1"/>
  <c r="Z16" i="5" l="1"/>
  <c r="C16" i="5" s="1"/>
  <c r="K15" i="5"/>
  <c r="T15" i="5"/>
  <c r="X20" i="5"/>
  <c r="BC46" i="13"/>
  <c r="C18" i="5"/>
  <c r="BC50" i="13"/>
  <c r="M25" i="5"/>
  <c r="X25" i="5" s="1"/>
  <c r="D18" i="5" l="1"/>
  <c r="Z19" i="5" s="1"/>
  <c r="C19" i="5" s="1"/>
  <c r="BC51" i="13"/>
  <c r="M26" i="5"/>
  <c r="X26" i="5" s="1"/>
  <c r="D19" i="5" l="1"/>
  <c r="Z20" i="5" s="1"/>
  <c r="BC52" i="13"/>
  <c r="M27" i="5"/>
  <c r="X27" i="5" s="1"/>
  <c r="C20" i="5" l="1"/>
  <c r="BC53" i="13"/>
  <c r="M28" i="5"/>
  <c r="X28" i="5" s="1"/>
  <c r="D20" i="5" l="1"/>
  <c r="BC54" i="13"/>
  <c r="M29" i="5"/>
  <c r="X29" i="5" s="1"/>
  <c r="C21" i="5" l="1"/>
  <c r="BD47" i="13" s="1"/>
  <c r="BK47" i="13" s="1"/>
  <c r="BC55" i="13"/>
  <c r="M30" i="5"/>
  <c r="X30" i="5" s="1"/>
  <c r="BC56" i="13" l="1"/>
  <c r="M31" i="5"/>
  <c r="X31" i="5" s="1"/>
  <c r="C22" i="5" l="1"/>
  <c r="F21" i="5"/>
  <c r="BC57" i="13"/>
  <c r="M32" i="5"/>
  <c r="X32" i="5" s="1"/>
  <c r="AC14" i="13" l="1"/>
  <c r="BG47" i="13"/>
  <c r="BH47" i="13" s="1"/>
  <c r="BE47" i="13"/>
  <c r="BD48" i="13"/>
  <c r="BK48" i="13" s="1"/>
  <c r="BC58" i="13"/>
  <c r="C23" i="5" l="1"/>
  <c r="F22" i="5"/>
  <c r="BJ47" i="13"/>
  <c r="BI47" i="13"/>
  <c r="BL47" i="13" s="1"/>
  <c r="BF47" i="13"/>
  <c r="AY20" i="3"/>
  <c r="AZ48" i="3" s="1"/>
  <c r="T30" i="3" s="1"/>
  <c r="BG48" i="13" l="1"/>
  <c r="BH48" i="13" s="1"/>
  <c r="BE48" i="13"/>
  <c r="BD49" i="13"/>
  <c r="BK49" i="13" s="1"/>
  <c r="C24" i="5" l="1"/>
  <c r="F23" i="5"/>
  <c r="BJ48" i="13"/>
  <c r="BF48" i="13"/>
  <c r="BI48" i="13"/>
  <c r="BL48" i="13" s="1"/>
  <c r="BG49" i="13" l="1"/>
  <c r="BH49" i="13" s="1"/>
  <c r="BE49" i="13"/>
  <c r="BD50" i="13"/>
  <c r="BK50" i="13" s="1"/>
  <c r="C25" i="5" l="1"/>
  <c r="F24" i="5"/>
  <c r="BJ49" i="13"/>
  <c r="BI49" i="13"/>
  <c r="BL49" i="13" s="1"/>
  <c r="BF49" i="13"/>
  <c r="BG50" i="13" l="1"/>
  <c r="BH50" i="13" s="1"/>
  <c r="BE50" i="13"/>
  <c r="BD51" i="13"/>
  <c r="BK51" i="13" s="1"/>
  <c r="C26" i="5" l="1"/>
  <c r="F25" i="5"/>
  <c r="BJ50" i="13"/>
  <c r="BI50" i="13"/>
  <c r="BL50" i="13" s="1"/>
  <c r="BF50" i="13"/>
  <c r="BG51" i="13" l="1"/>
  <c r="BH51" i="13" s="1"/>
  <c r="BE51" i="13"/>
  <c r="BD52" i="13"/>
  <c r="BK52" i="13" s="1"/>
  <c r="C27" i="5" l="1"/>
  <c r="F26" i="5"/>
  <c r="BJ51" i="13"/>
  <c r="BI51" i="13"/>
  <c r="BL51" i="13" s="1"/>
  <c r="BF51" i="13"/>
  <c r="BG52" i="13" l="1"/>
  <c r="BH52" i="13" s="1"/>
  <c r="BE52" i="13"/>
  <c r="BD53" i="13"/>
  <c r="BK53" i="13" s="1"/>
  <c r="C28" i="5" l="1"/>
  <c r="F27" i="5"/>
  <c r="BJ52" i="13"/>
  <c r="BI52" i="13"/>
  <c r="BL52" i="13" s="1"/>
  <c r="BF52" i="13"/>
  <c r="BG53" i="13" l="1"/>
  <c r="BH53" i="13" s="1"/>
  <c r="BE53" i="13"/>
  <c r="BD54" i="13"/>
  <c r="BK54" i="13" s="1"/>
  <c r="C29" i="5" l="1"/>
  <c r="F28" i="5"/>
  <c r="BJ53" i="13"/>
  <c r="BI53" i="13"/>
  <c r="BL53" i="13" s="1"/>
  <c r="BF53" i="13"/>
  <c r="BG54" i="13" l="1"/>
  <c r="BH54" i="13" s="1"/>
  <c r="BE54" i="13"/>
  <c r="BD55" i="13"/>
  <c r="BK55" i="13" s="1"/>
  <c r="C30" i="5" l="1"/>
  <c r="F29" i="5"/>
  <c r="BJ54" i="13"/>
  <c r="BI54" i="13"/>
  <c r="BL54" i="13" s="1"/>
  <c r="BF54" i="13"/>
  <c r="BG55" i="13" l="1"/>
  <c r="BH55" i="13" s="1"/>
  <c r="BE55" i="13"/>
  <c r="BD56" i="13"/>
  <c r="BK56" i="13" s="1"/>
  <c r="C31" i="5" l="1"/>
  <c r="F30" i="5"/>
  <c r="BJ55" i="13"/>
  <c r="BI55" i="13"/>
  <c r="BL55" i="13" s="1"/>
  <c r="BF55" i="13"/>
  <c r="BG56" i="13" l="1"/>
  <c r="BH56" i="13" s="1"/>
  <c r="BE56" i="13"/>
  <c r="BD57" i="13"/>
  <c r="BK57" i="13" s="1"/>
  <c r="C32" i="5" l="1"/>
  <c r="F31" i="5"/>
  <c r="BJ56" i="13"/>
  <c r="BI56" i="13"/>
  <c r="BL56" i="13" s="1"/>
  <c r="BF56" i="13"/>
  <c r="BG57" i="13" l="1"/>
  <c r="BH57" i="13" s="1"/>
  <c r="BE57" i="13"/>
  <c r="BD58" i="13" l="1"/>
  <c r="BK58" i="13" s="1"/>
  <c r="F32" i="5"/>
  <c r="BJ57" i="13"/>
  <c r="BF57" i="13"/>
  <c r="BI57" i="13"/>
  <c r="BL57" i="13" s="1"/>
  <c r="BE58" i="13" l="1"/>
  <c r="BG58" i="13"/>
  <c r="BH58" i="13" s="1"/>
  <c r="BJ58" i="13" l="1"/>
  <c r="BI58" i="13"/>
  <c r="BL58" i="13" s="1"/>
  <c r="BF58" i="13"/>
  <c r="N12" i="5" l="1"/>
  <c r="N14" i="5"/>
  <c r="N13" i="5"/>
  <c r="N14" i="9"/>
  <c r="T14" i="7"/>
  <c r="S14" i="7" s="1"/>
  <c r="B14" i="7" s="1"/>
  <c r="F14" i="5"/>
  <c r="BD44" i="13"/>
  <c r="BK44" i="13" s="1"/>
  <c r="F12" i="5"/>
  <c r="BD46" i="13"/>
  <c r="BK46" i="13" s="1"/>
  <c r="X12" i="6"/>
  <c r="Y12" i="6" s="1"/>
  <c r="BD43" i="13"/>
  <c r="BK43" i="13" s="1"/>
  <c r="BD45" i="13"/>
  <c r="BK45" i="13" s="1"/>
  <c r="BD42" i="13"/>
  <c r="BK42" i="13" s="1"/>
  <c r="F18" i="5"/>
  <c r="I14" i="9"/>
  <c r="B14" i="9" s="1"/>
  <c r="X11" i="6"/>
  <c r="Y11" i="6" s="1"/>
  <c r="T5" i="5"/>
  <c r="H7" i="5" s="1"/>
  <c r="AL14" i="13" s="1"/>
  <c r="N15" i="5" l="1"/>
  <c r="BD41" i="13" s="1"/>
  <c r="BK41" i="13" s="1"/>
  <c r="F13" i="5"/>
  <c r="BF34" i="13"/>
  <c r="AF63" i="13" s="1"/>
  <c r="BG46" i="13"/>
  <c r="BH46" i="13" s="1"/>
  <c r="BF33" i="13"/>
  <c r="F16" i="5"/>
  <c r="F17" i="5"/>
  <c r="BG44" i="13"/>
  <c r="BH44" i="13" s="1"/>
  <c r="BE44" i="13"/>
  <c r="BG45" i="13"/>
  <c r="BH45" i="13" s="1"/>
  <c r="BE45" i="13"/>
  <c r="BE46" i="13"/>
  <c r="BE41" i="13"/>
  <c r="F11" i="5"/>
  <c r="BD37" i="13"/>
  <c r="BE37" i="13" s="1"/>
  <c r="BE43" i="13"/>
  <c r="BG43" i="13"/>
  <c r="BH43" i="13" s="1"/>
  <c r="BG42" i="13"/>
  <c r="BH42" i="13" s="1"/>
  <c r="BE42" i="13"/>
  <c r="BG41" i="13"/>
  <c r="BH41" i="13" s="1"/>
  <c r="F19" i="5"/>
  <c r="F20" i="5"/>
  <c r="F15" i="5"/>
  <c r="BD38" i="13"/>
  <c r="BE38" i="13" s="1"/>
  <c r="BD39" i="13"/>
  <c r="Z4" i="6"/>
  <c r="R5" i="7"/>
  <c r="CB11" i="3" s="1"/>
  <c r="AC11" i="3" s="1"/>
  <c r="L4" i="5"/>
  <c r="BJ10" i="3" s="1"/>
  <c r="K10" i="3" s="1"/>
  <c r="AY21" i="3"/>
  <c r="I2" i="5"/>
  <c r="L5" i="5"/>
  <c r="BJ9" i="3" s="1"/>
  <c r="K9" i="3" s="1"/>
  <c r="AD11" i="6"/>
  <c r="AC11" i="6"/>
  <c r="B11" i="6" s="1"/>
  <c r="L2" i="5"/>
  <c r="BJ12" i="3" s="1"/>
  <c r="K12" i="3" s="1"/>
  <c r="L7" i="5"/>
  <c r="AD12" i="6"/>
  <c r="AC12" i="6" s="1"/>
  <c r="Z3" i="6"/>
  <c r="L3" i="5"/>
  <c r="BJ11" i="3" s="1"/>
  <c r="K11" i="3" s="1"/>
  <c r="R4" i="7"/>
  <c r="CB10" i="3" s="1"/>
  <c r="AC10" i="3" s="1"/>
  <c r="R3" i="7"/>
  <c r="CB9" i="3" s="1"/>
  <c r="AC9" i="3" s="1"/>
  <c r="BD40" i="13"/>
  <c r="L6" i="5"/>
  <c r="Z5" i="6"/>
  <c r="I6" i="9"/>
  <c r="I5" i="9"/>
  <c r="CK9" i="3" s="1"/>
  <c r="AL9" i="3" s="1"/>
  <c r="P14" i="9"/>
  <c r="R6" i="7"/>
  <c r="CB12" i="3" s="1"/>
  <c r="AC12" i="3" s="1"/>
  <c r="I2" i="9"/>
  <c r="CK12" i="3" s="1"/>
  <c r="AL12" i="3" s="1"/>
  <c r="Z6" i="6"/>
  <c r="Z7" i="6"/>
  <c r="I7" i="9"/>
  <c r="I3" i="9"/>
  <c r="CK11" i="3" s="1"/>
  <c r="AL11" i="3" s="1"/>
  <c r="I4" i="9"/>
  <c r="CK10" i="3" s="1"/>
  <c r="AL10" i="3" s="1"/>
  <c r="AP188" i="13"/>
  <c r="T10" i="13" s="1"/>
  <c r="BF38" i="13" l="1"/>
  <c r="BJ38" i="13"/>
  <c r="BI38" i="13"/>
  <c r="BL38" i="13" s="1"/>
  <c r="BF35" i="13"/>
  <c r="AF65" i="13" s="1"/>
  <c r="BE40" i="13"/>
  <c r="BK40" i="13"/>
  <c r="BE39" i="13"/>
  <c r="BK39" i="13"/>
  <c r="AF61" i="13"/>
  <c r="BF45" i="13"/>
  <c r="BJ45" i="13"/>
  <c r="BI45" i="13"/>
  <c r="BL45" i="13" s="1"/>
  <c r="BH38" i="13"/>
  <c r="BK38" i="13"/>
  <c r="BF43" i="13"/>
  <c r="BI43" i="13"/>
  <c r="BL43" i="13" s="1"/>
  <c r="BJ43" i="13"/>
  <c r="BJ42" i="13"/>
  <c r="BI42" i="13"/>
  <c r="BL42" i="13" s="1"/>
  <c r="BF42" i="13"/>
  <c r="BK37" i="13"/>
  <c r="BJ41" i="13"/>
  <c r="BI41" i="13"/>
  <c r="BL41" i="13" s="1"/>
  <c r="BF41" i="13"/>
  <c r="BI44" i="13"/>
  <c r="BL44" i="13" s="1"/>
  <c r="BF44" i="13"/>
  <c r="BJ44" i="13"/>
  <c r="H2" i="5"/>
  <c r="AC16" i="13" s="1"/>
  <c r="AD16" i="13"/>
  <c r="BI46" i="13"/>
  <c r="BL46" i="13" s="1"/>
  <c r="BJ46" i="13"/>
  <c r="BF46" i="13"/>
  <c r="AB5" i="6"/>
  <c r="BS11" i="3" s="1"/>
  <c r="T11" i="3" s="1"/>
  <c r="AB3" i="6"/>
  <c r="BS9" i="3" s="1"/>
  <c r="T9" i="3" s="1"/>
  <c r="B12" i="6"/>
  <c r="AB4" i="6"/>
  <c r="BS10" i="3" s="1"/>
  <c r="T10" i="3" s="1"/>
  <c r="AB6" i="6"/>
  <c r="BS12" i="3" s="1"/>
  <c r="T12" i="3" s="1"/>
  <c r="BI37" i="13" l="1"/>
  <c r="BL37" i="13" s="1"/>
  <c r="BJ37" i="13"/>
  <c r="BF37" i="13"/>
  <c r="BI39" i="13"/>
  <c r="BL39" i="13" s="1"/>
  <c r="BJ39" i="13"/>
  <c r="BF39" i="13"/>
  <c r="AI63" i="13"/>
  <c r="K10" i="13"/>
  <c r="BF40" i="13"/>
  <c r="BI40" i="13"/>
  <c r="BL40" i="13" s="1"/>
  <c r="BJ40" i="13"/>
</calcChain>
</file>

<file path=xl/sharedStrings.xml><?xml version="1.0" encoding="utf-8"?>
<sst xmlns="http://schemas.openxmlformats.org/spreadsheetml/2006/main" count="913" uniqueCount="481">
  <si>
    <t>Category</t>
  </si>
  <si>
    <t>Budget Amount</t>
  </si>
  <si>
    <t>Spent to Date</t>
  </si>
  <si>
    <t>% Budget Spent</t>
  </si>
  <si>
    <t>Budget</t>
  </si>
  <si>
    <t>Budget Set:</t>
  </si>
  <si>
    <t>Total Spent:</t>
  </si>
  <si>
    <t>% Spent:</t>
  </si>
  <si>
    <t>Available:</t>
  </si>
  <si>
    <t>Enter categories for expenses below (up to 38 unique categories), then assign a budget value to the categories. As you write up expenses, assign each expense to a category, and see the green fields update as you do so.</t>
  </si>
  <si>
    <t>Duplicates</t>
  </si>
  <si>
    <t>Date</t>
  </si>
  <si>
    <t>Description</t>
  </si>
  <si>
    <t>Amount</t>
  </si>
  <si>
    <t>Extra</t>
  </si>
  <si>
    <t>Invoice</t>
  </si>
  <si>
    <t>Invoice/Receipt</t>
  </si>
  <si>
    <t>Expenses</t>
  </si>
  <si>
    <t>Simply complete the red section below. A line per expense. Simply input the date, and a description so that you know what it is for. Then select the relevant category, and input the invoice/receipt number (if you have one) and the amount. If your budget amounts exclude VAT, then use the same figure here. Only complete the blue section if the amount entered is NOT on the budget, and needs to be invoiced as an added expense.</t>
  </si>
  <si>
    <t>✓</t>
  </si>
  <si>
    <t>✕</t>
  </si>
  <si>
    <t>Cat</t>
  </si>
  <si>
    <t>Warnings</t>
  </si>
  <si>
    <t>Meeting Description</t>
  </si>
  <si>
    <t>Travel Time</t>
  </si>
  <si>
    <t>Travel Type</t>
  </si>
  <si>
    <t>Travel Cost</t>
  </si>
  <si>
    <t>Other Costs</t>
  </si>
  <si>
    <t>Meeting Time</t>
  </si>
  <si>
    <t>Enter as hh:mm</t>
  </si>
  <si>
    <t>Select</t>
  </si>
  <si>
    <t>Select or Over-Ride</t>
  </si>
  <si>
    <t>Enter Value</t>
  </si>
  <si>
    <t>Description to identify the meeting</t>
  </si>
  <si>
    <t>Meetings</t>
  </si>
  <si>
    <t>Please enter the details for each meeting on each new row. Select the details where required, or enter the relevant data. Please note that any data entered here DOES NOT need to be entered anywhere else. This page tracks time and expenses, but this is only data referring to meetings. If you add the data here, you DO NOT need to add the same costs and time on the other tabs.</t>
  </si>
  <si>
    <t>Any other cost, like coffee, lunch etc.</t>
  </si>
  <si>
    <t>The time used for the meeting.</t>
  </si>
  <si>
    <t>The time spent travelling to and from the meeting.</t>
  </si>
  <si>
    <t>The cost of the travel, be it public transport or fuel.</t>
  </si>
  <si>
    <t>The type of travel method used.</t>
  </si>
  <si>
    <t>Enter any description so that you can identify the meeting.</t>
  </si>
  <si>
    <t>Meeting Date</t>
  </si>
  <si>
    <t>The starting time for the meeting.</t>
  </si>
  <si>
    <t>Start Time</t>
  </si>
  <si>
    <t>Enter as [h]:mm</t>
  </si>
  <si>
    <t>Travel Types</t>
  </si>
  <si>
    <t>Cost Type</t>
  </si>
  <si>
    <t>Distance</t>
  </si>
  <si>
    <t>Select the default, or enter over-ride distance.</t>
  </si>
  <si>
    <t>Fixed Fee</t>
  </si>
  <si>
    <t>Per Mile</t>
  </si>
  <si>
    <t>Price per Mile</t>
  </si>
  <si>
    <t>Miles</t>
  </si>
  <si>
    <t>Travel Costs</t>
  </si>
  <si>
    <t>Default</t>
  </si>
  <si>
    <t>Default Fee</t>
  </si>
  <si>
    <t>Input the default price per mile ONLY for those allocated to the Per Mile Cost Type.</t>
  </si>
  <si>
    <t>Assign a Cost Type to each Travel Type. Select Per Mile if it is calculated per mile, otherwise select Fixed Fee.</t>
  </si>
  <si>
    <t>Distance (Miles)</t>
  </si>
  <si>
    <t>Missing</t>
  </si>
  <si>
    <t>End Time</t>
  </si>
  <si>
    <t>Break Time</t>
  </si>
  <si>
    <t>Pro Bono Work</t>
  </si>
  <si>
    <t>UK Bank Holidays</t>
  </si>
  <si>
    <t>Day</t>
  </si>
  <si>
    <t>Days</t>
  </si>
  <si>
    <t>Diff 1</t>
  </si>
  <si>
    <t>Diff 2</t>
  </si>
  <si>
    <t>Diff 3</t>
  </si>
  <si>
    <t>New Years Day</t>
  </si>
  <si>
    <t>Mon</t>
  </si>
  <si>
    <t>Good Friday</t>
  </si>
  <si>
    <t>Tue</t>
  </si>
  <si>
    <t>Easter Monday</t>
  </si>
  <si>
    <t>Wed</t>
  </si>
  <si>
    <t>Early May Bank Holiday</t>
  </si>
  <si>
    <t>Thu</t>
  </si>
  <si>
    <t>Spring Bank Holiday</t>
  </si>
  <si>
    <t>Fri</t>
  </si>
  <si>
    <t>Summer Bank Holiday</t>
  </si>
  <si>
    <t>Sat</t>
  </si>
  <si>
    <t>Christmas Day</t>
  </si>
  <si>
    <t>Sun</t>
  </si>
  <si>
    <t>Boxing Day</t>
  </si>
  <si>
    <t>Bank Holidays</t>
  </si>
  <si>
    <t>Type</t>
  </si>
  <si>
    <t>WE</t>
  </si>
  <si>
    <t>BH</t>
  </si>
  <si>
    <t>Time</t>
  </si>
  <si>
    <t>Timesheet</t>
  </si>
  <si>
    <t>Check the blue column if you wish to EXCLUDE the time when working out the cost of your time spent.</t>
  </si>
  <si>
    <t>Enter the start time of the work.</t>
  </si>
  <si>
    <t>Enter the start end of the work.</t>
  </si>
  <si>
    <t>Enter any time for breaks between the two times.</t>
  </si>
  <si>
    <t>Use each line below to enter the details each time you work on this project. Simply add the date, the start time, the end time, and any time (between those two times) which you did not use for the projects (like breaks). If you want to exclude the time, check the blue column (see below).</t>
  </si>
  <si>
    <t>Contact Type</t>
  </si>
  <si>
    <t>Contact Person</t>
  </si>
  <si>
    <t>Details</t>
  </si>
  <si>
    <t>Status</t>
  </si>
  <si>
    <t>Planned</t>
  </si>
  <si>
    <t>Missed</t>
  </si>
  <si>
    <t>Done</t>
  </si>
  <si>
    <t>Today</t>
  </si>
  <si>
    <t>Busy</t>
  </si>
  <si>
    <t>Client Contact</t>
  </si>
  <si>
    <t>Contact Types</t>
  </si>
  <si>
    <t>Cost / Hour</t>
  </si>
  <si>
    <t>Select the type of contact with the client.</t>
  </si>
  <si>
    <t>The name of the person with whom you had contact.</t>
  </si>
  <si>
    <t>Time taken to contact.</t>
  </si>
  <si>
    <t>Brief details to remind you of what the contact was about. Just one sentence should do, as the text will get smaller to fit the cell.</t>
  </si>
  <si>
    <t>Pro Bono</t>
  </si>
  <si>
    <t>Ignore assigned 'cost'.</t>
  </si>
  <si>
    <t>Cost</t>
  </si>
  <si>
    <t>Cost (ALL)</t>
  </si>
  <si>
    <t>Date Set</t>
  </si>
  <si>
    <t>Task</t>
  </si>
  <si>
    <t>Due Date</t>
  </si>
  <si>
    <t>Completed</t>
  </si>
  <si>
    <t>Active</t>
  </si>
  <si>
    <t>Warning</t>
  </si>
  <si>
    <t>Due Today</t>
  </si>
  <si>
    <t>Overdue</t>
  </si>
  <si>
    <t>Done - Late</t>
  </si>
  <si>
    <t>Done - on Time</t>
  </si>
  <si>
    <t>Days:</t>
  </si>
  <si>
    <t>Warning:</t>
  </si>
  <si>
    <t>To Do List</t>
  </si>
  <si>
    <t>Enter each task require on a new line below. Enter the date when you enter the task, and the due date for the task, along with some details about the task. Then simply select the date (today's date) when you complete the task. The task status will update accordingly.</t>
  </si>
  <si>
    <t>Confirm done.</t>
  </si>
  <si>
    <t>S</t>
  </si>
  <si>
    <t>O</t>
  </si>
  <si>
    <t>D</t>
  </si>
  <si>
    <t>W</t>
  </si>
  <si>
    <t>Issue Date</t>
  </si>
  <si>
    <t>Value</t>
  </si>
  <si>
    <t>Payment Date</t>
  </si>
  <si>
    <t>Payment Value</t>
  </si>
  <si>
    <t>Invoice Number</t>
  </si>
  <si>
    <t>Future</t>
  </si>
  <si>
    <t>Due</t>
  </si>
  <si>
    <t>Reminder</t>
  </si>
  <si>
    <t>Partly Paid</t>
  </si>
  <si>
    <t>Fully Paid - on Time</t>
  </si>
  <si>
    <t>Fully Paid - Late</t>
  </si>
  <si>
    <t>Issued</t>
  </si>
  <si>
    <t>How many days (working days) between invoice issue and due.</t>
  </si>
  <si>
    <t>Invoices</t>
  </si>
  <si>
    <t>Complete a line for each invoice (or enter a negative value for a credit note). Simply enter the issue date, invoice number, and value. When any payment is done, enter the date and value paid. If part payment is made, replace the date and amount when paid in full.</t>
  </si>
  <si>
    <t>Complete at time of payment</t>
  </si>
  <si>
    <t>Complete on issue</t>
  </si>
  <si>
    <t>Invoice Status Options &amp; Count</t>
  </si>
  <si>
    <t>Stage</t>
  </si>
  <si>
    <t>Target</t>
  </si>
  <si>
    <t>Actual</t>
  </si>
  <si>
    <t>Days Taken</t>
  </si>
  <si>
    <t>Project Stages</t>
  </si>
  <si>
    <t>Working</t>
  </si>
  <si>
    <t>Fixed</t>
  </si>
  <si>
    <t>Flexible</t>
  </si>
  <si>
    <t>%</t>
  </si>
  <si>
    <t>Working Days</t>
  </si>
  <si>
    <t>Types</t>
  </si>
  <si>
    <t>Project</t>
  </si>
  <si>
    <t>Count</t>
  </si>
  <si>
    <t>Max</t>
  </si>
  <si>
    <t>New</t>
  </si>
  <si>
    <t>Project Start Date</t>
  </si>
  <si>
    <t>Start Date</t>
  </si>
  <si>
    <t>TRUE/FALSE</t>
  </si>
  <si>
    <t>% Done</t>
  </si>
  <si>
    <t>Complete Date</t>
  </si>
  <si>
    <t>Job Progress</t>
  </si>
  <si>
    <t>On Target</t>
  </si>
  <si>
    <t>Behind</t>
  </si>
  <si>
    <t>Done - On Time</t>
  </si>
  <si>
    <t>Overall Project Completion</t>
  </si>
  <si>
    <t>Target Project Completion</t>
  </si>
  <si>
    <t>All the items under the green headers will populate automatically. These figures are based on the data inputted on the Job &amp; Client Details tab and the Settings tab. If you wish to adjust these figures, please do so there. All you need to complete is the % Done on each task (as you progress) and then enter the Complete Date on the day when you finally complete each task (% Done reaches 100%).</t>
  </si>
  <si>
    <t>Average Project Length</t>
  </si>
  <si>
    <t>Project Due Date</t>
  </si>
  <si>
    <t>Planned Start Date</t>
  </si>
  <si>
    <t>Planned End Date</t>
  </si>
  <si>
    <t>Number of Days Warning: Meeting Dates:</t>
  </si>
  <si>
    <t>Number of Days Warning: Client Contact Dates:</t>
  </si>
  <si>
    <t>Number of Days Warning: Invoice Due Dates:</t>
  </si>
  <si>
    <t>Number of Days Warning: To Do List Dates:</t>
  </si>
  <si>
    <t>Default Meeting Time</t>
  </si>
  <si>
    <t>Company Name</t>
  </si>
  <si>
    <t>Dashboard</t>
  </si>
  <si>
    <t>Job Number:</t>
  </si>
  <si>
    <t>Client Name:</t>
  </si>
  <si>
    <t>Job Description:</t>
  </si>
  <si>
    <t>Alerts, warnings, and active items for each sheet</t>
  </si>
  <si>
    <t>Action Required Today</t>
  </si>
  <si>
    <t>Action Will Be Required</t>
  </si>
  <si>
    <t>Task in the Future</t>
  </si>
  <si>
    <t>Overdue Action Required</t>
  </si>
  <si>
    <t>Target Completion</t>
  </si>
  <si>
    <t>Project Completion</t>
  </si>
  <si>
    <t>Budgeted Expenses</t>
  </si>
  <si>
    <t>Time Worked</t>
  </si>
  <si>
    <t>Meeting Travel Time</t>
  </si>
  <si>
    <t>Meeting Travel Costs</t>
  </si>
  <si>
    <t>Other Meeting Costs</t>
  </si>
  <si>
    <t>Client Contact Time</t>
  </si>
  <si>
    <t>Budgeted</t>
  </si>
  <si>
    <t>Used/Spent</t>
  </si>
  <si>
    <t>Invoiced</t>
  </si>
  <si>
    <t>Quoted</t>
  </si>
  <si>
    <t>Financial Breakdown - Invoiced Value, Quoted Value, Budgeted Expenses (Breakdown), and Actual Expenses (Breakdown)</t>
  </si>
  <si>
    <t>Rate / H</t>
  </si>
  <si>
    <t>Default Hourly Rate:</t>
  </si>
  <si>
    <t>Price</t>
  </si>
  <si>
    <t>B/H Rate</t>
  </si>
  <si>
    <t>W/E Rate</t>
  </si>
  <si>
    <t>Weekend Hourly Rate:</t>
  </si>
  <si>
    <t>Bank Holiday Hourly Rate:</t>
  </si>
  <si>
    <t>Meeting Travel</t>
  </si>
  <si>
    <t>Meeting</t>
  </si>
  <si>
    <t>Working - Normal</t>
  </si>
  <si>
    <t>Working - Weekends</t>
  </si>
  <si>
    <t>Working - Bank Holidays</t>
  </si>
  <si>
    <t>Calculated Hourly Rates - Each rate is worked out using the current figures available (see below for rate descriptions)</t>
  </si>
  <si>
    <t>Overall Job Progress</t>
  </si>
  <si>
    <t>Quoted Rate</t>
  </si>
  <si>
    <t>Quoted Price / Estimated Hours</t>
  </si>
  <si>
    <t>Estimated Rate</t>
  </si>
  <si>
    <t>Rate @ Estimated Hours</t>
  </si>
  <si>
    <t>Based on % project done &amp; to do</t>
  </si>
  <si>
    <t>Forecasted Rate</t>
  </si>
  <si>
    <t>(Excluding Budget &amp; Expenses)</t>
  </si>
  <si>
    <t>Stated Hourly Rate</t>
  </si>
  <si>
    <t>Based on a normal working day</t>
  </si>
  <si>
    <t>Actually Worked/Earned</t>
  </si>
  <si>
    <t>Invoiced Value / Hours Worked</t>
  </si>
  <si>
    <t>(This can change drastically)</t>
  </si>
  <si>
    <t>Rate</t>
  </si>
  <si>
    <t>Budget Value</t>
  </si>
  <si>
    <t>Actual Value</t>
  </si>
  <si>
    <t>Forecast:</t>
  </si>
  <si>
    <t>Distance for Meetings</t>
  </si>
  <si>
    <t>Over-Ride</t>
  </si>
  <si>
    <t>Working - Week Days</t>
  </si>
  <si>
    <t>Working - Holidays</t>
  </si>
  <si>
    <t>Value Used</t>
  </si>
  <si>
    <t>Work Types</t>
  </si>
  <si>
    <t>Rates</t>
  </si>
  <si>
    <t>Estimated Time</t>
  </si>
  <si>
    <t>Time Allocation</t>
  </si>
  <si>
    <t>No of Meetings</t>
  </si>
  <si>
    <t>Meeting Expenses</t>
  </si>
  <si>
    <t>Sub Contractors / Staff</t>
  </si>
  <si>
    <t>Staff</t>
  </si>
  <si>
    <t>Use each line below to enter the details each time someone else works on this project. Simply add the date and time worked, and select the staff member. If you want to exclude the time, check the blue column.</t>
  </si>
  <si>
    <t>Enter the time worked.</t>
  </si>
  <si>
    <t>Select the staff or sub-contractor's name.</t>
  </si>
  <si>
    <t>Weekend Rate as %</t>
  </si>
  <si>
    <t>Bank Holiday Rate as %</t>
  </si>
  <si>
    <t>Over-Ride (if Required)</t>
  </si>
  <si>
    <t>Default Rate for Weekends</t>
  </si>
  <si>
    <t>This rate has been used</t>
  </si>
  <si>
    <t>Weekend &amp; Bank Holiday Rates</t>
  </si>
  <si>
    <t>Staff &amp; Subcontractors</t>
  </si>
  <si>
    <t>Staff Work</t>
  </si>
  <si>
    <t>Staff Names</t>
  </si>
  <si>
    <t>Default Staff Rate</t>
  </si>
  <si>
    <t>Weekend Rate:</t>
  </si>
  <si>
    <t>Bank Holiday Rate:</t>
  </si>
  <si>
    <t>Job Details</t>
  </si>
  <si>
    <t>Client Details</t>
  </si>
  <si>
    <t>Client Billing Details</t>
  </si>
  <si>
    <t>Telephone:</t>
  </si>
  <si>
    <t>Address Line 1:</t>
  </si>
  <si>
    <t>Mobile:</t>
  </si>
  <si>
    <t>Address Line 2:</t>
  </si>
  <si>
    <t>Email:</t>
  </si>
  <si>
    <t>Address Line 3:</t>
  </si>
  <si>
    <t>Website:</t>
  </si>
  <si>
    <t>Address Line 4:</t>
  </si>
  <si>
    <t>City/Town:</t>
  </si>
  <si>
    <t>VAT Number:</t>
  </si>
  <si>
    <t>Postcode:</t>
  </si>
  <si>
    <t>Client Site Details</t>
  </si>
  <si>
    <t>As Billing:</t>
  </si>
  <si>
    <t>Job Number</t>
  </si>
  <si>
    <t>Client Name</t>
  </si>
  <si>
    <t>Job Description</t>
  </si>
  <si>
    <t>Input unique Travel Types below. Do not have duplicates. Any way you may get to and from a meeting.</t>
  </si>
  <si>
    <t>Times Used</t>
  </si>
  <si>
    <t>Hourly Rates (Including meetings, travel, and weekends and bank holidays)</t>
  </si>
  <si>
    <t>Client Contact Rates &amp; Action Warnings</t>
  </si>
  <si>
    <t>Project Stages, Timings, Types and Staff Rates</t>
  </si>
  <si>
    <t>Settings</t>
  </si>
  <si>
    <t>Project Completed</t>
  </si>
  <si>
    <t>Valid</t>
  </si>
  <si>
    <t>Project Notes</t>
  </si>
  <si>
    <t>Quotation Calculator</t>
  </si>
  <si>
    <t>Itemised List</t>
  </si>
  <si>
    <t>Additional Items</t>
  </si>
  <si>
    <t>Calculated</t>
  </si>
  <si>
    <t>Used Value</t>
  </si>
  <si>
    <t>Total 'Used' Value</t>
  </si>
  <si>
    <t>Profit Mark Up</t>
  </si>
  <si>
    <t>Calculated Quote Value</t>
  </si>
  <si>
    <t>Final Quote Value</t>
  </si>
  <si>
    <t>List additional items below</t>
  </si>
  <si>
    <t>If required</t>
  </si>
  <si>
    <t>Complete red sections first, before finally the blue.</t>
  </si>
  <si>
    <t>Quoted Amount</t>
  </si>
  <si>
    <t>As per calculator below</t>
  </si>
  <si>
    <t>Report</t>
  </si>
  <si>
    <t>When the job is complete, simply check the box on the J&amp;C Details to bring this report to life</t>
  </si>
  <si>
    <t>Allocated</t>
  </si>
  <si>
    <t>Used</t>
  </si>
  <si>
    <t>Incomplete</t>
  </si>
  <si>
    <t>Gone Over</t>
  </si>
  <si>
    <t>Still Available</t>
  </si>
  <si>
    <t>Tasks Completed on Time</t>
  </si>
  <si>
    <t>Not Started</t>
  </si>
  <si>
    <t>Tasks Completed Late</t>
  </si>
  <si>
    <t>Incomplete Tasks</t>
  </si>
  <si>
    <t>Percentage of
Allocated Time Used</t>
  </si>
  <si>
    <t>Budget v Expenses</t>
  </si>
  <si>
    <t>Overall Project Figures</t>
  </si>
  <si>
    <t>Spent</t>
  </si>
  <si>
    <t>% Of Budget Spent</t>
  </si>
  <si>
    <t>Amount Spent</t>
  </si>
  <si>
    <t>Amount Budgeted</t>
  </si>
  <si>
    <t>Time Worked on Project - As per the Timesheet</t>
  </si>
  <si>
    <t>Week Day Time</t>
  </si>
  <si>
    <t>Weekend Time</t>
  </si>
  <si>
    <t>Bank Holiday Time</t>
  </si>
  <si>
    <t>Pro Bono Time</t>
  </si>
  <si>
    <t>Budgeted Time</t>
  </si>
  <si>
    <t>Time Used</t>
  </si>
  <si>
    <t>Please select an option</t>
  </si>
  <si>
    <t>If Stages are Completed Early</t>
  </si>
  <si>
    <t>Start the Next Stage</t>
  </si>
  <si>
    <t>Delay Until Next Stage Planned</t>
  </si>
  <si>
    <t>Planned Start</t>
  </si>
  <si>
    <t>Totals</t>
  </si>
  <si>
    <t>Above Times shown as a Monetary Value</t>
  </si>
  <si>
    <t>Start</t>
  </si>
  <si>
    <t>Stop</t>
  </si>
  <si>
    <t>NH</t>
  </si>
  <si>
    <t>PB</t>
  </si>
  <si>
    <t>Monday</t>
  </si>
  <si>
    <t>Friday</t>
  </si>
  <si>
    <t>Sunday</t>
  </si>
  <si>
    <t>Tuesday</t>
  </si>
  <si>
    <t>Wednesday</t>
  </si>
  <si>
    <t>Thursday</t>
  </si>
  <si>
    <t>Saturday</t>
  </si>
  <si>
    <t>Code</t>
  </si>
  <si>
    <t>Unassigned</t>
  </si>
  <si>
    <t>Budgeted Cost</t>
  </si>
  <si>
    <t>Number of Meetings Expected</t>
  </si>
  <si>
    <t>Number of Meetings Scheduled</t>
  </si>
  <si>
    <t>Number of Meetings Completed</t>
  </si>
  <si>
    <t>Travel Time &amp; Costs - Budgeted v Actual</t>
  </si>
  <si>
    <t>Hours Worked by Staff &amp; Sub-contractors</t>
  </si>
  <si>
    <t>Uncategorised</t>
  </si>
  <si>
    <t>Breakdown by Budget &amp; Actual Time</t>
  </si>
  <si>
    <t>Breakdown by Budget &amp; Actual Cost</t>
  </si>
  <si>
    <t>Budgeted Value</t>
  </si>
  <si>
    <t>All Planned Client Contacts Complete</t>
  </si>
  <si>
    <t>Final Status</t>
  </si>
  <si>
    <t>Success Rate at Completing Tasks on Time</t>
  </si>
  <si>
    <t>Total Value Issued:</t>
  </si>
  <si>
    <t>Total Value Quoted:</t>
  </si>
  <si>
    <t>Outstanding</t>
  </si>
  <si>
    <t>Total Value Invoiced</t>
  </si>
  <si>
    <t>Total Value Quoted</t>
  </si>
  <si>
    <t>No. of Outstanding Invoices</t>
  </si>
  <si>
    <t>None Outstanding</t>
  </si>
  <si>
    <t>Outstanding Items</t>
  </si>
  <si>
    <t>Insufficient Amount</t>
  </si>
  <si>
    <t>If any of the indications below this show in red, then actions are still due on this project</t>
  </si>
  <si>
    <t>Overview</t>
  </si>
  <si>
    <t>This spreadsheet is designed to help you to project manage jobs, and covers a wide range of aspects. It may not go into as much detail as other products of ours, but it rather takes an overall view of a project. This means that you can use as much or as little of it as you need. Take a look at what each of the tab colours mean, and which cells you should be adjusting.</t>
  </si>
  <si>
    <t>Green</t>
  </si>
  <si>
    <t>These tabs are completely automated. If you fill in the details on the other tabs, the green ones will automatically populate accordingly. You can't change any data directly on a green tab.</t>
  </si>
  <si>
    <t>Blue</t>
  </si>
  <si>
    <t>Black</t>
  </si>
  <si>
    <t>These tabs are for your information (this tab) or for settings which you would need to set up, and then periodically change. We suggest changing the settings to suit, and then saving a default blank version with those in place, to use for future jobs.</t>
  </si>
  <si>
    <t>These are the tabs which need to be set up before each project begins (Budget if required). These will set the spreadsheet up specifically for each project. You'll be able to 'over-ride' some default settings on these pages to make them project-specific.</t>
  </si>
  <si>
    <t>Red</t>
  </si>
  <si>
    <t>These tabs are the ones which you will be using on a daily basis to update/monitor the projects. On these tabs, the red and blue column headers show columns you can (or must) edit. The green column headers show automated data.</t>
  </si>
  <si>
    <t>Here is a brief overview on how to use this spreadsheet</t>
  </si>
  <si>
    <t>1. Make sure the details in the settings tab are correct. Then save a blank copy of this spreadsheet in a safe place.</t>
  </si>
  <si>
    <t>2. Each time you want to start a new job, save a copy of the blank default version, and save-as the job name so you can identify it.</t>
  </si>
  <si>
    <t>3. Complete the two blue tabs, in order to set up each project, specifically the J&amp;C (Job &amp; Client) Details tab.</t>
  </si>
  <si>
    <t>4. As the project progresses, enter the data on the red tabs as and when needed (see each tab for individual instructions).</t>
  </si>
  <si>
    <t>5. As you enter data on the red tabs, the green Dashboard tab will update automatically. This provides you with an overview of the project.</t>
  </si>
  <si>
    <t>6. You can consult the Dashboard tab at any stage, as it will update as soon as data in entered on the other tabs.</t>
  </si>
  <si>
    <t>7. When the project is complete, check the box to confirm (on the J&amp;C Details tab), in order to reveal the Report tab data.</t>
  </si>
  <si>
    <t>8. The report tab will show you a detailed report of the undertaken job, but is only really relevant once the job is complete.</t>
  </si>
  <si>
    <t>Things to remember</t>
  </si>
  <si>
    <t>1. On the red and blue tabs, look for the red and blue headers. Those indicate cells you can (or must) edit.</t>
  </si>
  <si>
    <t>2. If you need to paste anything to this spreadsheet (internal or external data) ONLY use PASTE VALUES, NEVER normal paste.</t>
  </si>
  <si>
    <t>3. Do not use the drag function, that is the same as using normal paste.</t>
  </si>
  <si>
    <t>4. If you need to remove lines of data, use clear contents, and then resort the data (using the filters). You can't delete rows.</t>
  </si>
  <si>
    <t>5. If you need to move data, you can't just move it, that will corrupt formulas. Copy it, paste VALUES, and then clear the old contents.</t>
  </si>
  <si>
    <t>Your business name (as per your order)</t>
  </si>
  <si>
    <t>Watch a demo video</t>
  </si>
  <si>
    <t>Watch on
YouTube</t>
  </si>
  <si>
    <t>Your Business</t>
  </si>
  <si>
    <t>This spreadsheet was created by</t>
  </si>
  <si>
    <t>SSS10100 - Job Card &amp; Tracker</t>
  </si>
  <si>
    <t>© Sumcor Ltd - Trading as Spreadsheet Solutions</t>
  </si>
  <si>
    <t>(This figure can be inaccurate)</t>
  </si>
  <si>
    <t>Time Breakdown - Estimated Time Usage v Actual Time Usage</t>
  </si>
  <si>
    <t>If you check the Extra column below, that means that the amount stated is NOT on the budget, and will need to be invoiced as an added expense. It will NOT show as spent on the budget, and will require you to state which invoice contained the expense. If the amount entered is on the budget, leave the blue section blank.</t>
  </si>
  <si>
    <t>Use each line to document each contact with the client. The date, contact type and contact person (optional) need to be filled in, along with the time. The time is the time taken to undergo the contact. If you have hourly rates assigned to these contact types, the spreadsheet will keep track of the 'cost' of these contacts. If you wish to exclude a contact from working out the 'cost', then check the Pro Bono column.</t>
  </si>
  <si>
    <t>You can enter each stage of the project here, up to 22 stages, and in this case you can have duplicates if you wish, just put the stages in the order as they happen. Assign a number of (working) days to each task, as an average project would take. Then select if a task is Fixed or Flexible. Fixed means that the next task will start when it was scheduled too, regardless of then the last task finished. Flexible means that the next task start will be delayed until the flexible task is finished (if it is a client's responsibility for example).
The spreadsheet will then work out the % of time each task takes, so that it can adjust the days for a longer task (when you enter the length of the task in the Job &amp; Client Details tab. If all else fails, you can over-ride these figures for each job if you wish.
These details serve as a default, the details entered on the Job &amp; Client Details will adjust these, and that will feed the Job Progress tab.</t>
  </si>
  <si>
    <t>The above info relates to the meetings you suspect will be required. How far away (round trip), how many, and other costs (total).</t>
  </si>
  <si>
    <t>To the left, please state the starting and ending date for this project. As you complete one date the other will predict, but you can over-ride either. Here are some options for travel to get to and from meetings. Complete any Fixed Fees.</t>
  </si>
  <si>
    <t>The green sections are the default rates. If they are correct, you need not add anything. These can be edited on the Settings tab, otherwise use the red section to change the amount only for this project.</t>
  </si>
  <si>
    <t>Please enter how long you are budgeting for each of these contact types. Enter the time as h:mm, so fifty hours would be 50:00. Ignore blank rows.</t>
  </si>
  <si>
    <t>If you have staff or sub-contractors due to work on this project, you can add that information here. Simply over-ride the rates if you wish (otherwise leave the default, the value used is shown). Then state how long each person will be working (to establish a budget). Enter the time as h:mm, and show a time next to each person who will work.
You can also state what percentage the normal rate applies to weekend or bank holiday work (this won't reflect on the quote, but will on your actual expense). If these rates are time and a half, enter as 150% (150% of the normal rate).</t>
  </si>
  <si>
    <t>Personnel</t>
  </si>
  <si>
    <t>Budget Time</t>
  </si>
  <si>
    <t>Used Time</t>
  </si>
  <si>
    <t>Here are varios hourly rates, and price per mile for travel options (to and from meetings). You can name some travel types (don't add duplicates), and then select whether they are costed per mile, or a flat rate. If it is per mile, add the rate per mile too. The flat rate will vary per project, and is therefore on the J&amp;C Details tab.
You can also input the default meeting time (time for the actual meeting, not including travel).
You can state your rate for the time it takes to travel to and from meetings, as well as the actual time taken to meet.
You can then set your default hourly rate, and the hourly rate for Weekends and Bank Holidays.
If you just fill in the Default Hourly Rate, and leave the rest blank, it will use the default amount for ALL hourly rates.
Complete any yellow cells.</t>
  </si>
  <si>
    <t>Here you can name some client contact types, and then assign an hourly rate to each (leave blank to use the default hourly rate from above).
You can then also state how many days before each event, you receive a warning. Those relate to different actions, and work on working days.
You can also set how many days before an issued invoice is due.</t>
  </si>
  <si>
    <t>Below here, simply list any staff or sub-contractors (don't add duplicate names). Then state a default rate, and assign each person an individual rate (if required).
You can also state what % the weekend and Bank Holiday rate is compared to the normal rate.</t>
  </si>
  <si>
    <t>If any cells are yellow, make sure you complete them. The white cells (with red headings) can be completed as required. Most of the settings here will be 'over-rideable' for each job on the J&amp;C Details, but these default settings can be set up as best as possible to save time.</t>
  </si>
  <si>
    <t>This is where you set up the project layout. Assign a name for each stage of the project (up to 22), and state how many (working) days for each stage of the project. You then need to state what type they are (see below for details). The spreadsheet will then use that data to determine all future projects (regardless of the length). Please ensure you keep the following in mind:
MAKE SURE THE STAGES ARE IN THE ORDER THAT THEY HAPPEN.
MAKE SURE THE DAYS ENTERED ARE ALL IN PROPORTION TO EACH OTHER.
LIST AS MANY STAGES AS YOU CAN, WITHIN THE 22 MAXIMUM.</t>
  </si>
  <si>
    <t>Round Trip</t>
  </si>
  <si>
    <t>Excludes Travel Costs</t>
  </si>
  <si>
    <t>Spreadsheet not refreshing? Automated cells not updating? Click here for instructions.</t>
  </si>
  <si>
    <t>Today:</t>
  </si>
  <si>
    <t>Thanks for trying this Job Card &amp; Project Tracker spreadsheet,
please read the overview below before using this spreadsheet.</t>
  </si>
  <si>
    <t>You can have NB notes here about this job</t>
  </si>
  <si>
    <t>Important things for you to remember</t>
  </si>
  <si>
    <t>Anything you want</t>
  </si>
  <si>
    <t>Each new note on a new line</t>
  </si>
  <si>
    <t>Mr Client</t>
  </si>
  <si>
    <t>Test Job</t>
  </si>
  <si>
    <t>client@email.co.uk</t>
  </si>
  <si>
    <t>website.co.uk</t>
  </si>
  <si>
    <t>Client Company</t>
  </si>
  <si>
    <t>5 High Rise</t>
  </si>
  <si>
    <t>1 High Street</t>
  </si>
  <si>
    <t>Your Town</t>
  </si>
  <si>
    <t>YT1 1AB</t>
  </si>
  <si>
    <t>Supplies</t>
  </si>
  <si>
    <t>Stationery</t>
  </si>
  <si>
    <t>Laptop</t>
  </si>
  <si>
    <t>Laptop purchase</t>
  </si>
  <si>
    <t>Stationery supplies</t>
  </si>
  <si>
    <t>Display supplies</t>
  </si>
  <si>
    <t>Our first meeting</t>
  </si>
  <si>
    <t>Bus/Train/Tube</t>
  </si>
  <si>
    <t>Catch up meeting</t>
  </si>
  <si>
    <t>Driving</t>
  </si>
  <si>
    <t>General meeting</t>
  </si>
  <si>
    <t>Progress meeting</t>
  </si>
  <si>
    <t>Final meeting</t>
  </si>
  <si>
    <t>Taxi/Uber</t>
  </si>
  <si>
    <t>Sean</t>
  </si>
  <si>
    <t>Email</t>
  </si>
  <si>
    <t>Phone Call</t>
  </si>
  <si>
    <t>Go and buy a business laptop for this job</t>
  </si>
  <si>
    <t>Collect required data</t>
  </si>
  <si>
    <t>Send project off to client</t>
  </si>
  <si>
    <t>Confirm situation with client</t>
  </si>
  <si>
    <t>Hand over final product to the client</t>
  </si>
  <si>
    <t>Walking</t>
  </si>
  <si>
    <t>Skype</t>
  </si>
  <si>
    <t>Messenger</t>
  </si>
  <si>
    <t>Stage 1</t>
  </si>
  <si>
    <t>Stage 2</t>
  </si>
  <si>
    <t>Stage 3</t>
  </si>
  <si>
    <t>Stage 4</t>
  </si>
  <si>
    <t>Stage 5</t>
  </si>
  <si>
    <t>Chris</t>
  </si>
  <si>
    <t>Ann</t>
  </si>
  <si>
    <t>Kim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</si>
</sst>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Red]\-&quot;£&quot;#,##0.00"/>
    <numFmt numFmtId="164" formatCode="dd\ mmm\ yyyy"/>
    <numFmt numFmtId="165" formatCode="[h]:mm"/>
    <numFmt numFmtId="166" formatCode="dddd\,\ dd\ mmmm\ yyyy"/>
    <numFmt numFmtId="167" formatCode="ddd\,\ dd\ mmm\ yyyy"/>
    <numFmt numFmtId="168" formatCode="0000\ 000\ 0000"/>
    <numFmt numFmtId="169" formatCode="000\ 0000\ 00"/>
  </numFmts>
  <fonts count="20" x14ac:knownFonts="1">
    <font>
      <sz val="11"/>
      <color theme="1"/>
      <name val="Calibri"/>
      <family val="2"/>
      <scheme val="minor"/>
    </font>
    <font>
      <b/>
      <sz val="11"/>
      <color theme="0"/>
      <name val="Calibri"/>
      <family val="2"/>
      <scheme val="minor"/>
    </font>
    <font>
      <b/>
      <sz val="11"/>
      <color theme="1"/>
      <name val="Calibri"/>
      <family val="2"/>
      <scheme val="minor"/>
    </font>
    <font>
      <b/>
      <sz val="20"/>
      <color theme="0"/>
      <name val="Calibri"/>
      <family val="2"/>
      <scheme val="minor"/>
    </font>
    <font>
      <b/>
      <sz val="8"/>
      <color theme="1"/>
      <name val="Calibri"/>
      <family val="2"/>
      <scheme val="minor"/>
    </font>
    <font>
      <b/>
      <u/>
      <sz val="11"/>
      <color theme="1"/>
      <name val="Calibri"/>
      <family val="2"/>
      <scheme val="minor"/>
    </font>
    <font>
      <b/>
      <sz val="11"/>
      <color rgb="FFC00000"/>
      <name val="Calibri"/>
      <family val="2"/>
      <scheme val="minor"/>
    </font>
    <font>
      <b/>
      <sz val="11"/>
      <color rgb="FF00B050"/>
      <name val="Calibri"/>
      <family val="2"/>
      <scheme val="minor"/>
    </font>
    <font>
      <sz val="11"/>
      <name val="Calibri"/>
      <family val="2"/>
      <scheme val="minor"/>
    </font>
    <font>
      <b/>
      <sz val="11"/>
      <name val="Calibri"/>
      <family val="2"/>
      <scheme val="minor"/>
    </font>
    <font>
      <sz val="11"/>
      <color theme="0"/>
      <name val="Calibri"/>
      <family val="2"/>
      <scheme val="minor"/>
    </font>
    <font>
      <b/>
      <sz val="16"/>
      <color theme="1"/>
      <name val="Calibri"/>
      <family val="2"/>
      <scheme val="minor"/>
    </font>
    <font>
      <u/>
      <sz val="11"/>
      <color theme="10"/>
      <name val="Calibri"/>
      <family val="2"/>
      <scheme val="minor"/>
    </font>
    <font>
      <b/>
      <sz val="8"/>
      <color theme="0"/>
      <name val="Calibri"/>
      <family val="2"/>
      <scheme val="minor"/>
    </font>
    <font>
      <b/>
      <sz val="18"/>
      <color theme="0"/>
      <name val="Calibri"/>
      <family val="2"/>
      <scheme val="minor"/>
    </font>
    <font>
      <b/>
      <sz val="18"/>
      <color rgb="FF00B050"/>
      <name val="Calibri"/>
      <family val="2"/>
      <scheme val="minor"/>
    </font>
    <font>
      <b/>
      <sz val="20"/>
      <color theme="1"/>
      <name val="Calibri"/>
      <family val="2"/>
      <scheme val="minor"/>
    </font>
    <font>
      <b/>
      <sz val="16"/>
      <color theme="0"/>
      <name val="Calibri"/>
      <family val="2"/>
      <scheme val="minor"/>
    </font>
    <font>
      <sz val="20"/>
      <color theme="1"/>
      <name val="Calibri"/>
      <family val="2"/>
      <scheme val="minor"/>
    </font>
    <font>
      <b/>
      <sz val="9"/>
      <color theme="1"/>
      <name val="Calibri"/>
      <family val="2"/>
      <scheme val="minor"/>
    </font>
  </fonts>
  <fills count="18">
    <fill>
      <patternFill patternType="none"/>
    </fill>
    <fill>
      <patternFill patternType="gray125"/>
    </fill>
    <fill>
      <patternFill patternType="solid">
        <fgColor rgb="FFAF240D"/>
        <bgColor indexed="64"/>
      </patternFill>
    </fill>
    <fill>
      <patternFill patternType="solid">
        <fgColor rgb="FF2A713D"/>
        <bgColor indexed="64"/>
      </patternFill>
    </fill>
    <fill>
      <patternFill patternType="solid">
        <fgColor theme="0"/>
        <bgColor indexed="64"/>
      </patternFill>
    </fill>
    <fill>
      <patternFill patternType="solid">
        <fgColor theme="0" tint="-0.499984740745262"/>
        <bgColor indexed="64"/>
      </patternFill>
    </fill>
    <fill>
      <patternFill patternType="solid">
        <fgColor rgb="FF002060"/>
        <bgColor indexed="64"/>
      </patternFill>
    </fill>
    <fill>
      <patternFill patternType="solid">
        <fgColor rgb="FFFF0000"/>
        <bgColor indexed="64"/>
      </patternFill>
    </fill>
    <fill>
      <patternFill patternType="solid">
        <fgColor rgb="FF00B050"/>
        <bgColor indexed="64"/>
      </patternFill>
    </fill>
    <fill>
      <patternFill patternType="solid">
        <fgColor rgb="FF92D050"/>
        <bgColor indexed="64"/>
      </patternFill>
    </fill>
    <fill>
      <patternFill patternType="solid">
        <fgColor rgb="FFFF6600"/>
        <bgColor indexed="64"/>
      </patternFill>
    </fill>
    <fill>
      <patternFill patternType="solid">
        <fgColor rgb="FFFFC000"/>
        <bgColor indexed="64"/>
      </patternFill>
    </fill>
    <fill>
      <patternFill patternType="solid">
        <fgColor rgb="FF0000FF"/>
        <bgColor indexed="64"/>
      </patternFill>
    </fill>
    <fill>
      <patternFill patternType="solid">
        <fgColor rgb="FF7030A0"/>
        <bgColor indexed="64"/>
      </patternFill>
    </fill>
    <fill>
      <patternFill patternType="solid">
        <fgColor rgb="FF00B0F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theme="0" tint="-0.249977111117893"/>
      </bottom>
      <diagonal/>
    </border>
    <border>
      <left style="thin">
        <color indexed="64"/>
      </left>
      <right style="thin">
        <color indexed="64"/>
      </right>
      <top style="thin">
        <color theme="0" tint="-0.249977111117893"/>
      </top>
      <bottom style="thin">
        <color theme="0" tint="-0.249977111117893"/>
      </bottom>
      <diagonal/>
    </border>
    <border>
      <left style="thin">
        <color indexed="64"/>
      </left>
      <right style="thin">
        <color indexed="64"/>
      </right>
      <top style="thin">
        <color theme="0" tint="-0.249977111117893"/>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12" fillId="0" borderId="0" applyNumberFormat="0" applyFill="0" applyBorder="0" applyAlignment="0" applyProtection="0"/>
  </cellStyleXfs>
  <cellXfs count="965">
    <xf numFmtId="0" fontId="0" fillId="0" borderId="0" xfId="0"/>
    <xf numFmtId="0" fontId="0" fillId="0" borderId="0" xfId="0" applyAlignment="1" applyProtection="1">
      <alignment shrinkToFit="1"/>
      <protection hidden="1"/>
    </xf>
    <xf numFmtId="0" fontId="1" fillId="2" borderId="2" xfId="0" applyFont="1" applyFill="1" applyBorder="1" applyAlignment="1" applyProtection="1">
      <alignment horizontal="center" shrinkToFit="1"/>
      <protection hidden="1"/>
    </xf>
    <xf numFmtId="0" fontId="1" fillId="2" borderId="3" xfId="0" applyFont="1" applyFill="1" applyBorder="1" applyAlignment="1" applyProtection="1">
      <alignment horizontal="center" shrinkToFit="1"/>
      <protection hidden="1"/>
    </xf>
    <xf numFmtId="0" fontId="1" fillId="3" borderId="2" xfId="0" applyFont="1" applyFill="1" applyBorder="1" applyAlignment="1" applyProtection="1">
      <alignment horizontal="center" shrinkToFit="1"/>
      <protection hidden="1"/>
    </xf>
    <xf numFmtId="0" fontId="1" fillId="3" borderId="3" xfId="0" applyFont="1" applyFill="1" applyBorder="1" applyAlignment="1" applyProtection="1">
      <alignment horizontal="center" shrinkToFit="1"/>
      <protection hidden="1"/>
    </xf>
    <xf numFmtId="0" fontId="1" fillId="3" borderId="4" xfId="0" applyFont="1" applyFill="1" applyBorder="1" applyAlignment="1" applyProtection="1">
      <alignment horizontal="center" shrinkToFit="1"/>
      <protection hidden="1"/>
    </xf>
    <xf numFmtId="0" fontId="0" fillId="0" borderId="0" xfId="0" applyBorder="1" applyAlignment="1" applyProtection="1">
      <alignment shrinkToFit="1"/>
      <protection hidden="1"/>
    </xf>
    <xf numFmtId="0" fontId="1" fillId="3" borderId="8" xfId="0" applyFont="1" applyFill="1" applyBorder="1" applyAlignment="1" applyProtection="1">
      <alignment horizontal="center" shrinkToFit="1"/>
      <protection hidden="1"/>
    </xf>
    <xf numFmtId="0" fontId="1" fillId="3" borderId="1" xfId="0" applyFont="1" applyFill="1" applyBorder="1" applyAlignment="1" applyProtection="1">
      <alignment horizontal="center" shrinkToFit="1"/>
      <protection hidden="1"/>
    </xf>
    <xf numFmtId="0" fontId="0" fillId="0" borderId="9" xfId="0" applyBorder="1" applyAlignment="1" applyProtection="1">
      <alignment shrinkToFit="1"/>
      <protection hidden="1"/>
    </xf>
    <xf numFmtId="0" fontId="0" fillId="0" borderId="8" xfId="0" applyBorder="1" applyAlignment="1" applyProtection="1">
      <alignment shrinkToFit="1"/>
      <protection hidden="1"/>
    </xf>
    <xf numFmtId="8" fontId="0" fillId="0" borderId="9" xfId="0" applyNumberFormat="1" applyBorder="1" applyAlignment="1" applyProtection="1">
      <alignment shrinkToFit="1"/>
      <protection hidden="1"/>
    </xf>
    <xf numFmtId="8" fontId="0" fillId="0" borderId="8" xfId="0" applyNumberFormat="1" applyBorder="1" applyAlignment="1" applyProtection="1">
      <alignment shrinkToFit="1"/>
      <protection hidden="1"/>
    </xf>
    <xf numFmtId="0" fontId="0" fillId="4" borderId="0" xfId="0" applyFill="1" applyAlignment="1" applyProtection="1">
      <alignment shrinkToFit="1"/>
      <protection hidden="1"/>
    </xf>
    <xf numFmtId="0" fontId="0" fillId="4" borderId="0" xfId="0" applyFill="1" applyBorder="1" applyAlignment="1" applyProtection="1">
      <alignment horizontal="left" shrinkToFit="1"/>
      <protection hidden="1"/>
    </xf>
    <xf numFmtId="0" fontId="0" fillId="4" borderId="0" xfId="0" applyFill="1" applyBorder="1" applyAlignment="1" applyProtection="1">
      <alignment shrinkToFit="1"/>
      <protection hidden="1"/>
    </xf>
    <xf numFmtId="0" fontId="1" fillId="3" borderId="7" xfId="0" applyFont="1" applyFill="1" applyBorder="1" applyAlignment="1" applyProtection="1">
      <alignment horizontal="center" shrinkToFit="1"/>
      <protection hidden="1"/>
    </xf>
    <xf numFmtId="10" fontId="1" fillId="5" borderId="11" xfId="0" applyNumberFormat="1" applyFont="1" applyFill="1" applyBorder="1" applyAlignment="1" applyProtection="1">
      <alignment horizontal="center" shrinkToFit="1"/>
      <protection hidden="1"/>
    </xf>
    <xf numFmtId="10" fontId="1" fillId="5" borderId="12" xfId="0" applyNumberFormat="1" applyFont="1" applyFill="1" applyBorder="1" applyAlignment="1" applyProtection="1">
      <alignment horizontal="center" shrinkToFit="1"/>
      <protection hidden="1"/>
    </xf>
    <xf numFmtId="10" fontId="1" fillId="5" borderId="13" xfId="0" applyNumberFormat="1" applyFont="1" applyFill="1" applyBorder="1" applyAlignment="1" applyProtection="1">
      <alignment horizontal="center" shrinkToFit="1"/>
      <protection hidden="1"/>
    </xf>
    <xf numFmtId="10" fontId="1" fillId="5" borderId="1" xfId="0" applyNumberFormat="1" applyFont="1" applyFill="1" applyBorder="1" applyAlignment="1" applyProtection="1">
      <alignment horizontal="center" shrinkToFit="1"/>
      <protection hidden="1"/>
    </xf>
    <xf numFmtId="8" fontId="2" fillId="0" borderId="8" xfId="0" applyNumberFormat="1" applyFont="1" applyBorder="1" applyAlignment="1" applyProtection="1">
      <alignment shrinkToFit="1"/>
      <protection hidden="1"/>
    </xf>
    <xf numFmtId="0" fontId="5" fillId="0" borderId="0" xfId="0" applyFont="1" applyAlignment="1" applyProtection="1">
      <alignment horizontal="center" shrinkToFit="1"/>
      <protection hidden="1"/>
    </xf>
    <xf numFmtId="0" fontId="0" fillId="0" borderId="9" xfId="0" applyFont="1" applyBorder="1" applyAlignment="1" applyProtection="1">
      <alignment horizontal="center" shrinkToFit="1"/>
      <protection hidden="1"/>
    </xf>
    <xf numFmtId="0" fontId="0" fillId="0" borderId="14" xfId="0" applyFont="1" applyBorder="1" applyAlignment="1" applyProtection="1">
      <alignment horizontal="center" shrinkToFit="1"/>
      <protection hidden="1"/>
    </xf>
    <xf numFmtId="0" fontId="0" fillId="0" borderId="8" xfId="0" applyFont="1" applyBorder="1" applyAlignment="1" applyProtection="1">
      <alignment horizontal="center" shrinkToFit="1"/>
      <protection hidden="1"/>
    </xf>
    <xf numFmtId="0" fontId="6" fillId="4" borderId="0" xfId="0" applyFont="1" applyFill="1" applyAlignment="1" applyProtection="1">
      <alignment horizontal="center" shrinkToFit="1"/>
      <protection hidden="1"/>
    </xf>
    <xf numFmtId="0" fontId="1" fillId="2" borderId="10" xfId="0" applyFont="1" applyFill="1" applyBorder="1" applyAlignment="1" applyProtection="1">
      <alignment horizontal="center" shrinkToFit="1"/>
      <protection hidden="1"/>
    </xf>
    <xf numFmtId="0" fontId="1" fillId="6" borderId="2" xfId="0" applyFont="1" applyFill="1" applyBorder="1" applyAlignment="1" applyProtection="1">
      <alignment horizontal="center" shrinkToFit="1"/>
      <protection hidden="1"/>
    </xf>
    <xf numFmtId="0" fontId="1" fillId="6" borderId="3" xfId="0" applyFont="1" applyFill="1" applyBorder="1" applyAlignment="1" applyProtection="1">
      <alignment horizontal="center" shrinkToFit="1"/>
      <protection hidden="1"/>
    </xf>
    <xf numFmtId="0" fontId="1" fillId="2" borderId="4" xfId="0" applyFont="1" applyFill="1" applyBorder="1" applyAlignment="1" applyProtection="1">
      <alignment horizontal="center" shrinkToFit="1"/>
      <protection locked="0"/>
    </xf>
    <xf numFmtId="0" fontId="1" fillId="2" borderId="5" xfId="0" applyFont="1" applyFill="1" applyBorder="1" applyAlignment="1" applyProtection="1">
      <alignment horizontal="center" shrinkToFit="1"/>
      <protection locked="0"/>
    </xf>
    <xf numFmtId="0" fontId="0" fillId="0" borderId="2" xfId="0" applyBorder="1" applyAlignment="1" applyProtection="1">
      <alignment horizontal="left" shrinkToFit="1"/>
      <protection locked="0"/>
    </xf>
    <xf numFmtId="8" fontId="0" fillId="0" borderId="3" xfId="0" applyNumberFormat="1" applyBorder="1" applyAlignment="1" applyProtection="1">
      <alignment shrinkToFit="1"/>
      <protection locked="0"/>
    </xf>
    <xf numFmtId="0" fontId="0" fillId="0" borderId="6" xfId="0" applyBorder="1" applyAlignment="1" applyProtection="1">
      <alignment horizontal="left" shrinkToFit="1"/>
      <protection locked="0"/>
    </xf>
    <xf numFmtId="8" fontId="0" fillId="0" borderId="7" xfId="0" applyNumberFormat="1" applyBorder="1" applyAlignment="1" applyProtection="1">
      <alignment shrinkToFit="1"/>
      <protection locked="0"/>
    </xf>
    <xf numFmtId="0" fontId="0" fillId="0" borderId="14" xfId="0" applyBorder="1" applyAlignment="1" applyProtection="1">
      <alignment shrinkToFit="1"/>
      <protection hidden="1"/>
    </xf>
    <xf numFmtId="0" fontId="0" fillId="0" borderId="9"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0" fillId="0" borderId="8" xfId="0" applyBorder="1" applyAlignment="1" applyProtection="1">
      <alignment horizontal="left" shrinkToFit="1"/>
      <protection hidden="1"/>
    </xf>
    <xf numFmtId="0" fontId="0" fillId="0" borderId="1" xfId="0" applyBorder="1" applyAlignment="1" applyProtection="1">
      <alignment horizontal="center" shrinkToFit="1"/>
      <protection hidden="1"/>
    </xf>
    <xf numFmtId="0" fontId="1" fillId="2" borderId="15" xfId="0" applyFont="1" applyFill="1" applyBorder="1" applyAlignment="1" applyProtection="1">
      <alignment horizontal="center" shrinkToFit="1"/>
      <protection locked="0"/>
    </xf>
    <xf numFmtId="0" fontId="1" fillId="6" borderId="4" xfId="0" applyFont="1" applyFill="1" applyBorder="1" applyAlignment="1" applyProtection="1">
      <alignment horizontal="center" shrinkToFit="1"/>
      <protection locked="0"/>
    </xf>
    <xf numFmtId="0" fontId="1" fillId="6" borderId="5" xfId="0" applyFont="1" applyFill="1" applyBorder="1" applyAlignment="1" applyProtection="1">
      <alignment horizontal="center" shrinkToFit="1"/>
      <protection locked="0"/>
    </xf>
    <xf numFmtId="164" fontId="0" fillId="0" borderId="2" xfId="0" applyNumberFormat="1" applyBorder="1" applyAlignment="1" applyProtection="1">
      <alignment horizontal="center" shrinkToFit="1"/>
      <protection locked="0"/>
    </xf>
    <xf numFmtId="0" fontId="0" fillId="0" borderId="10" xfId="0" applyBorder="1" applyAlignment="1" applyProtection="1">
      <alignment shrinkToFit="1"/>
      <protection locked="0"/>
    </xf>
    <xf numFmtId="0" fontId="0" fillId="0" borderId="10" xfId="0" applyBorder="1" applyAlignment="1" applyProtection="1">
      <alignment horizontal="left" shrinkToFit="1"/>
      <protection locked="0"/>
    </xf>
    <xf numFmtId="0" fontId="0" fillId="0" borderId="10" xfId="0" applyBorder="1" applyAlignment="1" applyProtection="1">
      <alignment horizontal="center" shrinkToFit="1"/>
      <protection locked="0"/>
    </xf>
    <xf numFmtId="8" fontId="0" fillId="0" borderId="10" xfId="0" applyNumberFormat="1" applyBorder="1" applyAlignment="1" applyProtection="1">
      <alignment shrinkToFit="1"/>
      <protection locked="0"/>
    </xf>
    <xf numFmtId="0" fontId="0" fillId="0" borderId="3" xfId="0" applyBorder="1" applyAlignment="1" applyProtection="1">
      <alignment horizontal="center" shrinkToFit="1"/>
      <protection locked="0"/>
    </xf>
    <xf numFmtId="164" fontId="0" fillId="0" borderId="6" xfId="0" applyNumberFormat="1" applyBorder="1" applyAlignment="1" applyProtection="1">
      <alignment horizontal="center" shrinkToFit="1"/>
      <protection locked="0"/>
    </xf>
    <xf numFmtId="0" fontId="0" fillId="0" borderId="0" xfId="0" applyBorder="1" applyAlignment="1" applyProtection="1">
      <alignment shrinkToFit="1"/>
      <protection locked="0"/>
    </xf>
    <xf numFmtId="0" fontId="0" fillId="0" borderId="0" xfId="0" applyBorder="1" applyAlignment="1" applyProtection="1">
      <alignment horizontal="left" shrinkToFit="1"/>
      <protection locked="0"/>
    </xf>
    <xf numFmtId="0" fontId="0" fillId="0" borderId="0" xfId="0" applyBorder="1" applyAlignment="1" applyProtection="1">
      <alignment horizontal="center" shrinkToFit="1"/>
      <protection locked="0"/>
    </xf>
    <xf numFmtId="8" fontId="0" fillId="0" borderId="0" xfId="0" applyNumberFormat="1" applyBorder="1" applyAlignment="1" applyProtection="1">
      <alignment shrinkToFit="1"/>
      <protection locked="0"/>
    </xf>
    <xf numFmtId="0" fontId="0" fillId="0" borderId="7" xfId="0" applyBorder="1" applyAlignment="1" applyProtection="1">
      <alignment horizontal="center" shrinkToFit="1"/>
      <protection locked="0"/>
    </xf>
    <xf numFmtId="8" fontId="0" fillId="0" borderId="2" xfId="0" applyNumberFormat="1" applyFill="1" applyBorder="1" applyAlignment="1" applyProtection="1">
      <alignment horizontal="right" shrinkToFit="1"/>
      <protection hidden="1"/>
    </xf>
    <xf numFmtId="8" fontId="0" fillId="0" borderId="6" xfId="0" applyNumberFormat="1" applyFill="1" applyBorder="1" applyAlignment="1" applyProtection="1">
      <alignment horizontal="right" shrinkToFit="1"/>
      <protection hidden="1"/>
    </xf>
    <xf numFmtId="8" fontId="0" fillId="0" borderId="4" xfId="0" applyNumberFormat="1" applyFill="1" applyBorder="1" applyAlignment="1" applyProtection="1">
      <alignment horizontal="right" shrinkToFit="1"/>
      <protection hidden="1"/>
    </xf>
    <xf numFmtId="0" fontId="2" fillId="0" borderId="0" xfId="0" applyFont="1" applyAlignment="1" applyProtection="1">
      <alignment horizontal="center" shrinkToFit="1"/>
      <protection hidden="1"/>
    </xf>
    <xf numFmtId="0" fontId="1" fillId="2" borderId="5" xfId="0" applyFont="1" applyFill="1" applyBorder="1" applyAlignment="1" applyProtection="1">
      <alignment horizontal="center" shrinkToFit="1"/>
      <protection hidden="1"/>
    </xf>
    <xf numFmtId="0" fontId="1" fillId="2" borderId="2" xfId="0" applyFont="1" applyFill="1" applyBorder="1" applyAlignment="1" applyProtection="1">
      <alignment horizontal="center" shrinkToFit="1"/>
      <protection hidden="1"/>
    </xf>
    <xf numFmtId="0" fontId="1" fillId="2" borderId="3" xfId="0" applyFont="1" applyFill="1"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4" fillId="4" borderId="0" xfId="0" applyFont="1" applyFill="1" applyAlignment="1" applyProtection="1">
      <alignment horizontal="center" shrinkToFit="1"/>
      <protection hidden="1"/>
    </xf>
    <xf numFmtId="20" fontId="0" fillId="0" borderId="10" xfId="0" applyNumberFormat="1" applyBorder="1" applyAlignment="1" applyProtection="1">
      <alignment horizontal="center" shrinkToFit="1"/>
      <protection hidden="1"/>
    </xf>
    <xf numFmtId="20" fontId="0" fillId="0" borderId="0" xfId="0" applyNumberFormat="1" applyBorder="1" applyAlignment="1" applyProtection="1">
      <alignment horizontal="center" shrinkToFit="1"/>
      <protection hidden="1"/>
    </xf>
    <xf numFmtId="20" fontId="0" fillId="0" borderId="15" xfId="0" applyNumberFormat="1" applyBorder="1" applyAlignment="1" applyProtection="1">
      <alignment horizontal="center" shrinkToFit="1"/>
      <protection hidden="1"/>
    </xf>
    <xf numFmtId="0" fontId="1" fillId="2" borderId="10" xfId="0" applyFont="1" applyFill="1" applyBorder="1" applyAlignment="1" applyProtection="1">
      <alignment horizontal="center" shrinkToFit="1"/>
      <protection hidden="1"/>
    </xf>
    <xf numFmtId="0" fontId="5" fillId="0" borderId="0" xfId="0" applyFont="1" applyBorder="1" applyAlignment="1" applyProtection="1">
      <alignment horizontal="center" shrinkToFit="1"/>
      <protection hidden="1"/>
    </xf>
    <xf numFmtId="8" fontId="0" fillId="0" borderId="14" xfId="0" applyNumberFormat="1" applyBorder="1" applyAlignment="1" applyProtection="1">
      <alignment shrinkToFit="1"/>
      <protection hidden="1"/>
    </xf>
    <xf numFmtId="8" fontId="0" fillId="0" borderId="9" xfId="0" applyNumberFormat="1" applyBorder="1" applyAlignment="1" applyProtection="1">
      <alignment horizontal="right" shrinkToFit="1"/>
      <protection hidden="1"/>
    </xf>
    <xf numFmtId="8" fontId="0" fillId="0" borderId="14" xfId="0" applyNumberFormat="1" applyBorder="1" applyAlignment="1" applyProtection="1">
      <alignment horizontal="right" shrinkToFit="1"/>
      <protection hidden="1"/>
    </xf>
    <xf numFmtId="8" fontId="0" fillId="0" borderId="8" xfId="0" applyNumberFormat="1" applyBorder="1" applyAlignment="1" applyProtection="1">
      <alignment horizontal="right" shrinkToFit="1"/>
      <protection hidden="1"/>
    </xf>
    <xf numFmtId="8" fontId="0" fillId="0" borderId="2" xfId="0" applyNumberFormat="1" applyFill="1" applyBorder="1" applyAlignment="1" applyProtection="1">
      <alignment horizontal="center" shrinkToFit="1"/>
      <protection hidden="1"/>
    </xf>
    <xf numFmtId="8" fontId="0" fillId="0" borderId="6" xfId="0" applyNumberFormat="1" applyFill="1" applyBorder="1" applyAlignment="1" applyProtection="1">
      <alignment horizontal="center" shrinkToFit="1"/>
      <protection hidden="1"/>
    </xf>
    <xf numFmtId="8" fontId="0" fillId="0" borderId="4" xfId="0" applyNumberFormat="1" applyFill="1" applyBorder="1" applyAlignment="1" applyProtection="1">
      <alignment horizontal="center" shrinkToFit="1"/>
      <protection hidden="1"/>
    </xf>
    <xf numFmtId="0" fontId="8" fillId="0" borderId="1" xfId="0" applyFont="1" applyFill="1" applyBorder="1" applyAlignment="1" applyProtection="1">
      <alignment horizontal="center" shrinkToFit="1"/>
      <protection hidden="1"/>
    </xf>
    <xf numFmtId="0" fontId="7" fillId="0" borderId="2" xfId="0" applyFont="1" applyBorder="1" applyAlignment="1" applyProtection="1">
      <alignment horizontal="center" shrinkToFit="1"/>
      <protection locked="0"/>
    </xf>
    <xf numFmtId="0" fontId="7" fillId="0" borderId="6" xfId="0" applyFont="1" applyBorder="1" applyAlignment="1" applyProtection="1">
      <alignment horizontal="center" shrinkToFit="1"/>
      <protection locked="0"/>
    </xf>
    <xf numFmtId="0" fontId="2" fillId="0" borderId="0" xfId="0" applyFont="1" applyBorder="1" applyAlignment="1" applyProtection="1">
      <alignment horizontal="center" shrinkToFit="1"/>
      <protection hidden="1"/>
    </xf>
    <xf numFmtId="0" fontId="1" fillId="6" borderId="9" xfId="0" applyFont="1" applyFill="1" applyBorder="1" applyAlignment="1" applyProtection="1">
      <alignment horizontal="center" shrinkToFit="1"/>
      <protection hidden="1"/>
    </xf>
    <xf numFmtId="0" fontId="5" fillId="0" borderId="0" xfId="0" applyFont="1" applyFill="1" applyBorder="1" applyAlignment="1" applyProtection="1">
      <alignment horizontal="center" shrinkToFit="1"/>
      <protection hidden="1"/>
    </xf>
    <xf numFmtId="166" fontId="2" fillId="0" borderId="9" xfId="0" applyNumberFormat="1" applyFont="1" applyBorder="1" applyAlignment="1" applyProtection="1">
      <alignment horizontal="center" shrinkToFit="1"/>
      <protection hidden="1"/>
    </xf>
    <xf numFmtId="166" fontId="2" fillId="0" borderId="0" xfId="0" applyNumberFormat="1" applyFont="1" applyBorder="1" applyAlignment="1" applyProtection="1">
      <alignment horizontal="center" shrinkToFit="1"/>
      <protection hidden="1"/>
    </xf>
    <xf numFmtId="14" fontId="0" fillId="0" borderId="9" xfId="0" applyNumberFormat="1" applyBorder="1" applyAlignment="1" applyProtection="1">
      <alignment horizontal="center" shrinkToFit="1"/>
      <protection hidden="1"/>
    </xf>
    <xf numFmtId="14" fontId="0" fillId="0" borderId="3" xfId="0" applyNumberFormat="1" applyBorder="1" applyAlignment="1" applyProtection="1">
      <alignment horizontal="center" shrinkToFit="1"/>
      <protection hidden="1"/>
    </xf>
    <xf numFmtId="166" fontId="2" fillId="0" borderId="14" xfId="0" applyNumberFormat="1" applyFont="1" applyBorder="1" applyAlignment="1" applyProtection="1">
      <alignment horizontal="center" shrinkToFit="1"/>
      <protection hidden="1"/>
    </xf>
    <xf numFmtId="14" fontId="0" fillId="0" borderId="14" xfId="0" applyNumberFormat="1" applyBorder="1" applyAlignment="1" applyProtection="1">
      <alignment horizontal="center" shrinkToFit="1"/>
      <protection hidden="1"/>
    </xf>
    <xf numFmtId="14" fontId="0" fillId="0" borderId="7" xfId="0" applyNumberFormat="1" applyBorder="1" applyAlignment="1" applyProtection="1">
      <alignment horizontal="center" shrinkToFit="1"/>
      <protection hidden="1"/>
    </xf>
    <xf numFmtId="166" fontId="2" fillId="0" borderId="8" xfId="0" applyNumberFormat="1" applyFont="1" applyBorder="1" applyAlignment="1" applyProtection="1">
      <alignment horizontal="center" shrinkToFit="1"/>
      <protection hidden="1"/>
    </xf>
    <xf numFmtId="14" fontId="0" fillId="0" borderId="5" xfId="0" applyNumberFormat="1" applyBorder="1" applyAlignment="1" applyProtection="1">
      <alignment horizontal="center" shrinkToFit="1"/>
      <protection hidden="1"/>
    </xf>
    <xf numFmtId="0" fontId="0" fillId="0" borderId="0" xfId="0" applyAlignment="1" applyProtection="1">
      <alignment vertical="top" shrinkToFit="1"/>
      <protection hidden="1"/>
    </xf>
    <xf numFmtId="0" fontId="2" fillId="0" borderId="1" xfId="0" applyFont="1" applyFill="1" applyBorder="1" applyAlignment="1" applyProtection="1">
      <alignment horizontal="center" shrinkToFit="1"/>
      <protection hidden="1"/>
    </xf>
    <xf numFmtId="166" fontId="0" fillId="0" borderId="0" xfId="0" applyNumberFormat="1" applyAlignment="1" applyProtection="1">
      <alignment shrinkToFit="1"/>
      <protection hidden="1"/>
    </xf>
    <xf numFmtId="166" fontId="0" fillId="0" borderId="9" xfId="0" applyNumberFormat="1" applyBorder="1" applyAlignment="1" applyProtection="1">
      <alignment horizontal="center" shrinkToFit="1"/>
      <protection hidden="1"/>
    </xf>
    <xf numFmtId="166" fontId="0" fillId="0" borderId="14" xfId="0" applyNumberFormat="1" applyBorder="1" applyAlignment="1" applyProtection="1">
      <alignment horizontal="center" shrinkToFit="1"/>
      <protection hidden="1"/>
    </xf>
    <xf numFmtId="166" fontId="0" fillId="0" borderId="8" xfId="0" applyNumberFormat="1" applyBorder="1" applyAlignment="1" applyProtection="1">
      <alignment horizontal="center" shrinkToFit="1"/>
      <protection hidden="1"/>
    </xf>
    <xf numFmtId="0" fontId="1" fillId="3" borderId="9" xfId="0" applyFont="1" applyFill="1" applyBorder="1" applyAlignment="1" applyProtection="1">
      <alignment horizontal="center" shrinkToFit="1"/>
      <protection hidden="1"/>
    </xf>
    <xf numFmtId="165" fontId="0" fillId="0" borderId="9" xfId="0" applyNumberFormat="1" applyBorder="1" applyAlignment="1" applyProtection="1">
      <alignment horizontal="center" shrinkToFit="1"/>
      <protection hidden="1"/>
    </xf>
    <xf numFmtId="165" fontId="0" fillId="0" borderId="14" xfId="0" applyNumberFormat="1" applyBorder="1" applyAlignment="1" applyProtection="1">
      <alignment horizontal="center" shrinkToFit="1"/>
      <protection hidden="1"/>
    </xf>
    <xf numFmtId="165" fontId="0" fillId="0" borderId="8" xfId="0" applyNumberFormat="1" applyBorder="1" applyAlignment="1" applyProtection="1">
      <alignment horizontal="center" shrinkToFit="1"/>
      <protection hidden="1"/>
    </xf>
    <xf numFmtId="167" fontId="0" fillId="0" borderId="2" xfId="0" applyNumberFormat="1" applyBorder="1" applyAlignment="1" applyProtection="1">
      <alignment horizontal="center" shrinkToFit="1"/>
      <protection locked="0"/>
    </xf>
    <xf numFmtId="20" fontId="0" fillId="0" borderId="10" xfId="0" applyNumberFormat="1" applyBorder="1" applyAlignment="1" applyProtection="1">
      <alignment horizontal="center" shrinkToFit="1"/>
      <protection locked="0"/>
    </xf>
    <xf numFmtId="165" fontId="0" fillId="0" borderId="10" xfId="0" applyNumberFormat="1" applyBorder="1" applyAlignment="1" applyProtection="1">
      <alignment horizontal="center" shrinkToFit="1"/>
      <protection locked="0"/>
    </xf>
    <xf numFmtId="167" fontId="0" fillId="0" borderId="6" xfId="0" applyNumberFormat="1" applyBorder="1" applyAlignment="1" applyProtection="1">
      <alignment horizontal="center" shrinkToFit="1"/>
      <protection locked="0"/>
    </xf>
    <xf numFmtId="20" fontId="0" fillId="0" borderId="0" xfId="0" applyNumberFormat="1" applyBorder="1" applyAlignment="1" applyProtection="1">
      <alignment horizontal="center" shrinkToFit="1"/>
      <protection locked="0"/>
    </xf>
    <xf numFmtId="165" fontId="0" fillId="0" borderId="0" xfId="0" applyNumberFormat="1" applyBorder="1" applyAlignment="1" applyProtection="1">
      <alignment horizontal="center" shrinkToFit="1"/>
      <protection locked="0"/>
    </xf>
    <xf numFmtId="0" fontId="0" fillId="0" borderId="2"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3" xfId="0" applyBorder="1" applyAlignment="1" applyProtection="1">
      <alignment shrinkToFit="1"/>
      <protection locked="0"/>
    </xf>
    <xf numFmtId="0" fontId="0" fillId="0" borderId="7" xfId="0" applyBorder="1" applyAlignment="1" applyProtection="1">
      <alignment shrinkToFit="1"/>
      <protection locked="0"/>
    </xf>
    <xf numFmtId="0" fontId="1" fillId="6" borderId="10" xfId="0" applyFont="1" applyFill="1" applyBorder="1" applyAlignment="1" applyProtection="1">
      <alignment horizontal="center" shrinkToFit="1"/>
      <protection hidden="1"/>
    </xf>
    <xf numFmtId="0" fontId="1" fillId="6" borderId="15" xfId="0" applyFont="1" applyFill="1" applyBorder="1" applyAlignment="1" applyProtection="1">
      <alignment horizontal="center" shrinkToFit="1"/>
      <protection locked="0"/>
    </xf>
    <xf numFmtId="0" fontId="7" fillId="0" borderId="9" xfId="0" applyFont="1" applyBorder="1" applyAlignment="1" applyProtection="1">
      <alignment horizontal="center" shrinkToFit="1"/>
      <protection locked="0"/>
    </xf>
    <xf numFmtId="0" fontId="7" fillId="0" borderId="14" xfId="0" applyFont="1" applyBorder="1" applyAlignment="1" applyProtection="1">
      <alignment horizontal="center" shrinkToFit="1"/>
      <protection locked="0"/>
    </xf>
    <xf numFmtId="8" fontId="0" fillId="0" borderId="9" xfId="0" applyNumberFormat="1" applyBorder="1" applyAlignment="1" applyProtection="1">
      <alignment horizontal="center" shrinkToFit="1"/>
      <protection hidden="1"/>
    </xf>
    <xf numFmtId="8" fontId="0" fillId="0" borderId="14" xfId="0" applyNumberFormat="1" applyBorder="1" applyAlignment="1" applyProtection="1">
      <alignment horizontal="center" shrinkToFit="1"/>
      <protection hidden="1"/>
    </xf>
    <xf numFmtId="8" fontId="0" fillId="0" borderId="8" xfId="0" applyNumberFormat="1" applyBorder="1" applyAlignment="1" applyProtection="1">
      <alignment horizontal="center" shrinkToFit="1"/>
      <protection hidden="1"/>
    </xf>
    <xf numFmtId="167" fontId="0" fillId="0" borderId="10" xfId="0" applyNumberFormat="1" applyBorder="1" applyAlignment="1" applyProtection="1">
      <alignment horizontal="center" shrinkToFit="1"/>
      <protection locked="0"/>
    </xf>
    <xf numFmtId="167" fontId="0" fillId="0" borderId="3" xfId="0" applyNumberFormat="1" applyBorder="1" applyAlignment="1" applyProtection="1">
      <alignment horizontal="center" shrinkToFit="1"/>
      <protection locked="0"/>
    </xf>
    <xf numFmtId="167" fontId="0" fillId="0" borderId="0" xfId="0" applyNumberFormat="1" applyBorder="1" applyAlignment="1" applyProtection="1">
      <alignment horizontal="center" shrinkToFit="1"/>
      <protection locked="0"/>
    </xf>
    <xf numFmtId="167" fontId="0" fillId="0" borderId="7" xfId="0" applyNumberFormat="1" applyBorder="1" applyAlignment="1" applyProtection="1">
      <alignment horizontal="center" shrinkToFit="1"/>
      <protection locked="0"/>
    </xf>
    <xf numFmtId="167" fontId="0" fillId="0" borderId="5" xfId="0" applyNumberFormat="1" applyBorder="1" applyAlignment="1" applyProtection="1">
      <alignment horizontal="center" shrinkToFit="1"/>
      <protection locked="0"/>
    </xf>
    <xf numFmtId="0" fontId="1" fillId="12" borderId="1" xfId="0" applyFont="1" applyFill="1" applyBorder="1" applyAlignment="1" applyProtection="1">
      <alignment horizontal="center" shrinkToFit="1"/>
      <protection hidden="1"/>
    </xf>
    <xf numFmtId="0" fontId="2" fillId="11" borderId="1" xfId="0" applyFont="1" applyFill="1" applyBorder="1" applyAlignment="1" applyProtection="1">
      <alignment horizontal="center" shrinkToFit="1"/>
      <protection hidden="1"/>
    </xf>
    <xf numFmtId="0" fontId="1" fillId="10" borderId="1" xfId="0" applyFont="1" applyFill="1" applyBorder="1" applyAlignment="1" applyProtection="1">
      <alignment horizontal="center" shrinkToFit="1"/>
      <protection hidden="1"/>
    </xf>
    <xf numFmtId="0" fontId="1" fillId="7" borderId="1" xfId="0" applyFont="1" applyFill="1" applyBorder="1" applyAlignment="1" applyProtection="1">
      <alignment horizontal="center" shrinkToFit="1"/>
      <protection hidden="1"/>
    </xf>
    <xf numFmtId="0" fontId="1" fillId="8" borderId="1" xfId="0" applyFont="1" applyFill="1" applyBorder="1" applyAlignment="1" applyProtection="1">
      <alignment horizontal="center" shrinkToFit="1"/>
      <protection hidden="1"/>
    </xf>
    <xf numFmtId="0" fontId="2" fillId="9" borderId="1" xfId="0" applyFont="1" applyFill="1" applyBorder="1" applyAlignment="1" applyProtection="1">
      <alignment horizontal="center" shrinkToFit="1"/>
      <protection hidden="1"/>
    </xf>
    <xf numFmtId="165" fontId="7" fillId="0" borderId="10" xfId="0" applyNumberFormat="1" applyFont="1" applyBorder="1" applyAlignment="1" applyProtection="1">
      <alignment horizontal="center" shrinkToFit="1"/>
      <protection locked="0"/>
    </xf>
    <xf numFmtId="165" fontId="7" fillId="0" borderId="0" xfId="0" applyNumberFormat="1" applyFont="1" applyBorder="1" applyAlignment="1" applyProtection="1">
      <alignment horizontal="center" shrinkToFit="1"/>
      <protection locked="0"/>
    </xf>
    <xf numFmtId="0" fontId="1" fillId="2" borderId="2" xfId="0" applyFont="1" applyFill="1" applyBorder="1" applyAlignment="1" applyProtection="1">
      <alignment horizontal="center" shrinkToFit="1"/>
      <protection hidden="1"/>
    </xf>
    <xf numFmtId="0" fontId="1" fillId="2" borderId="10" xfId="0" applyFont="1" applyFill="1" applyBorder="1" applyAlignment="1" applyProtection="1">
      <alignment horizontal="center" shrinkToFit="1"/>
      <protection hidden="1"/>
    </xf>
    <xf numFmtId="0" fontId="1" fillId="2" borderId="3" xfId="0" applyFont="1" applyFill="1" applyBorder="1" applyAlignment="1" applyProtection="1">
      <alignment horizontal="center" shrinkToFit="1"/>
      <protection hidden="1"/>
    </xf>
    <xf numFmtId="0" fontId="0" fillId="0" borderId="0" xfId="0" applyBorder="1" applyAlignment="1" applyProtection="1">
      <alignment horizontal="center" shrinkToFit="1"/>
      <protection locked="0"/>
    </xf>
    <xf numFmtId="0" fontId="0" fillId="0" borderId="10" xfId="0" applyBorder="1" applyAlignment="1" applyProtection="1">
      <alignment horizontal="center" shrinkToFit="1"/>
      <protection locked="0"/>
    </xf>
    <xf numFmtId="0" fontId="4" fillId="4" borderId="0" xfId="0" applyFont="1" applyFill="1" applyAlignment="1" applyProtection="1">
      <alignment horizontal="left" shrinkToFit="1"/>
      <protection hidden="1"/>
    </xf>
    <xf numFmtId="0" fontId="1" fillId="10" borderId="14" xfId="0" applyFont="1" applyFill="1" applyBorder="1" applyAlignment="1" applyProtection="1">
      <alignment horizontal="center" shrinkToFit="1"/>
      <protection hidden="1"/>
    </xf>
    <xf numFmtId="0" fontId="9" fillId="11" borderId="1" xfId="0" applyFont="1" applyFill="1" applyBorder="1" applyAlignment="1" applyProtection="1">
      <alignment horizontal="center" shrinkToFit="1"/>
      <protection hidden="1"/>
    </xf>
    <xf numFmtId="0" fontId="0" fillId="0" borderId="14" xfId="0" applyFill="1" applyBorder="1" applyAlignment="1" applyProtection="1">
      <alignment shrinkToFit="1"/>
      <protection hidden="1"/>
    </xf>
    <xf numFmtId="0" fontId="0" fillId="0" borderId="8" xfId="0" applyFill="1" applyBorder="1" applyAlignment="1" applyProtection="1">
      <alignment shrinkToFit="1"/>
      <protection hidden="1"/>
    </xf>
    <xf numFmtId="0" fontId="0" fillId="0" borderId="9" xfId="0" applyFill="1" applyBorder="1" applyAlignment="1" applyProtection="1">
      <alignment horizontal="center" shrinkToFit="1"/>
      <protection hidden="1"/>
    </xf>
    <xf numFmtId="0" fontId="0" fillId="0" borderId="14" xfId="0" applyFill="1" applyBorder="1" applyAlignment="1" applyProtection="1">
      <alignment horizontal="center" shrinkToFit="1"/>
      <protection hidden="1"/>
    </xf>
    <xf numFmtId="0" fontId="0" fillId="0" borderId="8" xfId="0" applyFill="1" applyBorder="1" applyAlignment="1" applyProtection="1">
      <alignment horizontal="center" shrinkToFit="1"/>
      <protection hidden="1"/>
    </xf>
    <xf numFmtId="0" fontId="1" fillId="3" borderId="14" xfId="0" applyFont="1" applyFill="1" applyBorder="1" applyAlignment="1" applyProtection="1">
      <alignment horizontal="center" shrinkToFit="1"/>
      <protection hidden="1"/>
    </xf>
    <xf numFmtId="0" fontId="8" fillId="4" borderId="0" xfId="0" applyFont="1" applyFill="1" applyBorder="1" applyAlignment="1" applyProtection="1">
      <alignment vertical="center" shrinkToFit="1"/>
      <protection hidden="1"/>
    </xf>
    <xf numFmtId="0" fontId="1" fillId="2" borderId="3" xfId="0" applyFont="1" applyFill="1" applyBorder="1" applyAlignment="1" applyProtection="1">
      <alignment horizontal="center" shrinkToFit="1"/>
      <protection hidden="1"/>
    </xf>
    <xf numFmtId="0" fontId="1" fillId="3" borderId="2" xfId="0" applyFont="1" applyFill="1" applyBorder="1" applyAlignment="1" applyProtection="1">
      <alignment horizontal="center" shrinkToFit="1"/>
      <protection hidden="1"/>
    </xf>
    <xf numFmtId="0" fontId="1" fillId="3" borderId="10" xfId="0" applyFont="1" applyFill="1" applyBorder="1" applyAlignment="1" applyProtection="1">
      <alignment horizontal="center" shrinkToFit="1"/>
      <protection hidden="1"/>
    </xf>
    <xf numFmtId="0" fontId="1" fillId="3" borderId="3" xfId="0" applyFont="1" applyFill="1" applyBorder="1" applyAlignment="1" applyProtection="1">
      <alignment horizontal="center" shrinkToFit="1"/>
      <protection hidden="1"/>
    </xf>
    <xf numFmtId="0" fontId="1" fillId="13" borderId="1" xfId="0" applyFont="1" applyFill="1" applyBorder="1" applyAlignment="1" applyProtection="1">
      <alignment horizontal="center" shrinkToFit="1"/>
      <protection hidden="1"/>
    </xf>
    <xf numFmtId="0" fontId="2" fillId="14" borderId="1" xfId="0" applyFont="1" applyFill="1" applyBorder="1" applyAlignment="1" applyProtection="1">
      <alignment horizontal="center" shrinkToFit="1"/>
      <protection hidden="1"/>
    </xf>
    <xf numFmtId="167" fontId="0" fillId="0" borderId="9" xfId="0" applyNumberFormat="1" applyBorder="1" applyAlignment="1" applyProtection="1">
      <alignment horizontal="center" shrinkToFit="1"/>
      <protection hidden="1"/>
    </xf>
    <xf numFmtId="167" fontId="0" fillId="0" borderId="14" xfId="0" applyNumberFormat="1" applyBorder="1" applyAlignment="1" applyProtection="1">
      <alignment horizontal="center" shrinkToFit="1"/>
      <protection hidden="1"/>
    </xf>
    <xf numFmtId="167" fontId="0" fillId="0" borderId="8" xfId="0" applyNumberFormat="1" applyBorder="1" applyAlignment="1" applyProtection="1">
      <alignment horizontal="center" shrinkToFit="1"/>
      <protection hidden="1"/>
    </xf>
    <xf numFmtId="0" fontId="0" fillId="0" borderId="0" xfId="0" applyFont="1" applyBorder="1" applyAlignment="1" applyProtection="1">
      <alignment shrinkToFit="1"/>
      <protection hidden="1"/>
    </xf>
    <xf numFmtId="0" fontId="0" fillId="0" borderId="0" xfId="0" applyFont="1" applyBorder="1" applyAlignment="1" applyProtection="1">
      <alignment horizontal="center" shrinkToFit="1"/>
      <protection hidden="1"/>
    </xf>
    <xf numFmtId="0" fontId="0" fillId="4" borderId="0" xfId="0" applyFill="1" applyAlignment="1" applyProtection="1">
      <alignment horizontal="center" shrinkToFit="1"/>
      <protection hidden="1"/>
    </xf>
    <xf numFmtId="8" fontId="0" fillId="0" borderId="10" xfId="0" applyNumberFormat="1" applyBorder="1" applyAlignment="1" applyProtection="1">
      <alignment horizontal="right" shrinkToFit="1"/>
      <protection locked="0"/>
    </xf>
    <xf numFmtId="8" fontId="0" fillId="0" borderId="3" xfId="0" applyNumberFormat="1" applyBorder="1" applyAlignment="1" applyProtection="1">
      <alignment horizontal="right" shrinkToFit="1"/>
      <protection locked="0"/>
    </xf>
    <xf numFmtId="8" fontId="0" fillId="0" borderId="0" xfId="0" applyNumberFormat="1" applyBorder="1" applyAlignment="1" applyProtection="1">
      <alignment horizontal="right" shrinkToFit="1"/>
      <protection locked="0"/>
    </xf>
    <xf numFmtId="8" fontId="0" fillId="0" borderId="7" xfId="0" applyNumberFormat="1" applyBorder="1" applyAlignment="1" applyProtection="1">
      <alignment horizontal="right" shrinkToFit="1"/>
      <protection locked="0"/>
    </xf>
    <xf numFmtId="0" fontId="0" fillId="0" borderId="2" xfId="0" applyFill="1" applyBorder="1" applyAlignment="1" applyProtection="1">
      <alignment horizontal="center" shrinkToFit="1"/>
      <protection hidden="1"/>
    </xf>
    <xf numFmtId="8" fontId="0" fillId="0" borderId="2" xfId="0" applyNumberFormat="1" applyBorder="1" applyAlignment="1" applyProtection="1">
      <alignment horizontal="center" shrinkToFit="1"/>
      <protection hidden="1"/>
    </xf>
    <xf numFmtId="8" fontId="0" fillId="0" borderId="10" xfId="0" applyNumberFormat="1" applyBorder="1" applyAlignment="1" applyProtection="1">
      <alignment horizontal="center" shrinkToFit="1"/>
      <protection hidden="1"/>
    </xf>
    <xf numFmtId="8" fontId="0" fillId="0" borderId="3" xfId="0" applyNumberFormat="1" applyBorder="1" applyAlignment="1" applyProtection="1">
      <alignment horizontal="center" shrinkToFit="1"/>
      <protection hidden="1"/>
    </xf>
    <xf numFmtId="8" fontId="0" fillId="0" borderId="6" xfId="0" applyNumberFormat="1" applyBorder="1" applyAlignment="1" applyProtection="1">
      <alignment horizontal="center" shrinkToFit="1"/>
      <protection hidden="1"/>
    </xf>
    <xf numFmtId="8" fontId="0" fillId="0" borderId="0" xfId="0" applyNumberFormat="1" applyBorder="1" applyAlignment="1" applyProtection="1">
      <alignment horizontal="center" shrinkToFit="1"/>
      <protection hidden="1"/>
    </xf>
    <xf numFmtId="8" fontId="0" fillId="0" borderId="7" xfId="0" applyNumberFormat="1" applyBorder="1" applyAlignment="1" applyProtection="1">
      <alignment horizontal="center" shrinkToFit="1"/>
      <protection hidden="1"/>
    </xf>
    <xf numFmtId="0" fontId="0" fillId="0" borderId="6" xfId="0" applyFill="1" applyBorder="1" applyAlignment="1" applyProtection="1">
      <alignment horizontal="center" shrinkToFit="1"/>
      <protection hidden="1"/>
    </xf>
    <xf numFmtId="0" fontId="0" fillId="0" borderId="4" xfId="0" applyFill="1" applyBorder="1" applyAlignment="1" applyProtection="1">
      <alignment horizontal="center" shrinkToFit="1"/>
      <protection hidden="1"/>
    </xf>
    <xf numFmtId="8" fontId="0" fillId="0" borderId="4" xfId="0" applyNumberFormat="1" applyBorder="1" applyAlignment="1" applyProtection="1">
      <alignment horizontal="center" shrinkToFit="1"/>
      <protection hidden="1"/>
    </xf>
    <xf numFmtId="8" fontId="0" fillId="0" borderId="15" xfId="0" applyNumberFormat="1" applyBorder="1" applyAlignment="1" applyProtection="1">
      <alignment horizontal="center" shrinkToFit="1"/>
      <protection hidden="1"/>
    </xf>
    <xf numFmtId="8" fontId="0" fillId="0" borderId="5" xfId="0" applyNumberFormat="1" applyBorder="1" applyAlignment="1" applyProtection="1">
      <alignment horizontal="center" shrinkToFit="1"/>
      <protection hidden="1"/>
    </xf>
    <xf numFmtId="0" fontId="2" fillId="0" borderId="0" xfId="0" applyFont="1" applyAlignment="1" applyProtection="1">
      <alignment horizontal="center" shrinkToFit="1"/>
      <protection hidden="1"/>
    </xf>
    <xf numFmtId="0" fontId="0" fillId="0" borderId="2" xfId="0" applyBorder="1" applyAlignment="1" applyProtection="1">
      <alignment horizontal="left" shrinkToFit="1"/>
      <protection hidden="1"/>
    </xf>
    <xf numFmtId="0" fontId="0" fillId="0" borderId="6" xfId="0" applyBorder="1" applyAlignment="1" applyProtection="1">
      <alignment horizontal="left" shrinkToFit="1"/>
      <protection hidden="1"/>
    </xf>
    <xf numFmtId="0" fontId="0" fillId="0" borderId="4" xfId="0" applyBorder="1" applyAlignment="1" applyProtection="1">
      <alignment horizontal="left" shrinkToFit="1"/>
      <protection hidden="1"/>
    </xf>
    <xf numFmtId="0" fontId="1" fillId="3" borderId="0" xfId="0" applyFont="1" applyFill="1" applyBorder="1" applyAlignment="1" applyProtection="1">
      <alignment horizontal="center" shrinkToFit="1"/>
      <protection hidden="1"/>
    </xf>
    <xf numFmtId="0" fontId="1" fillId="3" borderId="6" xfId="0" applyFont="1" applyFill="1" applyBorder="1" applyAlignment="1" applyProtection="1">
      <alignment horizontal="center" shrinkToFit="1"/>
      <protection hidden="1"/>
    </xf>
    <xf numFmtId="0" fontId="1" fillId="2" borderId="9" xfId="0" applyFont="1" applyFill="1" applyBorder="1" applyAlignment="1" applyProtection="1">
      <alignment horizontal="center" shrinkToFit="1"/>
      <protection hidden="1"/>
    </xf>
    <xf numFmtId="0" fontId="10" fillId="3" borderId="4" xfId="0" applyFont="1" applyFill="1" applyBorder="1" applyAlignment="1" applyProtection="1">
      <alignment shrinkToFit="1"/>
      <protection hidden="1"/>
    </xf>
    <xf numFmtId="0" fontId="10" fillId="3" borderId="5" xfId="0" applyFont="1" applyFill="1" applyBorder="1" applyAlignment="1" applyProtection="1">
      <alignment shrinkToFit="1"/>
      <protection hidden="1"/>
    </xf>
    <xf numFmtId="0" fontId="0" fillId="0" borderId="2"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1" xfId="0" applyFill="1" applyBorder="1" applyAlignment="1" applyProtection="1">
      <alignment horizontal="center" shrinkToFit="1"/>
      <protection hidden="1"/>
    </xf>
    <xf numFmtId="0" fontId="0" fillId="0" borderId="0" xfId="0" applyFont="1" applyAlignment="1" applyProtection="1">
      <alignment horizontal="center" shrinkToFit="1"/>
      <protection hidden="1"/>
    </xf>
    <xf numFmtId="167" fontId="0" fillId="0" borderId="10" xfId="0" applyNumberFormat="1" applyBorder="1" applyAlignment="1" applyProtection="1">
      <alignment horizontal="center" shrinkToFit="1"/>
      <protection hidden="1"/>
    </xf>
    <xf numFmtId="167" fontId="0" fillId="0" borderId="0" xfId="0" applyNumberFormat="1" applyBorder="1" applyAlignment="1" applyProtection="1">
      <alignment horizontal="center" shrinkToFit="1"/>
      <protection hidden="1"/>
    </xf>
    <xf numFmtId="167" fontId="0" fillId="0" borderId="15" xfId="0" applyNumberFormat="1" applyBorder="1" applyAlignment="1" applyProtection="1">
      <alignment horizontal="center" shrinkToFit="1"/>
      <protection hidden="1"/>
    </xf>
    <xf numFmtId="0" fontId="1" fillId="2" borderId="14" xfId="0" applyFont="1" applyFill="1" applyBorder="1" applyAlignment="1" applyProtection="1">
      <alignment horizontal="center" shrinkToFit="1"/>
      <protection hidden="1"/>
    </xf>
    <xf numFmtId="9" fontId="1" fillId="5" borderId="11" xfId="0" applyNumberFormat="1" applyFont="1" applyFill="1" applyBorder="1" applyAlignment="1" applyProtection="1">
      <alignment horizontal="center" shrinkToFit="1"/>
      <protection hidden="1"/>
    </xf>
    <xf numFmtId="9" fontId="1" fillId="5" borderId="12" xfId="0" applyNumberFormat="1" applyFont="1" applyFill="1" applyBorder="1" applyAlignment="1" applyProtection="1">
      <alignment horizontal="center" shrinkToFit="1"/>
      <protection hidden="1"/>
    </xf>
    <xf numFmtId="9" fontId="1" fillId="5" borderId="13" xfId="0" applyNumberFormat="1" applyFont="1" applyFill="1" applyBorder="1" applyAlignment="1" applyProtection="1">
      <alignment horizontal="center" shrinkToFit="1"/>
      <protection hidden="1"/>
    </xf>
    <xf numFmtId="167" fontId="0" fillId="0" borderId="1" xfId="0" applyNumberFormat="1" applyBorder="1" applyAlignment="1" applyProtection="1">
      <alignment horizontal="center" shrinkToFit="1"/>
      <protection hidden="1"/>
    </xf>
    <xf numFmtId="9" fontId="1" fillId="5" borderId="11" xfId="0" applyNumberFormat="1" applyFont="1" applyFill="1" applyBorder="1" applyAlignment="1" applyProtection="1">
      <alignment horizontal="center" shrinkToFit="1"/>
      <protection locked="0"/>
    </xf>
    <xf numFmtId="9" fontId="1" fillId="5" borderId="12" xfId="0" applyNumberFormat="1" applyFont="1" applyFill="1" applyBorder="1" applyAlignment="1" applyProtection="1">
      <alignment horizontal="center" shrinkToFit="1"/>
      <protection locked="0"/>
    </xf>
    <xf numFmtId="9" fontId="1" fillId="5" borderId="13" xfId="0" applyNumberFormat="1" applyFont="1" applyFill="1" applyBorder="1" applyAlignment="1" applyProtection="1">
      <alignment horizontal="center" shrinkToFit="1"/>
      <protection locked="0"/>
    </xf>
    <xf numFmtId="166" fontId="0" fillId="0" borderId="1" xfId="0" applyNumberFormat="1" applyBorder="1" applyAlignment="1" applyProtection="1">
      <alignment horizontal="center" shrinkToFit="1"/>
      <protection hidden="1"/>
    </xf>
    <xf numFmtId="167" fontId="0" fillId="0" borderId="1" xfId="0" applyNumberFormat="1" applyFill="1" applyBorder="1" applyAlignment="1" applyProtection="1">
      <alignment horizontal="center" shrinkToFit="1"/>
      <protection hidden="1"/>
    </xf>
    <xf numFmtId="0" fontId="1" fillId="3" borderId="14" xfId="0" applyFont="1" applyFill="1" applyBorder="1" applyAlignment="1" applyProtection="1">
      <alignment shrinkToFit="1"/>
      <protection hidden="1"/>
    </xf>
    <xf numFmtId="3" fontId="0" fillId="0" borderId="1" xfId="0" applyNumberFormat="1" applyBorder="1" applyAlignment="1" applyProtection="1">
      <alignment horizontal="center" shrinkToFit="1"/>
      <protection hidden="1"/>
    </xf>
    <xf numFmtId="0" fontId="2" fillId="0" borderId="0" xfId="0" applyFont="1" applyAlignment="1" applyProtection="1">
      <alignment horizontal="right" shrinkToFit="1"/>
      <protection hidden="1"/>
    </xf>
    <xf numFmtId="0" fontId="8" fillId="0" borderId="9" xfId="0" applyFont="1" applyFill="1" applyBorder="1" applyAlignment="1" applyProtection="1">
      <alignment horizontal="center" shrinkToFit="1"/>
      <protection hidden="1"/>
    </xf>
    <xf numFmtId="0" fontId="8" fillId="0" borderId="14" xfId="0" applyFont="1" applyFill="1" applyBorder="1" applyAlignment="1" applyProtection="1">
      <alignment horizontal="center" shrinkToFit="1"/>
      <protection hidden="1"/>
    </xf>
    <xf numFmtId="0" fontId="0" fillId="7" borderId="1" xfId="0" applyFill="1" applyBorder="1" applyAlignment="1" applyProtection="1">
      <alignment shrinkToFit="1"/>
      <protection hidden="1"/>
    </xf>
    <xf numFmtId="0" fontId="0" fillId="10" borderId="1" xfId="0" applyFill="1" applyBorder="1" applyAlignment="1" applyProtection="1">
      <alignment shrinkToFit="1"/>
      <protection hidden="1"/>
    </xf>
    <xf numFmtId="0" fontId="0" fillId="12" borderId="1" xfId="0" applyFill="1" applyBorder="1" applyAlignment="1" applyProtection="1">
      <alignment horizontal="center" shrinkToFit="1"/>
      <protection hidden="1"/>
    </xf>
    <xf numFmtId="0" fontId="0" fillId="13" borderId="1" xfId="0" applyFill="1" applyBorder="1" applyAlignment="1" applyProtection="1">
      <alignment horizontal="center" shrinkToFit="1"/>
      <protection hidden="1"/>
    </xf>
    <xf numFmtId="0" fontId="0" fillId="11" borderId="1" xfId="0" applyFill="1" applyBorder="1" applyAlignment="1" applyProtection="1">
      <alignment shrinkToFit="1"/>
      <protection hidden="1"/>
    </xf>
    <xf numFmtId="9" fontId="0" fillId="0" borderId="9" xfId="0" applyNumberFormat="1" applyBorder="1" applyAlignment="1" applyProtection="1">
      <alignment horizontal="center" shrinkToFit="1"/>
      <protection hidden="1"/>
    </xf>
    <xf numFmtId="9" fontId="0" fillId="0" borderId="8" xfId="0" applyNumberFormat="1" applyBorder="1" applyAlignment="1" applyProtection="1">
      <alignment horizontal="center" shrinkToFit="1"/>
      <protection hidden="1"/>
    </xf>
    <xf numFmtId="8" fontId="0" fillId="5" borderId="9" xfId="0" applyNumberFormat="1" applyFill="1" applyBorder="1" applyAlignment="1" applyProtection="1">
      <alignment horizontal="center" shrinkToFit="1"/>
      <protection hidden="1"/>
    </xf>
    <xf numFmtId="8" fontId="0" fillId="5" borderId="14" xfId="0" applyNumberFormat="1" applyFill="1" applyBorder="1" applyAlignment="1" applyProtection="1">
      <alignment horizontal="center" shrinkToFit="1"/>
      <protection hidden="1"/>
    </xf>
    <xf numFmtId="8" fontId="0" fillId="5" borderId="4" xfId="0" applyNumberFormat="1" applyFill="1" applyBorder="1" applyAlignment="1" applyProtection="1">
      <alignment horizontal="center" shrinkToFit="1"/>
      <protection hidden="1"/>
    </xf>
    <xf numFmtId="8" fontId="0" fillId="5" borderId="8" xfId="0" applyNumberFormat="1" applyFill="1" applyBorder="1" applyAlignment="1" applyProtection="1">
      <alignment horizontal="center" shrinkToFit="1"/>
      <protection hidden="1"/>
    </xf>
    <xf numFmtId="8" fontId="0" fillId="5" borderId="15" xfId="0" applyNumberFormat="1" applyFill="1" applyBorder="1" applyAlignment="1" applyProtection="1">
      <alignment horizontal="center" shrinkToFit="1"/>
      <protection hidden="1"/>
    </xf>
    <xf numFmtId="8" fontId="0" fillId="5" borderId="6" xfId="0" applyNumberFormat="1" applyFill="1" applyBorder="1" applyAlignment="1" applyProtection="1">
      <alignment horizontal="center" shrinkToFit="1"/>
      <protection hidden="1"/>
    </xf>
    <xf numFmtId="8" fontId="0" fillId="5" borderId="3" xfId="0" applyNumberFormat="1" applyFill="1" applyBorder="1" applyAlignment="1" applyProtection="1">
      <alignment horizontal="center" shrinkToFit="1"/>
      <protection hidden="1"/>
    </xf>
    <xf numFmtId="8" fontId="0" fillId="5" borderId="7" xfId="0" applyNumberFormat="1" applyFill="1" applyBorder="1" applyAlignment="1" applyProtection="1">
      <alignment horizontal="center" shrinkToFit="1"/>
      <protection hidden="1"/>
    </xf>
    <xf numFmtId="8" fontId="0" fillId="5" borderId="5" xfId="0" applyNumberFormat="1" applyFill="1" applyBorder="1" applyAlignment="1" applyProtection="1">
      <alignment horizontal="center" shrinkToFit="1"/>
      <protection hidden="1"/>
    </xf>
    <xf numFmtId="8" fontId="0" fillId="0" borderId="1" xfId="0" applyNumberFormat="1" applyBorder="1" applyAlignment="1" applyProtection="1">
      <alignment horizontal="center" shrinkToFit="1"/>
      <protection hidden="1"/>
    </xf>
    <xf numFmtId="8" fontId="2" fillId="0" borderId="1" xfId="0" applyNumberFormat="1" applyFont="1" applyBorder="1" applyAlignment="1" applyProtection="1">
      <alignment horizontal="center" shrinkToFit="1"/>
      <protection hidden="1"/>
    </xf>
    <xf numFmtId="8" fontId="0" fillId="0" borderId="0" xfId="0" applyNumberFormat="1" applyFill="1" applyBorder="1" applyAlignment="1" applyProtection="1">
      <alignment horizontal="center" shrinkToFit="1"/>
      <protection hidden="1"/>
    </xf>
    <xf numFmtId="8" fontId="0" fillId="0" borderId="1" xfId="0" applyNumberFormat="1" applyBorder="1" applyAlignment="1" applyProtection="1">
      <alignment horizontal="right" shrinkToFit="1"/>
      <protection hidden="1"/>
    </xf>
    <xf numFmtId="8" fontId="0" fillId="0" borderId="10" xfId="0" applyNumberFormat="1" applyFill="1" applyBorder="1" applyAlignment="1" applyProtection="1">
      <alignment horizontal="center" shrinkToFit="1"/>
      <protection hidden="1"/>
    </xf>
    <xf numFmtId="8" fontId="0" fillId="0" borderId="15" xfId="0" applyNumberFormat="1" applyFill="1" applyBorder="1" applyAlignment="1" applyProtection="1">
      <alignment horizontal="center" shrinkToFit="1"/>
      <protection hidden="1"/>
    </xf>
    <xf numFmtId="8" fontId="0" fillId="0" borderId="8" xfId="0" applyNumberFormat="1" applyFill="1" applyBorder="1" applyAlignment="1" applyProtection="1">
      <alignment horizontal="center" shrinkToFit="1"/>
      <protection hidden="1"/>
    </xf>
    <xf numFmtId="165" fontId="0" fillId="0" borderId="3" xfId="0" applyNumberFormat="1" applyBorder="1" applyAlignment="1" applyProtection="1">
      <alignment horizontal="center" shrinkToFit="1"/>
      <protection hidden="1"/>
    </xf>
    <xf numFmtId="165" fontId="0" fillId="0" borderId="7" xfId="0" applyNumberFormat="1" applyBorder="1" applyAlignment="1" applyProtection="1">
      <alignment horizontal="center" shrinkToFit="1"/>
      <protection hidden="1"/>
    </xf>
    <xf numFmtId="165" fontId="0" fillId="0" borderId="5" xfId="0" applyNumberFormat="1" applyBorder="1" applyAlignment="1" applyProtection="1">
      <alignment horizontal="center" shrinkToFit="1"/>
      <protection hidden="1"/>
    </xf>
    <xf numFmtId="0" fontId="0" fillId="4" borderId="0" xfId="0" applyFont="1" applyFill="1" applyBorder="1" applyAlignment="1" applyProtection="1">
      <alignment vertical="center" shrinkToFit="1"/>
      <protection hidden="1"/>
    </xf>
    <xf numFmtId="0" fontId="0" fillId="4" borderId="0" xfId="0" applyFont="1" applyFill="1" applyBorder="1" applyAlignment="1" applyProtection="1">
      <alignment shrinkToFit="1"/>
      <protection hidden="1"/>
    </xf>
    <xf numFmtId="8" fontId="0" fillId="0" borderId="9" xfId="0" applyNumberFormat="1" applyFill="1" applyBorder="1" applyAlignment="1" applyProtection="1">
      <alignment horizontal="center" shrinkToFit="1"/>
      <protection hidden="1"/>
    </xf>
    <xf numFmtId="0" fontId="5" fillId="0" borderId="0" xfId="0" applyFont="1" applyFill="1" applyAlignment="1" applyProtection="1">
      <alignment horizontal="center" shrinkToFit="1"/>
      <protection hidden="1"/>
    </xf>
    <xf numFmtId="165" fontId="0" fillId="0" borderId="1" xfId="0" applyNumberFormat="1" applyBorder="1" applyAlignment="1" applyProtection="1">
      <alignment horizontal="center" shrinkToFit="1"/>
      <protection hidden="1"/>
    </xf>
    <xf numFmtId="8" fontId="0" fillId="0" borderId="14" xfId="0" applyNumberFormat="1" applyFill="1" applyBorder="1" applyAlignment="1" applyProtection="1">
      <alignment horizontal="center" shrinkToFit="1"/>
      <protection hidden="1"/>
    </xf>
    <xf numFmtId="0" fontId="1" fillId="2" borderId="2" xfId="0" applyFont="1" applyFill="1" applyBorder="1" applyAlignment="1" applyProtection="1">
      <alignment horizontal="center" shrinkToFit="1"/>
      <protection hidden="1"/>
    </xf>
    <xf numFmtId="0" fontId="1" fillId="2" borderId="10" xfId="0" applyFont="1" applyFill="1" applyBorder="1" applyAlignment="1" applyProtection="1">
      <alignment horizontal="center" shrinkToFit="1"/>
      <protection hidden="1"/>
    </xf>
    <xf numFmtId="0" fontId="0" fillId="0" borderId="0" xfId="0" applyFill="1" applyBorder="1" applyAlignment="1" applyProtection="1">
      <alignment horizontal="center" shrinkToFit="1"/>
      <protection hidden="1"/>
    </xf>
    <xf numFmtId="0" fontId="4" fillId="4" borderId="0" xfId="0" applyFont="1" applyFill="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6" xfId="0" applyBorder="1" applyAlignment="1" applyProtection="1">
      <alignment horizontal="center" shrinkToFit="1"/>
      <protection hidden="1"/>
    </xf>
    <xf numFmtId="165" fontId="8" fillId="0" borderId="14" xfId="0" applyNumberFormat="1" applyFont="1" applyFill="1" applyBorder="1" applyAlignment="1" applyProtection="1">
      <alignment horizontal="center" shrinkToFit="1"/>
      <protection hidden="1"/>
    </xf>
    <xf numFmtId="165" fontId="8" fillId="0" borderId="8" xfId="0" applyNumberFormat="1" applyFont="1" applyFill="1" applyBorder="1" applyAlignment="1" applyProtection="1">
      <alignment horizontal="center" shrinkToFit="1"/>
      <protection hidden="1"/>
    </xf>
    <xf numFmtId="165" fontId="8" fillId="0" borderId="9" xfId="0" applyNumberFormat="1" applyFont="1" applyFill="1"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4" fillId="0" borderId="0" xfId="0" applyFont="1" applyAlignment="1" applyProtection="1">
      <alignment horizontal="center" shrinkToFit="1"/>
      <protection hidden="1"/>
    </xf>
    <xf numFmtId="8" fontId="0" fillId="0" borderId="1" xfId="0" applyNumberFormat="1" applyFill="1" applyBorder="1" applyAlignment="1" applyProtection="1">
      <alignment horizontal="center" shrinkToFit="1"/>
      <protection hidden="1"/>
    </xf>
    <xf numFmtId="10" fontId="0" fillId="0" borderId="9" xfId="0" applyNumberFormat="1" applyBorder="1" applyAlignment="1" applyProtection="1">
      <alignment horizontal="center" shrinkToFit="1"/>
      <protection hidden="1"/>
    </xf>
    <xf numFmtId="10" fontId="0" fillId="0" borderId="14" xfId="0" applyNumberFormat="1" applyBorder="1" applyAlignment="1" applyProtection="1">
      <alignment horizontal="center" shrinkToFit="1"/>
      <protection hidden="1"/>
    </xf>
    <xf numFmtId="10" fontId="0" fillId="0" borderId="8" xfId="0" applyNumberFormat="1" applyBorder="1" applyAlignment="1" applyProtection="1">
      <alignment horizontal="center" shrinkToFit="1"/>
      <protection hidden="1"/>
    </xf>
    <xf numFmtId="0" fontId="0" fillId="0" borderId="0" xfId="0" applyFont="1" applyFill="1" applyBorder="1" applyAlignment="1" applyProtection="1">
      <alignment horizontal="center" shrinkToFit="1"/>
      <protection hidden="1"/>
    </xf>
    <xf numFmtId="8" fontId="0" fillId="0" borderId="0" xfId="0" applyNumberFormat="1" applyFont="1" applyFill="1" applyBorder="1" applyAlignment="1" applyProtection="1">
      <alignment horizontal="center" shrinkToFit="1"/>
      <protection hidden="1"/>
    </xf>
    <xf numFmtId="165" fontId="0" fillId="0" borderId="7" xfId="0" applyNumberFormat="1" applyFill="1" applyBorder="1" applyAlignment="1" applyProtection="1">
      <alignment horizontal="center" shrinkToFit="1"/>
      <protection hidden="1"/>
    </xf>
    <xf numFmtId="0" fontId="0" fillId="4" borderId="0" xfId="0" applyFont="1" applyFill="1" applyAlignment="1" applyProtection="1">
      <alignment shrinkToFit="1"/>
      <protection hidden="1"/>
    </xf>
    <xf numFmtId="0" fontId="10" fillId="4" borderId="0" xfId="0" applyFont="1" applyFill="1" applyBorder="1" applyAlignment="1" applyProtection="1">
      <alignment horizontal="center" shrinkToFit="1"/>
      <protection hidden="1"/>
    </xf>
    <xf numFmtId="8" fontId="0" fillId="0" borderId="0" xfId="0" applyNumberFormat="1" applyFill="1"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15" borderId="2" xfId="0" applyFill="1" applyBorder="1" applyAlignment="1" applyProtection="1">
      <alignment shrinkToFit="1"/>
      <protection hidden="1"/>
    </xf>
    <xf numFmtId="0" fontId="0" fillId="15" borderId="10" xfId="0" applyFill="1" applyBorder="1" applyAlignment="1" applyProtection="1">
      <alignment shrinkToFit="1"/>
      <protection hidden="1"/>
    </xf>
    <xf numFmtId="0" fontId="0" fillId="15" borderId="3" xfId="0" applyFill="1" applyBorder="1" applyAlignment="1" applyProtection="1">
      <alignment shrinkToFit="1"/>
      <protection hidden="1"/>
    </xf>
    <xf numFmtId="0" fontId="0" fillId="15" borderId="6" xfId="0" applyFill="1" applyBorder="1" applyAlignment="1" applyProtection="1">
      <alignment shrinkToFit="1"/>
      <protection hidden="1"/>
    </xf>
    <xf numFmtId="0" fontId="0" fillId="15" borderId="0" xfId="0" applyFill="1" applyBorder="1" applyAlignment="1" applyProtection="1">
      <alignment shrinkToFit="1"/>
      <protection hidden="1"/>
    </xf>
    <xf numFmtId="0" fontId="0" fillId="15" borderId="7" xfId="0" applyFill="1" applyBorder="1" applyAlignment="1" applyProtection="1">
      <alignment shrinkToFit="1"/>
      <protection hidden="1"/>
    </xf>
    <xf numFmtId="0" fontId="0" fillId="15" borderId="4" xfId="0" applyFill="1" applyBorder="1" applyAlignment="1" applyProtection="1">
      <alignment shrinkToFit="1"/>
      <protection hidden="1"/>
    </xf>
    <xf numFmtId="0" fontId="0" fillId="15" borderId="15" xfId="0" applyFill="1" applyBorder="1" applyAlignment="1" applyProtection="1">
      <alignment shrinkToFit="1"/>
      <protection hidden="1"/>
    </xf>
    <xf numFmtId="0" fontId="0" fillId="15" borderId="5" xfId="0" applyFill="1" applyBorder="1" applyAlignment="1" applyProtection="1">
      <alignment shrinkToFit="1"/>
      <protection hidden="1"/>
    </xf>
    <xf numFmtId="8" fontId="0" fillId="0" borderId="2" xfId="0" applyNumberFormat="1" applyBorder="1" applyAlignment="1" applyProtection="1">
      <alignment horizontal="center" shrinkToFit="1"/>
      <protection hidden="1"/>
    </xf>
    <xf numFmtId="8" fontId="0" fillId="0" borderId="3" xfId="0" applyNumberFormat="1" applyBorder="1" applyAlignment="1" applyProtection="1">
      <alignment horizontal="center" shrinkToFit="1"/>
      <protection hidden="1"/>
    </xf>
    <xf numFmtId="8" fontId="0" fillId="0" borderId="6" xfId="0" applyNumberFormat="1" applyBorder="1" applyAlignment="1" applyProtection="1">
      <alignment horizontal="center" shrinkToFit="1"/>
      <protection hidden="1"/>
    </xf>
    <xf numFmtId="8" fontId="0" fillId="0" borderId="7" xfId="0" applyNumberFormat="1" applyBorder="1" applyAlignment="1" applyProtection="1">
      <alignment horizontal="center" shrinkToFit="1"/>
      <protection hidden="1"/>
    </xf>
    <xf numFmtId="8" fontId="0" fillId="0" borderId="4" xfId="0" applyNumberFormat="1" applyBorder="1" applyAlignment="1" applyProtection="1">
      <alignment horizontal="center" shrinkToFit="1"/>
      <protection hidden="1"/>
    </xf>
    <xf numFmtId="8" fontId="0" fillId="0" borderId="5" xfId="0" applyNumberFormat="1" applyBorder="1" applyAlignment="1" applyProtection="1">
      <alignment horizontal="center" shrinkToFit="1"/>
      <protection hidden="1"/>
    </xf>
    <xf numFmtId="0" fontId="0" fillId="0" borderId="9" xfId="0" applyFont="1" applyBorder="1" applyAlignment="1" applyProtection="1">
      <alignment shrinkToFit="1"/>
      <protection hidden="1"/>
    </xf>
    <xf numFmtId="0" fontId="0" fillId="0" borderId="14" xfId="0" applyFont="1" applyBorder="1" applyAlignment="1" applyProtection="1">
      <alignment shrinkToFit="1"/>
      <protection hidden="1"/>
    </xf>
    <xf numFmtId="0" fontId="0" fillId="0" borderId="8" xfId="0" applyFont="1" applyBorder="1" applyAlignment="1" applyProtection="1">
      <alignment shrinkToFit="1"/>
      <protection hidden="1"/>
    </xf>
    <xf numFmtId="0" fontId="5" fillId="0" borderId="0" xfId="0" applyFont="1"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2" fillId="4" borderId="17" xfId="0" applyFont="1" applyFill="1" applyBorder="1" applyAlignment="1" applyProtection="1">
      <alignment horizontal="center" shrinkToFit="1"/>
      <protection hidden="1"/>
    </xf>
    <xf numFmtId="0" fontId="0" fillId="4" borderId="16" xfId="0" applyFill="1"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5" xfId="0" applyBorder="1" applyAlignment="1" applyProtection="1">
      <alignment horizontal="center" shrinkToFit="1"/>
      <protection hidden="1"/>
    </xf>
    <xf numFmtId="165" fontId="0" fillId="0" borderId="6" xfId="0" applyNumberFormat="1" applyBorder="1" applyAlignment="1" applyProtection="1">
      <alignment horizontal="center" shrinkToFit="1"/>
      <protection hidden="1"/>
    </xf>
    <xf numFmtId="165" fontId="0" fillId="0" borderId="0" xfId="0" applyNumberFormat="1" applyBorder="1" applyAlignment="1" applyProtection="1">
      <alignment horizontal="center" shrinkToFit="1"/>
      <protection hidden="1"/>
    </xf>
    <xf numFmtId="165" fontId="0" fillId="0" borderId="7" xfId="0" applyNumberFormat="1" applyBorder="1" applyAlignment="1" applyProtection="1">
      <alignment horizontal="center" shrinkToFit="1"/>
      <protection hidden="1"/>
    </xf>
    <xf numFmtId="165" fontId="0" fillId="0" borderId="4" xfId="0" applyNumberFormat="1" applyBorder="1" applyAlignment="1" applyProtection="1">
      <alignment horizontal="center" shrinkToFit="1"/>
      <protection hidden="1"/>
    </xf>
    <xf numFmtId="165" fontId="0" fillId="0" borderId="15" xfId="0" applyNumberFormat="1" applyBorder="1" applyAlignment="1" applyProtection="1">
      <alignment horizontal="center" shrinkToFit="1"/>
      <protection hidden="1"/>
    </xf>
    <xf numFmtId="165" fontId="0" fillId="0" borderId="5" xfId="0" applyNumberFormat="1"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7" xfId="0" applyBorder="1" applyAlignment="1" applyProtection="1">
      <alignment horizontal="center" shrinkToFit="1"/>
      <protection hidden="1"/>
    </xf>
    <xf numFmtId="165" fontId="0" fillId="0" borderId="2" xfId="0" applyNumberFormat="1" applyBorder="1" applyAlignment="1" applyProtection="1">
      <alignment horizontal="center" shrinkToFit="1"/>
      <protection hidden="1"/>
    </xf>
    <xf numFmtId="165" fontId="0" fillId="0" borderId="10" xfId="0" applyNumberFormat="1" applyBorder="1" applyAlignment="1" applyProtection="1">
      <alignment horizontal="center" shrinkToFit="1"/>
      <protection hidden="1"/>
    </xf>
    <xf numFmtId="165" fontId="0" fillId="0" borderId="3" xfId="0" applyNumberFormat="1" applyBorder="1" applyAlignment="1" applyProtection="1">
      <alignment horizontal="center" shrinkToFit="1"/>
      <protection hidden="1"/>
    </xf>
    <xf numFmtId="8" fontId="0" fillId="0" borderId="0" xfId="0" applyNumberFormat="1"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2" fillId="0" borderId="0" xfId="0" applyFont="1" applyBorder="1" applyAlignment="1" applyProtection="1">
      <alignment horizontal="center" shrinkToFit="1"/>
      <protection hidden="1"/>
    </xf>
    <xf numFmtId="0" fontId="2" fillId="0" borderId="4" xfId="0" applyFont="1"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5" fillId="0" borderId="0" xfId="0" applyFont="1" applyBorder="1" applyAlignment="1" applyProtection="1">
      <alignment horizontal="center" shrinkToFit="1"/>
      <protection hidden="1"/>
    </xf>
    <xf numFmtId="0" fontId="0" fillId="0" borderId="2" xfId="0" applyBorder="1" applyAlignment="1" applyProtection="1">
      <alignment horizontal="center" shrinkToFit="1"/>
      <protection hidden="1"/>
    </xf>
    <xf numFmtId="8" fontId="0" fillId="0" borderId="0" xfId="0" applyNumberFormat="1"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4" xfId="0" applyBorder="1" applyAlignment="1" applyProtection="1">
      <alignment horizontal="center" shrinkToFit="1"/>
      <protection hidden="1"/>
    </xf>
    <xf numFmtId="165" fontId="0" fillId="0" borderId="0" xfId="0" applyNumberFormat="1" applyBorder="1" applyAlignment="1" applyProtection="1">
      <alignment horizontal="center" shrinkToFit="1"/>
      <protection hidden="1"/>
    </xf>
    <xf numFmtId="0" fontId="0" fillId="0" borderId="1" xfId="0" applyBorder="1" applyAlignment="1" applyProtection="1">
      <alignment horizontal="center" shrinkToFit="1"/>
      <protection hidden="1"/>
    </xf>
    <xf numFmtId="20" fontId="0" fillId="0" borderId="0" xfId="0" applyNumberFormat="1" applyAlignment="1" applyProtection="1">
      <alignment shrinkToFit="1"/>
      <protection hidden="1"/>
    </xf>
    <xf numFmtId="20" fontId="0" fillId="0" borderId="0" xfId="0" applyNumberFormat="1" applyAlignment="1" applyProtection="1">
      <alignment horizontal="center" shrinkToFit="1"/>
      <protection hidden="1"/>
    </xf>
    <xf numFmtId="20" fontId="0" fillId="0" borderId="2" xfId="0" applyNumberFormat="1" applyBorder="1" applyAlignment="1" applyProtection="1">
      <alignment horizontal="center" shrinkToFit="1"/>
      <protection hidden="1"/>
    </xf>
    <xf numFmtId="20" fontId="0" fillId="0" borderId="3" xfId="0" applyNumberFormat="1" applyBorder="1" applyAlignment="1" applyProtection="1">
      <alignment horizontal="center" shrinkToFit="1"/>
      <protection hidden="1"/>
    </xf>
    <xf numFmtId="20" fontId="0" fillId="0" borderId="4" xfId="0" applyNumberFormat="1" applyBorder="1" applyAlignment="1" applyProtection="1">
      <alignment horizontal="center" shrinkToFit="1"/>
      <protection hidden="1"/>
    </xf>
    <xf numFmtId="20" fontId="0" fillId="0" borderId="5" xfId="0" applyNumberFormat="1" applyBorder="1" applyAlignment="1" applyProtection="1">
      <alignment horizontal="center" shrinkToFit="1"/>
      <protection hidden="1"/>
    </xf>
    <xf numFmtId="20" fontId="0" fillId="0" borderId="6" xfId="0" applyNumberFormat="1" applyBorder="1" applyAlignment="1" applyProtection="1">
      <alignment horizontal="center" shrinkToFit="1"/>
      <protection hidden="1"/>
    </xf>
    <xf numFmtId="20" fontId="0" fillId="0" borderId="7" xfId="0" applyNumberFormat="1" applyBorder="1" applyAlignment="1" applyProtection="1">
      <alignment horizontal="center" shrinkToFit="1"/>
      <protection hidden="1"/>
    </xf>
    <xf numFmtId="0" fontId="2" fillId="0" borderId="9" xfId="0" applyFont="1" applyBorder="1" applyAlignment="1" applyProtection="1">
      <alignment horizontal="center" shrinkToFit="1"/>
      <protection hidden="1"/>
    </xf>
    <xf numFmtId="0" fontId="2" fillId="0" borderId="14" xfId="0" applyFont="1" applyBorder="1" applyAlignment="1" applyProtection="1">
      <alignment horizontal="center" shrinkToFit="1"/>
      <protection hidden="1"/>
    </xf>
    <xf numFmtId="0" fontId="2" fillId="0" borderId="8" xfId="0" applyFont="1" applyBorder="1" applyAlignment="1" applyProtection="1">
      <alignment horizontal="center" shrinkToFit="1"/>
      <protection hidden="1"/>
    </xf>
    <xf numFmtId="0" fontId="2" fillId="0" borderId="1" xfId="0" applyFont="1" applyBorder="1" applyAlignment="1" applyProtection="1">
      <alignment horizontal="center" shrinkToFit="1"/>
      <protection hidden="1"/>
    </xf>
    <xf numFmtId="20" fontId="0" fillId="0" borderId="16" xfId="0" applyNumberFormat="1" applyBorder="1" applyAlignment="1" applyProtection="1">
      <alignment horizontal="center" shrinkToFit="1"/>
      <protection hidden="1"/>
    </xf>
    <xf numFmtId="20" fontId="0" fillId="0" borderId="18" xfId="0" applyNumberFormat="1" applyBorder="1" applyAlignment="1" applyProtection="1">
      <alignment horizontal="center" shrinkToFit="1"/>
      <protection hidden="1"/>
    </xf>
    <xf numFmtId="20" fontId="0" fillId="0" borderId="17" xfId="0" applyNumberFormat="1" applyBorder="1" applyAlignment="1" applyProtection="1">
      <alignment horizontal="center" shrinkToFit="1"/>
      <protection hidden="1"/>
    </xf>
    <xf numFmtId="20" fontId="5" fillId="0" borderId="0" xfId="0" applyNumberFormat="1" applyFont="1" applyAlignment="1" applyProtection="1">
      <alignment horizontal="center" shrinkToFit="1"/>
      <protection hidden="1"/>
    </xf>
    <xf numFmtId="20" fontId="5" fillId="0" borderId="0" xfId="0" applyNumberFormat="1" applyFont="1" applyBorder="1" applyAlignment="1" applyProtection="1">
      <alignment horizontal="center" shrinkToFit="1"/>
      <protection hidden="1"/>
    </xf>
    <xf numFmtId="20" fontId="2" fillId="0" borderId="16" xfId="0" applyNumberFormat="1" applyFont="1" applyBorder="1" applyAlignment="1" applyProtection="1">
      <alignment horizontal="center" shrinkToFit="1"/>
      <protection hidden="1"/>
    </xf>
    <xf numFmtId="20" fontId="2" fillId="0" borderId="18" xfId="0" applyNumberFormat="1" applyFont="1" applyBorder="1" applyAlignment="1" applyProtection="1">
      <alignment horizontal="center" shrinkToFit="1"/>
      <protection hidden="1"/>
    </xf>
    <xf numFmtId="20" fontId="2" fillId="0" borderId="17" xfId="0" applyNumberFormat="1" applyFont="1" applyBorder="1" applyAlignment="1" applyProtection="1">
      <alignment horizontal="center" shrinkToFit="1"/>
      <protection hidden="1"/>
    </xf>
    <xf numFmtId="165" fontId="0" fillId="0" borderId="10" xfId="0" applyNumberFormat="1" applyBorder="1" applyAlignment="1">
      <alignment horizontal="center"/>
    </xf>
    <xf numFmtId="165" fontId="0" fillId="0" borderId="0" xfId="0" applyNumberFormat="1" applyBorder="1" applyAlignment="1">
      <alignment horizontal="center"/>
    </xf>
    <xf numFmtId="165" fontId="0" fillId="0" borderId="15" xfId="0" applyNumberFormat="1" applyBorder="1" applyAlignment="1">
      <alignment horizontal="center"/>
    </xf>
    <xf numFmtId="20" fontId="5" fillId="0" borderId="0" xfId="0" applyNumberFormat="1" applyFont="1" applyAlignment="1" applyProtection="1">
      <alignment shrinkToFit="1"/>
      <protection hidden="1"/>
    </xf>
    <xf numFmtId="0" fontId="2" fillId="0" borderId="2" xfId="0" applyFont="1" applyBorder="1" applyAlignment="1" applyProtection="1">
      <alignment horizontal="center" shrinkToFit="1"/>
      <protection hidden="1"/>
    </xf>
    <xf numFmtId="165" fontId="0" fillId="0" borderId="9" xfId="0" applyNumberFormat="1" applyFill="1" applyBorder="1" applyAlignment="1" applyProtection="1">
      <alignment horizontal="center" shrinkToFit="1"/>
      <protection hidden="1"/>
    </xf>
    <xf numFmtId="165" fontId="0" fillId="0" borderId="14" xfId="0" applyNumberFormat="1" applyFill="1" applyBorder="1" applyAlignment="1" applyProtection="1">
      <alignment horizontal="center" shrinkToFit="1"/>
      <protection hidden="1"/>
    </xf>
    <xf numFmtId="165" fontId="0" fillId="0" borderId="8" xfId="0" applyNumberFormat="1" applyFill="1"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1" xfId="0" applyBorder="1" applyAlignment="1" applyProtection="1">
      <alignment horizontal="center" shrinkToFit="1"/>
      <protection hidden="1"/>
    </xf>
    <xf numFmtId="20" fontId="2" fillId="0" borderId="0" xfId="0" applyNumberFormat="1" applyFont="1" applyBorder="1" applyAlignment="1" applyProtection="1">
      <alignment horizontal="center" shrinkToFit="1"/>
      <protection hidden="1"/>
    </xf>
    <xf numFmtId="165" fontId="0" fillId="0" borderId="2" xfId="0" applyNumberFormat="1" applyFill="1" applyBorder="1" applyAlignment="1" applyProtection="1">
      <alignment horizontal="center" shrinkToFit="1"/>
      <protection hidden="1"/>
    </xf>
    <xf numFmtId="165" fontId="0" fillId="0" borderId="6" xfId="0" applyNumberFormat="1" applyFill="1" applyBorder="1" applyAlignment="1" applyProtection="1">
      <alignment horizontal="center" shrinkToFit="1"/>
      <protection hidden="1"/>
    </xf>
    <xf numFmtId="165" fontId="0" fillId="0" borderId="4" xfId="0" applyNumberFormat="1" applyFill="1" applyBorder="1" applyAlignment="1" applyProtection="1">
      <alignment horizontal="center" shrinkToFit="1"/>
      <protection hidden="1"/>
    </xf>
    <xf numFmtId="20" fontId="0" fillId="0" borderId="0" xfId="0" applyNumberFormat="1" applyFont="1" applyFill="1" applyBorder="1" applyAlignment="1" applyProtection="1">
      <alignment shrinkToFit="1"/>
      <protection hidden="1"/>
    </xf>
    <xf numFmtId="20" fontId="0" fillId="0" borderId="0" xfId="0" applyNumberFormat="1" applyFont="1" applyFill="1" applyBorder="1" applyAlignment="1" applyProtection="1">
      <alignment horizontal="center" shrinkToFit="1"/>
      <protection hidden="1"/>
    </xf>
    <xf numFmtId="165" fontId="0" fillId="0" borderId="0" xfId="0" applyNumberFormat="1" applyFill="1" applyBorder="1" applyAlignment="1" applyProtection="1">
      <alignment horizontal="center" shrinkToFit="1"/>
      <protection hidden="1"/>
    </xf>
    <xf numFmtId="0" fontId="5" fillId="0" borderId="0" xfId="0" applyFont="1" applyBorder="1" applyAlignment="1" applyProtection="1">
      <alignment horizontal="center" shrinkToFit="1"/>
      <protection hidden="1"/>
    </xf>
    <xf numFmtId="20" fontId="2" fillId="0" borderId="9" xfId="0" applyNumberFormat="1" applyFont="1" applyFill="1" applyBorder="1" applyAlignment="1" applyProtection="1">
      <alignment horizontal="center" shrinkToFit="1"/>
      <protection hidden="1"/>
    </xf>
    <xf numFmtId="20" fontId="2" fillId="0" borderId="14" xfId="0" applyNumberFormat="1" applyFont="1" applyFill="1" applyBorder="1" applyAlignment="1" applyProtection="1">
      <alignment horizontal="center" shrinkToFit="1"/>
      <protection hidden="1"/>
    </xf>
    <xf numFmtId="20" fontId="2" fillId="0" borderId="1" xfId="0" applyNumberFormat="1" applyFont="1" applyFill="1" applyBorder="1" applyAlignment="1" applyProtection="1">
      <alignment horizontal="center" shrinkToFit="1"/>
      <protection hidden="1"/>
    </xf>
    <xf numFmtId="0" fontId="0" fillId="0" borderId="9" xfId="0" applyNumberFormat="1" applyFont="1" applyFill="1" applyBorder="1" applyAlignment="1" applyProtection="1">
      <alignment horizontal="center" shrinkToFit="1"/>
      <protection hidden="1"/>
    </xf>
    <xf numFmtId="0" fontId="0" fillId="0" borderId="14" xfId="0" applyNumberFormat="1" applyFont="1" applyFill="1" applyBorder="1" applyAlignment="1" applyProtection="1">
      <alignment horizontal="center" shrinkToFit="1"/>
      <protection hidden="1"/>
    </xf>
    <xf numFmtId="0" fontId="0" fillId="0" borderId="1" xfId="0" applyNumberFormat="1" applyFont="1" applyFill="1" applyBorder="1" applyAlignment="1" applyProtection="1">
      <alignment horizontal="center" shrinkToFit="1"/>
      <protection hidden="1"/>
    </xf>
    <xf numFmtId="165" fontId="0" fillId="0" borderId="1" xfId="0" applyNumberFormat="1" applyFill="1" applyBorder="1" applyAlignment="1" applyProtection="1">
      <alignment horizontal="center" shrinkToFit="1"/>
      <protection hidden="1"/>
    </xf>
    <xf numFmtId="0" fontId="5" fillId="0" borderId="0" xfId="0" applyFont="1"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6" xfId="0" applyBorder="1" applyAlignment="1" applyProtection="1">
      <alignment horizontal="center" shrinkToFit="1"/>
      <protection hidden="1"/>
    </xf>
    <xf numFmtId="8" fontId="0" fillId="0" borderId="0" xfId="0" applyNumberFormat="1" applyBorder="1" applyAlignment="1" applyProtection="1">
      <alignment horizontal="center" shrinkToFit="1"/>
      <protection hidden="1"/>
    </xf>
    <xf numFmtId="8" fontId="0" fillId="0" borderId="10" xfId="0" applyNumberFormat="1" applyFill="1" applyBorder="1" applyAlignment="1" applyProtection="1">
      <alignment horizontal="center" shrinkToFit="1"/>
      <protection hidden="1"/>
    </xf>
    <xf numFmtId="8" fontId="0" fillId="0" borderId="0" xfId="0" applyNumberFormat="1" applyFill="1" applyBorder="1" applyAlignment="1" applyProtection="1">
      <alignment horizontal="center" shrinkToFit="1"/>
      <protection hidden="1"/>
    </xf>
    <xf numFmtId="8" fontId="0" fillId="0" borderId="15" xfId="0" applyNumberFormat="1" applyFill="1" applyBorder="1" applyAlignment="1" applyProtection="1">
      <alignment horizontal="center" shrinkToFit="1"/>
      <protection hidden="1"/>
    </xf>
    <xf numFmtId="0" fontId="0" fillId="4" borderId="16" xfId="0" applyFill="1" applyBorder="1" applyAlignment="1" applyProtection="1">
      <alignment horizontal="center" shrinkToFit="1"/>
      <protection hidden="1"/>
    </xf>
    <xf numFmtId="0" fontId="1" fillId="4" borderId="0" xfId="0" applyFont="1" applyFill="1" applyBorder="1" applyAlignment="1" applyProtection="1">
      <alignment shrinkToFit="1"/>
      <protection hidden="1"/>
    </xf>
    <xf numFmtId="8" fontId="0" fillId="4" borderId="1" xfId="0" applyNumberFormat="1" applyFill="1" applyBorder="1" applyAlignment="1" applyProtection="1">
      <alignment horizontal="center" shrinkToFit="1"/>
      <protection hidden="1"/>
    </xf>
    <xf numFmtId="8" fontId="0" fillId="0" borderId="10" xfId="0" applyNumberFormat="1" applyBorder="1" applyAlignment="1" applyProtection="1">
      <alignment horizontal="center" shrinkToFit="1"/>
      <protection hidden="1"/>
    </xf>
    <xf numFmtId="8" fontId="0" fillId="0" borderId="3" xfId="0" applyNumberFormat="1" applyBorder="1" applyAlignment="1" applyProtection="1">
      <alignment horizontal="center" shrinkToFit="1"/>
      <protection hidden="1"/>
    </xf>
    <xf numFmtId="8" fontId="0" fillId="0" borderId="0" xfId="0" applyNumberFormat="1" applyBorder="1" applyAlignment="1" applyProtection="1">
      <alignment horizontal="center" shrinkToFit="1"/>
      <protection hidden="1"/>
    </xf>
    <xf numFmtId="8" fontId="0" fillId="0" borderId="7" xfId="0" applyNumberFormat="1" applyBorder="1" applyAlignment="1" applyProtection="1">
      <alignment horizontal="center" shrinkToFit="1"/>
      <protection hidden="1"/>
    </xf>
    <xf numFmtId="8" fontId="0" fillId="0" borderId="15" xfId="0" applyNumberFormat="1" applyBorder="1" applyAlignment="1" applyProtection="1">
      <alignment horizontal="center" shrinkToFit="1"/>
      <protection hidden="1"/>
    </xf>
    <xf numFmtId="8" fontId="0" fillId="0" borderId="5" xfId="0" applyNumberFormat="1" applyBorder="1" applyAlignment="1" applyProtection="1">
      <alignment horizontal="center" shrinkToFit="1"/>
      <protection hidden="1"/>
    </xf>
    <xf numFmtId="165" fontId="0" fillId="0" borderId="2" xfId="0" applyNumberFormat="1" applyBorder="1" applyAlignment="1" applyProtection="1">
      <alignment horizontal="center" shrinkToFit="1"/>
      <protection hidden="1"/>
    </xf>
    <xf numFmtId="165" fontId="0" fillId="0" borderId="3" xfId="0" applyNumberFormat="1" applyBorder="1" applyAlignment="1" applyProtection="1">
      <alignment horizontal="center" shrinkToFit="1"/>
      <protection hidden="1"/>
    </xf>
    <xf numFmtId="165" fontId="0" fillId="0" borderId="6" xfId="0" applyNumberFormat="1" applyBorder="1" applyAlignment="1" applyProtection="1">
      <alignment horizontal="center" shrinkToFit="1"/>
      <protection hidden="1"/>
    </xf>
    <xf numFmtId="165" fontId="0" fillId="0" borderId="7" xfId="0" applyNumberFormat="1" applyBorder="1" applyAlignment="1" applyProtection="1">
      <alignment horizontal="center" shrinkToFit="1"/>
      <protection hidden="1"/>
    </xf>
    <xf numFmtId="165" fontId="0" fillId="0" borderId="4" xfId="0" applyNumberFormat="1" applyBorder="1" applyAlignment="1" applyProtection="1">
      <alignment horizontal="center" shrinkToFit="1"/>
      <protection hidden="1"/>
    </xf>
    <xf numFmtId="165" fontId="0" fillId="0" borderId="5" xfId="0" applyNumberFormat="1" applyBorder="1" applyAlignment="1" applyProtection="1">
      <alignment horizontal="center" shrinkToFit="1"/>
      <protection hidden="1"/>
    </xf>
    <xf numFmtId="0" fontId="1" fillId="3" borderId="9" xfId="0" applyFont="1" applyFill="1" applyBorder="1" applyAlignment="1" applyProtection="1">
      <alignment horizontal="center" shrinkToFit="1"/>
      <protection hidden="1"/>
    </xf>
    <xf numFmtId="0" fontId="1" fillId="3" borderId="1" xfId="0" applyFont="1" applyFill="1" applyBorder="1" applyAlignment="1" applyProtection="1">
      <alignment horizontal="center" shrinkToFit="1"/>
      <protection hidden="1"/>
    </xf>
    <xf numFmtId="0" fontId="0" fillId="0" borderId="1" xfId="0" applyFont="1" applyBorder="1" applyAlignment="1" applyProtection="1">
      <alignment horizontal="center" shrinkToFit="1"/>
      <protection hidden="1"/>
    </xf>
    <xf numFmtId="0" fontId="0" fillId="0" borderId="0" xfId="0" applyFill="1" applyAlignment="1" applyProtection="1">
      <alignment shrinkToFit="1"/>
      <protection hidden="1"/>
    </xf>
    <xf numFmtId="0" fontId="2" fillId="0" borderId="2" xfId="0" applyFont="1" applyFill="1" applyBorder="1" applyAlignment="1" applyProtection="1">
      <alignment horizontal="center" shrinkToFit="1"/>
      <protection hidden="1"/>
    </xf>
    <xf numFmtId="0" fontId="2" fillId="0" borderId="6" xfId="0" applyFont="1" applyFill="1" applyBorder="1" applyAlignment="1" applyProtection="1">
      <alignment horizontal="center" shrinkToFit="1"/>
      <protection hidden="1"/>
    </xf>
    <xf numFmtId="0" fontId="2" fillId="0" borderId="4" xfId="0" applyFont="1" applyFill="1" applyBorder="1" applyAlignment="1" applyProtection="1">
      <alignment horizontal="center" shrinkToFit="1"/>
      <protection hidden="1"/>
    </xf>
    <xf numFmtId="8" fontId="0" fillId="0" borderId="10" xfId="0" applyNumberFormat="1" applyFill="1" applyBorder="1" applyAlignment="1" applyProtection="1">
      <alignment shrinkToFit="1"/>
      <protection hidden="1"/>
    </xf>
    <xf numFmtId="8" fontId="0" fillId="0" borderId="9" xfId="0" applyNumberFormat="1" applyFill="1" applyBorder="1" applyAlignment="1" applyProtection="1">
      <alignment shrinkToFit="1"/>
      <protection hidden="1"/>
    </xf>
    <xf numFmtId="8" fontId="0" fillId="0" borderId="0" xfId="0" applyNumberFormat="1" applyFill="1" applyBorder="1" applyAlignment="1" applyProtection="1">
      <alignment shrinkToFit="1"/>
      <protection hidden="1"/>
    </xf>
    <xf numFmtId="8" fontId="0" fillId="0" borderId="14" xfId="0" applyNumberFormat="1" applyFill="1" applyBorder="1" applyAlignment="1" applyProtection="1">
      <alignment shrinkToFit="1"/>
      <protection hidden="1"/>
    </xf>
    <xf numFmtId="8" fontId="0" fillId="0" borderId="15" xfId="0" applyNumberFormat="1" applyFill="1" applyBorder="1" applyAlignment="1" applyProtection="1">
      <alignment shrinkToFit="1"/>
      <protection hidden="1"/>
    </xf>
    <xf numFmtId="8" fontId="0" fillId="0" borderId="8" xfId="0" applyNumberFormat="1" applyFill="1" applyBorder="1" applyAlignment="1" applyProtection="1">
      <alignment shrinkToFit="1"/>
      <protection hidden="1"/>
    </xf>
    <xf numFmtId="0" fontId="0" fillId="0" borderId="10" xfId="0" applyBorder="1" applyAlignment="1" applyProtection="1">
      <alignment horizontal="left" shrinkToFit="1"/>
      <protection locked="0"/>
    </xf>
    <xf numFmtId="0" fontId="0" fillId="0" borderId="0" xfId="0" applyBorder="1" applyAlignment="1" applyProtection="1">
      <alignment horizontal="left" shrinkToFit="1"/>
      <protection locked="0"/>
    </xf>
    <xf numFmtId="0" fontId="0" fillId="0" borderId="1" xfId="0" applyBorder="1" applyAlignment="1" applyProtection="1">
      <alignment horizontal="center" shrinkToFit="1"/>
      <protection hidden="1"/>
    </xf>
    <xf numFmtId="0" fontId="1" fillId="6" borderId="8" xfId="0" applyFont="1" applyFill="1" applyBorder="1" applyAlignment="1" applyProtection="1">
      <alignment horizontal="center" shrinkToFit="1"/>
      <protection locked="0"/>
    </xf>
    <xf numFmtId="0" fontId="7" fillId="0" borderId="9" xfId="0" applyFont="1" applyBorder="1" applyAlignment="1" applyProtection="1">
      <alignment shrinkToFit="1"/>
      <protection locked="0"/>
    </xf>
    <xf numFmtId="0" fontId="7" fillId="0" borderId="14" xfId="0" applyFont="1" applyBorder="1" applyAlignment="1" applyProtection="1">
      <alignment shrinkToFit="1"/>
      <protection locked="0"/>
    </xf>
    <xf numFmtId="165" fontId="0" fillId="0" borderId="0" xfId="0" applyNumberFormat="1" applyBorder="1" applyAlignment="1" applyProtection="1">
      <alignment horizontal="center" shrinkToFit="1"/>
      <protection locked="0"/>
    </xf>
    <xf numFmtId="0" fontId="0" fillId="0" borderId="6" xfId="0" applyBorder="1" applyAlignment="1" applyProtection="1">
      <alignment horizontal="center" shrinkToFit="1"/>
      <protection locked="0"/>
    </xf>
    <xf numFmtId="165" fontId="0" fillId="0" borderId="10" xfId="0" applyNumberFormat="1" applyBorder="1" applyAlignment="1" applyProtection="1">
      <alignment horizontal="center" shrinkToFit="1"/>
      <protection locked="0"/>
    </xf>
    <xf numFmtId="0" fontId="0" fillId="0" borderId="0" xfId="0" applyBorder="1" applyAlignment="1" applyProtection="1">
      <alignment horizontal="center" shrinkToFit="1"/>
      <protection locked="0"/>
    </xf>
    <xf numFmtId="0" fontId="0" fillId="0" borderId="2" xfId="0" applyBorder="1" applyAlignment="1" applyProtection="1">
      <alignment horizontal="center" shrinkToFit="1"/>
      <protection locked="0"/>
    </xf>
    <xf numFmtId="0" fontId="0" fillId="0" borderId="10" xfId="0" applyBorder="1" applyAlignment="1" applyProtection="1">
      <alignment horizontal="center" shrinkToFit="1"/>
      <protection locked="0"/>
    </xf>
    <xf numFmtId="165" fontId="0" fillId="5" borderId="15" xfId="0" applyNumberFormat="1" applyFill="1" applyBorder="1" applyAlignment="1" applyProtection="1">
      <alignment horizontal="center" shrinkToFit="1"/>
      <protection hidden="1"/>
    </xf>
    <xf numFmtId="165" fontId="0" fillId="5" borderId="10" xfId="0" applyNumberFormat="1" applyFill="1" applyBorder="1" applyAlignment="1" applyProtection="1">
      <alignment horizontal="center" shrinkToFit="1"/>
      <protection hidden="1"/>
    </xf>
    <xf numFmtId="0" fontId="0" fillId="0" borderId="0" xfId="0" applyNumberFormat="1" applyAlignment="1" applyProtection="1">
      <alignment shrinkToFit="1"/>
      <protection hidden="1"/>
    </xf>
    <xf numFmtId="0" fontId="0" fillId="5" borderId="2" xfId="0" applyFill="1" applyBorder="1" applyAlignment="1" applyProtection="1">
      <alignment horizontal="left" shrinkToFit="1"/>
      <protection hidden="1"/>
    </xf>
    <xf numFmtId="8" fontId="0" fillId="5" borderId="3" xfId="0" applyNumberFormat="1" applyFill="1" applyBorder="1" applyAlignment="1" applyProtection="1">
      <alignment shrinkToFit="1"/>
      <protection hidden="1"/>
    </xf>
    <xf numFmtId="0" fontId="0" fillId="5" borderId="6" xfId="0" applyFill="1" applyBorder="1" applyAlignment="1" applyProtection="1">
      <alignment horizontal="left" shrinkToFit="1"/>
      <protection hidden="1"/>
    </xf>
    <xf numFmtId="8" fontId="0" fillId="5" borderId="7" xfId="0" applyNumberFormat="1" applyFill="1" applyBorder="1" applyAlignment="1" applyProtection="1">
      <alignment shrinkToFit="1"/>
      <protection hidden="1"/>
    </xf>
    <xf numFmtId="0" fontId="0" fillId="5" borderId="4" xfId="0" applyFill="1" applyBorder="1" applyAlignment="1" applyProtection="1">
      <alignment horizontal="left" shrinkToFit="1"/>
      <protection hidden="1"/>
    </xf>
    <xf numFmtId="8" fontId="0" fillId="5" borderId="5" xfId="0" applyNumberFormat="1" applyFill="1" applyBorder="1" applyAlignment="1" applyProtection="1">
      <alignment shrinkToFit="1"/>
      <protection hidden="1"/>
    </xf>
    <xf numFmtId="164" fontId="0" fillId="5" borderId="2" xfId="0" applyNumberFormat="1" applyFill="1" applyBorder="1" applyAlignment="1" applyProtection="1">
      <alignment horizontal="center" shrinkToFit="1"/>
      <protection hidden="1"/>
    </xf>
    <xf numFmtId="0" fontId="0" fillId="5" borderId="10" xfId="0" applyFill="1" applyBorder="1" applyAlignment="1" applyProtection="1">
      <alignment shrinkToFit="1"/>
      <protection hidden="1"/>
    </xf>
    <xf numFmtId="0" fontId="0" fillId="5" borderId="10" xfId="0" applyFill="1" applyBorder="1" applyAlignment="1" applyProtection="1">
      <alignment horizontal="left" shrinkToFit="1"/>
      <protection hidden="1"/>
    </xf>
    <xf numFmtId="0" fontId="0" fillId="5" borderId="10" xfId="0" applyFill="1" applyBorder="1" applyAlignment="1" applyProtection="1">
      <alignment horizontal="center" shrinkToFit="1"/>
      <protection hidden="1"/>
    </xf>
    <xf numFmtId="8" fontId="0" fillId="5" borderId="10" xfId="0" applyNumberFormat="1" applyFill="1" applyBorder="1" applyAlignment="1" applyProtection="1">
      <alignment shrinkToFit="1"/>
      <protection hidden="1"/>
    </xf>
    <xf numFmtId="0" fontId="7" fillId="5" borderId="2" xfId="0" applyFont="1" applyFill="1" applyBorder="1" applyAlignment="1" applyProtection="1">
      <alignment horizontal="center" shrinkToFit="1"/>
      <protection hidden="1"/>
    </xf>
    <xf numFmtId="0" fontId="0" fillId="5" borderId="3" xfId="0" applyFill="1" applyBorder="1" applyAlignment="1" applyProtection="1">
      <alignment horizontal="center" shrinkToFit="1"/>
      <protection hidden="1"/>
    </xf>
    <xf numFmtId="164" fontId="0" fillId="5" borderId="6" xfId="0" applyNumberFormat="1" applyFill="1" applyBorder="1" applyAlignment="1" applyProtection="1">
      <alignment horizontal="center" shrinkToFit="1"/>
      <protection hidden="1"/>
    </xf>
    <xf numFmtId="0" fontId="0" fillId="5" borderId="0" xfId="0" applyFill="1" applyBorder="1" applyAlignment="1" applyProtection="1">
      <alignment shrinkToFit="1"/>
      <protection hidden="1"/>
    </xf>
    <xf numFmtId="0" fontId="0" fillId="5" borderId="0" xfId="0" applyFill="1" applyBorder="1" applyAlignment="1" applyProtection="1">
      <alignment horizontal="left" shrinkToFit="1"/>
      <protection hidden="1"/>
    </xf>
    <xf numFmtId="0" fontId="0" fillId="5" borderId="0" xfId="0" applyFill="1" applyBorder="1" applyAlignment="1" applyProtection="1">
      <alignment horizontal="center" shrinkToFit="1"/>
      <protection hidden="1"/>
    </xf>
    <xf numFmtId="8" fontId="0" fillId="5" borderId="0" xfId="0" applyNumberFormat="1" applyFill="1" applyBorder="1" applyAlignment="1" applyProtection="1">
      <alignment shrinkToFit="1"/>
      <protection hidden="1"/>
    </xf>
    <xf numFmtId="0" fontId="7" fillId="5" borderId="6" xfId="0" applyFont="1" applyFill="1" applyBorder="1" applyAlignment="1" applyProtection="1">
      <alignment horizontal="center" shrinkToFit="1"/>
      <protection hidden="1"/>
    </xf>
    <xf numFmtId="0" fontId="0" fillId="5" borderId="7" xfId="0" applyFill="1" applyBorder="1" applyAlignment="1" applyProtection="1">
      <alignment horizontal="center" shrinkToFit="1"/>
      <protection hidden="1"/>
    </xf>
    <xf numFmtId="164" fontId="0" fillId="5" borderId="4" xfId="0" applyNumberFormat="1" applyFill="1" applyBorder="1" applyAlignment="1" applyProtection="1">
      <alignment horizontal="center" shrinkToFit="1"/>
      <protection hidden="1"/>
    </xf>
    <xf numFmtId="0" fontId="0" fillId="5" borderId="15" xfId="0" applyFill="1" applyBorder="1" applyAlignment="1" applyProtection="1">
      <alignment shrinkToFit="1"/>
      <protection hidden="1"/>
    </xf>
    <xf numFmtId="0" fontId="0" fillId="5" borderId="15" xfId="0" applyFill="1" applyBorder="1" applyAlignment="1" applyProtection="1">
      <alignment horizontal="left" shrinkToFit="1"/>
      <protection hidden="1"/>
    </xf>
    <xf numFmtId="0" fontId="0" fillId="5" borderId="15" xfId="0" applyFill="1" applyBorder="1" applyAlignment="1" applyProtection="1">
      <alignment horizontal="center" shrinkToFit="1"/>
      <protection hidden="1"/>
    </xf>
    <xf numFmtId="8" fontId="0" fillId="5" borderId="15" xfId="0" applyNumberFormat="1" applyFill="1" applyBorder="1" applyAlignment="1" applyProtection="1">
      <alignment shrinkToFit="1"/>
      <protection hidden="1"/>
    </xf>
    <xf numFmtId="0" fontId="7" fillId="5" borderId="4" xfId="0" applyFont="1" applyFill="1" applyBorder="1" applyAlignment="1" applyProtection="1">
      <alignment horizontal="center" shrinkToFit="1"/>
      <protection hidden="1"/>
    </xf>
    <xf numFmtId="0" fontId="0" fillId="5" borderId="5" xfId="0" applyFill="1" applyBorder="1" applyAlignment="1" applyProtection="1">
      <alignment horizontal="center" shrinkToFit="1"/>
      <protection hidden="1"/>
    </xf>
    <xf numFmtId="167" fontId="0" fillId="5" borderId="2" xfId="0" applyNumberFormat="1" applyFill="1" applyBorder="1" applyAlignment="1" applyProtection="1">
      <alignment horizontal="center" shrinkToFit="1"/>
      <protection hidden="1"/>
    </xf>
    <xf numFmtId="20" fontId="0" fillId="5" borderId="10" xfId="0" applyNumberFormat="1" applyFill="1" applyBorder="1" applyAlignment="1" applyProtection="1">
      <alignment horizontal="center" shrinkToFit="1"/>
      <protection hidden="1"/>
    </xf>
    <xf numFmtId="0" fontId="7" fillId="5" borderId="9" xfId="0" applyFont="1" applyFill="1" applyBorder="1" applyAlignment="1" applyProtection="1">
      <alignment horizontal="center" shrinkToFit="1"/>
      <protection hidden="1"/>
    </xf>
    <xf numFmtId="167" fontId="0" fillId="5" borderId="6" xfId="0" applyNumberFormat="1" applyFill="1" applyBorder="1" applyAlignment="1" applyProtection="1">
      <alignment horizontal="center" shrinkToFit="1"/>
      <protection hidden="1"/>
    </xf>
    <xf numFmtId="20" fontId="0" fillId="5" borderId="0" xfId="0" applyNumberFormat="1" applyFill="1" applyBorder="1" applyAlignment="1" applyProtection="1">
      <alignment horizontal="center" shrinkToFit="1"/>
      <protection hidden="1"/>
    </xf>
    <xf numFmtId="165" fontId="0" fillId="5" borderId="0" xfId="0" applyNumberFormat="1" applyFill="1" applyBorder="1" applyAlignment="1" applyProtection="1">
      <alignment horizontal="center" shrinkToFit="1"/>
      <protection hidden="1"/>
    </xf>
    <xf numFmtId="0" fontId="7" fillId="5" borderId="14" xfId="0" applyFont="1" applyFill="1" applyBorder="1" applyAlignment="1" applyProtection="1">
      <alignment horizontal="center" shrinkToFit="1"/>
      <protection hidden="1"/>
    </xf>
    <xf numFmtId="167" fontId="0" fillId="5" borderId="4" xfId="0" applyNumberFormat="1" applyFill="1" applyBorder="1" applyAlignment="1" applyProtection="1">
      <alignment horizontal="center" shrinkToFit="1"/>
      <protection hidden="1"/>
    </xf>
    <xf numFmtId="20" fontId="0" fillId="5" borderId="15" xfId="0" applyNumberFormat="1" applyFill="1" applyBorder="1" applyAlignment="1" applyProtection="1">
      <alignment horizontal="center" shrinkToFit="1"/>
      <protection hidden="1"/>
    </xf>
    <xf numFmtId="0" fontId="7" fillId="5" borderId="8" xfId="0" applyFont="1" applyFill="1" applyBorder="1" applyAlignment="1" applyProtection="1">
      <alignment horizontal="center" shrinkToFit="1"/>
      <protection hidden="1"/>
    </xf>
    <xf numFmtId="0" fontId="0" fillId="5" borderId="2" xfId="0" applyFill="1" applyBorder="1" applyAlignment="1" applyProtection="1">
      <alignment horizontal="center" shrinkToFit="1"/>
      <protection hidden="1"/>
    </xf>
    <xf numFmtId="8" fontId="0" fillId="5" borderId="10" xfId="0" applyNumberFormat="1" applyFill="1" applyBorder="1" applyAlignment="1" applyProtection="1">
      <alignment horizontal="right" shrinkToFit="1"/>
      <protection hidden="1"/>
    </xf>
    <xf numFmtId="8" fontId="0" fillId="5" borderId="3" xfId="0" applyNumberFormat="1" applyFill="1" applyBorder="1" applyAlignment="1" applyProtection="1">
      <alignment horizontal="right" shrinkToFit="1"/>
      <protection hidden="1"/>
    </xf>
    <xf numFmtId="0" fontId="0" fillId="5" borderId="6" xfId="0" applyFill="1" applyBorder="1" applyAlignment="1" applyProtection="1">
      <alignment horizontal="center" shrinkToFit="1"/>
      <protection hidden="1"/>
    </xf>
    <xf numFmtId="8" fontId="0" fillId="5" borderId="0" xfId="0" applyNumberFormat="1" applyFill="1" applyBorder="1" applyAlignment="1" applyProtection="1">
      <alignment horizontal="right" shrinkToFit="1"/>
      <protection hidden="1"/>
    </xf>
    <xf numFmtId="8" fontId="0" fillId="5" borderId="7" xfId="0" applyNumberFormat="1" applyFill="1" applyBorder="1" applyAlignment="1" applyProtection="1">
      <alignment horizontal="right" shrinkToFit="1"/>
      <protection hidden="1"/>
    </xf>
    <xf numFmtId="0" fontId="0" fillId="5" borderId="4" xfId="0" applyFill="1" applyBorder="1" applyAlignment="1" applyProtection="1">
      <alignment horizontal="center" shrinkToFit="1"/>
      <protection hidden="1"/>
    </xf>
    <xf numFmtId="8" fontId="0" fillId="5" borderId="15" xfId="0" applyNumberFormat="1" applyFill="1" applyBorder="1" applyAlignment="1" applyProtection="1">
      <alignment horizontal="right" shrinkToFit="1"/>
      <protection hidden="1"/>
    </xf>
    <xf numFmtId="8" fontId="0" fillId="5" borderId="5" xfId="0" applyNumberFormat="1" applyFill="1" applyBorder="1" applyAlignment="1" applyProtection="1">
      <alignment horizontal="right" shrinkToFit="1"/>
      <protection hidden="1"/>
    </xf>
    <xf numFmtId="167" fontId="0" fillId="5" borderId="10" xfId="0" applyNumberFormat="1" applyFill="1" applyBorder="1" applyAlignment="1" applyProtection="1">
      <alignment horizontal="center" shrinkToFit="1"/>
      <protection hidden="1"/>
    </xf>
    <xf numFmtId="0" fontId="7" fillId="5" borderId="9" xfId="0" applyFont="1" applyFill="1" applyBorder="1" applyAlignment="1" applyProtection="1">
      <alignment shrinkToFit="1"/>
      <protection hidden="1"/>
    </xf>
    <xf numFmtId="167" fontId="0" fillId="5" borderId="0" xfId="0" applyNumberFormat="1" applyFill="1" applyBorder="1" applyAlignment="1" applyProtection="1">
      <alignment horizontal="center" shrinkToFit="1"/>
      <protection hidden="1"/>
    </xf>
    <xf numFmtId="0" fontId="7" fillId="5" borderId="14" xfId="0" applyFont="1" applyFill="1" applyBorder="1" applyAlignment="1" applyProtection="1">
      <alignment shrinkToFit="1"/>
      <protection hidden="1"/>
    </xf>
    <xf numFmtId="167" fontId="0" fillId="5" borderId="15" xfId="0" applyNumberFormat="1" applyFill="1" applyBorder="1" applyAlignment="1" applyProtection="1">
      <alignment horizontal="center" shrinkToFit="1"/>
      <protection hidden="1"/>
    </xf>
    <xf numFmtId="0" fontId="7" fillId="5" borderId="8" xfId="0" applyFont="1" applyFill="1" applyBorder="1" applyAlignment="1" applyProtection="1">
      <alignment shrinkToFit="1"/>
      <protection hidden="1"/>
    </xf>
    <xf numFmtId="165" fontId="7" fillId="5" borderId="10" xfId="0" applyNumberFormat="1" applyFont="1" applyFill="1" applyBorder="1" applyAlignment="1" applyProtection="1">
      <alignment horizontal="center" shrinkToFit="1"/>
      <protection hidden="1"/>
    </xf>
    <xf numFmtId="0" fontId="0" fillId="5" borderId="3" xfId="0" applyFill="1" applyBorder="1" applyAlignment="1" applyProtection="1">
      <alignment shrinkToFit="1"/>
      <protection hidden="1"/>
    </xf>
    <xf numFmtId="165" fontId="7" fillId="5" borderId="0" xfId="0" applyNumberFormat="1" applyFont="1" applyFill="1" applyBorder="1" applyAlignment="1" applyProtection="1">
      <alignment horizontal="center" shrinkToFit="1"/>
      <protection hidden="1"/>
    </xf>
    <xf numFmtId="0" fontId="0" fillId="5" borderId="7" xfId="0" applyFill="1" applyBorder="1" applyAlignment="1" applyProtection="1">
      <alignment shrinkToFit="1"/>
      <protection hidden="1"/>
    </xf>
    <xf numFmtId="165" fontId="7" fillId="5" borderId="15" xfId="0" applyNumberFormat="1" applyFont="1" applyFill="1" applyBorder="1" applyAlignment="1" applyProtection="1">
      <alignment horizontal="center" shrinkToFit="1"/>
      <protection hidden="1"/>
    </xf>
    <xf numFmtId="0" fontId="0" fillId="5" borderId="5" xfId="0" applyFill="1" applyBorder="1" applyAlignment="1" applyProtection="1">
      <alignment shrinkToFit="1"/>
      <protection hidden="1"/>
    </xf>
    <xf numFmtId="167" fontId="0" fillId="5" borderId="3" xfId="0" applyNumberFormat="1" applyFill="1" applyBorder="1" applyAlignment="1" applyProtection="1">
      <alignment horizontal="center" shrinkToFit="1"/>
      <protection hidden="1"/>
    </xf>
    <xf numFmtId="167" fontId="0" fillId="5" borderId="7" xfId="0" applyNumberFormat="1" applyFill="1" applyBorder="1" applyAlignment="1" applyProtection="1">
      <alignment horizontal="center" shrinkToFit="1"/>
      <protection hidden="1"/>
    </xf>
    <xf numFmtId="167" fontId="0" fillId="5" borderId="5" xfId="0" applyNumberFormat="1" applyFill="1" applyBorder="1" applyAlignment="1" applyProtection="1">
      <alignment horizontal="center" shrinkToFit="1"/>
      <protection hidden="1"/>
    </xf>
    <xf numFmtId="0" fontId="2" fillId="0" borderId="2" xfId="0" applyFont="1" applyBorder="1" applyAlignment="1" applyProtection="1">
      <alignment horizontal="left" shrinkToFit="1"/>
      <protection hidden="1"/>
    </xf>
    <xf numFmtId="0" fontId="2" fillId="0" borderId="10" xfId="0" applyFont="1" applyBorder="1" applyAlignment="1" applyProtection="1">
      <alignment horizontal="left" shrinkToFit="1"/>
      <protection hidden="1"/>
    </xf>
    <xf numFmtId="0" fontId="2" fillId="0" borderId="3" xfId="0" applyFont="1" applyBorder="1" applyAlignment="1" applyProtection="1">
      <alignment horizontal="left" shrinkToFit="1"/>
      <protection hidden="1"/>
    </xf>
    <xf numFmtId="0" fontId="16" fillId="4" borderId="2" xfId="0" applyFont="1" applyFill="1" applyBorder="1" applyAlignment="1" applyProtection="1">
      <alignment horizontal="center" vertical="center" wrapText="1"/>
      <protection hidden="1"/>
    </xf>
    <xf numFmtId="0" fontId="16" fillId="4" borderId="10" xfId="0" applyFont="1" applyFill="1" applyBorder="1" applyAlignment="1" applyProtection="1">
      <alignment horizontal="center" vertical="center" wrapText="1"/>
      <protection hidden="1"/>
    </xf>
    <xf numFmtId="0" fontId="16" fillId="4" borderId="3" xfId="0" applyFont="1" applyFill="1" applyBorder="1" applyAlignment="1" applyProtection="1">
      <alignment horizontal="center" vertical="center" wrapText="1"/>
      <protection hidden="1"/>
    </xf>
    <xf numFmtId="0" fontId="16" fillId="4" borderId="6" xfId="0" applyFont="1" applyFill="1" applyBorder="1" applyAlignment="1" applyProtection="1">
      <alignment horizontal="center" vertical="center" wrapText="1"/>
      <protection hidden="1"/>
    </xf>
    <xf numFmtId="0" fontId="16" fillId="4" borderId="0" xfId="0" applyFont="1" applyFill="1" applyBorder="1" applyAlignment="1" applyProtection="1">
      <alignment horizontal="center" vertical="center" wrapText="1"/>
      <protection hidden="1"/>
    </xf>
    <xf numFmtId="0" fontId="16" fillId="4" borderId="7" xfId="0" applyFont="1" applyFill="1" applyBorder="1" applyAlignment="1" applyProtection="1">
      <alignment horizontal="center" vertical="center" wrapText="1"/>
      <protection hidden="1"/>
    </xf>
    <xf numFmtId="0" fontId="16" fillId="4" borderId="4" xfId="0" applyFont="1" applyFill="1" applyBorder="1" applyAlignment="1" applyProtection="1">
      <alignment horizontal="center" vertical="center" wrapText="1"/>
      <protection hidden="1"/>
    </xf>
    <xf numFmtId="0" fontId="16" fillId="4" borderId="15" xfId="0" applyFont="1" applyFill="1" applyBorder="1" applyAlignment="1" applyProtection="1">
      <alignment horizontal="center" vertical="center" wrapText="1"/>
      <protection hidden="1"/>
    </xf>
    <xf numFmtId="0" fontId="16" fillId="4" borderId="5"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shrinkToFit="1"/>
      <protection hidden="1"/>
    </xf>
    <xf numFmtId="0" fontId="1" fillId="3" borderId="18" xfId="0" applyFont="1" applyFill="1" applyBorder="1" applyAlignment="1" applyProtection="1">
      <alignment horizontal="center" shrinkToFit="1"/>
      <protection hidden="1"/>
    </xf>
    <xf numFmtId="0" fontId="1" fillId="3" borderId="17" xfId="0" applyFont="1" applyFill="1" applyBorder="1" applyAlignment="1" applyProtection="1">
      <alignment horizontal="center" shrinkToFit="1"/>
      <protection hidden="1"/>
    </xf>
    <xf numFmtId="0" fontId="2" fillId="0" borderId="2" xfId="0" applyFont="1" applyBorder="1" applyAlignment="1" applyProtection="1">
      <alignment horizontal="left" wrapText="1"/>
      <protection hidden="1"/>
    </xf>
    <xf numFmtId="0" fontId="2" fillId="0" borderId="10" xfId="0" applyFont="1" applyBorder="1" applyAlignment="1" applyProtection="1">
      <alignment horizontal="left" wrapText="1"/>
      <protection hidden="1"/>
    </xf>
    <xf numFmtId="0" fontId="2" fillId="0" borderId="3" xfId="0" applyFont="1" applyBorder="1" applyAlignment="1" applyProtection="1">
      <alignment horizontal="left" wrapText="1"/>
      <protection hidden="1"/>
    </xf>
    <xf numFmtId="0" fontId="2" fillId="0" borderId="6" xfId="0" applyFont="1" applyBorder="1" applyAlignment="1" applyProtection="1">
      <alignment horizontal="left" wrapText="1"/>
      <protection hidden="1"/>
    </xf>
    <xf numFmtId="0" fontId="2" fillId="0" borderId="0" xfId="0" applyFont="1" applyBorder="1" applyAlignment="1" applyProtection="1">
      <alignment horizontal="left" wrapText="1"/>
      <protection hidden="1"/>
    </xf>
    <xf numFmtId="0" fontId="2" fillId="0" borderId="7" xfId="0" applyFont="1" applyBorder="1" applyAlignment="1" applyProtection="1">
      <alignment horizontal="left" wrapText="1"/>
      <protection hidden="1"/>
    </xf>
    <xf numFmtId="0" fontId="2" fillId="0" borderId="4" xfId="0" applyFont="1" applyBorder="1" applyAlignment="1" applyProtection="1">
      <alignment horizontal="left" wrapText="1"/>
      <protection hidden="1"/>
    </xf>
    <xf numFmtId="0" fontId="2" fillId="0" borderId="15" xfId="0" applyFont="1" applyBorder="1" applyAlignment="1" applyProtection="1">
      <alignment horizontal="left" wrapText="1"/>
      <protection hidden="1"/>
    </xf>
    <xf numFmtId="0" fontId="2" fillId="0" borderId="5" xfId="0" applyFont="1" applyBorder="1" applyAlignment="1" applyProtection="1">
      <alignment horizontal="left" wrapText="1"/>
      <protection hidden="1"/>
    </xf>
    <xf numFmtId="0" fontId="0" fillId="0" borderId="2" xfId="0" applyFont="1" applyBorder="1" applyAlignment="1" applyProtection="1">
      <alignment horizontal="left" vertical="center" wrapText="1"/>
      <protection hidden="1"/>
    </xf>
    <xf numFmtId="0" fontId="0" fillId="0" borderId="10" xfId="0" applyFont="1" applyBorder="1" applyAlignment="1" applyProtection="1">
      <alignment horizontal="left" vertical="center" wrapText="1"/>
      <protection hidden="1"/>
    </xf>
    <xf numFmtId="0" fontId="0" fillId="0" borderId="3" xfId="0" applyFont="1" applyBorder="1" applyAlignment="1" applyProtection="1">
      <alignment horizontal="left" vertical="center" wrapText="1"/>
      <protection hidden="1"/>
    </xf>
    <xf numFmtId="0" fontId="0" fillId="0" borderId="4" xfId="0" applyFont="1" applyBorder="1" applyAlignment="1" applyProtection="1">
      <alignment horizontal="left" vertical="center" wrapText="1"/>
      <protection hidden="1"/>
    </xf>
    <xf numFmtId="0" fontId="0" fillId="0" borderId="15" xfId="0" applyFont="1" applyBorder="1" applyAlignment="1" applyProtection="1">
      <alignment horizontal="left" vertical="center" wrapText="1"/>
      <protection hidden="1"/>
    </xf>
    <xf numFmtId="0" fontId="0" fillId="0" borderId="5" xfId="0" applyFont="1" applyBorder="1" applyAlignment="1" applyProtection="1">
      <alignment horizontal="left" vertical="center" wrapText="1"/>
      <protection hidden="1"/>
    </xf>
    <xf numFmtId="0" fontId="1" fillId="17" borderId="16" xfId="0" applyFont="1" applyFill="1" applyBorder="1" applyAlignment="1" applyProtection="1">
      <alignment horizontal="center" shrinkToFit="1"/>
      <protection hidden="1"/>
    </xf>
    <xf numFmtId="0" fontId="1" fillId="17" borderId="18" xfId="0" applyFont="1" applyFill="1" applyBorder="1" applyAlignment="1" applyProtection="1">
      <alignment horizontal="center" shrinkToFit="1"/>
      <protection hidden="1"/>
    </xf>
    <xf numFmtId="0" fontId="1" fillId="6" borderId="16" xfId="0" applyFont="1" applyFill="1" applyBorder="1" applyAlignment="1" applyProtection="1">
      <alignment horizontal="center" shrinkToFit="1"/>
      <protection hidden="1"/>
    </xf>
    <xf numFmtId="0" fontId="1" fillId="6" borderId="18" xfId="0" applyFont="1" applyFill="1" applyBorder="1" applyAlignment="1" applyProtection="1">
      <alignment horizontal="center" shrinkToFit="1"/>
      <protection hidden="1"/>
    </xf>
    <xf numFmtId="0" fontId="1" fillId="2" borderId="16" xfId="0" applyFont="1" applyFill="1" applyBorder="1" applyAlignment="1" applyProtection="1">
      <alignment horizontal="center" shrinkToFit="1"/>
      <protection hidden="1"/>
    </xf>
    <xf numFmtId="0" fontId="1" fillId="2" borderId="18" xfId="0" applyFont="1" applyFill="1" applyBorder="1" applyAlignment="1" applyProtection="1">
      <alignment horizontal="center" shrinkToFit="1"/>
      <protection hidden="1"/>
    </xf>
    <xf numFmtId="0" fontId="2" fillId="0" borderId="6" xfId="0" applyFont="1" applyBorder="1" applyAlignment="1" applyProtection="1">
      <alignment horizontal="left" shrinkToFit="1"/>
      <protection hidden="1"/>
    </xf>
    <xf numFmtId="0" fontId="2" fillId="0" borderId="0" xfId="0" applyFont="1" applyBorder="1" applyAlignment="1" applyProtection="1">
      <alignment horizontal="left" shrinkToFit="1"/>
      <protection hidden="1"/>
    </xf>
    <xf numFmtId="0" fontId="2" fillId="0" borderId="7" xfId="0" applyFont="1" applyBorder="1" applyAlignment="1" applyProtection="1">
      <alignment horizontal="left" shrinkToFit="1"/>
      <protection hidden="1"/>
    </xf>
    <xf numFmtId="0" fontId="2" fillId="0" borderId="4" xfId="0" applyFont="1" applyBorder="1" applyAlignment="1" applyProtection="1">
      <alignment horizontal="left" shrinkToFit="1"/>
      <protection hidden="1"/>
    </xf>
    <xf numFmtId="0" fontId="2" fillId="0" borderId="15" xfId="0" applyFont="1" applyBorder="1" applyAlignment="1" applyProtection="1">
      <alignment horizontal="left" shrinkToFit="1"/>
      <protection hidden="1"/>
    </xf>
    <xf numFmtId="0" fontId="2" fillId="0" borderId="5" xfId="0" applyFont="1" applyBorder="1" applyAlignment="1" applyProtection="1">
      <alignment horizontal="left" shrinkToFit="1"/>
      <protection hidden="1"/>
    </xf>
    <xf numFmtId="0" fontId="1" fillId="2" borderId="17" xfId="0" applyFont="1" applyFill="1" applyBorder="1" applyAlignment="1" applyProtection="1">
      <alignment horizontal="center" shrinkToFit="1"/>
      <protection hidden="1"/>
    </xf>
    <xf numFmtId="0" fontId="1" fillId="17" borderId="17" xfId="0" applyFont="1" applyFill="1"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19" fillId="4" borderId="0" xfId="0" applyFont="1" applyFill="1" applyAlignment="1" applyProtection="1">
      <alignment horizontal="center" shrinkToFit="1"/>
      <protection hidden="1"/>
    </xf>
    <xf numFmtId="0" fontId="0" fillId="0" borderId="16" xfId="0" applyBorder="1" applyAlignment="1" applyProtection="1">
      <alignment horizontal="center" shrinkToFit="1"/>
      <protection locked="0"/>
    </xf>
    <xf numFmtId="0" fontId="0" fillId="0" borderId="18" xfId="0" applyBorder="1" applyAlignment="1" applyProtection="1">
      <alignment horizontal="center" shrinkToFit="1"/>
      <protection locked="0"/>
    </xf>
    <xf numFmtId="0" fontId="0" fillId="0" borderId="17" xfId="0" applyBorder="1" applyAlignment="1" applyProtection="1">
      <alignment horizontal="center" shrinkToFit="1"/>
      <protection locked="0"/>
    </xf>
    <xf numFmtId="0" fontId="0" fillId="0" borderId="2" xfId="0" applyBorder="1" applyAlignment="1" applyProtection="1">
      <alignment horizontal="center" vertical="center" shrinkToFit="1"/>
      <protection hidden="1"/>
    </xf>
    <xf numFmtId="0" fontId="0" fillId="0" borderId="10" xfId="0" applyBorder="1" applyAlignment="1" applyProtection="1">
      <alignment horizontal="center" vertical="center" shrinkToFit="1"/>
      <protection hidden="1"/>
    </xf>
    <xf numFmtId="0" fontId="0" fillId="0" borderId="3" xfId="0" applyBorder="1" applyAlignment="1" applyProtection="1">
      <alignment horizontal="center" vertical="center" shrinkToFit="1"/>
      <protection hidden="1"/>
    </xf>
    <xf numFmtId="0" fontId="0" fillId="0" borderId="6" xfId="0" applyBorder="1" applyAlignment="1" applyProtection="1">
      <alignment horizontal="center" vertical="center" shrinkToFit="1"/>
      <protection hidden="1"/>
    </xf>
    <xf numFmtId="0" fontId="0" fillId="0" borderId="0" xfId="0" applyBorder="1" applyAlignment="1" applyProtection="1">
      <alignment horizontal="center" vertical="center" shrinkToFit="1"/>
      <protection hidden="1"/>
    </xf>
    <xf numFmtId="0" fontId="0" fillId="0" borderId="7" xfId="0" applyBorder="1" applyAlignment="1" applyProtection="1">
      <alignment horizontal="center" vertical="center" shrinkToFit="1"/>
      <protection hidden="1"/>
    </xf>
    <xf numFmtId="0" fontId="0" fillId="0" borderId="4" xfId="0" applyBorder="1" applyAlignment="1" applyProtection="1">
      <alignment horizontal="center" vertical="center" shrinkToFit="1"/>
      <protection hidden="1"/>
    </xf>
    <xf numFmtId="0" fontId="0" fillId="0" borderId="15" xfId="0" applyBorder="1" applyAlignment="1" applyProtection="1">
      <alignment horizontal="center" vertical="center" shrinkToFit="1"/>
      <protection hidden="1"/>
    </xf>
    <xf numFmtId="0" fontId="0" fillId="0" borderId="5" xfId="0" applyBorder="1" applyAlignment="1" applyProtection="1">
      <alignment horizontal="center" vertical="center" shrinkToFit="1"/>
      <protection hidden="1"/>
    </xf>
    <xf numFmtId="0" fontId="1" fillId="7" borderId="2" xfId="0" applyFont="1" applyFill="1" applyBorder="1" applyAlignment="1" applyProtection="1">
      <alignment horizontal="center" vertical="center" wrapText="1"/>
      <protection hidden="1"/>
    </xf>
    <xf numFmtId="0" fontId="1" fillId="7" borderId="10" xfId="0" applyFont="1" applyFill="1" applyBorder="1" applyAlignment="1" applyProtection="1">
      <alignment horizontal="center" vertical="center" wrapText="1"/>
      <protection hidden="1"/>
    </xf>
    <xf numFmtId="0" fontId="1" fillId="7" borderId="3" xfId="0" applyFont="1" applyFill="1" applyBorder="1" applyAlignment="1" applyProtection="1">
      <alignment horizontal="center" vertical="center" wrapText="1"/>
      <protection hidden="1"/>
    </xf>
    <xf numFmtId="0" fontId="1" fillId="7" borderId="4" xfId="0" applyFont="1" applyFill="1" applyBorder="1" applyAlignment="1" applyProtection="1">
      <alignment horizontal="center" vertical="center" wrapText="1"/>
      <protection hidden="1"/>
    </xf>
    <xf numFmtId="0" fontId="1" fillId="7" borderId="15" xfId="0" applyFont="1" applyFill="1" applyBorder="1" applyAlignment="1" applyProtection="1">
      <alignment horizontal="center" vertical="center" wrapText="1"/>
      <protection hidden="1"/>
    </xf>
    <xf numFmtId="0" fontId="1" fillId="7" borderId="5" xfId="0" applyFont="1" applyFill="1" applyBorder="1" applyAlignment="1" applyProtection="1">
      <alignment horizontal="center" vertical="center" wrapText="1"/>
      <protection hidden="1"/>
    </xf>
    <xf numFmtId="0" fontId="1" fillId="7" borderId="2" xfId="1" applyFont="1" applyFill="1" applyBorder="1" applyAlignment="1" applyProtection="1">
      <alignment horizontal="center" vertical="center" wrapText="1"/>
      <protection hidden="1"/>
    </xf>
    <xf numFmtId="0" fontId="1" fillId="7" borderId="10" xfId="1" applyFont="1" applyFill="1" applyBorder="1" applyAlignment="1" applyProtection="1">
      <alignment horizontal="center" vertical="center" wrapText="1"/>
      <protection hidden="1"/>
    </xf>
    <xf numFmtId="0" fontId="1" fillId="7" borderId="3" xfId="1" applyFont="1" applyFill="1" applyBorder="1" applyAlignment="1" applyProtection="1">
      <alignment horizontal="center" vertical="center" wrapText="1"/>
      <protection hidden="1"/>
    </xf>
    <xf numFmtId="0" fontId="1" fillId="7" borderId="4" xfId="1" applyFont="1" applyFill="1" applyBorder="1" applyAlignment="1" applyProtection="1">
      <alignment horizontal="center" vertical="center" wrapText="1"/>
      <protection hidden="1"/>
    </xf>
    <xf numFmtId="0" fontId="1" fillId="7" borderId="15" xfId="1" applyFont="1" applyFill="1" applyBorder="1" applyAlignment="1" applyProtection="1">
      <alignment horizontal="center" vertical="center" wrapText="1"/>
      <protection hidden="1"/>
    </xf>
    <xf numFmtId="0" fontId="1" fillId="7" borderId="5" xfId="1" applyFont="1" applyFill="1" applyBorder="1" applyAlignment="1" applyProtection="1">
      <alignment horizontal="center" vertical="center" wrapText="1"/>
      <protection hidden="1"/>
    </xf>
    <xf numFmtId="8" fontId="11" fillId="0" borderId="2" xfId="0" applyNumberFormat="1" applyFont="1" applyFill="1" applyBorder="1" applyAlignment="1" applyProtection="1">
      <alignment horizontal="center" vertical="center" shrinkToFit="1"/>
      <protection hidden="1"/>
    </xf>
    <xf numFmtId="8" fontId="11" fillId="0" borderId="10" xfId="0" applyNumberFormat="1" applyFont="1" applyFill="1" applyBorder="1" applyAlignment="1" applyProtection="1">
      <alignment horizontal="center" vertical="center" shrinkToFit="1"/>
      <protection hidden="1"/>
    </xf>
    <xf numFmtId="8" fontId="11" fillId="0" borderId="3" xfId="0" applyNumberFormat="1" applyFont="1" applyFill="1" applyBorder="1" applyAlignment="1" applyProtection="1">
      <alignment horizontal="center" vertical="center" shrinkToFit="1"/>
      <protection hidden="1"/>
    </xf>
    <xf numFmtId="8" fontId="11" fillId="0" borderId="4" xfId="0" applyNumberFormat="1" applyFont="1" applyFill="1" applyBorder="1" applyAlignment="1" applyProtection="1">
      <alignment horizontal="center" vertical="center" shrinkToFit="1"/>
      <protection hidden="1"/>
    </xf>
    <xf numFmtId="8" fontId="11" fillId="0" borderId="15" xfId="0" applyNumberFormat="1" applyFont="1" applyFill="1" applyBorder="1" applyAlignment="1" applyProtection="1">
      <alignment horizontal="center" vertical="center" shrinkToFit="1"/>
      <protection hidden="1"/>
    </xf>
    <xf numFmtId="8" fontId="11" fillId="0" borderId="5" xfId="0" applyNumberFormat="1" applyFont="1" applyFill="1" applyBorder="1" applyAlignment="1" applyProtection="1">
      <alignment horizontal="center" vertical="center" shrinkToFit="1"/>
      <protection hidden="1"/>
    </xf>
    <xf numFmtId="0" fontId="4" fillId="4" borderId="0" xfId="0" applyFont="1" applyFill="1" applyAlignment="1" applyProtection="1">
      <alignment horizontal="center" shrinkToFit="1"/>
      <protection hidden="1"/>
    </xf>
    <xf numFmtId="0" fontId="5" fillId="0" borderId="0" xfId="0" applyFont="1" applyBorder="1" applyAlignment="1" applyProtection="1">
      <alignment horizontal="center" shrinkToFit="1"/>
      <protection hidden="1"/>
    </xf>
    <xf numFmtId="0" fontId="0" fillId="16" borderId="0" xfId="0" applyFill="1" applyBorder="1" applyAlignment="1" applyProtection="1">
      <alignment horizontal="center" shrinkToFit="1"/>
      <protection hidden="1"/>
    </xf>
    <xf numFmtId="0" fontId="13" fillId="17" borderId="16" xfId="0" applyFont="1" applyFill="1" applyBorder="1" applyAlignment="1" applyProtection="1">
      <alignment horizontal="center" vertical="center" shrinkToFit="1"/>
      <protection hidden="1"/>
    </xf>
    <xf numFmtId="0" fontId="13" fillId="17" borderId="18" xfId="0" applyFont="1" applyFill="1" applyBorder="1" applyAlignment="1" applyProtection="1">
      <alignment horizontal="center" vertical="center" shrinkToFit="1"/>
      <protection hidden="1"/>
    </xf>
    <xf numFmtId="0" fontId="13" fillId="17" borderId="17" xfId="0" applyFont="1" applyFill="1" applyBorder="1" applyAlignment="1" applyProtection="1">
      <alignment horizontal="center" vertical="center" shrinkToFit="1"/>
      <protection hidden="1"/>
    </xf>
    <xf numFmtId="166" fontId="0" fillId="4" borderId="15" xfId="0" applyNumberFormat="1" applyFill="1" applyBorder="1" applyAlignment="1" applyProtection="1">
      <alignment horizontal="center" shrinkToFit="1"/>
      <protection hidden="1"/>
    </xf>
    <xf numFmtId="0" fontId="2" fillId="4" borderId="15" xfId="0" applyFont="1" applyFill="1" applyBorder="1" applyAlignment="1" applyProtection="1">
      <alignment horizontal="right" shrinkToFit="1"/>
      <protection hidden="1"/>
    </xf>
    <xf numFmtId="0" fontId="3" fillId="3" borderId="2" xfId="0" applyFont="1" applyFill="1" applyBorder="1" applyAlignment="1" applyProtection="1">
      <alignment horizontal="center" vertical="center" shrinkToFit="1"/>
      <protection hidden="1"/>
    </xf>
    <xf numFmtId="0" fontId="3" fillId="3" borderId="10" xfId="0" applyFont="1" applyFill="1" applyBorder="1" applyAlignment="1" applyProtection="1">
      <alignment horizontal="center" vertical="center" shrinkToFit="1"/>
      <protection hidden="1"/>
    </xf>
    <xf numFmtId="0" fontId="3" fillId="3" borderId="3" xfId="0" applyFont="1" applyFill="1" applyBorder="1" applyAlignment="1" applyProtection="1">
      <alignment horizontal="center" vertical="center" shrinkToFit="1"/>
      <protection hidden="1"/>
    </xf>
    <xf numFmtId="0" fontId="3" fillId="3" borderId="4" xfId="0" applyFont="1" applyFill="1" applyBorder="1" applyAlignment="1" applyProtection="1">
      <alignment horizontal="center" vertical="center" shrinkToFit="1"/>
      <protection hidden="1"/>
    </xf>
    <xf numFmtId="0" fontId="3" fillId="3" borderId="15" xfId="0" applyFont="1" applyFill="1" applyBorder="1" applyAlignment="1" applyProtection="1">
      <alignment horizontal="center" vertical="center" shrinkToFit="1"/>
      <protection hidden="1"/>
    </xf>
    <xf numFmtId="0" fontId="3" fillId="3" borderId="5" xfId="0" applyFont="1" applyFill="1" applyBorder="1" applyAlignment="1" applyProtection="1">
      <alignment horizontal="center" vertical="center" shrinkToFit="1"/>
      <protection hidden="1"/>
    </xf>
    <xf numFmtId="0" fontId="2" fillId="4" borderId="10" xfId="0" applyFont="1" applyFill="1" applyBorder="1" applyAlignment="1" applyProtection="1">
      <alignment horizontal="center" vertical="center" shrinkToFit="1"/>
      <protection hidden="1"/>
    </xf>
    <xf numFmtId="0" fontId="4" fillId="4" borderId="15" xfId="0" applyFont="1" applyFill="1" applyBorder="1" applyAlignment="1" applyProtection="1">
      <alignment horizontal="center" shrinkToFit="1"/>
      <protection hidden="1"/>
    </xf>
    <xf numFmtId="0" fontId="4" fillId="4" borderId="18" xfId="0" applyFont="1" applyFill="1" applyBorder="1" applyAlignment="1" applyProtection="1">
      <alignment horizontal="center" shrinkToFit="1"/>
      <protection hidden="1"/>
    </xf>
    <xf numFmtId="165" fontId="0" fillId="0" borderId="2" xfId="0" applyNumberFormat="1" applyBorder="1" applyAlignment="1" applyProtection="1">
      <alignment horizontal="center" shrinkToFit="1"/>
      <protection locked="0"/>
    </xf>
    <xf numFmtId="165" fontId="0" fillId="0" borderId="10" xfId="0" applyNumberFormat="1" applyBorder="1" applyAlignment="1" applyProtection="1">
      <alignment horizontal="center" shrinkToFit="1"/>
      <protection locked="0"/>
    </xf>
    <xf numFmtId="165" fontId="0" fillId="0" borderId="3" xfId="0" applyNumberFormat="1" applyBorder="1" applyAlignment="1" applyProtection="1">
      <alignment horizontal="center" shrinkToFit="1"/>
      <protection locked="0"/>
    </xf>
    <xf numFmtId="165" fontId="0" fillId="0" borderId="6" xfId="0" applyNumberFormat="1" applyBorder="1" applyAlignment="1" applyProtection="1">
      <alignment horizontal="center" shrinkToFit="1"/>
      <protection locked="0"/>
    </xf>
    <xf numFmtId="165" fontId="0" fillId="0" borderId="0" xfId="0" applyNumberFormat="1" applyBorder="1" applyAlignment="1" applyProtection="1">
      <alignment horizontal="center" shrinkToFit="1"/>
      <protection locked="0"/>
    </xf>
    <xf numFmtId="165" fontId="0" fillId="0" borderId="7" xfId="0" applyNumberFormat="1" applyBorder="1" applyAlignment="1" applyProtection="1">
      <alignment horizontal="center" shrinkToFit="1"/>
      <protection locked="0"/>
    </xf>
    <xf numFmtId="8" fontId="0" fillId="0" borderId="6" xfId="0" applyNumberFormat="1" applyBorder="1" applyAlignment="1" applyProtection="1">
      <alignment horizontal="center" shrinkToFit="1"/>
      <protection locked="0"/>
    </xf>
    <xf numFmtId="8" fontId="0" fillId="0" borderId="0" xfId="0" applyNumberFormat="1" applyBorder="1" applyAlignment="1" applyProtection="1">
      <alignment horizontal="center" shrinkToFit="1"/>
      <protection locked="0"/>
    </xf>
    <xf numFmtId="8" fontId="0" fillId="0" borderId="7" xfId="0" applyNumberFormat="1" applyBorder="1" applyAlignment="1" applyProtection="1">
      <alignment horizontal="center" shrinkToFit="1"/>
      <protection locked="0"/>
    </xf>
    <xf numFmtId="0" fontId="4" fillId="0" borderId="2" xfId="0" applyFont="1" applyBorder="1" applyAlignment="1" applyProtection="1">
      <alignment horizontal="left" vertical="center" wrapText="1"/>
      <protection hidden="1"/>
    </xf>
    <xf numFmtId="0" fontId="4" fillId="0" borderId="10" xfId="0" applyFont="1" applyBorder="1" applyAlignment="1" applyProtection="1">
      <alignment horizontal="left" vertical="center" wrapText="1"/>
      <protection hidden="1"/>
    </xf>
    <xf numFmtId="0" fontId="4" fillId="0" borderId="3" xfId="0" applyFont="1" applyBorder="1" applyAlignment="1" applyProtection="1">
      <alignment horizontal="left" vertical="center" wrapText="1"/>
      <protection hidden="1"/>
    </xf>
    <xf numFmtId="0" fontId="4" fillId="0" borderId="6" xfId="0" applyFont="1" applyBorder="1" applyAlignment="1" applyProtection="1">
      <alignment horizontal="left" vertical="center" wrapText="1"/>
      <protection hidden="1"/>
    </xf>
    <xf numFmtId="0" fontId="4" fillId="0" borderId="0" xfId="0" applyFont="1" applyBorder="1" applyAlignment="1" applyProtection="1">
      <alignment horizontal="left" vertical="center" wrapText="1"/>
      <protection hidden="1"/>
    </xf>
    <xf numFmtId="0" fontId="4" fillId="0" borderId="7" xfId="0" applyFont="1" applyBorder="1" applyAlignment="1" applyProtection="1">
      <alignment horizontal="left" vertical="center" wrapText="1"/>
      <protection hidden="1"/>
    </xf>
    <xf numFmtId="0" fontId="4" fillId="0" borderId="4" xfId="0" applyFont="1" applyBorder="1" applyAlignment="1" applyProtection="1">
      <alignment horizontal="left" vertical="center" wrapText="1"/>
      <protection hidden="1"/>
    </xf>
    <xf numFmtId="0" fontId="4" fillId="0" borderId="15" xfId="0" applyFont="1" applyBorder="1" applyAlignment="1" applyProtection="1">
      <alignment horizontal="left" vertical="center" wrapText="1"/>
      <protection hidden="1"/>
    </xf>
    <xf numFmtId="0" fontId="4" fillId="0" borderId="5" xfId="0" applyFont="1" applyBorder="1" applyAlignment="1" applyProtection="1">
      <alignment horizontal="left" vertical="center" wrapText="1"/>
      <protection hidden="1"/>
    </xf>
    <xf numFmtId="165" fontId="0" fillId="0" borderId="4" xfId="0" applyNumberFormat="1" applyBorder="1" applyAlignment="1" applyProtection="1">
      <alignment horizontal="center" shrinkToFit="1"/>
      <protection locked="0"/>
    </xf>
    <xf numFmtId="165" fontId="0" fillId="0" borderId="15" xfId="0" applyNumberFormat="1" applyBorder="1" applyAlignment="1" applyProtection="1">
      <alignment horizontal="center" shrinkToFit="1"/>
      <protection locked="0"/>
    </xf>
    <xf numFmtId="165" fontId="0" fillId="0" borderId="5" xfId="0" applyNumberFormat="1" applyBorder="1" applyAlignment="1" applyProtection="1">
      <alignment horizontal="center" shrinkToFit="1"/>
      <protection locked="0"/>
    </xf>
    <xf numFmtId="166" fontId="0" fillId="0" borderId="16" xfId="0" applyNumberFormat="1" applyBorder="1" applyAlignment="1" applyProtection="1">
      <alignment horizontal="center" shrinkToFit="1"/>
      <protection locked="0"/>
    </xf>
    <xf numFmtId="166" fontId="0" fillId="0" borderId="18" xfId="0" applyNumberFormat="1" applyBorder="1" applyAlignment="1" applyProtection="1">
      <alignment horizontal="center" shrinkToFit="1"/>
      <protection locked="0"/>
    </xf>
    <xf numFmtId="166" fontId="0" fillId="0" borderId="17" xfId="0" applyNumberFormat="1" applyBorder="1" applyAlignment="1" applyProtection="1">
      <alignment horizontal="center" shrinkToFit="1"/>
      <protection locked="0"/>
    </xf>
    <xf numFmtId="8" fontId="0" fillId="0" borderId="2" xfId="0" applyNumberFormat="1" applyBorder="1" applyAlignment="1" applyProtection="1">
      <alignment horizontal="center" shrinkToFit="1"/>
      <protection hidden="1"/>
    </xf>
    <xf numFmtId="8" fontId="0" fillId="0" borderId="10" xfId="0" applyNumberFormat="1" applyBorder="1" applyAlignment="1" applyProtection="1">
      <alignment horizontal="center" shrinkToFit="1"/>
      <protection hidden="1"/>
    </xf>
    <xf numFmtId="8" fontId="0" fillId="0" borderId="3" xfId="0" applyNumberFormat="1" applyBorder="1" applyAlignment="1" applyProtection="1">
      <alignment horizontal="center" shrinkToFit="1"/>
      <protection hidden="1"/>
    </xf>
    <xf numFmtId="8" fontId="0" fillId="0" borderId="6" xfId="0" applyNumberFormat="1" applyBorder="1" applyAlignment="1" applyProtection="1">
      <alignment horizontal="center" shrinkToFit="1"/>
      <protection hidden="1"/>
    </xf>
    <xf numFmtId="8" fontId="0" fillId="0" borderId="0" xfId="0" applyNumberFormat="1" applyBorder="1" applyAlignment="1" applyProtection="1">
      <alignment horizontal="center" shrinkToFit="1"/>
      <protection hidden="1"/>
    </xf>
    <xf numFmtId="8" fontId="0" fillId="0" borderId="7" xfId="0" applyNumberFormat="1" applyBorder="1" applyAlignment="1" applyProtection="1">
      <alignment horizontal="center" shrinkToFit="1"/>
      <protection hidden="1"/>
    </xf>
    <xf numFmtId="8" fontId="0" fillId="0" borderId="4" xfId="0" applyNumberFormat="1" applyBorder="1" applyAlignment="1" applyProtection="1">
      <alignment horizontal="center" shrinkToFit="1"/>
      <protection hidden="1"/>
    </xf>
    <xf numFmtId="8" fontId="0" fillId="0" borderId="15" xfId="0" applyNumberFormat="1" applyBorder="1" applyAlignment="1" applyProtection="1">
      <alignment horizontal="center" shrinkToFit="1"/>
      <protection hidden="1"/>
    </xf>
    <xf numFmtId="8" fontId="0" fillId="0" borderId="5" xfId="0" applyNumberFormat="1" applyBorder="1" applyAlignment="1" applyProtection="1">
      <alignment horizontal="center" shrinkToFit="1"/>
      <protection hidden="1"/>
    </xf>
    <xf numFmtId="0" fontId="0" fillId="0" borderId="6" xfId="0" applyFill="1" applyBorder="1" applyAlignment="1" applyProtection="1">
      <alignment horizontal="center" shrinkToFit="1"/>
      <protection hidden="1"/>
    </xf>
    <xf numFmtId="0" fontId="0" fillId="0" borderId="0" xfId="0" applyFill="1" applyBorder="1" applyAlignment="1" applyProtection="1">
      <alignment horizontal="center" shrinkToFit="1"/>
      <protection hidden="1"/>
    </xf>
    <xf numFmtId="0" fontId="0" fillId="0" borderId="7" xfId="0" applyFill="1" applyBorder="1" applyAlignment="1" applyProtection="1">
      <alignment horizontal="center" shrinkToFit="1"/>
      <protection hidden="1"/>
    </xf>
    <xf numFmtId="0" fontId="0" fillId="0" borderId="16" xfId="0" applyNumberFormat="1" applyBorder="1" applyAlignment="1" applyProtection="1">
      <alignment horizontal="center" shrinkToFit="1"/>
      <protection locked="0"/>
    </xf>
    <xf numFmtId="0" fontId="0" fillId="0" borderId="18" xfId="0" applyNumberFormat="1" applyBorder="1" applyAlignment="1" applyProtection="1">
      <alignment horizontal="center" shrinkToFit="1"/>
      <protection locked="0"/>
    </xf>
    <xf numFmtId="0" fontId="0" fillId="0" borderId="17" xfId="0" applyNumberFormat="1" applyBorder="1" applyAlignment="1" applyProtection="1">
      <alignment horizontal="center" shrinkToFit="1"/>
      <protection locked="0"/>
    </xf>
    <xf numFmtId="0" fontId="4" fillId="0" borderId="15" xfId="0" applyFont="1" applyBorder="1" applyAlignment="1" applyProtection="1">
      <alignment horizontal="center" shrinkToFit="1"/>
      <protection hidden="1"/>
    </xf>
    <xf numFmtId="0" fontId="1" fillId="3" borderId="2" xfId="0" applyFont="1" applyFill="1" applyBorder="1" applyAlignment="1" applyProtection="1">
      <alignment horizontal="center" shrinkToFit="1"/>
      <protection hidden="1"/>
    </xf>
    <xf numFmtId="0" fontId="1" fillId="3" borderId="10" xfId="0" applyFont="1" applyFill="1" applyBorder="1" applyAlignment="1" applyProtection="1">
      <alignment horizontal="center" shrinkToFit="1"/>
      <protection hidden="1"/>
    </xf>
    <xf numFmtId="0" fontId="1" fillId="3" borderId="3" xfId="0" applyFont="1" applyFill="1" applyBorder="1" applyAlignment="1" applyProtection="1">
      <alignment horizontal="center" shrinkToFit="1"/>
      <protection hidden="1"/>
    </xf>
    <xf numFmtId="0" fontId="0" fillId="0" borderId="4" xfId="0" applyBorder="1" applyAlignment="1" applyProtection="1">
      <alignment horizontal="center" shrinkToFit="1"/>
      <protection locked="0"/>
    </xf>
    <xf numFmtId="0" fontId="0" fillId="0" borderId="15" xfId="0" applyBorder="1" applyAlignment="1" applyProtection="1">
      <alignment horizontal="center" shrinkToFit="1"/>
      <protection locked="0"/>
    </xf>
    <xf numFmtId="0" fontId="0" fillId="0" borderId="5" xfId="0" applyBorder="1" applyAlignment="1" applyProtection="1">
      <alignment horizontal="center" shrinkToFit="1"/>
      <protection locked="0"/>
    </xf>
    <xf numFmtId="0" fontId="4" fillId="4" borderId="10" xfId="0" applyFont="1" applyFill="1" applyBorder="1" applyAlignment="1" applyProtection="1">
      <alignment horizontal="center" shrinkToFit="1"/>
      <protection hidden="1"/>
    </xf>
    <xf numFmtId="0" fontId="0" fillId="0" borderId="4" xfId="0" applyFill="1" applyBorder="1" applyAlignment="1" applyProtection="1">
      <alignment horizontal="center" shrinkToFit="1"/>
      <protection hidden="1"/>
    </xf>
    <xf numFmtId="0" fontId="0" fillId="0" borderId="15" xfId="0" applyFill="1" applyBorder="1" applyAlignment="1" applyProtection="1">
      <alignment horizontal="center" shrinkToFit="1"/>
      <protection hidden="1"/>
    </xf>
    <xf numFmtId="0" fontId="0" fillId="0" borderId="5" xfId="0" applyFill="1" applyBorder="1" applyAlignment="1" applyProtection="1">
      <alignment horizontal="center" shrinkToFit="1"/>
      <protection hidden="1"/>
    </xf>
    <xf numFmtId="0" fontId="1" fillId="2" borderId="2" xfId="0" applyFont="1" applyFill="1" applyBorder="1" applyAlignment="1" applyProtection="1">
      <alignment horizontal="center" shrinkToFit="1"/>
      <protection hidden="1"/>
    </xf>
    <xf numFmtId="0" fontId="1" fillId="2" borderId="10" xfId="0" applyFont="1" applyFill="1" applyBorder="1" applyAlignment="1" applyProtection="1">
      <alignment horizontal="center" shrinkToFit="1"/>
      <protection hidden="1"/>
    </xf>
    <xf numFmtId="0" fontId="1" fillId="2" borderId="3" xfId="0" applyFont="1" applyFill="1" applyBorder="1" applyAlignment="1" applyProtection="1">
      <alignment horizontal="center" shrinkToFit="1"/>
      <protection hidden="1"/>
    </xf>
    <xf numFmtId="8" fontId="0" fillId="0" borderId="2" xfId="0" applyNumberFormat="1" applyBorder="1" applyAlignment="1" applyProtection="1">
      <alignment horizontal="center" shrinkToFit="1"/>
      <protection locked="0"/>
    </xf>
    <xf numFmtId="8" fontId="0" fillId="0" borderId="10" xfId="0" applyNumberFormat="1" applyBorder="1" applyAlignment="1" applyProtection="1">
      <alignment horizontal="center" shrinkToFit="1"/>
      <protection locked="0"/>
    </xf>
    <xf numFmtId="8" fontId="0" fillId="0" borderId="3" xfId="0" applyNumberFormat="1" applyBorder="1" applyAlignment="1" applyProtection="1">
      <alignment horizontal="center" shrinkToFit="1"/>
      <protection locked="0"/>
    </xf>
    <xf numFmtId="0" fontId="0" fillId="0" borderId="2" xfId="0" applyFill="1" applyBorder="1" applyAlignment="1" applyProtection="1">
      <alignment horizontal="center" shrinkToFit="1"/>
      <protection hidden="1"/>
    </xf>
    <xf numFmtId="0" fontId="0" fillId="0" borderId="10" xfId="0" applyFill="1" applyBorder="1" applyAlignment="1" applyProtection="1">
      <alignment horizontal="center" shrinkToFit="1"/>
      <protection hidden="1"/>
    </xf>
    <xf numFmtId="0" fontId="0" fillId="0" borderId="3" xfId="0" applyFill="1" applyBorder="1" applyAlignment="1" applyProtection="1">
      <alignment horizontal="center" shrinkToFit="1"/>
      <protection hidden="1"/>
    </xf>
    <xf numFmtId="8" fontId="0" fillId="0" borderId="6" xfId="0" applyNumberFormat="1" applyFill="1" applyBorder="1" applyAlignment="1" applyProtection="1">
      <alignment horizontal="center" shrinkToFit="1"/>
      <protection hidden="1"/>
    </xf>
    <xf numFmtId="8" fontId="0" fillId="0" borderId="0" xfId="0" applyNumberFormat="1" applyFill="1" applyBorder="1" applyAlignment="1" applyProtection="1">
      <alignment horizontal="center" shrinkToFit="1"/>
      <protection hidden="1"/>
    </xf>
    <xf numFmtId="8" fontId="0" fillId="0" borderId="7" xfId="0" applyNumberFormat="1" applyFill="1" applyBorder="1" applyAlignment="1" applyProtection="1">
      <alignment horizontal="center" shrinkToFit="1"/>
      <protection hidden="1"/>
    </xf>
    <xf numFmtId="8" fontId="0" fillId="0" borderId="4" xfId="0" applyNumberFormat="1" applyBorder="1" applyAlignment="1" applyProtection="1">
      <alignment horizontal="center" shrinkToFit="1"/>
      <protection locked="0"/>
    </xf>
    <xf numFmtId="8" fontId="0" fillId="0" borderId="15" xfId="0" applyNumberFormat="1" applyBorder="1" applyAlignment="1" applyProtection="1">
      <alignment horizontal="center" shrinkToFit="1"/>
      <protection locked="0"/>
    </xf>
    <xf numFmtId="8" fontId="0" fillId="0" borderId="5" xfId="0" applyNumberFormat="1" applyBorder="1" applyAlignment="1" applyProtection="1">
      <alignment horizontal="center" shrinkToFit="1"/>
      <protection locked="0"/>
    </xf>
    <xf numFmtId="0" fontId="1" fillId="2" borderId="6" xfId="0" applyFont="1" applyFill="1" applyBorder="1" applyAlignment="1" applyProtection="1">
      <alignment horizontal="center" shrinkToFit="1"/>
      <protection hidden="1"/>
    </xf>
    <xf numFmtId="0" fontId="1" fillId="2" borderId="0" xfId="0" applyFont="1" applyFill="1" applyAlignment="1" applyProtection="1">
      <alignment horizontal="center" shrinkToFit="1"/>
      <protection hidden="1"/>
    </xf>
    <xf numFmtId="0" fontId="1" fillId="2" borderId="7" xfId="0" applyFont="1" applyFill="1" applyBorder="1" applyAlignment="1" applyProtection="1">
      <alignment horizontal="center" shrinkToFit="1"/>
      <protection hidden="1"/>
    </xf>
    <xf numFmtId="0" fontId="12" fillId="0" borderId="6" xfId="1" applyBorder="1" applyAlignment="1" applyProtection="1">
      <alignment horizontal="center" shrinkToFit="1"/>
      <protection locked="0"/>
    </xf>
    <xf numFmtId="0" fontId="0" fillId="0" borderId="0" xfId="0" applyAlignment="1" applyProtection="1">
      <alignment horizontal="center" shrinkToFit="1"/>
      <protection locked="0"/>
    </xf>
    <xf numFmtId="0" fontId="0" fillId="0" borderId="7" xfId="0" applyBorder="1" applyAlignment="1" applyProtection="1">
      <alignment horizontal="center" shrinkToFit="1"/>
      <protection locked="0"/>
    </xf>
    <xf numFmtId="0" fontId="1" fillId="2" borderId="4" xfId="0" applyFont="1" applyFill="1" applyBorder="1" applyAlignment="1" applyProtection="1">
      <alignment horizontal="center" shrinkToFit="1"/>
      <protection hidden="1"/>
    </xf>
    <xf numFmtId="0" fontId="1" fillId="2" borderId="15" xfId="0" applyFont="1" applyFill="1" applyBorder="1" applyAlignment="1" applyProtection="1">
      <alignment horizontal="center" shrinkToFit="1"/>
      <protection hidden="1"/>
    </xf>
    <xf numFmtId="0" fontId="1" fillId="2" borderId="5" xfId="0" applyFont="1" applyFill="1" applyBorder="1" applyAlignment="1" applyProtection="1">
      <alignment horizontal="center" shrinkToFit="1"/>
      <protection hidden="1"/>
    </xf>
    <xf numFmtId="10" fontId="0" fillId="0" borderId="16" xfId="0" applyNumberFormat="1" applyFill="1" applyBorder="1" applyAlignment="1" applyProtection="1">
      <alignment horizontal="center" shrinkToFit="1"/>
      <protection hidden="1"/>
    </xf>
    <xf numFmtId="10" fontId="0" fillId="0" borderId="18" xfId="0" applyNumberFormat="1" applyFill="1" applyBorder="1" applyAlignment="1" applyProtection="1">
      <alignment horizontal="center" shrinkToFit="1"/>
      <protection hidden="1"/>
    </xf>
    <xf numFmtId="10" fontId="0" fillId="0" borderId="17" xfId="0" applyNumberFormat="1" applyFill="1" applyBorder="1" applyAlignment="1" applyProtection="1">
      <alignment horizontal="center" shrinkToFit="1"/>
      <protection hidden="1"/>
    </xf>
    <xf numFmtId="10" fontId="0" fillId="0" borderId="16" xfId="0" applyNumberFormat="1" applyBorder="1" applyAlignment="1" applyProtection="1">
      <alignment horizontal="center" shrinkToFit="1"/>
      <protection locked="0"/>
    </xf>
    <xf numFmtId="10" fontId="0" fillId="0" borderId="18" xfId="0" applyNumberFormat="1" applyBorder="1" applyAlignment="1" applyProtection="1">
      <alignment horizontal="center" shrinkToFit="1"/>
      <protection locked="0"/>
    </xf>
    <xf numFmtId="10" fontId="0" fillId="0" borderId="17" xfId="0" applyNumberFormat="1" applyBorder="1" applyAlignment="1" applyProtection="1">
      <alignment horizontal="center" shrinkToFit="1"/>
      <protection locked="0"/>
    </xf>
    <xf numFmtId="169" fontId="0" fillId="0" borderId="16" xfId="0" applyNumberFormat="1" applyBorder="1" applyAlignment="1" applyProtection="1">
      <alignment horizontal="center" shrinkToFit="1"/>
      <protection locked="0"/>
    </xf>
    <xf numFmtId="169" fontId="0" fillId="0" borderId="18" xfId="0" applyNumberFormat="1" applyBorder="1" applyAlignment="1" applyProtection="1">
      <alignment horizontal="center" shrinkToFit="1"/>
      <protection locked="0"/>
    </xf>
    <xf numFmtId="169" fontId="0" fillId="0" borderId="17" xfId="0" applyNumberFormat="1" applyBorder="1" applyAlignment="1" applyProtection="1">
      <alignment horizontal="center" shrinkToFit="1"/>
      <protection locked="0"/>
    </xf>
    <xf numFmtId="0" fontId="8" fillId="0" borderId="16" xfId="0" applyFont="1" applyBorder="1" applyAlignment="1" applyProtection="1">
      <alignment horizontal="center" shrinkToFit="1"/>
      <protection locked="0"/>
    </xf>
    <xf numFmtId="0" fontId="8" fillId="0" borderId="18" xfId="0" applyFont="1" applyBorder="1" applyAlignment="1" applyProtection="1">
      <alignment horizontal="center" shrinkToFit="1"/>
      <protection locked="0"/>
    </xf>
    <xf numFmtId="0" fontId="8" fillId="0" borderId="17" xfId="0" applyFont="1" applyBorder="1" applyAlignment="1" applyProtection="1">
      <alignment horizontal="center" shrinkToFit="1"/>
      <protection locked="0"/>
    </xf>
    <xf numFmtId="8" fontId="0" fillId="0" borderId="4" xfId="0" applyNumberFormat="1" applyFill="1" applyBorder="1" applyAlignment="1" applyProtection="1">
      <alignment horizontal="center" shrinkToFit="1"/>
      <protection hidden="1"/>
    </xf>
    <xf numFmtId="8" fontId="0" fillId="0" borderId="15" xfId="0" applyNumberFormat="1" applyFill="1" applyBorder="1" applyAlignment="1" applyProtection="1">
      <alignment horizontal="center" shrinkToFit="1"/>
      <protection hidden="1"/>
    </xf>
    <xf numFmtId="8" fontId="0" fillId="0" borderId="5" xfId="0" applyNumberFormat="1" applyFill="1" applyBorder="1" applyAlignment="1" applyProtection="1">
      <alignment horizontal="center" shrinkToFit="1"/>
      <protection hidden="1"/>
    </xf>
    <xf numFmtId="8" fontId="0" fillId="0" borderId="2" xfId="0" applyNumberFormat="1" applyFill="1" applyBorder="1" applyAlignment="1" applyProtection="1">
      <alignment horizontal="center" shrinkToFit="1"/>
      <protection hidden="1"/>
    </xf>
    <xf numFmtId="8" fontId="0" fillId="0" borderId="10" xfId="0" applyNumberFormat="1" applyFill="1" applyBorder="1" applyAlignment="1" applyProtection="1">
      <alignment horizontal="center" shrinkToFit="1"/>
      <protection hidden="1"/>
    </xf>
    <xf numFmtId="8" fontId="0" fillId="0" borderId="3" xfId="0" applyNumberFormat="1" applyFill="1" applyBorder="1" applyAlignment="1" applyProtection="1">
      <alignment horizontal="center" shrinkToFit="1"/>
      <protection hidden="1"/>
    </xf>
    <xf numFmtId="168" fontId="0" fillId="0" borderId="2" xfId="0" applyNumberFormat="1" applyBorder="1" applyAlignment="1" applyProtection="1">
      <alignment horizontal="center" shrinkToFit="1"/>
      <protection locked="0"/>
    </xf>
    <xf numFmtId="168" fontId="0" fillId="0" borderId="10" xfId="0" applyNumberFormat="1" applyBorder="1" applyAlignment="1" applyProtection="1">
      <alignment horizontal="center" shrinkToFit="1"/>
      <protection locked="0"/>
    </xf>
    <xf numFmtId="168" fontId="0" fillId="0" borderId="3" xfId="0" applyNumberFormat="1" applyBorder="1" applyAlignment="1" applyProtection="1">
      <alignment horizontal="center" shrinkToFit="1"/>
      <protection locked="0"/>
    </xf>
    <xf numFmtId="0" fontId="0" fillId="0" borderId="2" xfId="0" applyBorder="1" applyAlignment="1" applyProtection="1">
      <alignment horizontal="left" shrinkToFit="1"/>
      <protection locked="0"/>
    </xf>
    <xf numFmtId="0" fontId="0" fillId="0" borderId="10" xfId="0" applyBorder="1" applyAlignment="1" applyProtection="1">
      <alignment horizontal="left" shrinkToFit="1"/>
      <protection locked="0"/>
    </xf>
    <xf numFmtId="0" fontId="0" fillId="0" borderId="3" xfId="0" applyBorder="1" applyAlignment="1" applyProtection="1">
      <alignment horizontal="left" shrinkToFit="1"/>
      <protection locked="0"/>
    </xf>
    <xf numFmtId="168" fontId="0" fillId="0" borderId="6" xfId="0" applyNumberFormat="1" applyBorder="1" applyAlignment="1" applyProtection="1">
      <alignment horizontal="center" shrinkToFit="1"/>
      <protection locked="0"/>
    </xf>
    <xf numFmtId="168" fontId="0" fillId="0" borderId="0" xfId="0" applyNumberFormat="1" applyAlignment="1" applyProtection="1">
      <alignment horizontal="center" shrinkToFit="1"/>
      <protection locked="0"/>
    </xf>
    <xf numFmtId="168" fontId="0" fillId="0" borderId="7" xfId="0" applyNumberFormat="1" applyBorder="1" applyAlignment="1" applyProtection="1">
      <alignment horizontal="center" shrinkToFit="1"/>
      <protection locked="0"/>
    </xf>
    <xf numFmtId="0" fontId="1" fillId="2" borderId="0" xfId="0" applyFont="1" applyFill="1" applyBorder="1" applyAlignment="1" applyProtection="1">
      <alignment horizontal="center" shrinkToFit="1"/>
      <protection hidden="1"/>
    </xf>
    <xf numFmtId="0" fontId="0" fillId="0" borderId="6" xfId="0" applyBorder="1" applyAlignment="1" applyProtection="1">
      <alignment horizontal="left" shrinkToFit="1"/>
      <protection locked="0"/>
    </xf>
    <xf numFmtId="0" fontId="0" fillId="0" borderId="0" xfId="0" applyAlignment="1" applyProtection="1">
      <alignment horizontal="left" shrinkToFit="1"/>
      <protection locked="0"/>
    </xf>
    <xf numFmtId="0" fontId="0" fillId="0" borderId="7" xfId="0" applyBorder="1" applyAlignment="1" applyProtection="1">
      <alignment horizontal="left" shrinkToFit="1"/>
      <protection locked="0"/>
    </xf>
    <xf numFmtId="0" fontId="15" fillId="0" borderId="2" xfId="0" applyFont="1" applyBorder="1" applyAlignment="1" applyProtection="1">
      <alignment horizontal="center" vertical="center" shrinkToFit="1"/>
      <protection locked="0"/>
    </xf>
    <xf numFmtId="0" fontId="15" fillId="0" borderId="10" xfId="0" applyFont="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protection locked="0"/>
    </xf>
    <xf numFmtId="0" fontId="15" fillId="0" borderId="4" xfId="0" applyFont="1" applyBorder="1" applyAlignment="1" applyProtection="1">
      <alignment horizontal="center" vertical="center" shrinkToFit="1"/>
      <protection locked="0"/>
    </xf>
    <xf numFmtId="0" fontId="15" fillId="0" borderId="15" xfId="0" applyFont="1" applyBorder="1" applyAlignment="1" applyProtection="1">
      <alignment horizontal="center" vertical="center" shrinkToFit="1"/>
      <protection locked="0"/>
    </xf>
    <xf numFmtId="0" fontId="15" fillId="0" borderId="5" xfId="0" applyFont="1" applyBorder="1" applyAlignment="1" applyProtection="1">
      <alignment horizontal="center" vertical="center" shrinkToFit="1"/>
      <protection locked="0"/>
    </xf>
    <xf numFmtId="0" fontId="14" fillId="6" borderId="2" xfId="0" applyFont="1" applyFill="1" applyBorder="1" applyAlignment="1" applyProtection="1">
      <alignment horizontal="center" vertical="center" shrinkToFit="1"/>
      <protection hidden="1"/>
    </xf>
    <xf numFmtId="0" fontId="14" fillId="6" borderId="10" xfId="0" applyFont="1" applyFill="1" applyBorder="1" applyAlignment="1" applyProtection="1">
      <alignment horizontal="center" vertical="center" shrinkToFit="1"/>
      <protection hidden="1"/>
    </xf>
    <xf numFmtId="0" fontId="14" fillId="6" borderId="3" xfId="0" applyFont="1" applyFill="1" applyBorder="1" applyAlignment="1" applyProtection="1">
      <alignment horizontal="center" vertical="center" shrinkToFit="1"/>
      <protection hidden="1"/>
    </xf>
    <xf numFmtId="0" fontId="14" fillId="6" borderId="4" xfId="0" applyFont="1" applyFill="1" applyBorder="1" applyAlignment="1" applyProtection="1">
      <alignment horizontal="center" vertical="center" shrinkToFit="1"/>
      <protection hidden="1"/>
    </xf>
    <xf numFmtId="0" fontId="14" fillId="6" borderId="15" xfId="0" applyFont="1" applyFill="1" applyBorder="1" applyAlignment="1" applyProtection="1">
      <alignment horizontal="center" vertical="center" shrinkToFit="1"/>
      <protection hidden="1"/>
    </xf>
    <xf numFmtId="0" fontId="14" fillId="6" borderId="5" xfId="0" applyFont="1" applyFill="1" applyBorder="1" applyAlignment="1" applyProtection="1">
      <alignment horizontal="center" vertical="center" shrinkToFit="1"/>
      <protection hidden="1"/>
    </xf>
    <xf numFmtId="0" fontId="0" fillId="0" borderId="0" xfId="0" applyBorder="1" applyAlignment="1" applyProtection="1">
      <alignment horizontal="left" shrinkToFit="1"/>
      <protection locked="0"/>
    </xf>
    <xf numFmtId="0" fontId="0" fillId="0" borderId="4" xfId="0" applyBorder="1" applyAlignment="1" applyProtection="1">
      <alignment horizontal="left" shrinkToFit="1"/>
      <protection locked="0"/>
    </xf>
    <xf numFmtId="0" fontId="0" fillId="0" borderId="15" xfId="0" applyBorder="1" applyAlignment="1" applyProtection="1">
      <alignment horizontal="left" shrinkToFit="1"/>
      <protection locked="0"/>
    </xf>
    <xf numFmtId="0" fontId="0" fillId="0" borderId="5" xfId="0" applyBorder="1" applyAlignment="1" applyProtection="1">
      <alignment horizontal="left" shrinkToFit="1"/>
      <protection locked="0"/>
    </xf>
    <xf numFmtId="0" fontId="0" fillId="0" borderId="6" xfId="0" applyBorder="1" applyAlignment="1" applyProtection="1">
      <alignment horizontal="center" shrinkToFit="1"/>
      <protection locked="0"/>
    </xf>
    <xf numFmtId="0" fontId="1" fillId="2" borderId="18" xfId="0" applyFont="1" applyFill="1" applyBorder="1" applyAlignment="1" applyProtection="1">
      <alignment horizontal="center" shrinkToFit="1"/>
      <protection locked="0"/>
    </xf>
    <xf numFmtId="0" fontId="1" fillId="2" borderId="17" xfId="0" applyFont="1" applyFill="1" applyBorder="1" applyAlignment="1" applyProtection="1">
      <alignment horizontal="center" shrinkToFit="1"/>
      <protection locked="0"/>
    </xf>
    <xf numFmtId="0" fontId="12" fillId="0" borderId="4" xfId="1" applyBorder="1" applyAlignment="1" applyProtection="1">
      <alignment horizontal="center" shrinkToFit="1"/>
      <protection locked="0"/>
    </xf>
    <xf numFmtId="8" fontId="0" fillId="0" borderId="6" xfId="0" applyNumberFormat="1" applyBorder="1" applyAlignment="1" applyProtection="1">
      <alignment horizontal="right" shrinkToFit="1"/>
      <protection hidden="1"/>
    </xf>
    <xf numFmtId="0" fontId="0" fillId="0" borderId="0" xfId="0" applyBorder="1" applyAlignment="1" applyProtection="1">
      <alignment horizontal="right" shrinkToFit="1"/>
      <protection hidden="1"/>
    </xf>
    <xf numFmtId="0" fontId="0" fillId="0" borderId="7" xfId="0" applyBorder="1" applyAlignment="1" applyProtection="1">
      <alignment horizontal="right" shrinkToFit="1"/>
      <protection hidden="1"/>
    </xf>
    <xf numFmtId="8" fontId="0" fillId="0" borderId="4" xfId="0" applyNumberFormat="1" applyBorder="1" applyAlignment="1" applyProtection="1">
      <alignment horizontal="right" shrinkToFit="1"/>
      <protection hidden="1"/>
    </xf>
    <xf numFmtId="0" fontId="0" fillId="0" borderId="15" xfId="0" applyBorder="1" applyAlignment="1" applyProtection="1">
      <alignment horizontal="right" shrinkToFit="1"/>
      <protection hidden="1"/>
    </xf>
    <xf numFmtId="0" fontId="0" fillId="0" borderId="5" xfId="0" applyBorder="1" applyAlignment="1" applyProtection="1">
      <alignment horizontal="right" shrinkToFit="1"/>
      <protection hidden="1"/>
    </xf>
    <xf numFmtId="0" fontId="1" fillId="5" borderId="16" xfId="0" applyFont="1" applyFill="1" applyBorder="1" applyAlignment="1" applyProtection="1">
      <alignment horizontal="center" shrinkToFit="1"/>
      <protection hidden="1"/>
    </xf>
    <xf numFmtId="0" fontId="1" fillId="5" borderId="18" xfId="0" applyFont="1" applyFill="1" applyBorder="1" applyAlignment="1" applyProtection="1">
      <alignment horizontal="center" shrinkToFit="1"/>
      <protection hidden="1"/>
    </xf>
    <xf numFmtId="0" fontId="1" fillId="5" borderId="17" xfId="0" applyFont="1" applyFill="1" applyBorder="1" applyAlignment="1" applyProtection="1">
      <alignment horizontal="center" shrinkToFit="1"/>
      <protection hidden="1"/>
    </xf>
    <xf numFmtId="8" fontId="0" fillId="0" borderId="2" xfId="0" applyNumberFormat="1" applyBorder="1" applyAlignment="1" applyProtection="1">
      <alignment horizontal="right" shrinkToFit="1"/>
      <protection locked="0"/>
    </xf>
    <xf numFmtId="0" fontId="0" fillId="0" borderId="10" xfId="0" applyBorder="1" applyAlignment="1" applyProtection="1">
      <alignment horizontal="right" shrinkToFit="1"/>
      <protection locked="0"/>
    </xf>
    <xf numFmtId="0" fontId="0" fillId="0" borderId="3" xfId="0" applyBorder="1" applyAlignment="1" applyProtection="1">
      <alignment horizontal="right" shrinkToFit="1"/>
      <protection locked="0"/>
    </xf>
    <xf numFmtId="8" fontId="0" fillId="0" borderId="6" xfId="0" applyNumberFormat="1" applyBorder="1" applyAlignment="1" applyProtection="1">
      <alignment horizontal="right" shrinkToFit="1"/>
      <protection locked="0"/>
    </xf>
    <xf numFmtId="0" fontId="0" fillId="0" borderId="0" xfId="0" applyBorder="1" applyAlignment="1" applyProtection="1">
      <alignment horizontal="right" shrinkToFit="1"/>
      <protection locked="0"/>
    </xf>
    <xf numFmtId="0" fontId="0" fillId="0" borderId="7" xfId="0" applyBorder="1" applyAlignment="1" applyProtection="1">
      <alignment horizontal="right" shrinkToFit="1"/>
      <protection locked="0"/>
    </xf>
    <xf numFmtId="8" fontId="0" fillId="0" borderId="4" xfId="0" applyNumberFormat="1" applyBorder="1" applyAlignment="1" applyProtection="1">
      <alignment horizontal="right" shrinkToFit="1"/>
      <protection locked="0"/>
    </xf>
    <xf numFmtId="0" fontId="0" fillId="0" borderId="15" xfId="0" applyBorder="1" applyAlignment="1" applyProtection="1">
      <alignment horizontal="right" shrinkToFit="1"/>
      <protection locked="0"/>
    </xf>
    <xf numFmtId="0" fontId="0" fillId="0" borderId="5" xfId="0" applyBorder="1" applyAlignment="1" applyProtection="1">
      <alignment horizontal="right" shrinkToFit="1"/>
      <protection locked="0"/>
    </xf>
    <xf numFmtId="8" fontId="0" fillId="0" borderId="2" xfId="0" applyNumberFormat="1" applyBorder="1" applyAlignment="1" applyProtection="1">
      <alignment horizontal="right" shrinkToFit="1"/>
      <protection hidden="1"/>
    </xf>
    <xf numFmtId="0" fontId="0" fillId="0" borderId="10" xfId="0" applyBorder="1" applyAlignment="1" applyProtection="1">
      <alignment horizontal="right" shrinkToFit="1"/>
      <protection hidden="1"/>
    </xf>
    <xf numFmtId="0" fontId="0" fillId="0" borderId="3" xfId="0" applyBorder="1" applyAlignment="1" applyProtection="1">
      <alignment horizontal="right" shrinkToFit="1"/>
      <protection hidden="1"/>
    </xf>
    <xf numFmtId="8" fontId="0" fillId="0" borderId="16" xfId="0" applyNumberFormat="1" applyBorder="1" applyAlignment="1" applyProtection="1">
      <alignment horizontal="right" shrinkToFit="1"/>
      <protection hidden="1"/>
    </xf>
    <xf numFmtId="8" fontId="0" fillId="0" borderId="18" xfId="0" applyNumberFormat="1" applyBorder="1" applyAlignment="1" applyProtection="1">
      <alignment horizontal="right" shrinkToFit="1"/>
      <protection hidden="1"/>
    </xf>
    <xf numFmtId="8" fontId="0" fillId="0" borderId="17" xfId="0" applyNumberFormat="1" applyBorder="1" applyAlignment="1" applyProtection="1">
      <alignment horizontal="right" shrinkToFit="1"/>
      <protection hidden="1"/>
    </xf>
    <xf numFmtId="0" fontId="1" fillId="6" borderId="17" xfId="0" applyFont="1" applyFill="1" applyBorder="1" applyAlignment="1" applyProtection="1">
      <alignment horizontal="center" shrinkToFit="1"/>
      <protection hidden="1"/>
    </xf>
    <xf numFmtId="8" fontId="0" fillId="0" borderId="16" xfId="0" applyNumberFormat="1" applyBorder="1" applyAlignment="1" applyProtection="1">
      <alignment horizontal="center" shrinkToFit="1"/>
      <protection locked="0"/>
    </xf>
    <xf numFmtId="8" fontId="0" fillId="0" borderId="18" xfId="0" applyNumberFormat="1" applyBorder="1" applyAlignment="1" applyProtection="1">
      <alignment horizontal="center" shrinkToFit="1"/>
      <protection locked="0"/>
    </xf>
    <xf numFmtId="8" fontId="0" fillId="0" borderId="17" xfId="0" applyNumberFormat="1" applyBorder="1" applyAlignment="1" applyProtection="1">
      <alignment horizontal="center" shrinkToFit="1"/>
      <protection locked="0"/>
    </xf>
    <xf numFmtId="0" fontId="4" fillId="15" borderId="0" xfId="0" applyFont="1" applyFill="1" applyBorder="1" applyAlignment="1" applyProtection="1">
      <alignment horizontal="left" vertical="center" wrapText="1"/>
      <protection hidden="1"/>
    </xf>
    <xf numFmtId="3" fontId="0" fillId="0" borderId="16" xfId="0" applyNumberFormat="1" applyBorder="1" applyAlignment="1" applyProtection="1">
      <alignment horizontal="center" shrinkToFit="1"/>
      <protection locked="0"/>
    </xf>
    <xf numFmtId="3" fontId="0" fillId="0" borderId="18" xfId="0" applyNumberFormat="1" applyBorder="1" applyAlignment="1" applyProtection="1">
      <alignment horizontal="center" shrinkToFit="1"/>
      <protection locked="0"/>
    </xf>
    <xf numFmtId="3" fontId="0" fillId="0" borderId="17" xfId="0" applyNumberFormat="1" applyBorder="1" applyAlignment="1" applyProtection="1">
      <alignment horizontal="center" shrinkToFit="1"/>
      <protection locked="0"/>
    </xf>
    <xf numFmtId="10" fontId="0" fillId="0" borderId="16" xfId="0" applyNumberFormat="1" applyBorder="1" applyAlignment="1" applyProtection="1">
      <alignment horizontal="center" shrinkToFit="1"/>
      <protection hidden="1"/>
    </xf>
    <xf numFmtId="10" fontId="0" fillId="0" borderId="18" xfId="0" applyNumberFormat="1" applyBorder="1" applyAlignment="1" applyProtection="1">
      <alignment horizontal="center" shrinkToFit="1"/>
      <protection hidden="1"/>
    </xf>
    <xf numFmtId="10" fontId="0" fillId="0" borderId="17" xfId="0" applyNumberFormat="1" applyBorder="1" applyAlignment="1" applyProtection="1">
      <alignment horizontal="center" shrinkToFit="1"/>
      <protection hidden="1"/>
    </xf>
    <xf numFmtId="0" fontId="4" fillId="15" borderId="18" xfId="0" applyFont="1" applyFill="1" applyBorder="1" applyAlignment="1" applyProtection="1">
      <alignment horizontal="center" shrinkToFit="1"/>
      <protection hidden="1"/>
    </xf>
    <xf numFmtId="8" fontId="0" fillId="4" borderId="16" xfId="0" applyNumberFormat="1" applyFill="1" applyBorder="1" applyAlignment="1" applyProtection="1">
      <alignment horizontal="center" shrinkToFit="1"/>
      <protection hidden="1"/>
    </xf>
    <xf numFmtId="8" fontId="0" fillId="4" borderId="18" xfId="0" applyNumberFormat="1" applyFill="1" applyBorder="1" applyAlignment="1" applyProtection="1">
      <alignment horizontal="center" shrinkToFit="1"/>
      <protection hidden="1"/>
    </xf>
    <xf numFmtId="8" fontId="0" fillId="4" borderId="17" xfId="0" applyNumberFormat="1" applyFill="1" applyBorder="1" applyAlignment="1" applyProtection="1">
      <alignment horizontal="center" shrinkToFit="1"/>
      <protection hidden="1"/>
    </xf>
    <xf numFmtId="0" fontId="3" fillId="2" borderId="9" xfId="0" applyFont="1" applyFill="1" applyBorder="1" applyAlignment="1" applyProtection="1">
      <alignment horizontal="center" vertical="center" shrinkToFit="1"/>
      <protection hidden="1"/>
    </xf>
    <xf numFmtId="0" fontId="3" fillId="2" borderId="8" xfId="0" applyFont="1" applyFill="1" applyBorder="1" applyAlignment="1" applyProtection="1">
      <alignment horizontal="center" vertical="center" shrinkToFit="1"/>
      <protection hidden="1"/>
    </xf>
    <xf numFmtId="0" fontId="4" fillId="0" borderId="2" xfId="0" applyFont="1" applyBorder="1" applyAlignment="1" applyProtection="1">
      <alignment horizontal="left" wrapText="1"/>
      <protection hidden="1"/>
    </xf>
    <xf numFmtId="0" fontId="4" fillId="0" borderId="3" xfId="0" applyFont="1" applyBorder="1" applyAlignment="1" applyProtection="1">
      <alignment horizontal="left" wrapText="1"/>
      <protection hidden="1"/>
    </xf>
    <xf numFmtId="0" fontId="4" fillId="0" borderId="6" xfId="0" applyFont="1" applyBorder="1" applyAlignment="1" applyProtection="1">
      <alignment horizontal="left" wrapText="1"/>
      <protection hidden="1"/>
    </xf>
    <xf numFmtId="0" fontId="4" fillId="0" borderId="7" xfId="0" applyFont="1" applyBorder="1" applyAlignment="1" applyProtection="1">
      <alignment horizontal="left" wrapText="1"/>
      <protection hidden="1"/>
    </xf>
    <xf numFmtId="0" fontId="4" fillId="0" borderId="4" xfId="0" applyFont="1" applyBorder="1" applyAlignment="1" applyProtection="1">
      <alignment horizontal="left" wrapText="1"/>
      <protection hidden="1"/>
    </xf>
    <xf numFmtId="0" fontId="4" fillId="0" borderId="5" xfId="0" applyFont="1" applyBorder="1" applyAlignment="1" applyProtection="1">
      <alignment horizontal="left" wrapText="1"/>
      <protection hidden="1"/>
    </xf>
    <xf numFmtId="0" fontId="0" fillId="0" borderId="1" xfId="0" applyBorder="1" applyAlignment="1" applyProtection="1">
      <alignment horizontal="center" shrinkToFit="1"/>
      <protection hidden="1"/>
    </xf>
    <xf numFmtId="0" fontId="4" fillId="4" borderId="0" xfId="0" applyFont="1" applyFill="1" applyBorder="1" applyAlignment="1" applyProtection="1">
      <alignment horizontal="center" shrinkToFit="1"/>
      <protection hidden="1"/>
    </xf>
    <xf numFmtId="0" fontId="3" fillId="2" borderId="2" xfId="0" applyFont="1" applyFill="1" applyBorder="1" applyAlignment="1" applyProtection="1">
      <alignment horizontal="center" vertical="center" shrinkToFit="1"/>
      <protection hidden="1"/>
    </xf>
    <xf numFmtId="0" fontId="3" fillId="2" borderId="3" xfId="0" applyFont="1" applyFill="1" applyBorder="1" applyAlignment="1" applyProtection="1">
      <alignment horizontal="center" vertical="center" shrinkToFit="1"/>
      <protection hidden="1"/>
    </xf>
    <xf numFmtId="0" fontId="3" fillId="2" borderId="4" xfId="0" applyFont="1" applyFill="1" applyBorder="1" applyAlignment="1" applyProtection="1">
      <alignment horizontal="center" vertical="center" shrinkToFit="1"/>
      <protection hidden="1"/>
    </xf>
    <xf numFmtId="0" fontId="3" fillId="2" borderId="5" xfId="0" applyFont="1" applyFill="1" applyBorder="1" applyAlignment="1" applyProtection="1">
      <alignment horizontal="center" vertical="center" shrinkToFit="1"/>
      <protection hidden="1"/>
    </xf>
    <xf numFmtId="9" fontId="1" fillId="5" borderId="16" xfId="0" applyNumberFormat="1" applyFont="1" applyFill="1" applyBorder="1" applyAlignment="1" applyProtection="1">
      <alignment horizontal="center" shrinkToFit="1"/>
      <protection hidden="1"/>
    </xf>
    <xf numFmtId="0" fontId="4" fillId="4" borderId="2" xfId="0" applyFont="1" applyFill="1" applyBorder="1" applyAlignment="1" applyProtection="1">
      <alignment horizontal="left" vertical="center" wrapText="1"/>
      <protection hidden="1"/>
    </xf>
    <xf numFmtId="0" fontId="4" fillId="4" borderId="10" xfId="0" applyFont="1" applyFill="1" applyBorder="1" applyAlignment="1" applyProtection="1">
      <alignment horizontal="left" vertical="center" wrapText="1"/>
      <protection hidden="1"/>
    </xf>
    <xf numFmtId="0" fontId="4" fillId="4" borderId="3" xfId="0" applyFont="1" applyFill="1" applyBorder="1" applyAlignment="1" applyProtection="1">
      <alignment horizontal="left" vertical="center" wrapText="1"/>
      <protection hidden="1"/>
    </xf>
    <xf numFmtId="0" fontId="4" fillId="4" borderId="6" xfId="0" applyFont="1" applyFill="1" applyBorder="1" applyAlignment="1" applyProtection="1">
      <alignment horizontal="left" vertical="center" wrapText="1"/>
      <protection hidden="1"/>
    </xf>
    <xf numFmtId="0" fontId="4" fillId="4" borderId="0" xfId="0" applyFont="1" applyFill="1" applyBorder="1" applyAlignment="1" applyProtection="1">
      <alignment horizontal="left" vertical="center" wrapText="1"/>
      <protection hidden="1"/>
    </xf>
    <xf numFmtId="0" fontId="4" fillId="4" borderId="7" xfId="0" applyFont="1" applyFill="1" applyBorder="1" applyAlignment="1" applyProtection="1">
      <alignment horizontal="left" vertical="center" wrapText="1"/>
      <protection hidden="1"/>
    </xf>
    <xf numFmtId="0" fontId="4" fillId="4" borderId="4" xfId="0" applyFont="1" applyFill="1" applyBorder="1" applyAlignment="1" applyProtection="1">
      <alignment horizontal="left" vertical="center" wrapText="1"/>
      <protection hidden="1"/>
    </xf>
    <xf numFmtId="0" fontId="4" fillId="4" borderId="15" xfId="0" applyFont="1" applyFill="1" applyBorder="1" applyAlignment="1" applyProtection="1">
      <alignment horizontal="left" vertical="center" wrapText="1"/>
      <protection hidden="1"/>
    </xf>
    <xf numFmtId="0" fontId="4" fillId="4" borderId="5" xfId="0" applyFont="1" applyFill="1" applyBorder="1" applyAlignment="1" applyProtection="1">
      <alignment horizontal="left" vertical="center" wrapText="1"/>
      <protection hidden="1"/>
    </xf>
    <xf numFmtId="0" fontId="2" fillId="0" borderId="16" xfId="0" applyFont="1" applyBorder="1" applyAlignment="1" applyProtection="1">
      <alignment horizontal="center" shrinkToFit="1"/>
      <protection hidden="1"/>
    </xf>
    <xf numFmtId="0" fontId="2" fillId="0" borderId="17" xfId="0" applyFont="1" applyBorder="1" applyAlignment="1" applyProtection="1">
      <alignment horizontal="center" shrinkToFit="1"/>
      <protection hidden="1"/>
    </xf>
    <xf numFmtId="0" fontId="4" fillId="0" borderId="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3" fillId="2" borderId="10" xfId="0" applyFont="1" applyFill="1" applyBorder="1" applyAlignment="1" applyProtection="1">
      <alignment horizontal="center" vertical="center" shrinkToFit="1"/>
      <protection hidden="1"/>
    </xf>
    <xf numFmtId="0" fontId="3" fillId="2" borderId="15" xfId="0" applyFont="1" applyFill="1" applyBorder="1" applyAlignment="1" applyProtection="1">
      <alignment horizontal="center" vertical="center" shrinkToFit="1"/>
      <protection hidden="1"/>
    </xf>
    <xf numFmtId="0" fontId="2" fillId="0" borderId="0" xfId="0" applyFont="1" applyAlignment="1" applyProtection="1">
      <alignment horizontal="center" shrinkToFit="1"/>
      <protection hidden="1"/>
    </xf>
    <xf numFmtId="0" fontId="2" fillId="0" borderId="0" xfId="0" applyFont="1" applyBorder="1" applyAlignment="1" applyProtection="1">
      <alignment horizontal="center" shrinkToFit="1"/>
      <protection hidden="1"/>
    </xf>
    <xf numFmtId="0" fontId="4" fillId="0" borderId="14" xfId="0" applyFont="1" applyBorder="1" applyAlignment="1" applyProtection="1">
      <alignment horizontal="left" vertical="center" wrapText="1"/>
      <protection hidden="1"/>
    </xf>
    <xf numFmtId="0" fontId="2" fillId="4" borderId="6" xfId="0" applyFont="1" applyFill="1" applyBorder="1" applyAlignment="1" applyProtection="1">
      <alignment horizontal="right" shrinkToFit="1"/>
      <protection hidden="1"/>
    </xf>
    <xf numFmtId="0" fontId="2" fillId="4" borderId="0" xfId="0" applyFont="1" applyFill="1" applyAlignment="1" applyProtection="1">
      <alignment horizontal="right" shrinkToFit="1"/>
      <protection hidden="1"/>
    </xf>
    <xf numFmtId="0" fontId="9" fillId="4" borderId="6" xfId="0" applyFont="1" applyFill="1" applyBorder="1" applyAlignment="1" applyProtection="1">
      <alignment horizontal="right" vertical="center" shrinkToFit="1"/>
      <protection hidden="1"/>
    </xf>
    <xf numFmtId="0" fontId="9" fillId="4" borderId="0" xfId="0" applyFont="1" applyFill="1" applyBorder="1" applyAlignment="1" applyProtection="1">
      <alignment horizontal="right" vertical="center" shrinkToFit="1"/>
      <protection hidden="1"/>
    </xf>
    <xf numFmtId="0" fontId="18" fillId="4" borderId="6" xfId="0" applyFont="1" applyFill="1" applyBorder="1" applyAlignment="1" applyProtection="1">
      <alignment horizontal="left" vertical="center" shrinkToFit="1"/>
      <protection hidden="1"/>
    </xf>
    <xf numFmtId="0" fontId="9" fillId="0" borderId="2" xfId="0" applyFont="1" applyFill="1" applyBorder="1" applyAlignment="1" applyProtection="1">
      <alignment horizontal="center" shrinkToFit="1"/>
      <protection hidden="1"/>
    </xf>
    <xf numFmtId="0" fontId="9" fillId="0" borderId="10" xfId="0" applyFont="1" applyFill="1" applyBorder="1" applyAlignment="1" applyProtection="1">
      <alignment horizontal="center" shrinkToFit="1"/>
      <protection hidden="1"/>
    </xf>
    <xf numFmtId="0" fontId="2" fillId="0" borderId="6" xfId="0" applyFont="1" applyBorder="1" applyAlignment="1" applyProtection="1">
      <alignment horizontal="center" shrinkToFit="1"/>
      <protection hidden="1"/>
    </xf>
    <xf numFmtId="0" fontId="2" fillId="0" borderId="7" xfId="0" applyFont="1" applyBorder="1" applyAlignment="1" applyProtection="1">
      <alignment horizontal="center" shrinkToFit="1"/>
      <protection hidden="1"/>
    </xf>
    <xf numFmtId="0" fontId="0" fillId="4" borderId="16" xfId="0" applyFill="1" applyBorder="1" applyAlignment="1" applyProtection="1">
      <alignment horizontal="center" shrinkToFit="1"/>
      <protection hidden="1"/>
    </xf>
    <xf numFmtId="0" fontId="0" fillId="4" borderId="18" xfId="0" applyFill="1" applyBorder="1" applyAlignment="1" applyProtection="1">
      <alignment horizontal="center" shrinkToFit="1"/>
      <protection hidden="1"/>
    </xf>
    <xf numFmtId="0" fontId="0" fillId="4" borderId="17" xfId="0" applyFill="1" applyBorder="1" applyAlignment="1" applyProtection="1">
      <alignment horizontal="center" shrinkToFit="1"/>
      <protection hidden="1"/>
    </xf>
    <xf numFmtId="0" fontId="1" fillId="3" borderId="9" xfId="0" applyFont="1" applyFill="1" applyBorder="1" applyAlignment="1" applyProtection="1">
      <alignment horizontal="center" shrinkToFit="1"/>
      <protection hidden="1"/>
    </xf>
    <xf numFmtId="165" fontId="0" fillId="0" borderId="10" xfId="0" applyNumberFormat="1" applyBorder="1" applyAlignment="1" applyProtection="1">
      <alignment horizontal="center" shrinkToFit="1"/>
      <protection hidden="1"/>
    </xf>
    <xf numFmtId="165" fontId="0" fillId="0" borderId="2" xfId="0" applyNumberFormat="1" applyBorder="1" applyAlignment="1" applyProtection="1">
      <alignment horizontal="center" shrinkToFit="1"/>
      <protection hidden="1"/>
    </xf>
    <xf numFmtId="165" fontId="0" fillId="0" borderId="0" xfId="0" applyNumberFormat="1" applyBorder="1" applyAlignment="1" applyProtection="1">
      <alignment horizontal="center" shrinkToFit="1"/>
      <protection hidden="1"/>
    </xf>
    <xf numFmtId="165" fontId="0" fillId="0" borderId="6" xfId="0" applyNumberFormat="1" applyBorder="1" applyAlignment="1" applyProtection="1">
      <alignment horizontal="center" shrinkToFit="1"/>
      <protection hidden="1"/>
    </xf>
    <xf numFmtId="0" fontId="9" fillId="0" borderId="3" xfId="0" applyFont="1" applyFill="1" applyBorder="1" applyAlignment="1" applyProtection="1">
      <alignment horizontal="center" shrinkToFit="1"/>
      <protection hidden="1"/>
    </xf>
    <xf numFmtId="0" fontId="1" fillId="2" borderId="1" xfId="0" applyFont="1" applyFill="1" applyBorder="1" applyAlignment="1" applyProtection="1">
      <alignment horizontal="center" shrinkToFit="1"/>
      <protection hidden="1"/>
    </xf>
    <xf numFmtId="165" fontId="0" fillId="0" borderId="16" xfId="0" applyNumberFormat="1" applyBorder="1" applyAlignment="1" applyProtection="1">
      <alignment horizontal="center" shrinkToFit="1"/>
      <protection hidden="1"/>
    </xf>
    <xf numFmtId="165" fontId="0" fillId="0" borderId="18" xfId="0" applyNumberFormat="1" applyBorder="1" applyAlignment="1" applyProtection="1">
      <alignment horizontal="center" shrinkToFit="1"/>
      <protection hidden="1"/>
    </xf>
    <xf numFmtId="165" fontId="0" fillId="0" borderId="17" xfId="0" applyNumberFormat="1" applyBorder="1" applyAlignment="1" applyProtection="1">
      <alignment horizontal="center" shrinkToFit="1"/>
      <protection hidden="1"/>
    </xf>
    <xf numFmtId="0" fontId="1" fillId="3" borderId="16" xfId="0" applyFont="1" applyFill="1" applyBorder="1" applyAlignment="1" applyProtection="1">
      <alignment horizontal="center" vertical="center" shrinkToFit="1"/>
      <protection hidden="1"/>
    </xf>
    <xf numFmtId="0" fontId="1" fillId="3" borderId="18" xfId="0" applyFont="1" applyFill="1" applyBorder="1" applyAlignment="1" applyProtection="1">
      <alignment horizontal="center" vertical="center" shrinkToFit="1"/>
      <protection hidden="1"/>
    </xf>
    <xf numFmtId="0" fontId="1" fillId="3" borderId="17" xfId="0" applyFont="1" applyFill="1" applyBorder="1" applyAlignment="1" applyProtection="1">
      <alignment horizontal="center" vertical="center" shrinkToFit="1"/>
      <protection hidden="1"/>
    </xf>
    <xf numFmtId="0" fontId="2" fillId="0" borderId="4" xfId="0" applyFont="1" applyBorder="1" applyAlignment="1" applyProtection="1">
      <alignment horizontal="center" shrinkToFit="1"/>
      <protection hidden="1"/>
    </xf>
    <xf numFmtId="0" fontId="2" fillId="0" borderId="15" xfId="0" applyFont="1" applyBorder="1" applyAlignment="1" applyProtection="1">
      <alignment horizontal="center" shrinkToFit="1"/>
      <protection hidden="1"/>
    </xf>
    <xf numFmtId="8" fontId="0" fillId="0" borderId="16" xfId="0" applyNumberFormat="1" applyBorder="1" applyAlignment="1" applyProtection="1">
      <alignment horizontal="center" shrinkToFit="1"/>
      <protection hidden="1"/>
    </xf>
    <xf numFmtId="8" fontId="0" fillId="0" borderId="18" xfId="0" applyNumberFormat="1" applyBorder="1" applyAlignment="1" applyProtection="1">
      <alignment horizontal="center" shrinkToFit="1"/>
      <protection hidden="1"/>
    </xf>
    <xf numFmtId="8" fontId="0" fillId="0" borderId="17" xfId="0" applyNumberFormat="1" applyBorder="1" applyAlignment="1" applyProtection="1">
      <alignment horizontal="center" shrinkToFit="1"/>
      <protection hidden="1"/>
    </xf>
    <xf numFmtId="0" fontId="17" fillId="3" borderId="2" xfId="0" applyFont="1" applyFill="1" applyBorder="1" applyAlignment="1" applyProtection="1">
      <alignment horizontal="center" vertical="center" shrinkToFit="1"/>
      <protection hidden="1"/>
    </xf>
    <xf numFmtId="0" fontId="17" fillId="3" borderId="10" xfId="0" applyFont="1" applyFill="1" applyBorder="1" applyAlignment="1" applyProtection="1">
      <alignment horizontal="center" vertical="center" shrinkToFit="1"/>
      <protection hidden="1"/>
    </xf>
    <xf numFmtId="0" fontId="17" fillId="3" borderId="4" xfId="0" applyFont="1" applyFill="1" applyBorder="1" applyAlignment="1" applyProtection="1">
      <alignment horizontal="center" vertical="center" shrinkToFit="1"/>
      <protection hidden="1"/>
    </xf>
    <xf numFmtId="0" fontId="17" fillId="3" borderId="15" xfId="0" applyFont="1" applyFill="1" applyBorder="1" applyAlignment="1" applyProtection="1">
      <alignment horizontal="center" vertical="center" shrinkToFit="1"/>
      <protection hidden="1"/>
    </xf>
    <xf numFmtId="8" fontId="11" fillId="0" borderId="2" xfId="0" applyNumberFormat="1" applyFont="1" applyBorder="1" applyAlignment="1" applyProtection="1">
      <alignment horizontal="center" vertical="center" shrinkToFit="1"/>
      <protection hidden="1"/>
    </xf>
    <xf numFmtId="8" fontId="11" fillId="0" borderId="10" xfId="0" applyNumberFormat="1" applyFont="1" applyBorder="1" applyAlignment="1" applyProtection="1">
      <alignment horizontal="center" vertical="center" shrinkToFit="1"/>
      <protection hidden="1"/>
    </xf>
    <xf numFmtId="8" fontId="11" fillId="0" borderId="3" xfId="0" applyNumberFormat="1" applyFont="1" applyBorder="1" applyAlignment="1" applyProtection="1">
      <alignment horizontal="center" vertical="center" shrinkToFit="1"/>
      <protection hidden="1"/>
    </xf>
    <xf numFmtId="8" fontId="11" fillId="0" borderId="4" xfId="0" applyNumberFormat="1" applyFont="1" applyBorder="1" applyAlignment="1" applyProtection="1">
      <alignment horizontal="center" vertical="center" shrinkToFit="1"/>
      <protection hidden="1"/>
    </xf>
    <xf numFmtId="8" fontId="11" fillId="0" borderId="15" xfId="0" applyNumberFormat="1" applyFont="1" applyBorder="1" applyAlignment="1" applyProtection="1">
      <alignment horizontal="center" vertical="center" shrinkToFit="1"/>
      <protection hidden="1"/>
    </xf>
    <xf numFmtId="8" fontId="11" fillId="0" borderId="5" xfId="0" applyNumberFormat="1" applyFont="1" applyBorder="1" applyAlignment="1" applyProtection="1">
      <alignment horizontal="center" vertical="center" shrinkToFit="1"/>
      <protection hidden="1"/>
    </xf>
    <xf numFmtId="165" fontId="0" fillId="5" borderId="4" xfId="0" applyNumberFormat="1" applyFill="1" applyBorder="1" applyAlignment="1" applyProtection="1">
      <alignment horizontal="center" shrinkToFit="1"/>
      <protection hidden="1"/>
    </xf>
    <xf numFmtId="165" fontId="0" fillId="5" borderId="15" xfId="0" applyNumberFormat="1" applyFill="1" applyBorder="1" applyAlignment="1" applyProtection="1">
      <alignment horizontal="center" shrinkToFit="1"/>
      <protection hidden="1"/>
    </xf>
    <xf numFmtId="165" fontId="0" fillId="5" borderId="5" xfId="0" applyNumberFormat="1" applyFill="1" applyBorder="1" applyAlignment="1" applyProtection="1">
      <alignment horizontal="center" shrinkToFit="1"/>
      <protection hidden="1"/>
    </xf>
    <xf numFmtId="0" fontId="13" fillId="3" borderId="1" xfId="0" applyFont="1" applyFill="1" applyBorder="1" applyAlignment="1" applyProtection="1">
      <alignment horizontal="center" vertical="center" shrinkToFit="1"/>
      <protection hidden="1"/>
    </xf>
    <xf numFmtId="165" fontId="0" fillId="5" borderId="2" xfId="0" applyNumberFormat="1" applyFill="1" applyBorder="1" applyAlignment="1" applyProtection="1">
      <alignment horizontal="center" shrinkToFit="1"/>
      <protection hidden="1"/>
    </xf>
    <xf numFmtId="165" fontId="0" fillId="5" borderId="10" xfId="0" applyNumberFormat="1" applyFill="1" applyBorder="1" applyAlignment="1" applyProtection="1">
      <alignment horizontal="center" shrinkToFit="1"/>
      <protection hidden="1"/>
    </xf>
    <xf numFmtId="165" fontId="0" fillId="5" borderId="3" xfId="0" applyNumberFormat="1" applyFill="1" applyBorder="1" applyAlignment="1" applyProtection="1">
      <alignment horizontal="center" shrinkToFit="1"/>
      <protection hidden="1"/>
    </xf>
    <xf numFmtId="0" fontId="0" fillId="0" borderId="16" xfId="0" applyNumberFormat="1" applyBorder="1" applyAlignment="1" applyProtection="1">
      <alignment horizontal="center" shrinkToFit="1"/>
      <protection hidden="1"/>
    </xf>
    <xf numFmtId="0" fontId="0" fillId="0" borderId="18" xfId="0" applyNumberFormat="1" applyBorder="1" applyAlignment="1" applyProtection="1">
      <alignment horizontal="center" shrinkToFit="1"/>
      <protection hidden="1"/>
    </xf>
    <xf numFmtId="0" fontId="0" fillId="0" borderId="17" xfId="0" applyNumberFormat="1" applyBorder="1" applyAlignment="1" applyProtection="1">
      <alignment horizontal="center" shrinkToFit="1"/>
      <protection hidden="1"/>
    </xf>
    <xf numFmtId="10" fontId="11" fillId="0" borderId="2" xfId="0" applyNumberFormat="1" applyFont="1" applyBorder="1" applyAlignment="1" applyProtection="1">
      <alignment horizontal="center" vertical="center" shrinkToFit="1"/>
      <protection hidden="1"/>
    </xf>
    <xf numFmtId="10" fontId="11" fillId="0" borderId="10" xfId="0" applyNumberFormat="1" applyFont="1" applyBorder="1" applyAlignment="1" applyProtection="1">
      <alignment horizontal="center" vertical="center" shrinkToFit="1"/>
      <protection hidden="1"/>
    </xf>
    <xf numFmtId="10" fontId="11" fillId="0" borderId="3" xfId="0" applyNumberFormat="1" applyFont="1" applyBorder="1" applyAlignment="1" applyProtection="1">
      <alignment horizontal="center" vertical="center" shrinkToFit="1"/>
      <protection hidden="1"/>
    </xf>
    <xf numFmtId="10" fontId="11" fillId="0" borderId="4" xfId="0" applyNumberFormat="1" applyFont="1" applyBorder="1" applyAlignment="1" applyProtection="1">
      <alignment horizontal="center" vertical="center" shrinkToFit="1"/>
      <protection hidden="1"/>
    </xf>
    <xf numFmtId="10" fontId="11" fillId="0" borderId="15" xfId="0" applyNumberFormat="1" applyFont="1" applyBorder="1" applyAlignment="1" applyProtection="1">
      <alignment horizontal="center" vertical="center" shrinkToFit="1"/>
      <protection hidden="1"/>
    </xf>
    <xf numFmtId="10" fontId="11" fillId="0" borderId="5" xfId="0" applyNumberFormat="1" applyFont="1" applyBorder="1" applyAlignment="1" applyProtection="1">
      <alignment horizontal="center" vertical="center" shrinkToFit="1"/>
      <protection hidden="1"/>
    </xf>
    <xf numFmtId="0" fontId="17" fillId="3" borderId="3" xfId="0" applyFont="1" applyFill="1" applyBorder="1" applyAlignment="1" applyProtection="1">
      <alignment horizontal="center" vertical="center" shrinkToFit="1"/>
      <protection hidden="1"/>
    </xf>
    <xf numFmtId="0" fontId="17" fillId="3" borderId="5" xfId="0" applyFont="1" applyFill="1" applyBorder="1" applyAlignment="1" applyProtection="1">
      <alignment horizontal="center" vertical="center" shrinkToFit="1"/>
      <protection hidden="1"/>
    </xf>
    <xf numFmtId="0" fontId="2" fillId="4" borderId="0" xfId="0" applyFont="1" applyFill="1" applyBorder="1" applyAlignment="1" applyProtection="1">
      <alignment horizontal="center" vertical="center" shrinkToFit="1"/>
      <protection hidden="1"/>
    </xf>
    <xf numFmtId="0" fontId="2" fillId="4" borderId="16" xfId="0" applyFont="1" applyFill="1" applyBorder="1" applyAlignment="1" applyProtection="1">
      <alignment horizontal="center" shrinkToFit="1"/>
      <protection hidden="1"/>
    </xf>
    <xf numFmtId="0" fontId="2" fillId="4" borderId="18" xfId="0" applyFont="1" applyFill="1" applyBorder="1" applyAlignment="1" applyProtection="1">
      <alignment horizontal="center" shrinkToFit="1"/>
      <protection hidden="1"/>
    </xf>
    <xf numFmtId="0" fontId="2" fillId="4" borderId="17" xfId="0" applyFont="1" applyFill="1" applyBorder="1" applyAlignment="1" applyProtection="1">
      <alignment horizontal="center" shrinkToFit="1"/>
      <protection hidden="1"/>
    </xf>
    <xf numFmtId="0" fontId="1" fillId="8" borderId="16" xfId="0" applyFont="1" applyFill="1" applyBorder="1" applyAlignment="1" applyProtection="1">
      <alignment horizontal="center" shrinkToFit="1"/>
      <protection hidden="1"/>
    </xf>
    <xf numFmtId="0" fontId="1" fillId="8" borderId="17" xfId="0" applyFont="1" applyFill="1" applyBorder="1" applyAlignment="1" applyProtection="1">
      <alignment horizontal="center" shrinkToFit="1"/>
      <protection hidden="1"/>
    </xf>
    <xf numFmtId="0" fontId="2" fillId="9" borderId="16" xfId="0" applyFont="1" applyFill="1" applyBorder="1" applyAlignment="1" applyProtection="1">
      <alignment horizontal="center" shrinkToFit="1"/>
      <protection hidden="1"/>
    </xf>
    <xf numFmtId="0" fontId="2" fillId="9" borderId="17" xfId="0" applyFont="1" applyFill="1" applyBorder="1" applyAlignment="1" applyProtection="1">
      <alignment horizontal="center" shrinkToFit="1"/>
      <protection hidden="1"/>
    </xf>
    <xf numFmtId="0" fontId="9" fillId="0" borderId="16" xfId="0" applyFont="1" applyBorder="1" applyAlignment="1" applyProtection="1">
      <alignment horizontal="center" shrinkToFit="1"/>
      <protection hidden="1"/>
    </xf>
    <xf numFmtId="0" fontId="9" fillId="0" borderId="17" xfId="0" applyFont="1" applyBorder="1" applyAlignment="1" applyProtection="1">
      <alignment horizontal="center" shrinkToFit="1"/>
      <protection hidden="1"/>
    </xf>
    <xf numFmtId="0" fontId="1" fillId="3" borderId="2"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3" xfId="0" applyFont="1" applyFill="1" applyBorder="1" applyAlignment="1" applyProtection="1">
      <alignment horizontal="center" vertical="center" wrapText="1"/>
      <protection hidden="1"/>
    </xf>
    <xf numFmtId="0" fontId="1" fillId="3" borderId="4" xfId="0" applyFont="1" applyFill="1" applyBorder="1" applyAlignment="1" applyProtection="1">
      <alignment horizontal="center" vertical="center" wrapText="1"/>
      <protection hidden="1"/>
    </xf>
    <xf numFmtId="0" fontId="1" fillId="3" borderId="15"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10" fontId="16" fillId="0" borderId="2" xfId="0" applyNumberFormat="1" applyFont="1" applyBorder="1" applyAlignment="1" applyProtection="1">
      <alignment horizontal="center" vertical="center" shrinkToFit="1"/>
      <protection hidden="1"/>
    </xf>
    <xf numFmtId="10" fontId="16" fillId="0" borderId="10" xfId="0" applyNumberFormat="1" applyFont="1" applyBorder="1" applyAlignment="1" applyProtection="1">
      <alignment horizontal="center" vertical="center" shrinkToFit="1"/>
      <protection hidden="1"/>
    </xf>
    <xf numFmtId="10" fontId="16" fillId="0" borderId="3" xfId="0" applyNumberFormat="1" applyFont="1" applyBorder="1" applyAlignment="1" applyProtection="1">
      <alignment horizontal="center" vertical="center" shrinkToFit="1"/>
      <protection hidden="1"/>
    </xf>
    <xf numFmtId="10" fontId="16" fillId="0" borderId="6" xfId="0" applyNumberFormat="1" applyFont="1" applyBorder="1" applyAlignment="1" applyProtection="1">
      <alignment horizontal="center" vertical="center" shrinkToFit="1"/>
      <protection hidden="1"/>
    </xf>
    <xf numFmtId="10" fontId="16" fillId="0" borderId="0" xfId="0" applyNumberFormat="1" applyFont="1" applyBorder="1" applyAlignment="1" applyProtection="1">
      <alignment horizontal="center" vertical="center" shrinkToFit="1"/>
      <protection hidden="1"/>
    </xf>
    <xf numFmtId="10" fontId="16" fillId="0" borderId="7" xfId="0" applyNumberFormat="1" applyFont="1" applyBorder="1" applyAlignment="1" applyProtection="1">
      <alignment horizontal="center" vertical="center" shrinkToFit="1"/>
      <protection hidden="1"/>
    </xf>
    <xf numFmtId="10" fontId="16" fillId="0" borderId="4" xfId="0" applyNumberFormat="1" applyFont="1" applyBorder="1" applyAlignment="1" applyProtection="1">
      <alignment horizontal="center" vertical="center" shrinkToFit="1"/>
      <protection hidden="1"/>
    </xf>
    <xf numFmtId="10" fontId="16" fillId="0" borderId="15" xfId="0" applyNumberFormat="1" applyFont="1" applyBorder="1" applyAlignment="1" applyProtection="1">
      <alignment horizontal="center" vertical="center" shrinkToFit="1"/>
      <protection hidden="1"/>
    </xf>
    <xf numFmtId="10" fontId="16" fillId="0" borderId="5" xfId="0" applyNumberFormat="1" applyFont="1" applyBorder="1" applyAlignment="1" applyProtection="1">
      <alignment horizontal="center" vertical="center" shrinkToFit="1"/>
      <protection hidden="1"/>
    </xf>
    <xf numFmtId="9" fontId="1" fillId="5" borderId="18" xfId="0" applyNumberFormat="1" applyFont="1" applyFill="1" applyBorder="1" applyAlignment="1" applyProtection="1">
      <alignment horizontal="center" shrinkToFit="1"/>
      <protection hidden="1"/>
    </xf>
    <xf numFmtId="9" fontId="1" fillId="5" borderId="17" xfId="0" applyNumberFormat="1" applyFont="1" applyFill="1" applyBorder="1" applyAlignment="1" applyProtection="1">
      <alignment horizontal="center" shrinkToFit="1"/>
      <protection hidden="1"/>
    </xf>
    <xf numFmtId="165" fontId="0" fillId="0" borderId="4" xfId="0" applyNumberFormat="1" applyBorder="1" applyAlignment="1" applyProtection="1">
      <alignment horizontal="center" shrinkToFit="1"/>
      <protection hidden="1"/>
    </xf>
    <xf numFmtId="0" fontId="1" fillId="3" borderId="1" xfId="0" applyFont="1" applyFill="1" applyBorder="1" applyAlignment="1" applyProtection="1">
      <alignment horizontal="center" shrinkToFit="1"/>
      <protection hidden="1"/>
    </xf>
    <xf numFmtId="3" fontId="0" fillId="0" borderId="16" xfId="0" applyNumberFormat="1" applyBorder="1" applyAlignment="1" applyProtection="1">
      <alignment horizontal="center" shrinkToFit="1"/>
      <protection hidden="1"/>
    </xf>
    <xf numFmtId="0" fontId="0" fillId="4" borderId="16" xfId="0" applyFont="1" applyFill="1" applyBorder="1" applyAlignment="1" applyProtection="1">
      <alignment horizontal="center" shrinkToFit="1"/>
      <protection hidden="1"/>
    </xf>
    <xf numFmtId="0" fontId="0" fillId="4" borderId="17" xfId="0" applyFont="1" applyFill="1" applyBorder="1" applyAlignment="1" applyProtection="1">
      <alignment horizontal="center" shrinkToFit="1"/>
      <protection hidden="1"/>
    </xf>
    <xf numFmtId="0" fontId="2" fillId="0" borderId="5" xfId="0" applyFont="1" applyBorder="1" applyAlignment="1" applyProtection="1">
      <alignment horizontal="center" shrinkToFit="1"/>
      <protection hidden="1"/>
    </xf>
    <xf numFmtId="0" fontId="1" fillId="3" borderId="4" xfId="0" applyFont="1" applyFill="1" applyBorder="1" applyAlignment="1" applyProtection="1">
      <alignment horizontal="center" shrinkToFit="1"/>
      <protection hidden="1"/>
    </xf>
    <xf numFmtId="0" fontId="1" fillId="3" borderId="15" xfId="0" applyFont="1" applyFill="1" applyBorder="1" applyAlignment="1" applyProtection="1">
      <alignment horizontal="center" shrinkToFit="1"/>
      <protection hidden="1"/>
    </xf>
    <xf numFmtId="0" fontId="1" fillId="3" borderId="5" xfId="0" applyFont="1" applyFill="1" applyBorder="1" applyAlignment="1" applyProtection="1">
      <alignment horizontal="center" shrinkToFit="1"/>
      <protection hidden="1"/>
    </xf>
    <xf numFmtId="165" fontId="0" fillId="0" borderId="15" xfId="0" applyNumberFormat="1" applyBorder="1" applyAlignment="1" applyProtection="1">
      <alignment horizontal="center" shrinkToFit="1"/>
      <protection hidden="1"/>
    </xf>
    <xf numFmtId="0" fontId="0" fillId="0" borderId="16" xfId="0" applyBorder="1" applyAlignment="1" applyProtection="1">
      <alignment horizontal="center" shrinkToFit="1"/>
      <protection hidden="1"/>
    </xf>
    <xf numFmtId="0" fontId="0" fillId="0" borderId="18" xfId="0" applyBorder="1" applyAlignment="1" applyProtection="1">
      <alignment horizontal="center" shrinkToFit="1"/>
      <protection hidden="1"/>
    </xf>
    <xf numFmtId="0" fontId="0" fillId="0" borderId="17" xfId="0" applyBorder="1" applyAlignment="1" applyProtection="1">
      <alignment horizontal="center" shrinkToFit="1"/>
      <protection hidden="1"/>
    </xf>
    <xf numFmtId="0" fontId="1" fillId="8" borderId="18" xfId="0" applyFont="1" applyFill="1" applyBorder="1" applyAlignment="1" applyProtection="1">
      <alignment horizontal="center" shrinkToFit="1"/>
      <protection hidden="1"/>
    </xf>
    <xf numFmtId="0" fontId="0" fillId="0" borderId="0" xfId="0" applyFont="1" applyAlignment="1" applyProtection="1">
      <alignment horizontal="center" vertical="center" wrapText="1"/>
      <protection hidden="1"/>
    </xf>
    <xf numFmtId="0" fontId="0" fillId="0" borderId="0" xfId="0" applyFont="1" applyBorder="1" applyAlignment="1" applyProtection="1">
      <alignment horizontal="center" wrapText="1"/>
      <protection hidden="1"/>
    </xf>
    <xf numFmtId="0" fontId="9" fillId="9" borderId="16" xfId="0" applyFont="1" applyFill="1" applyBorder="1" applyAlignment="1" applyProtection="1">
      <alignment horizontal="center" shrinkToFit="1"/>
      <protection hidden="1"/>
    </xf>
    <xf numFmtId="0" fontId="9" fillId="9" borderId="18" xfId="0" applyFont="1" applyFill="1" applyBorder="1" applyAlignment="1" applyProtection="1">
      <alignment horizontal="center" shrinkToFit="1"/>
      <protection hidden="1"/>
    </xf>
    <xf numFmtId="0" fontId="9" fillId="9" borderId="17" xfId="0" applyFont="1" applyFill="1" applyBorder="1" applyAlignment="1" applyProtection="1">
      <alignment horizontal="center" shrinkToFit="1"/>
      <protection hidden="1"/>
    </xf>
    <xf numFmtId="0" fontId="1" fillId="3" borderId="2" xfId="0" applyNumberFormat="1" applyFont="1" applyFill="1" applyBorder="1" applyAlignment="1" applyProtection="1">
      <alignment horizontal="center" wrapText="1"/>
      <protection hidden="1"/>
    </xf>
    <xf numFmtId="0" fontId="1" fillId="3" borderId="10" xfId="0" applyNumberFormat="1" applyFont="1" applyFill="1" applyBorder="1" applyAlignment="1" applyProtection="1">
      <alignment horizontal="center" wrapText="1"/>
      <protection hidden="1"/>
    </xf>
    <xf numFmtId="0" fontId="1" fillId="3" borderId="3" xfId="0" applyNumberFormat="1" applyFont="1" applyFill="1" applyBorder="1" applyAlignment="1" applyProtection="1">
      <alignment horizontal="center" wrapText="1"/>
      <protection hidden="1"/>
    </xf>
    <xf numFmtId="0" fontId="1" fillId="3" borderId="6" xfId="0" applyNumberFormat="1" applyFont="1" applyFill="1" applyBorder="1" applyAlignment="1" applyProtection="1">
      <alignment horizontal="center" wrapText="1"/>
      <protection hidden="1"/>
    </xf>
    <xf numFmtId="0" fontId="1" fillId="3" borderId="0" xfId="0" applyNumberFormat="1" applyFont="1" applyFill="1" applyBorder="1" applyAlignment="1" applyProtection="1">
      <alignment horizontal="center" wrapText="1"/>
      <protection hidden="1"/>
    </xf>
    <xf numFmtId="0" fontId="1" fillId="3" borderId="7" xfId="0" applyNumberFormat="1" applyFont="1" applyFill="1" applyBorder="1" applyAlignment="1" applyProtection="1">
      <alignment horizontal="center" wrapText="1"/>
      <protection hidden="1"/>
    </xf>
    <xf numFmtId="0" fontId="1" fillId="3" borderId="4" xfId="0" applyNumberFormat="1" applyFont="1" applyFill="1" applyBorder="1" applyAlignment="1" applyProtection="1">
      <alignment horizontal="center" wrapText="1"/>
      <protection hidden="1"/>
    </xf>
    <xf numFmtId="0" fontId="1" fillId="3" borderId="15" xfId="0" applyNumberFormat="1" applyFont="1" applyFill="1" applyBorder="1" applyAlignment="1" applyProtection="1">
      <alignment horizontal="center" wrapText="1"/>
      <protection hidden="1"/>
    </xf>
    <xf numFmtId="0" fontId="1" fillId="3" borderId="5" xfId="0" applyNumberFormat="1" applyFont="1" applyFill="1" applyBorder="1" applyAlignment="1" applyProtection="1">
      <alignment horizontal="center" wrapText="1"/>
      <protection hidden="1"/>
    </xf>
    <xf numFmtId="9" fontId="16" fillId="0" borderId="2" xfId="0" applyNumberFormat="1" applyFont="1" applyBorder="1" applyAlignment="1" applyProtection="1">
      <alignment horizontal="center" vertical="center" shrinkToFit="1"/>
      <protection hidden="1"/>
    </xf>
    <xf numFmtId="9" fontId="16" fillId="0" borderId="10" xfId="0" applyNumberFormat="1" applyFont="1" applyBorder="1" applyAlignment="1" applyProtection="1">
      <alignment horizontal="center" vertical="center" shrinkToFit="1"/>
      <protection hidden="1"/>
    </xf>
    <xf numFmtId="9" fontId="16" fillId="0" borderId="3" xfId="0" applyNumberFormat="1" applyFont="1" applyBorder="1" applyAlignment="1" applyProtection="1">
      <alignment horizontal="center" vertical="center" shrinkToFit="1"/>
      <protection hidden="1"/>
    </xf>
    <xf numFmtId="9" fontId="16" fillId="0" borderId="4" xfId="0" applyNumberFormat="1" applyFont="1" applyBorder="1" applyAlignment="1" applyProtection="1">
      <alignment horizontal="center" vertical="center" shrinkToFit="1"/>
      <protection hidden="1"/>
    </xf>
    <xf numFmtId="9" fontId="16" fillId="0" borderId="15" xfId="0" applyNumberFormat="1" applyFont="1" applyBorder="1" applyAlignment="1" applyProtection="1">
      <alignment horizontal="center" vertical="center" shrinkToFit="1"/>
      <protection hidden="1"/>
    </xf>
    <xf numFmtId="9" fontId="16" fillId="0" borderId="5" xfId="0" applyNumberFormat="1" applyFont="1" applyBorder="1" applyAlignment="1" applyProtection="1">
      <alignment horizontal="center" vertical="center" shrinkToFit="1"/>
      <protection hidden="1"/>
    </xf>
    <xf numFmtId="0" fontId="0" fillId="15" borderId="2" xfId="0" applyFill="1" applyBorder="1" applyAlignment="1" applyProtection="1">
      <alignment horizontal="center" shrinkToFit="1"/>
      <protection hidden="1"/>
    </xf>
    <xf numFmtId="0" fontId="0" fillId="15" borderId="10" xfId="0" applyFill="1" applyBorder="1" applyAlignment="1" applyProtection="1">
      <alignment horizontal="center" shrinkToFit="1"/>
      <protection hidden="1"/>
    </xf>
    <xf numFmtId="0" fontId="0" fillId="15" borderId="4" xfId="0" applyFill="1" applyBorder="1" applyAlignment="1" applyProtection="1">
      <alignment horizontal="center" shrinkToFit="1"/>
      <protection hidden="1"/>
    </xf>
    <xf numFmtId="0" fontId="0" fillId="15" borderId="15" xfId="0" applyFill="1" applyBorder="1" applyAlignment="1" applyProtection="1">
      <alignment horizontal="center" shrinkToFit="1"/>
      <protection hidden="1"/>
    </xf>
    <xf numFmtId="0" fontId="4" fillId="4" borderId="6" xfId="0" applyFont="1" applyFill="1" applyBorder="1" applyAlignment="1" applyProtection="1">
      <alignment horizontal="left" shrinkToFit="1"/>
      <protection hidden="1"/>
    </xf>
    <xf numFmtId="0" fontId="4" fillId="4" borderId="0" xfId="0" applyFont="1" applyFill="1" applyBorder="1" applyAlignment="1" applyProtection="1">
      <alignment horizontal="left" shrinkToFit="1"/>
      <protection hidden="1"/>
    </xf>
    <xf numFmtId="3" fontId="0" fillId="0" borderId="1" xfId="0" applyNumberFormat="1" applyBorder="1" applyAlignment="1" applyProtection="1">
      <alignment horizontal="center" shrinkToFit="1"/>
      <protection locked="0"/>
    </xf>
    <xf numFmtId="0" fontId="0" fillId="0" borderId="2" xfId="0" applyBorder="1" applyAlignment="1" applyProtection="1">
      <alignment horizontal="center" shrinkToFit="1"/>
      <protection locked="0"/>
    </xf>
    <xf numFmtId="0" fontId="0" fillId="0" borderId="10" xfId="0" applyBorder="1" applyAlignment="1" applyProtection="1">
      <alignment horizontal="center" shrinkToFit="1"/>
      <protection locked="0"/>
    </xf>
    <xf numFmtId="0" fontId="0" fillId="0" borderId="0" xfId="0" applyBorder="1" applyAlignment="1" applyProtection="1">
      <alignment horizontal="center" shrinkToFit="1"/>
      <protection locked="0"/>
    </xf>
    <xf numFmtId="0" fontId="0" fillId="0" borderId="6" xfId="0" applyFill="1" applyBorder="1" applyAlignment="1" applyProtection="1">
      <alignment horizontal="center" shrinkToFit="1"/>
      <protection locked="0"/>
    </xf>
    <xf numFmtId="0" fontId="0" fillId="0" borderId="0" xfId="0" applyFill="1" applyBorder="1" applyAlignment="1" applyProtection="1">
      <alignment horizontal="center" shrinkToFit="1"/>
      <protection locked="0"/>
    </xf>
    <xf numFmtId="0" fontId="0" fillId="0" borderId="7" xfId="0" applyFill="1" applyBorder="1" applyAlignment="1" applyProtection="1">
      <alignment horizontal="center" shrinkToFit="1"/>
      <protection locked="0"/>
    </xf>
    <xf numFmtId="0" fontId="0" fillId="0" borderId="4" xfId="0" applyFill="1" applyBorder="1" applyAlignment="1" applyProtection="1">
      <alignment horizontal="center" shrinkToFit="1"/>
      <protection locked="0"/>
    </xf>
    <xf numFmtId="0" fontId="0" fillId="0" borderId="15" xfId="0" applyFill="1" applyBorder="1" applyAlignment="1" applyProtection="1">
      <alignment horizontal="center" shrinkToFit="1"/>
      <protection locked="0"/>
    </xf>
    <xf numFmtId="0" fontId="0" fillId="0" borderId="5" xfId="0" applyFill="1" applyBorder="1" applyAlignment="1" applyProtection="1">
      <alignment horizontal="center" shrinkToFit="1"/>
      <protection locked="0"/>
    </xf>
    <xf numFmtId="0" fontId="0" fillId="0" borderId="10" xfId="0" applyFill="1" applyBorder="1" applyAlignment="1" applyProtection="1">
      <alignment horizontal="center" shrinkToFit="1"/>
      <protection locked="0"/>
    </xf>
    <xf numFmtId="0" fontId="0" fillId="0" borderId="3" xfId="0" applyFill="1" applyBorder="1" applyAlignment="1" applyProtection="1">
      <alignment horizontal="center" shrinkToFit="1"/>
      <protection locked="0"/>
    </xf>
    <xf numFmtId="0" fontId="0" fillId="0" borderId="2" xfId="0" applyFill="1" applyBorder="1" applyAlignment="1" applyProtection="1">
      <alignment horizontal="center" shrinkToFit="1"/>
      <protection locked="0"/>
    </xf>
    <xf numFmtId="0" fontId="0" fillId="5" borderId="6" xfId="0" applyFill="1" applyBorder="1" applyAlignment="1" applyProtection="1">
      <alignment horizontal="center" shrinkToFit="1"/>
      <protection hidden="1"/>
    </xf>
    <xf numFmtId="0" fontId="0" fillId="5" borderId="0" xfId="0" applyFill="1" applyBorder="1" applyAlignment="1" applyProtection="1">
      <alignment horizontal="center" shrinkToFit="1"/>
      <protection hidden="1"/>
    </xf>
    <xf numFmtId="0" fontId="0" fillId="5" borderId="2" xfId="0" applyFill="1" applyBorder="1" applyAlignment="1" applyProtection="1">
      <alignment horizontal="center" shrinkToFit="1"/>
      <protection hidden="1"/>
    </xf>
    <xf numFmtId="0" fontId="0" fillId="5" borderId="10" xfId="0" applyFill="1" applyBorder="1" applyAlignment="1" applyProtection="1">
      <alignment horizontal="center" shrinkToFit="1"/>
      <protection hidden="1"/>
    </xf>
    <xf numFmtId="0" fontId="0" fillId="5" borderId="4" xfId="0" applyFill="1" applyBorder="1" applyAlignment="1" applyProtection="1">
      <alignment horizontal="center" shrinkToFit="1"/>
      <protection hidden="1"/>
    </xf>
    <xf numFmtId="0" fontId="0" fillId="5" borderId="15" xfId="0" applyFill="1" applyBorder="1" applyAlignment="1" applyProtection="1">
      <alignment horizontal="center" shrinkToFit="1"/>
      <protection hidden="1"/>
    </xf>
    <xf numFmtId="0" fontId="0" fillId="5" borderId="7" xfId="0" applyFill="1" applyBorder="1" applyAlignment="1" applyProtection="1">
      <alignment horizontal="center" shrinkToFit="1"/>
      <protection hidden="1"/>
    </xf>
    <xf numFmtId="0" fontId="0" fillId="0" borderId="3" xfId="0" applyBorder="1" applyAlignment="1" applyProtection="1">
      <alignment horizontal="center" shrinkToFit="1"/>
      <protection locked="0"/>
    </xf>
    <xf numFmtId="0" fontId="0" fillId="5" borderId="3" xfId="0" applyFill="1" applyBorder="1" applyAlignment="1" applyProtection="1">
      <alignment horizontal="center" shrinkToFit="1"/>
      <protection hidden="1"/>
    </xf>
    <xf numFmtId="0" fontId="0" fillId="5" borderId="5" xfId="0" applyFill="1" applyBorder="1" applyAlignment="1" applyProtection="1">
      <alignment horizontal="center" shrinkToFit="1"/>
      <protection hidden="1"/>
    </xf>
    <xf numFmtId="10" fontId="0" fillId="0" borderId="6" xfId="0" applyNumberFormat="1" applyBorder="1" applyAlignment="1" applyProtection="1">
      <alignment horizontal="center" shrinkToFit="1"/>
      <protection hidden="1"/>
    </xf>
    <xf numFmtId="10" fontId="0" fillId="0" borderId="0" xfId="0" applyNumberFormat="1" applyBorder="1" applyAlignment="1" applyProtection="1">
      <alignment horizontal="center" shrinkToFit="1"/>
      <protection hidden="1"/>
    </xf>
    <xf numFmtId="10" fontId="0" fillId="0" borderId="7" xfId="0" applyNumberFormat="1" applyBorder="1" applyAlignment="1" applyProtection="1">
      <alignment horizontal="center" shrinkToFit="1"/>
      <protection hidden="1"/>
    </xf>
    <xf numFmtId="8" fontId="0" fillId="0" borderId="6" xfId="0" applyNumberFormat="1" applyFill="1" applyBorder="1" applyAlignment="1" applyProtection="1">
      <alignment horizontal="center" shrinkToFit="1"/>
      <protection locked="0"/>
    </xf>
    <xf numFmtId="8" fontId="0" fillId="0" borderId="0" xfId="0" applyNumberFormat="1" applyFill="1" applyBorder="1" applyAlignment="1" applyProtection="1">
      <alignment horizontal="center" shrinkToFit="1"/>
      <protection locked="0"/>
    </xf>
    <xf numFmtId="8" fontId="0" fillId="0" borderId="7" xfId="0" applyNumberFormat="1" applyFill="1" applyBorder="1" applyAlignment="1" applyProtection="1">
      <alignment horizontal="center" shrinkToFit="1"/>
      <protection locked="0"/>
    </xf>
    <xf numFmtId="165" fontId="0" fillId="0" borderId="16" xfId="0" applyNumberFormat="1" applyBorder="1" applyAlignment="1" applyProtection="1">
      <alignment horizontal="center" shrinkToFit="1"/>
      <protection locked="0"/>
    </xf>
    <xf numFmtId="165" fontId="0" fillId="0" borderId="18" xfId="0" applyNumberFormat="1" applyBorder="1" applyAlignment="1" applyProtection="1">
      <alignment horizontal="center" shrinkToFit="1"/>
      <protection locked="0"/>
    </xf>
    <xf numFmtId="165" fontId="0" fillId="0" borderId="17" xfId="0" applyNumberFormat="1" applyBorder="1" applyAlignment="1" applyProtection="1">
      <alignment horizontal="center" shrinkToFit="1"/>
      <protection locked="0"/>
    </xf>
    <xf numFmtId="10" fontId="0" fillId="0" borderId="4" xfId="0" applyNumberFormat="1" applyBorder="1" applyAlignment="1" applyProtection="1">
      <alignment horizontal="center" shrinkToFit="1"/>
      <protection hidden="1"/>
    </xf>
    <xf numFmtId="10" fontId="0" fillId="0" borderId="15" xfId="0" applyNumberFormat="1" applyBorder="1" applyAlignment="1" applyProtection="1">
      <alignment horizontal="center" shrinkToFit="1"/>
      <protection hidden="1"/>
    </xf>
    <xf numFmtId="10" fontId="0" fillId="0" borderId="5" xfId="0" applyNumberFormat="1" applyBorder="1" applyAlignment="1" applyProtection="1">
      <alignment horizontal="center" shrinkToFit="1"/>
      <protection hidden="1"/>
    </xf>
    <xf numFmtId="0" fontId="2" fillId="4" borderId="10" xfId="0" applyFont="1" applyFill="1" applyBorder="1" applyAlignment="1" applyProtection="1">
      <alignment horizontal="center" shrinkToFit="1"/>
      <protection hidden="1"/>
    </xf>
    <xf numFmtId="10" fontId="0" fillId="0" borderId="2" xfId="0" applyNumberFormat="1" applyBorder="1" applyAlignment="1" applyProtection="1">
      <alignment horizontal="center" shrinkToFit="1"/>
      <protection hidden="1"/>
    </xf>
    <xf numFmtId="10" fontId="0" fillId="0" borderId="10" xfId="0" applyNumberFormat="1" applyBorder="1" applyAlignment="1" applyProtection="1">
      <alignment horizontal="center" shrinkToFit="1"/>
      <protection hidden="1"/>
    </xf>
    <xf numFmtId="10" fontId="0" fillId="0" borderId="3" xfId="0" applyNumberFormat="1" applyBorder="1" applyAlignment="1" applyProtection="1">
      <alignment horizontal="center" shrinkToFit="1"/>
      <protection hidden="1"/>
    </xf>
    <xf numFmtId="8" fontId="0" fillId="0" borderId="4" xfId="0" applyNumberFormat="1" applyFill="1" applyBorder="1" applyAlignment="1" applyProtection="1">
      <alignment horizontal="center" shrinkToFit="1"/>
      <protection locked="0"/>
    </xf>
    <xf numFmtId="8" fontId="0" fillId="0" borderId="15" xfId="0" applyNumberFormat="1" applyFill="1" applyBorder="1" applyAlignment="1" applyProtection="1">
      <alignment horizontal="center" shrinkToFit="1"/>
      <protection locked="0"/>
    </xf>
    <xf numFmtId="8" fontId="0" fillId="0" borderId="5" xfId="0" applyNumberFormat="1" applyFill="1" applyBorder="1" applyAlignment="1" applyProtection="1">
      <alignment horizontal="center" shrinkToFit="1"/>
      <protection locked="0"/>
    </xf>
    <xf numFmtId="8" fontId="0" fillId="0" borderId="2" xfId="0" applyNumberFormat="1" applyFill="1" applyBorder="1" applyAlignment="1" applyProtection="1">
      <alignment horizontal="center" shrinkToFit="1"/>
      <protection locked="0"/>
    </xf>
    <xf numFmtId="8" fontId="0" fillId="0" borderId="10" xfId="0" applyNumberFormat="1" applyFill="1" applyBorder="1" applyAlignment="1" applyProtection="1">
      <alignment horizontal="center" shrinkToFit="1"/>
      <protection locked="0"/>
    </xf>
    <xf numFmtId="8" fontId="0" fillId="0" borderId="3" xfId="0" applyNumberFormat="1" applyFill="1" applyBorder="1" applyAlignment="1" applyProtection="1">
      <alignment horizontal="center" shrinkToFit="1"/>
      <protection locked="0"/>
    </xf>
    <xf numFmtId="0" fontId="3" fillId="17" borderId="2" xfId="0" applyFont="1" applyFill="1" applyBorder="1" applyAlignment="1" applyProtection="1">
      <alignment horizontal="center" vertical="center" shrinkToFit="1"/>
      <protection hidden="1"/>
    </xf>
    <xf numFmtId="0" fontId="3" fillId="17" borderId="10" xfId="0" applyFont="1" applyFill="1" applyBorder="1" applyAlignment="1" applyProtection="1">
      <alignment horizontal="center" vertical="center" shrinkToFit="1"/>
      <protection hidden="1"/>
    </xf>
    <xf numFmtId="0" fontId="3" fillId="17" borderId="3" xfId="0" applyFont="1" applyFill="1" applyBorder="1" applyAlignment="1" applyProtection="1">
      <alignment horizontal="center" vertical="center" shrinkToFit="1"/>
      <protection hidden="1"/>
    </xf>
    <xf numFmtId="0" fontId="3" fillId="17" borderId="4" xfId="0" applyFont="1" applyFill="1" applyBorder="1" applyAlignment="1" applyProtection="1">
      <alignment horizontal="center" vertical="center" shrinkToFit="1"/>
      <protection hidden="1"/>
    </xf>
    <xf numFmtId="0" fontId="3" fillId="17" borderId="15" xfId="0" applyFont="1" applyFill="1" applyBorder="1" applyAlignment="1" applyProtection="1">
      <alignment horizontal="center" vertical="center" shrinkToFit="1"/>
      <protection hidden="1"/>
    </xf>
    <xf numFmtId="0" fontId="3" fillId="17" borderId="5" xfId="0" applyFont="1" applyFill="1" applyBorder="1" applyAlignment="1" applyProtection="1">
      <alignment horizontal="center" vertical="center" shrinkToFit="1"/>
      <protection hidden="1"/>
    </xf>
  </cellXfs>
  <cellStyles count="2">
    <cellStyle name="Hyperlink" xfId="1" builtinId="8"/>
    <cellStyle name="Normal" xfId="0" builtinId="0"/>
  </cellStyles>
  <dxfs count="114">
    <dxf>
      <fill>
        <patternFill>
          <bgColor rgb="FFFFFF00"/>
        </patternFill>
      </fill>
    </dxf>
    <dxf>
      <font>
        <b/>
        <i val="0"/>
        <color theme="0"/>
      </font>
      <fill>
        <patternFill>
          <bgColor rgb="FFFF0000"/>
        </patternFill>
      </fill>
    </dxf>
    <dxf>
      <font>
        <b/>
        <i val="0"/>
        <color theme="0"/>
      </font>
      <fill>
        <patternFill>
          <bgColor rgb="FFFF0000"/>
        </patternFill>
      </fill>
    </dxf>
    <dxf>
      <fill>
        <patternFill>
          <bgColor rgb="FFFFFF00"/>
        </patternFill>
      </fill>
    </dxf>
    <dxf>
      <fill>
        <patternFill>
          <bgColor theme="0" tint="-0.499984740745262"/>
        </patternFill>
      </fill>
    </dxf>
    <dxf>
      <font>
        <b/>
        <i val="0"/>
        <color theme="0"/>
      </font>
      <fill>
        <patternFill>
          <bgColor rgb="FFFF0000"/>
        </patternFill>
      </fill>
    </dxf>
    <dxf>
      <font>
        <b/>
        <i val="0"/>
        <color rgb="FF00B050"/>
      </font>
    </dxf>
    <dxf>
      <font>
        <b/>
        <i val="0"/>
        <color rgb="FFFF0000"/>
      </font>
    </dxf>
    <dxf>
      <font>
        <b/>
        <i val="0"/>
        <color rgb="FF00B050"/>
      </font>
    </dxf>
    <dxf>
      <font>
        <b/>
        <i val="0"/>
        <color rgb="FFFF0000"/>
      </font>
    </dxf>
    <dxf>
      <font>
        <b/>
        <i val="0"/>
        <color theme="0"/>
      </font>
      <fill>
        <patternFill>
          <bgColor rgb="FF00B05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theme="0"/>
      </font>
      <fill>
        <patternFill>
          <bgColor rgb="FFFF0000"/>
        </patternFill>
      </fill>
    </dxf>
    <dxf>
      <font>
        <b/>
        <i val="0"/>
        <color theme="0"/>
      </font>
      <fill>
        <patternFill>
          <bgColor rgb="FF00B050"/>
        </patternFill>
      </fill>
    </dxf>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theme="0"/>
      </font>
      <fill>
        <patternFill>
          <bgColor rgb="FFFF0000"/>
        </patternFill>
      </fill>
    </dxf>
    <dxf>
      <font>
        <b/>
        <i val="0"/>
        <color rgb="FF00B050"/>
      </font>
    </dxf>
    <dxf>
      <font>
        <b/>
        <i val="0"/>
        <color rgb="FFFF0000"/>
      </font>
    </dxf>
    <dxf>
      <font>
        <b/>
        <i val="0"/>
        <color theme="0"/>
      </font>
      <fill>
        <patternFill>
          <bgColor rgb="FF0000FF"/>
        </patternFill>
      </fill>
      <border>
        <left style="thin">
          <color auto="1"/>
        </left>
        <right style="thin">
          <color auto="1"/>
        </right>
        <top style="thin">
          <color auto="1"/>
        </top>
        <bottom style="thin">
          <color auto="1"/>
        </bottom>
        <vertical/>
        <horizontal/>
      </border>
    </dxf>
    <dxf>
      <font>
        <b/>
        <i val="0"/>
        <color theme="0"/>
      </font>
      <fill>
        <patternFill>
          <bgColor rgb="FF7030A0"/>
        </patternFill>
      </fill>
      <border>
        <left style="thin">
          <color auto="1"/>
        </left>
        <right style="thin">
          <color auto="1"/>
        </right>
        <top style="thin">
          <color auto="1"/>
        </top>
        <bottom style="thin">
          <color auto="1"/>
        </bottom>
        <vertical/>
        <horizontal/>
      </border>
    </dxf>
    <dxf>
      <font>
        <b/>
        <i val="0"/>
        <color theme="1"/>
      </font>
      <fill>
        <patternFill>
          <bgColor rgb="FFFFC000"/>
        </patternFill>
      </fill>
      <border>
        <left style="thin">
          <color auto="1"/>
        </left>
        <right style="thin">
          <color auto="1"/>
        </right>
        <top style="thin">
          <color auto="1"/>
        </top>
        <bottom style="thin">
          <color auto="1"/>
        </bottom>
        <vertical/>
        <horizontal/>
      </border>
    </dxf>
    <dxf>
      <font>
        <b/>
        <i val="0"/>
        <color theme="0"/>
      </font>
      <fill>
        <patternFill>
          <bgColor rgb="FFFF66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00B0F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1"/>
      </font>
      <fill>
        <patternFill>
          <bgColor rgb="FF92D05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
      <font>
        <b/>
        <i val="0"/>
        <color theme="0"/>
      </font>
      <fill>
        <patternFill>
          <bgColor rgb="FFFF6600"/>
        </patternFill>
      </fill>
    </dxf>
    <dxf>
      <font>
        <b/>
        <i val="0"/>
        <color theme="1"/>
      </font>
      <fill>
        <patternFill>
          <bgColor rgb="FFFFC000"/>
        </patternFill>
      </fill>
    </dxf>
    <dxf>
      <font>
        <b/>
        <i val="0"/>
        <color theme="1"/>
      </font>
      <fill>
        <patternFill>
          <bgColor rgb="FF00B0F0"/>
        </patternFill>
      </fill>
    </dxf>
    <dxf>
      <font>
        <b/>
        <i val="0"/>
        <color theme="0"/>
      </font>
      <fill>
        <patternFill>
          <bgColor rgb="FFFF0000"/>
        </patternFill>
      </fill>
    </dxf>
    <dxf>
      <font>
        <b/>
        <i val="0"/>
        <color theme="0"/>
      </font>
      <fill>
        <patternFill>
          <bgColor rgb="FFFF6600"/>
        </patternFill>
      </fill>
    </dxf>
    <dxf>
      <font>
        <b/>
        <i val="0"/>
        <color theme="1"/>
      </font>
      <fill>
        <patternFill>
          <bgColor rgb="FFFFC000"/>
        </patternFill>
      </fill>
    </dxf>
    <dxf>
      <font>
        <b/>
        <i val="0"/>
        <color theme="0"/>
      </font>
      <fill>
        <patternFill>
          <bgColor rgb="FFFF0000"/>
        </patternFill>
      </fill>
    </dxf>
    <dxf>
      <font>
        <b/>
        <i val="0"/>
        <color theme="0"/>
      </font>
      <fill>
        <patternFill>
          <bgColor rgb="FFFF6600"/>
        </patternFill>
      </fill>
    </dxf>
    <dxf>
      <font>
        <b/>
        <i val="0"/>
        <color theme="1"/>
      </font>
      <fill>
        <patternFill>
          <bgColor rgb="FFFFC000"/>
        </patternFill>
      </fill>
    </dxf>
    <dxf>
      <font>
        <b/>
        <i val="0"/>
        <color theme="0"/>
      </font>
      <fill>
        <patternFill>
          <bgColor rgb="FFFF0000"/>
        </patternFill>
      </fill>
    </dxf>
    <dxf>
      <font>
        <b/>
        <i val="0"/>
        <color theme="0"/>
      </font>
      <fill>
        <patternFill>
          <bgColor rgb="FFFF6600"/>
        </patternFill>
      </fill>
    </dxf>
    <dxf>
      <font>
        <b/>
        <i val="0"/>
        <color theme="1"/>
      </font>
      <fill>
        <patternFill>
          <bgColor rgb="FFFFC000"/>
        </patternFill>
      </fill>
    </dxf>
    <dxf>
      <font>
        <b/>
        <i val="0"/>
        <color theme="0"/>
      </font>
      <fill>
        <patternFill>
          <bgColor rgb="FF0000FF"/>
        </patternFill>
      </fill>
    </dxf>
    <dxf>
      <font>
        <b/>
        <i val="0"/>
        <color theme="1"/>
      </font>
      <fill>
        <patternFill>
          <bgColor rgb="FFFFC000"/>
        </patternFill>
      </fill>
    </dxf>
    <dxf>
      <font>
        <b/>
        <i val="0"/>
        <color theme="0"/>
      </font>
      <fill>
        <patternFill>
          <bgColor rgb="FFFF6600"/>
        </patternFill>
      </fill>
    </dxf>
    <dxf>
      <font>
        <b/>
        <i val="0"/>
        <color theme="0"/>
      </font>
      <fill>
        <patternFill>
          <bgColor rgb="FFFF0000"/>
        </patternFill>
      </fill>
    </dxf>
    <dxf>
      <font>
        <b/>
        <i val="0"/>
        <color theme="0"/>
      </font>
      <fill>
        <patternFill>
          <bgColor rgb="FF00B050"/>
        </patternFill>
      </fill>
    </dxf>
    <dxf>
      <font>
        <b/>
        <i val="0"/>
        <color theme="1"/>
      </font>
      <fill>
        <patternFill>
          <bgColor rgb="FF92D050"/>
        </patternFill>
      </fill>
    </dxf>
    <dxf>
      <font>
        <b/>
        <i val="0"/>
        <color theme="0"/>
      </font>
      <fill>
        <patternFill>
          <bgColor rgb="FFFF0000"/>
        </patternFill>
      </fill>
    </dxf>
    <dxf>
      <font>
        <b/>
        <i val="0"/>
        <color theme="0"/>
      </font>
      <fill>
        <patternFill>
          <bgColor rgb="FFFF6600"/>
        </patternFill>
      </fill>
    </dxf>
    <dxf>
      <font>
        <b/>
        <i val="0"/>
        <color theme="1"/>
      </font>
      <fill>
        <patternFill>
          <bgColor rgb="FFFFC000"/>
        </patternFill>
      </fill>
    </dxf>
    <dxf>
      <font>
        <b/>
        <i val="0"/>
        <color theme="0"/>
      </font>
      <fill>
        <patternFill>
          <bgColor rgb="FFFF0000"/>
        </patternFill>
      </fill>
    </dxf>
    <dxf>
      <font>
        <b/>
        <i val="0"/>
        <color theme="1"/>
      </font>
      <fill>
        <patternFill>
          <bgColor rgb="FFFFC000"/>
        </patternFill>
      </fill>
    </dxf>
    <dxf>
      <fill>
        <patternFill>
          <bgColor rgb="FFFFFF00"/>
        </patternFill>
      </fill>
    </dxf>
    <dxf>
      <font>
        <b/>
        <i val="0"/>
        <color theme="0"/>
      </font>
      <fill>
        <patternFill>
          <bgColor rgb="FFFF0000"/>
        </patternFill>
      </fill>
    </dxf>
    <dxf>
      <font>
        <b/>
        <i val="0"/>
        <color theme="0"/>
      </font>
      <fill>
        <patternFill>
          <bgColor rgb="FFFF6600"/>
        </patternFill>
      </fill>
    </dxf>
    <dxf>
      <font>
        <b/>
        <i val="0"/>
        <color theme="1"/>
      </font>
      <fill>
        <patternFill>
          <bgColor rgb="FFFFC000"/>
        </patternFill>
      </fill>
    </dxf>
    <dxf>
      <fill>
        <patternFill>
          <bgColor rgb="FFFFFF00"/>
        </patternFill>
      </fill>
    </dxf>
    <dxf>
      <fill>
        <patternFill>
          <bgColor rgb="FFFFFF00"/>
        </patternFill>
      </fill>
    </dxf>
    <dxf>
      <fill>
        <patternFill>
          <bgColor rgb="FFFFFF00"/>
        </patternFill>
      </fill>
    </dxf>
    <dxf>
      <font>
        <b/>
        <i val="0"/>
      </font>
    </dxf>
    <dxf>
      <font>
        <b/>
        <i val="0"/>
        <color rgb="FF00B050"/>
      </font>
    </dxf>
    <dxf>
      <font>
        <b/>
        <i val="0"/>
        <color rgb="FFFF0000"/>
      </font>
    </dxf>
    <dxf>
      <font>
        <b/>
        <i val="0"/>
        <color theme="0"/>
      </font>
      <fill>
        <patternFill>
          <bgColor rgb="FF0000FF"/>
        </patternFill>
      </fill>
      <border>
        <left style="thin">
          <color auto="1"/>
        </left>
        <right style="thin">
          <color auto="1"/>
        </right>
        <top style="thin">
          <color auto="1"/>
        </top>
        <bottom style="thin">
          <color auto="1"/>
        </bottom>
      </border>
    </dxf>
    <dxf>
      <font>
        <b/>
        <i val="0"/>
        <color theme="0"/>
      </font>
      <fill>
        <patternFill>
          <bgColor rgb="FF7030A0"/>
        </patternFill>
      </fill>
      <border>
        <left style="thin">
          <color auto="1"/>
        </left>
        <right style="thin">
          <color auto="1"/>
        </right>
        <top style="thin">
          <color auto="1"/>
        </top>
        <bottom style="thin">
          <color auto="1"/>
        </bottom>
      </border>
    </dxf>
    <dxf>
      <font>
        <b/>
        <i val="0"/>
        <color theme="1"/>
      </font>
      <fill>
        <patternFill>
          <bgColor rgb="FFFFC000"/>
        </patternFill>
      </fill>
      <border>
        <left style="thin">
          <color auto="1"/>
        </left>
        <right style="thin">
          <color auto="1"/>
        </right>
        <top style="thin">
          <color auto="1"/>
        </top>
        <bottom style="thin">
          <color auto="1"/>
        </bottom>
      </border>
    </dxf>
    <dxf>
      <font>
        <b/>
        <i val="0"/>
        <color theme="0"/>
      </font>
      <fill>
        <patternFill>
          <bgColor rgb="FFFF0000"/>
        </patternFill>
      </fill>
      <border>
        <left style="thin">
          <color auto="1"/>
        </left>
        <right style="thin">
          <color auto="1"/>
        </right>
        <top style="thin">
          <color auto="1"/>
        </top>
        <bottom style="thin">
          <color auto="1"/>
        </bottom>
      </border>
    </dxf>
    <dxf>
      <font>
        <b/>
        <i val="0"/>
        <color theme="0"/>
      </font>
      <fill>
        <patternFill>
          <bgColor rgb="FF00B050"/>
        </patternFill>
      </fill>
      <border>
        <left style="thin">
          <color auto="1"/>
        </left>
        <right style="thin">
          <color auto="1"/>
        </right>
        <top style="thin">
          <color auto="1"/>
        </top>
        <bottom style="thin">
          <color auto="1"/>
        </bottom>
      </border>
    </dxf>
    <dxf>
      <font>
        <b/>
        <i val="0"/>
        <color theme="1"/>
      </font>
      <fill>
        <patternFill>
          <bgColor rgb="FF92D050"/>
        </patternFill>
      </fill>
      <border>
        <left style="thin">
          <color auto="1"/>
        </left>
        <right style="thin">
          <color auto="1"/>
        </right>
        <top style="thin">
          <color auto="1"/>
        </top>
        <bottom style="thin">
          <color auto="1"/>
        </bottom>
      </border>
    </dxf>
    <dxf>
      <font>
        <b/>
        <i val="0"/>
        <color theme="0"/>
      </font>
      <fill>
        <patternFill>
          <bgColor rgb="FFFF0000"/>
        </patternFill>
      </fill>
    </dxf>
    <dxf>
      <font>
        <b/>
        <i val="0"/>
        <color theme="1"/>
      </font>
      <fill>
        <patternFill>
          <bgColor rgb="FFFFFF00"/>
        </patternFill>
      </fill>
    </dxf>
    <dxf>
      <fill>
        <patternFill>
          <bgColor rgb="FFFFFF00"/>
        </patternFill>
      </fill>
    </dxf>
    <dxf>
      <font>
        <b/>
        <i val="0"/>
        <color theme="0"/>
      </font>
      <fill>
        <patternFill>
          <bgColor rgb="FFFF0000"/>
        </patternFill>
      </fill>
    </dxf>
    <dxf>
      <font>
        <b/>
        <i val="0"/>
        <color theme="1"/>
      </font>
      <fill>
        <patternFill>
          <bgColor rgb="FFAF240D"/>
        </patternFill>
      </fill>
    </dxf>
    <dxf>
      <font>
        <b/>
        <i val="0"/>
        <color theme="1"/>
      </font>
      <fill>
        <patternFill>
          <bgColor rgb="FFAF240D"/>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theme="0"/>
      </font>
      <fill>
        <patternFill>
          <bgColor rgb="FF0000FF"/>
        </patternFill>
      </fill>
      <border>
        <left style="thin">
          <color auto="1"/>
        </left>
        <right style="thin">
          <color auto="1"/>
        </right>
        <top style="thin">
          <color auto="1"/>
        </top>
        <bottom style="thin">
          <color auto="1"/>
        </bottom>
        <vertical/>
        <horizontal/>
      </border>
    </dxf>
    <dxf>
      <font>
        <b/>
        <i val="0"/>
        <color theme="0"/>
      </font>
      <fill>
        <patternFill>
          <bgColor rgb="FF7030A0"/>
        </patternFill>
      </fill>
      <border>
        <left style="thin">
          <color auto="1"/>
        </left>
        <right style="thin">
          <color auto="1"/>
        </right>
        <top style="thin">
          <color auto="1"/>
        </top>
        <bottom style="thin">
          <color auto="1"/>
        </bottom>
        <vertical/>
        <horizontal/>
      </border>
    </dxf>
    <dxf>
      <font>
        <b/>
        <i val="0"/>
        <color theme="1"/>
      </font>
      <fill>
        <patternFill>
          <bgColor rgb="FF00B0F0"/>
        </patternFill>
      </fill>
      <border>
        <left style="thin">
          <color auto="1"/>
        </left>
        <right style="thin">
          <color auto="1"/>
        </right>
        <top style="thin">
          <color auto="1"/>
        </top>
        <bottom style="thin">
          <color auto="1"/>
        </bottom>
        <vertical/>
        <horizontal/>
      </border>
    </dxf>
    <dxf>
      <font>
        <b/>
        <i val="0"/>
        <color theme="0"/>
      </font>
      <fill>
        <patternFill>
          <bgColor rgb="FF0000FF"/>
        </patternFill>
      </fill>
      <border>
        <left style="thin">
          <color auto="1"/>
        </left>
        <right style="thin">
          <color auto="1"/>
        </right>
        <top style="thin">
          <color auto="1"/>
        </top>
        <bottom style="thin">
          <color auto="1"/>
        </bottom>
        <vertical/>
        <horizontal/>
      </border>
    </dxf>
    <dxf>
      <font>
        <b/>
        <i val="0"/>
        <color theme="0"/>
      </font>
      <fill>
        <patternFill>
          <bgColor rgb="FF7030A0"/>
        </patternFill>
      </fill>
      <border>
        <left style="thin">
          <color auto="1"/>
        </left>
        <right style="thin">
          <color auto="1"/>
        </right>
        <top style="thin">
          <color auto="1"/>
        </top>
        <bottom style="thin">
          <color auto="1"/>
        </bottom>
        <vertical/>
        <horizontal/>
      </border>
    </dxf>
    <dxf>
      <font>
        <b/>
        <i val="0"/>
        <color theme="1"/>
      </font>
      <fill>
        <patternFill>
          <bgColor rgb="FFFFC000"/>
        </patternFill>
      </fill>
      <border>
        <left style="thin">
          <color auto="1"/>
        </left>
        <right style="thin">
          <color auto="1"/>
        </right>
        <top style="thin">
          <color auto="1"/>
        </top>
        <bottom style="thin">
          <color auto="1"/>
        </bottom>
        <vertical/>
        <horizontal/>
      </border>
    </dxf>
    <dxf>
      <font>
        <b/>
        <i val="0"/>
        <color theme="0"/>
      </font>
      <fill>
        <patternFill>
          <bgColor rgb="FFFF66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AF240D"/>
      <color rgb="FF2A713D"/>
      <color rgb="FFFF6600"/>
      <color rgb="FFA800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a:t>Overall Project Completion v Target Completion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2A713D"/>
              </a:solidFill>
              <a:ln>
                <a:noFill/>
              </a:ln>
              <a:effectLst/>
            </c:spPr>
            <c:extLst>
              <c:ext xmlns:c16="http://schemas.microsoft.com/office/drawing/2014/chart" uri="{C3380CC4-5D6E-409C-BE32-E72D297353CC}">
                <c16:uniqueId val="{00000002-4A0F-460A-9170-3566F546C0FF}"/>
              </c:ext>
            </c:extLst>
          </c:dPt>
          <c:dPt>
            <c:idx val="1"/>
            <c:invertIfNegative val="0"/>
            <c:bubble3D val="0"/>
            <c:spPr>
              <a:solidFill>
                <a:srgbClr val="AF240D"/>
              </a:solidFill>
              <a:ln>
                <a:noFill/>
              </a:ln>
              <a:effectLst/>
            </c:spPr>
            <c:extLst>
              <c:ext xmlns:c16="http://schemas.microsoft.com/office/drawing/2014/chart" uri="{C3380CC4-5D6E-409C-BE32-E72D297353CC}">
                <c16:uniqueId val="{00000001-4A0F-460A-9170-3566F546C0FF}"/>
              </c:ext>
            </c:extLst>
          </c:dPt>
          <c:cat>
            <c:strRef>
              <c:f>Dashboard!$AX$20:$AX$21</c:f>
              <c:strCache>
                <c:ptCount val="2"/>
                <c:pt idx="0">
                  <c:v>Project Completion</c:v>
                </c:pt>
                <c:pt idx="1">
                  <c:v>Target Completion</c:v>
                </c:pt>
              </c:strCache>
            </c:strRef>
          </c:cat>
          <c:val>
            <c:numRef>
              <c:f>Dashboard!$AY$20:$AY$21</c:f>
              <c:numCache>
                <c:formatCode>0%</c:formatCode>
                <c:ptCount val="2"/>
                <c:pt idx="0">
                  <c:v>1</c:v>
                </c:pt>
                <c:pt idx="1">
                  <c:v>0.68</c:v>
                </c:pt>
              </c:numCache>
            </c:numRef>
          </c:val>
          <c:extLst>
            <c:ext xmlns:c16="http://schemas.microsoft.com/office/drawing/2014/chart" uri="{C3380CC4-5D6E-409C-BE32-E72D297353CC}">
              <c16:uniqueId val="{00000000-4A0F-460A-9170-3566F546C0FF}"/>
            </c:ext>
          </c:extLst>
        </c:ser>
        <c:dLbls>
          <c:showLegendKey val="0"/>
          <c:showVal val="0"/>
          <c:showCatName val="0"/>
          <c:showSerName val="0"/>
          <c:showPercent val="0"/>
          <c:showBubbleSize val="0"/>
        </c:dLbls>
        <c:gapWidth val="182"/>
        <c:axId val="358866096"/>
        <c:axId val="358867408"/>
      </c:barChart>
      <c:catAx>
        <c:axId val="358866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867408"/>
        <c:crosses val="autoZero"/>
        <c:auto val="1"/>
        <c:lblAlgn val="ctr"/>
        <c:lblOffset val="100"/>
        <c:noMultiLvlLbl val="0"/>
      </c:catAx>
      <c:valAx>
        <c:axId val="358867408"/>
        <c:scaling>
          <c:orientation val="minMax"/>
          <c:max val="1"/>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866096"/>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Breakdown of Budget Time v Used Time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Report!$BC$109</c:f>
              <c:strCache>
                <c:ptCount val="1"/>
                <c:pt idx="0">
                  <c:v>Budgeted Time</c:v>
                </c:pt>
              </c:strCache>
            </c:strRef>
          </c:tx>
          <c:spPr>
            <a:solidFill>
              <a:srgbClr val="2A713D"/>
            </a:solidFill>
            <a:ln>
              <a:noFill/>
            </a:ln>
            <a:effectLst/>
          </c:spPr>
          <c:invertIfNegative val="0"/>
          <c:cat>
            <c:strRef>
              <c:f>Report!$BB$110:$BB$113</c:f>
              <c:strCache>
                <c:ptCount val="4"/>
                <c:pt idx="0">
                  <c:v>Pro Bono Time</c:v>
                </c:pt>
                <c:pt idx="1">
                  <c:v>Bank Holiday Time</c:v>
                </c:pt>
                <c:pt idx="2">
                  <c:v>Weekend Time</c:v>
                </c:pt>
                <c:pt idx="3">
                  <c:v>Week Day Time</c:v>
                </c:pt>
              </c:strCache>
            </c:strRef>
          </c:cat>
          <c:val>
            <c:numRef>
              <c:f>Report!$BC$110:$BC$113</c:f>
              <c:numCache>
                <c:formatCode>[h]:mm</c:formatCode>
                <c:ptCount val="4"/>
                <c:pt idx="0">
                  <c:v>0</c:v>
                </c:pt>
                <c:pt idx="1">
                  <c:v>0</c:v>
                </c:pt>
                <c:pt idx="2">
                  <c:v>0.20833333333333334</c:v>
                </c:pt>
                <c:pt idx="3">
                  <c:v>1.6666666666666667</c:v>
                </c:pt>
              </c:numCache>
            </c:numRef>
          </c:val>
          <c:extLst>
            <c:ext xmlns:c16="http://schemas.microsoft.com/office/drawing/2014/chart" uri="{C3380CC4-5D6E-409C-BE32-E72D297353CC}">
              <c16:uniqueId val="{00000000-7352-4906-AB5C-68C155EA578A}"/>
            </c:ext>
          </c:extLst>
        </c:ser>
        <c:ser>
          <c:idx val="1"/>
          <c:order val="1"/>
          <c:tx>
            <c:strRef>
              <c:f>Report!$BD$109</c:f>
              <c:strCache>
                <c:ptCount val="1"/>
                <c:pt idx="0">
                  <c:v>Time Used</c:v>
                </c:pt>
              </c:strCache>
            </c:strRef>
          </c:tx>
          <c:spPr>
            <a:solidFill>
              <a:srgbClr val="AF240D"/>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2-7352-4906-AB5C-68C155EA578A}"/>
              </c:ext>
            </c:extLst>
          </c:dPt>
          <c:cat>
            <c:strRef>
              <c:f>Report!$BB$110:$BB$113</c:f>
              <c:strCache>
                <c:ptCount val="4"/>
                <c:pt idx="0">
                  <c:v>Pro Bono Time</c:v>
                </c:pt>
                <c:pt idx="1">
                  <c:v>Bank Holiday Time</c:v>
                </c:pt>
                <c:pt idx="2">
                  <c:v>Weekend Time</c:v>
                </c:pt>
                <c:pt idx="3">
                  <c:v>Week Day Time</c:v>
                </c:pt>
              </c:strCache>
            </c:strRef>
          </c:cat>
          <c:val>
            <c:numRef>
              <c:f>Report!$BD$110:$BD$113</c:f>
              <c:numCache>
                <c:formatCode>[h]:mm</c:formatCode>
                <c:ptCount val="4"/>
                <c:pt idx="0">
                  <c:v>0</c:v>
                </c:pt>
                <c:pt idx="1">
                  <c:v>0</c:v>
                </c:pt>
                <c:pt idx="2">
                  <c:v>8.3333333333333315E-2</c:v>
                </c:pt>
                <c:pt idx="3">
                  <c:v>0.83333333333333359</c:v>
                </c:pt>
              </c:numCache>
            </c:numRef>
          </c:val>
          <c:extLst>
            <c:ext xmlns:c16="http://schemas.microsoft.com/office/drawing/2014/chart" uri="{C3380CC4-5D6E-409C-BE32-E72D297353CC}">
              <c16:uniqueId val="{00000001-7352-4906-AB5C-68C155EA578A}"/>
            </c:ext>
          </c:extLst>
        </c:ser>
        <c:dLbls>
          <c:showLegendKey val="0"/>
          <c:showVal val="0"/>
          <c:showCatName val="0"/>
          <c:showSerName val="0"/>
          <c:showPercent val="0"/>
          <c:showBubbleSize val="0"/>
        </c:dLbls>
        <c:gapWidth val="182"/>
        <c:axId val="435516888"/>
        <c:axId val="435509344"/>
      </c:barChart>
      <c:catAx>
        <c:axId val="435516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509344"/>
        <c:crosses val="autoZero"/>
        <c:auto val="1"/>
        <c:lblAlgn val="ctr"/>
        <c:lblOffset val="100"/>
        <c:noMultiLvlLbl val="0"/>
      </c:catAx>
      <c:valAx>
        <c:axId val="435509344"/>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h]:mm"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516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Working Time Breakdown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3"/>
          <c:order val="0"/>
          <c:tx>
            <c:strRef>
              <c:f>Report!$BB$113</c:f>
              <c:strCache>
                <c:ptCount val="1"/>
                <c:pt idx="0">
                  <c:v>Week Day Time</c:v>
                </c:pt>
              </c:strCache>
            </c:strRef>
          </c:tx>
          <c:spPr>
            <a:solidFill>
              <a:srgbClr val="00B050"/>
            </a:solidFill>
            <a:ln>
              <a:noFill/>
            </a:ln>
            <a:effectLst/>
          </c:spPr>
          <c:invertIfNegative val="0"/>
          <c:cat>
            <c:strRef>
              <c:f>Report!$BC$109:$BD$109</c:f>
              <c:strCache>
                <c:ptCount val="2"/>
                <c:pt idx="0">
                  <c:v>Budgeted Time</c:v>
                </c:pt>
                <c:pt idx="1">
                  <c:v>Time Used</c:v>
                </c:pt>
              </c:strCache>
            </c:strRef>
          </c:cat>
          <c:val>
            <c:numRef>
              <c:f>Report!$BC$113:$BD$113</c:f>
              <c:numCache>
                <c:formatCode>[h]:mm</c:formatCode>
                <c:ptCount val="2"/>
                <c:pt idx="0">
                  <c:v>1.6666666666666667</c:v>
                </c:pt>
                <c:pt idx="1">
                  <c:v>0.83333333333333359</c:v>
                </c:pt>
              </c:numCache>
            </c:numRef>
          </c:val>
          <c:extLst>
            <c:ext xmlns:c16="http://schemas.microsoft.com/office/drawing/2014/chart" uri="{C3380CC4-5D6E-409C-BE32-E72D297353CC}">
              <c16:uniqueId val="{00000005-E42C-491A-883A-99BC7EADC7BF}"/>
            </c:ext>
          </c:extLst>
        </c:ser>
        <c:ser>
          <c:idx val="2"/>
          <c:order val="1"/>
          <c:tx>
            <c:strRef>
              <c:f>Report!$BB$112</c:f>
              <c:strCache>
                <c:ptCount val="1"/>
                <c:pt idx="0">
                  <c:v>Weekend Time</c:v>
                </c:pt>
              </c:strCache>
            </c:strRef>
          </c:tx>
          <c:spPr>
            <a:solidFill>
              <a:srgbClr val="FFC000"/>
            </a:solidFill>
            <a:ln>
              <a:noFill/>
            </a:ln>
            <a:effectLst/>
          </c:spPr>
          <c:invertIfNegative val="0"/>
          <c:cat>
            <c:strRef>
              <c:f>Report!$BC$109:$BD$109</c:f>
              <c:strCache>
                <c:ptCount val="2"/>
                <c:pt idx="0">
                  <c:v>Budgeted Time</c:v>
                </c:pt>
                <c:pt idx="1">
                  <c:v>Time Used</c:v>
                </c:pt>
              </c:strCache>
            </c:strRef>
          </c:cat>
          <c:val>
            <c:numRef>
              <c:f>Report!$BC$112:$BD$112</c:f>
              <c:numCache>
                <c:formatCode>[h]:mm</c:formatCode>
                <c:ptCount val="2"/>
                <c:pt idx="0">
                  <c:v>0.20833333333333334</c:v>
                </c:pt>
                <c:pt idx="1">
                  <c:v>8.3333333333333315E-2</c:v>
                </c:pt>
              </c:numCache>
            </c:numRef>
          </c:val>
          <c:extLst>
            <c:ext xmlns:c16="http://schemas.microsoft.com/office/drawing/2014/chart" uri="{C3380CC4-5D6E-409C-BE32-E72D297353CC}">
              <c16:uniqueId val="{00000004-E42C-491A-883A-99BC7EADC7BF}"/>
            </c:ext>
          </c:extLst>
        </c:ser>
        <c:ser>
          <c:idx val="1"/>
          <c:order val="2"/>
          <c:tx>
            <c:strRef>
              <c:f>Report!$BB$111</c:f>
              <c:strCache>
                <c:ptCount val="1"/>
                <c:pt idx="0">
                  <c:v>Bank Holiday Time</c:v>
                </c:pt>
              </c:strCache>
            </c:strRef>
          </c:tx>
          <c:spPr>
            <a:solidFill>
              <a:srgbClr val="FF0000"/>
            </a:solidFill>
            <a:ln>
              <a:noFill/>
            </a:ln>
            <a:effectLst/>
          </c:spPr>
          <c:invertIfNegative val="0"/>
          <c:cat>
            <c:strRef>
              <c:f>Report!$BC$109:$BD$109</c:f>
              <c:strCache>
                <c:ptCount val="2"/>
                <c:pt idx="0">
                  <c:v>Budgeted Time</c:v>
                </c:pt>
                <c:pt idx="1">
                  <c:v>Time Used</c:v>
                </c:pt>
              </c:strCache>
            </c:strRef>
          </c:cat>
          <c:val>
            <c:numRef>
              <c:f>Report!$BC$111:$BD$111</c:f>
              <c:numCache>
                <c:formatCode>[h]:mm</c:formatCode>
                <c:ptCount val="2"/>
                <c:pt idx="0">
                  <c:v>0</c:v>
                </c:pt>
                <c:pt idx="1">
                  <c:v>0</c:v>
                </c:pt>
              </c:numCache>
            </c:numRef>
          </c:val>
          <c:extLst>
            <c:ext xmlns:c16="http://schemas.microsoft.com/office/drawing/2014/chart" uri="{C3380CC4-5D6E-409C-BE32-E72D297353CC}">
              <c16:uniqueId val="{00000001-E42C-491A-883A-99BC7EADC7BF}"/>
            </c:ext>
          </c:extLst>
        </c:ser>
        <c:ser>
          <c:idx val="0"/>
          <c:order val="3"/>
          <c:tx>
            <c:strRef>
              <c:f>Report!$BB$110</c:f>
              <c:strCache>
                <c:ptCount val="1"/>
                <c:pt idx="0">
                  <c:v>Pro Bono Time</c:v>
                </c:pt>
              </c:strCache>
            </c:strRef>
          </c:tx>
          <c:spPr>
            <a:solidFill>
              <a:srgbClr val="002060"/>
            </a:solidFill>
            <a:ln>
              <a:noFill/>
            </a:ln>
            <a:effectLst/>
          </c:spPr>
          <c:invertIfNegative val="0"/>
          <c:cat>
            <c:strRef>
              <c:f>Report!$BC$109:$BD$109</c:f>
              <c:strCache>
                <c:ptCount val="2"/>
                <c:pt idx="0">
                  <c:v>Budgeted Time</c:v>
                </c:pt>
                <c:pt idx="1">
                  <c:v>Time Used</c:v>
                </c:pt>
              </c:strCache>
            </c:strRef>
          </c:cat>
          <c:val>
            <c:numRef>
              <c:f>Report!$BC$110:$BD$110</c:f>
              <c:numCache>
                <c:formatCode>[h]:mm</c:formatCode>
                <c:ptCount val="2"/>
                <c:pt idx="0">
                  <c:v>0</c:v>
                </c:pt>
                <c:pt idx="1">
                  <c:v>0</c:v>
                </c:pt>
              </c:numCache>
            </c:numRef>
          </c:val>
          <c:extLst>
            <c:ext xmlns:c16="http://schemas.microsoft.com/office/drawing/2014/chart" uri="{C3380CC4-5D6E-409C-BE32-E72D297353CC}">
              <c16:uniqueId val="{00000000-E42C-491A-883A-99BC7EADC7BF}"/>
            </c:ext>
          </c:extLst>
        </c:ser>
        <c:dLbls>
          <c:showLegendKey val="0"/>
          <c:showVal val="0"/>
          <c:showCatName val="0"/>
          <c:showSerName val="0"/>
          <c:showPercent val="0"/>
          <c:showBubbleSize val="0"/>
        </c:dLbls>
        <c:gapWidth val="150"/>
        <c:overlap val="100"/>
        <c:axId val="434161360"/>
        <c:axId val="434160376"/>
      </c:barChart>
      <c:catAx>
        <c:axId val="434161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160376"/>
        <c:crosses val="autoZero"/>
        <c:auto val="1"/>
        <c:lblAlgn val="ctr"/>
        <c:lblOffset val="100"/>
        <c:noMultiLvlLbl val="0"/>
      </c:catAx>
      <c:valAx>
        <c:axId val="434160376"/>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h]:mm"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161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Breakdown</a:t>
            </a:r>
            <a:r>
              <a:rPr lang="en-GB" baseline="0"/>
              <a:t> per Time of Day Worked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Report!$BE$135</c:f>
              <c:strCache>
                <c:ptCount val="1"/>
                <c:pt idx="0">
                  <c:v>Week Day Time</c:v>
                </c:pt>
              </c:strCache>
            </c:strRef>
          </c:tx>
          <c:spPr>
            <a:solidFill>
              <a:srgbClr val="00B050"/>
            </a:solidFill>
            <a:ln>
              <a:noFill/>
            </a:ln>
            <a:effectLst/>
          </c:spPr>
          <c:invertIfNegative val="0"/>
          <c:cat>
            <c:strRef>
              <c:f>Report!$BD$136:$BD$159</c:f>
              <c:strCache>
                <c:ptCount val="24"/>
                <c:pt idx="0">
                  <c:v>00:00 01:00</c:v>
                </c:pt>
                <c:pt idx="1">
                  <c:v>01:00 02:00</c:v>
                </c:pt>
                <c:pt idx="2">
                  <c:v>02:00 03:00</c:v>
                </c:pt>
                <c:pt idx="3">
                  <c:v>03:00 04:00</c:v>
                </c:pt>
                <c:pt idx="4">
                  <c:v>04:00 05:00</c:v>
                </c:pt>
                <c:pt idx="5">
                  <c:v>05:00 06:00</c:v>
                </c:pt>
                <c:pt idx="6">
                  <c:v>06:00 07:00</c:v>
                </c:pt>
                <c:pt idx="7">
                  <c:v>07:00 08:00</c:v>
                </c:pt>
                <c:pt idx="8">
                  <c:v>08:00 09:00</c:v>
                </c:pt>
                <c:pt idx="9">
                  <c:v>09:00 10:00</c:v>
                </c:pt>
                <c:pt idx="10">
                  <c:v>10:00 11:00</c:v>
                </c:pt>
                <c:pt idx="11">
                  <c:v>11:00 12:00</c:v>
                </c:pt>
                <c:pt idx="12">
                  <c:v>12:00 13:00</c:v>
                </c:pt>
                <c:pt idx="13">
                  <c:v>13:00 14:00</c:v>
                </c:pt>
                <c:pt idx="14">
                  <c:v>14:00 15:00</c:v>
                </c:pt>
                <c:pt idx="15">
                  <c:v>15:00 16:00</c:v>
                </c:pt>
                <c:pt idx="16">
                  <c:v>16:00 17:00</c:v>
                </c:pt>
                <c:pt idx="17">
                  <c:v>17:00 18:00</c:v>
                </c:pt>
                <c:pt idx="18">
                  <c:v>18:00 19:00</c:v>
                </c:pt>
                <c:pt idx="19">
                  <c:v>19:00 20:00</c:v>
                </c:pt>
                <c:pt idx="20">
                  <c:v>20:00 21:00</c:v>
                </c:pt>
                <c:pt idx="21">
                  <c:v>21:00 22:00</c:v>
                </c:pt>
                <c:pt idx="22">
                  <c:v>22:00 23:00</c:v>
                </c:pt>
                <c:pt idx="23">
                  <c:v>23:00 23:59</c:v>
                </c:pt>
              </c:strCache>
            </c:strRef>
          </c:cat>
          <c:val>
            <c:numRef>
              <c:f>Report!$BE$136:$BE$159</c:f>
              <c:numCache>
                <c:formatCode>General</c:formatCode>
                <c:ptCount val="24"/>
                <c:pt idx="0">
                  <c:v>0</c:v>
                </c:pt>
                <c:pt idx="1">
                  <c:v>0</c:v>
                </c:pt>
                <c:pt idx="2">
                  <c:v>0</c:v>
                </c:pt>
                <c:pt idx="3">
                  <c:v>0</c:v>
                </c:pt>
                <c:pt idx="4">
                  <c:v>0</c:v>
                </c:pt>
                <c:pt idx="5">
                  <c:v>0</c:v>
                </c:pt>
                <c:pt idx="6">
                  <c:v>0</c:v>
                </c:pt>
                <c:pt idx="7">
                  <c:v>0</c:v>
                </c:pt>
                <c:pt idx="8">
                  <c:v>0</c:v>
                </c:pt>
                <c:pt idx="9">
                  <c:v>5</c:v>
                </c:pt>
                <c:pt idx="10">
                  <c:v>5</c:v>
                </c:pt>
                <c:pt idx="11">
                  <c:v>5</c:v>
                </c:pt>
                <c:pt idx="12">
                  <c:v>5</c:v>
                </c:pt>
                <c:pt idx="13">
                  <c:v>5</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18D6-42BC-BFE6-3B93F859C847}"/>
            </c:ext>
          </c:extLst>
        </c:ser>
        <c:ser>
          <c:idx val="2"/>
          <c:order val="1"/>
          <c:tx>
            <c:strRef>
              <c:f>Report!$BG$135</c:f>
              <c:strCache>
                <c:ptCount val="1"/>
                <c:pt idx="0">
                  <c:v>Weekend Time</c:v>
                </c:pt>
              </c:strCache>
            </c:strRef>
          </c:tx>
          <c:spPr>
            <a:solidFill>
              <a:srgbClr val="FFC000"/>
            </a:solidFill>
            <a:ln>
              <a:noFill/>
            </a:ln>
            <a:effectLst/>
          </c:spPr>
          <c:invertIfNegative val="0"/>
          <c:cat>
            <c:strRef>
              <c:f>Report!$BD$136:$BD$159</c:f>
              <c:strCache>
                <c:ptCount val="24"/>
                <c:pt idx="0">
                  <c:v>00:00 01:00</c:v>
                </c:pt>
                <c:pt idx="1">
                  <c:v>01:00 02:00</c:v>
                </c:pt>
                <c:pt idx="2">
                  <c:v>02:00 03:00</c:v>
                </c:pt>
                <c:pt idx="3">
                  <c:v>03:00 04:00</c:v>
                </c:pt>
                <c:pt idx="4">
                  <c:v>04:00 05:00</c:v>
                </c:pt>
                <c:pt idx="5">
                  <c:v>05:00 06:00</c:v>
                </c:pt>
                <c:pt idx="6">
                  <c:v>06:00 07:00</c:v>
                </c:pt>
                <c:pt idx="7">
                  <c:v>07:00 08:00</c:v>
                </c:pt>
                <c:pt idx="8">
                  <c:v>08:00 09:00</c:v>
                </c:pt>
                <c:pt idx="9">
                  <c:v>09:00 10:00</c:v>
                </c:pt>
                <c:pt idx="10">
                  <c:v>10:00 11:00</c:v>
                </c:pt>
                <c:pt idx="11">
                  <c:v>11:00 12:00</c:v>
                </c:pt>
                <c:pt idx="12">
                  <c:v>12:00 13:00</c:v>
                </c:pt>
                <c:pt idx="13">
                  <c:v>13:00 14:00</c:v>
                </c:pt>
                <c:pt idx="14">
                  <c:v>14:00 15:00</c:v>
                </c:pt>
                <c:pt idx="15">
                  <c:v>15:00 16:00</c:v>
                </c:pt>
                <c:pt idx="16">
                  <c:v>16:00 17:00</c:v>
                </c:pt>
                <c:pt idx="17">
                  <c:v>17:00 18:00</c:v>
                </c:pt>
                <c:pt idx="18">
                  <c:v>18:00 19:00</c:v>
                </c:pt>
                <c:pt idx="19">
                  <c:v>19:00 20:00</c:v>
                </c:pt>
                <c:pt idx="20">
                  <c:v>20:00 21:00</c:v>
                </c:pt>
                <c:pt idx="21">
                  <c:v>21:00 22:00</c:v>
                </c:pt>
                <c:pt idx="22">
                  <c:v>22:00 23:00</c:v>
                </c:pt>
                <c:pt idx="23">
                  <c:v>23:00 23:59</c:v>
                </c:pt>
              </c:strCache>
            </c:strRef>
          </c:cat>
          <c:val>
            <c:numRef>
              <c:f>Report!$BG$136:$BG$159</c:f>
              <c:numCache>
                <c:formatCode>General</c:formatCode>
                <c:ptCount val="24"/>
                <c:pt idx="0">
                  <c:v>0</c:v>
                </c:pt>
                <c:pt idx="1">
                  <c:v>0</c:v>
                </c:pt>
                <c:pt idx="2">
                  <c:v>0</c:v>
                </c:pt>
                <c:pt idx="3">
                  <c:v>0</c:v>
                </c:pt>
                <c:pt idx="4">
                  <c:v>0</c:v>
                </c:pt>
                <c:pt idx="5">
                  <c:v>0</c:v>
                </c:pt>
                <c:pt idx="6">
                  <c:v>0</c:v>
                </c:pt>
                <c:pt idx="7">
                  <c:v>0</c:v>
                </c:pt>
                <c:pt idx="8">
                  <c:v>0</c:v>
                </c:pt>
                <c:pt idx="9">
                  <c:v>0</c:v>
                </c:pt>
                <c:pt idx="10">
                  <c:v>1</c:v>
                </c:pt>
                <c:pt idx="11">
                  <c:v>1</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2-18D6-42BC-BFE6-3B93F859C847}"/>
            </c:ext>
          </c:extLst>
        </c:ser>
        <c:ser>
          <c:idx val="3"/>
          <c:order val="2"/>
          <c:tx>
            <c:strRef>
              <c:f>Report!$BH$135</c:f>
              <c:strCache>
                <c:ptCount val="1"/>
                <c:pt idx="0">
                  <c:v>Bank Holiday Time</c:v>
                </c:pt>
              </c:strCache>
            </c:strRef>
          </c:tx>
          <c:spPr>
            <a:solidFill>
              <a:srgbClr val="FF0000"/>
            </a:solidFill>
            <a:ln>
              <a:noFill/>
            </a:ln>
            <a:effectLst/>
          </c:spPr>
          <c:invertIfNegative val="0"/>
          <c:cat>
            <c:strRef>
              <c:f>Report!$BD$136:$BD$159</c:f>
              <c:strCache>
                <c:ptCount val="24"/>
                <c:pt idx="0">
                  <c:v>00:00 01:00</c:v>
                </c:pt>
                <c:pt idx="1">
                  <c:v>01:00 02:00</c:v>
                </c:pt>
                <c:pt idx="2">
                  <c:v>02:00 03:00</c:v>
                </c:pt>
                <c:pt idx="3">
                  <c:v>03:00 04:00</c:v>
                </c:pt>
                <c:pt idx="4">
                  <c:v>04:00 05:00</c:v>
                </c:pt>
                <c:pt idx="5">
                  <c:v>05:00 06:00</c:v>
                </c:pt>
                <c:pt idx="6">
                  <c:v>06:00 07:00</c:v>
                </c:pt>
                <c:pt idx="7">
                  <c:v>07:00 08:00</c:v>
                </c:pt>
                <c:pt idx="8">
                  <c:v>08:00 09:00</c:v>
                </c:pt>
                <c:pt idx="9">
                  <c:v>09:00 10:00</c:v>
                </c:pt>
                <c:pt idx="10">
                  <c:v>10:00 11:00</c:v>
                </c:pt>
                <c:pt idx="11">
                  <c:v>11:00 12:00</c:v>
                </c:pt>
                <c:pt idx="12">
                  <c:v>12:00 13:00</c:v>
                </c:pt>
                <c:pt idx="13">
                  <c:v>13:00 14:00</c:v>
                </c:pt>
                <c:pt idx="14">
                  <c:v>14:00 15:00</c:v>
                </c:pt>
                <c:pt idx="15">
                  <c:v>15:00 16:00</c:v>
                </c:pt>
                <c:pt idx="16">
                  <c:v>16:00 17:00</c:v>
                </c:pt>
                <c:pt idx="17">
                  <c:v>17:00 18:00</c:v>
                </c:pt>
                <c:pt idx="18">
                  <c:v>18:00 19:00</c:v>
                </c:pt>
                <c:pt idx="19">
                  <c:v>19:00 20:00</c:v>
                </c:pt>
                <c:pt idx="20">
                  <c:v>20:00 21:00</c:v>
                </c:pt>
                <c:pt idx="21">
                  <c:v>21:00 22:00</c:v>
                </c:pt>
                <c:pt idx="22">
                  <c:v>22:00 23:00</c:v>
                </c:pt>
                <c:pt idx="23">
                  <c:v>23:00 23:59</c:v>
                </c:pt>
              </c:strCache>
            </c:strRef>
          </c:cat>
          <c:val>
            <c:numRef>
              <c:f>Report!$BH$136:$BH$159</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3-18D6-42BC-BFE6-3B93F859C847}"/>
            </c:ext>
          </c:extLst>
        </c:ser>
        <c:ser>
          <c:idx val="1"/>
          <c:order val="3"/>
          <c:tx>
            <c:strRef>
              <c:f>Report!$BF$135</c:f>
              <c:strCache>
                <c:ptCount val="1"/>
                <c:pt idx="0">
                  <c:v>Pro Bono Time</c:v>
                </c:pt>
              </c:strCache>
            </c:strRef>
          </c:tx>
          <c:spPr>
            <a:solidFill>
              <a:srgbClr val="002060"/>
            </a:solidFill>
            <a:ln>
              <a:noFill/>
            </a:ln>
            <a:effectLst/>
          </c:spPr>
          <c:invertIfNegative val="0"/>
          <c:cat>
            <c:strRef>
              <c:f>Report!$BD$136:$BD$159</c:f>
              <c:strCache>
                <c:ptCount val="24"/>
                <c:pt idx="0">
                  <c:v>00:00 01:00</c:v>
                </c:pt>
                <c:pt idx="1">
                  <c:v>01:00 02:00</c:v>
                </c:pt>
                <c:pt idx="2">
                  <c:v>02:00 03:00</c:v>
                </c:pt>
                <c:pt idx="3">
                  <c:v>03:00 04:00</c:v>
                </c:pt>
                <c:pt idx="4">
                  <c:v>04:00 05:00</c:v>
                </c:pt>
                <c:pt idx="5">
                  <c:v>05:00 06:00</c:v>
                </c:pt>
                <c:pt idx="6">
                  <c:v>06:00 07:00</c:v>
                </c:pt>
                <c:pt idx="7">
                  <c:v>07:00 08:00</c:v>
                </c:pt>
                <c:pt idx="8">
                  <c:v>08:00 09:00</c:v>
                </c:pt>
                <c:pt idx="9">
                  <c:v>09:00 10:00</c:v>
                </c:pt>
                <c:pt idx="10">
                  <c:v>10:00 11:00</c:v>
                </c:pt>
                <c:pt idx="11">
                  <c:v>11:00 12:00</c:v>
                </c:pt>
                <c:pt idx="12">
                  <c:v>12:00 13:00</c:v>
                </c:pt>
                <c:pt idx="13">
                  <c:v>13:00 14:00</c:v>
                </c:pt>
                <c:pt idx="14">
                  <c:v>14:00 15:00</c:v>
                </c:pt>
                <c:pt idx="15">
                  <c:v>15:00 16:00</c:v>
                </c:pt>
                <c:pt idx="16">
                  <c:v>16:00 17:00</c:v>
                </c:pt>
                <c:pt idx="17">
                  <c:v>17:00 18:00</c:v>
                </c:pt>
                <c:pt idx="18">
                  <c:v>18:00 19:00</c:v>
                </c:pt>
                <c:pt idx="19">
                  <c:v>19:00 20:00</c:v>
                </c:pt>
                <c:pt idx="20">
                  <c:v>20:00 21:00</c:v>
                </c:pt>
                <c:pt idx="21">
                  <c:v>21:00 22:00</c:v>
                </c:pt>
                <c:pt idx="22">
                  <c:v>22:00 23:00</c:v>
                </c:pt>
                <c:pt idx="23">
                  <c:v>23:00 23:59</c:v>
                </c:pt>
              </c:strCache>
            </c:strRef>
          </c:cat>
          <c:val>
            <c:numRef>
              <c:f>Report!$BF$136:$BF$159</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18D6-42BC-BFE6-3B93F859C847}"/>
            </c:ext>
          </c:extLst>
        </c:ser>
        <c:dLbls>
          <c:showLegendKey val="0"/>
          <c:showVal val="0"/>
          <c:showCatName val="0"/>
          <c:showSerName val="0"/>
          <c:showPercent val="0"/>
          <c:showBubbleSize val="0"/>
        </c:dLbls>
        <c:gapWidth val="0"/>
        <c:overlap val="100"/>
        <c:axId val="440721008"/>
        <c:axId val="440720680"/>
      </c:barChart>
      <c:catAx>
        <c:axId val="440721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720680"/>
        <c:crosses val="autoZero"/>
        <c:auto val="1"/>
        <c:lblAlgn val="ctr"/>
        <c:lblOffset val="100"/>
        <c:noMultiLvlLbl val="0"/>
      </c:catAx>
      <c:valAx>
        <c:axId val="4407206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721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Work Type per</a:t>
            </a:r>
            <a:r>
              <a:rPr lang="en-GB" baseline="0"/>
              <a:t> Day of the Week</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Report!$BL$135</c:f>
              <c:strCache>
                <c:ptCount val="1"/>
                <c:pt idx="0">
                  <c:v>Week Day Time</c:v>
                </c:pt>
              </c:strCache>
            </c:strRef>
          </c:tx>
          <c:spPr>
            <a:solidFill>
              <a:srgbClr val="00B050"/>
            </a:solidFill>
            <a:ln>
              <a:noFill/>
            </a:ln>
            <a:effectLst/>
          </c:spPr>
          <c:invertIfNegative val="0"/>
          <c:cat>
            <c:strRef>
              <c:f>Report!$BK$136:$BK$142</c:f>
              <c:strCache>
                <c:ptCount val="7"/>
                <c:pt idx="0">
                  <c:v>Monday</c:v>
                </c:pt>
                <c:pt idx="1">
                  <c:v>Tuesday</c:v>
                </c:pt>
                <c:pt idx="2">
                  <c:v>Wednesday</c:v>
                </c:pt>
                <c:pt idx="3">
                  <c:v>Thursday</c:v>
                </c:pt>
                <c:pt idx="4">
                  <c:v>Friday</c:v>
                </c:pt>
                <c:pt idx="5">
                  <c:v>Saturday</c:v>
                </c:pt>
                <c:pt idx="6">
                  <c:v>Sunday</c:v>
                </c:pt>
              </c:strCache>
            </c:strRef>
          </c:cat>
          <c:val>
            <c:numRef>
              <c:f>Report!$BL$136:$BL$142</c:f>
              <c:numCache>
                <c:formatCode>[h]:mm</c:formatCode>
                <c:ptCount val="7"/>
                <c:pt idx="0">
                  <c:v>0.16666666666666671</c:v>
                </c:pt>
                <c:pt idx="1">
                  <c:v>0.16666666666666671</c:v>
                </c:pt>
                <c:pt idx="2">
                  <c:v>0.16666666666666671</c:v>
                </c:pt>
                <c:pt idx="3">
                  <c:v>0.16666666666666671</c:v>
                </c:pt>
                <c:pt idx="4">
                  <c:v>0.16666666666666671</c:v>
                </c:pt>
                <c:pt idx="5">
                  <c:v>0</c:v>
                </c:pt>
                <c:pt idx="6">
                  <c:v>0</c:v>
                </c:pt>
              </c:numCache>
            </c:numRef>
          </c:val>
          <c:extLst>
            <c:ext xmlns:c16="http://schemas.microsoft.com/office/drawing/2014/chart" uri="{C3380CC4-5D6E-409C-BE32-E72D297353CC}">
              <c16:uniqueId val="{00000000-86CE-404F-9E32-EAE80D87B789}"/>
            </c:ext>
          </c:extLst>
        </c:ser>
        <c:ser>
          <c:idx val="2"/>
          <c:order val="1"/>
          <c:tx>
            <c:strRef>
              <c:f>Report!$BN$135</c:f>
              <c:strCache>
                <c:ptCount val="1"/>
                <c:pt idx="0">
                  <c:v>Weekend Time</c:v>
                </c:pt>
              </c:strCache>
            </c:strRef>
          </c:tx>
          <c:spPr>
            <a:solidFill>
              <a:srgbClr val="FFC000"/>
            </a:solidFill>
            <a:ln>
              <a:noFill/>
            </a:ln>
            <a:effectLst/>
          </c:spPr>
          <c:invertIfNegative val="0"/>
          <c:cat>
            <c:strRef>
              <c:f>Report!$BK$136:$BK$142</c:f>
              <c:strCache>
                <c:ptCount val="7"/>
                <c:pt idx="0">
                  <c:v>Monday</c:v>
                </c:pt>
                <c:pt idx="1">
                  <c:v>Tuesday</c:v>
                </c:pt>
                <c:pt idx="2">
                  <c:v>Wednesday</c:v>
                </c:pt>
                <c:pt idx="3">
                  <c:v>Thursday</c:v>
                </c:pt>
                <c:pt idx="4">
                  <c:v>Friday</c:v>
                </c:pt>
                <c:pt idx="5">
                  <c:v>Saturday</c:v>
                </c:pt>
                <c:pt idx="6">
                  <c:v>Sunday</c:v>
                </c:pt>
              </c:strCache>
            </c:strRef>
          </c:cat>
          <c:val>
            <c:numRef>
              <c:f>Report!$BN$136:$BN$142</c:f>
              <c:numCache>
                <c:formatCode>[h]:mm</c:formatCode>
                <c:ptCount val="7"/>
                <c:pt idx="0">
                  <c:v>0</c:v>
                </c:pt>
                <c:pt idx="1">
                  <c:v>0</c:v>
                </c:pt>
                <c:pt idx="2">
                  <c:v>0</c:v>
                </c:pt>
                <c:pt idx="3">
                  <c:v>0</c:v>
                </c:pt>
                <c:pt idx="4">
                  <c:v>0</c:v>
                </c:pt>
                <c:pt idx="5">
                  <c:v>0</c:v>
                </c:pt>
                <c:pt idx="6">
                  <c:v>8.3333333333333315E-2</c:v>
                </c:pt>
              </c:numCache>
            </c:numRef>
          </c:val>
          <c:extLst>
            <c:ext xmlns:c16="http://schemas.microsoft.com/office/drawing/2014/chart" uri="{C3380CC4-5D6E-409C-BE32-E72D297353CC}">
              <c16:uniqueId val="{00000002-86CE-404F-9E32-EAE80D87B789}"/>
            </c:ext>
          </c:extLst>
        </c:ser>
        <c:ser>
          <c:idx val="3"/>
          <c:order val="2"/>
          <c:tx>
            <c:strRef>
              <c:f>Report!$BO$135</c:f>
              <c:strCache>
                <c:ptCount val="1"/>
                <c:pt idx="0">
                  <c:v>Bank Holiday Time</c:v>
                </c:pt>
              </c:strCache>
            </c:strRef>
          </c:tx>
          <c:spPr>
            <a:solidFill>
              <a:srgbClr val="FF0000"/>
            </a:solidFill>
            <a:ln>
              <a:noFill/>
            </a:ln>
            <a:effectLst/>
          </c:spPr>
          <c:invertIfNegative val="0"/>
          <c:cat>
            <c:strRef>
              <c:f>Report!$BK$136:$BK$142</c:f>
              <c:strCache>
                <c:ptCount val="7"/>
                <c:pt idx="0">
                  <c:v>Monday</c:v>
                </c:pt>
                <c:pt idx="1">
                  <c:v>Tuesday</c:v>
                </c:pt>
                <c:pt idx="2">
                  <c:v>Wednesday</c:v>
                </c:pt>
                <c:pt idx="3">
                  <c:v>Thursday</c:v>
                </c:pt>
                <c:pt idx="4">
                  <c:v>Friday</c:v>
                </c:pt>
                <c:pt idx="5">
                  <c:v>Saturday</c:v>
                </c:pt>
                <c:pt idx="6">
                  <c:v>Sunday</c:v>
                </c:pt>
              </c:strCache>
            </c:strRef>
          </c:cat>
          <c:val>
            <c:numRef>
              <c:f>Report!$BO$136:$BO$142</c:f>
              <c:numCache>
                <c:formatCode>[h]:mm</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86CE-404F-9E32-EAE80D87B789}"/>
            </c:ext>
          </c:extLst>
        </c:ser>
        <c:ser>
          <c:idx val="1"/>
          <c:order val="3"/>
          <c:tx>
            <c:strRef>
              <c:f>Report!$BM$135</c:f>
              <c:strCache>
                <c:ptCount val="1"/>
                <c:pt idx="0">
                  <c:v>Pro Bono Time</c:v>
                </c:pt>
              </c:strCache>
            </c:strRef>
          </c:tx>
          <c:spPr>
            <a:solidFill>
              <a:srgbClr val="002060"/>
            </a:solidFill>
            <a:ln>
              <a:noFill/>
            </a:ln>
            <a:effectLst/>
          </c:spPr>
          <c:invertIfNegative val="0"/>
          <c:cat>
            <c:strRef>
              <c:f>Report!$BK$136:$BK$142</c:f>
              <c:strCache>
                <c:ptCount val="7"/>
                <c:pt idx="0">
                  <c:v>Monday</c:v>
                </c:pt>
                <c:pt idx="1">
                  <c:v>Tuesday</c:v>
                </c:pt>
                <c:pt idx="2">
                  <c:v>Wednesday</c:v>
                </c:pt>
                <c:pt idx="3">
                  <c:v>Thursday</c:v>
                </c:pt>
                <c:pt idx="4">
                  <c:v>Friday</c:v>
                </c:pt>
                <c:pt idx="5">
                  <c:v>Saturday</c:v>
                </c:pt>
                <c:pt idx="6">
                  <c:v>Sunday</c:v>
                </c:pt>
              </c:strCache>
            </c:strRef>
          </c:cat>
          <c:val>
            <c:numRef>
              <c:f>Report!$BM$136:$BM$142</c:f>
              <c:numCache>
                <c:formatCode>[h]:mm</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86CE-404F-9E32-EAE80D87B789}"/>
            </c:ext>
          </c:extLst>
        </c:ser>
        <c:dLbls>
          <c:showLegendKey val="0"/>
          <c:showVal val="0"/>
          <c:showCatName val="0"/>
          <c:showSerName val="0"/>
          <c:showPercent val="0"/>
          <c:showBubbleSize val="0"/>
        </c:dLbls>
        <c:gapWidth val="150"/>
        <c:axId val="441443992"/>
        <c:axId val="441437432"/>
      </c:barChart>
      <c:catAx>
        <c:axId val="4414439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437432"/>
        <c:crosses val="autoZero"/>
        <c:auto val="1"/>
        <c:lblAlgn val="ctr"/>
        <c:lblOffset val="100"/>
        <c:noMultiLvlLbl val="0"/>
      </c:catAx>
      <c:valAx>
        <c:axId val="441437432"/>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h]:mm"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443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Journey</a:t>
            </a:r>
            <a:r>
              <a:rPr lang="en-GB" baseline="0"/>
              <a:t> Breakdown per Travel Type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C932-4274-912E-945680E2F824}"/>
              </c:ext>
            </c:extLst>
          </c:dPt>
          <c:dPt>
            <c:idx val="1"/>
            <c:bubble3D val="0"/>
            <c:spPr>
              <a:solidFill>
                <a:srgbClr val="FF6600"/>
              </a:solidFill>
              <a:ln w="19050">
                <a:solidFill>
                  <a:schemeClr val="lt1"/>
                </a:solidFill>
              </a:ln>
              <a:effectLst/>
            </c:spPr>
            <c:extLst>
              <c:ext xmlns:c16="http://schemas.microsoft.com/office/drawing/2014/chart" uri="{C3380CC4-5D6E-409C-BE32-E72D297353CC}">
                <c16:uniqueId val="{00000002-C932-4274-912E-945680E2F824}"/>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3-C932-4274-912E-945680E2F824}"/>
              </c:ext>
            </c:extLst>
          </c:dPt>
          <c:dPt>
            <c:idx val="3"/>
            <c:bubble3D val="0"/>
            <c:spPr>
              <a:solidFill>
                <a:srgbClr val="92D050"/>
              </a:solidFill>
              <a:ln w="19050">
                <a:solidFill>
                  <a:schemeClr val="lt1"/>
                </a:solidFill>
              </a:ln>
              <a:effectLst/>
            </c:spPr>
            <c:extLst>
              <c:ext xmlns:c16="http://schemas.microsoft.com/office/drawing/2014/chart" uri="{C3380CC4-5D6E-409C-BE32-E72D297353CC}">
                <c16:uniqueId val="{00000004-C932-4274-912E-945680E2F824}"/>
              </c:ext>
            </c:extLst>
          </c:dPt>
          <c:dPt>
            <c:idx val="4"/>
            <c:bubble3D val="0"/>
            <c:spPr>
              <a:solidFill>
                <a:srgbClr val="00B050"/>
              </a:solidFill>
              <a:ln w="19050">
                <a:solidFill>
                  <a:schemeClr val="lt1"/>
                </a:solidFill>
              </a:ln>
              <a:effectLst/>
            </c:spPr>
            <c:extLst>
              <c:ext xmlns:c16="http://schemas.microsoft.com/office/drawing/2014/chart" uri="{C3380CC4-5D6E-409C-BE32-E72D297353CC}">
                <c16:uniqueId val="{00000005-C932-4274-912E-945680E2F824}"/>
              </c:ext>
            </c:extLst>
          </c:dPt>
          <c:dPt>
            <c:idx val="5"/>
            <c:bubble3D val="0"/>
            <c:spPr>
              <a:solidFill>
                <a:srgbClr val="00B0F0"/>
              </a:solidFill>
              <a:ln w="19050">
                <a:solidFill>
                  <a:schemeClr val="lt1"/>
                </a:solidFill>
              </a:ln>
              <a:effectLst/>
            </c:spPr>
            <c:extLst>
              <c:ext xmlns:c16="http://schemas.microsoft.com/office/drawing/2014/chart" uri="{C3380CC4-5D6E-409C-BE32-E72D297353CC}">
                <c16:uniqueId val="{00000006-C932-4274-912E-945680E2F824}"/>
              </c:ext>
            </c:extLst>
          </c:dPt>
          <c:dPt>
            <c:idx val="6"/>
            <c:bubble3D val="0"/>
            <c:spPr>
              <a:solidFill>
                <a:srgbClr val="002060"/>
              </a:solidFill>
              <a:ln w="19050">
                <a:solidFill>
                  <a:schemeClr val="lt1"/>
                </a:solidFill>
              </a:ln>
              <a:effectLst/>
            </c:spPr>
            <c:extLst>
              <c:ext xmlns:c16="http://schemas.microsoft.com/office/drawing/2014/chart" uri="{C3380CC4-5D6E-409C-BE32-E72D297353CC}">
                <c16:uniqueId val="{00000007-C932-4274-912E-945680E2F824}"/>
              </c:ext>
            </c:extLst>
          </c:dPt>
          <c:dPt>
            <c:idx val="7"/>
            <c:bubble3D val="0"/>
            <c:spPr>
              <a:solidFill>
                <a:srgbClr val="7030A0"/>
              </a:solidFill>
              <a:ln w="19050">
                <a:solidFill>
                  <a:schemeClr val="lt1"/>
                </a:solidFill>
              </a:ln>
              <a:effectLst/>
            </c:spPr>
            <c:extLst>
              <c:ext xmlns:c16="http://schemas.microsoft.com/office/drawing/2014/chart" uri="{C3380CC4-5D6E-409C-BE32-E72D297353CC}">
                <c16:uniqueId val="{00000008-C932-4274-912E-945680E2F824}"/>
              </c:ext>
            </c:extLst>
          </c:dPt>
          <c:dPt>
            <c:idx val="8"/>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9-C932-4274-912E-945680E2F824}"/>
              </c:ext>
            </c:extLst>
          </c:dPt>
          <c:cat>
            <c:strRef>
              <c:f>Report!$BB$169:$BB$177</c:f>
              <c:strCache>
                <c:ptCount val="9"/>
                <c:pt idx="0">
                  <c:v>Driving</c:v>
                </c:pt>
                <c:pt idx="1">
                  <c:v>Taxi/Uber</c:v>
                </c:pt>
                <c:pt idx="2">
                  <c:v>Bus/Train/Tube</c:v>
                </c:pt>
                <c:pt idx="3">
                  <c:v>Walking</c:v>
                </c:pt>
                <c:pt idx="8">
                  <c:v>Unassigned</c:v>
                </c:pt>
              </c:strCache>
            </c:strRef>
          </c:cat>
          <c:val>
            <c:numRef>
              <c:f>Report!$BC$169:$BC$177</c:f>
              <c:numCache>
                <c:formatCode>General</c:formatCode>
                <c:ptCount val="9"/>
                <c:pt idx="0">
                  <c:v>1</c:v>
                </c:pt>
                <c:pt idx="1">
                  <c:v>1</c:v>
                </c:pt>
                <c:pt idx="2">
                  <c:v>3</c:v>
                </c:pt>
                <c:pt idx="3">
                  <c:v>0</c:v>
                </c:pt>
                <c:pt idx="4">
                  <c:v>0</c:v>
                </c:pt>
                <c:pt idx="5">
                  <c:v>0</c:v>
                </c:pt>
                <c:pt idx="6">
                  <c:v>0</c:v>
                </c:pt>
                <c:pt idx="7">
                  <c:v>0</c:v>
                </c:pt>
                <c:pt idx="8">
                  <c:v>0</c:v>
                </c:pt>
              </c:numCache>
            </c:numRef>
          </c:val>
          <c:extLst>
            <c:ext xmlns:c16="http://schemas.microsoft.com/office/drawing/2014/chart" uri="{C3380CC4-5D6E-409C-BE32-E72D297353CC}">
              <c16:uniqueId val="{00000000-C932-4274-912E-945680E2F824}"/>
            </c:ext>
          </c:extLst>
        </c:ser>
        <c:dLbls>
          <c:showLegendKey val="0"/>
          <c:showVal val="0"/>
          <c:showCatName val="0"/>
          <c:showSerName val="0"/>
          <c:showPercent val="0"/>
          <c:showBubbleSize val="0"/>
          <c:showLeaderLines val="1"/>
        </c:dLbls>
        <c:firstSliceAng val="0"/>
        <c:holeSize val="30"/>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Breakdown by Time</a:t>
            </a:r>
            <a:r>
              <a:rPr lang="en-GB" baseline="0"/>
              <a:t> Used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Report!$BB$180</c:f>
              <c:strCache>
                <c:ptCount val="1"/>
                <c:pt idx="0">
                  <c:v>Travel Time</c:v>
                </c:pt>
              </c:strCache>
            </c:strRef>
          </c:tx>
          <c:spPr>
            <a:solidFill>
              <a:srgbClr val="AF240D"/>
            </a:solidFill>
            <a:ln>
              <a:noFill/>
            </a:ln>
            <a:effectLst/>
          </c:spPr>
          <c:invertIfNegative val="0"/>
          <c:cat>
            <c:strRef>
              <c:f>Report!$BC$179:$BD$179</c:f>
              <c:strCache>
                <c:ptCount val="2"/>
                <c:pt idx="0">
                  <c:v>Budgeted Time</c:v>
                </c:pt>
                <c:pt idx="1">
                  <c:v>Time Used</c:v>
                </c:pt>
              </c:strCache>
            </c:strRef>
          </c:cat>
          <c:val>
            <c:numRef>
              <c:f>Report!$BC$180:$BD$180</c:f>
              <c:numCache>
                <c:formatCode>[h]:mm</c:formatCode>
                <c:ptCount val="2"/>
                <c:pt idx="0">
                  <c:v>0.20833333333333334</c:v>
                </c:pt>
                <c:pt idx="1">
                  <c:v>0.20833333333333331</c:v>
                </c:pt>
              </c:numCache>
            </c:numRef>
          </c:val>
          <c:extLst>
            <c:ext xmlns:c16="http://schemas.microsoft.com/office/drawing/2014/chart" uri="{C3380CC4-5D6E-409C-BE32-E72D297353CC}">
              <c16:uniqueId val="{00000000-76C5-4EE8-9E3F-00D1F195217F}"/>
            </c:ext>
          </c:extLst>
        </c:ser>
        <c:ser>
          <c:idx val="1"/>
          <c:order val="1"/>
          <c:tx>
            <c:strRef>
              <c:f>Report!$BB$181</c:f>
              <c:strCache>
                <c:ptCount val="1"/>
                <c:pt idx="0">
                  <c:v>Meeting Time</c:v>
                </c:pt>
              </c:strCache>
            </c:strRef>
          </c:tx>
          <c:spPr>
            <a:solidFill>
              <a:srgbClr val="2A713D"/>
            </a:solidFill>
            <a:ln>
              <a:noFill/>
            </a:ln>
            <a:effectLst/>
          </c:spPr>
          <c:invertIfNegative val="0"/>
          <c:cat>
            <c:strRef>
              <c:f>Report!$BC$179:$BD$179</c:f>
              <c:strCache>
                <c:ptCount val="2"/>
                <c:pt idx="0">
                  <c:v>Budgeted Time</c:v>
                </c:pt>
                <c:pt idx="1">
                  <c:v>Time Used</c:v>
                </c:pt>
              </c:strCache>
            </c:strRef>
          </c:cat>
          <c:val>
            <c:numRef>
              <c:f>Report!$BC$181:$BD$181</c:f>
              <c:numCache>
                <c:formatCode>[h]:mm</c:formatCode>
                <c:ptCount val="2"/>
                <c:pt idx="0">
                  <c:v>0.41666666666666663</c:v>
                </c:pt>
                <c:pt idx="1">
                  <c:v>0.39583333333333331</c:v>
                </c:pt>
              </c:numCache>
            </c:numRef>
          </c:val>
          <c:extLst>
            <c:ext xmlns:c16="http://schemas.microsoft.com/office/drawing/2014/chart" uri="{C3380CC4-5D6E-409C-BE32-E72D297353CC}">
              <c16:uniqueId val="{00000001-76C5-4EE8-9E3F-00D1F195217F}"/>
            </c:ext>
          </c:extLst>
        </c:ser>
        <c:dLbls>
          <c:showLegendKey val="0"/>
          <c:showVal val="0"/>
          <c:showCatName val="0"/>
          <c:showSerName val="0"/>
          <c:showPercent val="0"/>
          <c:showBubbleSize val="0"/>
        </c:dLbls>
        <c:gapWidth val="150"/>
        <c:overlap val="100"/>
        <c:axId val="445556056"/>
        <c:axId val="445557368"/>
      </c:barChart>
      <c:catAx>
        <c:axId val="445556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5557368"/>
        <c:crosses val="autoZero"/>
        <c:auto val="1"/>
        <c:lblAlgn val="ctr"/>
        <c:lblOffset val="100"/>
        <c:noMultiLvlLbl val="0"/>
      </c:catAx>
      <c:valAx>
        <c:axId val="44555736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h]:mm"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55560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a:t>
            </a:r>
            <a:r>
              <a:rPr lang="en-GB" baseline="0"/>
              <a:t> v Budget</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Report!$BC$183</c:f>
              <c:strCache>
                <c:ptCount val="1"/>
                <c:pt idx="0">
                  <c:v>Budgeted Cost</c:v>
                </c:pt>
              </c:strCache>
            </c:strRef>
          </c:tx>
          <c:spPr>
            <a:solidFill>
              <a:srgbClr val="2A713D"/>
            </a:solidFill>
            <a:ln>
              <a:noFill/>
            </a:ln>
            <a:effectLst/>
          </c:spPr>
          <c:invertIfNegative val="0"/>
          <c:cat>
            <c:strRef>
              <c:f>Report!$BB$184:$BB$187</c:f>
              <c:strCache>
                <c:ptCount val="4"/>
                <c:pt idx="0">
                  <c:v>Meeting Time</c:v>
                </c:pt>
                <c:pt idx="1">
                  <c:v>Travel Time</c:v>
                </c:pt>
                <c:pt idx="2">
                  <c:v>Travel Costs</c:v>
                </c:pt>
                <c:pt idx="3">
                  <c:v>Other Costs</c:v>
                </c:pt>
              </c:strCache>
            </c:strRef>
          </c:cat>
          <c:val>
            <c:numRef>
              <c:f>Report!$BC$184:$BC$187</c:f>
              <c:numCache>
                <c:formatCode>"£"#,##0.00_);[Red]\("£"#,##0.00\)</c:formatCode>
                <c:ptCount val="4"/>
                <c:pt idx="0">
                  <c:v>500</c:v>
                </c:pt>
                <c:pt idx="1">
                  <c:v>100</c:v>
                </c:pt>
                <c:pt idx="2">
                  <c:v>150</c:v>
                </c:pt>
                <c:pt idx="3">
                  <c:v>25</c:v>
                </c:pt>
              </c:numCache>
            </c:numRef>
          </c:val>
          <c:extLst>
            <c:ext xmlns:c16="http://schemas.microsoft.com/office/drawing/2014/chart" uri="{C3380CC4-5D6E-409C-BE32-E72D297353CC}">
              <c16:uniqueId val="{00000000-D704-410F-BD7C-0368B709B3E4}"/>
            </c:ext>
          </c:extLst>
        </c:ser>
        <c:ser>
          <c:idx val="1"/>
          <c:order val="1"/>
          <c:tx>
            <c:strRef>
              <c:f>Report!$BD$183</c:f>
              <c:strCache>
                <c:ptCount val="1"/>
                <c:pt idx="0">
                  <c:v>Cost</c:v>
                </c:pt>
              </c:strCache>
            </c:strRef>
          </c:tx>
          <c:spPr>
            <a:solidFill>
              <a:srgbClr val="AF240D"/>
            </a:solidFill>
            <a:ln>
              <a:noFill/>
            </a:ln>
            <a:effectLst/>
          </c:spPr>
          <c:invertIfNegative val="0"/>
          <c:cat>
            <c:strRef>
              <c:f>Report!$BB$184:$BB$187</c:f>
              <c:strCache>
                <c:ptCount val="4"/>
                <c:pt idx="0">
                  <c:v>Meeting Time</c:v>
                </c:pt>
                <c:pt idx="1">
                  <c:v>Travel Time</c:v>
                </c:pt>
                <c:pt idx="2">
                  <c:v>Travel Costs</c:v>
                </c:pt>
                <c:pt idx="3">
                  <c:v>Other Costs</c:v>
                </c:pt>
              </c:strCache>
            </c:strRef>
          </c:cat>
          <c:val>
            <c:numRef>
              <c:f>Report!$BD$184:$BD$187</c:f>
              <c:numCache>
                <c:formatCode>"£"#,##0.00_);[Red]\("£"#,##0.00\)</c:formatCode>
                <c:ptCount val="4"/>
                <c:pt idx="0">
                  <c:v>475</c:v>
                </c:pt>
                <c:pt idx="1">
                  <c:v>100</c:v>
                </c:pt>
                <c:pt idx="2">
                  <c:v>51.5</c:v>
                </c:pt>
                <c:pt idx="3">
                  <c:v>15</c:v>
                </c:pt>
              </c:numCache>
            </c:numRef>
          </c:val>
          <c:extLst>
            <c:ext xmlns:c16="http://schemas.microsoft.com/office/drawing/2014/chart" uri="{C3380CC4-5D6E-409C-BE32-E72D297353CC}">
              <c16:uniqueId val="{00000001-D704-410F-BD7C-0368B709B3E4}"/>
            </c:ext>
          </c:extLst>
        </c:ser>
        <c:dLbls>
          <c:showLegendKey val="0"/>
          <c:showVal val="0"/>
          <c:showCatName val="0"/>
          <c:showSerName val="0"/>
          <c:showPercent val="0"/>
          <c:showBubbleSize val="0"/>
        </c:dLbls>
        <c:gapWidth val="182"/>
        <c:axId val="625827064"/>
        <c:axId val="625829688"/>
      </c:barChart>
      <c:catAx>
        <c:axId val="6258270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5829688"/>
        <c:crosses val="autoZero"/>
        <c:auto val="1"/>
        <c:lblAlgn val="ctr"/>
        <c:lblOffset val="100"/>
        <c:noMultiLvlLbl val="0"/>
      </c:catAx>
      <c:valAx>
        <c:axId val="625829688"/>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5827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Breakdown by Value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3"/>
          <c:order val="0"/>
          <c:tx>
            <c:strRef>
              <c:f>Report!$BB$212</c:f>
              <c:strCache>
                <c:ptCount val="1"/>
                <c:pt idx="0">
                  <c:v>Week Day Time</c:v>
                </c:pt>
              </c:strCache>
            </c:strRef>
          </c:tx>
          <c:spPr>
            <a:solidFill>
              <a:srgbClr val="00B050"/>
            </a:solidFill>
            <a:ln>
              <a:noFill/>
            </a:ln>
            <a:effectLst/>
          </c:spPr>
          <c:invertIfNegative val="0"/>
          <c:cat>
            <c:strRef>
              <c:f>Report!$BE$208:$BF$208</c:f>
              <c:strCache>
                <c:ptCount val="2"/>
                <c:pt idx="0">
                  <c:v>Budget Value</c:v>
                </c:pt>
                <c:pt idx="1">
                  <c:v>Used Value</c:v>
                </c:pt>
              </c:strCache>
            </c:strRef>
          </c:cat>
          <c:val>
            <c:numRef>
              <c:f>Report!$BE$212:$BF$212</c:f>
              <c:numCache>
                <c:formatCode>"£"#,##0.00_);[Red]\("£"#,##0.00\)</c:formatCode>
                <c:ptCount val="2"/>
                <c:pt idx="0">
                  <c:v>0</c:v>
                </c:pt>
                <c:pt idx="1">
                  <c:v>100</c:v>
                </c:pt>
              </c:numCache>
            </c:numRef>
          </c:val>
          <c:extLst>
            <c:ext xmlns:c16="http://schemas.microsoft.com/office/drawing/2014/chart" uri="{C3380CC4-5D6E-409C-BE32-E72D297353CC}">
              <c16:uniqueId val="{00000003-77C6-4319-8E2E-F3FFE55B98D4}"/>
            </c:ext>
          </c:extLst>
        </c:ser>
        <c:ser>
          <c:idx val="2"/>
          <c:order val="1"/>
          <c:tx>
            <c:strRef>
              <c:f>Report!$BB$211</c:f>
              <c:strCache>
                <c:ptCount val="1"/>
                <c:pt idx="0">
                  <c:v>Weekend Time</c:v>
                </c:pt>
              </c:strCache>
            </c:strRef>
          </c:tx>
          <c:spPr>
            <a:solidFill>
              <a:srgbClr val="FFC000"/>
            </a:solidFill>
            <a:ln>
              <a:noFill/>
            </a:ln>
            <a:effectLst/>
          </c:spPr>
          <c:invertIfNegative val="0"/>
          <c:cat>
            <c:strRef>
              <c:f>Report!$BE$208:$BF$208</c:f>
              <c:strCache>
                <c:ptCount val="2"/>
                <c:pt idx="0">
                  <c:v>Budget Value</c:v>
                </c:pt>
                <c:pt idx="1">
                  <c:v>Used Value</c:v>
                </c:pt>
              </c:strCache>
            </c:strRef>
          </c:cat>
          <c:val>
            <c:numRef>
              <c:f>Report!$BE$211:$BF$211</c:f>
              <c:numCache>
                <c:formatCode>"£"#,##0.00_);[Red]\("£"#,##0.00\)</c:formatCode>
                <c:ptCount val="2"/>
                <c:pt idx="0">
                  <c:v>0</c:v>
                </c:pt>
                <c:pt idx="1">
                  <c:v>0</c:v>
                </c:pt>
              </c:numCache>
            </c:numRef>
          </c:val>
          <c:extLst>
            <c:ext xmlns:c16="http://schemas.microsoft.com/office/drawing/2014/chart" uri="{C3380CC4-5D6E-409C-BE32-E72D297353CC}">
              <c16:uniqueId val="{00000002-77C6-4319-8E2E-F3FFE55B98D4}"/>
            </c:ext>
          </c:extLst>
        </c:ser>
        <c:ser>
          <c:idx val="1"/>
          <c:order val="2"/>
          <c:tx>
            <c:strRef>
              <c:f>Report!$BB$210</c:f>
              <c:strCache>
                <c:ptCount val="1"/>
                <c:pt idx="0">
                  <c:v>Bank Holiday Time</c:v>
                </c:pt>
              </c:strCache>
            </c:strRef>
          </c:tx>
          <c:spPr>
            <a:solidFill>
              <a:srgbClr val="FF0000"/>
            </a:solidFill>
            <a:ln>
              <a:noFill/>
            </a:ln>
            <a:effectLst/>
          </c:spPr>
          <c:invertIfNegative val="0"/>
          <c:cat>
            <c:strRef>
              <c:f>Report!$BE$208:$BF$208</c:f>
              <c:strCache>
                <c:ptCount val="2"/>
                <c:pt idx="0">
                  <c:v>Budget Value</c:v>
                </c:pt>
                <c:pt idx="1">
                  <c:v>Used Value</c:v>
                </c:pt>
              </c:strCache>
            </c:strRef>
          </c:cat>
          <c:val>
            <c:numRef>
              <c:f>Report!$BE$210:$BF$210</c:f>
              <c:numCache>
                <c:formatCode>"£"#,##0.00_);[Red]\("£"#,##0.00\)</c:formatCode>
                <c:ptCount val="2"/>
                <c:pt idx="0">
                  <c:v>0</c:v>
                </c:pt>
                <c:pt idx="1">
                  <c:v>0</c:v>
                </c:pt>
              </c:numCache>
            </c:numRef>
          </c:val>
          <c:extLst>
            <c:ext xmlns:c16="http://schemas.microsoft.com/office/drawing/2014/chart" uri="{C3380CC4-5D6E-409C-BE32-E72D297353CC}">
              <c16:uniqueId val="{00000001-77C6-4319-8E2E-F3FFE55B98D4}"/>
            </c:ext>
          </c:extLst>
        </c:ser>
        <c:ser>
          <c:idx val="0"/>
          <c:order val="3"/>
          <c:tx>
            <c:strRef>
              <c:f>Report!$BB$209</c:f>
              <c:strCache>
                <c:ptCount val="1"/>
                <c:pt idx="0">
                  <c:v>Pro Bono Time</c:v>
                </c:pt>
              </c:strCache>
            </c:strRef>
          </c:tx>
          <c:spPr>
            <a:solidFill>
              <a:srgbClr val="002060"/>
            </a:solidFill>
            <a:ln>
              <a:noFill/>
            </a:ln>
            <a:effectLst/>
          </c:spPr>
          <c:invertIfNegative val="0"/>
          <c:cat>
            <c:strRef>
              <c:f>Report!$BE$208:$BF$208</c:f>
              <c:strCache>
                <c:ptCount val="2"/>
                <c:pt idx="0">
                  <c:v>Budget Value</c:v>
                </c:pt>
                <c:pt idx="1">
                  <c:v>Used Value</c:v>
                </c:pt>
              </c:strCache>
            </c:strRef>
          </c:cat>
          <c:val>
            <c:numRef>
              <c:f>Report!$BE$209:$BF$209</c:f>
              <c:numCache>
                <c:formatCode>"£"#,##0.00_);[Red]\("£"#,##0.00\)</c:formatCode>
                <c:ptCount val="2"/>
                <c:pt idx="0">
                  <c:v>0</c:v>
                </c:pt>
                <c:pt idx="1">
                  <c:v>0</c:v>
                </c:pt>
              </c:numCache>
            </c:numRef>
          </c:val>
          <c:extLst>
            <c:ext xmlns:c16="http://schemas.microsoft.com/office/drawing/2014/chart" uri="{C3380CC4-5D6E-409C-BE32-E72D297353CC}">
              <c16:uniqueId val="{00000000-77C6-4319-8E2E-F3FFE55B98D4}"/>
            </c:ext>
          </c:extLst>
        </c:ser>
        <c:dLbls>
          <c:showLegendKey val="0"/>
          <c:showVal val="0"/>
          <c:showCatName val="0"/>
          <c:showSerName val="0"/>
          <c:showPercent val="0"/>
          <c:showBubbleSize val="0"/>
        </c:dLbls>
        <c:gapWidth val="150"/>
        <c:overlap val="100"/>
        <c:axId val="447288312"/>
        <c:axId val="718336984"/>
      </c:barChart>
      <c:catAx>
        <c:axId val="447288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8336984"/>
        <c:crosses val="autoZero"/>
        <c:auto val="1"/>
        <c:lblAlgn val="ctr"/>
        <c:lblOffset val="100"/>
        <c:noMultiLvlLbl val="0"/>
      </c:catAx>
      <c:valAx>
        <c:axId val="718336984"/>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7288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Working Time Breakdown</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3"/>
          <c:order val="0"/>
          <c:tx>
            <c:strRef>
              <c:f>Report!$BB$212</c:f>
              <c:strCache>
                <c:ptCount val="1"/>
                <c:pt idx="0">
                  <c:v>Week Day Time</c:v>
                </c:pt>
              </c:strCache>
            </c:strRef>
          </c:tx>
          <c:spPr>
            <a:solidFill>
              <a:srgbClr val="00B050"/>
            </a:solidFill>
            <a:ln>
              <a:noFill/>
            </a:ln>
            <a:effectLst/>
          </c:spPr>
          <c:invertIfNegative val="0"/>
          <c:cat>
            <c:strRef>
              <c:f>Report!$BC$109:$BD$109</c:f>
              <c:strCache>
                <c:ptCount val="2"/>
                <c:pt idx="0">
                  <c:v>Budgeted Time</c:v>
                </c:pt>
                <c:pt idx="1">
                  <c:v>Time Used</c:v>
                </c:pt>
              </c:strCache>
            </c:strRef>
          </c:cat>
          <c:val>
            <c:numRef>
              <c:f>Report!$BC$212:$BD$212</c:f>
              <c:numCache>
                <c:formatCode>[h]:mm</c:formatCode>
                <c:ptCount val="2"/>
                <c:pt idx="0">
                  <c:v>0</c:v>
                </c:pt>
                <c:pt idx="1">
                  <c:v>0.20833333333333331</c:v>
                </c:pt>
              </c:numCache>
            </c:numRef>
          </c:val>
          <c:extLst>
            <c:ext xmlns:c16="http://schemas.microsoft.com/office/drawing/2014/chart" uri="{C3380CC4-5D6E-409C-BE32-E72D297353CC}">
              <c16:uniqueId val="{00000000-6B39-4800-B512-433643308552}"/>
            </c:ext>
          </c:extLst>
        </c:ser>
        <c:ser>
          <c:idx val="2"/>
          <c:order val="1"/>
          <c:tx>
            <c:strRef>
              <c:f>Report!$BB$211</c:f>
              <c:strCache>
                <c:ptCount val="1"/>
                <c:pt idx="0">
                  <c:v>Weekend Time</c:v>
                </c:pt>
              </c:strCache>
            </c:strRef>
          </c:tx>
          <c:spPr>
            <a:solidFill>
              <a:srgbClr val="FFC000"/>
            </a:solidFill>
            <a:ln>
              <a:noFill/>
            </a:ln>
            <a:effectLst/>
          </c:spPr>
          <c:invertIfNegative val="0"/>
          <c:cat>
            <c:strRef>
              <c:f>Report!$BC$109:$BD$109</c:f>
              <c:strCache>
                <c:ptCount val="2"/>
                <c:pt idx="0">
                  <c:v>Budgeted Time</c:v>
                </c:pt>
                <c:pt idx="1">
                  <c:v>Time Used</c:v>
                </c:pt>
              </c:strCache>
            </c:strRef>
          </c:cat>
          <c:val>
            <c:numRef>
              <c:f>Report!$BC$211:$BD$211</c:f>
              <c:numCache>
                <c:formatCode>[h]:mm</c:formatCode>
                <c:ptCount val="2"/>
                <c:pt idx="0">
                  <c:v>0</c:v>
                </c:pt>
                <c:pt idx="1">
                  <c:v>0</c:v>
                </c:pt>
              </c:numCache>
            </c:numRef>
          </c:val>
          <c:extLst>
            <c:ext xmlns:c16="http://schemas.microsoft.com/office/drawing/2014/chart" uri="{C3380CC4-5D6E-409C-BE32-E72D297353CC}">
              <c16:uniqueId val="{00000001-6B39-4800-B512-433643308552}"/>
            </c:ext>
          </c:extLst>
        </c:ser>
        <c:ser>
          <c:idx val="1"/>
          <c:order val="2"/>
          <c:tx>
            <c:strRef>
              <c:f>Report!$BB$210</c:f>
              <c:strCache>
                <c:ptCount val="1"/>
                <c:pt idx="0">
                  <c:v>Bank Holiday Time</c:v>
                </c:pt>
              </c:strCache>
            </c:strRef>
          </c:tx>
          <c:spPr>
            <a:solidFill>
              <a:srgbClr val="FF0000"/>
            </a:solidFill>
            <a:ln>
              <a:noFill/>
            </a:ln>
            <a:effectLst/>
          </c:spPr>
          <c:invertIfNegative val="0"/>
          <c:cat>
            <c:strRef>
              <c:f>Report!$BC$109:$BD$109</c:f>
              <c:strCache>
                <c:ptCount val="2"/>
                <c:pt idx="0">
                  <c:v>Budgeted Time</c:v>
                </c:pt>
                <c:pt idx="1">
                  <c:v>Time Used</c:v>
                </c:pt>
              </c:strCache>
            </c:strRef>
          </c:cat>
          <c:val>
            <c:numRef>
              <c:f>Report!$BC$210:$BD$210</c:f>
              <c:numCache>
                <c:formatCode>[h]:mm</c:formatCode>
                <c:ptCount val="2"/>
                <c:pt idx="0">
                  <c:v>0</c:v>
                </c:pt>
                <c:pt idx="1">
                  <c:v>0</c:v>
                </c:pt>
              </c:numCache>
            </c:numRef>
          </c:val>
          <c:extLst>
            <c:ext xmlns:c16="http://schemas.microsoft.com/office/drawing/2014/chart" uri="{C3380CC4-5D6E-409C-BE32-E72D297353CC}">
              <c16:uniqueId val="{00000002-6B39-4800-B512-433643308552}"/>
            </c:ext>
          </c:extLst>
        </c:ser>
        <c:ser>
          <c:idx val="0"/>
          <c:order val="3"/>
          <c:tx>
            <c:strRef>
              <c:f>Report!$BB$209</c:f>
              <c:strCache>
                <c:ptCount val="1"/>
                <c:pt idx="0">
                  <c:v>Pro Bono Time</c:v>
                </c:pt>
              </c:strCache>
            </c:strRef>
          </c:tx>
          <c:spPr>
            <a:solidFill>
              <a:srgbClr val="002060"/>
            </a:solidFill>
            <a:ln>
              <a:noFill/>
            </a:ln>
            <a:effectLst/>
          </c:spPr>
          <c:invertIfNegative val="0"/>
          <c:cat>
            <c:strRef>
              <c:f>Report!$BC$109:$BD$109</c:f>
              <c:strCache>
                <c:ptCount val="2"/>
                <c:pt idx="0">
                  <c:v>Budgeted Time</c:v>
                </c:pt>
                <c:pt idx="1">
                  <c:v>Time Used</c:v>
                </c:pt>
              </c:strCache>
            </c:strRef>
          </c:cat>
          <c:val>
            <c:numRef>
              <c:f>Report!$BC$209:$BD$209</c:f>
              <c:numCache>
                <c:formatCode>[h]:mm</c:formatCode>
                <c:ptCount val="2"/>
                <c:pt idx="0">
                  <c:v>0</c:v>
                </c:pt>
                <c:pt idx="1">
                  <c:v>0</c:v>
                </c:pt>
              </c:numCache>
            </c:numRef>
          </c:val>
          <c:extLst>
            <c:ext xmlns:c16="http://schemas.microsoft.com/office/drawing/2014/chart" uri="{C3380CC4-5D6E-409C-BE32-E72D297353CC}">
              <c16:uniqueId val="{00000003-6B39-4800-B512-433643308552}"/>
            </c:ext>
          </c:extLst>
        </c:ser>
        <c:dLbls>
          <c:showLegendKey val="0"/>
          <c:showVal val="0"/>
          <c:showCatName val="0"/>
          <c:showSerName val="0"/>
          <c:showPercent val="0"/>
          <c:showBubbleSize val="0"/>
        </c:dLbls>
        <c:gapWidth val="150"/>
        <c:overlap val="100"/>
        <c:axId val="434161360"/>
        <c:axId val="434160376"/>
      </c:barChart>
      <c:catAx>
        <c:axId val="434161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160376"/>
        <c:crosses val="autoZero"/>
        <c:auto val="1"/>
        <c:lblAlgn val="ctr"/>
        <c:lblOffset val="100"/>
        <c:noMultiLvlLbl val="0"/>
      </c:catAx>
      <c:valAx>
        <c:axId val="434160376"/>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h]:mm"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161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Breakdown of Budget Time v Used Time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Report!$BC$240</c:f>
              <c:strCache>
                <c:ptCount val="1"/>
                <c:pt idx="0">
                  <c:v>Budgeted Time</c:v>
                </c:pt>
              </c:strCache>
            </c:strRef>
          </c:tx>
          <c:spPr>
            <a:solidFill>
              <a:srgbClr val="2A713D"/>
            </a:solidFill>
            <a:ln>
              <a:noFill/>
            </a:ln>
            <a:effectLst/>
          </c:spPr>
          <c:invertIfNegative val="0"/>
          <c:cat>
            <c:strRef>
              <c:f>Report!$BB$241:$BB$249</c:f>
              <c:strCache>
                <c:ptCount val="9"/>
                <c:pt idx="0">
                  <c:v>Uncategorised</c:v>
                </c:pt>
                <c:pt idx="5">
                  <c:v>Messenger</c:v>
                </c:pt>
                <c:pt idx="6">
                  <c:v>Skype</c:v>
                </c:pt>
                <c:pt idx="7">
                  <c:v>Phone Call</c:v>
                </c:pt>
                <c:pt idx="8">
                  <c:v>Email</c:v>
                </c:pt>
              </c:strCache>
            </c:strRef>
          </c:cat>
          <c:val>
            <c:numRef>
              <c:f>Report!$BC$241:$BC$249</c:f>
              <c:numCache>
                <c:formatCode>[h]:mm</c:formatCode>
                <c:ptCount val="9"/>
                <c:pt idx="0">
                  <c:v>0</c:v>
                </c:pt>
                <c:pt idx="1">
                  <c:v>0</c:v>
                </c:pt>
                <c:pt idx="2">
                  <c:v>0</c:v>
                </c:pt>
                <c:pt idx="3">
                  <c:v>0</c:v>
                </c:pt>
                <c:pt idx="4">
                  <c:v>0</c:v>
                </c:pt>
                <c:pt idx="5">
                  <c:v>0</c:v>
                </c:pt>
                <c:pt idx="6">
                  <c:v>0</c:v>
                </c:pt>
                <c:pt idx="7">
                  <c:v>4.1666666666666664E-2</c:v>
                </c:pt>
                <c:pt idx="8">
                  <c:v>8.3333333333333329E-2</c:v>
                </c:pt>
              </c:numCache>
            </c:numRef>
          </c:val>
          <c:extLst>
            <c:ext xmlns:c16="http://schemas.microsoft.com/office/drawing/2014/chart" uri="{C3380CC4-5D6E-409C-BE32-E72D297353CC}">
              <c16:uniqueId val="{00000000-3341-4BF4-B981-4B73953E37C2}"/>
            </c:ext>
          </c:extLst>
        </c:ser>
        <c:ser>
          <c:idx val="1"/>
          <c:order val="1"/>
          <c:tx>
            <c:strRef>
              <c:f>Report!$BD$240</c:f>
              <c:strCache>
                <c:ptCount val="1"/>
                <c:pt idx="0">
                  <c:v>Time Used</c:v>
                </c:pt>
              </c:strCache>
            </c:strRef>
          </c:tx>
          <c:spPr>
            <a:solidFill>
              <a:srgbClr val="AF240D"/>
            </a:solidFill>
            <a:ln>
              <a:noFill/>
            </a:ln>
            <a:effectLst/>
          </c:spPr>
          <c:invertIfNegative val="0"/>
          <c:cat>
            <c:strRef>
              <c:f>Report!$BB$241:$BB$249</c:f>
              <c:strCache>
                <c:ptCount val="9"/>
                <c:pt idx="0">
                  <c:v>Uncategorised</c:v>
                </c:pt>
                <c:pt idx="5">
                  <c:v>Messenger</c:v>
                </c:pt>
                <c:pt idx="6">
                  <c:v>Skype</c:v>
                </c:pt>
                <c:pt idx="7">
                  <c:v>Phone Call</c:v>
                </c:pt>
                <c:pt idx="8">
                  <c:v>Email</c:v>
                </c:pt>
              </c:strCache>
            </c:strRef>
          </c:cat>
          <c:val>
            <c:numRef>
              <c:f>Report!$BD$241:$BD$249</c:f>
              <c:numCache>
                <c:formatCode>[h]:mm</c:formatCode>
                <c:ptCount val="9"/>
                <c:pt idx="0">
                  <c:v>0</c:v>
                </c:pt>
                <c:pt idx="1">
                  <c:v>0</c:v>
                </c:pt>
                <c:pt idx="2">
                  <c:v>0</c:v>
                </c:pt>
                <c:pt idx="3">
                  <c:v>0</c:v>
                </c:pt>
                <c:pt idx="4">
                  <c:v>0</c:v>
                </c:pt>
                <c:pt idx="5">
                  <c:v>0</c:v>
                </c:pt>
                <c:pt idx="6">
                  <c:v>0</c:v>
                </c:pt>
                <c:pt idx="7">
                  <c:v>6.25E-2</c:v>
                </c:pt>
                <c:pt idx="8">
                  <c:v>6.25E-2</c:v>
                </c:pt>
              </c:numCache>
            </c:numRef>
          </c:val>
          <c:extLst>
            <c:ext xmlns:c16="http://schemas.microsoft.com/office/drawing/2014/chart" uri="{C3380CC4-5D6E-409C-BE32-E72D297353CC}">
              <c16:uniqueId val="{00000003-3341-4BF4-B981-4B73953E37C2}"/>
            </c:ext>
          </c:extLst>
        </c:ser>
        <c:dLbls>
          <c:showLegendKey val="0"/>
          <c:showVal val="0"/>
          <c:showCatName val="0"/>
          <c:showSerName val="0"/>
          <c:showPercent val="0"/>
          <c:showBubbleSize val="0"/>
        </c:dLbls>
        <c:gapWidth val="182"/>
        <c:axId val="435516888"/>
        <c:axId val="435509344"/>
      </c:barChart>
      <c:catAx>
        <c:axId val="435516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509344"/>
        <c:crosses val="autoZero"/>
        <c:auto val="1"/>
        <c:lblAlgn val="ctr"/>
        <c:lblOffset val="100"/>
        <c:noMultiLvlLbl val="0"/>
      </c:catAx>
      <c:valAx>
        <c:axId val="435509344"/>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h]:mm"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516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Financial</a:t>
            </a:r>
            <a:r>
              <a:rPr lang="en-GB" baseline="0"/>
              <a:t> Breakdown - Actual Figures v Estimated Figures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7"/>
          <c:order val="0"/>
          <c:tx>
            <c:strRef>
              <c:f>Dashboard!$AX$32</c:f>
              <c:strCache>
                <c:ptCount val="1"/>
                <c:pt idx="0">
                  <c:v>Quoted</c:v>
                </c:pt>
              </c:strCache>
            </c:strRef>
          </c:tx>
          <c:spPr>
            <a:solidFill>
              <a:srgbClr val="AF240D"/>
            </a:solidFill>
            <a:ln>
              <a:noFill/>
            </a:ln>
            <a:effectLst/>
          </c:spPr>
          <c:invertIfNegative val="0"/>
          <c:cat>
            <c:strRef>
              <c:f>Dashboard!$AY$23:$BB$23</c:f>
              <c:strCache>
                <c:ptCount val="4"/>
                <c:pt idx="0">
                  <c:v>Budgeted</c:v>
                </c:pt>
                <c:pt idx="1">
                  <c:v>Used/Spent</c:v>
                </c:pt>
                <c:pt idx="2">
                  <c:v>Quoted</c:v>
                </c:pt>
                <c:pt idx="3">
                  <c:v>Invoiced</c:v>
                </c:pt>
              </c:strCache>
            </c:strRef>
          </c:cat>
          <c:val>
            <c:numRef>
              <c:f>Dashboard!$AY$32:$BB$32</c:f>
              <c:numCache>
                <c:formatCode>"£"#,##0.00_);[Red]\("£"#,##0.00\)</c:formatCode>
                <c:ptCount val="4"/>
                <c:pt idx="2">
                  <c:v>4600</c:v>
                </c:pt>
              </c:numCache>
            </c:numRef>
          </c:val>
          <c:extLst>
            <c:ext xmlns:c16="http://schemas.microsoft.com/office/drawing/2014/chart" uri="{C3380CC4-5D6E-409C-BE32-E72D297353CC}">
              <c16:uniqueId val="{00000007-F0B3-4388-8494-4E21812ABAC9}"/>
            </c:ext>
          </c:extLst>
        </c:ser>
        <c:ser>
          <c:idx val="8"/>
          <c:order val="1"/>
          <c:tx>
            <c:strRef>
              <c:f>Dashboard!$AX$33</c:f>
              <c:strCache>
                <c:ptCount val="1"/>
                <c:pt idx="0">
                  <c:v>Invoiced</c:v>
                </c:pt>
              </c:strCache>
            </c:strRef>
          </c:tx>
          <c:spPr>
            <a:solidFill>
              <a:srgbClr val="2A713D"/>
            </a:solidFill>
            <a:ln>
              <a:noFill/>
            </a:ln>
            <a:effectLst/>
          </c:spPr>
          <c:invertIfNegative val="0"/>
          <c:cat>
            <c:strRef>
              <c:f>Dashboard!$AY$23:$BB$23</c:f>
              <c:strCache>
                <c:ptCount val="4"/>
                <c:pt idx="0">
                  <c:v>Budgeted</c:v>
                </c:pt>
                <c:pt idx="1">
                  <c:v>Used/Spent</c:v>
                </c:pt>
                <c:pt idx="2">
                  <c:v>Quoted</c:v>
                </c:pt>
                <c:pt idx="3">
                  <c:v>Invoiced</c:v>
                </c:pt>
              </c:strCache>
            </c:strRef>
          </c:cat>
          <c:val>
            <c:numRef>
              <c:f>Dashboard!$AY$33:$BB$33</c:f>
              <c:numCache>
                <c:formatCode>"£"#,##0.00_);[Red]\("£"#,##0.00\)</c:formatCode>
                <c:ptCount val="4"/>
                <c:pt idx="3">
                  <c:v>4600</c:v>
                </c:pt>
              </c:numCache>
            </c:numRef>
          </c:val>
          <c:extLst>
            <c:ext xmlns:c16="http://schemas.microsoft.com/office/drawing/2014/chart" uri="{C3380CC4-5D6E-409C-BE32-E72D297353CC}">
              <c16:uniqueId val="{00000008-F0B3-4388-8494-4E21812ABAC9}"/>
            </c:ext>
          </c:extLst>
        </c:ser>
        <c:ser>
          <c:idx val="6"/>
          <c:order val="2"/>
          <c:tx>
            <c:strRef>
              <c:f>Dashboard!$AX$31</c:f>
              <c:strCache>
                <c:ptCount val="1"/>
                <c:pt idx="0">
                  <c:v>Budgeted Expenses</c:v>
                </c:pt>
              </c:strCache>
            </c:strRef>
          </c:tx>
          <c:spPr>
            <a:solidFill>
              <a:srgbClr val="7030A0"/>
            </a:solidFill>
            <a:ln>
              <a:noFill/>
            </a:ln>
            <a:effectLst/>
          </c:spPr>
          <c:invertIfNegative val="0"/>
          <c:cat>
            <c:strRef>
              <c:f>Dashboard!$AY$23:$BB$23</c:f>
              <c:strCache>
                <c:ptCount val="4"/>
                <c:pt idx="0">
                  <c:v>Budgeted</c:v>
                </c:pt>
                <c:pt idx="1">
                  <c:v>Used/Spent</c:v>
                </c:pt>
                <c:pt idx="2">
                  <c:v>Quoted</c:v>
                </c:pt>
                <c:pt idx="3">
                  <c:v>Invoiced</c:v>
                </c:pt>
              </c:strCache>
            </c:strRef>
          </c:cat>
          <c:val>
            <c:numRef>
              <c:f>Dashboard!$AY$31:$BB$31</c:f>
              <c:numCache>
                <c:formatCode>"£"#,##0.00_);[Red]\("£"#,##0.00\)</c:formatCode>
                <c:ptCount val="4"/>
                <c:pt idx="0">
                  <c:v>550</c:v>
                </c:pt>
                <c:pt idx="1">
                  <c:v>546</c:v>
                </c:pt>
              </c:numCache>
            </c:numRef>
          </c:val>
          <c:extLst>
            <c:ext xmlns:c16="http://schemas.microsoft.com/office/drawing/2014/chart" uri="{C3380CC4-5D6E-409C-BE32-E72D297353CC}">
              <c16:uniqueId val="{00000006-F0B3-4388-8494-4E21812ABAC9}"/>
            </c:ext>
          </c:extLst>
        </c:ser>
        <c:ser>
          <c:idx val="5"/>
          <c:order val="3"/>
          <c:tx>
            <c:strRef>
              <c:f>Dashboard!$AX$29</c:f>
              <c:strCache>
                <c:ptCount val="1"/>
                <c:pt idx="0">
                  <c:v>Time Worked</c:v>
                </c:pt>
              </c:strCache>
            </c:strRef>
          </c:tx>
          <c:spPr>
            <a:solidFill>
              <a:srgbClr val="FF0000"/>
            </a:solidFill>
            <a:ln>
              <a:noFill/>
            </a:ln>
            <a:effectLst/>
          </c:spPr>
          <c:invertIfNegative val="0"/>
          <c:cat>
            <c:strRef>
              <c:f>Dashboard!$AY$23:$BB$23</c:f>
              <c:strCache>
                <c:ptCount val="4"/>
                <c:pt idx="0">
                  <c:v>Budgeted</c:v>
                </c:pt>
                <c:pt idx="1">
                  <c:v>Used/Spent</c:v>
                </c:pt>
                <c:pt idx="2">
                  <c:v>Quoted</c:v>
                </c:pt>
                <c:pt idx="3">
                  <c:v>Invoiced</c:v>
                </c:pt>
              </c:strCache>
            </c:strRef>
          </c:cat>
          <c:val>
            <c:numRef>
              <c:f>Dashboard!$AY$29:$BB$29</c:f>
              <c:numCache>
                <c:formatCode>"£"#,##0.00_);[Red]\("£"#,##0.00\)</c:formatCode>
                <c:ptCount val="4"/>
                <c:pt idx="0">
                  <c:v>2300</c:v>
                </c:pt>
                <c:pt idx="1">
                  <c:v>1120.0000000000002</c:v>
                </c:pt>
              </c:numCache>
            </c:numRef>
          </c:val>
          <c:extLst>
            <c:ext xmlns:c16="http://schemas.microsoft.com/office/drawing/2014/chart" uri="{C3380CC4-5D6E-409C-BE32-E72D297353CC}">
              <c16:uniqueId val="{00000005-F0B3-4388-8494-4E21812ABAC9}"/>
            </c:ext>
          </c:extLst>
        </c:ser>
        <c:ser>
          <c:idx val="9"/>
          <c:order val="4"/>
          <c:tx>
            <c:strRef>
              <c:f>Dashboard!$AX$30</c:f>
              <c:strCache>
                <c:ptCount val="1"/>
                <c:pt idx="0">
                  <c:v>Staff Work</c:v>
                </c:pt>
              </c:strCache>
            </c:strRef>
          </c:tx>
          <c:spPr>
            <a:solidFill>
              <a:schemeClr val="bg1">
                <a:lumMod val="50000"/>
              </a:schemeClr>
            </a:solidFill>
            <a:ln>
              <a:noFill/>
            </a:ln>
            <a:effectLst/>
          </c:spPr>
          <c:invertIfNegative val="0"/>
          <c:val>
            <c:numRef>
              <c:f>Dashboard!$AY$30:$BB$30</c:f>
              <c:numCache>
                <c:formatCode>"£"#,##0.00_);[Red]\("£"#,##0.00\)</c:formatCode>
                <c:ptCount val="4"/>
                <c:pt idx="0">
                  <c:v>0</c:v>
                </c:pt>
                <c:pt idx="1">
                  <c:v>100</c:v>
                </c:pt>
              </c:numCache>
            </c:numRef>
          </c:val>
          <c:extLst>
            <c:ext xmlns:c16="http://schemas.microsoft.com/office/drawing/2014/chart" uri="{C3380CC4-5D6E-409C-BE32-E72D297353CC}">
              <c16:uniqueId val="{00000000-9B90-402C-97D1-B539C0A4314D}"/>
            </c:ext>
          </c:extLst>
        </c:ser>
        <c:ser>
          <c:idx val="2"/>
          <c:order val="5"/>
          <c:tx>
            <c:strRef>
              <c:f>Dashboard!$AX$26</c:f>
              <c:strCache>
                <c:ptCount val="1"/>
                <c:pt idx="0">
                  <c:v>Meeting Travel Costs</c:v>
                </c:pt>
              </c:strCache>
            </c:strRef>
          </c:tx>
          <c:spPr>
            <a:solidFill>
              <a:srgbClr val="92D050"/>
            </a:solidFill>
            <a:ln>
              <a:noFill/>
            </a:ln>
            <a:effectLst/>
          </c:spPr>
          <c:invertIfNegative val="0"/>
          <c:cat>
            <c:strRef>
              <c:f>Dashboard!$AY$23:$BB$23</c:f>
              <c:strCache>
                <c:ptCount val="4"/>
                <c:pt idx="0">
                  <c:v>Budgeted</c:v>
                </c:pt>
                <c:pt idx="1">
                  <c:v>Used/Spent</c:v>
                </c:pt>
                <c:pt idx="2">
                  <c:v>Quoted</c:v>
                </c:pt>
                <c:pt idx="3">
                  <c:v>Invoiced</c:v>
                </c:pt>
              </c:strCache>
            </c:strRef>
          </c:cat>
          <c:val>
            <c:numRef>
              <c:f>Dashboard!$AY$26:$BB$26</c:f>
              <c:numCache>
                <c:formatCode>"£"#,##0.00_);[Red]\("£"#,##0.00\)</c:formatCode>
                <c:ptCount val="4"/>
                <c:pt idx="0">
                  <c:v>150</c:v>
                </c:pt>
                <c:pt idx="1">
                  <c:v>51.5</c:v>
                </c:pt>
              </c:numCache>
            </c:numRef>
          </c:val>
          <c:extLst>
            <c:ext xmlns:c16="http://schemas.microsoft.com/office/drawing/2014/chart" uri="{C3380CC4-5D6E-409C-BE32-E72D297353CC}">
              <c16:uniqueId val="{00000002-F0B3-4388-8494-4E21812ABAC9}"/>
            </c:ext>
          </c:extLst>
        </c:ser>
        <c:ser>
          <c:idx val="4"/>
          <c:order val="6"/>
          <c:tx>
            <c:strRef>
              <c:f>Dashboard!$AX$28</c:f>
              <c:strCache>
                <c:ptCount val="1"/>
                <c:pt idx="0">
                  <c:v>Meeting Time</c:v>
                </c:pt>
              </c:strCache>
            </c:strRef>
          </c:tx>
          <c:spPr>
            <a:solidFill>
              <a:srgbClr val="FF6600"/>
            </a:solidFill>
            <a:ln>
              <a:noFill/>
            </a:ln>
            <a:effectLst/>
          </c:spPr>
          <c:invertIfNegative val="0"/>
          <c:cat>
            <c:strRef>
              <c:f>Dashboard!$AY$23:$BB$23</c:f>
              <c:strCache>
                <c:ptCount val="4"/>
                <c:pt idx="0">
                  <c:v>Budgeted</c:v>
                </c:pt>
                <c:pt idx="1">
                  <c:v>Used/Spent</c:v>
                </c:pt>
                <c:pt idx="2">
                  <c:v>Quoted</c:v>
                </c:pt>
                <c:pt idx="3">
                  <c:v>Invoiced</c:v>
                </c:pt>
              </c:strCache>
            </c:strRef>
          </c:cat>
          <c:val>
            <c:numRef>
              <c:f>Dashboard!$AY$28:$BB$28</c:f>
              <c:numCache>
                <c:formatCode>"£"#,##0.00_);[Red]\("£"#,##0.00\)</c:formatCode>
                <c:ptCount val="4"/>
                <c:pt idx="0">
                  <c:v>500</c:v>
                </c:pt>
                <c:pt idx="1">
                  <c:v>475</c:v>
                </c:pt>
              </c:numCache>
            </c:numRef>
          </c:val>
          <c:extLst>
            <c:ext xmlns:c16="http://schemas.microsoft.com/office/drawing/2014/chart" uri="{C3380CC4-5D6E-409C-BE32-E72D297353CC}">
              <c16:uniqueId val="{00000004-F0B3-4388-8494-4E21812ABAC9}"/>
            </c:ext>
          </c:extLst>
        </c:ser>
        <c:ser>
          <c:idx val="3"/>
          <c:order val="7"/>
          <c:tx>
            <c:strRef>
              <c:f>Dashboard!$AX$27</c:f>
              <c:strCache>
                <c:ptCount val="1"/>
                <c:pt idx="0">
                  <c:v>Meeting Travel Time</c:v>
                </c:pt>
              </c:strCache>
            </c:strRef>
          </c:tx>
          <c:spPr>
            <a:solidFill>
              <a:srgbClr val="FFC000"/>
            </a:solidFill>
            <a:ln>
              <a:noFill/>
            </a:ln>
            <a:effectLst/>
          </c:spPr>
          <c:invertIfNegative val="0"/>
          <c:cat>
            <c:strRef>
              <c:f>Dashboard!$AY$23:$BB$23</c:f>
              <c:strCache>
                <c:ptCount val="4"/>
                <c:pt idx="0">
                  <c:v>Budgeted</c:v>
                </c:pt>
                <c:pt idx="1">
                  <c:v>Used/Spent</c:v>
                </c:pt>
                <c:pt idx="2">
                  <c:v>Quoted</c:v>
                </c:pt>
                <c:pt idx="3">
                  <c:v>Invoiced</c:v>
                </c:pt>
              </c:strCache>
            </c:strRef>
          </c:cat>
          <c:val>
            <c:numRef>
              <c:f>Dashboard!$AY$27:$BB$27</c:f>
              <c:numCache>
                <c:formatCode>"£"#,##0.00_);[Red]\("£"#,##0.00\)</c:formatCode>
                <c:ptCount val="4"/>
                <c:pt idx="0">
                  <c:v>100</c:v>
                </c:pt>
                <c:pt idx="1">
                  <c:v>100</c:v>
                </c:pt>
              </c:numCache>
            </c:numRef>
          </c:val>
          <c:extLst>
            <c:ext xmlns:c16="http://schemas.microsoft.com/office/drawing/2014/chart" uri="{C3380CC4-5D6E-409C-BE32-E72D297353CC}">
              <c16:uniqueId val="{00000003-F0B3-4388-8494-4E21812ABAC9}"/>
            </c:ext>
          </c:extLst>
        </c:ser>
        <c:ser>
          <c:idx val="1"/>
          <c:order val="8"/>
          <c:tx>
            <c:strRef>
              <c:f>Dashboard!$AX$25</c:f>
              <c:strCache>
                <c:ptCount val="1"/>
                <c:pt idx="0">
                  <c:v>Other Meeting Costs</c:v>
                </c:pt>
              </c:strCache>
            </c:strRef>
          </c:tx>
          <c:spPr>
            <a:solidFill>
              <a:srgbClr val="00B0F0"/>
            </a:solidFill>
            <a:ln>
              <a:noFill/>
            </a:ln>
            <a:effectLst/>
          </c:spPr>
          <c:invertIfNegative val="0"/>
          <c:cat>
            <c:strRef>
              <c:f>Dashboard!$AY$23:$BB$23</c:f>
              <c:strCache>
                <c:ptCount val="4"/>
                <c:pt idx="0">
                  <c:v>Budgeted</c:v>
                </c:pt>
                <c:pt idx="1">
                  <c:v>Used/Spent</c:v>
                </c:pt>
                <c:pt idx="2">
                  <c:v>Quoted</c:v>
                </c:pt>
                <c:pt idx="3">
                  <c:v>Invoiced</c:v>
                </c:pt>
              </c:strCache>
            </c:strRef>
          </c:cat>
          <c:val>
            <c:numRef>
              <c:f>Dashboard!$AY$25:$BB$25</c:f>
              <c:numCache>
                <c:formatCode>"£"#,##0.00_);[Red]\("£"#,##0.00\)</c:formatCode>
                <c:ptCount val="4"/>
                <c:pt idx="0">
                  <c:v>25</c:v>
                </c:pt>
                <c:pt idx="1">
                  <c:v>15</c:v>
                </c:pt>
              </c:numCache>
            </c:numRef>
          </c:val>
          <c:extLst>
            <c:ext xmlns:c16="http://schemas.microsoft.com/office/drawing/2014/chart" uri="{C3380CC4-5D6E-409C-BE32-E72D297353CC}">
              <c16:uniqueId val="{00000001-F0B3-4388-8494-4E21812ABAC9}"/>
            </c:ext>
          </c:extLst>
        </c:ser>
        <c:ser>
          <c:idx val="0"/>
          <c:order val="9"/>
          <c:tx>
            <c:strRef>
              <c:f>Dashboard!$AX$24</c:f>
              <c:strCache>
                <c:ptCount val="1"/>
                <c:pt idx="0">
                  <c:v>Client Contact Time</c:v>
                </c:pt>
              </c:strCache>
            </c:strRef>
          </c:tx>
          <c:spPr>
            <a:solidFill>
              <a:srgbClr val="0070C0"/>
            </a:solidFill>
            <a:ln>
              <a:noFill/>
            </a:ln>
            <a:effectLst/>
          </c:spPr>
          <c:invertIfNegative val="0"/>
          <c:cat>
            <c:strRef>
              <c:f>Dashboard!$AY$23:$BB$23</c:f>
              <c:strCache>
                <c:ptCount val="4"/>
                <c:pt idx="0">
                  <c:v>Budgeted</c:v>
                </c:pt>
                <c:pt idx="1">
                  <c:v>Used/Spent</c:v>
                </c:pt>
                <c:pt idx="2">
                  <c:v>Quoted</c:v>
                </c:pt>
                <c:pt idx="3">
                  <c:v>Invoiced</c:v>
                </c:pt>
              </c:strCache>
            </c:strRef>
          </c:cat>
          <c:val>
            <c:numRef>
              <c:f>Dashboard!$AY$24:$BB$24</c:f>
              <c:numCache>
                <c:formatCode>"£"#,##0.00_);[Red]\("£"#,##0.00\)</c:formatCode>
                <c:ptCount val="4"/>
                <c:pt idx="0">
                  <c:v>80</c:v>
                </c:pt>
                <c:pt idx="1">
                  <c:v>75</c:v>
                </c:pt>
              </c:numCache>
            </c:numRef>
          </c:val>
          <c:extLst>
            <c:ext xmlns:c16="http://schemas.microsoft.com/office/drawing/2014/chart" uri="{C3380CC4-5D6E-409C-BE32-E72D297353CC}">
              <c16:uniqueId val="{00000000-F0B3-4388-8494-4E21812ABAC9}"/>
            </c:ext>
          </c:extLst>
        </c:ser>
        <c:dLbls>
          <c:showLegendKey val="0"/>
          <c:showVal val="0"/>
          <c:showCatName val="0"/>
          <c:showSerName val="0"/>
          <c:showPercent val="0"/>
          <c:showBubbleSize val="0"/>
        </c:dLbls>
        <c:gapWidth val="150"/>
        <c:overlap val="100"/>
        <c:axId val="358870360"/>
        <c:axId val="358873968"/>
      </c:barChart>
      <c:catAx>
        <c:axId val="358870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873968"/>
        <c:crosses val="autoZero"/>
        <c:auto val="1"/>
        <c:lblAlgn val="ctr"/>
        <c:lblOffset val="100"/>
        <c:noMultiLvlLbl val="0"/>
      </c:catAx>
      <c:valAx>
        <c:axId val="358873968"/>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870360"/>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Client Contact Time as Value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8"/>
          <c:order val="0"/>
          <c:tx>
            <c:strRef>
              <c:f>Report!$BB$261</c:f>
              <c:strCache>
                <c:ptCount val="1"/>
                <c:pt idx="0">
                  <c:v>Email</c:v>
                </c:pt>
              </c:strCache>
            </c:strRef>
          </c:tx>
          <c:spPr>
            <a:solidFill>
              <a:srgbClr val="FF0000"/>
            </a:solidFill>
            <a:ln>
              <a:noFill/>
            </a:ln>
            <a:effectLst/>
          </c:spPr>
          <c:invertIfNegative val="0"/>
          <c:cat>
            <c:strRef>
              <c:f>Report!$BC$252:$BD$252</c:f>
              <c:strCache>
                <c:ptCount val="2"/>
                <c:pt idx="0">
                  <c:v>Budgeted Value</c:v>
                </c:pt>
                <c:pt idx="1">
                  <c:v>Value Used</c:v>
                </c:pt>
              </c:strCache>
            </c:strRef>
          </c:cat>
          <c:val>
            <c:numRef>
              <c:f>Report!$BC$261:$BD$261</c:f>
              <c:numCache>
                <c:formatCode>"£"#,##0.00_);[Red]\("£"#,##0.00\)</c:formatCode>
                <c:ptCount val="2"/>
                <c:pt idx="0">
                  <c:v>60</c:v>
                </c:pt>
                <c:pt idx="1">
                  <c:v>45</c:v>
                </c:pt>
              </c:numCache>
            </c:numRef>
          </c:val>
          <c:extLst>
            <c:ext xmlns:c16="http://schemas.microsoft.com/office/drawing/2014/chart" uri="{C3380CC4-5D6E-409C-BE32-E72D297353CC}">
              <c16:uniqueId val="{00000008-921C-4626-92D5-F412B2D66026}"/>
            </c:ext>
          </c:extLst>
        </c:ser>
        <c:ser>
          <c:idx val="7"/>
          <c:order val="1"/>
          <c:tx>
            <c:strRef>
              <c:f>Report!$BB$260</c:f>
              <c:strCache>
                <c:ptCount val="1"/>
                <c:pt idx="0">
                  <c:v>Phone Call</c:v>
                </c:pt>
              </c:strCache>
            </c:strRef>
          </c:tx>
          <c:spPr>
            <a:solidFill>
              <a:srgbClr val="FFC000"/>
            </a:solidFill>
            <a:ln>
              <a:noFill/>
            </a:ln>
            <a:effectLst/>
          </c:spPr>
          <c:invertIfNegative val="0"/>
          <c:cat>
            <c:strRef>
              <c:f>Report!$BC$252:$BD$252</c:f>
              <c:strCache>
                <c:ptCount val="2"/>
                <c:pt idx="0">
                  <c:v>Budgeted Value</c:v>
                </c:pt>
                <c:pt idx="1">
                  <c:v>Value Used</c:v>
                </c:pt>
              </c:strCache>
            </c:strRef>
          </c:cat>
          <c:val>
            <c:numRef>
              <c:f>Report!$BC$260:$BD$260</c:f>
              <c:numCache>
                <c:formatCode>"£"#,##0.00_);[Red]\("£"#,##0.00\)</c:formatCode>
                <c:ptCount val="2"/>
                <c:pt idx="0">
                  <c:v>20</c:v>
                </c:pt>
                <c:pt idx="1">
                  <c:v>30</c:v>
                </c:pt>
              </c:numCache>
            </c:numRef>
          </c:val>
          <c:extLst>
            <c:ext xmlns:c16="http://schemas.microsoft.com/office/drawing/2014/chart" uri="{C3380CC4-5D6E-409C-BE32-E72D297353CC}">
              <c16:uniqueId val="{00000007-921C-4626-92D5-F412B2D66026}"/>
            </c:ext>
          </c:extLst>
        </c:ser>
        <c:ser>
          <c:idx val="6"/>
          <c:order val="2"/>
          <c:tx>
            <c:strRef>
              <c:f>Report!$BB$259</c:f>
              <c:strCache>
                <c:ptCount val="1"/>
                <c:pt idx="0">
                  <c:v>Skype</c:v>
                </c:pt>
              </c:strCache>
            </c:strRef>
          </c:tx>
          <c:spPr>
            <a:solidFill>
              <a:srgbClr val="92D050"/>
            </a:solidFill>
            <a:ln>
              <a:noFill/>
            </a:ln>
            <a:effectLst/>
          </c:spPr>
          <c:invertIfNegative val="0"/>
          <c:cat>
            <c:strRef>
              <c:f>Report!$BC$252:$BD$252</c:f>
              <c:strCache>
                <c:ptCount val="2"/>
                <c:pt idx="0">
                  <c:v>Budgeted Value</c:v>
                </c:pt>
                <c:pt idx="1">
                  <c:v>Value Used</c:v>
                </c:pt>
              </c:strCache>
            </c:strRef>
          </c:cat>
          <c:val>
            <c:numRef>
              <c:f>Report!$BC$259:$BD$259</c:f>
              <c:numCache>
                <c:formatCode>"£"#,##0.00_);[Red]\("£"#,##0.00\)</c:formatCode>
                <c:ptCount val="2"/>
                <c:pt idx="0">
                  <c:v>0</c:v>
                </c:pt>
                <c:pt idx="1">
                  <c:v>0</c:v>
                </c:pt>
              </c:numCache>
            </c:numRef>
          </c:val>
          <c:extLst>
            <c:ext xmlns:c16="http://schemas.microsoft.com/office/drawing/2014/chart" uri="{C3380CC4-5D6E-409C-BE32-E72D297353CC}">
              <c16:uniqueId val="{00000006-921C-4626-92D5-F412B2D66026}"/>
            </c:ext>
          </c:extLst>
        </c:ser>
        <c:ser>
          <c:idx val="5"/>
          <c:order val="3"/>
          <c:tx>
            <c:strRef>
              <c:f>Report!$BB$258</c:f>
              <c:strCache>
                <c:ptCount val="1"/>
                <c:pt idx="0">
                  <c:v>Messenger</c:v>
                </c:pt>
              </c:strCache>
            </c:strRef>
          </c:tx>
          <c:spPr>
            <a:solidFill>
              <a:srgbClr val="00B050"/>
            </a:solidFill>
            <a:ln>
              <a:noFill/>
            </a:ln>
            <a:effectLst/>
          </c:spPr>
          <c:invertIfNegative val="0"/>
          <c:cat>
            <c:strRef>
              <c:f>Report!$BC$252:$BD$252</c:f>
              <c:strCache>
                <c:ptCount val="2"/>
                <c:pt idx="0">
                  <c:v>Budgeted Value</c:v>
                </c:pt>
                <c:pt idx="1">
                  <c:v>Value Used</c:v>
                </c:pt>
              </c:strCache>
            </c:strRef>
          </c:cat>
          <c:val>
            <c:numRef>
              <c:f>Report!$BC$258:$BD$258</c:f>
              <c:numCache>
                <c:formatCode>"£"#,##0.00_);[Red]\("£"#,##0.00\)</c:formatCode>
                <c:ptCount val="2"/>
                <c:pt idx="0">
                  <c:v>0</c:v>
                </c:pt>
                <c:pt idx="1">
                  <c:v>0</c:v>
                </c:pt>
              </c:numCache>
            </c:numRef>
          </c:val>
          <c:extLst>
            <c:ext xmlns:c16="http://schemas.microsoft.com/office/drawing/2014/chart" uri="{C3380CC4-5D6E-409C-BE32-E72D297353CC}">
              <c16:uniqueId val="{00000005-921C-4626-92D5-F412B2D66026}"/>
            </c:ext>
          </c:extLst>
        </c:ser>
        <c:ser>
          <c:idx val="4"/>
          <c:order val="4"/>
          <c:tx>
            <c:strRef>
              <c:f>Report!$BB$257</c:f>
              <c:strCache>
                <c:ptCount val="1"/>
              </c:strCache>
            </c:strRef>
          </c:tx>
          <c:spPr>
            <a:solidFill>
              <a:srgbClr val="00B0F0"/>
            </a:solidFill>
            <a:ln>
              <a:noFill/>
            </a:ln>
            <a:effectLst/>
          </c:spPr>
          <c:invertIfNegative val="0"/>
          <c:cat>
            <c:strRef>
              <c:f>Report!$BC$252:$BD$252</c:f>
              <c:strCache>
                <c:ptCount val="2"/>
                <c:pt idx="0">
                  <c:v>Budgeted Value</c:v>
                </c:pt>
                <c:pt idx="1">
                  <c:v>Value Used</c:v>
                </c:pt>
              </c:strCache>
            </c:strRef>
          </c:cat>
          <c:val>
            <c:numRef>
              <c:f>Report!$BC$257:$BD$257</c:f>
              <c:numCache>
                <c:formatCode>"£"#,##0.00_);[Red]\("£"#,##0.00\)</c:formatCode>
                <c:ptCount val="2"/>
                <c:pt idx="0">
                  <c:v>0</c:v>
                </c:pt>
                <c:pt idx="1">
                  <c:v>0</c:v>
                </c:pt>
              </c:numCache>
            </c:numRef>
          </c:val>
          <c:extLst>
            <c:ext xmlns:c16="http://schemas.microsoft.com/office/drawing/2014/chart" uri="{C3380CC4-5D6E-409C-BE32-E72D297353CC}">
              <c16:uniqueId val="{00000004-921C-4626-92D5-F412B2D66026}"/>
            </c:ext>
          </c:extLst>
        </c:ser>
        <c:ser>
          <c:idx val="3"/>
          <c:order val="5"/>
          <c:tx>
            <c:strRef>
              <c:f>Report!$BB$256</c:f>
              <c:strCache>
                <c:ptCount val="1"/>
              </c:strCache>
            </c:strRef>
          </c:tx>
          <c:spPr>
            <a:solidFill>
              <a:srgbClr val="002060"/>
            </a:solidFill>
            <a:ln>
              <a:noFill/>
            </a:ln>
            <a:effectLst/>
          </c:spPr>
          <c:invertIfNegative val="0"/>
          <c:cat>
            <c:strRef>
              <c:f>Report!$BC$252:$BD$252</c:f>
              <c:strCache>
                <c:ptCount val="2"/>
                <c:pt idx="0">
                  <c:v>Budgeted Value</c:v>
                </c:pt>
                <c:pt idx="1">
                  <c:v>Value Used</c:v>
                </c:pt>
              </c:strCache>
            </c:strRef>
          </c:cat>
          <c:val>
            <c:numRef>
              <c:f>Report!$BC$256:$BD$256</c:f>
              <c:numCache>
                <c:formatCode>"£"#,##0.00_);[Red]\("£"#,##0.00\)</c:formatCode>
                <c:ptCount val="2"/>
                <c:pt idx="0">
                  <c:v>0</c:v>
                </c:pt>
                <c:pt idx="1">
                  <c:v>0</c:v>
                </c:pt>
              </c:numCache>
            </c:numRef>
          </c:val>
          <c:extLst>
            <c:ext xmlns:c16="http://schemas.microsoft.com/office/drawing/2014/chart" uri="{C3380CC4-5D6E-409C-BE32-E72D297353CC}">
              <c16:uniqueId val="{00000003-921C-4626-92D5-F412B2D66026}"/>
            </c:ext>
          </c:extLst>
        </c:ser>
        <c:ser>
          <c:idx val="2"/>
          <c:order val="6"/>
          <c:tx>
            <c:strRef>
              <c:f>Report!$BB$255</c:f>
              <c:strCache>
                <c:ptCount val="1"/>
              </c:strCache>
            </c:strRef>
          </c:tx>
          <c:spPr>
            <a:solidFill>
              <a:srgbClr val="7030A0"/>
            </a:solidFill>
            <a:ln>
              <a:noFill/>
            </a:ln>
            <a:effectLst/>
          </c:spPr>
          <c:invertIfNegative val="0"/>
          <c:cat>
            <c:strRef>
              <c:f>Report!$BC$252:$BD$252</c:f>
              <c:strCache>
                <c:ptCount val="2"/>
                <c:pt idx="0">
                  <c:v>Budgeted Value</c:v>
                </c:pt>
                <c:pt idx="1">
                  <c:v>Value Used</c:v>
                </c:pt>
              </c:strCache>
            </c:strRef>
          </c:cat>
          <c:val>
            <c:numRef>
              <c:f>Report!$BC$255:$BD$255</c:f>
              <c:numCache>
                <c:formatCode>"£"#,##0.00_);[Red]\("£"#,##0.00\)</c:formatCode>
                <c:ptCount val="2"/>
                <c:pt idx="0">
                  <c:v>0</c:v>
                </c:pt>
                <c:pt idx="1">
                  <c:v>0</c:v>
                </c:pt>
              </c:numCache>
            </c:numRef>
          </c:val>
          <c:extLst>
            <c:ext xmlns:c16="http://schemas.microsoft.com/office/drawing/2014/chart" uri="{C3380CC4-5D6E-409C-BE32-E72D297353CC}">
              <c16:uniqueId val="{00000002-921C-4626-92D5-F412B2D66026}"/>
            </c:ext>
          </c:extLst>
        </c:ser>
        <c:ser>
          <c:idx val="1"/>
          <c:order val="7"/>
          <c:tx>
            <c:strRef>
              <c:f>Report!$BB$254</c:f>
              <c:strCache>
                <c:ptCount val="1"/>
              </c:strCache>
            </c:strRef>
          </c:tx>
          <c:spPr>
            <a:solidFill>
              <a:schemeClr val="bg1">
                <a:lumMod val="50000"/>
              </a:schemeClr>
            </a:solidFill>
            <a:ln>
              <a:noFill/>
            </a:ln>
            <a:effectLst/>
          </c:spPr>
          <c:invertIfNegative val="0"/>
          <c:cat>
            <c:strRef>
              <c:f>Report!$BC$252:$BD$252</c:f>
              <c:strCache>
                <c:ptCount val="2"/>
                <c:pt idx="0">
                  <c:v>Budgeted Value</c:v>
                </c:pt>
                <c:pt idx="1">
                  <c:v>Value Used</c:v>
                </c:pt>
              </c:strCache>
            </c:strRef>
          </c:cat>
          <c:val>
            <c:numRef>
              <c:f>Report!$BC$254:$BD$254</c:f>
              <c:numCache>
                <c:formatCode>"£"#,##0.00_);[Red]\("£"#,##0.00\)</c:formatCode>
                <c:ptCount val="2"/>
                <c:pt idx="0">
                  <c:v>0</c:v>
                </c:pt>
                <c:pt idx="1">
                  <c:v>0</c:v>
                </c:pt>
              </c:numCache>
            </c:numRef>
          </c:val>
          <c:extLst>
            <c:ext xmlns:c16="http://schemas.microsoft.com/office/drawing/2014/chart" uri="{C3380CC4-5D6E-409C-BE32-E72D297353CC}">
              <c16:uniqueId val="{00000001-921C-4626-92D5-F412B2D66026}"/>
            </c:ext>
          </c:extLst>
        </c:ser>
        <c:ser>
          <c:idx val="0"/>
          <c:order val="8"/>
          <c:tx>
            <c:strRef>
              <c:f>Report!$BB$253</c:f>
              <c:strCache>
                <c:ptCount val="1"/>
                <c:pt idx="0">
                  <c:v>Uncategorised</c:v>
                </c:pt>
              </c:strCache>
            </c:strRef>
          </c:tx>
          <c:spPr>
            <a:solidFill>
              <a:schemeClr val="tx1"/>
            </a:solidFill>
            <a:ln>
              <a:noFill/>
            </a:ln>
            <a:effectLst/>
          </c:spPr>
          <c:invertIfNegative val="0"/>
          <c:cat>
            <c:strRef>
              <c:f>Report!$BC$252:$BD$252</c:f>
              <c:strCache>
                <c:ptCount val="2"/>
                <c:pt idx="0">
                  <c:v>Budgeted Value</c:v>
                </c:pt>
                <c:pt idx="1">
                  <c:v>Value Used</c:v>
                </c:pt>
              </c:strCache>
            </c:strRef>
          </c:cat>
          <c:val>
            <c:numRef>
              <c:f>Report!$BC$253:$BD$253</c:f>
              <c:numCache>
                <c:formatCode>"£"#,##0.00_);[Red]\("£"#,##0.00\)</c:formatCode>
                <c:ptCount val="2"/>
                <c:pt idx="0">
                  <c:v>0</c:v>
                </c:pt>
                <c:pt idx="1">
                  <c:v>0</c:v>
                </c:pt>
              </c:numCache>
            </c:numRef>
          </c:val>
          <c:extLst>
            <c:ext xmlns:c16="http://schemas.microsoft.com/office/drawing/2014/chart" uri="{C3380CC4-5D6E-409C-BE32-E72D297353CC}">
              <c16:uniqueId val="{00000000-921C-4626-92D5-F412B2D66026}"/>
            </c:ext>
          </c:extLst>
        </c:ser>
        <c:dLbls>
          <c:showLegendKey val="0"/>
          <c:showVal val="0"/>
          <c:showCatName val="0"/>
          <c:showSerName val="0"/>
          <c:showPercent val="0"/>
          <c:showBubbleSize val="0"/>
        </c:dLbls>
        <c:gapWidth val="150"/>
        <c:overlap val="100"/>
        <c:axId val="678359640"/>
        <c:axId val="678361608"/>
      </c:barChart>
      <c:catAx>
        <c:axId val="678359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8361608"/>
        <c:crosses val="autoZero"/>
        <c:auto val="1"/>
        <c:lblAlgn val="ctr"/>
        <c:lblOffset val="100"/>
        <c:noMultiLvlLbl val="0"/>
      </c:catAx>
      <c:valAx>
        <c:axId val="678361608"/>
        <c:scaling>
          <c:orientation val="minMax"/>
        </c:scaling>
        <c:delete val="0"/>
        <c:axPos val="b"/>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8359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Breakdown by Number of Contacts / Type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9BF3-40D5-B3F5-5CA70F471241}"/>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2-9BF3-40D5-B3F5-5CA70F471241}"/>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3-9BF3-40D5-B3F5-5CA70F471241}"/>
              </c:ext>
            </c:extLst>
          </c:dPt>
          <c:dPt>
            <c:idx val="3"/>
            <c:bubble3D val="0"/>
            <c:spPr>
              <a:solidFill>
                <a:srgbClr val="00B050"/>
              </a:solidFill>
              <a:ln w="19050">
                <a:solidFill>
                  <a:schemeClr val="lt1"/>
                </a:solidFill>
              </a:ln>
              <a:effectLst/>
            </c:spPr>
            <c:extLst>
              <c:ext xmlns:c16="http://schemas.microsoft.com/office/drawing/2014/chart" uri="{C3380CC4-5D6E-409C-BE32-E72D297353CC}">
                <c16:uniqueId val="{00000004-9BF3-40D5-B3F5-5CA70F471241}"/>
              </c:ext>
            </c:extLst>
          </c:dPt>
          <c:dPt>
            <c:idx val="4"/>
            <c:bubble3D val="0"/>
            <c:spPr>
              <a:solidFill>
                <a:srgbClr val="00B0F0"/>
              </a:solidFill>
              <a:ln w="19050">
                <a:solidFill>
                  <a:schemeClr val="lt1"/>
                </a:solidFill>
              </a:ln>
              <a:effectLst/>
            </c:spPr>
            <c:extLst>
              <c:ext xmlns:c16="http://schemas.microsoft.com/office/drawing/2014/chart" uri="{C3380CC4-5D6E-409C-BE32-E72D297353CC}">
                <c16:uniqueId val="{00000005-9BF3-40D5-B3F5-5CA70F471241}"/>
              </c:ext>
            </c:extLst>
          </c:dPt>
          <c:dPt>
            <c:idx val="5"/>
            <c:bubble3D val="0"/>
            <c:spPr>
              <a:solidFill>
                <a:srgbClr val="002060"/>
              </a:solidFill>
              <a:ln w="19050">
                <a:solidFill>
                  <a:schemeClr val="lt1"/>
                </a:solidFill>
              </a:ln>
              <a:effectLst/>
            </c:spPr>
            <c:extLst>
              <c:ext xmlns:c16="http://schemas.microsoft.com/office/drawing/2014/chart" uri="{C3380CC4-5D6E-409C-BE32-E72D297353CC}">
                <c16:uniqueId val="{00000006-9BF3-40D5-B3F5-5CA70F471241}"/>
              </c:ext>
            </c:extLst>
          </c:dPt>
          <c:dPt>
            <c:idx val="6"/>
            <c:bubble3D val="0"/>
            <c:spPr>
              <a:solidFill>
                <a:srgbClr val="7030A0"/>
              </a:solidFill>
              <a:ln w="19050">
                <a:solidFill>
                  <a:schemeClr val="lt1"/>
                </a:solidFill>
              </a:ln>
              <a:effectLst/>
            </c:spPr>
            <c:extLst>
              <c:ext xmlns:c16="http://schemas.microsoft.com/office/drawing/2014/chart" uri="{C3380CC4-5D6E-409C-BE32-E72D297353CC}">
                <c16:uniqueId val="{00000007-9BF3-40D5-B3F5-5CA70F471241}"/>
              </c:ext>
            </c:extLst>
          </c:dPt>
          <c:dPt>
            <c:idx val="7"/>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8-9BF3-40D5-B3F5-5CA70F471241}"/>
              </c:ext>
            </c:extLst>
          </c:dPt>
          <c:dPt>
            <c:idx val="8"/>
            <c:bubble3D val="0"/>
            <c:spPr>
              <a:solidFill>
                <a:schemeClr val="tx1"/>
              </a:solidFill>
              <a:ln w="19050">
                <a:solidFill>
                  <a:schemeClr val="lt1"/>
                </a:solidFill>
              </a:ln>
              <a:effectLst/>
            </c:spPr>
            <c:extLst>
              <c:ext xmlns:c16="http://schemas.microsoft.com/office/drawing/2014/chart" uri="{C3380CC4-5D6E-409C-BE32-E72D297353CC}">
                <c16:uniqueId val="{00000009-9BF3-40D5-B3F5-5CA70F471241}"/>
              </c:ext>
            </c:extLst>
          </c:dPt>
          <c:cat>
            <c:strRef>
              <c:f>Report!$BB$281:$BB$289</c:f>
              <c:strCache>
                <c:ptCount val="9"/>
                <c:pt idx="0">
                  <c:v>Email</c:v>
                </c:pt>
                <c:pt idx="1">
                  <c:v>Phone Call</c:v>
                </c:pt>
                <c:pt idx="2">
                  <c:v>Skype</c:v>
                </c:pt>
                <c:pt idx="3">
                  <c:v>Messenger</c:v>
                </c:pt>
                <c:pt idx="8">
                  <c:v>Uncategorised</c:v>
                </c:pt>
              </c:strCache>
            </c:strRef>
          </c:cat>
          <c:val>
            <c:numRef>
              <c:f>Report!$BC$281:$BC$289</c:f>
              <c:numCache>
                <c:formatCode>General</c:formatCode>
                <c:ptCount val="9"/>
                <c:pt idx="0">
                  <c:v>3</c:v>
                </c:pt>
                <c:pt idx="1">
                  <c:v>2</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9BF3-40D5-B3F5-5CA70F471241}"/>
            </c:ext>
          </c:extLst>
        </c:ser>
        <c:dLbls>
          <c:showLegendKey val="0"/>
          <c:showVal val="0"/>
          <c:showCatName val="0"/>
          <c:showSerName val="0"/>
          <c:showPercent val="0"/>
          <c:showBubbleSize val="0"/>
          <c:showLeaderLines val="1"/>
        </c:dLbls>
        <c:firstSliceAng val="0"/>
        <c:holeSize val="30"/>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Working Time</a:t>
            </a:r>
            <a:r>
              <a:rPr lang="en-GB" baseline="0"/>
              <a:t> Value Breakdown</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3"/>
          <c:order val="0"/>
          <c:tx>
            <c:strRef>
              <c:f>Report!$BB$120</c:f>
              <c:strCache>
                <c:ptCount val="1"/>
                <c:pt idx="0">
                  <c:v>Week Day Time</c:v>
                </c:pt>
              </c:strCache>
            </c:strRef>
          </c:tx>
          <c:spPr>
            <a:solidFill>
              <a:srgbClr val="00B050"/>
            </a:solidFill>
            <a:ln>
              <a:noFill/>
            </a:ln>
            <a:effectLst/>
          </c:spPr>
          <c:invertIfNegative val="0"/>
          <c:cat>
            <c:strRef>
              <c:f>Report!$BC$116:$BD$116</c:f>
              <c:strCache>
                <c:ptCount val="2"/>
                <c:pt idx="0">
                  <c:v>Budgeted Value</c:v>
                </c:pt>
                <c:pt idx="1">
                  <c:v>Value Used</c:v>
                </c:pt>
              </c:strCache>
            </c:strRef>
          </c:cat>
          <c:val>
            <c:numRef>
              <c:f>Report!$BC$120:$BD$120</c:f>
              <c:numCache>
                <c:formatCode>"£"#,##0.00_);[Red]\("£"#,##0.00\)</c:formatCode>
                <c:ptCount val="2"/>
                <c:pt idx="0">
                  <c:v>2000</c:v>
                </c:pt>
                <c:pt idx="1">
                  <c:v>1000</c:v>
                </c:pt>
              </c:numCache>
            </c:numRef>
          </c:val>
          <c:extLst>
            <c:ext xmlns:c16="http://schemas.microsoft.com/office/drawing/2014/chart" uri="{C3380CC4-5D6E-409C-BE32-E72D297353CC}">
              <c16:uniqueId val="{00000003-B033-40D5-8FE2-6E99DA7007E7}"/>
            </c:ext>
          </c:extLst>
        </c:ser>
        <c:ser>
          <c:idx val="2"/>
          <c:order val="1"/>
          <c:tx>
            <c:strRef>
              <c:f>Report!$BB$119</c:f>
              <c:strCache>
                <c:ptCount val="1"/>
                <c:pt idx="0">
                  <c:v>Weekend Time</c:v>
                </c:pt>
              </c:strCache>
            </c:strRef>
          </c:tx>
          <c:spPr>
            <a:solidFill>
              <a:srgbClr val="FFC000"/>
            </a:solidFill>
            <a:ln>
              <a:noFill/>
            </a:ln>
            <a:effectLst/>
          </c:spPr>
          <c:invertIfNegative val="0"/>
          <c:cat>
            <c:strRef>
              <c:f>Report!$BC$116:$BD$116</c:f>
              <c:strCache>
                <c:ptCount val="2"/>
                <c:pt idx="0">
                  <c:v>Budgeted Value</c:v>
                </c:pt>
                <c:pt idx="1">
                  <c:v>Value Used</c:v>
                </c:pt>
              </c:strCache>
            </c:strRef>
          </c:cat>
          <c:val>
            <c:numRef>
              <c:f>Report!$BC$119:$BD$119</c:f>
              <c:numCache>
                <c:formatCode>"£"#,##0.00_);[Red]\("£"#,##0.00\)</c:formatCode>
                <c:ptCount val="2"/>
                <c:pt idx="0">
                  <c:v>300</c:v>
                </c:pt>
                <c:pt idx="1">
                  <c:v>120</c:v>
                </c:pt>
              </c:numCache>
            </c:numRef>
          </c:val>
          <c:extLst>
            <c:ext xmlns:c16="http://schemas.microsoft.com/office/drawing/2014/chart" uri="{C3380CC4-5D6E-409C-BE32-E72D297353CC}">
              <c16:uniqueId val="{00000002-B033-40D5-8FE2-6E99DA7007E7}"/>
            </c:ext>
          </c:extLst>
        </c:ser>
        <c:ser>
          <c:idx val="1"/>
          <c:order val="2"/>
          <c:tx>
            <c:strRef>
              <c:f>Report!$BB$118</c:f>
              <c:strCache>
                <c:ptCount val="1"/>
                <c:pt idx="0">
                  <c:v>Bank Holiday Time</c:v>
                </c:pt>
              </c:strCache>
            </c:strRef>
          </c:tx>
          <c:spPr>
            <a:solidFill>
              <a:srgbClr val="FF0000"/>
            </a:solidFill>
            <a:ln>
              <a:noFill/>
            </a:ln>
            <a:effectLst/>
          </c:spPr>
          <c:invertIfNegative val="0"/>
          <c:cat>
            <c:strRef>
              <c:f>Report!$BC$116:$BD$116</c:f>
              <c:strCache>
                <c:ptCount val="2"/>
                <c:pt idx="0">
                  <c:v>Budgeted Value</c:v>
                </c:pt>
                <c:pt idx="1">
                  <c:v>Value Used</c:v>
                </c:pt>
              </c:strCache>
            </c:strRef>
          </c:cat>
          <c:val>
            <c:numRef>
              <c:f>Report!$BC$118:$BD$118</c:f>
              <c:numCache>
                <c:formatCode>"£"#,##0.00_);[Red]\("£"#,##0.00\)</c:formatCode>
                <c:ptCount val="2"/>
                <c:pt idx="0">
                  <c:v>0</c:v>
                </c:pt>
                <c:pt idx="1">
                  <c:v>0</c:v>
                </c:pt>
              </c:numCache>
            </c:numRef>
          </c:val>
          <c:extLst>
            <c:ext xmlns:c16="http://schemas.microsoft.com/office/drawing/2014/chart" uri="{C3380CC4-5D6E-409C-BE32-E72D297353CC}">
              <c16:uniqueId val="{00000001-B033-40D5-8FE2-6E99DA7007E7}"/>
            </c:ext>
          </c:extLst>
        </c:ser>
        <c:ser>
          <c:idx val="0"/>
          <c:order val="3"/>
          <c:tx>
            <c:strRef>
              <c:f>Report!$BB$117</c:f>
              <c:strCache>
                <c:ptCount val="1"/>
                <c:pt idx="0">
                  <c:v>Pro Bono Time</c:v>
                </c:pt>
              </c:strCache>
            </c:strRef>
          </c:tx>
          <c:spPr>
            <a:solidFill>
              <a:srgbClr val="002060"/>
            </a:solidFill>
            <a:ln>
              <a:noFill/>
            </a:ln>
            <a:effectLst/>
          </c:spPr>
          <c:invertIfNegative val="0"/>
          <c:cat>
            <c:strRef>
              <c:f>Report!$BC$116:$BD$116</c:f>
              <c:strCache>
                <c:ptCount val="2"/>
                <c:pt idx="0">
                  <c:v>Budgeted Value</c:v>
                </c:pt>
                <c:pt idx="1">
                  <c:v>Value Used</c:v>
                </c:pt>
              </c:strCache>
            </c:strRef>
          </c:cat>
          <c:val>
            <c:numRef>
              <c:f>Report!$BC$117:$BD$117</c:f>
              <c:numCache>
                <c:formatCode>"£"#,##0.00_);[Red]\("£"#,##0.00\)</c:formatCode>
                <c:ptCount val="2"/>
                <c:pt idx="0">
                  <c:v>0</c:v>
                </c:pt>
                <c:pt idx="1">
                  <c:v>0</c:v>
                </c:pt>
              </c:numCache>
            </c:numRef>
          </c:val>
          <c:extLst>
            <c:ext xmlns:c16="http://schemas.microsoft.com/office/drawing/2014/chart" uri="{C3380CC4-5D6E-409C-BE32-E72D297353CC}">
              <c16:uniqueId val="{00000000-B033-40D5-8FE2-6E99DA7007E7}"/>
            </c:ext>
          </c:extLst>
        </c:ser>
        <c:dLbls>
          <c:showLegendKey val="0"/>
          <c:showVal val="0"/>
          <c:showCatName val="0"/>
          <c:showSerName val="0"/>
          <c:showPercent val="0"/>
          <c:showBubbleSize val="0"/>
        </c:dLbls>
        <c:gapWidth val="150"/>
        <c:overlap val="100"/>
        <c:axId val="732633368"/>
        <c:axId val="732635992"/>
      </c:barChart>
      <c:catAx>
        <c:axId val="732633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2635992"/>
        <c:crosses val="autoZero"/>
        <c:auto val="1"/>
        <c:lblAlgn val="ctr"/>
        <c:lblOffset val="100"/>
        <c:noMultiLvlLbl val="0"/>
      </c:catAx>
      <c:valAx>
        <c:axId val="732635992"/>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2633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Breakdown by Final Status</a:t>
            </a:r>
            <a:r>
              <a:rPr lang="en-GB" baseline="0"/>
              <a:t> of Tasks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00B050"/>
              </a:solidFill>
              <a:ln w="19050">
                <a:solidFill>
                  <a:schemeClr val="lt1"/>
                </a:solidFill>
              </a:ln>
              <a:effectLst/>
            </c:spPr>
            <c:extLst>
              <c:ext xmlns:c16="http://schemas.microsoft.com/office/drawing/2014/chart" uri="{C3380CC4-5D6E-409C-BE32-E72D297353CC}">
                <c16:uniqueId val="{00000001-509B-40BE-BC15-269CDBE921D6}"/>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2-509B-40BE-BC15-269CDBE921D6}"/>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3-509B-40BE-BC15-269CDBE921D6}"/>
              </c:ext>
            </c:extLst>
          </c:dPt>
          <c:cat>
            <c:strRef>
              <c:f>Report!$BB$302:$BB$304</c:f>
              <c:strCache>
                <c:ptCount val="3"/>
                <c:pt idx="0">
                  <c:v>Done - on Time</c:v>
                </c:pt>
                <c:pt idx="1">
                  <c:v>Done - Late</c:v>
                </c:pt>
                <c:pt idx="2">
                  <c:v>Incomplete</c:v>
                </c:pt>
              </c:strCache>
            </c:strRef>
          </c:cat>
          <c:val>
            <c:numRef>
              <c:f>Report!$BC$302:$BC$304</c:f>
              <c:numCache>
                <c:formatCode>General</c:formatCode>
                <c:ptCount val="3"/>
                <c:pt idx="0">
                  <c:v>5</c:v>
                </c:pt>
                <c:pt idx="1">
                  <c:v>0</c:v>
                </c:pt>
                <c:pt idx="2">
                  <c:v>0</c:v>
                </c:pt>
              </c:numCache>
            </c:numRef>
          </c:val>
          <c:extLst>
            <c:ext xmlns:c16="http://schemas.microsoft.com/office/drawing/2014/chart" uri="{C3380CC4-5D6E-409C-BE32-E72D297353CC}">
              <c16:uniqueId val="{00000000-509B-40BE-BC15-269CDBE921D6}"/>
            </c:ext>
          </c:extLst>
        </c:ser>
        <c:dLbls>
          <c:showLegendKey val="0"/>
          <c:showVal val="0"/>
          <c:showCatName val="0"/>
          <c:showSerName val="0"/>
          <c:showPercent val="0"/>
          <c:showBubbleSize val="0"/>
          <c:showLeaderLines val="1"/>
        </c:dLbls>
        <c:firstSliceAng val="0"/>
        <c:holeSize val="30"/>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Breakdown by Final</a:t>
            </a:r>
            <a:r>
              <a:rPr lang="en-GB" baseline="0"/>
              <a:t> Invoice Status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00B050"/>
              </a:solidFill>
              <a:ln w="19050">
                <a:solidFill>
                  <a:schemeClr val="lt1"/>
                </a:solidFill>
              </a:ln>
              <a:effectLst/>
            </c:spPr>
            <c:extLst>
              <c:ext xmlns:c16="http://schemas.microsoft.com/office/drawing/2014/chart" uri="{C3380CC4-5D6E-409C-BE32-E72D297353CC}">
                <c16:uniqueId val="{00000001-C99F-4292-BEF9-98579FFBF586}"/>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2-C99F-4292-BEF9-98579FFBF586}"/>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3-C99F-4292-BEF9-98579FFBF586}"/>
              </c:ext>
            </c:extLst>
          </c:dPt>
          <c:cat>
            <c:strRef>
              <c:f>Report!$BB$308:$BB$310</c:f>
              <c:strCache>
                <c:ptCount val="3"/>
                <c:pt idx="0">
                  <c:v>Fully Paid - on Time</c:v>
                </c:pt>
                <c:pt idx="1">
                  <c:v>Fully Paid - Late</c:v>
                </c:pt>
                <c:pt idx="2">
                  <c:v>Outstanding</c:v>
                </c:pt>
              </c:strCache>
            </c:strRef>
          </c:cat>
          <c:val>
            <c:numRef>
              <c:f>Report!$BC$308:$BC$310</c:f>
              <c:numCache>
                <c:formatCode>General</c:formatCode>
                <c:ptCount val="3"/>
                <c:pt idx="0">
                  <c:v>4</c:v>
                </c:pt>
                <c:pt idx="1">
                  <c:v>0</c:v>
                </c:pt>
                <c:pt idx="2">
                  <c:v>0</c:v>
                </c:pt>
              </c:numCache>
            </c:numRef>
          </c:val>
          <c:extLst>
            <c:ext xmlns:c16="http://schemas.microsoft.com/office/drawing/2014/chart" uri="{C3380CC4-5D6E-409C-BE32-E72D297353CC}">
              <c16:uniqueId val="{00000000-C99F-4292-BEF9-98579FFBF586}"/>
            </c:ext>
          </c:extLst>
        </c:ser>
        <c:dLbls>
          <c:showLegendKey val="0"/>
          <c:showVal val="0"/>
          <c:showCatName val="0"/>
          <c:showSerName val="0"/>
          <c:showPercent val="0"/>
          <c:showBubbleSize val="0"/>
          <c:showLeaderLines val="1"/>
        </c:dLbls>
        <c:firstSliceAng val="0"/>
        <c:holeSize val="30"/>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Financial</a:t>
            </a:r>
            <a:r>
              <a:rPr lang="en-GB" baseline="0"/>
              <a:t> Breakdown - Actual Figures v Estimated Figures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7"/>
          <c:order val="0"/>
          <c:tx>
            <c:strRef>
              <c:f>Report!$BB$30</c:f>
              <c:strCache>
                <c:ptCount val="1"/>
                <c:pt idx="0">
                  <c:v>Quoted</c:v>
                </c:pt>
              </c:strCache>
            </c:strRef>
          </c:tx>
          <c:spPr>
            <a:solidFill>
              <a:srgbClr val="AF240D"/>
            </a:solidFill>
            <a:ln>
              <a:noFill/>
            </a:ln>
            <a:effectLst/>
          </c:spPr>
          <c:invertIfNegative val="0"/>
          <c:cat>
            <c:strRef>
              <c:f>Dashboard!$AY$23:$BB$23</c:f>
              <c:strCache>
                <c:ptCount val="4"/>
                <c:pt idx="0">
                  <c:v>Budgeted</c:v>
                </c:pt>
                <c:pt idx="1">
                  <c:v>Used/Spent</c:v>
                </c:pt>
                <c:pt idx="2">
                  <c:v>Quoted</c:v>
                </c:pt>
                <c:pt idx="3">
                  <c:v>Invoiced</c:v>
                </c:pt>
              </c:strCache>
            </c:strRef>
          </c:cat>
          <c:val>
            <c:numRef>
              <c:f>Report!$BC$30:$BF$30</c:f>
              <c:numCache>
                <c:formatCode>"£"#,##0.00_);[Red]\("£"#,##0.00\)</c:formatCode>
                <c:ptCount val="4"/>
                <c:pt idx="2">
                  <c:v>4600</c:v>
                </c:pt>
              </c:numCache>
            </c:numRef>
          </c:val>
          <c:extLst>
            <c:ext xmlns:c16="http://schemas.microsoft.com/office/drawing/2014/chart" uri="{C3380CC4-5D6E-409C-BE32-E72D297353CC}">
              <c16:uniqueId val="{00000000-F486-4A84-B5C1-FCCF69CFEDF6}"/>
            </c:ext>
          </c:extLst>
        </c:ser>
        <c:ser>
          <c:idx val="8"/>
          <c:order val="1"/>
          <c:tx>
            <c:strRef>
              <c:f>Report!$BB$31</c:f>
              <c:strCache>
                <c:ptCount val="1"/>
                <c:pt idx="0">
                  <c:v>Invoiced</c:v>
                </c:pt>
              </c:strCache>
            </c:strRef>
          </c:tx>
          <c:spPr>
            <a:solidFill>
              <a:srgbClr val="2A713D"/>
            </a:solidFill>
            <a:ln>
              <a:noFill/>
            </a:ln>
            <a:effectLst/>
          </c:spPr>
          <c:invertIfNegative val="0"/>
          <c:cat>
            <c:strRef>
              <c:f>Dashboard!$AY$23:$BB$23</c:f>
              <c:strCache>
                <c:ptCount val="4"/>
                <c:pt idx="0">
                  <c:v>Budgeted</c:v>
                </c:pt>
                <c:pt idx="1">
                  <c:v>Used/Spent</c:v>
                </c:pt>
                <c:pt idx="2">
                  <c:v>Quoted</c:v>
                </c:pt>
                <c:pt idx="3">
                  <c:v>Invoiced</c:v>
                </c:pt>
              </c:strCache>
            </c:strRef>
          </c:cat>
          <c:val>
            <c:numRef>
              <c:f>Report!$BC$31:$BF$31</c:f>
              <c:numCache>
                <c:formatCode>"£"#,##0.00_);[Red]\("£"#,##0.00\)</c:formatCode>
                <c:ptCount val="4"/>
                <c:pt idx="3">
                  <c:v>4600</c:v>
                </c:pt>
              </c:numCache>
            </c:numRef>
          </c:val>
          <c:extLst>
            <c:ext xmlns:c16="http://schemas.microsoft.com/office/drawing/2014/chart" uri="{C3380CC4-5D6E-409C-BE32-E72D297353CC}">
              <c16:uniqueId val="{00000001-F486-4A84-B5C1-FCCF69CFEDF6}"/>
            </c:ext>
          </c:extLst>
        </c:ser>
        <c:ser>
          <c:idx val="6"/>
          <c:order val="2"/>
          <c:tx>
            <c:strRef>
              <c:f>Report!$BB$29</c:f>
              <c:strCache>
                <c:ptCount val="1"/>
                <c:pt idx="0">
                  <c:v>Budgeted Expenses</c:v>
                </c:pt>
              </c:strCache>
            </c:strRef>
          </c:tx>
          <c:spPr>
            <a:solidFill>
              <a:srgbClr val="7030A0"/>
            </a:solidFill>
            <a:ln>
              <a:noFill/>
            </a:ln>
            <a:effectLst/>
          </c:spPr>
          <c:invertIfNegative val="0"/>
          <c:cat>
            <c:strRef>
              <c:f>Dashboard!$AY$23:$BB$23</c:f>
              <c:strCache>
                <c:ptCount val="4"/>
                <c:pt idx="0">
                  <c:v>Budgeted</c:v>
                </c:pt>
                <c:pt idx="1">
                  <c:v>Used/Spent</c:v>
                </c:pt>
                <c:pt idx="2">
                  <c:v>Quoted</c:v>
                </c:pt>
                <c:pt idx="3">
                  <c:v>Invoiced</c:v>
                </c:pt>
              </c:strCache>
            </c:strRef>
          </c:cat>
          <c:val>
            <c:numRef>
              <c:f>Report!$BC$29:$BF$29</c:f>
              <c:numCache>
                <c:formatCode>"£"#,##0.00_);[Red]\("£"#,##0.00\)</c:formatCode>
                <c:ptCount val="4"/>
                <c:pt idx="0">
                  <c:v>550</c:v>
                </c:pt>
                <c:pt idx="1">
                  <c:v>546</c:v>
                </c:pt>
              </c:numCache>
            </c:numRef>
          </c:val>
          <c:extLst>
            <c:ext xmlns:c16="http://schemas.microsoft.com/office/drawing/2014/chart" uri="{C3380CC4-5D6E-409C-BE32-E72D297353CC}">
              <c16:uniqueId val="{00000002-F486-4A84-B5C1-FCCF69CFEDF6}"/>
            </c:ext>
          </c:extLst>
        </c:ser>
        <c:ser>
          <c:idx val="5"/>
          <c:order val="3"/>
          <c:tx>
            <c:strRef>
              <c:f>Report!$BB$27</c:f>
              <c:strCache>
                <c:ptCount val="1"/>
                <c:pt idx="0">
                  <c:v>Time Worked</c:v>
                </c:pt>
              </c:strCache>
            </c:strRef>
          </c:tx>
          <c:spPr>
            <a:solidFill>
              <a:srgbClr val="FF0000"/>
            </a:solidFill>
            <a:ln>
              <a:noFill/>
            </a:ln>
            <a:effectLst/>
          </c:spPr>
          <c:invertIfNegative val="0"/>
          <c:cat>
            <c:strRef>
              <c:f>Dashboard!$AY$23:$BB$23</c:f>
              <c:strCache>
                <c:ptCount val="4"/>
                <c:pt idx="0">
                  <c:v>Budgeted</c:v>
                </c:pt>
                <c:pt idx="1">
                  <c:v>Used/Spent</c:v>
                </c:pt>
                <c:pt idx="2">
                  <c:v>Quoted</c:v>
                </c:pt>
                <c:pt idx="3">
                  <c:v>Invoiced</c:v>
                </c:pt>
              </c:strCache>
            </c:strRef>
          </c:cat>
          <c:val>
            <c:numRef>
              <c:f>Report!$BC$27:$BF$27</c:f>
              <c:numCache>
                <c:formatCode>"£"#,##0.00_);[Red]\("£"#,##0.00\)</c:formatCode>
                <c:ptCount val="4"/>
                <c:pt idx="0">
                  <c:v>2300</c:v>
                </c:pt>
                <c:pt idx="1">
                  <c:v>1120.0000000000002</c:v>
                </c:pt>
              </c:numCache>
            </c:numRef>
          </c:val>
          <c:extLst>
            <c:ext xmlns:c16="http://schemas.microsoft.com/office/drawing/2014/chart" uri="{C3380CC4-5D6E-409C-BE32-E72D297353CC}">
              <c16:uniqueId val="{00000003-F486-4A84-B5C1-FCCF69CFEDF6}"/>
            </c:ext>
          </c:extLst>
        </c:ser>
        <c:ser>
          <c:idx val="9"/>
          <c:order val="4"/>
          <c:tx>
            <c:strRef>
              <c:f>Report!$BB$28</c:f>
              <c:strCache>
                <c:ptCount val="1"/>
                <c:pt idx="0">
                  <c:v>Staff Work</c:v>
                </c:pt>
              </c:strCache>
            </c:strRef>
          </c:tx>
          <c:spPr>
            <a:solidFill>
              <a:schemeClr val="bg1">
                <a:lumMod val="50000"/>
              </a:schemeClr>
            </a:solidFill>
            <a:ln>
              <a:noFill/>
            </a:ln>
            <a:effectLst/>
          </c:spPr>
          <c:invertIfNegative val="0"/>
          <c:val>
            <c:numRef>
              <c:f>Report!$BC$28:$BF$28</c:f>
              <c:numCache>
                <c:formatCode>"£"#,##0.00_);[Red]\("£"#,##0.00\)</c:formatCode>
                <c:ptCount val="4"/>
                <c:pt idx="0">
                  <c:v>0</c:v>
                </c:pt>
                <c:pt idx="1">
                  <c:v>100</c:v>
                </c:pt>
              </c:numCache>
            </c:numRef>
          </c:val>
          <c:extLst>
            <c:ext xmlns:c16="http://schemas.microsoft.com/office/drawing/2014/chart" uri="{C3380CC4-5D6E-409C-BE32-E72D297353CC}">
              <c16:uniqueId val="{00000004-F486-4A84-B5C1-FCCF69CFEDF6}"/>
            </c:ext>
          </c:extLst>
        </c:ser>
        <c:ser>
          <c:idx val="2"/>
          <c:order val="5"/>
          <c:tx>
            <c:strRef>
              <c:f>Report!$BB$24</c:f>
              <c:strCache>
                <c:ptCount val="1"/>
                <c:pt idx="0">
                  <c:v>Meeting Travel Costs</c:v>
                </c:pt>
              </c:strCache>
            </c:strRef>
          </c:tx>
          <c:spPr>
            <a:solidFill>
              <a:srgbClr val="92D050"/>
            </a:solidFill>
            <a:ln>
              <a:noFill/>
            </a:ln>
            <a:effectLst/>
          </c:spPr>
          <c:invertIfNegative val="0"/>
          <c:cat>
            <c:strRef>
              <c:f>Dashboard!$AY$23:$BB$23</c:f>
              <c:strCache>
                <c:ptCount val="4"/>
                <c:pt idx="0">
                  <c:v>Budgeted</c:v>
                </c:pt>
                <c:pt idx="1">
                  <c:v>Used/Spent</c:v>
                </c:pt>
                <c:pt idx="2">
                  <c:v>Quoted</c:v>
                </c:pt>
                <c:pt idx="3">
                  <c:v>Invoiced</c:v>
                </c:pt>
              </c:strCache>
            </c:strRef>
          </c:cat>
          <c:val>
            <c:numRef>
              <c:f>Report!$BC$24:$BF$24</c:f>
              <c:numCache>
                <c:formatCode>"£"#,##0.00_);[Red]\("£"#,##0.00\)</c:formatCode>
                <c:ptCount val="4"/>
                <c:pt idx="0">
                  <c:v>150</c:v>
                </c:pt>
                <c:pt idx="1">
                  <c:v>51.5</c:v>
                </c:pt>
              </c:numCache>
            </c:numRef>
          </c:val>
          <c:extLst>
            <c:ext xmlns:c16="http://schemas.microsoft.com/office/drawing/2014/chart" uri="{C3380CC4-5D6E-409C-BE32-E72D297353CC}">
              <c16:uniqueId val="{00000005-F486-4A84-B5C1-FCCF69CFEDF6}"/>
            </c:ext>
          </c:extLst>
        </c:ser>
        <c:ser>
          <c:idx val="4"/>
          <c:order val="6"/>
          <c:tx>
            <c:strRef>
              <c:f>Report!$BB$26</c:f>
              <c:strCache>
                <c:ptCount val="1"/>
                <c:pt idx="0">
                  <c:v>Meeting Time</c:v>
                </c:pt>
              </c:strCache>
            </c:strRef>
          </c:tx>
          <c:spPr>
            <a:solidFill>
              <a:srgbClr val="FF6600"/>
            </a:solidFill>
            <a:ln>
              <a:noFill/>
            </a:ln>
            <a:effectLst/>
          </c:spPr>
          <c:invertIfNegative val="0"/>
          <c:cat>
            <c:strRef>
              <c:f>Dashboard!$AY$23:$BB$23</c:f>
              <c:strCache>
                <c:ptCount val="4"/>
                <c:pt idx="0">
                  <c:v>Budgeted</c:v>
                </c:pt>
                <c:pt idx="1">
                  <c:v>Used/Spent</c:v>
                </c:pt>
                <c:pt idx="2">
                  <c:v>Quoted</c:v>
                </c:pt>
                <c:pt idx="3">
                  <c:v>Invoiced</c:v>
                </c:pt>
              </c:strCache>
            </c:strRef>
          </c:cat>
          <c:val>
            <c:numRef>
              <c:f>Report!$BC$26:$BF$26</c:f>
              <c:numCache>
                <c:formatCode>"£"#,##0.00_);[Red]\("£"#,##0.00\)</c:formatCode>
                <c:ptCount val="4"/>
                <c:pt idx="0">
                  <c:v>500</c:v>
                </c:pt>
                <c:pt idx="1">
                  <c:v>475</c:v>
                </c:pt>
              </c:numCache>
            </c:numRef>
          </c:val>
          <c:extLst>
            <c:ext xmlns:c16="http://schemas.microsoft.com/office/drawing/2014/chart" uri="{C3380CC4-5D6E-409C-BE32-E72D297353CC}">
              <c16:uniqueId val="{00000006-F486-4A84-B5C1-FCCF69CFEDF6}"/>
            </c:ext>
          </c:extLst>
        </c:ser>
        <c:ser>
          <c:idx val="3"/>
          <c:order val="7"/>
          <c:tx>
            <c:strRef>
              <c:f>Report!$BB$25</c:f>
              <c:strCache>
                <c:ptCount val="1"/>
                <c:pt idx="0">
                  <c:v>Meeting Travel Time</c:v>
                </c:pt>
              </c:strCache>
            </c:strRef>
          </c:tx>
          <c:spPr>
            <a:solidFill>
              <a:srgbClr val="FFC000"/>
            </a:solidFill>
            <a:ln>
              <a:noFill/>
            </a:ln>
            <a:effectLst/>
          </c:spPr>
          <c:invertIfNegative val="0"/>
          <c:cat>
            <c:strRef>
              <c:f>Dashboard!$AY$23:$BB$23</c:f>
              <c:strCache>
                <c:ptCount val="4"/>
                <c:pt idx="0">
                  <c:v>Budgeted</c:v>
                </c:pt>
                <c:pt idx="1">
                  <c:v>Used/Spent</c:v>
                </c:pt>
                <c:pt idx="2">
                  <c:v>Quoted</c:v>
                </c:pt>
                <c:pt idx="3">
                  <c:v>Invoiced</c:v>
                </c:pt>
              </c:strCache>
            </c:strRef>
          </c:cat>
          <c:val>
            <c:numRef>
              <c:f>Report!$BC$25:$BF$25</c:f>
              <c:numCache>
                <c:formatCode>"£"#,##0.00_);[Red]\("£"#,##0.00\)</c:formatCode>
                <c:ptCount val="4"/>
                <c:pt idx="0">
                  <c:v>100</c:v>
                </c:pt>
                <c:pt idx="1">
                  <c:v>100</c:v>
                </c:pt>
              </c:numCache>
            </c:numRef>
          </c:val>
          <c:extLst>
            <c:ext xmlns:c16="http://schemas.microsoft.com/office/drawing/2014/chart" uri="{C3380CC4-5D6E-409C-BE32-E72D297353CC}">
              <c16:uniqueId val="{00000007-F486-4A84-B5C1-FCCF69CFEDF6}"/>
            </c:ext>
          </c:extLst>
        </c:ser>
        <c:ser>
          <c:idx val="1"/>
          <c:order val="8"/>
          <c:tx>
            <c:strRef>
              <c:f>Report!$BB$23</c:f>
              <c:strCache>
                <c:ptCount val="1"/>
                <c:pt idx="0">
                  <c:v>Other Meeting Costs</c:v>
                </c:pt>
              </c:strCache>
            </c:strRef>
          </c:tx>
          <c:spPr>
            <a:solidFill>
              <a:srgbClr val="00B0F0"/>
            </a:solidFill>
            <a:ln>
              <a:noFill/>
            </a:ln>
            <a:effectLst/>
          </c:spPr>
          <c:invertIfNegative val="0"/>
          <c:cat>
            <c:strRef>
              <c:f>Dashboard!$AY$23:$BB$23</c:f>
              <c:strCache>
                <c:ptCount val="4"/>
                <c:pt idx="0">
                  <c:v>Budgeted</c:v>
                </c:pt>
                <c:pt idx="1">
                  <c:v>Used/Spent</c:v>
                </c:pt>
                <c:pt idx="2">
                  <c:v>Quoted</c:v>
                </c:pt>
                <c:pt idx="3">
                  <c:v>Invoiced</c:v>
                </c:pt>
              </c:strCache>
            </c:strRef>
          </c:cat>
          <c:val>
            <c:numRef>
              <c:f>Report!$BC$23:$BF$23</c:f>
              <c:numCache>
                <c:formatCode>"£"#,##0.00_);[Red]\("£"#,##0.00\)</c:formatCode>
                <c:ptCount val="4"/>
                <c:pt idx="0">
                  <c:v>25</c:v>
                </c:pt>
                <c:pt idx="1">
                  <c:v>15</c:v>
                </c:pt>
              </c:numCache>
            </c:numRef>
          </c:val>
          <c:extLst>
            <c:ext xmlns:c16="http://schemas.microsoft.com/office/drawing/2014/chart" uri="{C3380CC4-5D6E-409C-BE32-E72D297353CC}">
              <c16:uniqueId val="{00000008-F486-4A84-B5C1-FCCF69CFEDF6}"/>
            </c:ext>
          </c:extLst>
        </c:ser>
        <c:ser>
          <c:idx val="0"/>
          <c:order val="9"/>
          <c:tx>
            <c:strRef>
              <c:f>Report!$BB$22</c:f>
              <c:strCache>
                <c:ptCount val="1"/>
                <c:pt idx="0">
                  <c:v>Client Contact Time</c:v>
                </c:pt>
              </c:strCache>
            </c:strRef>
          </c:tx>
          <c:spPr>
            <a:solidFill>
              <a:srgbClr val="0070C0"/>
            </a:solidFill>
            <a:ln>
              <a:noFill/>
            </a:ln>
            <a:effectLst/>
          </c:spPr>
          <c:invertIfNegative val="0"/>
          <c:cat>
            <c:strRef>
              <c:f>Dashboard!$AY$23:$BB$23</c:f>
              <c:strCache>
                <c:ptCount val="4"/>
                <c:pt idx="0">
                  <c:v>Budgeted</c:v>
                </c:pt>
                <c:pt idx="1">
                  <c:v>Used/Spent</c:v>
                </c:pt>
                <c:pt idx="2">
                  <c:v>Quoted</c:v>
                </c:pt>
                <c:pt idx="3">
                  <c:v>Invoiced</c:v>
                </c:pt>
              </c:strCache>
            </c:strRef>
          </c:cat>
          <c:val>
            <c:numRef>
              <c:f>Report!$BC$22:$BF$22</c:f>
              <c:numCache>
                <c:formatCode>"£"#,##0.00_);[Red]\("£"#,##0.00\)</c:formatCode>
                <c:ptCount val="4"/>
                <c:pt idx="0">
                  <c:v>80</c:v>
                </c:pt>
                <c:pt idx="1">
                  <c:v>75</c:v>
                </c:pt>
              </c:numCache>
            </c:numRef>
          </c:val>
          <c:extLst>
            <c:ext xmlns:c16="http://schemas.microsoft.com/office/drawing/2014/chart" uri="{C3380CC4-5D6E-409C-BE32-E72D297353CC}">
              <c16:uniqueId val="{00000009-F486-4A84-B5C1-FCCF69CFEDF6}"/>
            </c:ext>
          </c:extLst>
        </c:ser>
        <c:dLbls>
          <c:showLegendKey val="0"/>
          <c:showVal val="0"/>
          <c:showCatName val="0"/>
          <c:showSerName val="0"/>
          <c:showPercent val="0"/>
          <c:showBubbleSize val="0"/>
        </c:dLbls>
        <c:gapWidth val="150"/>
        <c:overlap val="100"/>
        <c:axId val="358870360"/>
        <c:axId val="358873968"/>
      </c:barChart>
      <c:catAx>
        <c:axId val="358870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873968"/>
        <c:crosses val="autoZero"/>
        <c:auto val="1"/>
        <c:lblAlgn val="ctr"/>
        <c:lblOffset val="100"/>
        <c:noMultiLvlLbl val="0"/>
      </c:catAx>
      <c:valAx>
        <c:axId val="358873968"/>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870360"/>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Time Used Per Person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Report!$BC$215</c:f>
              <c:strCache>
                <c:ptCount val="1"/>
                <c:pt idx="0">
                  <c:v>Budget Time</c:v>
                </c:pt>
              </c:strCache>
            </c:strRef>
          </c:tx>
          <c:spPr>
            <a:solidFill>
              <a:srgbClr val="2A713D"/>
            </a:solidFill>
            <a:ln>
              <a:noFill/>
            </a:ln>
            <a:effectLst/>
          </c:spPr>
          <c:invertIfNegative val="0"/>
          <c:cat>
            <c:strRef>
              <c:f>Report!$BB$216:$BB$225</c:f>
              <c:strCache>
                <c:ptCount val="4"/>
                <c:pt idx="0">
                  <c:v>Chris</c:v>
                </c:pt>
                <c:pt idx="1">
                  <c:v>Ann</c:v>
                </c:pt>
                <c:pt idx="2">
                  <c:v>Sean</c:v>
                </c:pt>
                <c:pt idx="3">
                  <c:v>Kim</c:v>
                </c:pt>
              </c:strCache>
            </c:strRef>
          </c:cat>
          <c:val>
            <c:numRef>
              <c:f>Report!$BC$216:$BC$225</c:f>
              <c:numCache>
                <c:formatCode>[h]:mm</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9B4-4EB4-9FF1-0D001389003F}"/>
            </c:ext>
          </c:extLst>
        </c:ser>
        <c:ser>
          <c:idx val="1"/>
          <c:order val="1"/>
          <c:tx>
            <c:strRef>
              <c:f>Report!$BD$215</c:f>
              <c:strCache>
                <c:ptCount val="1"/>
                <c:pt idx="0">
                  <c:v>Used Time</c:v>
                </c:pt>
              </c:strCache>
            </c:strRef>
          </c:tx>
          <c:spPr>
            <a:solidFill>
              <a:srgbClr val="AF240D"/>
            </a:solidFill>
            <a:ln>
              <a:noFill/>
            </a:ln>
            <a:effectLst/>
          </c:spPr>
          <c:invertIfNegative val="0"/>
          <c:cat>
            <c:strRef>
              <c:f>Report!$BB$216:$BB$225</c:f>
              <c:strCache>
                <c:ptCount val="4"/>
                <c:pt idx="0">
                  <c:v>Chris</c:v>
                </c:pt>
                <c:pt idx="1">
                  <c:v>Ann</c:v>
                </c:pt>
                <c:pt idx="2">
                  <c:v>Sean</c:v>
                </c:pt>
                <c:pt idx="3">
                  <c:v>Kim</c:v>
                </c:pt>
              </c:strCache>
            </c:strRef>
          </c:cat>
          <c:val>
            <c:numRef>
              <c:f>Report!$BD$216:$BD$225</c:f>
              <c:numCache>
                <c:formatCode>[h]:mm</c:formatCode>
                <c:ptCount val="10"/>
                <c:pt idx="0">
                  <c:v>0</c:v>
                </c:pt>
                <c:pt idx="1">
                  <c:v>0</c:v>
                </c:pt>
                <c:pt idx="2">
                  <c:v>0.20833333333333331</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79B4-4EB4-9FF1-0D001389003F}"/>
            </c:ext>
          </c:extLst>
        </c:ser>
        <c:dLbls>
          <c:showLegendKey val="0"/>
          <c:showVal val="0"/>
          <c:showCatName val="0"/>
          <c:showSerName val="0"/>
          <c:showPercent val="0"/>
          <c:showBubbleSize val="0"/>
        </c:dLbls>
        <c:gapWidth val="219"/>
        <c:overlap val="-27"/>
        <c:axId val="757970352"/>
        <c:axId val="757970680"/>
      </c:barChart>
      <c:catAx>
        <c:axId val="757970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7970680"/>
        <c:crosses val="autoZero"/>
        <c:auto val="1"/>
        <c:lblAlgn val="ctr"/>
        <c:lblOffset val="100"/>
        <c:noMultiLvlLbl val="0"/>
      </c:catAx>
      <c:valAx>
        <c:axId val="7579706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h]:mm"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7970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Value Used</a:t>
            </a:r>
            <a:r>
              <a:rPr lang="en-GB" baseline="0"/>
              <a:t> </a:t>
            </a:r>
            <a:r>
              <a:rPr lang="en-GB"/>
              <a:t>Per Person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Report!$BE$215</c:f>
              <c:strCache>
                <c:ptCount val="1"/>
                <c:pt idx="0">
                  <c:v>Budget Value</c:v>
                </c:pt>
              </c:strCache>
            </c:strRef>
          </c:tx>
          <c:spPr>
            <a:solidFill>
              <a:srgbClr val="2A713D"/>
            </a:solidFill>
            <a:ln>
              <a:noFill/>
            </a:ln>
            <a:effectLst/>
          </c:spPr>
          <c:invertIfNegative val="0"/>
          <c:cat>
            <c:strRef>
              <c:f>Report!$BB$216:$BB$225</c:f>
              <c:strCache>
                <c:ptCount val="4"/>
                <c:pt idx="0">
                  <c:v>Chris</c:v>
                </c:pt>
                <c:pt idx="1">
                  <c:v>Ann</c:v>
                </c:pt>
                <c:pt idx="2">
                  <c:v>Sean</c:v>
                </c:pt>
                <c:pt idx="3">
                  <c:v>Kim</c:v>
                </c:pt>
              </c:strCache>
            </c:strRef>
          </c:cat>
          <c:val>
            <c:numRef>
              <c:f>Report!$BE$216:$BE$225</c:f>
              <c:numCache>
                <c:formatCode>"£"#,##0.00_);[Red]\("£"#,##0.00\)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DAC-424D-A379-E8F68A23977D}"/>
            </c:ext>
          </c:extLst>
        </c:ser>
        <c:ser>
          <c:idx val="1"/>
          <c:order val="1"/>
          <c:tx>
            <c:strRef>
              <c:f>Report!$BF$215</c:f>
              <c:strCache>
                <c:ptCount val="1"/>
                <c:pt idx="0">
                  <c:v>Used Value</c:v>
                </c:pt>
              </c:strCache>
            </c:strRef>
          </c:tx>
          <c:spPr>
            <a:solidFill>
              <a:srgbClr val="AF240D"/>
            </a:solidFill>
            <a:ln>
              <a:noFill/>
            </a:ln>
            <a:effectLst/>
          </c:spPr>
          <c:invertIfNegative val="0"/>
          <c:cat>
            <c:strRef>
              <c:f>Report!$BB$216:$BB$225</c:f>
              <c:strCache>
                <c:ptCount val="4"/>
                <c:pt idx="0">
                  <c:v>Chris</c:v>
                </c:pt>
                <c:pt idx="1">
                  <c:v>Ann</c:v>
                </c:pt>
                <c:pt idx="2">
                  <c:v>Sean</c:v>
                </c:pt>
                <c:pt idx="3">
                  <c:v>Kim</c:v>
                </c:pt>
              </c:strCache>
            </c:strRef>
          </c:cat>
          <c:val>
            <c:numRef>
              <c:f>Report!$BF$216:$BF$225</c:f>
              <c:numCache>
                <c:formatCode>"£"#,##0.00_);[Red]\("£"#,##0.00\)</c:formatCode>
                <c:ptCount val="10"/>
                <c:pt idx="0">
                  <c:v>0</c:v>
                </c:pt>
                <c:pt idx="1">
                  <c:v>0</c:v>
                </c:pt>
                <c:pt idx="2">
                  <c:v>100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0DAC-424D-A379-E8F68A23977D}"/>
            </c:ext>
          </c:extLst>
        </c:ser>
        <c:dLbls>
          <c:showLegendKey val="0"/>
          <c:showVal val="0"/>
          <c:showCatName val="0"/>
          <c:showSerName val="0"/>
          <c:showPercent val="0"/>
          <c:showBubbleSize val="0"/>
        </c:dLbls>
        <c:gapWidth val="219"/>
        <c:overlap val="-27"/>
        <c:axId val="757970352"/>
        <c:axId val="757970680"/>
      </c:barChart>
      <c:catAx>
        <c:axId val="757970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7970680"/>
        <c:crosses val="autoZero"/>
        <c:auto val="1"/>
        <c:lblAlgn val="ctr"/>
        <c:lblOffset val="100"/>
        <c:noMultiLvlLbl val="0"/>
      </c:catAx>
      <c:valAx>
        <c:axId val="7579706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7970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Time Breakdown - Budgeted v Actual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Dashboard!$AX$38</c:f>
              <c:strCache>
                <c:ptCount val="1"/>
                <c:pt idx="0">
                  <c:v>Client Contact</c:v>
                </c:pt>
              </c:strCache>
            </c:strRef>
          </c:tx>
          <c:spPr>
            <a:solidFill>
              <a:srgbClr val="0070C0"/>
            </a:solidFill>
            <a:ln>
              <a:noFill/>
            </a:ln>
            <a:effectLst/>
          </c:spPr>
          <c:invertIfNegative val="0"/>
          <c:cat>
            <c:strRef>
              <c:f>Dashboard!$AY$37:$AZ$37</c:f>
              <c:strCache>
                <c:ptCount val="2"/>
                <c:pt idx="0">
                  <c:v>Budgeted</c:v>
                </c:pt>
                <c:pt idx="1">
                  <c:v>Actual</c:v>
                </c:pt>
              </c:strCache>
            </c:strRef>
          </c:cat>
          <c:val>
            <c:numRef>
              <c:f>Dashboard!$AY$38:$AZ$38</c:f>
              <c:numCache>
                <c:formatCode>[h]:mm</c:formatCode>
                <c:ptCount val="2"/>
                <c:pt idx="0">
                  <c:v>0.125</c:v>
                </c:pt>
                <c:pt idx="1">
                  <c:v>0.12499999999999999</c:v>
                </c:pt>
              </c:numCache>
            </c:numRef>
          </c:val>
          <c:extLst>
            <c:ext xmlns:c16="http://schemas.microsoft.com/office/drawing/2014/chart" uri="{C3380CC4-5D6E-409C-BE32-E72D297353CC}">
              <c16:uniqueId val="{00000002-7391-47A5-A168-FE6173100262}"/>
            </c:ext>
          </c:extLst>
        </c:ser>
        <c:ser>
          <c:idx val="1"/>
          <c:order val="1"/>
          <c:tx>
            <c:strRef>
              <c:f>Dashboard!$AX$39</c:f>
              <c:strCache>
                <c:ptCount val="1"/>
                <c:pt idx="0">
                  <c:v>Meeting Travel</c:v>
                </c:pt>
              </c:strCache>
            </c:strRef>
          </c:tx>
          <c:spPr>
            <a:solidFill>
              <a:srgbClr val="FFC000"/>
            </a:solidFill>
            <a:ln>
              <a:noFill/>
            </a:ln>
            <a:effectLst/>
          </c:spPr>
          <c:invertIfNegative val="0"/>
          <c:cat>
            <c:strRef>
              <c:f>Dashboard!$AY$37:$AZ$37</c:f>
              <c:strCache>
                <c:ptCount val="2"/>
                <c:pt idx="0">
                  <c:v>Budgeted</c:v>
                </c:pt>
                <c:pt idx="1">
                  <c:v>Actual</c:v>
                </c:pt>
              </c:strCache>
            </c:strRef>
          </c:cat>
          <c:val>
            <c:numRef>
              <c:f>Dashboard!$AY$39:$AZ$39</c:f>
              <c:numCache>
                <c:formatCode>[h]:mm</c:formatCode>
                <c:ptCount val="2"/>
                <c:pt idx="0">
                  <c:v>0.20833333333333334</c:v>
                </c:pt>
                <c:pt idx="1">
                  <c:v>0.20833333333333331</c:v>
                </c:pt>
              </c:numCache>
            </c:numRef>
          </c:val>
          <c:extLst>
            <c:ext xmlns:c16="http://schemas.microsoft.com/office/drawing/2014/chart" uri="{C3380CC4-5D6E-409C-BE32-E72D297353CC}">
              <c16:uniqueId val="{00000003-7391-47A5-A168-FE6173100262}"/>
            </c:ext>
          </c:extLst>
        </c:ser>
        <c:ser>
          <c:idx val="2"/>
          <c:order val="2"/>
          <c:tx>
            <c:strRef>
              <c:f>Dashboard!$AX$40</c:f>
              <c:strCache>
                <c:ptCount val="1"/>
                <c:pt idx="0">
                  <c:v>Meeting</c:v>
                </c:pt>
              </c:strCache>
            </c:strRef>
          </c:tx>
          <c:spPr>
            <a:solidFill>
              <a:srgbClr val="FF6600"/>
            </a:solidFill>
            <a:ln>
              <a:noFill/>
            </a:ln>
            <a:effectLst/>
          </c:spPr>
          <c:invertIfNegative val="0"/>
          <c:cat>
            <c:strRef>
              <c:f>Dashboard!$AY$37:$AZ$37</c:f>
              <c:strCache>
                <c:ptCount val="2"/>
                <c:pt idx="0">
                  <c:v>Budgeted</c:v>
                </c:pt>
                <c:pt idx="1">
                  <c:v>Actual</c:v>
                </c:pt>
              </c:strCache>
            </c:strRef>
          </c:cat>
          <c:val>
            <c:numRef>
              <c:f>Dashboard!$AY$40:$AZ$40</c:f>
              <c:numCache>
                <c:formatCode>[h]:mm</c:formatCode>
                <c:ptCount val="2"/>
                <c:pt idx="0">
                  <c:v>0.41666666666666663</c:v>
                </c:pt>
                <c:pt idx="1">
                  <c:v>0.39583333333333331</c:v>
                </c:pt>
              </c:numCache>
            </c:numRef>
          </c:val>
          <c:extLst>
            <c:ext xmlns:c16="http://schemas.microsoft.com/office/drawing/2014/chart" uri="{C3380CC4-5D6E-409C-BE32-E72D297353CC}">
              <c16:uniqueId val="{00000004-7391-47A5-A168-FE6173100262}"/>
            </c:ext>
          </c:extLst>
        </c:ser>
        <c:ser>
          <c:idx val="6"/>
          <c:order val="3"/>
          <c:tx>
            <c:strRef>
              <c:f>Dashboard!$AX$41</c:f>
              <c:strCache>
                <c:ptCount val="1"/>
                <c:pt idx="0">
                  <c:v>Staff Work</c:v>
                </c:pt>
              </c:strCache>
            </c:strRef>
          </c:tx>
          <c:spPr>
            <a:solidFill>
              <a:schemeClr val="bg1">
                <a:lumMod val="50000"/>
              </a:schemeClr>
            </a:solidFill>
            <a:ln>
              <a:noFill/>
            </a:ln>
            <a:effectLst/>
          </c:spPr>
          <c:invertIfNegative val="0"/>
          <c:cat>
            <c:strRef>
              <c:f>Dashboard!$AY$37:$AZ$37</c:f>
              <c:strCache>
                <c:ptCount val="2"/>
                <c:pt idx="0">
                  <c:v>Budgeted</c:v>
                </c:pt>
                <c:pt idx="1">
                  <c:v>Actual</c:v>
                </c:pt>
              </c:strCache>
            </c:strRef>
          </c:cat>
          <c:val>
            <c:numRef>
              <c:f>Dashboard!$AY$41:$AZ$41</c:f>
              <c:numCache>
                <c:formatCode>[h]:mm</c:formatCode>
                <c:ptCount val="2"/>
                <c:pt idx="0">
                  <c:v>0</c:v>
                </c:pt>
                <c:pt idx="1">
                  <c:v>0.20833333333333331</c:v>
                </c:pt>
              </c:numCache>
            </c:numRef>
          </c:val>
          <c:extLst>
            <c:ext xmlns:c16="http://schemas.microsoft.com/office/drawing/2014/chart" uri="{C3380CC4-5D6E-409C-BE32-E72D297353CC}">
              <c16:uniqueId val="{00000002-919A-4BCC-B38C-31EA7F010185}"/>
            </c:ext>
          </c:extLst>
        </c:ser>
        <c:ser>
          <c:idx val="3"/>
          <c:order val="4"/>
          <c:tx>
            <c:strRef>
              <c:f>Dashboard!$AX$42</c:f>
              <c:strCache>
                <c:ptCount val="1"/>
                <c:pt idx="0">
                  <c:v>Working - Normal</c:v>
                </c:pt>
              </c:strCache>
            </c:strRef>
          </c:tx>
          <c:spPr>
            <a:solidFill>
              <a:srgbClr val="FF0000"/>
            </a:solidFill>
            <a:ln>
              <a:noFill/>
            </a:ln>
            <a:effectLst/>
          </c:spPr>
          <c:invertIfNegative val="0"/>
          <c:cat>
            <c:strRef>
              <c:f>Dashboard!$AY$37:$AZ$37</c:f>
              <c:strCache>
                <c:ptCount val="2"/>
                <c:pt idx="0">
                  <c:v>Budgeted</c:v>
                </c:pt>
                <c:pt idx="1">
                  <c:v>Actual</c:v>
                </c:pt>
              </c:strCache>
            </c:strRef>
          </c:cat>
          <c:val>
            <c:numRef>
              <c:f>Dashboard!$AY$42:$AZ$42</c:f>
              <c:numCache>
                <c:formatCode>[h]:mm</c:formatCode>
                <c:ptCount val="2"/>
                <c:pt idx="0">
                  <c:v>1.6666666666666667</c:v>
                </c:pt>
                <c:pt idx="1">
                  <c:v>0.83333333333333359</c:v>
                </c:pt>
              </c:numCache>
            </c:numRef>
          </c:val>
          <c:extLst>
            <c:ext xmlns:c16="http://schemas.microsoft.com/office/drawing/2014/chart" uri="{C3380CC4-5D6E-409C-BE32-E72D297353CC}">
              <c16:uniqueId val="{00000005-7391-47A5-A168-FE6173100262}"/>
            </c:ext>
          </c:extLst>
        </c:ser>
        <c:ser>
          <c:idx val="4"/>
          <c:order val="5"/>
          <c:tx>
            <c:strRef>
              <c:f>Dashboard!$AX$43</c:f>
              <c:strCache>
                <c:ptCount val="1"/>
                <c:pt idx="0">
                  <c:v>Working - Weekends</c:v>
                </c:pt>
              </c:strCache>
            </c:strRef>
          </c:tx>
          <c:spPr>
            <a:solidFill>
              <a:srgbClr val="C00000"/>
            </a:solidFill>
            <a:ln>
              <a:noFill/>
            </a:ln>
            <a:effectLst/>
          </c:spPr>
          <c:invertIfNegative val="0"/>
          <c:cat>
            <c:strRef>
              <c:f>Dashboard!$AY$37:$AZ$37</c:f>
              <c:strCache>
                <c:ptCount val="2"/>
                <c:pt idx="0">
                  <c:v>Budgeted</c:v>
                </c:pt>
                <c:pt idx="1">
                  <c:v>Actual</c:v>
                </c:pt>
              </c:strCache>
            </c:strRef>
          </c:cat>
          <c:val>
            <c:numRef>
              <c:f>Dashboard!$AY$43:$AZ$43</c:f>
              <c:numCache>
                <c:formatCode>[h]:mm</c:formatCode>
                <c:ptCount val="2"/>
                <c:pt idx="0">
                  <c:v>0.20833333333333334</c:v>
                </c:pt>
                <c:pt idx="1">
                  <c:v>8.3333333333333315E-2</c:v>
                </c:pt>
              </c:numCache>
            </c:numRef>
          </c:val>
          <c:extLst>
            <c:ext xmlns:c16="http://schemas.microsoft.com/office/drawing/2014/chart" uri="{C3380CC4-5D6E-409C-BE32-E72D297353CC}">
              <c16:uniqueId val="{00000006-7391-47A5-A168-FE6173100262}"/>
            </c:ext>
          </c:extLst>
        </c:ser>
        <c:ser>
          <c:idx val="5"/>
          <c:order val="6"/>
          <c:tx>
            <c:strRef>
              <c:f>Dashboard!$AX$44</c:f>
              <c:strCache>
                <c:ptCount val="1"/>
                <c:pt idx="0">
                  <c:v>Working - Bank Holidays</c:v>
                </c:pt>
              </c:strCache>
            </c:strRef>
          </c:tx>
          <c:spPr>
            <a:solidFill>
              <a:srgbClr val="A80000"/>
            </a:solidFill>
            <a:ln>
              <a:noFill/>
            </a:ln>
            <a:effectLst/>
          </c:spPr>
          <c:invertIfNegative val="0"/>
          <c:cat>
            <c:strRef>
              <c:f>Dashboard!$AY$37:$AZ$37</c:f>
              <c:strCache>
                <c:ptCount val="2"/>
                <c:pt idx="0">
                  <c:v>Budgeted</c:v>
                </c:pt>
                <c:pt idx="1">
                  <c:v>Actual</c:v>
                </c:pt>
              </c:strCache>
            </c:strRef>
          </c:cat>
          <c:val>
            <c:numRef>
              <c:f>Dashboard!$AY$44:$AZ$44</c:f>
              <c:numCache>
                <c:formatCode>[h]:mm</c:formatCode>
                <c:ptCount val="2"/>
                <c:pt idx="0">
                  <c:v>0</c:v>
                </c:pt>
                <c:pt idx="1">
                  <c:v>0</c:v>
                </c:pt>
              </c:numCache>
            </c:numRef>
          </c:val>
          <c:extLst>
            <c:ext xmlns:c16="http://schemas.microsoft.com/office/drawing/2014/chart" uri="{C3380CC4-5D6E-409C-BE32-E72D297353CC}">
              <c16:uniqueId val="{00000007-7391-47A5-A168-FE6173100262}"/>
            </c:ext>
          </c:extLst>
        </c:ser>
        <c:dLbls>
          <c:showLegendKey val="0"/>
          <c:showVal val="0"/>
          <c:showCatName val="0"/>
          <c:showSerName val="0"/>
          <c:showPercent val="0"/>
          <c:showBubbleSize val="0"/>
        </c:dLbls>
        <c:gapWidth val="150"/>
        <c:overlap val="100"/>
        <c:axId val="362926352"/>
        <c:axId val="362932584"/>
      </c:barChart>
      <c:catAx>
        <c:axId val="362926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932584"/>
        <c:crosses val="autoZero"/>
        <c:auto val="1"/>
        <c:lblAlgn val="ctr"/>
        <c:lblOffset val="100"/>
        <c:noMultiLvlLbl val="0"/>
      </c:catAx>
      <c:valAx>
        <c:axId val="362932584"/>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h]:mm"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92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Contact Type per Day of the Week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Report!$BE$266</c:f>
              <c:strCache>
                <c:ptCount val="1"/>
                <c:pt idx="0">
                  <c:v>Email</c:v>
                </c:pt>
              </c:strCache>
            </c:strRef>
          </c:tx>
          <c:spPr>
            <a:solidFill>
              <a:srgbClr val="FF0000"/>
            </a:solidFill>
            <a:ln>
              <a:noFill/>
            </a:ln>
            <a:effectLst/>
          </c:spPr>
          <c:invertIfNegative val="0"/>
          <c:cat>
            <c:strRef>
              <c:f>Report!$BD$267:$BD$273</c:f>
              <c:strCache>
                <c:ptCount val="7"/>
                <c:pt idx="0">
                  <c:v>Monday</c:v>
                </c:pt>
                <c:pt idx="1">
                  <c:v>Tuesday</c:v>
                </c:pt>
                <c:pt idx="2">
                  <c:v>Wednesday</c:v>
                </c:pt>
                <c:pt idx="3">
                  <c:v>Thursday</c:v>
                </c:pt>
                <c:pt idx="4">
                  <c:v>Friday</c:v>
                </c:pt>
                <c:pt idx="5">
                  <c:v>Saturday</c:v>
                </c:pt>
                <c:pt idx="6">
                  <c:v>Sunday</c:v>
                </c:pt>
              </c:strCache>
            </c:strRef>
          </c:cat>
          <c:val>
            <c:numRef>
              <c:f>Report!$BE$267:$BE$273</c:f>
              <c:numCache>
                <c:formatCode>[h]:mm</c:formatCode>
                <c:ptCount val="7"/>
                <c:pt idx="0">
                  <c:v>0</c:v>
                </c:pt>
                <c:pt idx="1">
                  <c:v>4.1666666666666664E-2</c:v>
                </c:pt>
                <c:pt idx="2">
                  <c:v>0</c:v>
                </c:pt>
                <c:pt idx="3">
                  <c:v>0</c:v>
                </c:pt>
                <c:pt idx="4">
                  <c:v>2.0833333333333332E-2</c:v>
                </c:pt>
                <c:pt idx="5">
                  <c:v>0</c:v>
                </c:pt>
                <c:pt idx="6">
                  <c:v>0</c:v>
                </c:pt>
              </c:numCache>
            </c:numRef>
          </c:val>
          <c:extLst>
            <c:ext xmlns:c16="http://schemas.microsoft.com/office/drawing/2014/chart" uri="{C3380CC4-5D6E-409C-BE32-E72D297353CC}">
              <c16:uniqueId val="{00000000-33F6-4733-AF85-0A92AC9E75AB}"/>
            </c:ext>
          </c:extLst>
        </c:ser>
        <c:ser>
          <c:idx val="1"/>
          <c:order val="1"/>
          <c:tx>
            <c:strRef>
              <c:f>Report!$BF$266</c:f>
              <c:strCache>
                <c:ptCount val="1"/>
                <c:pt idx="0">
                  <c:v>Phone Call</c:v>
                </c:pt>
              </c:strCache>
            </c:strRef>
          </c:tx>
          <c:spPr>
            <a:solidFill>
              <a:srgbClr val="FFC000"/>
            </a:solidFill>
            <a:ln>
              <a:noFill/>
            </a:ln>
            <a:effectLst/>
          </c:spPr>
          <c:invertIfNegative val="0"/>
          <c:cat>
            <c:strRef>
              <c:f>Report!$BD$267:$BD$273</c:f>
              <c:strCache>
                <c:ptCount val="7"/>
                <c:pt idx="0">
                  <c:v>Monday</c:v>
                </c:pt>
                <c:pt idx="1">
                  <c:v>Tuesday</c:v>
                </c:pt>
                <c:pt idx="2">
                  <c:v>Wednesday</c:v>
                </c:pt>
                <c:pt idx="3">
                  <c:v>Thursday</c:v>
                </c:pt>
                <c:pt idx="4">
                  <c:v>Friday</c:v>
                </c:pt>
                <c:pt idx="5">
                  <c:v>Saturday</c:v>
                </c:pt>
                <c:pt idx="6">
                  <c:v>Sunday</c:v>
                </c:pt>
              </c:strCache>
            </c:strRef>
          </c:cat>
          <c:val>
            <c:numRef>
              <c:f>Report!$BF$267:$BF$273</c:f>
              <c:numCache>
                <c:formatCode>[h]:mm</c:formatCode>
                <c:ptCount val="7"/>
                <c:pt idx="0">
                  <c:v>0</c:v>
                </c:pt>
                <c:pt idx="1">
                  <c:v>0</c:v>
                </c:pt>
                <c:pt idx="2">
                  <c:v>2.0833333333333332E-2</c:v>
                </c:pt>
                <c:pt idx="3">
                  <c:v>0</c:v>
                </c:pt>
                <c:pt idx="4">
                  <c:v>4.1666666666666664E-2</c:v>
                </c:pt>
                <c:pt idx="5">
                  <c:v>0</c:v>
                </c:pt>
                <c:pt idx="6">
                  <c:v>0</c:v>
                </c:pt>
              </c:numCache>
            </c:numRef>
          </c:val>
          <c:extLst>
            <c:ext xmlns:c16="http://schemas.microsoft.com/office/drawing/2014/chart" uri="{C3380CC4-5D6E-409C-BE32-E72D297353CC}">
              <c16:uniqueId val="{00000001-33F6-4733-AF85-0A92AC9E75AB}"/>
            </c:ext>
          </c:extLst>
        </c:ser>
        <c:ser>
          <c:idx val="2"/>
          <c:order val="2"/>
          <c:tx>
            <c:strRef>
              <c:f>Report!$BG$266</c:f>
              <c:strCache>
                <c:ptCount val="1"/>
                <c:pt idx="0">
                  <c:v>Skype</c:v>
                </c:pt>
              </c:strCache>
            </c:strRef>
          </c:tx>
          <c:spPr>
            <a:solidFill>
              <a:srgbClr val="92D050"/>
            </a:solidFill>
            <a:ln>
              <a:noFill/>
            </a:ln>
            <a:effectLst/>
          </c:spPr>
          <c:invertIfNegative val="0"/>
          <c:cat>
            <c:strRef>
              <c:f>Report!$BD$267:$BD$273</c:f>
              <c:strCache>
                <c:ptCount val="7"/>
                <c:pt idx="0">
                  <c:v>Monday</c:v>
                </c:pt>
                <c:pt idx="1">
                  <c:v>Tuesday</c:v>
                </c:pt>
                <c:pt idx="2">
                  <c:v>Wednesday</c:v>
                </c:pt>
                <c:pt idx="3">
                  <c:v>Thursday</c:v>
                </c:pt>
                <c:pt idx="4">
                  <c:v>Friday</c:v>
                </c:pt>
                <c:pt idx="5">
                  <c:v>Saturday</c:v>
                </c:pt>
                <c:pt idx="6">
                  <c:v>Sunday</c:v>
                </c:pt>
              </c:strCache>
            </c:strRef>
          </c:cat>
          <c:val>
            <c:numRef>
              <c:f>Report!$BG$267:$BG$273</c:f>
              <c:numCache>
                <c:formatCode>[h]:mm</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33F6-4733-AF85-0A92AC9E75AB}"/>
            </c:ext>
          </c:extLst>
        </c:ser>
        <c:ser>
          <c:idx val="3"/>
          <c:order val="3"/>
          <c:tx>
            <c:strRef>
              <c:f>Report!$BH$266</c:f>
              <c:strCache>
                <c:ptCount val="1"/>
                <c:pt idx="0">
                  <c:v>Messenger</c:v>
                </c:pt>
              </c:strCache>
            </c:strRef>
          </c:tx>
          <c:spPr>
            <a:solidFill>
              <a:srgbClr val="00B050"/>
            </a:solidFill>
            <a:ln>
              <a:noFill/>
            </a:ln>
            <a:effectLst/>
          </c:spPr>
          <c:invertIfNegative val="0"/>
          <c:cat>
            <c:strRef>
              <c:f>Report!$BD$267:$BD$273</c:f>
              <c:strCache>
                <c:ptCount val="7"/>
                <c:pt idx="0">
                  <c:v>Monday</c:v>
                </c:pt>
                <c:pt idx="1">
                  <c:v>Tuesday</c:v>
                </c:pt>
                <c:pt idx="2">
                  <c:v>Wednesday</c:v>
                </c:pt>
                <c:pt idx="3">
                  <c:v>Thursday</c:v>
                </c:pt>
                <c:pt idx="4">
                  <c:v>Friday</c:v>
                </c:pt>
                <c:pt idx="5">
                  <c:v>Saturday</c:v>
                </c:pt>
                <c:pt idx="6">
                  <c:v>Sunday</c:v>
                </c:pt>
              </c:strCache>
            </c:strRef>
          </c:cat>
          <c:val>
            <c:numRef>
              <c:f>Report!$BH$267:$BH$273</c:f>
              <c:numCache>
                <c:formatCode>[h]:mm</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33F6-4733-AF85-0A92AC9E75AB}"/>
            </c:ext>
          </c:extLst>
        </c:ser>
        <c:ser>
          <c:idx val="4"/>
          <c:order val="4"/>
          <c:tx>
            <c:strRef>
              <c:f>Report!$BI$266</c:f>
              <c:strCache>
                <c:ptCount val="1"/>
              </c:strCache>
            </c:strRef>
          </c:tx>
          <c:spPr>
            <a:solidFill>
              <a:srgbClr val="00B0F0"/>
            </a:solidFill>
            <a:ln>
              <a:noFill/>
            </a:ln>
            <a:effectLst/>
          </c:spPr>
          <c:invertIfNegative val="0"/>
          <c:cat>
            <c:strRef>
              <c:f>Report!$BD$267:$BD$273</c:f>
              <c:strCache>
                <c:ptCount val="7"/>
                <c:pt idx="0">
                  <c:v>Monday</c:v>
                </c:pt>
                <c:pt idx="1">
                  <c:v>Tuesday</c:v>
                </c:pt>
                <c:pt idx="2">
                  <c:v>Wednesday</c:v>
                </c:pt>
                <c:pt idx="3">
                  <c:v>Thursday</c:v>
                </c:pt>
                <c:pt idx="4">
                  <c:v>Friday</c:v>
                </c:pt>
                <c:pt idx="5">
                  <c:v>Saturday</c:v>
                </c:pt>
                <c:pt idx="6">
                  <c:v>Sunday</c:v>
                </c:pt>
              </c:strCache>
            </c:strRef>
          </c:cat>
          <c:val>
            <c:numRef>
              <c:f>Report!$BI$267:$BI$273</c:f>
              <c:numCache>
                <c:formatCode>[h]:mm</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33F6-4733-AF85-0A92AC9E75AB}"/>
            </c:ext>
          </c:extLst>
        </c:ser>
        <c:ser>
          <c:idx val="5"/>
          <c:order val="5"/>
          <c:tx>
            <c:strRef>
              <c:f>Report!$BJ$266</c:f>
              <c:strCache>
                <c:ptCount val="1"/>
              </c:strCache>
            </c:strRef>
          </c:tx>
          <c:spPr>
            <a:solidFill>
              <a:srgbClr val="002060"/>
            </a:solidFill>
            <a:ln>
              <a:noFill/>
            </a:ln>
            <a:effectLst/>
          </c:spPr>
          <c:invertIfNegative val="0"/>
          <c:cat>
            <c:strRef>
              <c:f>Report!$BD$267:$BD$273</c:f>
              <c:strCache>
                <c:ptCount val="7"/>
                <c:pt idx="0">
                  <c:v>Monday</c:v>
                </c:pt>
                <c:pt idx="1">
                  <c:v>Tuesday</c:v>
                </c:pt>
                <c:pt idx="2">
                  <c:v>Wednesday</c:v>
                </c:pt>
                <c:pt idx="3">
                  <c:v>Thursday</c:v>
                </c:pt>
                <c:pt idx="4">
                  <c:v>Friday</c:v>
                </c:pt>
                <c:pt idx="5">
                  <c:v>Saturday</c:v>
                </c:pt>
                <c:pt idx="6">
                  <c:v>Sunday</c:v>
                </c:pt>
              </c:strCache>
            </c:strRef>
          </c:cat>
          <c:val>
            <c:numRef>
              <c:f>Report!$BJ$267:$BJ$273</c:f>
              <c:numCache>
                <c:formatCode>[h]:mm</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5-33F6-4733-AF85-0A92AC9E75AB}"/>
            </c:ext>
          </c:extLst>
        </c:ser>
        <c:ser>
          <c:idx val="6"/>
          <c:order val="6"/>
          <c:tx>
            <c:strRef>
              <c:f>Report!$BK$266</c:f>
              <c:strCache>
                <c:ptCount val="1"/>
              </c:strCache>
            </c:strRef>
          </c:tx>
          <c:spPr>
            <a:solidFill>
              <a:srgbClr val="7030A0"/>
            </a:solidFill>
            <a:ln>
              <a:noFill/>
            </a:ln>
            <a:effectLst/>
          </c:spPr>
          <c:invertIfNegative val="0"/>
          <c:cat>
            <c:strRef>
              <c:f>Report!$BD$267:$BD$273</c:f>
              <c:strCache>
                <c:ptCount val="7"/>
                <c:pt idx="0">
                  <c:v>Monday</c:v>
                </c:pt>
                <c:pt idx="1">
                  <c:v>Tuesday</c:v>
                </c:pt>
                <c:pt idx="2">
                  <c:v>Wednesday</c:v>
                </c:pt>
                <c:pt idx="3">
                  <c:v>Thursday</c:v>
                </c:pt>
                <c:pt idx="4">
                  <c:v>Friday</c:v>
                </c:pt>
                <c:pt idx="5">
                  <c:v>Saturday</c:v>
                </c:pt>
                <c:pt idx="6">
                  <c:v>Sunday</c:v>
                </c:pt>
              </c:strCache>
            </c:strRef>
          </c:cat>
          <c:val>
            <c:numRef>
              <c:f>Report!$BK$267:$BK$273</c:f>
              <c:numCache>
                <c:formatCode>[h]:mm</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6-33F6-4733-AF85-0A92AC9E75AB}"/>
            </c:ext>
          </c:extLst>
        </c:ser>
        <c:ser>
          <c:idx val="7"/>
          <c:order val="7"/>
          <c:tx>
            <c:strRef>
              <c:f>Report!$BL$266</c:f>
              <c:strCache>
                <c:ptCount val="1"/>
              </c:strCache>
            </c:strRef>
          </c:tx>
          <c:spPr>
            <a:solidFill>
              <a:schemeClr val="bg1">
                <a:lumMod val="50000"/>
              </a:schemeClr>
            </a:solidFill>
            <a:ln>
              <a:noFill/>
            </a:ln>
            <a:effectLst/>
          </c:spPr>
          <c:invertIfNegative val="0"/>
          <c:cat>
            <c:strRef>
              <c:f>Report!$BD$267:$BD$273</c:f>
              <c:strCache>
                <c:ptCount val="7"/>
                <c:pt idx="0">
                  <c:v>Monday</c:v>
                </c:pt>
                <c:pt idx="1">
                  <c:v>Tuesday</c:v>
                </c:pt>
                <c:pt idx="2">
                  <c:v>Wednesday</c:v>
                </c:pt>
                <c:pt idx="3">
                  <c:v>Thursday</c:v>
                </c:pt>
                <c:pt idx="4">
                  <c:v>Friday</c:v>
                </c:pt>
                <c:pt idx="5">
                  <c:v>Saturday</c:v>
                </c:pt>
                <c:pt idx="6">
                  <c:v>Sunday</c:v>
                </c:pt>
              </c:strCache>
            </c:strRef>
          </c:cat>
          <c:val>
            <c:numRef>
              <c:f>Report!$BL$267:$BL$273</c:f>
              <c:numCache>
                <c:formatCode>[h]:mm</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7-33F6-4733-AF85-0A92AC9E75AB}"/>
            </c:ext>
          </c:extLst>
        </c:ser>
        <c:ser>
          <c:idx val="8"/>
          <c:order val="8"/>
          <c:tx>
            <c:strRef>
              <c:f>Report!$BM$266</c:f>
              <c:strCache>
                <c:ptCount val="1"/>
                <c:pt idx="0">
                  <c:v>Uncategorised</c:v>
                </c:pt>
              </c:strCache>
            </c:strRef>
          </c:tx>
          <c:spPr>
            <a:solidFill>
              <a:schemeClr val="tx1"/>
            </a:solidFill>
            <a:ln>
              <a:noFill/>
            </a:ln>
            <a:effectLst/>
          </c:spPr>
          <c:invertIfNegative val="0"/>
          <c:cat>
            <c:strRef>
              <c:f>Report!$BD$267:$BD$273</c:f>
              <c:strCache>
                <c:ptCount val="7"/>
                <c:pt idx="0">
                  <c:v>Monday</c:v>
                </c:pt>
                <c:pt idx="1">
                  <c:v>Tuesday</c:v>
                </c:pt>
                <c:pt idx="2">
                  <c:v>Wednesday</c:v>
                </c:pt>
                <c:pt idx="3">
                  <c:v>Thursday</c:v>
                </c:pt>
                <c:pt idx="4">
                  <c:v>Friday</c:v>
                </c:pt>
                <c:pt idx="5">
                  <c:v>Saturday</c:v>
                </c:pt>
                <c:pt idx="6">
                  <c:v>Sunday</c:v>
                </c:pt>
              </c:strCache>
            </c:strRef>
          </c:cat>
          <c:val>
            <c:numRef>
              <c:f>Report!$BM$267:$BM$273</c:f>
              <c:numCache>
                <c:formatCode>[h]:mm</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8-33F6-4733-AF85-0A92AC9E75AB}"/>
            </c:ext>
          </c:extLst>
        </c:ser>
        <c:dLbls>
          <c:showLegendKey val="0"/>
          <c:showVal val="0"/>
          <c:showCatName val="0"/>
          <c:showSerName val="0"/>
          <c:showPercent val="0"/>
          <c:showBubbleSize val="0"/>
        </c:dLbls>
        <c:gapWidth val="150"/>
        <c:overlap val="100"/>
        <c:axId val="608528016"/>
        <c:axId val="608528344"/>
      </c:barChart>
      <c:catAx>
        <c:axId val="608528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8528344"/>
        <c:crosses val="autoZero"/>
        <c:auto val="1"/>
        <c:lblAlgn val="ctr"/>
        <c:lblOffset val="100"/>
        <c:noMultiLvlLbl val="0"/>
      </c:catAx>
      <c:valAx>
        <c:axId val="608528344"/>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h]:mm"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8528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Working Time Breakdown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3"/>
          <c:order val="0"/>
          <c:tx>
            <c:strRef>
              <c:f>Report!$BB$249</c:f>
              <c:strCache>
                <c:ptCount val="1"/>
                <c:pt idx="0">
                  <c:v>Email</c:v>
                </c:pt>
              </c:strCache>
            </c:strRef>
          </c:tx>
          <c:spPr>
            <a:solidFill>
              <a:srgbClr val="FF0000"/>
            </a:solidFill>
            <a:ln>
              <a:noFill/>
            </a:ln>
            <a:effectLst/>
          </c:spPr>
          <c:invertIfNegative val="0"/>
          <c:cat>
            <c:strRef>
              <c:f>Report!$BC$240:$BD$240</c:f>
              <c:strCache>
                <c:ptCount val="2"/>
                <c:pt idx="0">
                  <c:v>Budgeted Time</c:v>
                </c:pt>
                <c:pt idx="1">
                  <c:v>Time Used</c:v>
                </c:pt>
              </c:strCache>
            </c:strRef>
          </c:cat>
          <c:val>
            <c:numRef>
              <c:f>Report!$BC$249:$BD$249</c:f>
              <c:numCache>
                <c:formatCode>[h]:mm</c:formatCode>
                <c:ptCount val="2"/>
                <c:pt idx="0">
                  <c:v>8.3333333333333329E-2</c:v>
                </c:pt>
                <c:pt idx="1">
                  <c:v>6.25E-2</c:v>
                </c:pt>
              </c:numCache>
            </c:numRef>
          </c:val>
          <c:extLst>
            <c:ext xmlns:c16="http://schemas.microsoft.com/office/drawing/2014/chart" uri="{C3380CC4-5D6E-409C-BE32-E72D297353CC}">
              <c16:uniqueId val="{00000000-7854-4A9B-85F0-2F040583F6AA}"/>
            </c:ext>
          </c:extLst>
        </c:ser>
        <c:ser>
          <c:idx val="2"/>
          <c:order val="1"/>
          <c:tx>
            <c:strRef>
              <c:f>Report!$BB$248</c:f>
              <c:strCache>
                <c:ptCount val="1"/>
                <c:pt idx="0">
                  <c:v>Phone Call</c:v>
                </c:pt>
              </c:strCache>
            </c:strRef>
          </c:tx>
          <c:spPr>
            <a:solidFill>
              <a:srgbClr val="FFC000"/>
            </a:solidFill>
            <a:ln>
              <a:noFill/>
            </a:ln>
            <a:effectLst/>
          </c:spPr>
          <c:invertIfNegative val="0"/>
          <c:cat>
            <c:strRef>
              <c:f>Report!$BC$240:$BD$240</c:f>
              <c:strCache>
                <c:ptCount val="2"/>
                <c:pt idx="0">
                  <c:v>Budgeted Time</c:v>
                </c:pt>
                <c:pt idx="1">
                  <c:v>Time Used</c:v>
                </c:pt>
              </c:strCache>
            </c:strRef>
          </c:cat>
          <c:val>
            <c:numRef>
              <c:f>Report!$BC$248:$BD$248</c:f>
              <c:numCache>
                <c:formatCode>[h]:mm</c:formatCode>
                <c:ptCount val="2"/>
                <c:pt idx="0">
                  <c:v>4.1666666666666664E-2</c:v>
                </c:pt>
                <c:pt idx="1">
                  <c:v>6.25E-2</c:v>
                </c:pt>
              </c:numCache>
            </c:numRef>
          </c:val>
          <c:extLst>
            <c:ext xmlns:c16="http://schemas.microsoft.com/office/drawing/2014/chart" uri="{C3380CC4-5D6E-409C-BE32-E72D297353CC}">
              <c16:uniqueId val="{00000001-7854-4A9B-85F0-2F040583F6AA}"/>
            </c:ext>
          </c:extLst>
        </c:ser>
        <c:ser>
          <c:idx val="1"/>
          <c:order val="2"/>
          <c:tx>
            <c:strRef>
              <c:f>Report!$BB$247</c:f>
              <c:strCache>
                <c:ptCount val="1"/>
                <c:pt idx="0">
                  <c:v>Skype</c:v>
                </c:pt>
              </c:strCache>
            </c:strRef>
          </c:tx>
          <c:spPr>
            <a:solidFill>
              <a:srgbClr val="92D050"/>
            </a:solidFill>
            <a:ln>
              <a:noFill/>
            </a:ln>
            <a:effectLst/>
          </c:spPr>
          <c:invertIfNegative val="0"/>
          <c:cat>
            <c:strRef>
              <c:f>Report!$BC$240:$BD$240</c:f>
              <c:strCache>
                <c:ptCount val="2"/>
                <c:pt idx="0">
                  <c:v>Budgeted Time</c:v>
                </c:pt>
                <c:pt idx="1">
                  <c:v>Time Used</c:v>
                </c:pt>
              </c:strCache>
            </c:strRef>
          </c:cat>
          <c:val>
            <c:numRef>
              <c:f>Report!$BC$247:$BD$247</c:f>
              <c:numCache>
                <c:formatCode>[h]:mm</c:formatCode>
                <c:ptCount val="2"/>
                <c:pt idx="0">
                  <c:v>0</c:v>
                </c:pt>
                <c:pt idx="1">
                  <c:v>0</c:v>
                </c:pt>
              </c:numCache>
            </c:numRef>
          </c:val>
          <c:extLst>
            <c:ext xmlns:c16="http://schemas.microsoft.com/office/drawing/2014/chart" uri="{C3380CC4-5D6E-409C-BE32-E72D297353CC}">
              <c16:uniqueId val="{00000002-7854-4A9B-85F0-2F040583F6AA}"/>
            </c:ext>
          </c:extLst>
        </c:ser>
        <c:ser>
          <c:idx val="0"/>
          <c:order val="3"/>
          <c:tx>
            <c:strRef>
              <c:f>Report!$BB$246</c:f>
              <c:strCache>
                <c:ptCount val="1"/>
                <c:pt idx="0">
                  <c:v>Messenger</c:v>
                </c:pt>
              </c:strCache>
            </c:strRef>
          </c:tx>
          <c:spPr>
            <a:solidFill>
              <a:srgbClr val="00B050"/>
            </a:solidFill>
            <a:ln>
              <a:noFill/>
            </a:ln>
            <a:effectLst/>
          </c:spPr>
          <c:invertIfNegative val="0"/>
          <c:cat>
            <c:strRef>
              <c:f>Report!$BC$240:$BD$240</c:f>
              <c:strCache>
                <c:ptCount val="2"/>
                <c:pt idx="0">
                  <c:v>Budgeted Time</c:v>
                </c:pt>
                <c:pt idx="1">
                  <c:v>Time Used</c:v>
                </c:pt>
              </c:strCache>
            </c:strRef>
          </c:cat>
          <c:val>
            <c:numRef>
              <c:f>Report!$BC$246:$BD$246</c:f>
              <c:numCache>
                <c:formatCode>[h]:mm</c:formatCode>
                <c:ptCount val="2"/>
                <c:pt idx="0">
                  <c:v>0</c:v>
                </c:pt>
                <c:pt idx="1">
                  <c:v>0</c:v>
                </c:pt>
              </c:numCache>
            </c:numRef>
          </c:val>
          <c:extLst>
            <c:ext xmlns:c16="http://schemas.microsoft.com/office/drawing/2014/chart" uri="{C3380CC4-5D6E-409C-BE32-E72D297353CC}">
              <c16:uniqueId val="{00000003-7854-4A9B-85F0-2F040583F6AA}"/>
            </c:ext>
          </c:extLst>
        </c:ser>
        <c:ser>
          <c:idx val="4"/>
          <c:order val="4"/>
          <c:tx>
            <c:strRef>
              <c:f>Report!$BB$245</c:f>
              <c:strCache>
                <c:ptCount val="1"/>
              </c:strCache>
            </c:strRef>
          </c:tx>
          <c:spPr>
            <a:solidFill>
              <a:srgbClr val="00B0F0"/>
            </a:solidFill>
            <a:ln>
              <a:noFill/>
            </a:ln>
            <a:effectLst/>
          </c:spPr>
          <c:invertIfNegative val="0"/>
          <c:cat>
            <c:strRef>
              <c:f>Report!$BC$240:$BD$240</c:f>
              <c:strCache>
                <c:ptCount val="2"/>
                <c:pt idx="0">
                  <c:v>Budgeted Time</c:v>
                </c:pt>
                <c:pt idx="1">
                  <c:v>Time Used</c:v>
                </c:pt>
              </c:strCache>
            </c:strRef>
          </c:cat>
          <c:val>
            <c:numRef>
              <c:f>Report!$BC$245:$BD$245</c:f>
              <c:numCache>
                <c:formatCode>[h]:mm</c:formatCode>
                <c:ptCount val="2"/>
                <c:pt idx="0">
                  <c:v>0</c:v>
                </c:pt>
                <c:pt idx="1">
                  <c:v>0</c:v>
                </c:pt>
              </c:numCache>
            </c:numRef>
          </c:val>
          <c:extLst>
            <c:ext xmlns:c16="http://schemas.microsoft.com/office/drawing/2014/chart" uri="{C3380CC4-5D6E-409C-BE32-E72D297353CC}">
              <c16:uniqueId val="{00000004-7854-4A9B-85F0-2F040583F6AA}"/>
            </c:ext>
          </c:extLst>
        </c:ser>
        <c:ser>
          <c:idx val="5"/>
          <c:order val="5"/>
          <c:tx>
            <c:strRef>
              <c:f>Report!$BB$244</c:f>
              <c:strCache>
                <c:ptCount val="1"/>
              </c:strCache>
            </c:strRef>
          </c:tx>
          <c:spPr>
            <a:solidFill>
              <a:srgbClr val="002060"/>
            </a:solidFill>
            <a:ln>
              <a:noFill/>
            </a:ln>
            <a:effectLst/>
          </c:spPr>
          <c:invertIfNegative val="0"/>
          <c:cat>
            <c:strRef>
              <c:f>Report!$BC$240:$BD$240</c:f>
              <c:strCache>
                <c:ptCount val="2"/>
                <c:pt idx="0">
                  <c:v>Budgeted Time</c:v>
                </c:pt>
                <c:pt idx="1">
                  <c:v>Time Used</c:v>
                </c:pt>
              </c:strCache>
            </c:strRef>
          </c:cat>
          <c:val>
            <c:numRef>
              <c:f>Report!$BC$244:$BD$244</c:f>
              <c:numCache>
                <c:formatCode>[h]:mm</c:formatCode>
                <c:ptCount val="2"/>
                <c:pt idx="0">
                  <c:v>0</c:v>
                </c:pt>
                <c:pt idx="1">
                  <c:v>0</c:v>
                </c:pt>
              </c:numCache>
            </c:numRef>
          </c:val>
          <c:extLst>
            <c:ext xmlns:c16="http://schemas.microsoft.com/office/drawing/2014/chart" uri="{C3380CC4-5D6E-409C-BE32-E72D297353CC}">
              <c16:uniqueId val="{00000005-7854-4A9B-85F0-2F040583F6AA}"/>
            </c:ext>
          </c:extLst>
        </c:ser>
        <c:ser>
          <c:idx val="6"/>
          <c:order val="6"/>
          <c:tx>
            <c:strRef>
              <c:f>Report!$BB$243</c:f>
              <c:strCache>
                <c:ptCount val="1"/>
              </c:strCache>
            </c:strRef>
          </c:tx>
          <c:spPr>
            <a:solidFill>
              <a:srgbClr val="7030A0"/>
            </a:solidFill>
            <a:ln>
              <a:noFill/>
            </a:ln>
            <a:effectLst/>
          </c:spPr>
          <c:invertIfNegative val="0"/>
          <c:cat>
            <c:strRef>
              <c:f>Report!$BC$240:$BD$240</c:f>
              <c:strCache>
                <c:ptCount val="2"/>
                <c:pt idx="0">
                  <c:v>Budgeted Time</c:v>
                </c:pt>
                <c:pt idx="1">
                  <c:v>Time Used</c:v>
                </c:pt>
              </c:strCache>
            </c:strRef>
          </c:cat>
          <c:val>
            <c:numRef>
              <c:f>Report!$BC$243:$BD$243</c:f>
              <c:numCache>
                <c:formatCode>[h]:mm</c:formatCode>
                <c:ptCount val="2"/>
                <c:pt idx="0">
                  <c:v>0</c:v>
                </c:pt>
                <c:pt idx="1">
                  <c:v>0</c:v>
                </c:pt>
              </c:numCache>
            </c:numRef>
          </c:val>
          <c:extLst>
            <c:ext xmlns:c16="http://schemas.microsoft.com/office/drawing/2014/chart" uri="{C3380CC4-5D6E-409C-BE32-E72D297353CC}">
              <c16:uniqueId val="{00000006-7854-4A9B-85F0-2F040583F6AA}"/>
            </c:ext>
          </c:extLst>
        </c:ser>
        <c:ser>
          <c:idx val="7"/>
          <c:order val="7"/>
          <c:tx>
            <c:strRef>
              <c:f>Report!$BB$242</c:f>
              <c:strCache>
                <c:ptCount val="1"/>
              </c:strCache>
            </c:strRef>
          </c:tx>
          <c:spPr>
            <a:solidFill>
              <a:schemeClr val="bg1">
                <a:lumMod val="50000"/>
              </a:schemeClr>
            </a:solidFill>
            <a:ln>
              <a:noFill/>
            </a:ln>
            <a:effectLst/>
          </c:spPr>
          <c:invertIfNegative val="0"/>
          <c:cat>
            <c:strRef>
              <c:f>Report!$BC$240:$BD$240</c:f>
              <c:strCache>
                <c:ptCount val="2"/>
                <c:pt idx="0">
                  <c:v>Budgeted Time</c:v>
                </c:pt>
                <c:pt idx="1">
                  <c:v>Time Used</c:v>
                </c:pt>
              </c:strCache>
            </c:strRef>
          </c:cat>
          <c:val>
            <c:numRef>
              <c:f>Report!$BC$242:$BD$242</c:f>
              <c:numCache>
                <c:formatCode>[h]:mm</c:formatCode>
                <c:ptCount val="2"/>
                <c:pt idx="0">
                  <c:v>0</c:v>
                </c:pt>
                <c:pt idx="1">
                  <c:v>0</c:v>
                </c:pt>
              </c:numCache>
            </c:numRef>
          </c:val>
          <c:extLst>
            <c:ext xmlns:c16="http://schemas.microsoft.com/office/drawing/2014/chart" uri="{C3380CC4-5D6E-409C-BE32-E72D297353CC}">
              <c16:uniqueId val="{00000007-7854-4A9B-85F0-2F040583F6AA}"/>
            </c:ext>
          </c:extLst>
        </c:ser>
        <c:ser>
          <c:idx val="8"/>
          <c:order val="8"/>
          <c:tx>
            <c:strRef>
              <c:f>Report!$BB$241</c:f>
              <c:strCache>
                <c:ptCount val="1"/>
                <c:pt idx="0">
                  <c:v>Uncategorised</c:v>
                </c:pt>
              </c:strCache>
            </c:strRef>
          </c:tx>
          <c:spPr>
            <a:solidFill>
              <a:schemeClr val="tx1"/>
            </a:solidFill>
            <a:ln>
              <a:noFill/>
            </a:ln>
            <a:effectLst/>
          </c:spPr>
          <c:invertIfNegative val="0"/>
          <c:cat>
            <c:strRef>
              <c:f>Report!$BC$240:$BD$240</c:f>
              <c:strCache>
                <c:ptCount val="2"/>
                <c:pt idx="0">
                  <c:v>Budgeted Time</c:v>
                </c:pt>
                <c:pt idx="1">
                  <c:v>Time Used</c:v>
                </c:pt>
              </c:strCache>
            </c:strRef>
          </c:cat>
          <c:val>
            <c:numRef>
              <c:f>Report!$BC$241:$BD$241</c:f>
              <c:numCache>
                <c:formatCode>[h]:mm</c:formatCode>
                <c:ptCount val="2"/>
                <c:pt idx="0">
                  <c:v>0</c:v>
                </c:pt>
                <c:pt idx="1">
                  <c:v>0</c:v>
                </c:pt>
              </c:numCache>
            </c:numRef>
          </c:val>
          <c:extLst>
            <c:ext xmlns:c16="http://schemas.microsoft.com/office/drawing/2014/chart" uri="{C3380CC4-5D6E-409C-BE32-E72D297353CC}">
              <c16:uniqueId val="{00000008-7854-4A9B-85F0-2F040583F6AA}"/>
            </c:ext>
          </c:extLst>
        </c:ser>
        <c:dLbls>
          <c:showLegendKey val="0"/>
          <c:showVal val="0"/>
          <c:showCatName val="0"/>
          <c:showSerName val="0"/>
          <c:showPercent val="0"/>
          <c:showBubbleSize val="0"/>
        </c:dLbls>
        <c:gapWidth val="150"/>
        <c:overlap val="100"/>
        <c:axId val="434161360"/>
        <c:axId val="434160376"/>
      </c:barChart>
      <c:catAx>
        <c:axId val="434161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160376"/>
        <c:crosses val="autoZero"/>
        <c:auto val="1"/>
        <c:lblAlgn val="ctr"/>
        <c:lblOffset val="100"/>
        <c:noMultiLvlLbl val="0"/>
      </c:catAx>
      <c:valAx>
        <c:axId val="434160376"/>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h]:mm"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161360"/>
        <c:crosses val="autoZero"/>
        <c:crossBetween val="between"/>
      </c:valAx>
      <c:spPr>
        <a:noFill/>
        <a:ln>
          <a:noFill/>
        </a:ln>
        <a:effectLst/>
      </c:spPr>
    </c:plotArea>
    <c:legend>
      <c:legendPos val="b"/>
      <c:legendEntry>
        <c:idx val="6"/>
        <c:txPr>
          <a:bodyPr rot="0" spcFirstLastPara="1" vertOverflow="ellipsis" vert="horz" wrap="square" anchor="ctr" anchorCtr="1"/>
          <a:lstStyle/>
          <a:p>
            <a:pPr>
              <a:defRPr sz="900" b="0" i="0" u="none" strike="noStrike" kern="1200" baseline="0">
                <a:solidFill>
                  <a:srgbClr val="7030A0"/>
                </a:solidFill>
                <a:latin typeface="+mn-lt"/>
                <a:ea typeface="+mn-ea"/>
                <a:cs typeface="+mn-cs"/>
              </a:defRPr>
            </a:pPr>
            <a:endParaRPr lang="en-US"/>
          </a:p>
        </c:txPr>
      </c:legendEntry>
      <c:legendEntry>
        <c:idx val="7"/>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Breakdown of Project Stage Completion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2"/>
          <c:order val="0"/>
          <c:tx>
            <c:strRef>
              <c:f>Report!$BE$36</c:f>
              <c:strCache>
                <c:ptCount val="1"/>
                <c:pt idx="0">
                  <c:v>Done - On Time</c:v>
                </c:pt>
              </c:strCache>
            </c:strRef>
          </c:tx>
          <c:spPr>
            <a:solidFill>
              <a:srgbClr val="00B050"/>
            </a:solidFill>
            <a:ln>
              <a:noFill/>
            </a:ln>
            <a:effectLst/>
          </c:spPr>
          <c:invertIfNegative val="0"/>
          <c:cat>
            <c:strRef>
              <c:f>Report!$BB$37:$BB$58</c:f>
              <c:strCache>
                <c:ptCount val="5"/>
                <c:pt idx="0">
                  <c:v>Stage 1</c:v>
                </c:pt>
                <c:pt idx="1">
                  <c:v>Stage 2</c:v>
                </c:pt>
                <c:pt idx="2">
                  <c:v>Stage 3</c:v>
                </c:pt>
                <c:pt idx="3">
                  <c:v>Stage 4</c:v>
                </c:pt>
                <c:pt idx="4">
                  <c:v>Stage 5</c:v>
                </c:pt>
              </c:strCache>
            </c:strRef>
          </c:cat>
          <c:val>
            <c:numRef>
              <c:f>Report!$BE$37:$BE$58</c:f>
              <c:numCache>
                <c:formatCode>General</c:formatCode>
                <c:ptCount val="22"/>
                <c:pt idx="0">
                  <c:v>1</c:v>
                </c:pt>
                <c:pt idx="1">
                  <c:v>2</c:v>
                </c:pt>
                <c:pt idx="2">
                  <c:v>2</c:v>
                </c:pt>
                <c:pt idx="3">
                  <c:v>6</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2-EDF9-4658-86BB-2E14E9C69709}"/>
            </c:ext>
          </c:extLst>
        </c:ser>
        <c:ser>
          <c:idx val="3"/>
          <c:order val="1"/>
          <c:tx>
            <c:strRef>
              <c:f>Report!$BF$36</c:f>
              <c:strCache>
                <c:ptCount val="1"/>
                <c:pt idx="0">
                  <c:v>Extra</c:v>
                </c:pt>
              </c:strCache>
            </c:strRef>
          </c:tx>
          <c:spPr>
            <a:solidFill>
              <a:srgbClr val="00B050">
                <a:alpha val="70000"/>
              </a:srgbClr>
            </a:solidFill>
            <a:ln>
              <a:noFill/>
            </a:ln>
            <a:effectLst/>
          </c:spPr>
          <c:invertIfNegative val="0"/>
          <c:cat>
            <c:strRef>
              <c:f>Report!$BB$37:$BB$58</c:f>
              <c:strCache>
                <c:ptCount val="5"/>
                <c:pt idx="0">
                  <c:v>Stage 1</c:v>
                </c:pt>
                <c:pt idx="1">
                  <c:v>Stage 2</c:v>
                </c:pt>
                <c:pt idx="2">
                  <c:v>Stage 3</c:v>
                </c:pt>
                <c:pt idx="3">
                  <c:v>Stage 4</c:v>
                </c:pt>
                <c:pt idx="4">
                  <c:v>Stage 5</c:v>
                </c:pt>
              </c:strCache>
            </c:strRef>
          </c:cat>
          <c:val>
            <c:numRef>
              <c:f>Report!$BF$37:$BF$58</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3-EDF9-4658-86BB-2E14E9C69709}"/>
            </c:ext>
          </c:extLst>
        </c:ser>
        <c:ser>
          <c:idx val="4"/>
          <c:order val="2"/>
          <c:tx>
            <c:strRef>
              <c:f>Report!$BG$36</c:f>
              <c:strCache>
                <c:ptCount val="1"/>
                <c:pt idx="0">
                  <c:v>Done - Late</c:v>
                </c:pt>
              </c:strCache>
            </c:strRef>
          </c:tx>
          <c:spPr>
            <a:solidFill>
              <a:srgbClr val="92D050"/>
            </a:solidFill>
            <a:ln>
              <a:noFill/>
            </a:ln>
            <a:effectLst/>
          </c:spPr>
          <c:invertIfNegative val="0"/>
          <c:cat>
            <c:strRef>
              <c:f>Report!$BB$37:$BB$58</c:f>
              <c:strCache>
                <c:ptCount val="5"/>
                <c:pt idx="0">
                  <c:v>Stage 1</c:v>
                </c:pt>
                <c:pt idx="1">
                  <c:v>Stage 2</c:v>
                </c:pt>
                <c:pt idx="2">
                  <c:v>Stage 3</c:v>
                </c:pt>
                <c:pt idx="3">
                  <c:v>Stage 4</c:v>
                </c:pt>
                <c:pt idx="4">
                  <c:v>Stage 5</c:v>
                </c:pt>
              </c:strCache>
            </c:strRef>
          </c:cat>
          <c:val>
            <c:numRef>
              <c:f>Report!$BG$37:$BG$58</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4-EDF9-4658-86BB-2E14E9C69709}"/>
            </c:ext>
          </c:extLst>
        </c:ser>
        <c:ser>
          <c:idx val="5"/>
          <c:order val="3"/>
          <c:tx>
            <c:strRef>
              <c:f>Report!$BH$36</c:f>
              <c:strCache>
                <c:ptCount val="1"/>
                <c:pt idx="0">
                  <c:v>Gone Over</c:v>
                </c:pt>
              </c:strCache>
            </c:strRef>
          </c:tx>
          <c:spPr>
            <a:solidFill>
              <a:srgbClr val="FFC000"/>
            </a:solidFill>
            <a:ln>
              <a:noFill/>
            </a:ln>
            <a:effectLst/>
          </c:spPr>
          <c:invertIfNegative val="0"/>
          <c:cat>
            <c:strRef>
              <c:f>Report!$BB$37:$BB$58</c:f>
              <c:strCache>
                <c:ptCount val="5"/>
                <c:pt idx="0">
                  <c:v>Stage 1</c:v>
                </c:pt>
                <c:pt idx="1">
                  <c:v>Stage 2</c:v>
                </c:pt>
                <c:pt idx="2">
                  <c:v>Stage 3</c:v>
                </c:pt>
                <c:pt idx="3">
                  <c:v>Stage 4</c:v>
                </c:pt>
                <c:pt idx="4">
                  <c:v>Stage 5</c:v>
                </c:pt>
              </c:strCache>
            </c:strRef>
          </c:cat>
          <c:val>
            <c:numRef>
              <c:f>Report!$BH$37:$BH$58</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5-EDF9-4658-86BB-2E14E9C69709}"/>
            </c:ext>
          </c:extLst>
        </c:ser>
        <c:ser>
          <c:idx val="6"/>
          <c:order val="4"/>
          <c:tx>
            <c:strRef>
              <c:f>Report!$BI$36</c:f>
              <c:strCache>
                <c:ptCount val="1"/>
                <c:pt idx="0">
                  <c:v>Incomplete</c:v>
                </c:pt>
              </c:strCache>
            </c:strRef>
          </c:tx>
          <c:spPr>
            <a:solidFill>
              <a:srgbClr val="FF0000"/>
            </a:solidFill>
            <a:ln>
              <a:noFill/>
            </a:ln>
            <a:effectLst/>
          </c:spPr>
          <c:invertIfNegative val="0"/>
          <c:cat>
            <c:strRef>
              <c:f>Report!$BB$37:$BB$58</c:f>
              <c:strCache>
                <c:ptCount val="5"/>
                <c:pt idx="0">
                  <c:v>Stage 1</c:v>
                </c:pt>
                <c:pt idx="1">
                  <c:v>Stage 2</c:v>
                </c:pt>
                <c:pt idx="2">
                  <c:v>Stage 3</c:v>
                </c:pt>
                <c:pt idx="3">
                  <c:v>Stage 4</c:v>
                </c:pt>
                <c:pt idx="4">
                  <c:v>Stage 5</c:v>
                </c:pt>
              </c:strCache>
            </c:strRef>
          </c:cat>
          <c:val>
            <c:numRef>
              <c:f>Report!$BI$37:$BI$58</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6-EDF9-4658-86BB-2E14E9C69709}"/>
            </c:ext>
          </c:extLst>
        </c:ser>
        <c:ser>
          <c:idx val="7"/>
          <c:order val="5"/>
          <c:tx>
            <c:strRef>
              <c:f>Report!$BJ$36</c:f>
              <c:strCache>
                <c:ptCount val="1"/>
                <c:pt idx="0">
                  <c:v>Still Available</c:v>
                </c:pt>
              </c:strCache>
            </c:strRef>
          </c:tx>
          <c:spPr>
            <a:solidFill>
              <a:srgbClr val="00B050">
                <a:alpha val="70000"/>
              </a:srgbClr>
            </a:solidFill>
            <a:ln>
              <a:noFill/>
            </a:ln>
            <a:effectLst/>
          </c:spPr>
          <c:invertIfNegative val="0"/>
          <c:cat>
            <c:strRef>
              <c:f>Report!$BB$37:$BB$58</c:f>
              <c:strCache>
                <c:ptCount val="5"/>
                <c:pt idx="0">
                  <c:v>Stage 1</c:v>
                </c:pt>
                <c:pt idx="1">
                  <c:v>Stage 2</c:v>
                </c:pt>
                <c:pt idx="2">
                  <c:v>Stage 3</c:v>
                </c:pt>
                <c:pt idx="3">
                  <c:v>Stage 4</c:v>
                </c:pt>
                <c:pt idx="4">
                  <c:v>Stage 5</c:v>
                </c:pt>
              </c:strCache>
            </c:strRef>
          </c:cat>
          <c:val>
            <c:numRef>
              <c:f>Report!$BJ$37:$BJ$58</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7-EDF9-4658-86BB-2E14E9C69709}"/>
            </c:ext>
          </c:extLst>
        </c:ser>
        <c:ser>
          <c:idx val="8"/>
          <c:order val="6"/>
          <c:tx>
            <c:strRef>
              <c:f>Report!$BL$36</c:f>
              <c:strCache>
                <c:ptCount val="1"/>
                <c:pt idx="0">
                  <c:v>Gone Over</c:v>
                </c:pt>
              </c:strCache>
            </c:strRef>
          </c:tx>
          <c:spPr>
            <a:solidFill>
              <a:srgbClr val="A80000"/>
            </a:solidFill>
            <a:ln>
              <a:noFill/>
            </a:ln>
            <a:effectLst/>
          </c:spPr>
          <c:invertIfNegative val="0"/>
          <c:cat>
            <c:strRef>
              <c:f>Report!$BB$37:$BB$58</c:f>
              <c:strCache>
                <c:ptCount val="5"/>
                <c:pt idx="0">
                  <c:v>Stage 1</c:v>
                </c:pt>
                <c:pt idx="1">
                  <c:v>Stage 2</c:v>
                </c:pt>
                <c:pt idx="2">
                  <c:v>Stage 3</c:v>
                </c:pt>
                <c:pt idx="3">
                  <c:v>Stage 4</c:v>
                </c:pt>
                <c:pt idx="4">
                  <c:v>Stage 5</c:v>
                </c:pt>
              </c:strCache>
            </c:strRef>
          </c:cat>
          <c:val>
            <c:numRef>
              <c:f>Report!$BL$37:$BL$58</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8-EDF9-4658-86BB-2E14E9C69709}"/>
            </c:ext>
          </c:extLst>
        </c:ser>
        <c:ser>
          <c:idx val="0"/>
          <c:order val="7"/>
          <c:tx>
            <c:strRef>
              <c:f>Report!$BK$36</c:f>
              <c:strCache>
                <c:ptCount val="1"/>
                <c:pt idx="0">
                  <c:v>Not Started</c:v>
                </c:pt>
              </c:strCache>
            </c:strRef>
          </c:tx>
          <c:spPr>
            <a:solidFill>
              <a:srgbClr val="FF0000">
                <a:alpha val="70000"/>
              </a:srgbClr>
            </a:solidFill>
            <a:ln>
              <a:noFill/>
            </a:ln>
            <a:effectLst/>
          </c:spPr>
          <c:invertIfNegative val="0"/>
          <c:cat>
            <c:strRef>
              <c:f>Report!$BB$37:$BB$58</c:f>
              <c:strCache>
                <c:ptCount val="5"/>
                <c:pt idx="0">
                  <c:v>Stage 1</c:v>
                </c:pt>
                <c:pt idx="1">
                  <c:v>Stage 2</c:v>
                </c:pt>
                <c:pt idx="2">
                  <c:v>Stage 3</c:v>
                </c:pt>
                <c:pt idx="3">
                  <c:v>Stage 4</c:v>
                </c:pt>
                <c:pt idx="4">
                  <c:v>Stage 5</c:v>
                </c:pt>
              </c:strCache>
            </c:strRef>
          </c:cat>
          <c:val>
            <c:numRef>
              <c:f>Report!$BK$37:$BK$58</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9-EDF9-4658-86BB-2E14E9C69709}"/>
            </c:ext>
          </c:extLst>
        </c:ser>
        <c:dLbls>
          <c:showLegendKey val="0"/>
          <c:showVal val="0"/>
          <c:showCatName val="0"/>
          <c:showSerName val="0"/>
          <c:showPercent val="0"/>
          <c:showBubbleSize val="0"/>
        </c:dLbls>
        <c:gapWidth val="150"/>
        <c:overlap val="100"/>
        <c:axId val="439783968"/>
        <c:axId val="439782328"/>
      </c:barChart>
      <c:catAx>
        <c:axId val="439783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9782328"/>
        <c:crosses val="autoZero"/>
        <c:auto val="1"/>
        <c:lblAlgn val="ctr"/>
        <c:lblOffset val="100"/>
        <c:noMultiLvlLbl val="0"/>
      </c:catAx>
      <c:valAx>
        <c:axId val="4397823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9783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Completion Status Breakdown</a:t>
            </a:r>
          </a:p>
        </c:rich>
      </c:tx>
      <c:layout>
        <c:manualLayout>
          <c:xMode val="edge"/>
          <c:yMode val="edge"/>
          <c:x val="0.38823333333333332"/>
          <c:y val="5.22222222222222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6843307086614173E-2"/>
          <c:y val="0.20720647419072616"/>
          <c:w val="0.39237037037037037"/>
          <c:h val="0.92929824561403507"/>
        </c:manualLayout>
      </c:layout>
      <c:doughnutChart>
        <c:varyColors val="1"/>
        <c:ser>
          <c:idx val="0"/>
          <c:order val="0"/>
          <c:tx>
            <c:strRef>
              <c:f>Report!$BF$32</c:f>
              <c:strCache>
                <c:ptCount val="1"/>
              </c:strCache>
            </c:strRef>
          </c:tx>
          <c:dPt>
            <c:idx val="0"/>
            <c:bubble3D val="0"/>
            <c:spPr>
              <a:solidFill>
                <a:srgbClr val="00B050"/>
              </a:solidFill>
              <a:ln w="19050">
                <a:solidFill>
                  <a:schemeClr val="lt1"/>
                </a:solidFill>
              </a:ln>
              <a:effectLst/>
            </c:spPr>
            <c:extLst>
              <c:ext xmlns:c16="http://schemas.microsoft.com/office/drawing/2014/chart" uri="{C3380CC4-5D6E-409C-BE32-E72D297353CC}">
                <c16:uniqueId val="{00000001-6398-44C8-8A2B-B95752E8B477}"/>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2-6398-44C8-8A2B-B95752E8B477}"/>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3-6398-44C8-8A2B-B95752E8B477}"/>
              </c:ext>
            </c:extLst>
          </c:dPt>
          <c:cat>
            <c:strRef>
              <c:f>Report!$BE$33:$BE$35</c:f>
              <c:strCache>
                <c:ptCount val="3"/>
                <c:pt idx="0">
                  <c:v>Done - On Time</c:v>
                </c:pt>
                <c:pt idx="1">
                  <c:v>Done - Late</c:v>
                </c:pt>
                <c:pt idx="2">
                  <c:v>Incomplete</c:v>
                </c:pt>
              </c:strCache>
            </c:strRef>
          </c:cat>
          <c:val>
            <c:numRef>
              <c:f>Report!$BF$33:$BF$35</c:f>
              <c:numCache>
                <c:formatCode>General</c:formatCode>
                <c:ptCount val="3"/>
                <c:pt idx="0">
                  <c:v>5</c:v>
                </c:pt>
                <c:pt idx="1">
                  <c:v>0</c:v>
                </c:pt>
                <c:pt idx="2">
                  <c:v>0</c:v>
                </c:pt>
              </c:numCache>
            </c:numRef>
          </c:val>
          <c:extLst>
            <c:ext xmlns:c16="http://schemas.microsoft.com/office/drawing/2014/chart" uri="{C3380CC4-5D6E-409C-BE32-E72D297353CC}">
              <c16:uniqueId val="{00000000-6398-44C8-8A2B-B95752E8B477}"/>
            </c:ext>
          </c:extLst>
        </c:ser>
        <c:dLbls>
          <c:showLegendKey val="0"/>
          <c:showVal val="0"/>
          <c:showCatName val="0"/>
          <c:showSerName val="0"/>
          <c:showPercent val="0"/>
          <c:showBubbleSize val="0"/>
          <c:showLeaderLines val="1"/>
        </c:dLbls>
        <c:firstSliceAng val="0"/>
        <c:holeSize val="30"/>
      </c:doughnutChart>
      <c:spPr>
        <a:noFill/>
        <a:ln>
          <a:noFill/>
        </a:ln>
        <a:effectLst/>
      </c:spPr>
    </c:plotArea>
    <c:legend>
      <c:legendPos val="r"/>
      <c:layout>
        <c:manualLayout>
          <c:xMode val="edge"/>
          <c:yMode val="edge"/>
          <c:x val="0.49716824146981631"/>
          <c:y val="0.23337620297462816"/>
          <c:w val="0.45801679790026251"/>
          <c:h val="0.66555818022747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Budget</a:t>
            </a:r>
            <a:r>
              <a:rPr lang="en-GB" baseline="0"/>
              <a:t> v Expenses Breakdown</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Report!$BC$69</c:f>
              <c:strCache>
                <c:ptCount val="1"/>
                <c:pt idx="0">
                  <c:v>Budget</c:v>
                </c:pt>
              </c:strCache>
            </c:strRef>
          </c:tx>
          <c:spPr>
            <a:solidFill>
              <a:srgbClr val="2A713D"/>
            </a:solidFill>
            <a:ln>
              <a:noFill/>
            </a:ln>
            <a:effectLst/>
          </c:spPr>
          <c:invertIfNegative val="0"/>
          <c:cat>
            <c:strRef>
              <c:f>Report!$BB$70:$BB$107</c:f>
              <c:strCache>
                <c:ptCount val="3"/>
                <c:pt idx="0">
                  <c:v>Supplies</c:v>
                </c:pt>
                <c:pt idx="1">
                  <c:v>Stationery</c:v>
                </c:pt>
                <c:pt idx="2">
                  <c:v>Laptop</c:v>
                </c:pt>
              </c:strCache>
            </c:strRef>
          </c:cat>
          <c:val>
            <c:numRef>
              <c:f>Report!$BC$70:$BC$107</c:f>
              <c:numCache>
                <c:formatCode>"£"#,##0.00_);[Red]\("£"#,##0.00\)</c:formatCode>
                <c:ptCount val="38"/>
                <c:pt idx="0">
                  <c:v>100</c:v>
                </c:pt>
                <c:pt idx="1">
                  <c:v>50</c:v>
                </c:pt>
                <c:pt idx="2">
                  <c:v>400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2862-4E36-83C4-8123CD30D1A7}"/>
            </c:ext>
          </c:extLst>
        </c:ser>
        <c:ser>
          <c:idx val="1"/>
          <c:order val="1"/>
          <c:tx>
            <c:strRef>
              <c:f>Report!$BD$69</c:f>
              <c:strCache>
                <c:ptCount val="1"/>
                <c:pt idx="0">
                  <c:v>Spent</c:v>
                </c:pt>
              </c:strCache>
            </c:strRef>
          </c:tx>
          <c:spPr>
            <a:solidFill>
              <a:srgbClr val="AF240D"/>
            </a:solidFill>
            <a:ln>
              <a:noFill/>
            </a:ln>
            <a:effectLst/>
          </c:spPr>
          <c:invertIfNegative val="0"/>
          <c:cat>
            <c:strRef>
              <c:f>Report!$BB$70:$BB$107</c:f>
              <c:strCache>
                <c:ptCount val="3"/>
                <c:pt idx="0">
                  <c:v>Supplies</c:v>
                </c:pt>
                <c:pt idx="1">
                  <c:v>Stationery</c:v>
                </c:pt>
                <c:pt idx="2">
                  <c:v>Laptop</c:v>
                </c:pt>
              </c:strCache>
            </c:strRef>
          </c:cat>
          <c:val>
            <c:numRef>
              <c:f>Report!$BD$70:$BD$107</c:f>
              <c:numCache>
                <c:formatCode>"£"#,##0.00_);[Red]\("£"#,##0.00\)</c:formatCode>
                <c:ptCount val="38"/>
                <c:pt idx="0">
                  <c:v>102</c:v>
                </c:pt>
                <c:pt idx="1">
                  <c:v>45</c:v>
                </c:pt>
                <c:pt idx="2">
                  <c:v>399</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1-2862-4E36-83C4-8123CD30D1A7}"/>
            </c:ext>
          </c:extLst>
        </c:ser>
        <c:dLbls>
          <c:showLegendKey val="0"/>
          <c:showVal val="0"/>
          <c:showCatName val="0"/>
          <c:showSerName val="0"/>
          <c:showPercent val="0"/>
          <c:showBubbleSize val="0"/>
        </c:dLbls>
        <c:gapWidth val="219"/>
        <c:overlap val="-27"/>
        <c:axId val="434340680"/>
        <c:axId val="434342976"/>
      </c:barChart>
      <c:catAx>
        <c:axId val="434340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342976"/>
        <c:crosses val="autoZero"/>
        <c:auto val="1"/>
        <c:lblAlgn val="ctr"/>
        <c:lblOffset val="100"/>
        <c:noMultiLvlLbl val="0"/>
      </c:catAx>
      <c:valAx>
        <c:axId val="4343429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340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Overall Budget v Expenses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2A713D"/>
              </a:solidFill>
              <a:ln>
                <a:noFill/>
              </a:ln>
              <a:effectLst/>
            </c:spPr>
            <c:extLst>
              <c:ext xmlns:c16="http://schemas.microsoft.com/office/drawing/2014/chart" uri="{C3380CC4-5D6E-409C-BE32-E72D297353CC}">
                <c16:uniqueId val="{00000002-A0D6-466A-8A8A-DE73B74AE5FE}"/>
              </c:ext>
            </c:extLst>
          </c:dPt>
          <c:dPt>
            <c:idx val="1"/>
            <c:invertIfNegative val="0"/>
            <c:bubble3D val="0"/>
            <c:spPr>
              <a:solidFill>
                <a:srgbClr val="AF240D"/>
              </a:solidFill>
              <a:ln>
                <a:noFill/>
              </a:ln>
              <a:effectLst/>
            </c:spPr>
            <c:extLst>
              <c:ext xmlns:c16="http://schemas.microsoft.com/office/drawing/2014/chart" uri="{C3380CC4-5D6E-409C-BE32-E72D297353CC}">
                <c16:uniqueId val="{00000001-A0D6-466A-8A8A-DE73B74AE5FE}"/>
              </c:ext>
            </c:extLst>
          </c:dPt>
          <c:cat>
            <c:strRef>
              <c:f>Report!$BC$66:$BD$66</c:f>
              <c:strCache>
                <c:ptCount val="2"/>
                <c:pt idx="0">
                  <c:v>Budget</c:v>
                </c:pt>
                <c:pt idx="1">
                  <c:v>Spent</c:v>
                </c:pt>
              </c:strCache>
            </c:strRef>
          </c:cat>
          <c:val>
            <c:numRef>
              <c:f>Report!$BC$67:$BD$67</c:f>
              <c:numCache>
                <c:formatCode>"£"#,##0.00_);[Red]\("£"#,##0.00\)</c:formatCode>
                <c:ptCount val="2"/>
                <c:pt idx="0">
                  <c:v>550</c:v>
                </c:pt>
                <c:pt idx="1">
                  <c:v>546</c:v>
                </c:pt>
              </c:numCache>
            </c:numRef>
          </c:val>
          <c:extLst>
            <c:ext xmlns:c16="http://schemas.microsoft.com/office/drawing/2014/chart" uri="{C3380CC4-5D6E-409C-BE32-E72D297353CC}">
              <c16:uniqueId val="{00000000-A0D6-466A-8A8A-DE73B74AE5FE}"/>
            </c:ext>
          </c:extLst>
        </c:ser>
        <c:dLbls>
          <c:showLegendKey val="0"/>
          <c:showVal val="0"/>
          <c:showCatName val="0"/>
          <c:showSerName val="0"/>
          <c:showPercent val="0"/>
          <c:showBubbleSize val="0"/>
        </c:dLbls>
        <c:gapWidth val="182"/>
        <c:axId val="429671232"/>
        <c:axId val="429673528"/>
      </c:barChart>
      <c:catAx>
        <c:axId val="429671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673528"/>
        <c:crosses val="autoZero"/>
        <c:auto val="1"/>
        <c:lblAlgn val="ctr"/>
        <c:lblOffset val="100"/>
        <c:noMultiLvlLbl val="0"/>
      </c:catAx>
      <c:valAx>
        <c:axId val="429673528"/>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9671232"/>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spreadsheetsolutions.biz/terms-conditions/?10100jct" TargetMode="External"/><Relationship Id="rId2" Type="http://schemas.openxmlformats.org/officeDocument/2006/relationships/image" Target="../media/image1.jpeg"/><Relationship Id="rId1" Type="http://schemas.openxmlformats.org/officeDocument/2006/relationships/hyperlink" Target="https://spreadsheetsolutions.biz/?10100jct" TargetMode="External"/><Relationship Id="rId5" Type="http://schemas.openxmlformats.org/officeDocument/2006/relationships/image" Target="../media/image3.jpeg"/><Relationship Id="rId4"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18" Type="http://schemas.openxmlformats.org/officeDocument/2006/relationships/chart" Target="../charts/chart21.xml"/><Relationship Id="rId3" Type="http://schemas.openxmlformats.org/officeDocument/2006/relationships/chart" Target="../charts/chart6.xml"/><Relationship Id="rId21" Type="http://schemas.openxmlformats.org/officeDocument/2006/relationships/chart" Target="../charts/chart24.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 Type="http://schemas.openxmlformats.org/officeDocument/2006/relationships/chart" Target="../charts/chart5.xml"/><Relationship Id="rId16" Type="http://schemas.openxmlformats.org/officeDocument/2006/relationships/chart" Target="../charts/chart19.xml"/><Relationship Id="rId20" Type="http://schemas.openxmlformats.org/officeDocument/2006/relationships/chart" Target="../charts/chart23.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24" Type="http://schemas.openxmlformats.org/officeDocument/2006/relationships/chart" Target="../charts/chart27.xml"/><Relationship Id="rId5" Type="http://schemas.openxmlformats.org/officeDocument/2006/relationships/chart" Target="../charts/chart8.xml"/><Relationship Id="rId15" Type="http://schemas.openxmlformats.org/officeDocument/2006/relationships/chart" Target="../charts/chart18.xml"/><Relationship Id="rId23" Type="http://schemas.openxmlformats.org/officeDocument/2006/relationships/chart" Target="../charts/chart26.xml"/><Relationship Id="rId10" Type="http://schemas.openxmlformats.org/officeDocument/2006/relationships/chart" Target="../charts/chart13.xml"/><Relationship Id="rId19" Type="http://schemas.openxmlformats.org/officeDocument/2006/relationships/chart" Target="../charts/chart22.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 Id="rId22"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51</xdr:row>
      <xdr:rowOff>38099</xdr:rowOff>
    </xdr:from>
    <xdr:to>
      <xdr:col>40</xdr:col>
      <xdr:colOff>152401</xdr:colOff>
      <xdr:row>61</xdr:row>
      <xdr:rowOff>157785</xdr:rowOff>
    </xdr:to>
    <xdr:pic>
      <xdr:nvPicPr>
        <xdr:cNvPr id="5" name="Picture 4">
          <a:hlinkClick xmlns:r="http://schemas.openxmlformats.org/officeDocument/2006/relationships" r:id="rId1"/>
          <a:extLst>
            <a:ext uri="{FF2B5EF4-FFF2-40B4-BE49-F238E27FC236}">
              <a16:creationId xmlns:a16="http://schemas.microsoft.com/office/drawing/2014/main" id="{CC375F07-514C-414B-A40D-54735DF625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9175" y="9753599"/>
          <a:ext cx="6753226" cy="2024686"/>
        </a:xfrm>
        <a:prstGeom prst="rect">
          <a:avLst/>
        </a:prstGeom>
      </xdr:spPr>
    </xdr:pic>
    <xdr:clientData/>
  </xdr:twoCellAnchor>
  <xdr:twoCellAnchor editAs="oneCell">
    <xdr:from>
      <xdr:col>27</xdr:col>
      <xdr:colOff>133350</xdr:colOff>
      <xdr:row>63</xdr:row>
      <xdr:rowOff>76201</xdr:rowOff>
    </xdr:from>
    <xdr:to>
      <xdr:col>42</xdr:col>
      <xdr:colOff>28575</xdr:colOff>
      <xdr:row>65</xdr:row>
      <xdr:rowOff>105181</xdr:rowOff>
    </xdr:to>
    <xdr:pic>
      <xdr:nvPicPr>
        <xdr:cNvPr id="7" name="Picture 6">
          <a:hlinkClick xmlns:r="http://schemas.openxmlformats.org/officeDocument/2006/relationships" r:id="rId3"/>
          <a:extLst>
            <a:ext uri="{FF2B5EF4-FFF2-40B4-BE49-F238E27FC236}">
              <a16:creationId xmlns:a16="http://schemas.microsoft.com/office/drawing/2014/main" id="{D2B41E81-F230-4C72-9DC0-A5FD9898F4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276850" y="12077701"/>
          <a:ext cx="2752725" cy="409980"/>
        </a:xfrm>
        <a:prstGeom prst="rect">
          <a:avLst/>
        </a:prstGeom>
      </xdr:spPr>
    </xdr:pic>
    <xdr:clientData/>
  </xdr:twoCellAnchor>
  <xdr:twoCellAnchor editAs="oneCell">
    <xdr:from>
      <xdr:col>20</xdr:col>
      <xdr:colOff>91578</xdr:colOff>
      <xdr:row>44</xdr:row>
      <xdr:rowOff>38100</xdr:rowOff>
    </xdr:from>
    <xdr:to>
      <xdr:col>36</xdr:col>
      <xdr:colOff>95250</xdr:colOff>
      <xdr:row>46</xdr:row>
      <xdr:rowOff>161925</xdr:rowOff>
    </xdr:to>
    <xdr:pic>
      <xdr:nvPicPr>
        <xdr:cNvPr id="9" name="Picture 8">
          <a:extLst>
            <a:ext uri="{FF2B5EF4-FFF2-40B4-BE49-F238E27FC236}">
              <a16:creationId xmlns:a16="http://schemas.microsoft.com/office/drawing/2014/main" id="{2B7EE4C6-500B-4962-BA7E-375BCE31816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01578" y="8420100"/>
          <a:ext cx="3051672" cy="504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3</xdr:col>
      <xdr:colOff>314325</xdr:colOff>
      <xdr:row>15</xdr:row>
      <xdr:rowOff>66675</xdr:rowOff>
    </xdr:from>
    <xdr:ext cx="2715487" cy="342786"/>
    <xdr:sp macro="" textlink="">
      <xdr:nvSpPr>
        <xdr:cNvPr id="2" name="TextBox 1">
          <a:extLst>
            <a:ext uri="{FF2B5EF4-FFF2-40B4-BE49-F238E27FC236}">
              <a16:creationId xmlns:a16="http://schemas.microsoft.com/office/drawing/2014/main" id="{2303C9D3-77DF-4385-AEE7-25C6DAB811CF}"/>
            </a:ext>
          </a:extLst>
        </xdr:cNvPr>
        <xdr:cNvSpPr txBox="1"/>
      </xdr:nvSpPr>
      <xdr:spPr>
        <a:xfrm>
          <a:off x="885825" y="2924175"/>
          <a:ext cx="271548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600" b="1"/>
            <a:t>RESERVED FOR FULL VERSION</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1</xdr:col>
      <xdr:colOff>0</xdr:colOff>
      <xdr:row>281</xdr:row>
      <xdr:rowOff>4762</xdr:rowOff>
    </xdr:from>
    <xdr:to>
      <xdr:col>28</xdr:col>
      <xdr:colOff>0</xdr:colOff>
      <xdr:row>296</xdr:row>
      <xdr:rowOff>0</xdr:rowOff>
    </xdr:to>
    <xdr:graphicFrame macro="">
      <xdr:nvGraphicFramePr>
        <xdr:cNvPr id="11" name="Chart 10">
          <a:extLst>
            <a:ext uri="{FF2B5EF4-FFF2-40B4-BE49-F238E27FC236}">
              <a16:creationId xmlns:a16="http://schemas.microsoft.com/office/drawing/2014/main" id="{4F7EAC41-45FB-47A5-AD57-2F50C589D0B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265</xdr:row>
      <xdr:rowOff>0</xdr:rowOff>
    </xdr:from>
    <xdr:to>
      <xdr:col>45</xdr:col>
      <xdr:colOff>0</xdr:colOff>
      <xdr:row>280</xdr:row>
      <xdr:rowOff>0</xdr:rowOff>
    </xdr:to>
    <xdr:graphicFrame macro="">
      <xdr:nvGraphicFramePr>
        <xdr:cNvPr id="18" name="Chart 17">
          <a:extLst>
            <a:ext uri="{FF2B5EF4-FFF2-40B4-BE49-F238E27FC236}">
              <a16:creationId xmlns:a16="http://schemas.microsoft.com/office/drawing/2014/main" id="{2C028406-DEDB-4A93-95DD-5A834A996B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36</xdr:row>
      <xdr:rowOff>4762</xdr:rowOff>
    </xdr:from>
    <xdr:to>
      <xdr:col>45</xdr:col>
      <xdr:colOff>0</xdr:colOff>
      <xdr:row>57</xdr:row>
      <xdr:rowOff>0</xdr:rowOff>
    </xdr:to>
    <xdr:graphicFrame macro="">
      <xdr:nvGraphicFramePr>
        <xdr:cNvPr id="3" name="Chart 2">
          <a:extLst>
            <a:ext uri="{FF2B5EF4-FFF2-40B4-BE49-F238E27FC236}">
              <a16:creationId xmlns:a16="http://schemas.microsoft.com/office/drawing/2014/main" id="{A2E83A9C-4E2A-432B-AC0E-4090D7FD53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58</xdr:row>
      <xdr:rowOff>0</xdr:rowOff>
    </xdr:from>
    <xdr:to>
      <xdr:col>21</xdr:col>
      <xdr:colOff>0</xdr:colOff>
      <xdr:row>64</xdr:row>
      <xdr:rowOff>190499</xdr:rowOff>
    </xdr:to>
    <xdr:graphicFrame macro="">
      <xdr:nvGraphicFramePr>
        <xdr:cNvPr id="4" name="Chart 3">
          <a:extLst>
            <a:ext uri="{FF2B5EF4-FFF2-40B4-BE49-F238E27FC236}">
              <a16:creationId xmlns:a16="http://schemas.microsoft.com/office/drawing/2014/main" id="{B4157F9E-0179-4266-97B7-A0C90679E5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69</xdr:row>
      <xdr:rowOff>4762</xdr:rowOff>
    </xdr:from>
    <xdr:to>
      <xdr:col>45</xdr:col>
      <xdr:colOff>0</xdr:colOff>
      <xdr:row>88</xdr:row>
      <xdr:rowOff>0</xdr:rowOff>
    </xdr:to>
    <xdr:graphicFrame macro="">
      <xdr:nvGraphicFramePr>
        <xdr:cNvPr id="2" name="Chart 1">
          <a:extLst>
            <a:ext uri="{FF2B5EF4-FFF2-40B4-BE49-F238E27FC236}">
              <a16:creationId xmlns:a16="http://schemas.microsoft.com/office/drawing/2014/main" id="{D9A0F18A-838C-4BBC-85C4-E96B8395BC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89</xdr:row>
      <xdr:rowOff>4762</xdr:rowOff>
    </xdr:from>
    <xdr:to>
      <xdr:col>29</xdr:col>
      <xdr:colOff>0</xdr:colOff>
      <xdr:row>98</xdr:row>
      <xdr:rowOff>0</xdr:rowOff>
    </xdr:to>
    <xdr:graphicFrame macro="">
      <xdr:nvGraphicFramePr>
        <xdr:cNvPr id="5" name="Chart 4">
          <a:extLst>
            <a:ext uri="{FF2B5EF4-FFF2-40B4-BE49-F238E27FC236}">
              <a16:creationId xmlns:a16="http://schemas.microsoft.com/office/drawing/2014/main" id="{E36FB062-BF6F-45FF-B242-CBED2EE6E2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102</xdr:row>
      <xdr:rowOff>4762</xdr:rowOff>
    </xdr:from>
    <xdr:to>
      <xdr:col>29</xdr:col>
      <xdr:colOff>0</xdr:colOff>
      <xdr:row>115</xdr:row>
      <xdr:rowOff>0</xdr:rowOff>
    </xdr:to>
    <xdr:graphicFrame macro="">
      <xdr:nvGraphicFramePr>
        <xdr:cNvPr id="6" name="Chart 5">
          <a:extLst>
            <a:ext uri="{FF2B5EF4-FFF2-40B4-BE49-F238E27FC236}">
              <a16:creationId xmlns:a16="http://schemas.microsoft.com/office/drawing/2014/main" id="{AC00A99E-3339-4933-B92E-00FB0E0A15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116</xdr:row>
      <xdr:rowOff>0</xdr:rowOff>
    </xdr:from>
    <xdr:to>
      <xdr:col>45</xdr:col>
      <xdr:colOff>0</xdr:colOff>
      <xdr:row>123</xdr:row>
      <xdr:rowOff>0</xdr:rowOff>
    </xdr:to>
    <xdr:graphicFrame macro="">
      <xdr:nvGraphicFramePr>
        <xdr:cNvPr id="7" name="Chart 6">
          <a:extLst>
            <a:ext uri="{FF2B5EF4-FFF2-40B4-BE49-F238E27FC236}">
              <a16:creationId xmlns:a16="http://schemas.microsoft.com/office/drawing/2014/main" id="{D7551308-B98A-4FCC-86E6-1027BDBF33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133</xdr:row>
      <xdr:rowOff>4762</xdr:rowOff>
    </xdr:from>
    <xdr:to>
      <xdr:col>45</xdr:col>
      <xdr:colOff>0</xdr:colOff>
      <xdr:row>151</xdr:row>
      <xdr:rowOff>0</xdr:rowOff>
    </xdr:to>
    <xdr:graphicFrame macro="">
      <xdr:nvGraphicFramePr>
        <xdr:cNvPr id="8" name="Chart 7">
          <a:extLst>
            <a:ext uri="{FF2B5EF4-FFF2-40B4-BE49-F238E27FC236}">
              <a16:creationId xmlns:a16="http://schemas.microsoft.com/office/drawing/2014/main" id="{24B002A9-2864-465E-AE15-5A2C6C1C75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190499</xdr:colOff>
      <xdr:row>152</xdr:row>
      <xdr:rowOff>4762</xdr:rowOff>
    </xdr:from>
    <xdr:to>
      <xdr:col>45</xdr:col>
      <xdr:colOff>0</xdr:colOff>
      <xdr:row>164</xdr:row>
      <xdr:rowOff>0</xdr:rowOff>
    </xdr:to>
    <xdr:graphicFrame macro="">
      <xdr:nvGraphicFramePr>
        <xdr:cNvPr id="9" name="Chart 8">
          <a:extLst>
            <a:ext uri="{FF2B5EF4-FFF2-40B4-BE49-F238E27FC236}">
              <a16:creationId xmlns:a16="http://schemas.microsoft.com/office/drawing/2014/main" id="{DE29FA3F-923A-4144-9C7B-B8291A5728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168</xdr:row>
      <xdr:rowOff>4762</xdr:rowOff>
    </xdr:from>
    <xdr:to>
      <xdr:col>22</xdr:col>
      <xdr:colOff>0</xdr:colOff>
      <xdr:row>182</xdr:row>
      <xdr:rowOff>0</xdr:rowOff>
    </xdr:to>
    <xdr:graphicFrame macro="">
      <xdr:nvGraphicFramePr>
        <xdr:cNvPr id="13" name="Chart 12">
          <a:extLst>
            <a:ext uri="{FF2B5EF4-FFF2-40B4-BE49-F238E27FC236}">
              <a16:creationId xmlns:a16="http://schemas.microsoft.com/office/drawing/2014/main" id="{7F2656FF-EA3B-4BC1-8A56-EF14A2CCA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0</xdr:colOff>
      <xdr:row>168</xdr:row>
      <xdr:rowOff>4762</xdr:rowOff>
    </xdr:from>
    <xdr:to>
      <xdr:col>45</xdr:col>
      <xdr:colOff>0</xdr:colOff>
      <xdr:row>182</xdr:row>
      <xdr:rowOff>0</xdr:rowOff>
    </xdr:to>
    <xdr:graphicFrame macro="">
      <xdr:nvGraphicFramePr>
        <xdr:cNvPr id="14" name="Chart 13">
          <a:extLst>
            <a:ext uri="{FF2B5EF4-FFF2-40B4-BE49-F238E27FC236}">
              <a16:creationId xmlns:a16="http://schemas.microsoft.com/office/drawing/2014/main" id="{87B8AC99-5604-4451-96EA-2550E3378B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4762</xdr:colOff>
      <xdr:row>183</xdr:row>
      <xdr:rowOff>0</xdr:rowOff>
    </xdr:from>
    <xdr:to>
      <xdr:col>28</xdr:col>
      <xdr:colOff>0</xdr:colOff>
      <xdr:row>197</xdr:row>
      <xdr:rowOff>4762</xdr:rowOff>
    </xdr:to>
    <xdr:graphicFrame macro="">
      <xdr:nvGraphicFramePr>
        <xdr:cNvPr id="15" name="Chart 14">
          <a:extLst>
            <a:ext uri="{FF2B5EF4-FFF2-40B4-BE49-F238E27FC236}">
              <a16:creationId xmlns:a16="http://schemas.microsoft.com/office/drawing/2014/main" id="{F128B156-E835-4C25-8443-6B27F9FB44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215</xdr:row>
      <xdr:rowOff>0</xdr:rowOff>
    </xdr:from>
    <xdr:to>
      <xdr:col>45</xdr:col>
      <xdr:colOff>0</xdr:colOff>
      <xdr:row>222</xdr:row>
      <xdr:rowOff>0</xdr:rowOff>
    </xdr:to>
    <xdr:graphicFrame macro="">
      <xdr:nvGraphicFramePr>
        <xdr:cNvPr id="19" name="Chart 18">
          <a:extLst>
            <a:ext uri="{FF2B5EF4-FFF2-40B4-BE49-F238E27FC236}">
              <a16:creationId xmlns:a16="http://schemas.microsoft.com/office/drawing/2014/main" id="{06B2E3E5-05D9-499D-B934-096A3DFC4A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223</xdr:row>
      <xdr:rowOff>0</xdr:rowOff>
    </xdr:from>
    <xdr:to>
      <xdr:col>45</xdr:col>
      <xdr:colOff>0</xdr:colOff>
      <xdr:row>229</xdr:row>
      <xdr:rowOff>190499</xdr:rowOff>
    </xdr:to>
    <xdr:graphicFrame macro="">
      <xdr:nvGraphicFramePr>
        <xdr:cNvPr id="17" name="Chart 16">
          <a:extLst>
            <a:ext uri="{FF2B5EF4-FFF2-40B4-BE49-F238E27FC236}">
              <a16:creationId xmlns:a16="http://schemas.microsoft.com/office/drawing/2014/main" id="{9D355D62-AEBF-4CB6-8A0A-39E3CE7054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234</xdr:row>
      <xdr:rowOff>4762</xdr:rowOff>
    </xdr:from>
    <xdr:to>
      <xdr:col>29</xdr:col>
      <xdr:colOff>0</xdr:colOff>
      <xdr:row>248</xdr:row>
      <xdr:rowOff>0</xdr:rowOff>
    </xdr:to>
    <xdr:graphicFrame macro="">
      <xdr:nvGraphicFramePr>
        <xdr:cNvPr id="16" name="Chart 15">
          <a:extLst>
            <a:ext uri="{FF2B5EF4-FFF2-40B4-BE49-F238E27FC236}">
              <a16:creationId xmlns:a16="http://schemas.microsoft.com/office/drawing/2014/main" id="{AD106C6A-14D2-44CF-850E-8FC827DD4A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249</xdr:row>
      <xdr:rowOff>4762</xdr:rowOff>
    </xdr:from>
    <xdr:to>
      <xdr:col>29</xdr:col>
      <xdr:colOff>0</xdr:colOff>
      <xdr:row>263</xdr:row>
      <xdr:rowOff>0</xdr:rowOff>
    </xdr:to>
    <xdr:graphicFrame macro="">
      <xdr:nvGraphicFramePr>
        <xdr:cNvPr id="12" name="Chart 11">
          <a:extLst>
            <a:ext uri="{FF2B5EF4-FFF2-40B4-BE49-F238E27FC236}">
              <a16:creationId xmlns:a16="http://schemas.microsoft.com/office/drawing/2014/main" id="{19B55973-42EC-41F0-A124-8E7361CEE7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29</xdr:col>
      <xdr:colOff>0</xdr:colOff>
      <xdr:row>281</xdr:row>
      <xdr:rowOff>4762</xdr:rowOff>
    </xdr:from>
    <xdr:to>
      <xdr:col>45</xdr:col>
      <xdr:colOff>0</xdr:colOff>
      <xdr:row>296</xdr:row>
      <xdr:rowOff>0</xdr:rowOff>
    </xdr:to>
    <xdr:graphicFrame macro="">
      <xdr:nvGraphicFramePr>
        <xdr:cNvPr id="10" name="Chart 9">
          <a:extLst>
            <a:ext uri="{FF2B5EF4-FFF2-40B4-BE49-F238E27FC236}">
              <a16:creationId xmlns:a16="http://schemas.microsoft.com/office/drawing/2014/main" id="{86F18336-B22B-4C7B-B098-E03595DA46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124</xdr:row>
      <xdr:rowOff>4762</xdr:rowOff>
    </xdr:from>
    <xdr:to>
      <xdr:col>45</xdr:col>
      <xdr:colOff>0</xdr:colOff>
      <xdr:row>131</xdr:row>
      <xdr:rowOff>0</xdr:rowOff>
    </xdr:to>
    <xdr:graphicFrame macro="">
      <xdr:nvGraphicFramePr>
        <xdr:cNvPr id="20" name="Chart 19">
          <a:extLst>
            <a:ext uri="{FF2B5EF4-FFF2-40B4-BE49-F238E27FC236}">
              <a16:creationId xmlns:a16="http://schemas.microsoft.com/office/drawing/2014/main" id="{C2CF3B64-32F1-4558-B9A2-78AF3BE6A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307</xdr:row>
      <xdr:rowOff>0</xdr:rowOff>
    </xdr:from>
    <xdr:to>
      <xdr:col>22</xdr:col>
      <xdr:colOff>0</xdr:colOff>
      <xdr:row>329</xdr:row>
      <xdr:rowOff>0</xdr:rowOff>
    </xdr:to>
    <xdr:graphicFrame macro="">
      <xdr:nvGraphicFramePr>
        <xdr:cNvPr id="21" name="Chart 20">
          <a:extLst>
            <a:ext uri="{FF2B5EF4-FFF2-40B4-BE49-F238E27FC236}">
              <a16:creationId xmlns:a16="http://schemas.microsoft.com/office/drawing/2014/main" id="{3A0044C3-7991-4DB6-B60E-88CDB10163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24</xdr:col>
      <xdr:colOff>0</xdr:colOff>
      <xdr:row>307</xdr:row>
      <xdr:rowOff>4761</xdr:rowOff>
    </xdr:from>
    <xdr:to>
      <xdr:col>45</xdr:col>
      <xdr:colOff>0</xdr:colOff>
      <xdr:row>329</xdr:row>
      <xdr:rowOff>0</xdr:rowOff>
    </xdr:to>
    <xdr:graphicFrame macro="">
      <xdr:nvGraphicFramePr>
        <xdr:cNvPr id="22" name="Chart 21">
          <a:extLst>
            <a:ext uri="{FF2B5EF4-FFF2-40B4-BE49-F238E27FC236}">
              <a16:creationId xmlns:a16="http://schemas.microsoft.com/office/drawing/2014/main" id="{C8FF26E5-BF3A-45EA-BA7F-3AFE330F48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19</xdr:row>
      <xdr:rowOff>4762</xdr:rowOff>
    </xdr:from>
    <xdr:to>
      <xdr:col>45</xdr:col>
      <xdr:colOff>0</xdr:colOff>
      <xdr:row>31</xdr:row>
      <xdr:rowOff>190499</xdr:rowOff>
    </xdr:to>
    <xdr:graphicFrame macro="">
      <xdr:nvGraphicFramePr>
        <xdr:cNvPr id="23" name="Chart 22">
          <a:extLst>
            <a:ext uri="{FF2B5EF4-FFF2-40B4-BE49-F238E27FC236}">
              <a16:creationId xmlns:a16="http://schemas.microsoft.com/office/drawing/2014/main" id="{0F3062C6-C2E6-4F63-8935-A09E39111A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201</xdr:row>
      <xdr:rowOff>0</xdr:rowOff>
    </xdr:from>
    <xdr:to>
      <xdr:col>14</xdr:col>
      <xdr:colOff>0</xdr:colOff>
      <xdr:row>214</xdr:row>
      <xdr:rowOff>0</xdr:rowOff>
    </xdr:to>
    <xdr:graphicFrame macro="">
      <xdr:nvGraphicFramePr>
        <xdr:cNvPr id="24" name="Chart 23">
          <a:extLst>
            <a:ext uri="{FF2B5EF4-FFF2-40B4-BE49-F238E27FC236}">
              <a16:creationId xmlns:a16="http://schemas.microsoft.com/office/drawing/2014/main" id="{0899E3F1-EC52-438F-A6C1-76F714A901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15</xdr:col>
      <xdr:colOff>0</xdr:colOff>
      <xdr:row>201</xdr:row>
      <xdr:rowOff>0</xdr:rowOff>
    </xdr:from>
    <xdr:to>
      <xdr:col>28</xdr:col>
      <xdr:colOff>0</xdr:colOff>
      <xdr:row>214</xdr:row>
      <xdr:rowOff>0</xdr:rowOff>
    </xdr:to>
    <xdr:graphicFrame macro="">
      <xdr:nvGraphicFramePr>
        <xdr:cNvPr id="25" name="Chart 24">
          <a:extLst>
            <a:ext uri="{FF2B5EF4-FFF2-40B4-BE49-F238E27FC236}">
              <a16:creationId xmlns:a16="http://schemas.microsoft.com/office/drawing/2014/main" id="{AEB264F3-071E-4340-A841-1C6EA851EE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2.xml><?xml version="1.0" encoding="utf-8"?>
<xdr:wsDr xmlns:xdr="http://schemas.openxmlformats.org/drawingml/2006/spreadsheetDrawing" xmlns:a="http://schemas.openxmlformats.org/drawingml/2006/main">
  <xdr:oneCellAnchor>
    <xdr:from>
      <xdr:col>1</xdr:col>
      <xdr:colOff>161925</xdr:colOff>
      <xdr:row>48</xdr:row>
      <xdr:rowOff>85725</xdr:rowOff>
    </xdr:from>
    <xdr:ext cx="2715487" cy="342786"/>
    <xdr:sp macro="" textlink="">
      <xdr:nvSpPr>
        <xdr:cNvPr id="2" name="TextBox 1">
          <a:extLst>
            <a:ext uri="{FF2B5EF4-FFF2-40B4-BE49-F238E27FC236}">
              <a16:creationId xmlns:a16="http://schemas.microsoft.com/office/drawing/2014/main" id="{51B9E77A-C110-4F0A-BC08-6651DDCFD259}"/>
            </a:ext>
          </a:extLst>
        </xdr:cNvPr>
        <xdr:cNvSpPr txBox="1"/>
      </xdr:nvSpPr>
      <xdr:spPr>
        <a:xfrm>
          <a:off x="352425" y="9229725"/>
          <a:ext cx="271548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600" b="1"/>
            <a:t>RESERVED FOR FULL VERSION</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0</xdr:colOff>
      <xdr:row>18</xdr:row>
      <xdr:rowOff>4762</xdr:rowOff>
    </xdr:from>
    <xdr:to>
      <xdr:col>45</xdr:col>
      <xdr:colOff>0</xdr:colOff>
      <xdr:row>25</xdr:row>
      <xdr:rowOff>0</xdr:rowOff>
    </xdr:to>
    <xdr:graphicFrame macro="">
      <xdr:nvGraphicFramePr>
        <xdr:cNvPr id="2" name="Chart 1">
          <a:extLst>
            <a:ext uri="{FF2B5EF4-FFF2-40B4-BE49-F238E27FC236}">
              <a16:creationId xmlns:a16="http://schemas.microsoft.com/office/drawing/2014/main" id="{2BB3C805-55CE-411B-9584-170C9743AF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36</xdr:row>
      <xdr:rowOff>4762</xdr:rowOff>
    </xdr:from>
    <xdr:to>
      <xdr:col>45</xdr:col>
      <xdr:colOff>0</xdr:colOff>
      <xdr:row>48</xdr:row>
      <xdr:rowOff>190499</xdr:rowOff>
    </xdr:to>
    <xdr:graphicFrame macro="">
      <xdr:nvGraphicFramePr>
        <xdr:cNvPr id="3" name="Chart 2">
          <a:extLst>
            <a:ext uri="{FF2B5EF4-FFF2-40B4-BE49-F238E27FC236}">
              <a16:creationId xmlns:a16="http://schemas.microsoft.com/office/drawing/2014/main" id="{41F23556-6F96-45B6-A813-B09F8657C0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53</xdr:row>
      <xdr:rowOff>0</xdr:rowOff>
    </xdr:from>
    <xdr:to>
      <xdr:col>45</xdr:col>
      <xdr:colOff>0</xdr:colOff>
      <xdr:row>65</xdr:row>
      <xdr:rowOff>4761</xdr:rowOff>
    </xdr:to>
    <xdr:graphicFrame macro="">
      <xdr:nvGraphicFramePr>
        <xdr:cNvPr id="4" name="Chart 3">
          <a:extLst>
            <a:ext uri="{FF2B5EF4-FFF2-40B4-BE49-F238E27FC236}">
              <a16:creationId xmlns:a16="http://schemas.microsoft.com/office/drawing/2014/main" id="{4BC0438C-C015-429C-A82C-ED076F8C43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114300</xdr:colOff>
      <xdr:row>15</xdr:row>
      <xdr:rowOff>104775</xdr:rowOff>
    </xdr:from>
    <xdr:ext cx="2715487" cy="342786"/>
    <xdr:sp macro="" textlink="">
      <xdr:nvSpPr>
        <xdr:cNvPr id="2" name="TextBox 1">
          <a:extLst>
            <a:ext uri="{FF2B5EF4-FFF2-40B4-BE49-F238E27FC236}">
              <a16:creationId xmlns:a16="http://schemas.microsoft.com/office/drawing/2014/main" id="{EBC816A4-01CA-45E5-B51F-A0CC2510CD23}"/>
            </a:ext>
          </a:extLst>
        </xdr:cNvPr>
        <xdr:cNvSpPr txBox="1"/>
      </xdr:nvSpPr>
      <xdr:spPr>
        <a:xfrm>
          <a:off x="304800" y="2962275"/>
          <a:ext cx="271548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600" b="1"/>
            <a:t>RESERVED FOR FULL VERSION</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1409700</xdr:colOff>
      <xdr:row>15</xdr:row>
      <xdr:rowOff>123825</xdr:rowOff>
    </xdr:from>
    <xdr:ext cx="2715487" cy="342786"/>
    <xdr:sp macro="" textlink="">
      <xdr:nvSpPr>
        <xdr:cNvPr id="2" name="TextBox 1">
          <a:extLst>
            <a:ext uri="{FF2B5EF4-FFF2-40B4-BE49-F238E27FC236}">
              <a16:creationId xmlns:a16="http://schemas.microsoft.com/office/drawing/2014/main" id="{4B1612BF-F5F7-40B2-9797-8C919B4E4603}"/>
            </a:ext>
          </a:extLst>
        </xdr:cNvPr>
        <xdr:cNvSpPr txBox="1"/>
      </xdr:nvSpPr>
      <xdr:spPr>
        <a:xfrm>
          <a:off x="2457450" y="2981325"/>
          <a:ext cx="271548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600" b="1"/>
            <a:t>RESERVED FOR FULL VERSION</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457200</xdr:colOff>
      <xdr:row>16</xdr:row>
      <xdr:rowOff>66675</xdr:rowOff>
    </xdr:from>
    <xdr:ext cx="2715487" cy="342786"/>
    <xdr:sp macro="" textlink="">
      <xdr:nvSpPr>
        <xdr:cNvPr id="2" name="TextBox 1">
          <a:extLst>
            <a:ext uri="{FF2B5EF4-FFF2-40B4-BE49-F238E27FC236}">
              <a16:creationId xmlns:a16="http://schemas.microsoft.com/office/drawing/2014/main" id="{C974EC8F-F9CC-4352-9BE9-9FE36CF1CC01}"/>
            </a:ext>
          </a:extLst>
        </xdr:cNvPr>
        <xdr:cNvSpPr txBox="1"/>
      </xdr:nvSpPr>
      <xdr:spPr>
        <a:xfrm>
          <a:off x="647700" y="3114675"/>
          <a:ext cx="271548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600" b="1"/>
            <a:t>RESERVED FOR FULL VERSION</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3</xdr:col>
      <xdr:colOff>619125</xdr:colOff>
      <xdr:row>15</xdr:row>
      <xdr:rowOff>123825</xdr:rowOff>
    </xdr:from>
    <xdr:ext cx="2715487" cy="342786"/>
    <xdr:sp macro="" textlink="">
      <xdr:nvSpPr>
        <xdr:cNvPr id="2" name="TextBox 1">
          <a:extLst>
            <a:ext uri="{FF2B5EF4-FFF2-40B4-BE49-F238E27FC236}">
              <a16:creationId xmlns:a16="http://schemas.microsoft.com/office/drawing/2014/main" id="{383A50EA-7AED-4F18-B30B-105654554D33}"/>
            </a:ext>
          </a:extLst>
        </xdr:cNvPr>
        <xdr:cNvSpPr txBox="1"/>
      </xdr:nvSpPr>
      <xdr:spPr>
        <a:xfrm>
          <a:off x="1190625" y="2981325"/>
          <a:ext cx="271548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600" b="1"/>
            <a:t>RESERVED FOR FULL VERSION</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333375</xdr:colOff>
      <xdr:row>15</xdr:row>
      <xdr:rowOff>47625</xdr:rowOff>
    </xdr:from>
    <xdr:ext cx="2715487" cy="342786"/>
    <xdr:sp macro="" textlink="">
      <xdr:nvSpPr>
        <xdr:cNvPr id="2" name="TextBox 1">
          <a:extLst>
            <a:ext uri="{FF2B5EF4-FFF2-40B4-BE49-F238E27FC236}">
              <a16:creationId xmlns:a16="http://schemas.microsoft.com/office/drawing/2014/main" id="{756B4E57-322F-4400-8D90-D70754426EE8}"/>
            </a:ext>
          </a:extLst>
        </xdr:cNvPr>
        <xdr:cNvSpPr txBox="1"/>
      </xdr:nvSpPr>
      <xdr:spPr>
        <a:xfrm>
          <a:off x="523875" y="2905125"/>
          <a:ext cx="271548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600" b="1"/>
            <a:t>RESERVED FOR FULL VERSION</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3</xdr:col>
      <xdr:colOff>762000</xdr:colOff>
      <xdr:row>15</xdr:row>
      <xdr:rowOff>47625</xdr:rowOff>
    </xdr:from>
    <xdr:ext cx="2715487" cy="342786"/>
    <xdr:sp macro="" textlink="">
      <xdr:nvSpPr>
        <xdr:cNvPr id="2" name="TextBox 1">
          <a:extLst>
            <a:ext uri="{FF2B5EF4-FFF2-40B4-BE49-F238E27FC236}">
              <a16:creationId xmlns:a16="http://schemas.microsoft.com/office/drawing/2014/main" id="{DE6069DF-B002-47C0-AA4E-34FADE63B5A5}"/>
            </a:ext>
          </a:extLst>
        </xdr:cNvPr>
        <xdr:cNvSpPr txBox="1"/>
      </xdr:nvSpPr>
      <xdr:spPr>
        <a:xfrm>
          <a:off x="1333500" y="2905125"/>
          <a:ext cx="271548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600" b="1"/>
            <a:t>RESERVED FOR FULL VERSION</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4</xdr:col>
      <xdr:colOff>790575</xdr:colOff>
      <xdr:row>15</xdr:row>
      <xdr:rowOff>133350</xdr:rowOff>
    </xdr:from>
    <xdr:ext cx="2715487" cy="342786"/>
    <xdr:sp macro="" textlink="">
      <xdr:nvSpPr>
        <xdr:cNvPr id="2" name="TextBox 1">
          <a:extLst>
            <a:ext uri="{FF2B5EF4-FFF2-40B4-BE49-F238E27FC236}">
              <a16:creationId xmlns:a16="http://schemas.microsoft.com/office/drawing/2014/main" id="{6E22B24B-177E-4637-9F2E-0FA0C8B44498}"/>
            </a:ext>
          </a:extLst>
        </xdr:cNvPr>
        <xdr:cNvSpPr txBox="1"/>
      </xdr:nvSpPr>
      <xdr:spPr>
        <a:xfrm>
          <a:off x="2409825" y="2990850"/>
          <a:ext cx="271548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600" b="1"/>
            <a:t>RESERVED FOR FULL VERSION</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preadsheetsolutions.biz/2018/07/12/spreadsheet-not-refreshing/?10100jc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56960-FCFC-458F-96C8-2B59C4CEF547}">
  <sheetPr>
    <tabColor theme="1"/>
  </sheetPr>
  <dimension ref="A1:BA66"/>
  <sheetViews>
    <sheetView tabSelected="1" zoomScaleNormal="100" workbookViewId="0"/>
  </sheetViews>
  <sheetFormatPr defaultColWidth="0" defaultRowHeight="15" zeroHeight="1" x14ac:dyDescent="0.25"/>
  <cols>
    <col min="1" max="46" width="2.85546875" style="1" customWidth="1"/>
    <col min="47" max="52" width="2.85546875" style="1" hidden="1" customWidth="1"/>
    <col min="53" max="53" width="21.42578125" style="1" hidden="1" customWidth="1"/>
    <col min="54" max="16384" width="2.85546875" style="1" hidden="1"/>
  </cols>
  <sheetData>
    <row r="1" spans="1:53"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row>
    <row r="2" spans="1:53" x14ac:dyDescent="0.25">
      <c r="A2" s="14"/>
      <c r="B2" s="494" t="s">
        <v>434</v>
      </c>
      <c r="C2" s="495"/>
      <c r="D2" s="495"/>
      <c r="E2" s="495"/>
      <c r="F2" s="495"/>
      <c r="G2" s="495"/>
      <c r="H2" s="495"/>
      <c r="I2" s="495"/>
      <c r="J2" s="495"/>
      <c r="K2" s="495"/>
      <c r="L2" s="495"/>
      <c r="M2" s="495"/>
      <c r="N2" s="495"/>
      <c r="O2" s="495"/>
      <c r="P2" s="495"/>
      <c r="Q2" s="495"/>
      <c r="R2" s="495"/>
      <c r="S2" s="495"/>
      <c r="T2" s="495"/>
      <c r="U2" s="495"/>
      <c r="V2" s="495"/>
      <c r="W2" s="495"/>
      <c r="X2" s="495"/>
      <c r="Y2" s="495"/>
      <c r="Z2" s="495"/>
      <c r="AA2" s="495"/>
      <c r="AB2" s="495"/>
      <c r="AC2" s="495"/>
      <c r="AD2" s="495"/>
      <c r="AE2" s="495"/>
      <c r="AF2" s="495"/>
      <c r="AG2" s="495"/>
      <c r="AH2" s="495"/>
      <c r="AI2" s="495"/>
      <c r="AJ2" s="495"/>
      <c r="AK2" s="495"/>
      <c r="AL2" s="495"/>
      <c r="AM2" s="495"/>
      <c r="AN2" s="495"/>
      <c r="AO2" s="495"/>
      <c r="AP2" s="495"/>
      <c r="AQ2" s="495"/>
      <c r="AR2" s="495"/>
      <c r="AS2" s="496"/>
      <c r="AT2" s="14"/>
    </row>
    <row r="3" spans="1:53" x14ac:dyDescent="0.25">
      <c r="A3" s="14"/>
      <c r="B3" s="497"/>
      <c r="C3" s="498"/>
      <c r="D3" s="498"/>
      <c r="E3" s="498"/>
      <c r="F3" s="498"/>
      <c r="G3" s="498"/>
      <c r="H3" s="498"/>
      <c r="I3" s="498"/>
      <c r="J3" s="498"/>
      <c r="K3" s="498"/>
      <c r="L3" s="498"/>
      <c r="M3" s="498"/>
      <c r="N3" s="498"/>
      <c r="O3" s="498"/>
      <c r="P3" s="498"/>
      <c r="Q3" s="498"/>
      <c r="R3" s="498"/>
      <c r="S3" s="498"/>
      <c r="T3" s="498"/>
      <c r="U3" s="498"/>
      <c r="V3" s="498"/>
      <c r="W3" s="498"/>
      <c r="X3" s="498"/>
      <c r="Y3" s="498"/>
      <c r="Z3" s="498"/>
      <c r="AA3" s="498"/>
      <c r="AB3" s="498"/>
      <c r="AC3" s="498"/>
      <c r="AD3" s="498"/>
      <c r="AE3" s="498"/>
      <c r="AF3" s="498"/>
      <c r="AG3" s="498"/>
      <c r="AH3" s="498"/>
      <c r="AI3" s="498"/>
      <c r="AJ3" s="498"/>
      <c r="AK3" s="498"/>
      <c r="AL3" s="498"/>
      <c r="AM3" s="498"/>
      <c r="AN3" s="498"/>
      <c r="AO3" s="498"/>
      <c r="AP3" s="498"/>
      <c r="AQ3" s="498"/>
      <c r="AR3" s="498"/>
      <c r="AS3" s="499"/>
      <c r="AT3" s="14"/>
    </row>
    <row r="4" spans="1:53" x14ac:dyDescent="0.25">
      <c r="A4" s="14"/>
      <c r="B4" s="497"/>
      <c r="C4" s="498"/>
      <c r="D4" s="498"/>
      <c r="E4" s="498"/>
      <c r="F4" s="498"/>
      <c r="G4" s="498"/>
      <c r="H4" s="498"/>
      <c r="I4" s="498"/>
      <c r="J4" s="498"/>
      <c r="K4" s="498"/>
      <c r="L4" s="498"/>
      <c r="M4" s="498"/>
      <c r="N4" s="498"/>
      <c r="O4" s="498"/>
      <c r="P4" s="498"/>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9"/>
      <c r="AT4" s="14"/>
    </row>
    <row r="5" spans="1:53" x14ac:dyDescent="0.25">
      <c r="A5" s="14"/>
      <c r="B5" s="500"/>
      <c r="C5" s="501"/>
      <c r="D5" s="501"/>
      <c r="E5" s="501"/>
      <c r="F5" s="501"/>
      <c r="G5" s="501"/>
      <c r="H5" s="501"/>
      <c r="I5" s="501"/>
      <c r="J5" s="501"/>
      <c r="K5" s="501"/>
      <c r="L5" s="501"/>
      <c r="M5" s="501"/>
      <c r="N5" s="501"/>
      <c r="O5" s="501"/>
      <c r="P5" s="501"/>
      <c r="Q5" s="501"/>
      <c r="R5" s="501"/>
      <c r="S5" s="501"/>
      <c r="T5" s="501"/>
      <c r="U5" s="501"/>
      <c r="V5" s="501"/>
      <c r="W5" s="501"/>
      <c r="X5" s="501"/>
      <c r="Y5" s="501"/>
      <c r="Z5" s="501"/>
      <c r="AA5" s="501"/>
      <c r="AB5" s="501"/>
      <c r="AC5" s="501"/>
      <c r="AD5" s="501"/>
      <c r="AE5" s="501"/>
      <c r="AF5" s="501"/>
      <c r="AG5" s="501"/>
      <c r="AH5" s="501"/>
      <c r="AI5" s="501"/>
      <c r="AJ5" s="501"/>
      <c r="AK5" s="501"/>
      <c r="AL5" s="501"/>
      <c r="AM5" s="501"/>
      <c r="AN5" s="501"/>
      <c r="AO5" s="501"/>
      <c r="AP5" s="501"/>
      <c r="AQ5" s="501"/>
      <c r="AR5" s="501"/>
      <c r="AS5" s="502"/>
      <c r="AT5" s="14"/>
      <c r="BA5" s="23" t="s">
        <v>189</v>
      </c>
    </row>
    <row r="6" spans="1:53" x14ac:dyDescent="0.25">
      <c r="A6" s="14"/>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BA6" s="197" t="str">
        <f>IF($B$46="", "", $B$46)</f>
        <v>Your Business</v>
      </c>
    </row>
    <row r="7" spans="1:53" x14ac:dyDescent="0.25">
      <c r="A7" s="14"/>
      <c r="B7" s="503" t="s">
        <v>380</v>
      </c>
      <c r="C7" s="504"/>
      <c r="D7" s="504"/>
      <c r="E7" s="504"/>
      <c r="F7" s="504"/>
      <c r="G7" s="504"/>
      <c r="H7" s="504"/>
      <c r="I7" s="504"/>
      <c r="J7" s="504"/>
      <c r="K7" s="504"/>
      <c r="L7" s="504"/>
      <c r="M7" s="504"/>
      <c r="N7" s="504"/>
      <c r="O7" s="504"/>
      <c r="P7" s="504"/>
      <c r="Q7" s="504"/>
      <c r="R7" s="504"/>
      <c r="S7" s="504"/>
      <c r="T7" s="504"/>
      <c r="U7" s="504"/>
      <c r="V7" s="504"/>
      <c r="W7" s="504"/>
      <c r="X7" s="504"/>
      <c r="Y7" s="504"/>
      <c r="Z7" s="504"/>
      <c r="AA7" s="504"/>
      <c r="AB7" s="504"/>
      <c r="AC7" s="504"/>
      <c r="AD7" s="504"/>
      <c r="AE7" s="504"/>
      <c r="AF7" s="504"/>
      <c r="AG7" s="504"/>
      <c r="AH7" s="504"/>
      <c r="AI7" s="504"/>
      <c r="AJ7" s="504"/>
      <c r="AK7" s="504"/>
      <c r="AL7" s="504"/>
      <c r="AM7" s="504"/>
      <c r="AN7" s="504"/>
      <c r="AO7" s="504"/>
      <c r="AP7" s="504"/>
      <c r="AQ7" s="504"/>
      <c r="AR7" s="504"/>
      <c r="AS7" s="505"/>
      <c r="AT7" s="14"/>
    </row>
    <row r="8" spans="1:53" x14ac:dyDescent="0.25">
      <c r="A8" s="14"/>
      <c r="B8" s="506" t="s">
        <v>381</v>
      </c>
      <c r="C8" s="507"/>
      <c r="D8" s="507"/>
      <c r="E8" s="507"/>
      <c r="F8" s="507"/>
      <c r="G8" s="507"/>
      <c r="H8" s="507"/>
      <c r="I8" s="507"/>
      <c r="J8" s="507"/>
      <c r="K8" s="507"/>
      <c r="L8" s="507"/>
      <c r="M8" s="507"/>
      <c r="N8" s="507"/>
      <c r="O8" s="507"/>
      <c r="P8" s="507"/>
      <c r="Q8" s="507"/>
      <c r="R8" s="507"/>
      <c r="S8" s="507"/>
      <c r="T8" s="507"/>
      <c r="U8" s="507"/>
      <c r="V8" s="507"/>
      <c r="W8" s="507"/>
      <c r="X8" s="507"/>
      <c r="Y8" s="507"/>
      <c r="Z8" s="507"/>
      <c r="AA8" s="507"/>
      <c r="AB8" s="507"/>
      <c r="AC8" s="507"/>
      <c r="AD8" s="507"/>
      <c r="AE8" s="507"/>
      <c r="AF8" s="507"/>
      <c r="AG8" s="507"/>
      <c r="AH8" s="507"/>
      <c r="AI8" s="507"/>
      <c r="AJ8" s="507"/>
      <c r="AK8" s="507"/>
      <c r="AL8" s="507"/>
      <c r="AM8" s="507"/>
      <c r="AN8" s="507"/>
      <c r="AO8" s="507"/>
      <c r="AP8" s="507"/>
      <c r="AQ8" s="507"/>
      <c r="AR8" s="507"/>
      <c r="AS8" s="508"/>
      <c r="AT8" s="14"/>
    </row>
    <row r="9" spans="1:53" x14ac:dyDescent="0.25">
      <c r="A9" s="14"/>
      <c r="B9" s="509"/>
      <c r="C9" s="510"/>
      <c r="D9" s="510"/>
      <c r="E9" s="510"/>
      <c r="F9" s="510"/>
      <c r="G9" s="510"/>
      <c r="H9" s="510"/>
      <c r="I9" s="510"/>
      <c r="J9" s="510"/>
      <c r="K9" s="510"/>
      <c r="L9" s="510"/>
      <c r="M9" s="510"/>
      <c r="N9" s="510"/>
      <c r="O9" s="510"/>
      <c r="P9" s="510"/>
      <c r="Q9" s="510"/>
      <c r="R9" s="510"/>
      <c r="S9" s="510"/>
      <c r="T9" s="510"/>
      <c r="U9" s="510"/>
      <c r="V9" s="510"/>
      <c r="W9" s="510"/>
      <c r="X9" s="510"/>
      <c r="Y9" s="510"/>
      <c r="Z9" s="510"/>
      <c r="AA9" s="510"/>
      <c r="AB9" s="510"/>
      <c r="AC9" s="510"/>
      <c r="AD9" s="510"/>
      <c r="AE9" s="510"/>
      <c r="AF9" s="510"/>
      <c r="AG9" s="510"/>
      <c r="AH9" s="510"/>
      <c r="AI9" s="510"/>
      <c r="AJ9" s="510"/>
      <c r="AK9" s="510"/>
      <c r="AL9" s="510"/>
      <c r="AM9" s="510"/>
      <c r="AN9" s="510"/>
      <c r="AO9" s="510"/>
      <c r="AP9" s="510"/>
      <c r="AQ9" s="510"/>
      <c r="AR9" s="510"/>
      <c r="AS9" s="511"/>
      <c r="AT9" s="14"/>
    </row>
    <row r="10" spans="1:53" x14ac:dyDescent="0.25">
      <c r="A10" s="14"/>
      <c r="B10" s="512"/>
      <c r="C10" s="513"/>
      <c r="D10" s="513"/>
      <c r="E10" s="513"/>
      <c r="F10" s="513"/>
      <c r="G10" s="513"/>
      <c r="H10" s="513"/>
      <c r="I10" s="513"/>
      <c r="J10" s="513"/>
      <c r="K10" s="513"/>
      <c r="L10" s="513"/>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3"/>
      <c r="AJ10" s="513"/>
      <c r="AK10" s="513"/>
      <c r="AL10" s="513"/>
      <c r="AM10" s="513"/>
      <c r="AN10" s="513"/>
      <c r="AO10" s="513"/>
      <c r="AP10" s="513"/>
      <c r="AQ10" s="513"/>
      <c r="AR10" s="513"/>
      <c r="AS10" s="514"/>
      <c r="AT10" s="14"/>
    </row>
    <row r="11" spans="1:53" x14ac:dyDescent="0.25">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row>
    <row r="12" spans="1:53" x14ac:dyDescent="0.25">
      <c r="A12" s="14"/>
      <c r="B12" s="503" t="s">
        <v>382</v>
      </c>
      <c r="C12" s="504"/>
      <c r="D12" s="504"/>
      <c r="E12" s="504"/>
      <c r="F12" s="504"/>
      <c r="G12" s="515" t="s">
        <v>383</v>
      </c>
      <c r="H12" s="516"/>
      <c r="I12" s="516"/>
      <c r="J12" s="516"/>
      <c r="K12" s="516"/>
      <c r="L12" s="516"/>
      <c r="M12" s="516"/>
      <c r="N12" s="516"/>
      <c r="O12" s="516"/>
      <c r="P12" s="516"/>
      <c r="Q12" s="516"/>
      <c r="R12" s="516"/>
      <c r="S12" s="516"/>
      <c r="T12" s="516"/>
      <c r="U12" s="516"/>
      <c r="V12" s="516"/>
      <c r="W12" s="516"/>
      <c r="X12" s="516"/>
      <c r="Y12" s="516"/>
      <c r="Z12" s="516"/>
      <c r="AA12" s="516"/>
      <c r="AB12" s="516"/>
      <c r="AC12" s="516"/>
      <c r="AD12" s="516"/>
      <c r="AE12" s="516"/>
      <c r="AF12" s="516"/>
      <c r="AG12" s="516"/>
      <c r="AH12" s="516"/>
      <c r="AI12" s="516"/>
      <c r="AJ12" s="516"/>
      <c r="AK12" s="516"/>
      <c r="AL12" s="516"/>
      <c r="AM12" s="516"/>
      <c r="AN12" s="516"/>
      <c r="AO12" s="516"/>
      <c r="AP12" s="516"/>
      <c r="AQ12" s="516"/>
      <c r="AR12" s="516"/>
      <c r="AS12" s="517"/>
      <c r="AT12" s="14"/>
    </row>
    <row r="13" spans="1:53" x14ac:dyDescent="0.25">
      <c r="A13" s="14"/>
      <c r="B13" s="14"/>
      <c r="C13" s="14"/>
      <c r="D13" s="14"/>
      <c r="E13" s="14"/>
      <c r="F13" s="14"/>
      <c r="G13" s="518"/>
      <c r="H13" s="519"/>
      <c r="I13" s="519"/>
      <c r="J13" s="519"/>
      <c r="K13" s="519"/>
      <c r="L13" s="519"/>
      <c r="M13" s="519"/>
      <c r="N13" s="519"/>
      <c r="O13" s="519"/>
      <c r="P13" s="519"/>
      <c r="Q13" s="519"/>
      <c r="R13" s="519"/>
      <c r="S13" s="519"/>
      <c r="T13" s="519"/>
      <c r="U13" s="519"/>
      <c r="V13" s="519"/>
      <c r="W13" s="519"/>
      <c r="X13" s="519"/>
      <c r="Y13" s="519"/>
      <c r="Z13" s="519"/>
      <c r="AA13" s="519"/>
      <c r="AB13" s="519"/>
      <c r="AC13" s="519"/>
      <c r="AD13" s="519"/>
      <c r="AE13" s="519"/>
      <c r="AF13" s="519"/>
      <c r="AG13" s="519"/>
      <c r="AH13" s="519"/>
      <c r="AI13" s="519"/>
      <c r="AJ13" s="519"/>
      <c r="AK13" s="519"/>
      <c r="AL13" s="519"/>
      <c r="AM13" s="519"/>
      <c r="AN13" s="519"/>
      <c r="AO13" s="519"/>
      <c r="AP13" s="519"/>
      <c r="AQ13" s="519"/>
      <c r="AR13" s="519"/>
      <c r="AS13" s="520"/>
      <c r="AT13" s="14"/>
    </row>
    <row r="14" spans="1:53" x14ac:dyDescent="0.2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row>
    <row r="15" spans="1:53" x14ac:dyDescent="0.25">
      <c r="A15" s="14"/>
      <c r="B15" s="521" t="s">
        <v>385</v>
      </c>
      <c r="C15" s="522"/>
      <c r="D15" s="522"/>
      <c r="E15" s="522"/>
      <c r="F15" s="522"/>
      <c r="G15" s="515" t="s">
        <v>386</v>
      </c>
      <c r="H15" s="516"/>
      <c r="I15" s="516"/>
      <c r="J15" s="516"/>
      <c r="K15" s="516"/>
      <c r="L15" s="516"/>
      <c r="M15" s="516"/>
      <c r="N15" s="516"/>
      <c r="O15" s="516"/>
      <c r="P15" s="516"/>
      <c r="Q15" s="516"/>
      <c r="R15" s="516"/>
      <c r="S15" s="516"/>
      <c r="T15" s="516"/>
      <c r="U15" s="516"/>
      <c r="V15" s="516"/>
      <c r="W15" s="516"/>
      <c r="X15" s="516"/>
      <c r="Y15" s="516"/>
      <c r="Z15" s="516"/>
      <c r="AA15" s="516"/>
      <c r="AB15" s="516"/>
      <c r="AC15" s="516"/>
      <c r="AD15" s="516"/>
      <c r="AE15" s="516"/>
      <c r="AF15" s="516"/>
      <c r="AG15" s="516"/>
      <c r="AH15" s="516"/>
      <c r="AI15" s="516"/>
      <c r="AJ15" s="516"/>
      <c r="AK15" s="516"/>
      <c r="AL15" s="516"/>
      <c r="AM15" s="516"/>
      <c r="AN15" s="516"/>
      <c r="AO15" s="516"/>
      <c r="AP15" s="516"/>
      <c r="AQ15" s="516"/>
      <c r="AR15" s="516"/>
      <c r="AS15" s="517"/>
      <c r="AT15" s="14"/>
    </row>
    <row r="16" spans="1:53" x14ac:dyDescent="0.25">
      <c r="A16" s="14"/>
      <c r="B16" s="14"/>
      <c r="C16" s="14"/>
      <c r="D16" s="14"/>
      <c r="E16" s="14"/>
      <c r="F16" s="14"/>
      <c r="G16" s="518"/>
      <c r="H16" s="519"/>
      <c r="I16" s="519"/>
      <c r="J16" s="519"/>
      <c r="K16" s="519"/>
      <c r="L16" s="519"/>
      <c r="M16" s="519"/>
      <c r="N16" s="519"/>
      <c r="O16" s="519"/>
      <c r="P16" s="519"/>
      <c r="Q16" s="519"/>
      <c r="R16" s="519"/>
      <c r="S16" s="519"/>
      <c r="T16" s="519"/>
      <c r="U16" s="519"/>
      <c r="V16" s="519"/>
      <c r="W16" s="519"/>
      <c r="X16" s="519"/>
      <c r="Y16" s="519"/>
      <c r="Z16" s="519"/>
      <c r="AA16" s="519"/>
      <c r="AB16" s="519"/>
      <c r="AC16" s="519"/>
      <c r="AD16" s="519"/>
      <c r="AE16" s="519"/>
      <c r="AF16" s="519"/>
      <c r="AG16" s="519"/>
      <c r="AH16" s="519"/>
      <c r="AI16" s="519"/>
      <c r="AJ16" s="519"/>
      <c r="AK16" s="519"/>
      <c r="AL16" s="519"/>
      <c r="AM16" s="519"/>
      <c r="AN16" s="519"/>
      <c r="AO16" s="519"/>
      <c r="AP16" s="519"/>
      <c r="AQ16" s="519"/>
      <c r="AR16" s="519"/>
      <c r="AS16" s="520"/>
      <c r="AT16" s="14"/>
    </row>
    <row r="17" spans="1:46" x14ac:dyDescent="0.2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row>
    <row r="18" spans="1:46" x14ac:dyDescent="0.25">
      <c r="A18" s="14"/>
      <c r="B18" s="523" t="s">
        <v>384</v>
      </c>
      <c r="C18" s="524"/>
      <c r="D18" s="524"/>
      <c r="E18" s="524"/>
      <c r="F18" s="524"/>
      <c r="G18" s="515" t="s">
        <v>387</v>
      </c>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6"/>
      <c r="AN18" s="516"/>
      <c r="AO18" s="516"/>
      <c r="AP18" s="516"/>
      <c r="AQ18" s="516"/>
      <c r="AR18" s="516"/>
      <c r="AS18" s="517"/>
      <c r="AT18" s="14"/>
    </row>
    <row r="19" spans="1:46" x14ac:dyDescent="0.25">
      <c r="A19" s="14"/>
      <c r="B19" s="14"/>
      <c r="C19" s="14"/>
      <c r="D19" s="14"/>
      <c r="E19" s="14"/>
      <c r="F19" s="14"/>
      <c r="G19" s="518"/>
      <c r="H19" s="519"/>
      <c r="I19" s="519"/>
      <c r="J19" s="519"/>
      <c r="K19" s="519"/>
      <c r="L19" s="519"/>
      <c r="M19" s="519"/>
      <c r="N19" s="519"/>
      <c r="O19" s="519"/>
      <c r="P19" s="519"/>
      <c r="Q19" s="519"/>
      <c r="R19" s="519"/>
      <c r="S19" s="519"/>
      <c r="T19" s="519"/>
      <c r="U19" s="519"/>
      <c r="V19" s="519"/>
      <c r="W19" s="519"/>
      <c r="X19" s="519"/>
      <c r="Y19" s="519"/>
      <c r="Z19" s="519"/>
      <c r="AA19" s="519"/>
      <c r="AB19" s="519"/>
      <c r="AC19" s="519"/>
      <c r="AD19" s="519"/>
      <c r="AE19" s="519"/>
      <c r="AF19" s="519"/>
      <c r="AG19" s="519"/>
      <c r="AH19" s="519"/>
      <c r="AI19" s="519"/>
      <c r="AJ19" s="519"/>
      <c r="AK19" s="519"/>
      <c r="AL19" s="519"/>
      <c r="AM19" s="519"/>
      <c r="AN19" s="519"/>
      <c r="AO19" s="519"/>
      <c r="AP19" s="519"/>
      <c r="AQ19" s="519"/>
      <c r="AR19" s="519"/>
      <c r="AS19" s="520"/>
      <c r="AT19" s="14"/>
    </row>
    <row r="20" spans="1:46" x14ac:dyDescent="0.2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row>
    <row r="21" spans="1:46" x14ac:dyDescent="0.25">
      <c r="A21" s="14"/>
      <c r="B21" s="525" t="s">
        <v>388</v>
      </c>
      <c r="C21" s="526"/>
      <c r="D21" s="526"/>
      <c r="E21" s="526"/>
      <c r="F21" s="526"/>
      <c r="G21" s="515" t="s">
        <v>389</v>
      </c>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6"/>
      <c r="AN21" s="516"/>
      <c r="AO21" s="516"/>
      <c r="AP21" s="516"/>
      <c r="AQ21" s="516"/>
      <c r="AR21" s="516"/>
      <c r="AS21" s="517"/>
      <c r="AT21" s="14"/>
    </row>
    <row r="22" spans="1:46" x14ac:dyDescent="0.25">
      <c r="A22" s="14"/>
      <c r="B22" s="14"/>
      <c r="C22" s="14"/>
      <c r="D22" s="14"/>
      <c r="E22" s="14"/>
      <c r="F22" s="14"/>
      <c r="G22" s="518"/>
      <c r="H22" s="519"/>
      <c r="I22" s="519"/>
      <c r="J22" s="519"/>
      <c r="K22" s="519"/>
      <c r="L22" s="519"/>
      <c r="M22" s="519"/>
      <c r="N22" s="519"/>
      <c r="O22" s="519"/>
      <c r="P22" s="519"/>
      <c r="Q22" s="519"/>
      <c r="R22" s="519"/>
      <c r="S22" s="519"/>
      <c r="T22" s="519"/>
      <c r="U22" s="519"/>
      <c r="V22" s="519"/>
      <c r="W22" s="519"/>
      <c r="X22" s="519"/>
      <c r="Y22" s="519"/>
      <c r="Z22" s="519"/>
      <c r="AA22" s="519"/>
      <c r="AB22" s="519"/>
      <c r="AC22" s="519"/>
      <c r="AD22" s="519"/>
      <c r="AE22" s="519"/>
      <c r="AF22" s="519"/>
      <c r="AG22" s="519"/>
      <c r="AH22" s="519"/>
      <c r="AI22" s="519"/>
      <c r="AJ22" s="519"/>
      <c r="AK22" s="519"/>
      <c r="AL22" s="519"/>
      <c r="AM22" s="519"/>
      <c r="AN22" s="519"/>
      <c r="AO22" s="519"/>
      <c r="AP22" s="519"/>
      <c r="AQ22" s="519"/>
      <c r="AR22" s="519"/>
      <c r="AS22" s="520"/>
      <c r="AT22" s="14"/>
    </row>
    <row r="23" spans="1:46" x14ac:dyDescent="0.2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row>
    <row r="24" spans="1:46" x14ac:dyDescent="0.2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row>
    <row r="25" spans="1:46" x14ac:dyDescent="0.25">
      <c r="A25" s="14"/>
      <c r="B25" s="503" t="s">
        <v>390</v>
      </c>
      <c r="C25" s="504"/>
      <c r="D25" s="504"/>
      <c r="E25" s="504"/>
      <c r="F25" s="504"/>
      <c r="G25" s="504"/>
      <c r="H25" s="504"/>
      <c r="I25" s="504"/>
      <c r="J25" s="504"/>
      <c r="K25" s="504"/>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5"/>
      <c r="AT25" s="14"/>
    </row>
    <row r="26" spans="1:46"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row>
    <row r="27" spans="1:46" x14ac:dyDescent="0.25">
      <c r="A27" s="14"/>
      <c r="B27" s="491" t="s">
        <v>391</v>
      </c>
      <c r="C27" s="492"/>
      <c r="D27" s="492"/>
      <c r="E27" s="492"/>
      <c r="F27" s="492"/>
      <c r="G27" s="492"/>
      <c r="H27" s="492"/>
      <c r="I27" s="492"/>
      <c r="J27" s="492"/>
      <c r="K27" s="492"/>
      <c r="L27" s="492"/>
      <c r="M27" s="492"/>
      <c r="N27" s="492"/>
      <c r="O27" s="492"/>
      <c r="P27" s="492"/>
      <c r="Q27" s="492"/>
      <c r="R27" s="492"/>
      <c r="S27" s="492"/>
      <c r="T27" s="492"/>
      <c r="U27" s="492"/>
      <c r="V27" s="492"/>
      <c r="W27" s="492"/>
      <c r="X27" s="492"/>
      <c r="Y27" s="492"/>
      <c r="Z27" s="492"/>
      <c r="AA27" s="492"/>
      <c r="AB27" s="492"/>
      <c r="AC27" s="492"/>
      <c r="AD27" s="492"/>
      <c r="AE27" s="492"/>
      <c r="AF27" s="492"/>
      <c r="AG27" s="492"/>
      <c r="AH27" s="492"/>
      <c r="AI27" s="492"/>
      <c r="AJ27" s="492"/>
      <c r="AK27" s="492"/>
      <c r="AL27" s="492"/>
      <c r="AM27" s="492"/>
      <c r="AN27" s="492"/>
      <c r="AO27" s="492"/>
      <c r="AP27" s="492"/>
      <c r="AQ27" s="492"/>
      <c r="AR27" s="492"/>
      <c r="AS27" s="493"/>
      <c r="AT27" s="14"/>
    </row>
    <row r="28" spans="1:46" x14ac:dyDescent="0.25">
      <c r="A28" s="14"/>
      <c r="B28" s="527" t="s">
        <v>392</v>
      </c>
      <c r="C28" s="528"/>
      <c r="D28" s="528"/>
      <c r="E28" s="528"/>
      <c r="F28" s="528"/>
      <c r="G28" s="528"/>
      <c r="H28" s="528"/>
      <c r="I28" s="528"/>
      <c r="J28" s="528"/>
      <c r="K28" s="528"/>
      <c r="L28" s="528"/>
      <c r="M28" s="528"/>
      <c r="N28" s="528"/>
      <c r="O28" s="528"/>
      <c r="P28" s="528"/>
      <c r="Q28" s="528"/>
      <c r="R28" s="528"/>
      <c r="S28" s="528"/>
      <c r="T28" s="528"/>
      <c r="U28" s="528"/>
      <c r="V28" s="528"/>
      <c r="W28" s="528"/>
      <c r="X28" s="528"/>
      <c r="Y28" s="528"/>
      <c r="Z28" s="528"/>
      <c r="AA28" s="528"/>
      <c r="AB28" s="528"/>
      <c r="AC28" s="528"/>
      <c r="AD28" s="528"/>
      <c r="AE28" s="528"/>
      <c r="AF28" s="528"/>
      <c r="AG28" s="528"/>
      <c r="AH28" s="528"/>
      <c r="AI28" s="528"/>
      <c r="AJ28" s="528"/>
      <c r="AK28" s="528"/>
      <c r="AL28" s="528"/>
      <c r="AM28" s="528"/>
      <c r="AN28" s="528"/>
      <c r="AO28" s="528"/>
      <c r="AP28" s="528"/>
      <c r="AQ28" s="528"/>
      <c r="AR28" s="528"/>
      <c r="AS28" s="529"/>
      <c r="AT28" s="14"/>
    </row>
    <row r="29" spans="1:46" x14ac:dyDescent="0.25">
      <c r="A29" s="14"/>
      <c r="B29" s="527" t="s">
        <v>393</v>
      </c>
      <c r="C29" s="528"/>
      <c r="D29" s="528"/>
      <c r="E29" s="528"/>
      <c r="F29" s="528"/>
      <c r="G29" s="528"/>
      <c r="H29" s="528"/>
      <c r="I29" s="528"/>
      <c r="J29" s="528"/>
      <c r="K29" s="528"/>
      <c r="L29" s="528"/>
      <c r="M29" s="528"/>
      <c r="N29" s="528"/>
      <c r="O29" s="528"/>
      <c r="P29" s="528"/>
      <c r="Q29" s="528"/>
      <c r="R29" s="528"/>
      <c r="S29" s="528"/>
      <c r="T29" s="528"/>
      <c r="U29" s="528"/>
      <c r="V29" s="528"/>
      <c r="W29" s="528"/>
      <c r="X29" s="528"/>
      <c r="Y29" s="528"/>
      <c r="Z29" s="528"/>
      <c r="AA29" s="528"/>
      <c r="AB29" s="528"/>
      <c r="AC29" s="528"/>
      <c r="AD29" s="528"/>
      <c r="AE29" s="528"/>
      <c r="AF29" s="528"/>
      <c r="AG29" s="528"/>
      <c r="AH29" s="528"/>
      <c r="AI29" s="528"/>
      <c r="AJ29" s="528"/>
      <c r="AK29" s="528"/>
      <c r="AL29" s="528"/>
      <c r="AM29" s="528"/>
      <c r="AN29" s="528"/>
      <c r="AO29" s="528"/>
      <c r="AP29" s="528"/>
      <c r="AQ29" s="528"/>
      <c r="AR29" s="528"/>
      <c r="AS29" s="529"/>
      <c r="AT29" s="14"/>
    </row>
    <row r="30" spans="1:46" x14ac:dyDescent="0.25">
      <c r="A30" s="14"/>
      <c r="B30" s="527" t="s">
        <v>394</v>
      </c>
      <c r="C30" s="528"/>
      <c r="D30" s="528"/>
      <c r="E30" s="528"/>
      <c r="F30" s="528"/>
      <c r="G30" s="528"/>
      <c r="H30" s="528"/>
      <c r="I30" s="528"/>
      <c r="J30" s="528"/>
      <c r="K30" s="528"/>
      <c r="L30" s="528"/>
      <c r="M30" s="528"/>
      <c r="N30" s="528"/>
      <c r="O30" s="528"/>
      <c r="P30" s="528"/>
      <c r="Q30" s="528"/>
      <c r="R30" s="528"/>
      <c r="S30" s="528"/>
      <c r="T30" s="528"/>
      <c r="U30" s="528"/>
      <c r="V30" s="528"/>
      <c r="W30" s="528"/>
      <c r="X30" s="528"/>
      <c r="Y30" s="528"/>
      <c r="Z30" s="528"/>
      <c r="AA30" s="528"/>
      <c r="AB30" s="528"/>
      <c r="AC30" s="528"/>
      <c r="AD30" s="528"/>
      <c r="AE30" s="528"/>
      <c r="AF30" s="528"/>
      <c r="AG30" s="528"/>
      <c r="AH30" s="528"/>
      <c r="AI30" s="528"/>
      <c r="AJ30" s="528"/>
      <c r="AK30" s="528"/>
      <c r="AL30" s="528"/>
      <c r="AM30" s="528"/>
      <c r="AN30" s="528"/>
      <c r="AO30" s="528"/>
      <c r="AP30" s="528"/>
      <c r="AQ30" s="528"/>
      <c r="AR30" s="528"/>
      <c r="AS30" s="529"/>
      <c r="AT30" s="14"/>
    </row>
    <row r="31" spans="1:46" x14ac:dyDescent="0.25">
      <c r="A31" s="14"/>
      <c r="B31" s="527" t="s">
        <v>395</v>
      </c>
      <c r="C31" s="528"/>
      <c r="D31" s="528"/>
      <c r="E31" s="528"/>
      <c r="F31" s="528"/>
      <c r="G31" s="528"/>
      <c r="H31" s="528"/>
      <c r="I31" s="528"/>
      <c r="J31" s="528"/>
      <c r="K31" s="528"/>
      <c r="L31" s="528"/>
      <c r="M31" s="528"/>
      <c r="N31" s="528"/>
      <c r="O31" s="528"/>
      <c r="P31" s="528"/>
      <c r="Q31" s="528"/>
      <c r="R31" s="528"/>
      <c r="S31" s="528"/>
      <c r="T31" s="528"/>
      <c r="U31" s="528"/>
      <c r="V31" s="528"/>
      <c r="W31" s="528"/>
      <c r="X31" s="528"/>
      <c r="Y31" s="528"/>
      <c r="Z31" s="528"/>
      <c r="AA31" s="528"/>
      <c r="AB31" s="528"/>
      <c r="AC31" s="528"/>
      <c r="AD31" s="528"/>
      <c r="AE31" s="528"/>
      <c r="AF31" s="528"/>
      <c r="AG31" s="528"/>
      <c r="AH31" s="528"/>
      <c r="AI31" s="528"/>
      <c r="AJ31" s="528"/>
      <c r="AK31" s="528"/>
      <c r="AL31" s="528"/>
      <c r="AM31" s="528"/>
      <c r="AN31" s="528"/>
      <c r="AO31" s="528"/>
      <c r="AP31" s="528"/>
      <c r="AQ31" s="528"/>
      <c r="AR31" s="528"/>
      <c r="AS31" s="529"/>
      <c r="AT31" s="14"/>
    </row>
    <row r="32" spans="1:46" x14ac:dyDescent="0.25">
      <c r="A32" s="14"/>
      <c r="B32" s="527" t="s">
        <v>396</v>
      </c>
      <c r="C32" s="528"/>
      <c r="D32" s="528"/>
      <c r="E32" s="528"/>
      <c r="F32" s="528"/>
      <c r="G32" s="528"/>
      <c r="H32" s="528"/>
      <c r="I32" s="528"/>
      <c r="J32" s="528"/>
      <c r="K32" s="528"/>
      <c r="L32" s="528"/>
      <c r="M32" s="528"/>
      <c r="N32" s="528"/>
      <c r="O32" s="528"/>
      <c r="P32" s="528"/>
      <c r="Q32" s="528"/>
      <c r="R32" s="528"/>
      <c r="S32" s="528"/>
      <c r="T32" s="528"/>
      <c r="U32" s="528"/>
      <c r="V32" s="528"/>
      <c r="W32" s="528"/>
      <c r="X32" s="528"/>
      <c r="Y32" s="528"/>
      <c r="Z32" s="528"/>
      <c r="AA32" s="528"/>
      <c r="AB32" s="528"/>
      <c r="AC32" s="528"/>
      <c r="AD32" s="528"/>
      <c r="AE32" s="528"/>
      <c r="AF32" s="528"/>
      <c r="AG32" s="528"/>
      <c r="AH32" s="528"/>
      <c r="AI32" s="528"/>
      <c r="AJ32" s="528"/>
      <c r="AK32" s="528"/>
      <c r="AL32" s="528"/>
      <c r="AM32" s="528"/>
      <c r="AN32" s="528"/>
      <c r="AO32" s="528"/>
      <c r="AP32" s="528"/>
      <c r="AQ32" s="528"/>
      <c r="AR32" s="528"/>
      <c r="AS32" s="529"/>
      <c r="AT32" s="14"/>
    </row>
    <row r="33" spans="1:46" x14ac:dyDescent="0.25">
      <c r="A33" s="14"/>
      <c r="B33" s="527" t="s">
        <v>397</v>
      </c>
      <c r="C33" s="528"/>
      <c r="D33" s="528"/>
      <c r="E33" s="528"/>
      <c r="F33" s="528"/>
      <c r="G33" s="528"/>
      <c r="H33" s="528"/>
      <c r="I33" s="528"/>
      <c r="J33" s="528"/>
      <c r="K33" s="528"/>
      <c r="L33" s="528"/>
      <c r="M33" s="528"/>
      <c r="N33" s="528"/>
      <c r="O33" s="528"/>
      <c r="P33" s="528"/>
      <c r="Q33" s="528"/>
      <c r="R33" s="528"/>
      <c r="S33" s="528"/>
      <c r="T33" s="528"/>
      <c r="U33" s="528"/>
      <c r="V33" s="528"/>
      <c r="W33" s="528"/>
      <c r="X33" s="528"/>
      <c r="Y33" s="528"/>
      <c r="Z33" s="528"/>
      <c r="AA33" s="528"/>
      <c r="AB33" s="528"/>
      <c r="AC33" s="528"/>
      <c r="AD33" s="528"/>
      <c r="AE33" s="528"/>
      <c r="AF33" s="528"/>
      <c r="AG33" s="528"/>
      <c r="AH33" s="528"/>
      <c r="AI33" s="528"/>
      <c r="AJ33" s="528"/>
      <c r="AK33" s="528"/>
      <c r="AL33" s="528"/>
      <c r="AM33" s="528"/>
      <c r="AN33" s="528"/>
      <c r="AO33" s="528"/>
      <c r="AP33" s="528"/>
      <c r="AQ33" s="528"/>
      <c r="AR33" s="528"/>
      <c r="AS33" s="529"/>
      <c r="AT33" s="14"/>
    </row>
    <row r="34" spans="1:46" x14ac:dyDescent="0.25">
      <c r="A34" s="14"/>
      <c r="B34" s="530" t="s">
        <v>398</v>
      </c>
      <c r="C34" s="531"/>
      <c r="D34" s="531"/>
      <c r="E34" s="531"/>
      <c r="F34" s="531"/>
      <c r="G34" s="531"/>
      <c r="H34" s="531"/>
      <c r="I34" s="531"/>
      <c r="J34" s="531"/>
      <c r="K34" s="531"/>
      <c r="L34" s="531"/>
      <c r="M34" s="531"/>
      <c r="N34" s="531"/>
      <c r="O34" s="531"/>
      <c r="P34" s="531"/>
      <c r="Q34" s="531"/>
      <c r="R34" s="531"/>
      <c r="S34" s="531"/>
      <c r="T34" s="531"/>
      <c r="U34" s="531"/>
      <c r="V34" s="531"/>
      <c r="W34" s="531"/>
      <c r="X34" s="531"/>
      <c r="Y34" s="531"/>
      <c r="Z34" s="531"/>
      <c r="AA34" s="531"/>
      <c r="AB34" s="531"/>
      <c r="AC34" s="531"/>
      <c r="AD34" s="531"/>
      <c r="AE34" s="531"/>
      <c r="AF34" s="531"/>
      <c r="AG34" s="531"/>
      <c r="AH34" s="531"/>
      <c r="AI34" s="531"/>
      <c r="AJ34" s="531"/>
      <c r="AK34" s="531"/>
      <c r="AL34" s="531"/>
      <c r="AM34" s="531"/>
      <c r="AN34" s="531"/>
      <c r="AO34" s="531"/>
      <c r="AP34" s="531"/>
      <c r="AQ34" s="531"/>
      <c r="AR34" s="531"/>
      <c r="AS34" s="532"/>
      <c r="AT34" s="14"/>
    </row>
    <row r="35" spans="1:46"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row>
    <row r="36" spans="1:46"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row>
    <row r="37" spans="1:46" x14ac:dyDescent="0.25">
      <c r="A37" s="14"/>
      <c r="B37" s="525" t="s">
        <v>399</v>
      </c>
      <c r="C37" s="526"/>
      <c r="D37" s="526"/>
      <c r="E37" s="526"/>
      <c r="F37" s="526"/>
      <c r="G37" s="526"/>
      <c r="H37" s="526"/>
      <c r="I37" s="526"/>
      <c r="J37" s="526"/>
      <c r="K37" s="526"/>
      <c r="L37" s="526"/>
      <c r="M37" s="526"/>
      <c r="N37" s="526"/>
      <c r="O37" s="526"/>
      <c r="P37" s="526"/>
      <c r="Q37" s="526"/>
      <c r="R37" s="526"/>
      <c r="S37" s="526"/>
      <c r="T37" s="526"/>
      <c r="U37" s="526"/>
      <c r="V37" s="526"/>
      <c r="W37" s="526"/>
      <c r="X37" s="526"/>
      <c r="Y37" s="526"/>
      <c r="Z37" s="526"/>
      <c r="AA37" s="526"/>
      <c r="AB37" s="526"/>
      <c r="AC37" s="526"/>
      <c r="AD37" s="526"/>
      <c r="AE37" s="526"/>
      <c r="AF37" s="526"/>
      <c r="AG37" s="526"/>
      <c r="AH37" s="526"/>
      <c r="AI37" s="526"/>
      <c r="AJ37" s="526"/>
      <c r="AK37" s="526"/>
      <c r="AL37" s="526"/>
      <c r="AM37" s="526"/>
      <c r="AN37" s="526"/>
      <c r="AO37" s="526"/>
      <c r="AP37" s="526"/>
      <c r="AQ37" s="526"/>
      <c r="AR37" s="526"/>
      <c r="AS37" s="533"/>
      <c r="AT37" s="14"/>
    </row>
    <row r="38" spans="1:46" x14ac:dyDescent="0.25">
      <c r="A38" s="14"/>
      <c r="B38" s="491" t="s">
        <v>400</v>
      </c>
      <c r="C38" s="492"/>
      <c r="D38" s="492"/>
      <c r="E38" s="492"/>
      <c r="F38" s="492"/>
      <c r="G38" s="492"/>
      <c r="H38" s="492"/>
      <c r="I38" s="492"/>
      <c r="J38" s="492"/>
      <c r="K38" s="492"/>
      <c r="L38" s="492"/>
      <c r="M38" s="492"/>
      <c r="N38" s="492"/>
      <c r="O38" s="492"/>
      <c r="P38" s="492"/>
      <c r="Q38" s="492"/>
      <c r="R38" s="492"/>
      <c r="S38" s="492"/>
      <c r="T38" s="492"/>
      <c r="U38" s="492"/>
      <c r="V38" s="492"/>
      <c r="W38" s="492"/>
      <c r="X38" s="492"/>
      <c r="Y38" s="492"/>
      <c r="Z38" s="492"/>
      <c r="AA38" s="492"/>
      <c r="AB38" s="492"/>
      <c r="AC38" s="492"/>
      <c r="AD38" s="492"/>
      <c r="AE38" s="492"/>
      <c r="AF38" s="492"/>
      <c r="AG38" s="492"/>
      <c r="AH38" s="492"/>
      <c r="AI38" s="492"/>
      <c r="AJ38" s="492"/>
      <c r="AK38" s="492"/>
      <c r="AL38" s="492"/>
      <c r="AM38" s="492"/>
      <c r="AN38" s="492"/>
      <c r="AO38" s="492"/>
      <c r="AP38" s="492"/>
      <c r="AQ38" s="492"/>
      <c r="AR38" s="492"/>
      <c r="AS38" s="493"/>
      <c r="AT38" s="14"/>
    </row>
    <row r="39" spans="1:46" x14ac:dyDescent="0.25">
      <c r="A39" s="14"/>
      <c r="B39" s="527" t="s">
        <v>401</v>
      </c>
      <c r="C39" s="528"/>
      <c r="D39" s="528"/>
      <c r="E39" s="528"/>
      <c r="F39" s="528"/>
      <c r="G39" s="528"/>
      <c r="H39" s="528"/>
      <c r="I39" s="528"/>
      <c r="J39" s="528"/>
      <c r="K39" s="528"/>
      <c r="L39" s="528"/>
      <c r="M39" s="528"/>
      <c r="N39" s="528"/>
      <c r="O39" s="528"/>
      <c r="P39" s="528"/>
      <c r="Q39" s="528"/>
      <c r="R39" s="528"/>
      <c r="S39" s="528"/>
      <c r="T39" s="528"/>
      <c r="U39" s="528"/>
      <c r="V39" s="528"/>
      <c r="W39" s="528"/>
      <c r="X39" s="528"/>
      <c r="Y39" s="528"/>
      <c r="Z39" s="528"/>
      <c r="AA39" s="528"/>
      <c r="AB39" s="528"/>
      <c r="AC39" s="528"/>
      <c r="AD39" s="528"/>
      <c r="AE39" s="528"/>
      <c r="AF39" s="528"/>
      <c r="AG39" s="528"/>
      <c r="AH39" s="528"/>
      <c r="AI39" s="528"/>
      <c r="AJ39" s="528"/>
      <c r="AK39" s="528"/>
      <c r="AL39" s="528"/>
      <c r="AM39" s="528"/>
      <c r="AN39" s="528"/>
      <c r="AO39" s="528"/>
      <c r="AP39" s="528"/>
      <c r="AQ39" s="528"/>
      <c r="AR39" s="528"/>
      <c r="AS39" s="529"/>
      <c r="AT39" s="14"/>
    </row>
    <row r="40" spans="1:46" x14ac:dyDescent="0.25">
      <c r="A40" s="14"/>
      <c r="B40" s="527" t="s">
        <v>402</v>
      </c>
      <c r="C40" s="528"/>
      <c r="D40" s="528"/>
      <c r="E40" s="528"/>
      <c r="F40" s="528"/>
      <c r="G40" s="528"/>
      <c r="H40" s="528"/>
      <c r="I40" s="528"/>
      <c r="J40" s="528"/>
      <c r="K40" s="528"/>
      <c r="L40" s="528"/>
      <c r="M40" s="528"/>
      <c r="N40" s="528"/>
      <c r="O40" s="528"/>
      <c r="P40" s="528"/>
      <c r="Q40" s="528"/>
      <c r="R40" s="528"/>
      <c r="S40" s="528"/>
      <c r="T40" s="528"/>
      <c r="U40" s="528"/>
      <c r="V40" s="528"/>
      <c r="W40" s="528"/>
      <c r="X40" s="528"/>
      <c r="Y40" s="528"/>
      <c r="Z40" s="528"/>
      <c r="AA40" s="528"/>
      <c r="AB40" s="528"/>
      <c r="AC40" s="528"/>
      <c r="AD40" s="528"/>
      <c r="AE40" s="528"/>
      <c r="AF40" s="528"/>
      <c r="AG40" s="528"/>
      <c r="AH40" s="528"/>
      <c r="AI40" s="528"/>
      <c r="AJ40" s="528"/>
      <c r="AK40" s="528"/>
      <c r="AL40" s="528"/>
      <c r="AM40" s="528"/>
      <c r="AN40" s="528"/>
      <c r="AO40" s="528"/>
      <c r="AP40" s="528"/>
      <c r="AQ40" s="528"/>
      <c r="AR40" s="528"/>
      <c r="AS40" s="529"/>
      <c r="AT40" s="14"/>
    </row>
    <row r="41" spans="1:46" x14ac:dyDescent="0.25">
      <c r="A41" s="14"/>
      <c r="B41" s="527" t="s">
        <v>403</v>
      </c>
      <c r="C41" s="528"/>
      <c r="D41" s="528"/>
      <c r="E41" s="528"/>
      <c r="F41" s="528"/>
      <c r="G41" s="528"/>
      <c r="H41" s="528"/>
      <c r="I41" s="528"/>
      <c r="J41" s="528"/>
      <c r="K41" s="528"/>
      <c r="L41" s="528"/>
      <c r="M41" s="528"/>
      <c r="N41" s="528"/>
      <c r="O41" s="528"/>
      <c r="P41" s="528"/>
      <c r="Q41" s="528"/>
      <c r="R41" s="528"/>
      <c r="S41" s="528"/>
      <c r="T41" s="528"/>
      <c r="U41" s="528"/>
      <c r="V41" s="528"/>
      <c r="W41" s="528"/>
      <c r="X41" s="528"/>
      <c r="Y41" s="528"/>
      <c r="Z41" s="528"/>
      <c r="AA41" s="528"/>
      <c r="AB41" s="528"/>
      <c r="AC41" s="528"/>
      <c r="AD41" s="528"/>
      <c r="AE41" s="528"/>
      <c r="AF41" s="528"/>
      <c r="AG41" s="528"/>
      <c r="AH41" s="528"/>
      <c r="AI41" s="528"/>
      <c r="AJ41" s="528"/>
      <c r="AK41" s="528"/>
      <c r="AL41" s="528"/>
      <c r="AM41" s="528"/>
      <c r="AN41" s="528"/>
      <c r="AO41" s="528"/>
      <c r="AP41" s="528"/>
      <c r="AQ41" s="528"/>
      <c r="AR41" s="528"/>
      <c r="AS41" s="529"/>
      <c r="AT41" s="14"/>
    </row>
    <row r="42" spans="1:46" x14ac:dyDescent="0.25">
      <c r="A42" s="14"/>
      <c r="B42" s="530" t="s">
        <v>404</v>
      </c>
      <c r="C42" s="531"/>
      <c r="D42" s="531"/>
      <c r="E42" s="531"/>
      <c r="F42" s="531"/>
      <c r="G42" s="531"/>
      <c r="H42" s="531"/>
      <c r="I42" s="531"/>
      <c r="J42" s="531"/>
      <c r="K42" s="531"/>
      <c r="L42" s="531"/>
      <c r="M42" s="531"/>
      <c r="N42" s="531"/>
      <c r="O42" s="531"/>
      <c r="P42" s="531"/>
      <c r="Q42" s="531"/>
      <c r="R42" s="531"/>
      <c r="S42" s="531"/>
      <c r="T42" s="531"/>
      <c r="U42" s="531"/>
      <c r="V42" s="531"/>
      <c r="W42" s="531"/>
      <c r="X42" s="531"/>
      <c r="Y42" s="531"/>
      <c r="Z42" s="531"/>
      <c r="AA42" s="531"/>
      <c r="AB42" s="531"/>
      <c r="AC42" s="531"/>
      <c r="AD42" s="531"/>
      <c r="AE42" s="531"/>
      <c r="AF42" s="531"/>
      <c r="AG42" s="531"/>
      <c r="AH42" s="531"/>
      <c r="AI42" s="531"/>
      <c r="AJ42" s="531"/>
      <c r="AK42" s="531"/>
      <c r="AL42" s="531"/>
      <c r="AM42" s="531"/>
      <c r="AN42" s="531"/>
      <c r="AO42" s="531"/>
      <c r="AP42" s="531"/>
      <c r="AQ42" s="531"/>
      <c r="AR42" s="531"/>
      <c r="AS42" s="532"/>
      <c r="AT42" s="14"/>
    </row>
    <row r="43" spans="1:46" x14ac:dyDescent="0.2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row>
    <row r="44" spans="1:46" x14ac:dyDescent="0.25">
      <c r="A44" s="14"/>
      <c r="B44" s="14"/>
      <c r="C44" s="14"/>
      <c r="D44" s="14"/>
      <c r="E44" s="14"/>
      <c r="F44" s="14"/>
      <c r="G44" s="14"/>
      <c r="H44" s="14"/>
      <c r="I44" s="14"/>
      <c r="J44" s="14"/>
      <c r="K44" s="14"/>
      <c r="L44" s="14"/>
      <c r="M44" s="14"/>
      <c r="N44" s="14"/>
      <c r="O44" s="14"/>
      <c r="P44" s="14"/>
      <c r="Q44" s="14"/>
      <c r="R44" s="14"/>
      <c r="S44" s="14"/>
      <c r="T44" s="14"/>
      <c r="U44" s="521" t="s">
        <v>406</v>
      </c>
      <c r="V44" s="522"/>
      <c r="W44" s="522"/>
      <c r="X44" s="522"/>
      <c r="Y44" s="522"/>
      <c r="Z44" s="522"/>
      <c r="AA44" s="522"/>
      <c r="AB44" s="522"/>
      <c r="AC44" s="522"/>
      <c r="AD44" s="522"/>
      <c r="AE44" s="522"/>
      <c r="AF44" s="522"/>
      <c r="AG44" s="522"/>
      <c r="AH44" s="522"/>
      <c r="AI44" s="522"/>
      <c r="AJ44" s="522"/>
      <c r="AK44" s="534"/>
      <c r="AL44" s="14"/>
      <c r="AM44" s="14"/>
      <c r="AN44" s="14"/>
      <c r="AO44" s="14"/>
      <c r="AP44" s="14"/>
      <c r="AQ44" s="14"/>
      <c r="AR44" s="14"/>
      <c r="AS44" s="14"/>
      <c r="AT44" s="14"/>
    </row>
    <row r="45" spans="1:46" x14ac:dyDescent="0.25">
      <c r="A45" s="14"/>
      <c r="B45" s="525" t="s">
        <v>405</v>
      </c>
      <c r="C45" s="526"/>
      <c r="D45" s="526"/>
      <c r="E45" s="526"/>
      <c r="F45" s="526"/>
      <c r="G45" s="526"/>
      <c r="H45" s="526"/>
      <c r="I45" s="526"/>
      <c r="J45" s="526"/>
      <c r="K45" s="526"/>
      <c r="L45" s="526"/>
      <c r="M45" s="526"/>
      <c r="N45" s="526"/>
      <c r="O45" s="526"/>
      <c r="P45" s="533"/>
      <c r="Q45" s="14"/>
      <c r="R45" s="14"/>
      <c r="S45" s="14"/>
      <c r="T45" s="14"/>
      <c r="U45" s="548"/>
      <c r="V45" s="549"/>
      <c r="W45" s="549"/>
      <c r="X45" s="549"/>
      <c r="Y45" s="549"/>
      <c r="Z45" s="549"/>
      <c r="AA45" s="549"/>
      <c r="AB45" s="549"/>
      <c r="AC45" s="549"/>
      <c r="AD45" s="549"/>
      <c r="AE45" s="549"/>
      <c r="AF45" s="549"/>
      <c r="AG45" s="549"/>
      <c r="AH45" s="549"/>
      <c r="AI45" s="549"/>
      <c r="AJ45" s="549"/>
      <c r="AK45" s="550"/>
      <c r="AL45" s="14"/>
      <c r="AM45" s="14"/>
      <c r="AN45" s="557" t="s">
        <v>407</v>
      </c>
      <c r="AO45" s="558"/>
      <c r="AP45" s="558"/>
      <c r="AQ45" s="558"/>
      <c r="AR45" s="558"/>
      <c r="AS45" s="559"/>
      <c r="AT45" s="14"/>
    </row>
    <row r="46" spans="1:46" x14ac:dyDescent="0.25">
      <c r="A46" s="14"/>
      <c r="B46" s="545" t="s">
        <v>408</v>
      </c>
      <c r="C46" s="546"/>
      <c r="D46" s="546"/>
      <c r="E46" s="546"/>
      <c r="F46" s="546"/>
      <c r="G46" s="546"/>
      <c r="H46" s="546"/>
      <c r="I46" s="546"/>
      <c r="J46" s="546"/>
      <c r="K46" s="546"/>
      <c r="L46" s="546"/>
      <c r="M46" s="546"/>
      <c r="N46" s="546"/>
      <c r="O46" s="546"/>
      <c r="P46" s="547"/>
      <c r="Q46" s="14"/>
      <c r="R46" s="14"/>
      <c r="S46" s="14"/>
      <c r="T46" s="14"/>
      <c r="U46" s="551"/>
      <c r="V46" s="552"/>
      <c r="W46" s="552"/>
      <c r="X46" s="552"/>
      <c r="Y46" s="552"/>
      <c r="Z46" s="552"/>
      <c r="AA46" s="552"/>
      <c r="AB46" s="552"/>
      <c r="AC46" s="552"/>
      <c r="AD46" s="552"/>
      <c r="AE46" s="552"/>
      <c r="AF46" s="552"/>
      <c r="AG46" s="552"/>
      <c r="AH46" s="552"/>
      <c r="AI46" s="552"/>
      <c r="AJ46" s="552"/>
      <c r="AK46" s="553"/>
      <c r="AL46" s="14"/>
      <c r="AM46" s="14"/>
      <c r="AN46" s="560"/>
      <c r="AO46" s="561"/>
      <c r="AP46" s="561"/>
      <c r="AQ46" s="561"/>
      <c r="AR46" s="561"/>
      <c r="AS46" s="562"/>
      <c r="AT46" s="14"/>
    </row>
    <row r="47" spans="1:46" x14ac:dyDescent="0.25">
      <c r="A47" s="14"/>
      <c r="B47" s="14"/>
      <c r="C47" s="14"/>
      <c r="D47" s="14"/>
      <c r="E47" s="14"/>
      <c r="F47" s="14"/>
      <c r="G47" s="14"/>
      <c r="H47" s="14"/>
      <c r="I47" s="14"/>
      <c r="J47" s="14"/>
      <c r="K47" s="14"/>
      <c r="L47" s="14"/>
      <c r="M47" s="14"/>
      <c r="N47" s="14"/>
      <c r="O47" s="14"/>
      <c r="P47" s="14"/>
      <c r="Q47" s="14"/>
      <c r="R47" s="14"/>
      <c r="S47" s="14"/>
      <c r="T47" s="14"/>
      <c r="U47" s="554"/>
      <c r="V47" s="555"/>
      <c r="W47" s="555"/>
      <c r="X47" s="555"/>
      <c r="Y47" s="555"/>
      <c r="Z47" s="555"/>
      <c r="AA47" s="555"/>
      <c r="AB47" s="555"/>
      <c r="AC47" s="555"/>
      <c r="AD47" s="555"/>
      <c r="AE47" s="555"/>
      <c r="AF47" s="555"/>
      <c r="AG47" s="555"/>
      <c r="AH47" s="555"/>
      <c r="AI47" s="555"/>
      <c r="AJ47" s="555"/>
      <c r="AK47" s="556"/>
      <c r="AL47" s="14"/>
      <c r="AM47" s="14"/>
      <c r="AN47" s="14"/>
      <c r="AO47" s="14"/>
      <c r="AP47" s="14"/>
      <c r="AQ47" s="14"/>
      <c r="AR47" s="14"/>
      <c r="AS47" s="14"/>
      <c r="AT47" s="14"/>
    </row>
    <row r="48" spans="1:46" x14ac:dyDescent="0.25">
      <c r="A48" s="14"/>
      <c r="B48" s="563" t="s">
        <v>432</v>
      </c>
      <c r="C48" s="564"/>
      <c r="D48" s="564"/>
      <c r="E48" s="564"/>
      <c r="F48" s="564"/>
      <c r="G48" s="564"/>
      <c r="H48" s="564"/>
      <c r="I48" s="564"/>
      <c r="J48" s="564"/>
      <c r="K48" s="564"/>
      <c r="L48" s="564"/>
      <c r="M48" s="564"/>
      <c r="N48" s="564"/>
      <c r="O48" s="564"/>
      <c r="P48" s="565"/>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row>
    <row r="49" spans="1:46" x14ac:dyDescent="0.25">
      <c r="A49" s="14"/>
      <c r="B49" s="566"/>
      <c r="C49" s="567"/>
      <c r="D49" s="567"/>
      <c r="E49" s="567"/>
      <c r="F49" s="567"/>
      <c r="G49" s="567"/>
      <c r="H49" s="567"/>
      <c r="I49" s="567"/>
      <c r="J49" s="567"/>
      <c r="K49" s="567"/>
      <c r="L49" s="567"/>
      <c r="M49" s="567"/>
      <c r="N49" s="567"/>
      <c r="O49" s="567"/>
      <c r="P49" s="568"/>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row>
    <row r="50" spans="1:46"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row>
    <row r="51" spans="1:46" x14ac:dyDescent="0.25">
      <c r="A51" s="14"/>
      <c r="B51" s="14"/>
      <c r="C51" s="14"/>
      <c r="D51" s="14"/>
      <c r="E51" s="521" t="s">
        <v>409</v>
      </c>
      <c r="F51" s="522"/>
      <c r="G51" s="522"/>
      <c r="H51" s="522"/>
      <c r="I51" s="522"/>
      <c r="J51" s="522"/>
      <c r="K51" s="522"/>
      <c r="L51" s="522"/>
      <c r="M51" s="522"/>
      <c r="N51" s="522"/>
      <c r="O51" s="522"/>
      <c r="P51" s="522"/>
      <c r="Q51" s="522"/>
      <c r="R51" s="522"/>
      <c r="S51" s="522"/>
      <c r="T51" s="522"/>
      <c r="U51" s="522"/>
      <c r="V51" s="522"/>
      <c r="W51" s="522"/>
      <c r="X51" s="522"/>
      <c r="Y51" s="522"/>
      <c r="Z51" s="522"/>
      <c r="AA51" s="522"/>
      <c r="AB51" s="522"/>
      <c r="AC51" s="522"/>
      <c r="AD51" s="522"/>
      <c r="AE51" s="522"/>
      <c r="AF51" s="522"/>
      <c r="AG51" s="522"/>
      <c r="AH51" s="522"/>
      <c r="AI51" s="522"/>
      <c r="AJ51" s="522"/>
      <c r="AK51" s="522"/>
      <c r="AL51" s="522"/>
      <c r="AM51" s="522"/>
      <c r="AN51" s="522"/>
      <c r="AO51" s="522"/>
      <c r="AP51" s="534"/>
      <c r="AQ51" s="14"/>
      <c r="AR51" s="14"/>
      <c r="AS51" s="14"/>
      <c r="AT51" s="14"/>
    </row>
    <row r="52" spans="1:46" x14ac:dyDescent="0.25">
      <c r="A52" s="14"/>
      <c r="B52" s="14"/>
      <c r="C52" s="14"/>
      <c r="D52" s="14"/>
      <c r="E52" s="535"/>
      <c r="F52" s="536"/>
      <c r="G52" s="536"/>
      <c r="H52" s="536"/>
      <c r="I52" s="536"/>
      <c r="J52" s="536"/>
      <c r="K52" s="536"/>
      <c r="L52" s="536"/>
      <c r="M52" s="536"/>
      <c r="N52" s="536"/>
      <c r="O52" s="536"/>
      <c r="P52" s="536"/>
      <c r="Q52" s="536"/>
      <c r="R52" s="536"/>
      <c r="S52" s="536"/>
      <c r="T52" s="536"/>
      <c r="U52" s="536"/>
      <c r="V52" s="536"/>
      <c r="W52" s="536"/>
      <c r="X52" s="536"/>
      <c r="Y52" s="536"/>
      <c r="Z52" s="536"/>
      <c r="AA52" s="536"/>
      <c r="AB52" s="536"/>
      <c r="AC52" s="536"/>
      <c r="AD52" s="536"/>
      <c r="AE52" s="536"/>
      <c r="AF52" s="536"/>
      <c r="AG52" s="536"/>
      <c r="AH52" s="536"/>
      <c r="AI52" s="536"/>
      <c r="AJ52" s="536"/>
      <c r="AK52" s="536"/>
      <c r="AL52" s="536"/>
      <c r="AM52" s="536"/>
      <c r="AN52" s="536"/>
      <c r="AO52" s="536"/>
      <c r="AP52" s="537"/>
      <c r="AQ52" s="14"/>
      <c r="AR52" s="14"/>
      <c r="AS52" s="14"/>
      <c r="AT52" s="14"/>
    </row>
    <row r="53" spans="1:46" x14ac:dyDescent="0.25">
      <c r="A53" s="14"/>
      <c r="B53" s="14"/>
      <c r="C53" s="14"/>
      <c r="D53" s="14"/>
      <c r="E53" s="538"/>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40"/>
      <c r="AQ53" s="14"/>
      <c r="AR53" s="14"/>
      <c r="AS53" s="14"/>
      <c r="AT53" s="14"/>
    </row>
    <row r="54" spans="1:46" x14ac:dyDescent="0.25">
      <c r="A54" s="14"/>
      <c r="B54" s="14"/>
      <c r="C54" s="14"/>
      <c r="D54" s="14"/>
      <c r="E54" s="538"/>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40"/>
      <c r="AQ54" s="14"/>
      <c r="AR54" s="14"/>
      <c r="AS54" s="14"/>
      <c r="AT54" s="14"/>
    </row>
    <row r="55" spans="1:46" x14ac:dyDescent="0.25">
      <c r="A55" s="14"/>
      <c r="B55" s="14"/>
      <c r="C55" s="14"/>
      <c r="D55" s="14"/>
      <c r="E55" s="538"/>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9"/>
      <c r="AO55" s="539"/>
      <c r="AP55" s="540"/>
      <c r="AQ55" s="14"/>
      <c r="AR55" s="14"/>
      <c r="AS55" s="14"/>
      <c r="AT55" s="14"/>
    </row>
    <row r="56" spans="1:46" x14ac:dyDescent="0.25">
      <c r="A56" s="14"/>
      <c r="B56" s="14"/>
      <c r="C56" s="14"/>
      <c r="D56" s="14"/>
      <c r="E56" s="538"/>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40"/>
      <c r="AQ56" s="14"/>
      <c r="AR56" s="14"/>
      <c r="AS56" s="14"/>
      <c r="AT56" s="14"/>
    </row>
    <row r="57" spans="1:46" x14ac:dyDescent="0.25">
      <c r="A57" s="14"/>
      <c r="B57" s="14"/>
      <c r="C57" s="14"/>
      <c r="D57" s="14"/>
      <c r="E57" s="538"/>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40"/>
      <c r="AQ57" s="14"/>
      <c r="AR57" s="14"/>
      <c r="AS57" s="14"/>
      <c r="AT57" s="14"/>
    </row>
    <row r="58" spans="1:46" x14ac:dyDescent="0.25">
      <c r="A58" s="14"/>
      <c r="B58" s="14"/>
      <c r="C58" s="14"/>
      <c r="D58" s="14"/>
      <c r="E58" s="538"/>
      <c r="F58" s="539"/>
      <c r="G58" s="539"/>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40"/>
      <c r="AQ58" s="14"/>
      <c r="AR58" s="14"/>
      <c r="AS58" s="14"/>
      <c r="AT58" s="14"/>
    </row>
    <row r="59" spans="1:46" x14ac:dyDescent="0.25">
      <c r="A59" s="14"/>
      <c r="B59" s="14"/>
      <c r="C59" s="14"/>
      <c r="D59" s="14"/>
      <c r="E59" s="538"/>
      <c r="F59" s="539"/>
      <c r="G59" s="539"/>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40"/>
      <c r="AQ59" s="14"/>
      <c r="AR59" s="14"/>
      <c r="AS59" s="14"/>
      <c r="AT59" s="14"/>
    </row>
    <row r="60" spans="1:46" x14ac:dyDescent="0.25">
      <c r="A60" s="14"/>
      <c r="B60" s="14"/>
      <c r="C60" s="14"/>
      <c r="D60" s="14"/>
      <c r="E60" s="538"/>
      <c r="F60" s="539"/>
      <c r="G60" s="539"/>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40"/>
      <c r="AQ60" s="14"/>
      <c r="AR60" s="14"/>
      <c r="AS60" s="14"/>
      <c r="AT60" s="14"/>
    </row>
    <row r="61" spans="1:46" x14ac:dyDescent="0.25">
      <c r="A61" s="14"/>
      <c r="B61" s="14"/>
      <c r="C61" s="14"/>
      <c r="D61" s="14"/>
      <c r="E61" s="538"/>
      <c r="F61" s="539"/>
      <c r="G61" s="539"/>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40"/>
      <c r="AQ61" s="14"/>
      <c r="AR61" s="14"/>
      <c r="AS61" s="14"/>
      <c r="AT61" s="14"/>
    </row>
    <row r="62" spans="1:46" x14ac:dyDescent="0.25">
      <c r="A62" s="14"/>
      <c r="B62" s="14"/>
      <c r="C62" s="14"/>
      <c r="D62" s="14"/>
      <c r="E62" s="541"/>
      <c r="F62" s="542"/>
      <c r="G62" s="542"/>
      <c r="H62" s="542"/>
      <c r="I62" s="542"/>
      <c r="J62" s="542"/>
      <c r="K62" s="542"/>
      <c r="L62" s="542"/>
      <c r="M62" s="542"/>
      <c r="N62" s="542"/>
      <c r="O62" s="542"/>
      <c r="P62" s="542"/>
      <c r="Q62" s="542"/>
      <c r="R62" s="542"/>
      <c r="S62" s="542"/>
      <c r="T62" s="542"/>
      <c r="U62" s="542"/>
      <c r="V62" s="542"/>
      <c r="W62" s="542"/>
      <c r="X62" s="542"/>
      <c r="Y62" s="542"/>
      <c r="Z62" s="542"/>
      <c r="AA62" s="542"/>
      <c r="AB62" s="542"/>
      <c r="AC62" s="542"/>
      <c r="AD62" s="542"/>
      <c r="AE62" s="542"/>
      <c r="AF62" s="542"/>
      <c r="AG62" s="542"/>
      <c r="AH62" s="542"/>
      <c r="AI62" s="542"/>
      <c r="AJ62" s="542"/>
      <c r="AK62" s="542"/>
      <c r="AL62" s="542"/>
      <c r="AM62" s="542"/>
      <c r="AN62" s="542"/>
      <c r="AO62" s="542"/>
      <c r="AP62" s="543"/>
      <c r="AQ62" s="14"/>
      <c r="AR62" s="14"/>
      <c r="AS62" s="14"/>
      <c r="AT62" s="14"/>
    </row>
    <row r="63" spans="1:46" x14ac:dyDescent="0.25">
      <c r="A63" s="14"/>
      <c r="B63" s="14"/>
      <c r="C63" s="14"/>
      <c r="D63" s="14"/>
      <c r="E63" s="521" t="s">
        <v>410</v>
      </c>
      <c r="F63" s="522"/>
      <c r="G63" s="522"/>
      <c r="H63" s="522"/>
      <c r="I63" s="522"/>
      <c r="J63" s="522"/>
      <c r="K63" s="522"/>
      <c r="L63" s="522"/>
      <c r="M63" s="522"/>
      <c r="N63" s="522"/>
      <c r="O63" s="522"/>
      <c r="P63" s="522"/>
      <c r="Q63" s="522"/>
      <c r="R63" s="522"/>
      <c r="S63" s="522"/>
      <c r="T63" s="522"/>
      <c r="U63" s="522"/>
      <c r="V63" s="522"/>
      <c r="W63" s="522"/>
      <c r="X63" s="522"/>
      <c r="Y63" s="522"/>
      <c r="Z63" s="522"/>
      <c r="AA63" s="522"/>
      <c r="AB63" s="522"/>
      <c r="AC63" s="522"/>
      <c r="AD63" s="522"/>
      <c r="AE63" s="522"/>
      <c r="AF63" s="522"/>
      <c r="AG63" s="522"/>
      <c r="AH63" s="522"/>
      <c r="AI63" s="522"/>
      <c r="AJ63" s="522"/>
      <c r="AK63" s="522"/>
      <c r="AL63" s="522"/>
      <c r="AM63" s="522"/>
      <c r="AN63" s="522"/>
      <c r="AO63" s="522"/>
      <c r="AP63" s="534"/>
      <c r="AQ63" s="14"/>
      <c r="AR63" s="14"/>
      <c r="AS63" s="14"/>
      <c r="AT63" s="14"/>
    </row>
    <row r="64" spans="1:46"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row>
    <row r="65" spans="1:46" x14ac:dyDescent="0.25">
      <c r="A65" s="14"/>
      <c r="B65" s="14"/>
      <c r="C65" s="14"/>
      <c r="D65" s="14"/>
      <c r="E65" s="544" t="s">
        <v>411</v>
      </c>
      <c r="F65" s="544"/>
      <c r="G65" s="544"/>
      <c r="H65" s="544"/>
      <c r="I65" s="544"/>
      <c r="J65" s="544"/>
      <c r="K65" s="544"/>
      <c r="L65" s="544"/>
      <c r="M65" s="544"/>
      <c r="N65" s="544"/>
      <c r="O65" s="544"/>
      <c r="P65" s="544"/>
      <c r="Q65" s="544"/>
      <c r="R65" s="544"/>
      <c r="S65" s="544"/>
      <c r="T65" s="54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row>
    <row r="66" spans="1:46"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row>
  </sheetData>
  <sheetProtection algorithmName="SHA-512" hashValue="gFFDaSgQgt/5F+yYRN6DNDCR154NhWmhKB3AIv2D3e/EP6yz8M59jQA3BexiKWOW9FqyWgAamCNnAjSwscpdnw==" saltValue="4QWvTvNyDF/W9EZWmcTuwQ==" spinCount="100000" sheet="1" objects="1" scenarios="1"/>
  <mergeCells count="36">
    <mergeCell ref="E51:AP51"/>
    <mergeCell ref="E52:AP62"/>
    <mergeCell ref="E63:AP63"/>
    <mergeCell ref="E65:T65"/>
    <mergeCell ref="B42:AS42"/>
    <mergeCell ref="B45:P45"/>
    <mergeCell ref="B46:P46"/>
    <mergeCell ref="U44:AK44"/>
    <mergeCell ref="U45:AK47"/>
    <mergeCell ref="AN45:AS46"/>
    <mergeCell ref="B48:P49"/>
    <mergeCell ref="B41:AS41"/>
    <mergeCell ref="B28:AS28"/>
    <mergeCell ref="B29:AS29"/>
    <mergeCell ref="B30:AS30"/>
    <mergeCell ref="B31:AS31"/>
    <mergeCell ref="B32:AS32"/>
    <mergeCell ref="B33:AS33"/>
    <mergeCell ref="B34:AS34"/>
    <mergeCell ref="B37:AS37"/>
    <mergeCell ref="B38:AS38"/>
    <mergeCell ref="B39:AS39"/>
    <mergeCell ref="B40:AS40"/>
    <mergeCell ref="B27:AS27"/>
    <mergeCell ref="B2:AS5"/>
    <mergeCell ref="B7:AS7"/>
    <mergeCell ref="B8:AS10"/>
    <mergeCell ref="B12:F12"/>
    <mergeCell ref="G12:AS13"/>
    <mergeCell ref="B15:F15"/>
    <mergeCell ref="G15:AS16"/>
    <mergeCell ref="B18:F18"/>
    <mergeCell ref="G18:AS19"/>
    <mergeCell ref="B21:F21"/>
    <mergeCell ref="G21:AS22"/>
    <mergeCell ref="B25:AS25"/>
  </mergeCells>
  <hyperlinks>
    <hyperlink ref="B48:P49" r:id="rId1" display="Spreadsheet not refreshing? Automated cells not updating? Click here for instructions." xr:uid="{F438FFFE-1573-4A9A-842F-B71E5245AB38}"/>
  </hyperlinks>
  <pageMargins left="0.7" right="0.7" top="0.75" bottom="0.75" header="0.3" footer="0.3"/>
  <pageSetup paperSize="9" orientation="landscape" verticalDpi="3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282B7-D9D3-4D43-BC57-E3A9F2259969}">
  <sheetPr>
    <tabColor rgb="FFAF240D"/>
  </sheetPr>
  <dimension ref="A1:BB990"/>
  <sheetViews>
    <sheetView zoomScaleNormal="100" workbookViewId="0">
      <pane ySplit="10" topLeftCell="A11" activePane="bottomLeft" state="frozen"/>
      <selection pane="bottomLeft"/>
    </sheetView>
  </sheetViews>
  <sheetFormatPr defaultColWidth="0" defaultRowHeight="15" zeroHeight="1" x14ac:dyDescent="0.25"/>
  <cols>
    <col min="1" max="3" width="2.85546875" style="1" customWidth="1"/>
    <col min="4" max="5" width="17.140625" style="1" customWidth="1"/>
    <col min="6" max="6" width="15.7109375" style="1" customWidth="1"/>
    <col min="7" max="7" width="8.5703125" style="1" customWidth="1"/>
    <col min="8" max="8" width="7" style="1" customWidth="1"/>
    <col min="9" max="9" width="8.5703125" style="1" customWidth="1"/>
    <col min="10" max="10" width="47.140625" style="1" customWidth="1"/>
    <col min="11" max="11" width="2.85546875" style="1" customWidth="1"/>
    <col min="12" max="13" width="9.140625" style="1" hidden="1" customWidth="1"/>
    <col min="14" max="14" width="17.140625" style="1" hidden="1" customWidth="1"/>
    <col min="15" max="15" width="9.140625" style="1" hidden="1" customWidth="1"/>
    <col min="16" max="16" width="2.85546875" style="1" hidden="1" customWidth="1"/>
    <col min="17" max="17" width="9.140625" style="1" hidden="1" customWidth="1"/>
    <col min="18" max="18" width="2.85546875" style="1" hidden="1" customWidth="1"/>
    <col min="19" max="19" width="17.140625" style="1" hidden="1" customWidth="1"/>
    <col min="20" max="20" width="9.140625" style="1" hidden="1" customWidth="1"/>
    <col min="21" max="21" width="2.85546875" style="1" hidden="1" customWidth="1"/>
    <col min="22" max="23" width="9.140625" style="1" hidden="1" customWidth="1"/>
    <col min="24" max="24" width="2.7109375" style="1" hidden="1" customWidth="1"/>
    <col min="25" max="26" width="9.140625" style="1" hidden="1" customWidth="1"/>
    <col min="27" max="27" width="2.85546875" style="1" hidden="1" customWidth="1"/>
    <col min="28" max="28" width="14.28515625" style="1" hidden="1" customWidth="1"/>
    <col min="29" max="16384" width="9.140625" style="1" hidden="1"/>
  </cols>
  <sheetData>
    <row r="1" spans="1:54" x14ac:dyDescent="0.25">
      <c r="A1" s="14"/>
      <c r="B1" s="14"/>
      <c r="C1" s="14"/>
      <c r="D1" s="14"/>
      <c r="E1" s="14"/>
      <c r="F1" s="14"/>
      <c r="G1" s="14"/>
      <c r="H1" s="14"/>
      <c r="I1" s="14"/>
      <c r="J1" s="14"/>
      <c r="K1" s="14"/>
    </row>
    <row r="2" spans="1:54" ht="15" customHeight="1" x14ac:dyDescent="0.25">
      <c r="A2" s="14"/>
      <c r="B2" s="766" t="s">
        <v>105</v>
      </c>
      <c r="C2" s="784"/>
      <c r="D2" s="784"/>
      <c r="E2" s="767"/>
      <c r="F2" s="14"/>
      <c r="G2" s="601" t="s">
        <v>415</v>
      </c>
      <c r="H2" s="602"/>
      <c r="I2" s="602"/>
      <c r="J2" s="603"/>
      <c r="K2" s="14"/>
    </row>
    <row r="3" spans="1:54" ht="15" customHeight="1" x14ac:dyDescent="0.25">
      <c r="A3" s="14"/>
      <c r="B3" s="768"/>
      <c r="C3" s="785"/>
      <c r="D3" s="785"/>
      <c r="E3" s="769"/>
      <c r="F3" s="14"/>
      <c r="G3" s="604"/>
      <c r="H3" s="605"/>
      <c r="I3" s="605"/>
      <c r="J3" s="606"/>
      <c r="K3" s="14"/>
      <c r="R3" s="38">
        <f>COUNTIF($S$11:$S$989, $S3)</f>
        <v>0</v>
      </c>
      <c r="S3" s="24" t="s">
        <v>123</v>
      </c>
    </row>
    <row r="4" spans="1:54" x14ac:dyDescent="0.25">
      <c r="A4" s="14"/>
      <c r="B4" s="14"/>
      <c r="C4" s="14"/>
      <c r="D4" s="14"/>
      <c r="E4" s="14"/>
      <c r="F4" s="14"/>
      <c r="G4" s="607"/>
      <c r="H4" s="608"/>
      <c r="I4" s="608"/>
      <c r="J4" s="609"/>
      <c r="K4" s="14"/>
      <c r="O4" s="44"/>
      <c r="R4" s="39">
        <f t="shared" ref="R4:R6" si="0">COUNTIF($S$11:$S$989, $S4)</f>
        <v>0</v>
      </c>
      <c r="S4" s="25" t="s">
        <v>122</v>
      </c>
    </row>
    <row r="5" spans="1:54" x14ac:dyDescent="0.25">
      <c r="A5" s="14"/>
      <c r="B5" s="137" t="s">
        <v>132</v>
      </c>
      <c r="C5" s="14"/>
      <c r="D5" s="147" t="str">
        <f>$S3</f>
        <v>Overdue</v>
      </c>
      <c r="E5" s="14"/>
      <c r="F5" s="14"/>
      <c r="G5" s="14"/>
      <c r="H5" s="14"/>
      <c r="I5" s="14"/>
      <c r="J5" s="14"/>
      <c r="K5" s="14"/>
      <c r="O5" s="38" t="s">
        <v>19</v>
      </c>
      <c r="R5" s="39">
        <f t="shared" si="0"/>
        <v>0</v>
      </c>
      <c r="S5" s="25" t="s">
        <v>121</v>
      </c>
      <c r="T5" s="213">
        <f>Settings!$AG$26</f>
        <v>3</v>
      </c>
    </row>
    <row r="6" spans="1:54" x14ac:dyDescent="0.25">
      <c r="A6" s="14"/>
      <c r="B6" s="148" t="s">
        <v>133</v>
      </c>
      <c r="C6" s="14"/>
      <c r="D6" s="147" t="str">
        <f t="shared" ref="D6:D7" si="1">$S4</f>
        <v>Due Today</v>
      </c>
      <c r="E6" s="782" t="s">
        <v>108</v>
      </c>
      <c r="F6" s="782" t="s">
        <v>109</v>
      </c>
      <c r="G6" s="782" t="s">
        <v>110</v>
      </c>
      <c r="H6" s="782" t="s">
        <v>130</v>
      </c>
      <c r="I6" s="782" t="s">
        <v>113</v>
      </c>
      <c r="J6" s="782" t="s">
        <v>111</v>
      </c>
      <c r="K6" s="14"/>
      <c r="O6" s="40" t="s">
        <v>20</v>
      </c>
      <c r="R6" s="40">
        <f t="shared" si="0"/>
        <v>0</v>
      </c>
      <c r="S6" s="26" t="s">
        <v>120</v>
      </c>
    </row>
    <row r="7" spans="1:54" x14ac:dyDescent="0.25">
      <c r="A7" s="14"/>
      <c r="B7" s="149" t="s">
        <v>134</v>
      </c>
      <c r="C7" s="14"/>
      <c r="D7" s="147" t="str">
        <f t="shared" si="1"/>
        <v>Warning</v>
      </c>
      <c r="E7" s="783"/>
      <c r="F7" s="783"/>
      <c r="G7" s="783"/>
      <c r="H7" s="783"/>
      <c r="I7" s="783"/>
      <c r="J7" s="783"/>
      <c r="K7" s="14"/>
    </row>
    <row r="8" spans="1:54" x14ac:dyDescent="0.25">
      <c r="A8" s="14"/>
      <c r="B8" s="14"/>
      <c r="C8" s="14"/>
      <c r="D8" s="14"/>
      <c r="E8" s="14"/>
      <c r="F8" s="14"/>
      <c r="G8" s="14"/>
      <c r="H8" s="14"/>
      <c r="I8" s="14"/>
      <c r="J8" s="14"/>
      <c r="K8" s="14"/>
      <c r="V8" s="236">
        <f>SUM(V$11:V$989)</f>
        <v>75</v>
      </c>
      <c r="W8" s="236">
        <f>SUM(W$11:W$989)</f>
        <v>0</v>
      </c>
    </row>
    <row r="9" spans="1:54" x14ac:dyDescent="0.25">
      <c r="A9" s="14"/>
      <c r="B9" s="104" t="s">
        <v>131</v>
      </c>
      <c r="C9" s="14"/>
      <c r="D9" s="65" t="s">
        <v>11</v>
      </c>
      <c r="E9" s="74" t="s">
        <v>96</v>
      </c>
      <c r="F9" s="74" t="s">
        <v>97</v>
      </c>
      <c r="G9" s="74" t="s">
        <v>89</v>
      </c>
      <c r="H9" s="74" t="s">
        <v>102</v>
      </c>
      <c r="I9" s="122" t="s">
        <v>112</v>
      </c>
      <c r="J9" s="66" t="s">
        <v>98</v>
      </c>
      <c r="K9" s="14"/>
      <c r="N9" s="23" t="s">
        <v>106</v>
      </c>
      <c r="AB9" s="7"/>
      <c r="AC9" s="7"/>
      <c r="AD9" s="7"/>
      <c r="AE9" s="72"/>
      <c r="AF9" s="72"/>
      <c r="AG9" s="72"/>
      <c r="AH9" s="72"/>
      <c r="AI9" s="72"/>
      <c r="AJ9" s="72"/>
      <c r="AK9" s="72"/>
      <c r="AL9" s="72"/>
      <c r="AM9" s="72"/>
      <c r="AN9" s="72"/>
      <c r="AO9" s="72"/>
      <c r="AP9" s="72"/>
      <c r="AQ9" s="72"/>
      <c r="AR9" s="72"/>
      <c r="AS9" s="72"/>
      <c r="AT9" s="72"/>
      <c r="AU9" s="72"/>
      <c r="AV9" s="72"/>
      <c r="AW9" s="72"/>
      <c r="AX9" s="72"/>
      <c r="AY9" s="72"/>
      <c r="AZ9" s="72"/>
      <c r="BA9" s="72"/>
      <c r="BB9" s="72"/>
    </row>
    <row r="10" spans="1:54" x14ac:dyDescent="0.25">
      <c r="A10" s="14"/>
      <c r="B10" s="8"/>
      <c r="C10" s="14"/>
      <c r="D10" s="31"/>
      <c r="E10" s="45"/>
      <c r="F10" s="45"/>
      <c r="G10" s="45"/>
      <c r="H10" s="45"/>
      <c r="I10" s="123"/>
      <c r="J10" s="32"/>
      <c r="K10" s="14"/>
      <c r="N10" s="44"/>
      <c r="O10" s="23" t="s">
        <v>114</v>
      </c>
      <c r="Q10" s="23" t="s">
        <v>115</v>
      </c>
      <c r="S10" s="23" t="s">
        <v>99</v>
      </c>
      <c r="T10" s="23" t="s">
        <v>66</v>
      </c>
      <c r="V10" s="23" t="s">
        <v>114</v>
      </c>
      <c r="W10" s="23" t="s">
        <v>112</v>
      </c>
      <c r="Y10" s="23" t="s">
        <v>65</v>
      </c>
      <c r="Z10" s="23" t="s">
        <v>355</v>
      </c>
      <c r="AB10" s="325" t="s">
        <v>86</v>
      </c>
      <c r="AC10" s="325"/>
      <c r="AD10" s="7"/>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row>
    <row r="11" spans="1:54" x14ac:dyDescent="0.25">
      <c r="A11" s="14"/>
      <c r="B11" s="152" t="str">
        <f>IFERROR(INDEX($B$5:$B$7, MATCH($S11, $D$5:$D$7, 0)), "")</f>
        <v/>
      </c>
      <c r="C11" s="14"/>
      <c r="D11" s="108">
        <v>43480</v>
      </c>
      <c r="E11" s="51" t="s">
        <v>463</v>
      </c>
      <c r="F11" s="50" t="s">
        <v>439</v>
      </c>
      <c r="G11" s="110">
        <v>2.0833333333333332E-2</v>
      </c>
      <c r="H11" s="140" t="s">
        <v>19</v>
      </c>
      <c r="I11" s="124"/>
      <c r="J11" s="120"/>
      <c r="K11" s="14"/>
      <c r="N11" s="38" t="str">
        <f>IF(Settings!$B25="", "", Settings!$B25)</f>
        <v>Email</v>
      </c>
      <c r="O11" s="12">
        <f>IFERROR(INDEX(Settings!$H$25:$H$32, MATCH($N11, Settings!$B$25:$B$32, 0)), "")</f>
        <v>30</v>
      </c>
      <c r="Q11" s="126">
        <f>IF($G11="","",IFERROR(ROUND(INDEX($O$11:$O$18,MATCH($E11,$N$11:$N$18,0))*$G11*24, 2),""))</f>
        <v>15</v>
      </c>
      <c r="S11" s="38" t="str">
        <f>IF($H11=$O$5, "", IF($D11="", "", IF($D11&lt;Dashboard!$AJ$1, $S$3, IF($D11=Dashboard!$AJ$1, $S$4, IF($T11&lt;=$T$5, $S$5, $S$6)))))</f>
        <v/>
      </c>
      <c r="T11" s="38" t="str">
        <f>IF($H11=$O$5, "", IF($D11="", "", NETWORKDAYS(Dashboard!$AJ$1, $D11, Timesheet!$S$50:$S$89)-1))</f>
        <v/>
      </c>
      <c r="V11" s="12">
        <f>IF($Q11="", "", IF($I11="", $Q11, ""))</f>
        <v>15</v>
      </c>
      <c r="W11" s="12" t="str">
        <f>IF($Q11="", "", IF($I11="", "", $Q11))</f>
        <v/>
      </c>
      <c r="Y11" s="38" t="str">
        <f>IF($D11="", "", TEXT($D11, "ddd"))</f>
        <v>Tue</v>
      </c>
      <c r="Z11" s="38" t="str">
        <f>IF($Y11="", "", CONCATENATE($Y11, " - ", IF($E11="", "Uncategorised", $E11)))</f>
        <v>Tue - Email</v>
      </c>
      <c r="AB11" s="105" t="str">
        <f>IF($D11="","",IF($E11="","Uncategorised",$E11))</f>
        <v>Email</v>
      </c>
      <c r="AC11" s="330"/>
      <c r="AD11" s="7"/>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row>
    <row r="12" spans="1:54" x14ac:dyDescent="0.25">
      <c r="A12" s="14"/>
      <c r="B12" s="153" t="str">
        <f t="shared" ref="B12:B75" si="2">IFERROR(INDEX($B$5:$B$7, MATCH($S12, $D$5:$D$7, 0)), "")</f>
        <v/>
      </c>
      <c r="C12" s="14"/>
      <c r="D12" s="111">
        <v>43483</v>
      </c>
      <c r="E12" s="57" t="s">
        <v>464</v>
      </c>
      <c r="F12" s="56" t="s">
        <v>439</v>
      </c>
      <c r="G12" s="113">
        <v>4.1666666666666664E-2</v>
      </c>
      <c r="H12" s="141" t="s">
        <v>19</v>
      </c>
      <c r="I12" s="125"/>
      <c r="J12" s="121"/>
      <c r="K12" s="14"/>
      <c r="N12" s="39" t="str">
        <f>IF(Settings!$B26="", "", Settings!$B26)</f>
        <v>Phone Call</v>
      </c>
      <c r="O12" s="76">
        <f>IFERROR(INDEX(Settings!$H$25:$H$32, MATCH($N12, Settings!$B$25:$B$32, 0)), "")</f>
        <v>20</v>
      </c>
      <c r="Q12" s="127">
        <f t="shared" ref="Q12:Q75" si="3">IF($G12="","",IFERROR(ROUND(INDEX($O$11:$O$18,MATCH($E12,$N$11:$N$18,0))*$G12*24, 2),""))</f>
        <v>20</v>
      </c>
      <c r="S12" s="39" t="str">
        <f>IF($H12=$O$5, "", IF($D12="", "", IF($D12&lt;Dashboard!$AJ$1, $S$3, IF($D12=Dashboard!$AJ$1, $S$4, IF($T12&lt;=$T$5, $S$5, $S$6)))))</f>
        <v/>
      </c>
      <c r="T12" s="39" t="str">
        <f>IF($H12=$O$5, "", IF($D12="", "", NETWORKDAYS(Dashboard!$AJ$1, $D12, Timesheet!$S$50:$S$89)-1))</f>
        <v/>
      </c>
      <c r="V12" s="76">
        <f t="shared" ref="V12:V75" si="4">IF($Q12="", "", IF($I12="", $Q12, ""))</f>
        <v>20</v>
      </c>
      <c r="W12" s="76" t="str">
        <f t="shared" ref="W12:W75" si="5">IF($Q12="", "", IF($I12="", "", $Q12))</f>
        <v/>
      </c>
      <c r="Y12" s="39" t="str">
        <f t="shared" ref="Y12:Y75" si="6">IF($D12="", "", TEXT($D12, "ddd"))</f>
        <v>Fri</v>
      </c>
      <c r="Z12" s="39" t="str">
        <f t="shared" ref="Z12:Z75" si="7">IF($Y12="", "", CONCATENATE($Y12, " - ", IF($E12="", "Uncategorised", $E12)))</f>
        <v>Fri - Phone Call</v>
      </c>
      <c r="AB12" s="106" t="str">
        <f t="shared" ref="AB12:AB75" si="8">IF($D12="","",IF($E12="","Uncategorised",$E12))</f>
        <v>Phone Call</v>
      </c>
      <c r="AC12" s="330"/>
      <c r="AD12" s="7"/>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row>
    <row r="13" spans="1:54" x14ac:dyDescent="0.25">
      <c r="A13" s="14"/>
      <c r="B13" s="153" t="str">
        <f t="shared" si="2"/>
        <v/>
      </c>
      <c r="C13" s="14"/>
      <c r="D13" s="111">
        <v>43487</v>
      </c>
      <c r="E13" s="57" t="s">
        <v>463</v>
      </c>
      <c r="F13" s="56" t="s">
        <v>439</v>
      </c>
      <c r="G13" s="113">
        <v>2.0833333333333332E-2</v>
      </c>
      <c r="H13" s="141" t="s">
        <v>19</v>
      </c>
      <c r="I13" s="125"/>
      <c r="J13" s="121"/>
      <c r="K13" s="14"/>
      <c r="N13" s="39" t="str">
        <f>IF(Settings!$B27="", "", Settings!$B27)</f>
        <v>Skype</v>
      </c>
      <c r="O13" s="76">
        <f>IFERROR(INDEX(Settings!$H$25:$H$32, MATCH($N13, Settings!$B$25:$B$32, 0)), "")</f>
        <v>30</v>
      </c>
      <c r="Q13" s="127">
        <f t="shared" si="3"/>
        <v>15</v>
      </c>
      <c r="S13" s="39" t="str">
        <f>IF($H13=$O$5, "", IF($D13="", "", IF($D13&lt;Dashboard!$AJ$1, $S$3, IF($D13=Dashboard!$AJ$1, $S$4, IF($T13&lt;=$T$5, $S$5, $S$6)))))</f>
        <v/>
      </c>
      <c r="T13" s="39" t="str">
        <f>IF($H13=$O$5, "", IF($D13="", "", NETWORKDAYS(Dashboard!$AJ$1, $D13, Timesheet!$S$50:$S$89)-1))</f>
        <v/>
      </c>
      <c r="V13" s="76">
        <f t="shared" si="4"/>
        <v>15</v>
      </c>
      <c r="W13" s="76" t="str">
        <f t="shared" si="5"/>
        <v/>
      </c>
      <c r="Y13" s="39" t="str">
        <f t="shared" si="6"/>
        <v>Tue</v>
      </c>
      <c r="Z13" s="39" t="str">
        <f t="shared" si="7"/>
        <v>Tue - Email</v>
      </c>
      <c r="AB13" s="106" t="str">
        <f t="shared" si="8"/>
        <v>Email</v>
      </c>
    </row>
    <row r="14" spans="1:54" x14ac:dyDescent="0.25">
      <c r="A14" s="14"/>
      <c r="B14" s="153" t="str">
        <f t="shared" si="2"/>
        <v/>
      </c>
      <c r="C14" s="14"/>
      <c r="D14" s="111">
        <v>43495</v>
      </c>
      <c r="E14" s="57" t="s">
        <v>464</v>
      </c>
      <c r="F14" s="56" t="s">
        <v>439</v>
      </c>
      <c r="G14" s="113">
        <v>2.0833333333333332E-2</v>
      </c>
      <c r="H14" s="141" t="s">
        <v>19</v>
      </c>
      <c r="I14" s="125"/>
      <c r="J14" s="121"/>
      <c r="K14" s="14"/>
      <c r="N14" s="39" t="str">
        <f>IF(Settings!$B28="", "", Settings!$B28)</f>
        <v>Messenger</v>
      </c>
      <c r="O14" s="76">
        <f>IFERROR(INDEX(Settings!$H$25:$H$32, MATCH($N14, Settings!$B$25:$B$32, 0)), "")</f>
        <v>30</v>
      </c>
      <c r="Q14" s="127">
        <f t="shared" si="3"/>
        <v>10</v>
      </c>
      <c r="S14" s="39" t="str">
        <f>IF($H14=$O$5, "", IF($D14="", "", IF($D14&lt;Dashboard!$AJ$1, $S$3, IF($D14=Dashboard!$AJ$1, $S$4, IF($T14&lt;=$T$5, $S$5, $S$6)))))</f>
        <v/>
      </c>
      <c r="T14" s="39" t="str">
        <f>IF($H14=$O$5, "", IF($D14="", "", NETWORKDAYS(Dashboard!$AJ$1, $D14, Timesheet!$S$50:$S$89)-1))</f>
        <v/>
      </c>
      <c r="V14" s="76">
        <f t="shared" si="4"/>
        <v>10</v>
      </c>
      <c r="W14" s="76" t="str">
        <f t="shared" si="5"/>
        <v/>
      </c>
      <c r="Y14" s="39" t="str">
        <f t="shared" si="6"/>
        <v>Wed</v>
      </c>
      <c r="Z14" s="39" t="str">
        <f t="shared" si="7"/>
        <v>Wed - Phone Call</v>
      </c>
      <c r="AB14" s="106" t="str">
        <f t="shared" si="8"/>
        <v>Phone Call</v>
      </c>
    </row>
    <row r="15" spans="1:54" x14ac:dyDescent="0.25">
      <c r="A15" s="14"/>
      <c r="B15" s="153" t="str">
        <f t="shared" si="2"/>
        <v/>
      </c>
      <c r="C15" s="14"/>
      <c r="D15" s="111">
        <v>43511</v>
      </c>
      <c r="E15" s="57" t="s">
        <v>463</v>
      </c>
      <c r="F15" s="56" t="s">
        <v>439</v>
      </c>
      <c r="G15" s="113">
        <v>2.0833333333333332E-2</v>
      </c>
      <c r="H15" s="141" t="s">
        <v>19</v>
      </c>
      <c r="I15" s="125"/>
      <c r="J15" s="121"/>
      <c r="K15" s="14"/>
      <c r="N15" s="39" t="str">
        <f>IF(Settings!$B29="", "", Settings!$B29)</f>
        <v/>
      </c>
      <c r="O15" s="76" t="str">
        <f>IFERROR(INDEX(Settings!$H$25:$H$32, MATCH($N15, Settings!$B$25:$B$32, 0)), "")</f>
        <v/>
      </c>
      <c r="Q15" s="127">
        <f t="shared" si="3"/>
        <v>15</v>
      </c>
      <c r="S15" s="39" t="str">
        <f>IF($H15=$O$5, "", IF($D15="", "", IF($D15&lt;Dashboard!$AJ$1, $S$3, IF($D15=Dashboard!$AJ$1, $S$4, IF($T15&lt;=$T$5, $S$5, $S$6)))))</f>
        <v/>
      </c>
      <c r="T15" s="39" t="str">
        <f>IF($H15=$O$5, "", IF($D15="", "", NETWORKDAYS(Dashboard!$AJ$1, $D15, Timesheet!$S$50:$S$89)-1))</f>
        <v/>
      </c>
      <c r="V15" s="76">
        <f t="shared" si="4"/>
        <v>15</v>
      </c>
      <c r="W15" s="76" t="str">
        <f t="shared" si="5"/>
        <v/>
      </c>
      <c r="Y15" s="39" t="str">
        <f t="shared" si="6"/>
        <v>Fri</v>
      </c>
      <c r="Z15" s="39" t="str">
        <f t="shared" si="7"/>
        <v>Fri - Email</v>
      </c>
      <c r="AB15" s="106" t="str">
        <f t="shared" si="8"/>
        <v>Email</v>
      </c>
    </row>
    <row r="16" spans="1:54" x14ac:dyDescent="0.25">
      <c r="A16" s="14"/>
      <c r="B16" s="153" t="str">
        <f t="shared" si="2"/>
        <v/>
      </c>
      <c r="C16" s="14"/>
      <c r="D16" s="457"/>
      <c r="E16" s="439"/>
      <c r="F16" s="438"/>
      <c r="G16" s="428"/>
      <c r="H16" s="482"/>
      <c r="I16" s="459"/>
      <c r="J16" s="483"/>
      <c r="K16" s="14"/>
      <c r="N16" s="39" t="str">
        <f>IF(Settings!$B30="", "", Settings!$B30)</f>
        <v/>
      </c>
      <c r="O16" s="76" t="str">
        <f>IFERROR(INDEX(Settings!$H$25:$H$32, MATCH($N16, Settings!$B$25:$B$32, 0)), "")</f>
        <v/>
      </c>
      <c r="Q16" s="127" t="str">
        <f t="shared" si="3"/>
        <v/>
      </c>
      <c r="S16" s="39" t="str">
        <f>IF($H16=$O$5, "", IF($D16="", "", IF($D16&lt;Dashboard!$AJ$1, $S$3, IF($D16=Dashboard!$AJ$1, $S$4, IF($T16&lt;=$T$5, $S$5, $S$6)))))</f>
        <v/>
      </c>
      <c r="T16" s="39" t="str">
        <f>IF($H16=$O$5, "", IF($D16="", "", NETWORKDAYS(Dashboard!$AJ$1, $D16, Timesheet!$S$50:$S$89)-1))</f>
        <v/>
      </c>
      <c r="V16" s="76" t="str">
        <f t="shared" si="4"/>
        <v/>
      </c>
      <c r="W16" s="76" t="str">
        <f t="shared" si="5"/>
        <v/>
      </c>
      <c r="Y16" s="39" t="str">
        <f t="shared" si="6"/>
        <v/>
      </c>
      <c r="Z16" s="39" t="str">
        <f t="shared" si="7"/>
        <v/>
      </c>
      <c r="AB16" s="106" t="str">
        <f t="shared" si="8"/>
        <v/>
      </c>
    </row>
    <row r="17" spans="1:28" x14ac:dyDescent="0.25">
      <c r="A17" s="14"/>
      <c r="B17" s="153" t="str">
        <f t="shared" si="2"/>
        <v/>
      </c>
      <c r="C17" s="14"/>
      <c r="D17" s="460"/>
      <c r="E17" s="446"/>
      <c r="F17" s="445"/>
      <c r="G17" s="462"/>
      <c r="H17" s="484"/>
      <c r="I17" s="463"/>
      <c r="J17" s="485"/>
      <c r="K17" s="14"/>
      <c r="N17" s="39" t="str">
        <f>IF(Settings!$B31="", "", Settings!$B31)</f>
        <v/>
      </c>
      <c r="O17" s="76" t="str">
        <f>IFERROR(INDEX(Settings!$H$25:$H$32, MATCH($N17, Settings!$B$25:$B$32, 0)), "")</f>
        <v/>
      </c>
      <c r="Q17" s="127" t="str">
        <f t="shared" si="3"/>
        <v/>
      </c>
      <c r="S17" s="39" t="str">
        <f>IF($H17=$O$5, "", IF($D17="", "", IF($D17&lt;Dashboard!$AJ$1, $S$3, IF($D17=Dashboard!$AJ$1, $S$4, IF($T17&lt;=$T$5, $S$5, $S$6)))))</f>
        <v/>
      </c>
      <c r="T17" s="39" t="str">
        <f>IF($H17=$O$5, "", IF($D17="", "", NETWORKDAYS(Dashboard!$AJ$1, $D17, Timesheet!$S$50:$S$89)-1))</f>
        <v/>
      </c>
      <c r="V17" s="76" t="str">
        <f t="shared" si="4"/>
        <v/>
      </c>
      <c r="W17" s="76" t="str">
        <f t="shared" si="5"/>
        <v/>
      </c>
      <c r="Y17" s="39" t="str">
        <f t="shared" si="6"/>
        <v/>
      </c>
      <c r="Z17" s="39" t="str">
        <f t="shared" si="7"/>
        <v/>
      </c>
      <c r="AB17" s="106" t="str">
        <f t="shared" si="8"/>
        <v/>
      </c>
    </row>
    <row r="18" spans="1:28" x14ac:dyDescent="0.25">
      <c r="A18" s="14"/>
      <c r="B18" s="153" t="str">
        <f t="shared" si="2"/>
        <v/>
      </c>
      <c r="C18" s="14"/>
      <c r="D18" s="460"/>
      <c r="E18" s="446"/>
      <c r="F18" s="445"/>
      <c r="G18" s="462"/>
      <c r="H18" s="484"/>
      <c r="I18" s="463"/>
      <c r="J18" s="485"/>
      <c r="K18" s="14"/>
      <c r="N18" s="40" t="str">
        <f>IF(Settings!$B32="", "", Settings!$B32)</f>
        <v/>
      </c>
      <c r="O18" s="13" t="str">
        <f>IFERROR(INDEX(Settings!$H$25:$H$32, MATCH($N18, Settings!$B$25:$B$32, 0)), "")</f>
        <v/>
      </c>
      <c r="Q18" s="127" t="str">
        <f t="shared" si="3"/>
        <v/>
      </c>
      <c r="S18" s="39" t="str">
        <f>IF($H18=$O$5, "", IF($D18="", "", IF($D18&lt;Dashboard!$AJ$1, $S$3, IF($D18=Dashboard!$AJ$1, $S$4, IF($T18&lt;=$T$5, $S$5, $S$6)))))</f>
        <v/>
      </c>
      <c r="T18" s="39" t="str">
        <f>IF($H18=$O$5, "", IF($D18="", "", NETWORKDAYS(Dashboard!$AJ$1, $D18, Timesheet!$S$50:$S$89)-1))</f>
        <v/>
      </c>
      <c r="V18" s="76" t="str">
        <f t="shared" si="4"/>
        <v/>
      </c>
      <c r="W18" s="76" t="str">
        <f t="shared" si="5"/>
        <v/>
      </c>
      <c r="Y18" s="39" t="str">
        <f t="shared" si="6"/>
        <v/>
      </c>
      <c r="Z18" s="39" t="str">
        <f t="shared" si="7"/>
        <v/>
      </c>
      <c r="AB18" s="106" t="str">
        <f t="shared" si="8"/>
        <v/>
      </c>
    </row>
    <row r="19" spans="1:28" x14ac:dyDescent="0.25">
      <c r="A19" s="14"/>
      <c r="B19" s="153" t="str">
        <f t="shared" si="2"/>
        <v/>
      </c>
      <c r="C19" s="14"/>
      <c r="D19" s="460"/>
      <c r="E19" s="446"/>
      <c r="F19" s="445"/>
      <c r="G19" s="462"/>
      <c r="H19" s="484"/>
      <c r="I19" s="463"/>
      <c r="J19" s="485"/>
      <c r="K19" s="14"/>
      <c r="Q19" s="127" t="str">
        <f t="shared" si="3"/>
        <v/>
      </c>
      <c r="S19" s="39" t="str">
        <f>IF($H19=$O$5, "", IF($D19="", "", IF($D19&lt;Dashboard!$AJ$1, $S$3, IF($D19=Dashboard!$AJ$1, $S$4, IF($T19&lt;=$T$5, $S$5, $S$6)))))</f>
        <v/>
      </c>
      <c r="T19" s="39" t="str">
        <f>IF($H19=$O$5, "", IF($D19="", "", NETWORKDAYS(Dashboard!$AJ$1, $D19, Timesheet!$S$50:$S$89)-1))</f>
        <v/>
      </c>
      <c r="V19" s="76" t="str">
        <f t="shared" si="4"/>
        <v/>
      </c>
      <c r="W19" s="76" t="str">
        <f t="shared" si="5"/>
        <v/>
      </c>
      <c r="Y19" s="39" t="str">
        <f t="shared" si="6"/>
        <v/>
      </c>
      <c r="Z19" s="39" t="str">
        <f t="shared" si="7"/>
        <v/>
      </c>
      <c r="AB19" s="106" t="str">
        <f t="shared" si="8"/>
        <v/>
      </c>
    </row>
    <row r="20" spans="1:28" x14ac:dyDescent="0.25">
      <c r="A20" s="14"/>
      <c r="B20" s="153" t="str">
        <f t="shared" si="2"/>
        <v/>
      </c>
      <c r="C20" s="14"/>
      <c r="D20" s="460"/>
      <c r="E20" s="446"/>
      <c r="F20" s="445"/>
      <c r="G20" s="462"/>
      <c r="H20" s="484"/>
      <c r="I20" s="463"/>
      <c r="J20" s="485"/>
      <c r="K20" s="14"/>
      <c r="Q20" s="127" t="str">
        <f t="shared" si="3"/>
        <v/>
      </c>
      <c r="S20" s="39" t="str">
        <f>IF($H20=$O$5, "", IF($D20="", "", IF($D20&lt;Dashboard!$AJ$1, $S$3, IF($D20=Dashboard!$AJ$1, $S$4, IF($T20&lt;=$T$5, $S$5, $S$6)))))</f>
        <v/>
      </c>
      <c r="T20" s="39" t="str">
        <f>IF($H20=$O$5, "", IF($D20="", "", NETWORKDAYS(Dashboard!$AJ$1, $D20, Timesheet!$S$50:$S$89)-1))</f>
        <v/>
      </c>
      <c r="V20" s="76" t="str">
        <f t="shared" si="4"/>
        <v/>
      </c>
      <c r="W20" s="76" t="str">
        <f t="shared" si="5"/>
        <v/>
      </c>
      <c r="Y20" s="39" t="str">
        <f t="shared" si="6"/>
        <v/>
      </c>
      <c r="Z20" s="39" t="str">
        <f t="shared" si="7"/>
        <v/>
      </c>
      <c r="AB20" s="106" t="str">
        <f t="shared" si="8"/>
        <v/>
      </c>
    </row>
    <row r="21" spans="1:28" x14ac:dyDescent="0.25">
      <c r="A21" s="14"/>
      <c r="B21" s="153" t="str">
        <f t="shared" si="2"/>
        <v/>
      </c>
      <c r="C21" s="14"/>
      <c r="D21" s="460"/>
      <c r="E21" s="446"/>
      <c r="F21" s="445"/>
      <c r="G21" s="462"/>
      <c r="H21" s="484"/>
      <c r="I21" s="463"/>
      <c r="J21" s="485"/>
      <c r="K21" s="14"/>
      <c r="Q21" s="127" t="str">
        <f t="shared" si="3"/>
        <v/>
      </c>
      <c r="S21" s="39" t="str">
        <f>IF($H21=$O$5, "", IF($D21="", "", IF($D21&lt;Dashboard!$AJ$1, $S$3, IF($D21=Dashboard!$AJ$1, $S$4, IF($T21&lt;=$T$5, $S$5, $S$6)))))</f>
        <v/>
      </c>
      <c r="T21" s="39" t="str">
        <f>IF($H21=$O$5, "", IF($D21="", "", NETWORKDAYS(Dashboard!$AJ$1, $D21, Timesheet!$S$50:$S$89)-1))</f>
        <v/>
      </c>
      <c r="V21" s="76" t="str">
        <f t="shared" si="4"/>
        <v/>
      </c>
      <c r="W21" s="76" t="str">
        <f t="shared" si="5"/>
        <v/>
      </c>
      <c r="Y21" s="39" t="str">
        <f t="shared" si="6"/>
        <v/>
      </c>
      <c r="Z21" s="39" t="str">
        <f t="shared" si="7"/>
        <v/>
      </c>
      <c r="AB21" s="106" t="str">
        <f t="shared" si="8"/>
        <v/>
      </c>
    </row>
    <row r="22" spans="1:28" x14ac:dyDescent="0.25">
      <c r="A22" s="14"/>
      <c r="B22" s="153" t="str">
        <f t="shared" si="2"/>
        <v/>
      </c>
      <c r="C22" s="14"/>
      <c r="D22" s="460"/>
      <c r="E22" s="446"/>
      <c r="F22" s="445"/>
      <c r="G22" s="462"/>
      <c r="H22" s="484"/>
      <c r="I22" s="463"/>
      <c r="J22" s="485"/>
      <c r="K22" s="14"/>
      <c r="Q22" s="127" t="str">
        <f t="shared" si="3"/>
        <v/>
      </c>
      <c r="S22" s="39" t="str">
        <f>IF($H22=$O$5, "", IF($D22="", "", IF($D22&lt;Dashboard!$AJ$1, $S$3, IF($D22=Dashboard!$AJ$1, $S$4, IF($T22&lt;=$T$5, $S$5, $S$6)))))</f>
        <v/>
      </c>
      <c r="T22" s="39" t="str">
        <f>IF($H22=$O$5, "", IF($D22="", "", NETWORKDAYS(Dashboard!$AJ$1, $D22, Timesheet!$S$50:$S$89)-1))</f>
        <v/>
      </c>
      <c r="V22" s="76" t="str">
        <f t="shared" si="4"/>
        <v/>
      </c>
      <c r="W22" s="76" t="str">
        <f t="shared" si="5"/>
        <v/>
      </c>
      <c r="Y22" s="39" t="str">
        <f t="shared" si="6"/>
        <v/>
      </c>
      <c r="Z22" s="39" t="str">
        <f t="shared" si="7"/>
        <v/>
      </c>
      <c r="AB22" s="106" t="str">
        <f t="shared" si="8"/>
        <v/>
      </c>
    </row>
    <row r="23" spans="1:28" x14ac:dyDescent="0.25">
      <c r="A23" s="14"/>
      <c r="B23" s="153" t="str">
        <f t="shared" si="2"/>
        <v/>
      </c>
      <c r="C23" s="14"/>
      <c r="D23" s="460"/>
      <c r="E23" s="446"/>
      <c r="F23" s="445"/>
      <c r="G23" s="462"/>
      <c r="H23" s="484"/>
      <c r="I23" s="463"/>
      <c r="J23" s="485"/>
      <c r="K23" s="14"/>
      <c r="Q23" s="127" t="str">
        <f t="shared" si="3"/>
        <v/>
      </c>
      <c r="S23" s="39" t="str">
        <f>IF($H23=$O$5, "", IF($D23="", "", IF($D23&lt;Dashboard!$AJ$1, $S$3, IF($D23=Dashboard!$AJ$1, $S$4, IF($T23&lt;=$T$5, $S$5, $S$6)))))</f>
        <v/>
      </c>
      <c r="T23" s="39" t="str">
        <f>IF($H23=$O$5, "", IF($D23="", "", NETWORKDAYS(Dashboard!$AJ$1, $D23, Timesheet!$S$50:$S$89)-1))</f>
        <v/>
      </c>
      <c r="V23" s="76" t="str">
        <f t="shared" si="4"/>
        <v/>
      </c>
      <c r="W23" s="76" t="str">
        <f t="shared" si="5"/>
        <v/>
      </c>
      <c r="Y23" s="39" t="str">
        <f t="shared" si="6"/>
        <v/>
      </c>
      <c r="Z23" s="39" t="str">
        <f t="shared" si="7"/>
        <v/>
      </c>
      <c r="AB23" s="106" t="str">
        <f t="shared" si="8"/>
        <v/>
      </c>
    </row>
    <row r="24" spans="1:28" x14ac:dyDescent="0.25">
      <c r="A24" s="14"/>
      <c r="B24" s="153" t="str">
        <f t="shared" si="2"/>
        <v/>
      </c>
      <c r="C24" s="14"/>
      <c r="D24" s="460"/>
      <c r="E24" s="446"/>
      <c r="F24" s="445"/>
      <c r="G24" s="462"/>
      <c r="H24" s="484"/>
      <c r="I24" s="463"/>
      <c r="J24" s="485"/>
      <c r="K24" s="14"/>
      <c r="Q24" s="127" t="str">
        <f t="shared" si="3"/>
        <v/>
      </c>
      <c r="S24" s="39" t="str">
        <f>IF($H24=$O$5, "", IF($D24="", "", IF($D24&lt;Dashboard!$AJ$1, $S$3, IF($D24=Dashboard!$AJ$1, $S$4, IF($T24&lt;=$T$5, $S$5, $S$6)))))</f>
        <v/>
      </c>
      <c r="T24" s="39" t="str">
        <f>IF($H24=$O$5, "", IF($D24="", "", NETWORKDAYS(Dashboard!$AJ$1, $D24, Timesheet!$S$50:$S$89)-1))</f>
        <v/>
      </c>
      <c r="V24" s="76" t="str">
        <f t="shared" si="4"/>
        <v/>
      </c>
      <c r="W24" s="76" t="str">
        <f t="shared" si="5"/>
        <v/>
      </c>
      <c r="Y24" s="39" t="str">
        <f t="shared" si="6"/>
        <v/>
      </c>
      <c r="Z24" s="39" t="str">
        <f t="shared" si="7"/>
        <v/>
      </c>
      <c r="AB24" s="106" t="str">
        <f t="shared" si="8"/>
        <v/>
      </c>
    </row>
    <row r="25" spans="1:28" x14ac:dyDescent="0.25">
      <c r="A25" s="14"/>
      <c r="B25" s="153" t="str">
        <f t="shared" si="2"/>
        <v/>
      </c>
      <c r="C25" s="14"/>
      <c r="D25" s="460"/>
      <c r="E25" s="446"/>
      <c r="F25" s="445"/>
      <c r="G25" s="462"/>
      <c r="H25" s="484"/>
      <c r="I25" s="463"/>
      <c r="J25" s="485"/>
      <c r="K25" s="14"/>
      <c r="Q25" s="127" t="str">
        <f t="shared" si="3"/>
        <v/>
      </c>
      <c r="S25" s="39" t="str">
        <f>IF($H25=$O$5, "", IF($D25="", "", IF($D25&lt;Dashboard!$AJ$1, $S$3, IF($D25=Dashboard!$AJ$1, $S$4, IF($T25&lt;=$T$5, $S$5, $S$6)))))</f>
        <v/>
      </c>
      <c r="T25" s="39" t="str">
        <f>IF($H25=$O$5, "", IF($D25="", "", NETWORKDAYS(Dashboard!$AJ$1, $D25, Timesheet!$S$50:$S$89)-1))</f>
        <v/>
      </c>
      <c r="V25" s="76" t="str">
        <f t="shared" si="4"/>
        <v/>
      </c>
      <c r="W25" s="76" t="str">
        <f t="shared" si="5"/>
        <v/>
      </c>
      <c r="Y25" s="39" t="str">
        <f t="shared" si="6"/>
        <v/>
      </c>
      <c r="Z25" s="39" t="str">
        <f t="shared" si="7"/>
        <v/>
      </c>
      <c r="AB25" s="106" t="str">
        <f t="shared" si="8"/>
        <v/>
      </c>
    </row>
    <row r="26" spans="1:28" x14ac:dyDescent="0.25">
      <c r="A26" s="14"/>
      <c r="B26" s="153" t="str">
        <f t="shared" si="2"/>
        <v/>
      </c>
      <c r="C26" s="14"/>
      <c r="D26" s="460"/>
      <c r="E26" s="446"/>
      <c r="F26" s="445"/>
      <c r="G26" s="462"/>
      <c r="H26" s="484"/>
      <c r="I26" s="463"/>
      <c r="J26" s="485"/>
      <c r="K26" s="14"/>
      <c r="Q26" s="127" t="str">
        <f t="shared" si="3"/>
        <v/>
      </c>
      <c r="S26" s="39" t="str">
        <f>IF($H26=$O$5, "", IF($D26="", "", IF($D26&lt;Dashboard!$AJ$1, $S$3, IF($D26=Dashboard!$AJ$1, $S$4, IF($T26&lt;=$T$5, $S$5, $S$6)))))</f>
        <v/>
      </c>
      <c r="T26" s="39" t="str">
        <f>IF($H26=$O$5, "", IF($D26="", "", NETWORKDAYS(Dashboard!$AJ$1, $D26, Timesheet!$S$50:$S$89)-1))</f>
        <v/>
      </c>
      <c r="V26" s="76" t="str">
        <f t="shared" si="4"/>
        <v/>
      </c>
      <c r="W26" s="76" t="str">
        <f t="shared" si="5"/>
        <v/>
      </c>
      <c r="Y26" s="39" t="str">
        <f t="shared" si="6"/>
        <v/>
      </c>
      <c r="Z26" s="39" t="str">
        <f t="shared" si="7"/>
        <v/>
      </c>
      <c r="AB26" s="106" t="str">
        <f t="shared" si="8"/>
        <v/>
      </c>
    </row>
    <row r="27" spans="1:28" x14ac:dyDescent="0.25">
      <c r="A27" s="14"/>
      <c r="B27" s="153" t="str">
        <f t="shared" si="2"/>
        <v/>
      </c>
      <c r="C27" s="14"/>
      <c r="D27" s="460"/>
      <c r="E27" s="446"/>
      <c r="F27" s="445"/>
      <c r="G27" s="462"/>
      <c r="H27" s="484"/>
      <c r="I27" s="463"/>
      <c r="J27" s="485"/>
      <c r="K27" s="14"/>
      <c r="Q27" s="127" t="str">
        <f t="shared" si="3"/>
        <v/>
      </c>
      <c r="S27" s="39" t="str">
        <f>IF($H27=$O$5, "", IF($D27="", "", IF($D27&lt;Dashboard!$AJ$1, $S$3, IF($D27=Dashboard!$AJ$1, $S$4, IF($T27&lt;=$T$5, $S$5, $S$6)))))</f>
        <v/>
      </c>
      <c r="T27" s="39" t="str">
        <f>IF($H27=$O$5, "", IF($D27="", "", NETWORKDAYS(Dashboard!$AJ$1, $D27, Timesheet!$S$50:$S$89)-1))</f>
        <v/>
      </c>
      <c r="V27" s="76" t="str">
        <f t="shared" si="4"/>
        <v/>
      </c>
      <c r="W27" s="76" t="str">
        <f t="shared" si="5"/>
        <v/>
      </c>
      <c r="Y27" s="39" t="str">
        <f t="shared" si="6"/>
        <v/>
      </c>
      <c r="Z27" s="39" t="str">
        <f t="shared" si="7"/>
        <v/>
      </c>
      <c r="AB27" s="106" t="str">
        <f t="shared" si="8"/>
        <v/>
      </c>
    </row>
    <row r="28" spans="1:28" x14ac:dyDescent="0.25">
      <c r="A28" s="14"/>
      <c r="B28" s="153" t="str">
        <f t="shared" si="2"/>
        <v/>
      </c>
      <c r="C28" s="14"/>
      <c r="D28" s="460"/>
      <c r="E28" s="446"/>
      <c r="F28" s="445"/>
      <c r="G28" s="462"/>
      <c r="H28" s="484"/>
      <c r="I28" s="463"/>
      <c r="J28" s="485"/>
      <c r="K28" s="14"/>
      <c r="Q28" s="127" t="str">
        <f t="shared" si="3"/>
        <v/>
      </c>
      <c r="S28" s="39" t="str">
        <f>IF($H28=$O$5, "", IF($D28="", "", IF($D28&lt;Dashboard!$AJ$1, $S$3, IF($D28=Dashboard!$AJ$1, $S$4, IF($T28&lt;=$T$5, $S$5, $S$6)))))</f>
        <v/>
      </c>
      <c r="T28" s="39" t="str">
        <f>IF($H28=$O$5, "", IF($D28="", "", NETWORKDAYS(Dashboard!$AJ$1, $D28, Timesheet!$S$50:$S$89)-1))</f>
        <v/>
      </c>
      <c r="V28" s="76" t="str">
        <f t="shared" si="4"/>
        <v/>
      </c>
      <c r="W28" s="76" t="str">
        <f t="shared" si="5"/>
        <v/>
      </c>
      <c r="Y28" s="39" t="str">
        <f t="shared" si="6"/>
        <v/>
      </c>
      <c r="Z28" s="39" t="str">
        <f t="shared" si="7"/>
        <v/>
      </c>
      <c r="AB28" s="106" t="str">
        <f t="shared" si="8"/>
        <v/>
      </c>
    </row>
    <row r="29" spans="1:28" x14ac:dyDescent="0.25">
      <c r="A29" s="14"/>
      <c r="B29" s="153" t="str">
        <f t="shared" si="2"/>
        <v/>
      </c>
      <c r="C29" s="14"/>
      <c r="D29" s="460"/>
      <c r="E29" s="446"/>
      <c r="F29" s="445"/>
      <c r="G29" s="462"/>
      <c r="H29" s="484"/>
      <c r="I29" s="463"/>
      <c r="J29" s="485"/>
      <c r="K29" s="14"/>
      <c r="Q29" s="127" t="str">
        <f t="shared" si="3"/>
        <v/>
      </c>
      <c r="S29" s="39" t="str">
        <f>IF($H29=$O$5, "", IF($D29="", "", IF($D29&lt;Dashboard!$AJ$1, $S$3, IF($D29=Dashboard!$AJ$1, $S$4, IF($T29&lt;=$T$5, $S$5, $S$6)))))</f>
        <v/>
      </c>
      <c r="T29" s="39" t="str">
        <f>IF($H29=$O$5, "", IF($D29="", "", NETWORKDAYS(Dashboard!$AJ$1, $D29, Timesheet!$S$50:$S$89)-1))</f>
        <v/>
      </c>
      <c r="V29" s="76" t="str">
        <f t="shared" si="4"/>
        <v/>
      </c>
      <c r="W29" s="76" t="str">
        <f t="shared" si="5"/>
        <v/>
      </c>
      <c r="Y29" s="39" t="str">
        <f t="shared" si="6"/>
        <v/>
      </c>
      <c r="Z29" s="39" t="str">
        <f t="shared" si="7"/>
        <v/>
      </c>
      <c r="AB29" s="106" t="str">
        <f t="shared" si="8"/>
        <v/>
      </c>
    </row>
    <row r="30" spans="1:28" x14ac:dyDescent="0.25">
      <c r="A30" s="14"/>
      <c r="B30" s="153" t="str">
        <f t="shared" si="2"/>
        <v/>
      </c>
      <c r="C30" s="14"/>
      <c r="D30" s="460"/>
      <c r="E30" s="446"/>
      <c r="F30" s="445"/>
      <c r="G30" s="462"/>
      <c r="H30" s="484"/>
      <c r="I30" s="463"/>
      <c r="J30" s="485"/>
      <c r="K30" s="14"/>
      <c r="Q30" s="127" t="str">
        <f t="shared" si="3"/>
        <v/>
      </c>
      <c r="S30" s="39" t="str">
        <f>IF($H30=$O$5, "", IF($D30="", "", IF($D30&lt;Dashboard!$AJ$1, $S$3, IF($D30=Dashboard!$AJ$1, $S$4, IF($T30&lt;=$T$5, $S$5, $S$6)))))</f>
        <v/>
      </c>
      <c r="T30" s="39" t="str">
        <f>IF($H30=$O$5, "", IF($D30="", "", NETWORKDAYS(Dashboard!$AJ$1, $D30, Timesheet!$S$50:$S$89)-1))</f>
        <v/>
      </c>
      <c r="V30" s="76" t="str">
        <f t="shared" si="4"/>
        <v/>
      </c>
      <c r="W30" s="76" t="str">
        <f t="shared" si="5"/>
        <v/>
      </c>
      <c r="Y30" s="39" t="str">
        <f t="shared" si="6"/>
        <v/>
      </c>
      <c r="Z30" s="39" t="str">
        <f t="shared" si="7"/>
        <v/>
      </c>
      <c r="AB30" s="106" t="str">
        <f t="shared" si="8"/>
        <v/>
      </c>
    </row>
    <row r="31" spans="1:28" x14ac:dyDescent="0.25">
      <c r="A31" s="14"/>
      <c r="B31" s="153" t="str">
        <f t="shared" si="2"/>
        <v/>
      </c>
      <c r="C31" s="14"/>
      <c r="D31" s="460"/>
      <c r="E31" s="446"/>
      <c r="F31" s="445"/>
      <c r="G31" s="462"/>
      <c r="H31" s="484"/>
      <c r="I31" s="463"/>
      <c r="J31" s="485"/>
      <c r="K31" s="14"/>
      <c r="Q31" s="127" t="str">
        <f t="shared" si="3"/>
        <v/>
      </c>
      <c r="S31" s="39" t="str">
        <f>IF($H31=$O$5, "", IF($D31="", "", IF($D31&lt;Dashboard!$AJ$1, $S$3, IF($D31=Dashboard!$AJ$1, $S$4, IF($T31&lt;=$T$5, $S$5, $S$6)))))</f>
        <v/>
      </c>
      <c r="T31" s="39" t="str">
        <f>IF($H31=$O$5, "", IF($D31="", "", NETWORKDAYS(Dashboard!$AJ$1, $D31, Timesheet!$S$50:$S$89)-1))</f>
        <v/>
      </c>
      <c r="V31" s="76" t="str">
        <f t="shared" si="4"/>
        <v/>
      </c>
      <c r="W31" s="76" t="str">
        <f t="shared" si="5"/>
        <v/>
      </c>
      <c r="Y31" s="39" t="str">
        <f t="shared" si="6"/>
        <v/>
      </c>
      <c r="Z31" s="39" t="str">
        <f t="shared" si="7"/>
        <v/>
      </c>
      <c r="AB31" s="106" t="str">
        <f t="shared" si="8"/>
        <v/>
      </c>
    </row>
    <row r="32" spans="1:28" x14ac:dyDescent="0.25">
      <c r="A32" s="14"/>
      <c r="B32" s="153" t="str">
        <f t="shared" si="2"/>
        <v/>
      </c>
      <c r="C32" s="14"/>
      <c r="D32" s="460"/>
      <c r="E32" s="446"/>
      <c r="F32" s="445"/>
      <c r="G32" s="462"/>
      <c r="H32" s="484"/>
      <c r="I32" s="463"/>
      <c r="J32" s="485"/>
      <c r="K32" s="14"/>
      <c r="Q32" s="127" t="str">
        <f t="shared" si="3"/>
        <v/>
      </c>
      <c r="S32" s="39" t="str">
        <f>IF($H32=$O$5, "", IF($D32="", "", IF($D32&lt;Dashboard!$AJ$1, $S$3, IF($D32=Dashboard!$AJ$1, $S$4, IF($T32&lt;=$T$5, $S$5, $S$6)))))</f>
        <v/>
      </c>
      <c r="T32" s="39" t="str">
        <f>IF($H32=$O$5, "", IF($D32="", "", NETWORKDAYS(Dashboard!$AJ$1, $D32, Timesheet!$S$50:$S$89)-1))</f>
        <v/>
      </c>
      <c r="V32" s="76" t="str">
        <f t="shared" si="4"/>
        <v/>
      </c>
      <c r="W32" s="76" t="str">
        <f t="shared" si="5"/>
        <v/>
      </c>
      <c r="Y32" s="39" t="str">
        <f t="shared" si="6"/>
        <v/>
      </c>
      <c r="Z32" s="39" t="str">
        <f t="shared" si="7"/>
        <v/>
      </c>
      <c r="AB32" s="106" t="str">
        <f t="shared" si="8"/>
        <v/>
      </c>
    </row>
    <row r="33" spans="1:28" x14ac:dyDescent="0.25">
      <c r="A33" s="14"/>
      <c r="B33" s="153" t="str">
        <f t="shared" si="2"/>
        <v/>
      </c>
      <c r="C33" s="14"/>
      <c r="D33" s="460"/>
      <c r="E33" s="446"/>
      <c r="F33" s="445"/>
      <c r="G33" s="462"/>
      <c r="H33" s="484"/>
      <c r="I33" s="463"/>
      <c r="J33" s="485"/>
      <c r="K33" s="14"/>
      <c r="Q33" s="127" t="str">
        <f t="shared" si="3"/>
        <v/>
      </c>
      <c r="S33" s="39" t="str">
        <f>IF($H33=$O$5, "", IF($D33="", "", IF($D33&lt;Dashboard!$AJ$1, $S$3, IF($D33=Dashboard!$AJ$1, $S$4, IF($T33&lt;=$T$5, $S$5, $S$6)))))</f>
        <v/>
      </c>
      <c r="T33" s="39" t="str">
        <f>IF($H33=$O$5, "", IF($D33="", "", NETWORKDAYS(Dashboard!$AJ$1, $D33, Timesheet!$S$50:$S$89)-1))</f>
        <v/>
      </c>
      <c r="V33" s="76" t="str">
        <f t="shared" si="4"/>
        <v/>
      </c>
      <c r="W33" s="76" t="str">
        <f t="shared" si="5"/>
        <v/>
      </c>
      <c r="Y33" s="39" t="str">
        <f t="shared" si="6"/>
        <v/>
      </c>
      <c r="Z33" s="39" t="str">
        <f t="shared" si="7"/>
        <v/>
      </c>
      <c r="AB33" s="106" t="str">
        <f t="shared" si="8"/>
        <v/>
      </c>
    </row>
    <row r="34" spans="1:28" x14ac:dyDescent="0.25">
      <c r="A34" s="14"/>
      <c r="B34" s="153" t="str">
        <f t="shared" si="2"/>
        <v/>
      </c>
      <c r="C34" s="14"/>
      <c r="D34" s="460"/>
      <c r="E34" s="446"/>
      <c r="F34" s="445"/>
      <c r="G34" s="462"/>
      <c r="H34" s="484"/>
      <c r="I34" s="463"/>
      <c r="J34" s="485"/>
      <c r="K34" s="14"/>
      <c r="Q34" s="127" t="str">
        <f t="shared" si="3"/>
        <v/>
      </c>
      <c r="S34" s="39" t="str">
        <f>IF($H34=$O$5, "", IF($D34="", "", IF($D34&lt;Dashboard!$AJ$1, $S$3, IF($D34=Dashboard!$AJ$1, $S$4, IF($T34&lt;=$T$5, $S$5, $S$6)))))</f>
        <v/>
      </c>
      <c r="T34" s="39" t="str">
        <f>IF($H34=$O$5, "", IF($D34="", "", NETWORKDAYS(Dashboard!$AJ$1, $D34, Timesheet!$S$50:$S$89)-1))</f>
        <v/>
      </c>
      <c r="V34" s="76" t="str">
        <f t="shared" si="4"/>
        <v/>
      </c>
      <c r="W34" s="76" t="str">
        <f t="shared" si="5"/>
        <v/>
      </c>
      <c r="Y34" s="39" t="str">
        <f t="shared" si="6"/>
        <v/>
      </c>
      <c r="Z34" s="39" t="str">
        <f t="shared" si="7"/>
        <v/>
      </c>
      <c r="AB34" s="106" t="str">
        <f t="shared" si="8"/>
        <v/>
      </c>
    </row>
    <row r="35" spans="1:28" x14ac:dyDescent="0.25">
      <c r="A35" s="14"/>
      <c r="B35" s="153" t="str">
        <f t="shared" si="2"/>
        <v/>
      </c>
      <c r="C35" s="14"/>
      <c r="D35" s="460"/>
      <c r="E35" s="446"/>
      <c r="F35" s="445"/>
      <c r="G35" s="462"/>
      <c r="H35" s="484"/>
      <c r="I35" s="463"/>
      <c r="J35" s="485"/>
      <c r="K35" s="14"/>
      <c r="Q35" s="127" t="str">
        <f t="shared" si="3"/>
        <v/>
      </c>
      <c r="S35" s="39" t="str">
        <f>IF($H35=$O$5, "", IF($D35="", "", IF($D35&lt;Dashboard!$AJ$1, $S$3, IF($D35=Dashboard!$AJ$1, $S$4, IF($T35&lt;=$T$5, $S$5, $S$6)))))</f>
        <v/>
      </c>
      <c r="T35" s="39" t="str">
        <f>IF($H35=$O$5, "", IF($D35="", "", NETWORKDAYS(Dashboard!$AJ$1, $D35, Timesheet!$S$50:$S$89)-1))</f>
        <v/>
      </c>
      <c r="V35" s="76" t="str">
        <f t="shared" si="4"/>
        <v/>
      </c>
      <c r="W35" s="76" t="str">
        <f t="shared" si="5"/>
        <v/>
      </c>
      <c r="Y35" s="39" t="str">
        <f t="shared" si="6"/>
        <v/>
      </c>
      <c r="Z35" s="39" t="str">
        <f t="shared" si="7"/>
        <v/>
      </c>
      <c r="AB35" s="106" t="str">
        <f t="shared" si="8"/>
        <v/>
      </c>
    </row>
    <row r="36" spans="1:28" x14ac:dyDescent="0.25">
      <c r="A36" s="14"/>
      <c r="B36" s="153" t="str">
        <f t="shared" si="2"/>
        <v/>
      </c>
      <c r="C36" s="14"/>
      <c r="D36" s="460"/>
      <c r="E36" s="446"/>
      <c r="F36" s="445"/>
      <c r="G36" s="462"/>
      <c r="H36" s="484"/>
      <c r="I36" s="463"/>
      <c r="J36" s="485"/>
      <c r="K36" s="14"/>
      <c r="Q36" s="127" t="str">
        <f t="shared" si="3"/>
        <v/>
      </c>
      <c r="S36" s="39" t="str">
        <f>IF($H36=$O$5, "", IF($D36="", "", IF($D36&lt;Dashboard!$AJ$1, $S$3, IF($D36=Dashboard!$AJ$1, $S$4, IF($T36&lt;=$T$5, $S$5, $S$6)))))</f>
        <v/>
      </c>
      <c r="T36" s="39" t="str">
        <f>IF($H36=$O$5, "", IF($D36="", "", NETWORKDAYS(Dashboard!$AJ$1, $D36, Timesheet!$S$50:$S$89)-1))</f>
        <v/>
      </c>
      <c r="V36" s="76" t="str">
        <f t="shared" si="4"/>
        <v/>
      </c>
      <c r="W36" s="76" t="str">
        <f t="shared" si="5"/>
        <v/>
      </c>
      <c r="Y36" s="39" t="str">
        <f t="shared" si="6"/>
        <v/>
      </c>
      <c r="Z36" s="39" t="str">
        <f t="shared" si="7"/>
        <v/>
      </c>
      <c r="AB36" s="106" t="str">
        <f t="shared" si="8"/>
        <v/>
      </c>
    </row>
    <row r="37" spans="1:28" x14ac:dyDescent="0.25">
      <c r="A37" s="14"/>
      <c r="B37" s="153" t="str">
        <f t="shared" si="2"/>
        <v/>
      </c>
      <c r="C37" s="14"/>
      <c r="D37" s="460"/>
      <c r="E37" s="446"/>
      <c r="F37" s="445"/>
      <c r="G37" s="462"/>
      <c r="H37" s="484"/>
      <c r="I37" s="463"/>
      <c r="J37" s="485"/>
      <c r="K37" s="14"/>
      <c r="Q37" s="127" t="str">
        <f t="shared" si="3"/>
        <v/>
      </c>
      <c r="S37" s="39" t="str">
        <f>IF($H37=$O$5, "", IF($D37="", "", IF($D37&lt;Dashboard!$AJ$1, $S$3, IF($D37=Dashboard!$AJ$1, $S$4, IF($T37&lt;=$T$5, $S$5, $S$6)))))</f>
        <v/>
      </c>
      <c r="T37" s="39" t="str">
        <f>IF($H37=$O$5, "", IF($D37="", "", NETWORKDAYS(Dashboard!$AJ$1, $D37, Timesheet!$S$50:$S$89)-1))</f>
        <v/>
      </c>
      <c r="V37" s="76" t="str">
        <f t="shared" si="4"/>
        <v/>
      </c>
      <c r="W37" s="76" t="str">
        <f t="shared" si="5"/>
        <v/>
      </c>
      <c r="Y37" s="39" t="str">
        <f t="shared" si="6"/>
        <v/>
      </c>
      <c r="Z37" s="39" t="str">
        <f t="shared" si="7"/>
        <v/>
      </c>
      <c r="AB37" s="106" t="str">
        <f t="shared" si="8"/>
        <v/>
      </c>
    </row>
    <row r="38" spans="1:28" x14ac:dyDescent="0.25">
      <c r="A38" s="14"/>
      <c r="B38" s="153" t="str">
        <f t="shared" si="2"/>
        <v/>
      </c>
      <c r="C38" s="14"/>
      <c r="D38" s="460"/>
      <c r="E38" s="446"/>
      <c r="F38" s="445"/>
      <c r="G38" s="462"/>
      <c r="H38" s="484"/>
      <c r="I38" s="463"/>
      <c r="J38" s="485"/>
      <c r="K38" s="14"/>
      <c r="Q38" s="127" t="str">
        <f t="shared" si="3"/>
        <v/>
      </c>
      <c r="S38" s="39" t="str">
        <f>IF($H38=$O$5, "", IF($D38="", "", IF($D38&lt;Dashboard!$AJ$1, $S$3, IF($D38=Dashboard!$AJ$1, $S$4, IF($T38&lt;=$T$5, $S$5, $S$6)))))</f>
        <v/>
      </c>
      <c r="T38" s="39" t="str">
        <f>IF($H38=$O$5, "", IF($D38="", "", NETWORKDAYS(Dashboard!$AJ$1, $D38, Timesheet!$S$50:$S$89)-1))</f>
        <v/>
      </c>
      <c r="V38" s="76" t="str">
        <f t="shared" si="4"/>
        <v/>
      </c>
      <c r="W38" s="76" t="str">
        <f t="shared" si="5"/>
        <v/>
      </c>
      <c r="Y38" s="39" t="str">
        <f t="shared" si="6"/>
        <v/>
      </c>
      <c r="Z38" s="39" t="str">
        <f t="shared" si="7"/>
        <v/>
      </c>
      <c r="AB38" s="106" t="str">
        <f t="shared" si="8"/>
        <v/>
      </c>
    </row>
    <row r="39" spans="1:28" x14ac:dyDescent="0.25">
      <c r="A39" s="14"/>
      <c r="B39" s="153" t="str">
        <f t="shared" si="2"/>
        <v/>
      </c>
      <c r="C39" s="14"/>
      <c r="D39" s="460"/>
      <c r="E39" s="446"/>
      <c r="F39" s="445"/>
      <c r="G39" s="462"/>
      <c r="H39" s="484"/>
      <c r="I39" s="463"/>
      <c r="J39" s="485"/>
      <c r="K39" s="14"/>
      <c r="Q39" s="127" t="str">
        <f t="shared" si="3"/>
        <v/>
      </c>
      <c r="S39" s="39" t="str">
        <f>IF($H39=$O$5, "", IF($D39="", "", IF($D39&lt;Dashboard!$AJ$1, $S$3, IF($D39=Dashboard!$AJ$1, $S$4, IF($T39&lt;=$T$5, $S$5, $S$6)))))</f>
        <v/>
      </c>
      <c r="T39" s="39" t="str">
        <f>IF($H39=$O$5, "", IF($D39="", "", NETWORKDAYS(Dashboard!$AJ$1, $D39, Timesheet!$S$50:$S$89)-1))</f>
        <v/>
      </c>
      <c r="V39" s="76" t="str">
        <f t="shared" si="4"/>
        <v/>
      </c>
      <c r="W39" s="76" t="str">
        <f t="shared" si="5"/>
        <v/>
      </c>
      <c r="Y39" s="39" t="str">
        <f t="shared" si="6"/>
        <v/>
      </c>
      <c r="Z39" s="39" t="str">
        <f t="shared" si="7"/>
        <v/>
      </c>
      <c r="AB39" s="106" t="str">
        <f t="shared" si="8"/>
        <v/>
      </c>
    </row>
    <row r="40" spans="1:28" x14ac:dyDescent="0.25">
      <c r="A40" s="14"/>
      <c r="B40" s="153" t="str">
        <f t="shared" si="2"/>
        <v/>
      </c>
      <c r="C40" s="14"/>
      <c r="D40" s="460"/>
      <c r="E40" s="446"/>
      <c r="F40" s="445"/>
      <c r="G40" s="462"/>
      <c r="H40" s="484"/>
      <c r="I40" s="463"/>
      <c r="J40" s="485"/>
      <c r="K40" s="14"/>
      <c r="Q40" s="127" t="str">
        <f t="shared" si="3"/>
        <v/>
      </c>
      <c r="S40" s="39" t="str">
        <f>IF($H40=$O$5, "", IF($D40="", "", IF($D40&lt;Dashboard!$AJ$1, $S$3, IF($D40=Dashboard!$AJ$1, $S$4, IF($T40&lt;=$T$5, $S$5, $S$6)))))</f>
        <v/>
      </c>
      <c r="T40" s="39" t="str">
        <f>IF($H40=$O$5, "", IF($D40="", "", NETWORKDAYS(Dashboard!$AJ$1, $D40, Timesheet!$S$50:$S$89)-1))</f>
        <v/>
      </c>
      <c r="V40" s="76" t="str">
        <f t="shared" si="4"/>
        <v/>
      </c>
      <c r="W40" s="76" t="str">
        <f t="shared" si="5"/>
        <v/>
      </c>
      <c r="Y40" s="39" t="str">
        <f t="shared" si="6"/>
        <v/>
      </c>
      <c r="Z40" s="39" t="str">
        <f t="shared" si="7"/>
        <v/>
      </c>
      <c r="AB40" s="106" t="str">
        <f t="shared" si="8"/>
        <v/>
      </c>
    </row>
    <row r="41" spans="1:28" x14ac:dyDescent="0.25">
      <c r="A41" s="14"/>
      <c r="B41" s="153" t="str">
        <f t="shared" si="2"/>
        <v/>
      </c>
      <c r="C41" s="14"/>
      <c r="D41" s="460"/>
      <c r="E41" s="446"/>
      <c r="F41" s="445"/>
      <c r="G41" s="462"/>
      <c r="H41" s="484"/>
      <c r="I41" s="463"/>
      <c r="J41" s="485"/>
      <c r="K41" s="14"/>
      <c r="Q41" s="127" t="str">
        <f t="shared" si="3"/>
        <v/>
      </c>
      <c r="S41" s="39" t="str">
        <f>IF($H41=$O$5, "", IF($D41="", "", IF($D41&lt;Dashboard!$AJ$1, $S$3, IF($D41=Dashboard!$AJ$1, $S$4, IF($T41&lt;=$T$5, $S$5, $S$6)))))</f>
        <v/>
      </c>
      <c r="T41" s="39" t="str">
        <f>IF($H41=$O$5, "", IF($D41="", "", NETWORKDAYS(Dashboard!$AJ$1, $D41, Timesheet!$S$50:$S$89)-1))</f>
        <v/>
      </c>
      <c r="V41" s="76" t="str">
        <f t="shared" si="4"/>
        <v/>
      </c>
      <c r="W41" s="76" t="str">
        <f t="shared" si="5"/>
        <v/>
      </c>
      <c r="Y41" s="39" t="str">
        <f t="shared" si="6"/>
        <v/>
      </c>
      <c r="Z41" s="39" t="str">
        <f t="shared" si="7"/>
        <v/>
      </c>
      <c r="AB41" s="106" t="str">
        <f t="shared" si="8"/>
        <v/>
      </c>
    </row>
    <row r="42" spans="1:28" x14ac:dyDescent="0.25">
      <c r="A42" s="14"/>
      <c r="B42" s="153" t="str">
        <f t="shared" si="2"/>
        <v/>
      </c>
      <c r="C42" s="14"/>
      <c r="D42" s="460"/>
      <c r="E42" s="446"/>
      <c r="F42" s="445"/>
      <c r="G42" s="462"/>
      <c r="H42" s="484"/>
      <c r="I42" s="463"/>
      <c r="J42" s="485"/>
      <c r="K42" s="14"/>
      <c r="Q42" s="127" t="str">
        <f t="shared" si="3"/>
        <v/>
      </c>
      <c r="S42" s="39" t="str">
        <f>IF($H42=$O$5, "", IF($D42="", "", IF($D42&lt;Dashboard!$AJ$1, $S$3, IF($D42=Dashboard!$AJ$1, $S$4, IF($T42&lt;=$T$5, $S$5, $S$6)))))</f>
        <v/>
      </c>
      <c r="T42" s="39" t="str">
        <f>IF($H42=$O$5, "", IF($D42="", "", NETWORKDAYS(Dashboard!$AJ$1, $D42, Timesheet!$S$50:$S$89)-1))</f>
        <v/>
      </c>
      <c r="V42" s="76" t="str">
        <f t="shared" si="4"/>
        <v/>
      </c>
      <c r="W42" s="76" t="str">
        <f t="shared" si="5"/>
        <v/>
      </c>
      <c r="Y42" s="39" t="str">
        <f t="shared" si="6"/>
        <v/>
      </c>
      <c r="Z42" s="39" t="str">
        <f t="shared" si="7"/>
        <v/>
      </c>
      <c r="AB42" s="106" t="str">
        <f t="shared" si="8"/>
        <v/>
      </c>
    </row>
    <row r="43" spans="1:28" x14ac:dyDescent="0.25">
      <c r="A43" s="14"/>
      <c r="B43" s="153" t="str">
        <f t="shared" si="2"/>
        <v/>
      </c>
      <c r="C43" s="14"/>
      <c r="D43" s="460"/>
      <c r="E43" s="446"/>
      <c r="F43" s="445"/>
      <c r="G43" s="462"/>
      <c r="H43" s="484"/>
      <c r="I43" s="463"/>
      <c r="J43" s="485"/>
      <c r="K43" s="14"/>
      <c r="Q43" s="127" t="str">
        <f t="shared" si="3"/>
        <v/>
      </c>
      <c r="S43" s="39" t="str">
        <f>IF($H43=$O$5, "", IF($D43="", "", IF($D43&lt;Dashboard!$AJ$1, $S$3, IF($D43=Dashboard!$AJ$1, $S$4, IF($T43&lt;=$T$5, $S$5, $S$6)))))</f>
        <v/>
      </c>
      <c r="T43" s="39" t="str">
        <f>IF($H43=$O$5, "", IF($D43="", "", NETWORKDAYS(Dashboard!$AJ$1, $D43, Timesheet!$S$50:$S$89)-1))</f>
        <v/>
      </c>
      <c r="V43" s="76" t="str">
        <f t="shared" si="4"/>
        <v/>
      </c>
      <c r="W43" s="76" t="str">
        <f t="shared" si="5"/>
        <v/>
      </c>
      <c r="Y43" s="39" t="str">
        <f t="shared" si="6"/>
        <v/>
      </c>
      <c r="Z43" s="39" t="str">
        <f t="shared" si="7"/>
        <v/>
      </c>
      <c r="AB43" s="106" t="str">
        <f t="shared" si="8"/>
        <v/>
      </c>
    </row>
    <row r="44" spans="1:28" x14ac:dyDescent="0.25">
      <c r="A44" s="14"/>
      <c r="B44" s="153" t="str">
        <f t="shared" si="2"/>
        <v/>
      </c>
      <c r="C44" s="14"/>
      <c r="D44" s="460"/>
      <c r="E44" s="446"/>
      <c r="F44" s="445"/>
      <c r="G44" s="462"/>
      <c r="H44" s="484"/>
      <c r="I44" s="463"/>
      <c r="J44" s="485"/>
      <c r="K44" s="14"/>
      <c r="Q44" s="127" t="str">
        <f t="shared" si="3"/>
        <v/>
      </c>
      <c r="S44" s="39" t="str">
        <f>IF($H44=$O$5, "", IF($D44="", "", IF($D44&lt;Dashboard!$AJ$1, $S$3, IF($D44=Dashboard!$AJ$1, $S$4, IF($T44&lt;=$T$5, $S$5, $S$6)))))</f>
        <v/>
      </c>
      <c r="T44" s="39" t="str">
        <f>IF($H44=$O$5, "", IF($D44="", "", NETWORKDAYS(Dashboard!$AJ$1, $D44, Timesheet!$S$50:$S$89)-1))</f>
        <v/>
      </c>
      <c r="V44" s="76" t="str">
        <f t="shared" si="4"/>
        <v/>
      </c>
      <c r="W44" s="76" t="str">
        <f t="shared" si="5"/>
        <v/>
      </c>
      <c r="Y44" s="39" t="str">
        <f t="shared" si="6"/>
        <v/>
      </c>
      <c r="Z44" s="39" t="str">
        <f t="shared" si="7"/>
        <v/>
      </c>
      <c r="AB44" s="106" t="str">
        <f t="shared" si="8"/>
        <v/>
      </c>
    </row>
    <row r="45" spans="1:28" x14ac:dyDescent="0.25">
      <c r="A45" s="14"/>
      <c r="B45" s="153" t="str">
        <f t="shared" si="2"/>
        <v/>
      </c>
      <c r="C45" s="14"/>
      <c r="D45" s="460"/>
      <c r="E45" s="446"/>
      <c r="F45" s="445"/>
      <c r="G45" s="462"/>
      <c r="H45" s="484"/>
      <c r="I45" s="463"/>
      <c r="J45" s="485"/>
      <c r="K45" s="14"/>
      <c r="Q45" s="127" t="str">
        <f t="shared" si="3"/>
        <v/>
      </c>
      <c r="S45" s="39" t="str">
        <f>IF($H45=$O$5, "", IF($D45="", "", IF($D45&lt;Dashboard!$AJ$1, $S$3, IF($D45=Dashboard!$AJ$1, $S$4, IF($T45&lt;=$T$5, $S$5, $S$6)))))</f>
        <v/>
      </c>
      <c r="T45" s="39" t="str">
        <f>IF($H45=$O$5, "", IF($D45="", "", NETWORKDAYS(Dashboard!$AJ$1, $D45, Timesheet!$S$50:$S$89)-1))</f>
        <v/>
      </c>
      <c r="V45" s="76" t="str">
        <f t="shared" si="4"/>
        <v/>
      </c>
      <c r="W45" s="76" t="str">
        <f t="shared" si="5"/>
        <v/>
      </c>
      <c r="Y45" s="39" t="str">
        <f t="shared" si="6"/>
        <v/>
      </c>
      <c r="Z45" s="39" t="str">
        <f t="shared" si="7"/>
        <v/>
      </c>
      <c r="AB45" s="106" t="str">
        <f t="shared" si="8"/>
        <v/>
      </c>
    </row>
    <row r="46" spans="1:28" x14ac:dyDescent="0.25">
      <c r="A46" s="14"/>
      <c r="B46" s="153" t="str">
        <f t="shared" si="2"/>
        <v/>
      </c>
      <c r="C46" s="14"/>
      <c r="D46" s="460"/>
      <c r="E46" s="446"/>
      <c r="F46" s="445"/>
      <c r="G46" s="462"/>
      <c r="H46" s="484"/>
      <c r="I46" s="463"/>
      <c r="J46" s="485"/>
      <c r="K46" s="14"/>
      <c r="Q46" s="127" t="str">
        <f t="shared" si="3"/>
        <v/>
      </c>
      <c r="S46" s="39" t="str">
        <f>IF($H46=$O$5, "", IF($D46="", "", IF($D46&lt;Dashboard!$AJ$1, $S$3, IF($D46=Dashboard!$AJ$1, $S$4, IF($T46&lt;=$T$5, $S$5, $S$6)))))</f>
        <v/>
      </c>
      <c r="T46" s="39" t="str">
        <f>IF($H46=$O$5, "", IF($D46="", "", NETWORKDAYS(Dashboard!$AJ$1, $D46, Timesheet!$S$50:$S$89)-1))</f>
        <v/>
      </c>
      <c r="V46" s="76" t="str">
        <f t="shared" si="4"/>
        <v/>
      </c>
      <c r="W46" s="76" t="str">
        <f t="shared" si="5"/>
        <v/>
      </c>
      <c r="Y46" s="39" t="str">
        <f t="shared" si="6"/>
        <v/>
      </c>
      <c r="Z46" s="39" t="str">
        <f t="shared" si="7"/>
        <v/>
      </c>
      <c r="AB46" s="106" t="str">
        <f t="shared" si="8"/>
        <v/>
      </c>
    </row>
    <row r="47" spans="1:28" x14ac:dyDescent="0.25">
      <c r="A47" s="14"/>
      <c r="B47" s="153" t="str">
        <f t="shared" si="2"/>
        <v/>
      </c>
      <c r="C47" s="14"/>
      <c r="D47" s="460"/>
      <c r="E47" s="446"/>
      <c r="F47" s="445"/>
      <c r="G47" s="462"/>
      <c r="H47" s="484"/>
      <c r="I47" s="463"/>
      <c r="J47" s="485"/>
      <c r="K47" s="14"/>
      <c r="Q47" s="127" t="str">
        <f t="shared" si="3"/>
        <v/>
      </c>
      <c r="S47" s="39" t="str">
        <f>IF($H47=$O$5, "", IF($D47="", "", IF($D47&lt;Dashboard!$AJ$1, $S$3, IF($D47=Dashboard!$AJ$1, $S$4, IF($T47&lt;=$T$5, $S$5, $S$6)))))</f>
        <v/>
      </c>
      <c r="T47" s="39" t="str">
        <f>IF($H47=$O$5, "", IF($D47="", "", NETWORKDAYS(Dashboard!$AJ$1, $D47, Timesheet!$S$50:$S$89)-1))</f>
        <v/>
      </c>
      <c r="V47" s="76" t="str">
        <f t="shared" si="4"/>
        <v/>
      </c>
      <c r="W47" s="76" t="str">
        <f t="shared" si="5"/>
        <v/>
      </c>
      <c r="Y47" s="39" t="str">
        <f t="shared" si="6"/>
        <v/>
      </c>
      <c r="Z47" s="39" t="str">
        <f t="shared" si="7"/>
        <v/>
      </c>
      <c r="AB47" s="106" t="str">
        <f t="shared" si="8"/>
        <v/>
      </c>
    </row>
    <row r="48" spans="1:28" x14ac:dyDescent="0.25">
      <c r="A48" s="14"/>
      <c r="B48" s="153" t="str">
        <f t="shared" si="2"/>
        <v/>
      </c>
      <c r="C48" s="14"/>
      <c r="D48" s="460"/>
      <c r="E48" s="446"/>
      <c r="F48" s="445"/>
      <c r="G48" s="462"/>
      <c r="H48" s="484"/>
      <c r="I48" s="463"/>
      <c r="J48" s="485"/>
      <c r="K48" s="14"/>
      <c r="Q48" s="127" t="str">
        <f t="shared" si="3"/>
        <v/>
      </c>
      <c r="S48" s="39" t="str">
        <f>IF($H48=$O$5, "", IF($D48="", "", IF($D48&lt;Dashboard!$AJ$1, $S$3, IF($D48=Dashboard!$AJ$1, $S$4, IF($T48&lt;=$T$5, $S$5, $S$6)))))</f>
        <v/>
      </c>
      <c r="T48" s="39" t="str">
        <f>IF($H48=$O$5, "", IF($D48="", "", NETWORKDAYS(Dashboard!$AJ$1, $D48, Timesheet!$S$50:$S$89)-1))</f>
        <v/>
      </c>
      <c r="V48" s="76" t="str">
        <f t="shared" si="4"/>
        <v/>
      </c>
      <c r="W48" s="76" t="str">
        <f t="shared" si="5"/>
        <v/>
      </c>
      <c r="Y48" s="39" t="str">
        <f t="shared" si="6"/>
        <v/>
      </c>
      <c r="Z48" s="39" t="str">
        <f t="shared" si="7"/>
        <v/>
      </c>
      <c r="AB48" s="106" t="str">
        <f t="shared" si="8"/>
        <v/>
      </c>
    </row>
    <row r="49" spans="1:28" x14ac:dyDescent="0.25">
      <c r="A49" s="14"/>
      <c r="B49" s="153" t="str">
        <f t="shared" si="2"/>
        <v/>
      </c>
      <c r="C49" s="14"/>
      <c r="D49" s="460"/>
      <c r="E49" s="446"/>
      <c r="F49" s="445"/>
      <c r="G49" s="462"/>
      <c r="H49" s="484"/>
      <c r="I49" s="463"/>
      <c r="J49" s="485"/>
      <c r="K49" s="14"/>
      <c r="Q49" s="127" t="str">
        <f t="shared" si="3"/>
        <v/>
      </c>
      <c r="S49" s="39" t="str">
        <f>IF($H49=$O$5, "", IF($D49="", "", IF($D49&lt;Dashboard!$AJ$1, $S$3, IF($D49=Dashboard!$AJ$1, $S$4, IF($T49&lt;=$T$5, $S$5, $S$6)))))</f>
        <v/>
      </c>
      <c r="T49" s="39" t="str">
        <f>IF($H49=$O$5, "", IF($D49="", "", NETWORKDAYS(Dashboard!$AJ$1, $D49, Timesheet!$S$50:$S$89)-1))</f>
        <v/>
      </c>
      <c r="V49" s="76" t="str">
        <f t="shared" si="4"/>
        <v/>
      </c>
      <c r="W49" s="76" t="str">
        <f t="shared" si="5"/>
        <v/>
      </c>
      <c r="Y49" s="39" t="str">
        <f t="shared" si="6"/>
        <v/>
      </c>
      <c r="Z49" s="39" t="str">
        <f t="shared" si="7"/>
        <v/>
      </c>
      <c r="AB49" s="106" t="str">
        <f t="shared" si="8"/>
        <v/>
      </c>
    </row>
    <row r="50" spans="1:28" x14ac:dyDescent="0.25">
      <c r="A50" s="14"/>
      <c r="B50" s="153" t="str">
        <f t="shared" si="2"/>
        <v/>
      </c>
      <c r="C50" s="14"/>
      <c r="D50" s="460"/>
      <c r="E50" s="446"/>
      <c r="F50" s="445"/>
      <c r="G50" s="462"/>
      <c r="H50" s="484"/>
      <c r="I50" s="463"/>
      <c r="J50" s="485"/>
      <c r="K50" s="14"/>
      <c r="Q50" s="127" t="str">
        <f t="shared" si="3"/>
        <v/>
      </c>
      <c r="S50" s="39" t="str">
        <f>IF($H50=$O$5, "", IF($D50="", "", IF($D50&lt;Dashboard!$AJ$1, $S$3, IF($D50=Dashboard!$AJ$1, $S$4, IF($T50&lt;=$T$5, $S$5, $S$6)))))</f>
        <v/>
      </c>
      <c r="T50" s="39" t="str">
        <f>IF($H50=$O$5, "", IF($D50="", "", NETWORKDAYS(Dashboard!$AJ$1, $D50, Timesheet!$S$50:$S$89)-1))</f>
        <v/>
      </c>
      <c r="V50" s="76" t="str">
        <f t="shared" si="4"/>
        <v/>
      </c>
      <c r="W50" s="76" t="str">
        <f t="shared" si="5"/>
        <v/>
      </c>
      <c r="Y50" s="39" t="str">
        <f t="shared" si="6"/>
        <v/>
      </c>
      <c r="Z50" s="39" t="str">
        <f t="shared" si="7"/>
        <v/>
      </c>
      <c r="AB50" s="106" t="str">
        <f t="shared" si="8"/>
        <v/>
      </c>
    </row>
    <row r="51" spans="1:28" x14ac:dyDescent="0.25">
      <c r="A51" s="14"/>
      <c r="B51" s="153" t="str">
        <f t="shared" si="2"/>
        <v/>
      </c>
      <c r="C51" s="14"/>
      <c r="D51" s="460"/>
      <c r="E51" s="446"/>
      <c r="F51" s="445"/>
      <c r="G51" s="462"/>
      <c r="H51" s="484"/>
      <c r="I51" s="463"/>
      <c r="J51" s="485"/>
      <c r="K51" s="14"/>
      <c r="Q51" s="127" t="str">
        <f t="shared" si="3"/>
        <v/>
      </c>
      <c r="S51" s="39" t="str">
        <f>IF($H51=$O$5, "", IF($D51="", "", IF($D51&lt;Dashboard!$AJ$1, $S$3, IF($D51=Dashboard!$AJ$1, $S$4, IF($T51&lt;=$T$5, $S$5, $S$6)))))</f>
        <v/>
      </c>
      <c r="T51" s="39" t="str">
        <f>IF($H51=$O$5, "", IF($D51="", "", NETWORKDAYS(Dashboard!$AJ$1, $D51, Timesheet!$S$50:$S$89)-1))</f>
        <v/>
      </c>
      <c r="V51" s="76" t="str">
        <f t="shared" si="4"/>
        <v/>
      </c>
      <c r="W51" s="76" t="str">
        <f t="shared" si="5"/>
        <v/>
      </c>
      <c r="Y51" s="39" t="str">
        <f t="shared" si="6"/>
        <v/>
      </c>
      <c r="Z51" s="39" t="str">
        <f t="shared" si="7"/>
        <v/>
      </c>
      <c r="AB51" s="106" t="str">
        <f t="shared" si="8"/>
        <v/>
      </c>
    </row>
    <row r="52" spans="1:28" x14ac:dyDescent="0.25">
      <c r="A52" s="14"/>
      <c r="B52" s="153" t="str">
        <f t="shared" si="2"/>
        <v/>
      </c>
      <c r="C52" s="14"/>
      <c r="D52" s="460"/>
      <c r="E52" s="446"/>
      <c r="F52" s="445"/>
      <c r="G52" s="462"/>
      <c r="H52" s="484"/>
      <c r="I52" s="463"/>
      <c r="J52" s="485"/>
      <c r="K52" s="14"/>
      <c r="Q52" s="127" t="str">
        <f t="shared" si="3"/>
        <v/>
      </c>
      <c r="S52" s="39" t="str">
        <f>IF($H52=$O$5, "", IF($D52="", "", IF($D52&lt;Dashboard!$AJ$1, $S$3, IF($D52=Dashboard!$AJ$1, $S$4, IF($T52&lt;=$T$5, $S$5, $S$6)))))</f>
        <v/>
      </c>
      <c r="T52" s="39" t="str">
        <f>IF($H52=$O$5, "", IF($D52="", "", NETWORKDAYS(Dashboard!$AJ$1, $D52, Timesheet!$S$50:$S$89)-1))</f>
        <v/>
      </c>
      <c r="V52" s="76" t="str">
        <f t="shared" si="4"/>
        <v/>
      </c>
      <c r="W52" s="76" t="str">
        <f t="shared" si="5"/>
        <v/>
      </c>
      <c r="Y52" s="39" t="str">
        <f t="shared" si="6"/>
        <v/>
      </c>
      <c r="Z52" s="39" t="str">
        <f t="shared" si="7"/>
        <v/>
      </c>
      <c r="AB52" s="106" t="str">
        <f t="shared" si="8"/>
        <v/>
      </c>
    </row>
    <row r="53" spans="1:28" x14ac:dyDescent="0.25">
      <c r="A53" s="14"/>
      <c r="B53" s="153" t="str">
        <f t="shared" si="2"/>
        <v/>
      </c>
      <c r="C53" s="14"/>
      <c r="D53" s="460"/>
      <c r="E53" s="446"/>
      <c r="F53" s="445"/>
      <c r="G53" s="462"/>
      <c r="H53" s="484"/>
      <c r="I53" s="463"/>
      <c r="J53" s="485"/>
      <c r="K53" s="14"/>
      <c r="Q53" s="127" t="str">
        <f t="shared" si="3"/>
        <v/>
      </c>
      <c r="S53" s="39" t="str">
        <f>IF($H53=$O$5, "", IF($D53="", "", IF($D53&lt;Dashboard!$AJ$1, $S$3, IF($D53=Dashboard!$AJ$1, $S$4, IF($T53&lt;=$T$5, $S$5, $S$6)))))</f>
        <v/>
      </c>
      <c r="T53" s="39" t="str">
        <f>IF($H53=$O$5, "", IF($D53="", "", NETWORKDAYS(Dashboard!$AJ$1, $D53, Timesheet!$S$50:$S$89)-1))</f>
        <v/>
      </c>
      <c r="V53" s="76" t="str">
        <f t="shared" si="4"/>
        <v/>
      </c>
      <c r="W53" s="76" t="str">
        <f t="shared" si="5"/>
        <v/>
      </c>
      <c r="Y53" s="39" t="str">
        <f t="shared" si="6"/>
        <v/>
      </c>
      <c r="Z53" s="39" t="str">
        <f t="shared" si="7"/>
        <v/>
      </c>
      <c r="AB53" s="106" t="str">
        <f t="shared" si="8"/>
        <v/>
      </c>
    </row>
    <row r="54" spans="1:28" x14ac:dyDescent="0.25">
      <c r="A54" s="14"/>
      <c r="B54" s="153" t="str">
        <f t="shared" si="2"/>
        <v/>
      </c>
      <c r="C54" s="14"/>
      <c r="D54" s="460"/>
      <c r="E54" s="446"/>
      <c r="F54" s="445"/>
      <c r="G54" s="462"/>
      <c r="H54" s="484"/>
      <c r="I54" s="463"/>
      <c r="J54" s="485"/>
      <c r="K54" s="14"/>
      <c r="Q54" s="127" t="str">
        <f t="shared" si="3"/>
        <v/>
      </c>
      <c r="S54" s="39" t="str">
        <f>IF($H54=$O$5, "", IF($D54="", "", IF($D54&lt;Dashboard!$AJ$1, $S$3, IF($D54=Dashboard!$AJ$1, $S$4, IF($T54&lt;=$T$5, $S$5, $S$6)))))</f>
        <v/>
      </c>
      <c r="T54" s="39" t="str">
        <f>IF($H54=$O$5, "", IF($D54="", "", NETWORKDAYS(Dashboard!$AJ$1, $D54, Timesheet!$S$50:$S$89)-1))</f>
        <v/>
      </c>
      <c r="V54" s="76" t="str">
        <f t="shared" si="4"/>
        <v/>
      </c>
      <c r="W54" s="76" t="str">
        <f t="shared" si="5"/>
        <v/>
      </c>
      <c r="Y54" s="39" t="str">
        <f t="shared" si="6"/>
        <v/>
      </c>
      <c r="Z54" s="39" t="str">
        <f t="shared" si="7"/>
        <v/>
      </c>
      <c r="AB54" s="106" t="str">
        <f t="shared" si="8"/>
        <v/>
      </c>
    </row>
    <row r="55" spans="1:28" x14ac:dyDescent="0.25">
      <c r="A55" s="14"/>
      <c r="B55" s="153" t="str">
        <f t="shared" si="2"/>
        <v/>
      </c>
      <c r="C55" s="14"/>
      <c r="D55" s="460"/>
      <c r="E55" s="446"/>
      <c r="F55" s="445"/>
      <c r="G55" s="462"/>
      <c r="H55" s="484"/>
      <c r="I55" s="463"/>
      <c r="J55" s="485"/>
      <c r="K55" s="14"/>
      <c r="Q55" s="127" t="str">
        <f t="shared" si="3"/>
        <v/>
      </c>
      <c r="S55" s="39" t="str">
        <f>IF($H55=$O$5, "", IF($D55="", "", IF($D55&lt;Dashboard!$AJ$1, $S$3, IF($D55=Dashboard!$AJ$1, $S$4, IF($T55&lt;=$T$5, $S$5, $S$6)))))</f>
        <v/>
      </c>
      <c r="T55" s="39" t="str">
        <f>IF($H55=$O$5, "", IF($D55="", "", NETWORKDAYS(Dashboard!$AJ$1, $D55, Timesheet!$S$50:$S$89)-1))</f>
        <v/>
      </c>
      <c r="V55" s="76" t="str">
        <f t="shared" si="4"/>
        <v/>
      </c>
      <c r="W55" s="76" t="str">
        <f t="shared" si="5"/>
        <v/>
      </c>
      <c r="Y55" s="39" t="str">
        <f t="shared" si="6"/>
        <v/>
      </c>
      <c r="Z55" s="39" t="str">
        <f t="shared" si="7"/>
        <v/>
      </c>
      <c r="AB55" s="106" t="str">
        <f t="shared" si="8"/>
        <v/>
      </c>
    </row>
    <row r="56" spans="1:28" x14ac:dyDescent="0.25">
      <c r="A56" s="14"/>
      <c r="B56" s="153" t="str">
        <f t="shared" si="2"/>
        <v/>
      </c>
      <c r="C56" s="14"/>
      <c r="D56" s="460"/>
      <c r="E56" s="446"/>
      <c r="F56" s="445"/>
      <c r="G56" s="462"/>
      <c r="H56" s="484"/>
      <c r="I56" s="463"/>
      <c r="J56" s="485"/>
      <c r="K56" s="14"/>
      <c r="Q56" s="127" t="str">
        <f t="shared" si="3"/>
        <v/>
      </c>
      <c r="S56" s="39" t="str">
        <f>IF($H56=$O$5, "", IF($D56="", "", IF($D56&lt;Dashboard!$AJ$1, $S$3, IF($D56=Dashboard!$AJ$1, $S$4, IF($T56&lt;=$T$5, $S$5, $S$6)))))</f>
        <v/>
      </c>
      <c r="T56" s="39" t="str">
        <f>IF($H56=$O$5, "", IF($D56="", "", NETWORKDAYS(Dashboard!$AJ$1, $D56, Timesheet!$S$50:$S$89)-1))</f>
        <v/>
      </c>
      <c r="V56" s="76" t="str">
        <f t="shared" si="4"/>
        <v/>
      </c>
      <c r="W56" s="76" t="str">
        <f t="shared" si="5"/>
        <v/>
      </c>
      <c r="Y56" s="39" t="str">
        <f t="shared" si="6"/>
        <v/>
      </c>
      <c r="Z56" s="39" t="str">
        <f t="shared" si="7"/>
        <v/>
      </c>
      <c r="AB56" s="106" t="str">
        <f t="shared" si="8"/>
        <v/>
      </c>
    </row>
    <row r="57" spans="1:28" x14ac:dyDescent="0.25">
      <c r="A57" s="14"/>
      <c r="B57" s="153" t="str">
        <f t="shared" si="2"/>
        <v/>
      </c>
      <c r="C57" s="14"/>
      <c r="D57" s="460"/>
      <c r="E57" s="446"/>
      <c r="F57" s="445"/>
      <c r="G57" s="462"/>
      <c r="H57" s="484"/>
      <c r="I57" s="463"/>
      <c r="J57" s="485"/>
      <c r="K57" s="14"/>
      <c r="Q57" s="127" t="str">
        <f t="shared" si="3"/>
        <v/>
      </c>
      <c r="S57" s="39" t="str">
        <f>IF($H57=$O$5, "", IF($D57="", "", IF($D57&lt;Dashboard!$AJ$1, $S$3, IF($D57=Dashboard!$AJ$1, $S$4, IF($T57&lt;=$T$5, $S$5, $S$6)))))</f>
        <v/>
      </c>
      <c r="T57" s="39" t="str">
        <f>IF($H57=$O$5, "", IF($D57="", "", NETWORKDAYS(Dashboard!$AJ$1, $D57, Timesheet!$S$50:$S$89)-1))</f>
        <v/>
      </c>
      <c r="V57" s="76" t="str">
        <f t="shared" si="4"/>
        <v/>
      </c>
      <c r="W57" s="76" t="str">
        <f t="shared" si="5"/>
        <v/>
      </c>
      <c r="Y57" s="39" t="str">
        <f t="shared" si="6"/>
        <v/>
      </c>
      <c r="Z57" s="39" t="str">
        <f t="shared" si="7"/>
        <v/>
      </c>
      <c r="AB57" s="106" t="str">
        <f t="shared" si="8"/>
        <v/>
      </c>
    </row>
    <row r="58" spans="1:28" x14ac:dyDescent="0.25">
      <c r="A58" s="14"/>
      <c r="B58" s="153" t="str">
        <f t="shared" si="2"/>
        <v/>
      </c>
      <c r="C58" s="14"/>
      <c r="D58" s="460"/>
      <c r="E58" s="446"/>
      <c r="F58" s="445"/>
      <c r="G58" s="462"/>
      <c r="H58" s="484"/>
      <c r="I58" s="463"/>
      <c r="J58" s="485"/>
      <c r="K58" s="14"/>
      <c r="Q58" s="127" t="str">
        <f t="shared" si="3"/>
        <v/>
      </c>
      <c r="S58" s="39" t="str">
        <f>IF($H58=$O$5, "", IF($D58="", "", IF($D58&lt;Dashboard!$AJ$1, $S$3, IF($D58=Dashboard!$AJ$1, $S$4, IF($T58&lt;=$T$5, $S$5, $S$6)))))</f>
        <v/>
      </c>
      <c r="T58" s="39" t="str">
        <f>IF($H58=$O$5, "", IF($D58="", "", NETWORKDAYS(Dashboard!$AJ$1, $D58, Timesheet!$S$50:$S$89)-1))</f>
        <v/>
      </c>
      <c r="V58" s="76" t="str">
        <f t="shared" si="4"/>
        <v/>
      </c>
      <c r="W58" s="76" t="str">
        <f t="shared" si="5"/>
        <v/>
      </c>
      <c r="Y58" s="39" t="str">
        <f t="shared" si="6"/>
        <v/>
      </c>
      <c r="Z58" s="39" t="str">
        <f t="shared" si="7"/>
        <v/>
      </c>
      <c r="AB58" s="106" t="str">
        <f t="shared" si="8"/>
        <v/>
      </c>
    </row>
    <row r="59" spans="1:28" x14ac:dyDescent="0.25">
      <c r="A59" s="14"/>
      <c r="B59" s="153" t="str">
        <f t="shared" si="2"/>
        <v/>
      </c>
      <c r="C59" s="14"/>
      <c r="D59" s="460"/>
      <c r="E59" s="446"/>
      <c r="F59" s="445"/>
      <c r="G59" s="462"/>
      <c r="H59" s="484"/>
      <c r="I59" s="463"/>
      <c r="J59" s="485"/>
      <c r="K59" s="14"/>
      <c r="Q59" s="127" t="str">
        <f t="shared" si="3"/>
        <v/>
      </c>
      <c r="S59" s="39" t="str">
        <f>IF($H59=$O$5, "", IF($D59="", "", IF($D59&lt;Dashboard!$AJ$1, $S$3, IF($D59=Dashboard!$AJ$1, $S$4, IF($T59&lt;=$T$5, $S$5, $S$6)))))</f>
        <v/>
      </c>
      <c r="T59" s="39" t="str">
        <f>IF($H59=$O$5, "", IF($D59="", "", NETWORKDAYS(Dashboard!$AJ$1, $D59, Timesheet!$S$50:$S$89)-1))</f>
        <v/>
      </c>
      <c r="V59" s="76" t="str">
        <f t="shared" si="4"/>
        <v/>
      </c>
      <c r="W59" s="76" t="str">
        <f t="shared" si="5"/>
        <v/>
      </c>
      <c r="Y59" s="39" t="str">
        <f t="shared" si="6"/>
        <v/>
      </c>
      <c r="Z59" s="39" t="str">
        <f t="shared" si="7"/>
        <v/>
      </c>
      <c r="AB59" s="106" t="str">
        <f t="shared" si="8"/>
        <v/>
      </c>
    </row>
    <row r="60" spans="1:28" x14ac:dyDescent="0.25">
      <c r="A60" s="14"/>
      <c r="B60" s="153" t="str">
        <f t="shared" si="2"/>
        <v/>
      </c>
      <c r="C60" s="14"/>
      <c r="D60" s="460"/>
      <c r="E60" s="446"/>
      <c r="F60" s="445"/>
      <c r="G60" s="462"/>
      <c r="H60" s="484"/>
      <c r="I60" s="463"/>
      <c r="J60" s="485"/>
      <c r="K60" s="14"/>
      <c r="Q60" s="127" t="str">
        <f t="shared" si="3"/>
        <v/>
      </c>
      <c r="S60" s="39" t="str">
        <f>IF($H60=$O$5, "", IF($D60="", "", IF($D60&lt;Dashboard!$AJ$1, $S$3, IF($D60=Dashboard!$AJ$1, $S$4, IF($T60&lt;=$T$5, $S$5, $S$6)))))</f>
        <v/>
      </c>
      <c r="T60" s="39" t="str">
        <f>IF($H60=$O$5, "", IF($D60="", "", NETWORKDAYS(Dashboard!$AJ$1, $D60, Timesheet!$S$50:$S$89)-1))</f>
        <v/>
      </c>
      <c r="V60" s="76" t="str">
        <f t="shared" si="4"/>
        <v/>
      </c>
      <c r="W60" s="76" t="str">
        <f t="shared" si="5"/>
        <v/>
      </c>
      <c r="Y60" s="39" t="str">
        <f t="shared" si="6"/>
        <v/>
      </c>
      <c r="Z60" s="39" t="str">
        <f t="shared" si="7"/>
        <v/>
      </c>
      <c r="AB60" s="106" t="str">
        <f t="shared" si="8"/>
        <v/>
      </c>
    </row>
    <row r="61" spans="1:28" x14ac:dyDescent="0.25">
      <c r="A61" s="14"/>
      <c r="B61" s="153" t="str">
        <f t="shared" si="2"/>
        <v/>
      </c>
      <c r="C61" s="14"/>
      <c r="D61" s="460"/>
      <c r="E61" s="446"/>
      <c r="F61" s="445"/>
      <c r="G61" s="462"/>
      <c r="H61" s="484"/>
      <c r="I61" s="463"/>
      <c r="J61" s="485"/>
      <c r="K61" s="14"/>
      <c r="Q61" s="127" t="str">
        <f t="shared" si="3"/>
        <v/>
      </c>
      <c r="S61" s="39" t="str">
        <f>IF($H61=$O$5, "", IF($D61="", "", IF($D61&lt;Dashboard!$AJ$1, $S$3, IF($D61=Dashboard!$AJ$1, $S$4, IF($T61&lt;=$T$5, $S$5, $S$6)))))</f>
        <v/>
      </c>
      <c r="T61" s="39" t="str">
        <f>IF($H61=$O$5, "", IF($D61="", "", NETWORKDAYS(Dashboard!$AJ$1, $D61, Timesheet!$S$50:$S$89)-1))</f>
        <v/>
      </c>
      <c r="V61" s="76" t="str">
        <f t="shared" si="4"/>
        <v/>
      </c>
      <c r="W61" s="76" t="str">
        <f t="shared" si="5"/>
        <v/>
      </c>
      <c r="Y61" s="39" t="str">
        <f t="shared" si="6"/>
        <v/>
      </c>
      <c r="Z61" s="39" t="str">
        <f t="shared" si="7"/>
        <v/>
      </c>
      <c r="AB61" s="106" t="str">
        <f t="shared" si="8"/>
        <v/>
      </c>
    </row>
    <row r="62" spans="1:28" x14ac:dyDescent="0.25">
      <c r="A62" s="14"/>
      <c r="B62" s="153" t="str">
        <f t="shared" si="2"/>
        <v/>
      </c>
      <c r="C62" s="14"/>
      <c r="D62" s="460"/>
      <c r="E62" s="446"/>
      <c r="F62" s="445"/>
      <c r="G62" s="462"/>
      <c r="H62" s="484"/>
      <c r="I62" s="463"/>
      <c r="J62" s="485"/>
      <c r="K62" s="14"/>
      <c r="Q62" s="127" t="str">
        <f t="shared" si="3"/>
        <v/>
      </c>
      <c r="S62" s="39" t="str">
        <f>IF($H62=$O$5, "", IF($D62="", "", IF($D62&lt;Dashboard!$AJ$1, $S$3, IF($D62=Dashboard!$AJ$1, $S$4, IF($T62&lt;=$T$5, $S$5, $S$6)))))</f>
        <v/>
      </c>
      <c r="T62" s="39" t="str">
        <f>IF($H62=$O$5, "", IF($D62="", "", NETWORKDAYS(Dashboard!$AJ$1, $D62, Timesheet!$S$50:$S$89)-1))</f>
        <v/>
      </c>
      <c r="V62" s="76" t="str">
        <f t="shared" si="4"/>
        <v/>
      </c>
      <c r="W62" s="76" t="str">
        <f t="shared" si="5"/>
        <v/>
      </c>
      <c r="Y62" s="39" t="str">
        <f t="shared" si="6"/>
        <v/>
      </c>
      <c r="Z62" s="39" t="str">
        <f t="shared" si="7"/>
        <v/>
      </c>
      <c r="AB62" s="106" t="str">
        <f t="shared" si="8"/>
        <v/>
      </c>
    </row>
    <row r="63" spans="1:28" x14ac:dyDescent="0.25">
      <c r="A63" s="14"/>
      <c r="B63" s="153" t="str">
        <f t="shared" si="2"/>
        <v/>
      </c>
      <c r="C63" s="14"/>
      <c r="D63" s="460"/>
      <c r="E63" s="446"/>
      <c r="F63" s="445"/>
      <c r="G63" s="462"/>
      <c r="H63" s="484"/>
      <c r="I63" s="463"/>
      <c r="J63" s="485"/>
      <c r="K63" s="14"/>
      <c r="Q63" s="127" t="str">
        <f t="shared" si="3"/>
        <v/>
      </c>
      <c r="S63" s="39" t="str">
        <f>IF($H63=$O$5, "", IF($D63="", "", IF($D63&lt;Dashboard!$AJ$1, $S$3, IF($D63=Dashboard!$AJ$1, $S$4, IF($T63&lt;=$T$5, $S$5, $S$6)))))</f>
        <v/>
      </c>
      <c r="T63" s="39" t="str">
        <f>IF($H63=$O$5, "", IF($D63="", "", NETWORKDAYS(Dashboard!$AJ$1, $D63, Timesheet!$S$50:$S$89)-1))</f>
        <v/>
      </c>
      <c r="V63" s="76" t="str">
        <f t="shared" si="4"/>
        <v/>
      </c>
      <c r="W63" s="76" t="str">
        <f t="shared" si="5"/>
        <v/>
      </c>
      <c r="Y63" s="39" t="str">
        <f t="shared" si="6"/>
        <v/>
      </c>
      <c r="Z63" s="39" t="str">
        <f t="shared" si="7"/>
        <v/>
      </c>
      <c r="AB63" s="106" t="str">
        <f t="shared" si="8"/>
        <v/>
      </c>
    </row>
    <row r="64" spans="1:28" x14ac:dyDescent="0.25">
      <c r="A64" s="14"/>
      <c r="B64" s="153" t="str">
        <f t="shared" si="2"/>
        <v/>
      </c>
      <c r="C64" s="14"/>
      <c r="D64" s="460"/>
      <c r="E64" s="446"/>
      <c r="F64" s="445"/>
      <c r="G64" s="462"/>
      <c r="H64" s="484"/>
      <c r="I64" s="463"/>
      <c r="J64" s="485"/>
      <c r="K64" s="14"/>
      <c r="Q64" s="127" t="str">
        <f t="shared" si="3"/>
        <v/>
      </c>
      <c r="S64" s="39" t="str">
        <f>IF($H64=$O$5, "", IF($D64="", "", IF($D64&lt;Dashboard!$AJ$1, $S$3, IF($D64=Dashboard!$AJ$1, $S$4, IF($T64&lt;=$T$5, $S$5, $S$6)))))</f>
        <v/>
      </c>
      <c r="T64" s="39" t="str">
        <f>IF($H64=$O$5, "", IF($D64="", "", NETWORKDAYS(Dashboard!$AJ$1, $D64, Timesheet!$S$50:$S$89)-1))</f>
        <v/>
      </c>
      <c r="V64" s="76" t="str">
        <f t="shared" si="4"/>
        <v/>
      </c>
      <c r="W64" s="76" t="str">
        <f t="shared" si="5"/>
        <v/>
      </c>
      <c r="Y64" s="39" t="str">
        <f t="shared" si="6"/>
        <v/>
      </c>
      <c r="Z64" s="39" t="str">
        <f t="shared" si="7"/>
        <v/>
      </c>
      <c r="AB64" s="106" t="str">
        <f t="shared" si="8"/>
        <v/>
      </c>
    </row>
    <row r="65" spans="1:28" x14ac:dyDescent="0.25">
      <c r="A65" s="14"/>
      <c r="B65" s="153" t="str">
        <f t="shared" si="2"/>
        <v/>
      </c>
      <c r="C65" s="14"/>
      <c r="D65" s="460"/>
      <c r="E65" s="446"/>
      <c r="F65" s="445"/>
      <c r="G65" s="462"/>
      <c r="H65" s="484"/>
      <c r="I65" s="463"/>
      <c r="J65" s="485"/>
      <c r="K65" s="14"/>
      <c r="Q65" s="127" t="str">
        <f t="shared" si="3"/>
        <v/>
      </c>
      <c r="S65" s="39" t="str">
        <f>IF($H65=$O$5, "", IF($D65="", "", IF($D65&lt;Dashboard!$AJ$1, $S$3, IF($D65=Dashboard!$AJ$1, $S$4, IF($T65&lt;=$T$5, $S$5, $S$6)))))</f>
        <v/>
      </c>
      <c r="T65" s="39" t="str">
        <f>IF($H65=$O$5, "", IF($D65="", "", NETWORKDAYS(Dashboard!$AJ$1, $D65, Timesheet!$S$50:$S$89)-1))</f>
        <v/>
      </c>
      <c r="V65" s="76" t="str">
        <f t="shared" si="4"/>
        <v/>
      </c>
      <c r="W65" s="76" t="str">
        <f t="shared" si="5"/>
        <v/>
      </c>
      <c r="Y65" s="39" t="str">
        <f t="shared" si="6"/>
        <v/>
      </c>
      <c r="Z65" s="39" t="str">
        <f t="shared" si="7"/>
        <v/>
      </c>
      <c r="AB65" s="106" t="str">
        <f t="shared" si="8"/>
        <v/>
      </c>
    </row>
    <row r="66" spans="1:28" x14ac:dyDescent="0.25">
      <c r="A66" s="14"/>
      <c r="B66" s="153" t="str">
        <f t="shared" si="2"/>
        <v/>
      </c>
      <c r="C66" s="14"/>
      <c r="D66" s="460"/>
      <c r="E66" s="446"/>
      <c r="F66" s="445"/>
      <c r="G66" s="462"/>
      <c r="H66" s="484"/>
      <c r="I66" s="463"/>
      <c r="J66" s="485"/>
      <c r="K66" s="14"/>
      <c r="Q66" s="127" t="str">
        <f t="shared" si="3"/>
        <v/>
      </c>
      <c r="S66" s="39" t="str">
        <f>IF($H66=$O$5, "", IF($D66="", "", IF($D66&lt;Dashboard!$AJ$1, $S$3, IF($D66=Dashboard!$AJ$1, $S$4, IF($T66&lt;=$T$5, $S$5, $S$6)))))</f>
        <v/>
      </c>
      <c r="T66" s="39" t="str">
        <f>IF($H66=$O$5, "", IF($D66="", "", NETWORKDAYS(Dashboard!$AJ$1, $D66, Timesheet!$S$50:$S$89)-1))</f>
        <v/>
      </c>
      <c r="V66" s="76" t="str">
        <f t="shared" si="4"/>
        <v/>
      </c>
      <c r="W66" s="76" t="str">
        <f t="shared" si="5"/>
        <v/>
      </c>
      <c r="Y66" s="39" t="str">
        <f t="shared" si="6"/>
        <v/>
      </c>
      <c r="Z66" s="39" t="str">
        <f t="shared" si="7"/>
        <v/>
      </c>
      <c r="AB66" s="106" t="str">
        <f t="shared" si="8"/>
        <v/>
      </c>
    </row>
    <row r="67" spans="1:28" x14ac:dyDescent="0.25">
      <c r="A67" s="14"/>
      <c r="B67" s="153" t="str">
        <f t="shared" si="2"/>
        <v/>
      </c>
      <c r="C67" s="14"/>
      <c r="D67" s="460"/>
      <c r="E67" s="446"/>
      <c r="F67" s="445"/>
      <c r="G67" s="462"/>
      <c r="H67" s="484"/>
      <c r="I67" s="463"/>
      <c r="J67" s="485"/>
      <c r="K67" s="14"/>
      <c r="Q67" s="127" t="str">
        <f t="shared" si="3"/>
        <v/>
      </c>
      <c r="S67" s="39" t="str">
        <f>IF($H67=$O$5, "", IF($D67="", "", IF($D67&lt;Dashboard!$AJ$1, $S$3, IF($D67=Dashboard!$AJ$1, $S$4, IF($T67&lt;=$T$5, $S$5, $S$6)))))</f>
        <v/>
      </c>
      <c r="T67" s="39" t="str">
        <f>IF($H67=$O$5, "", IF($D67="", "", NETWORKDAYS(Dashboard!$AJ$1, $D67, Timesheet!$S$50:$S$89)-1))</f>
        <v/>
      </c>
      <c r="V67" s="76" t="str">
        <f t="shared" si="4"/>
        <v/>
      </c>
      <c r="W67" s="76" t="str">
        <f t="shared" si="5"/>
        <v/>
      </c>
      <c r="Y67" s="39" t="str">
        <f t="shared" si="6"/>
        <v/>
      </c>
      <c r="Z67" s="39" t="str">
        <f t="shared" si="7"/>
        <v/>
      </c>
      <c r="AB67" s="106" t="str">
        <f t="shared" si="8"/>
        <v/>
      </c>
    </row>
    <row r="68" spans="1:28" x14ac:dyDescent="0.25">
      <c r="A68" s="14"/>
      <c r="B68" s="153" t="str">
        <f t="shared" si="2"/>
        <v/>
      </c>
      <c r="C68" s="14"/>
      <c r="D68" s="460"/>
      <c r="E68" s="446"/>
      <c r="F68" s="445"/>
      <c r="G68" s="462"/>
      <c r="H68" s="484"/>
      <c r="I68" s="463"/>
      <c r="J68" s="485"/>
      <c r="K68" s="14"/>
      <c r="Q68" s="127" t="str">
        <f t="shared" si="3"/>
        <v/>
      </c>
      <c r="S68" s="39" t="str">
        <f>IF($H68=$O$5, "", IF($D68="", "", IF($D68&lt;Dashboard!$AJ$1, $S$3, IF($D68=Dashboard!$AJ$1, $S$4, IF($T68&lt;=$T$5, $S$5, $S$6)))))</f>
        <v/>
      </c>
      <c r="T68" s="39" t="str">
        <f>IF($H68=$O$5, "", IF($D68="", "", NETWORKDAYS(Dashboard!$AJ$1, $D68, Timesheet!$S$50:$S$89)-1))</f>
        <v/>
      </c>
      <c r="V68" s="76" t="str">
        <f t="shared" si="4"/>
        <v/>
      </c>
      <c r="W68" s="76" t="str">
        <f t="shared" si="5"/>
        <v/>
      </c>
      <c r="Y68" s="39" t="str">
        <f t="shared" si="6"/>
        <v/>
      </c>
      <c r="Z68" s="39" t="str">
        <f t="shared" si="7"/>
        <v/>
      </c>
      <c r="AB68" s="106" t="str">
        <f t="shared" si="8"/>
        <v/>
      </c>
    </row>
    <row r="69" spans="1:28" x14ac:dyDescent="0.25">
      <c r="A69" s="14"/>
      <c r="B69" s="153" t="str">
        <f t="shared" si="2"/>
        <v/>
      </c>
      <c r="C69" s="14"/>
      <c r="D69" s="460"/>
      <c r="E69" s="446"/>
      <c r="F69" s="445"/>
      <c r="G69" s="462"/>
      <c r="H69" s="484"/>
      <c r="I69" s="463"/>
      <c r="J69" s="485"/>
      <c r="K69" s="14"/>
      <c r="Q69" s="127" t="str">
        <f t="shared" si="3"/>
        <v/>
      </c>
      <c r="S69" s="39" t="str">
        <f>IF($H69=$O$5, "", IF($D69="", "", IF($D69&lt;Dashboard!$AJ$1, $S$3, IF($D69=Dashboard!$AJ$1, $S$4, IF($T69&lt;=$T$5, $S$5, $S$6)))))</f>
        <v/>
      </c>
      <c r="T69" s="39" t="str">
        <f>IF($H69=$O$5, "", IF($D69="", "", NETWORKDAYS(Dashboard!$AJ$1, $D69, Timesheet!$S$50:$S$89)-1))</f>
        <v/>
      </c>
      <c r="V69" s="76" t="str">
        <f t="shared" si="4"/>
        <v/>
      </c>
      <c r="W69" s="76" t="str">
        <f t="shared" si="5"/>
        <v/>
      </c>
      <c r="Y69" s="39" t="str">
        <f t="shared" si="6"/>
        <v/>
      </c>
      <c r="Z69" s="39" t="str">
        <f t="shared" si="7"/>
        <v/>
      </c>
      <c r="AB69" s="106" t="str">
        <f t="shared" si="8"/>
        <v/>
      </c>
    </row>
    <row r="70" spans="1:28" x14ac:dyDescent="0.25">
      <c r="A70" s="14"/>
      <c r="B70" s="153" t="str">
        <f t="shared" si="2"/>
        <v/>
      </c>
      <c r="C70" s="14"/>
      <c r="D70" s="460"/>
      <c r="E70" s="446"/>
      <c r="F70" s="445"/>
      <c r="G70" s="462"/>
      <c r="H70" s="484"/>
      <c r="I70" s="463"/>
      <c r="J70" s="485"/>
      <c r="K70" s="14"/>
      <c r="Q70" s="127" t="str">
        <f t="shared" si="3"/>
        <v/>
      </c>
      <c r="S70" s="39" t="str">
        <f>IF($H70=$O$5, "", IF($D70="", "", IF($D70&lt;Dashboard!$AJ$1, $S$3, IF($D70=Dashboard!$AJ$1, $S$4, IF($T70&lt;=$T$5, $S$5, $S$6)))))</f>
        <v/>
      </c>
      <c r="T70" s="39" t="str">
        <f>IF($H70=$O$5, "", IF($D70="", "", NETWORKDAYS(Dashboard!$AJ$1, $D70, Timesheet!$S$50:$S$89)-1))</f>
        <v/>
      </c>
      <c r="V70" s="76" t="str">
        <f t="shared" si="4"/>
        <v/>
      </c>
      <c r="W70" s="76" t="str">
        <f t="shared" si="5"/>
        <v/>
      </c>
      <c r="Y70" s="39" t="str">
        <f t="shared" si="6"/>
        <v/>
      </c>
      <c r="Z70" s="39" t="str">
        <f t="shared" si="7"/>
        <v/>
      </c>
      <c r="AB70" s="106" t="str">
        <f t="shared" si="8"/>
        <v/>
      </c>
    </row>
    <row r="71" spans="1:28" x14ac:dyDescent="0.25">
      <c r="A71" s="14"/>
      <c r="B71" s="153" t="str">
        <f t="shared" si="2"/>
        <v/>
      </c>
      <c r="C71" s="14"/>
      <c r="D71" s="460"/>
      <c r="E71" s="446"/>
      <c r="F71" s="445"/>
      <c r="G71" s="462"/>
      <c r="H71" s="484"/>
      <c r="I71" s="463"/>
      <c r="J71" s="485"/>
      <c r="K71" s="14"/>
      <c r="Q71" s="127" t="str">
        <f t="shared" si="3"/>
        <v/>
      </c>
      <c r="S71" s="39" t="str">
        <f>IF($H71=$O$5, "", IF($D71="", "", IF($D71&lt;Dashboard!$AJ$1, $S$3, IF($D71=Dashboard!$AJ$1, $S$4, IF($T71&lt;=$T$5, $S$5, $S$6)))))</f>
        <v/>
      </c>
      <c r="T71" s="39" t="str">
        <f>IF($H71=$O$5, "", IF($D71="", "", NETWORKDAYS(Dashboard!$AJ$1, $D71, Timesheet!$S$50:$S$89)-1))</f>
        <v/>
      </c>
      <c r="V71" s="76" t="str">
        <f t="shared" si="4"/>
        <v/>
      </c>
      <c r="W71" s="76" t="str">
        <f t="shared" si="5"/>
        <v/>
      </c>
      <c r="Y71" s="39" t="str">
        <f t="shared" si="6"/>
        <v/>
      </c>
      <c r="Z71" s="39" t="str">
        <f t="shared" si="7"/>
        <v/>
      </c>
      <c r="AB71" s="106" t="str">
        <f t="shared" si="8"/>
        <v/>
      </c>
    </row>
    <row r="72" spans="1:28" x14ac:dyDescent="0.25">
      <c r="A72" s="14"/>
      <c r="B72" s="153" t="str">
        <f t="shared" si="2"/>
        <v/>
      </c>
      <c r="C72" s="14"/>
      <c r="D72" s="460"/>
      <c r="E72" s="446"/>
      <c r="F72" s="445"/>
      <c r="G72" s="462"/>
      <c r="H72" s="484"/>
      <c r="I72" s="463"/>
      <c r="J72" s="485"/>
      <c r="K72" s="14"/>
      <c r="Q72" s="127" t="str">
        <f t="shared" si="3"/>
        <v/>
      </c>
      <c r="S72" s="39" t="str">
        <f>IF($H72=$O$5, "", IF($D72="", "", IF($D72&lt;Dashboard!$AJ$1, $S$3, IF($D72=Dashboard!$AJ$1, $S$4, IF($T72&lt;=$T$5, $S$5, $S$6)))))</f>
        <v/>
      </c>
      <c r="T72" s="39" t="str">
        <f>IF($H72=$O$5, "", IF($D72="", "", NETWORKDAYS(Dashboard!$AJ$1, $D72, Timesheet!$S$50:$S$89)-1))</f>
        <v/>
      </c>
      <c r="V72" s="76" t="str">
        <f t="shared" si="4"/>
        <v/>
      </c>
      <c r="W72" s="76" t="str">
        <f t="shared" si="5"/>
        <v/>
      </c>
      <c r="Y72" s="39" t="str">
        <f t="shared" si="6"/>
        <v/>
      </c>
      <c r="Z72" s="39" t="str">
        <f t="shared" si="7"/>
        <v/>
      </c>
      <c r="AB72" s="106" t="str">
        <f t="shared" si="8"/>
        <v/>
      </c>
    </row>
    <row r="73" spans="1:28" x14ac:dyDescent="0.25">
      <c r="A73" s="14"/>
      <c r="B73" s="153" t="str">
        <f t="shared" si="2"/>
        <v/>
      </c>
      <c r="C73" s="14"/>
      <c r="D73" s="460"/>
      <c r="E73" s="446"/>
      <c r="F73" s="445"/>
      <c r="G73" s="462"/>
      <c r="H73" s="484"/>
      <c r="I73" s="463"/>
      <c r="J73" s="485"/>
      <c r="K73" s="14"/>
      <c r="Q73" s="127" t="str">
        <f t="shared" si="3"/>
        <v/>
      </c>
      <c r="S73" s="39" t="str">
        <f>IF($H73=$O$5, "", IF($D73="", "", IF($D73&lt;Dashboard!$AJ$1, $S$3, IF($D73=Dashboard!$AJ$1, $S$4, IF($T73&lt;=$T$5, $S$5, $S$6)))))</f>
        <v/>
      </c>
      <c r="T73" s="39" t="str">
        <f>IF($H73=$O$5, "", IF($D73="", "", NETWORKDAYS(Dashboard!$AJ$1, $D73, Timesheet!$S$50:$S$89)-1))</f>
        <v/>
      </c>
      <c r="V73" s="76" t="str">
        <f t="shared" si="4"/>
        <v/>
      </c>
      <c r="W73" s="76" t="str">
        <f t="shared" si="5"/>
        <v/>
      </c>
      <c r="Y73" s="39" t="str">
        <f t="shared" si="6"/>
        <v/>
      </c>
      <c r="Z73" s="39" t="str">
        <f t="shared" si="7"/>
        <v/>
      </c>
      <c r="AB73" s="106" t="str">
        <f t="shared" si="8"/>
        <v/>
      </c>
    </row>
    <row r="74" spans="1:28" x14ac:dyDescent="0.25">
      <c r="A74" s="14"/>
      <c r="B74" s="153" t="str">
        <f t="shared" si="2"/>
        <v/>
      </c>
      <c r="C74" s="14"/>
      <c r="D74" s="460"/>
      <c r="E74" s="446"/>
      <c r="F74" s="445"/>
      <c r="G74" s="462"/>
      <c r="H74" s="484"/>
      <c r="I74" s="463"/>
      <c r="J74" s="485"/>
      <c r="K74" s="14"/>
      <c r="Q74" s="127" t="str">
        <f t="shared" si="3"/>
        <v/>
      </c>
      <c r="S74" s="39" t="str">
        <f>IF($H74=$O$5, "", IF($D74="", "", IF($D74&lt;Dashboard!$AJ$1, $S$3, IF($D74=Dashboard!$AJ$1, $S$4, IF($T74&lt;=$T$5, $S$5, $S$6)))))</f>
        <v/>
      </c>
      <c r="T74" s="39" t="str">
        <f>IF($H74=$O$5, "", IF($D74="", "", NETWORKDAYS(Dashboard!$AJ$1, $D74, Timesheet!$S$50:$S$89)-1))</f>
        <v/>
      </c>
      <c r="V74" s="76" t="str">
        <f t="shared" si="4"/>
        <v/>
      </c>
      <c r="W74" s="76" t="str">
        <f t="shared" si="5"/>
        <v/>
      </c>
      <c r="Y74" s="39" t="str">
        <f t="shared" si="6"/>
        <v/>
      </c>
      <c r="Z74" s="39" t="str">
        <f t="shared" si="7"/>
        <v/>
      </c>
      <c r="AB74" s="106" t="str">
        <f t="shared" si="8"/>
        <v/>
      </c>
    </row>
    <row r="75" spans="1:28" x14ac:dyDescent="0.25">
      <c r="A75" s="14"/>
      <c r="B75" s="153" t="str">
        <f t="shared" si="2"/>
        <v/>
      </c>
      <c r="C75" s="14"/>
      <c r="D75" s="460"/>
      <c r="E75" s="446"/>
      <c r="F75" s="445"/>
      <c r="G75" s="462"/>
      <c r="H75" s="484"/>
      <c r="I75" s="463"/>
      <c r="J75" s="485"/>
      <c r="K75" s="14"/>
      <c r="Q75" s="127" t="str">
        <f t="shared" si="3"/>
        <v/>
      </c>
      <c r="S75" s="39" t="str">
        <f>IF($H75=$O$5, "", IF($D75="", "", IF($D75&lt;Dashboard!$AJ$1, $S$3, IF($D75=Dashboard!$AJ$1, $S$4, IF($T75&lt;=$T$5, $S$5, $S$6)))))</f>
        <v/>
      </c>
      <c r="T75" s="39" t="str">
        <f>IF($H75=$O$5, "", IF($D75="", "", NETWORKDAYS(Dashboard!$AJ$1, $D75, Timesheet!$S$50:$S$89)-1))</f>
        <v/>
      </c>
      <c r="V75" s="76" t="str">
        <f t="shared" si="4"/>
        <v/>
      </c>
      <c r="W75" s="76" t="str">
        <f t="shared" si="5"/>
        <v/>
      </c>
      <c r="Y75" s="39" t="str">
        <f t="shared" si="6"/>
        <v/>
      </c>
      <c r="Z75" s="39" t="str">
        <f t="shared" si="7"/>
        <v/>
      </c>
      <c r="AB75" s="106" t="str">
        <f t="shared" si="8"/>
        <v/>
      </c>
    </row>
    <row r="76" spans="1:28" x14ac:dyDescent="0.25">
      <c r="A76" s="14"/>
      <c r="B76" s="153" t="str">
        <f t="shared" ref="B76:B139" si="9">IFERROR(INDEX($B$5:$B$7, MATCH($S76, $D$5:$D$7, 0)), "")</f>
        <v/>
      </c>
      <c r="C76" s="14"/>
      <c r="D76" s="460"/>
      <c r="E76" s="446"/>
      <c r="F76" s="445"/>
      <c r="G76" s="462"/>
      <c r="H76" s="484"/>
      <c r="I76" s="463"/>
      <c r="J76" s="485"/>
      <c r="K76" s="14"/>
      <c r="Q76" s="127" t="str">
        <f t="shared" ref="Q76:Q139" si="10">IF($G76="","",IFERROR(ROUND(INDEX($O$11:$O$18,MATCH($E76,$N$11:$N$18,0))*$G76*24, 2),""))</f>
        <v/>
      </c>
      <c r="S76" s="39" t="str">
        <f>IF($H76=$O$5, "", IF($D76="", "", IF($D76&lt;Dashboard!$AJ$1, $S$3, IF($D76=Dashboard!$AJ$1, $S$4, IF($T76&lt;=$T$5, $S$5, $S$6)))))</f>
        <v/>
      </c>
      <c r="T76" s="39" t="str">
        <f>IF($H76=$O$5, "", IF($D76="", "", NETWORKDAYS(Dashboard!$AJ$1, $D76, Timesheet!$S$50:$S$89)-1))</f>
        <v/>
      </c>
      <c r="V76" s="76" t="str">
        <f t="shared" ref="V76:V139" si="11">IF($Q76="", "", IF($I76="", $Q76, ""))</f>
        <v/>
      </c>
      <c r="W76" s="76" t="str">
        <f t="shared" ref="W76:W139" si="12">IF($Q76="", "", IF($I76="", "", $Q76))</f>
        <v/>
      </c>
      <c r="Y76" s="39" t="str">
        <f t="shared" ref="Y76:Y139" si="13">IF($D76="", "", TEXT($D76, "ddd"))</f>
        <v/>
      </c>
      <c r="Z76" s="39" t="str">
        <f t="shared" ref="Z76:Z139" si="14">IF($Y76="", "", CONCATENATE($Y76, " - ", IF($E76="", "Uncategorised", $E76)))</f>
        <v/>
      </c>
      <c r="AB76" s="106" t="str">
        <f t="shared" ref="AB76:AB139" si="15">IF($D76="","",IF($E76="","Uncategorised",$E76))</f>
        <v/>
      </c>
    </row>
    <row r="77" spans="1:28" x14ac:dyDescent="0.25">
      <c r="A77" s="14"/>
      <c r="B77" s="153" t="str">
        <f t="shared" si="9"/>
        <v/>
      </c>
      <c r="C77" s="14"/>
      <c r="D77" s="460"/>
      <c r="E77" s="446"/>
      <c r="F77" s="445"/>
      <c r="G77" s="462"/>
      <c r="H77" s="484"/>
      <c r="I77" s="463"/>
      <c r="J77" s="485"/>
      <c r="K77" s="14"/>
      <c r="Q77" s="127" t="str">
        <f t="shared" si="10"/>
        <v/>
      </c>
      <c r="S77" s="39" t="str">
        <f>IF($H77=$O$5, "", IF($D77="", "", IF($D77&lt;Dashboard!$AJ$1, $S$3, IF($D77=Dashboard!$AJ$1, $S$4, IF($T77&lt;=$T$5, $S$5, $S$6)))))</f>
        <v/>
      </c>
      <c r="T77" s="39" t="str">
        <f>IF($H77=$O$5, "", IF($D77="", "", NETWORKDAYS(Dashboard!$AJ$1, $D77, Timesheet!$S$50:$S$89)-1))</f>
        <v/>
      </c>
      <c r="V77" s="76" t="str">
        <f t="shared" si="11"/>
        <v/>
      </c>
      <c r="W77" s="76" t="str">
        <f t="shared" si="12"/>
        <v/>
      </c>
      <c r="Y77" s="39" t="str">
        <f t="shared" si="13"/>
        <v/>
      </c>
      <c r="Z77" s="39" t="str">
        <f t="shared" si="14"/>
        <v/>
      </c>
      <c r="AB77" s="106" t="str">
        <f t="shared" si="15"/>
        <v/>
      </c>
    </row>
    <row r="78" spans="1:28" x14ac:dyDescent="0.25">
      <c r="A78" s="14"/>
      <c r="B78" s="153" t="str">
        <f t="shared" si="9"/>
        <v/>
      </c>
      <c r="C78" s="14"/>
      <c r="D78" s="460"/>
      <c r="E78" s="446"/>
      <c r="F78" s="445"/>
      <c r="G78" s="462"/>
      <c r="H78" s="484"/>
      <c r="I78" s="463"/>
      <c r="J78" s="485"/>
      <c r="K78" s="14"/>
      <c r="Q78" s="127" t="str">
        <f t="shared" si="10"/>
        <v/>
      </c>
      <c r="S78" s="39" t="str">
        <f>IF($H78=$O$5, "", IF($D78="", "", IF($D78&lt;Dashboard!$AJ$1, $S$3, IF($D78=Dashboard!$AJ$1, $S$4, IF($T78&lt;=$T$5, $S$5, $S$6)))))</f>
        <v/>
      </c>
      <c r="T78" s="39" t="str">
        <f>IF($H78=$O$5, "", IF($D78="", "", NETWORKDAYS(Dashboard!$AJ$1, $D78, Timesheet!$S$50:$S$89)-1))</f>
        <v/>
      </c>
      <c r="V78" s="76" t="str">
        <f t="shared" si="11"/>
        <v/>
      </c>
      <c r="W78" s="76" t="str">
        <f t="shared" si="12"/>
        <v/>
      </c>
      <c r="Y78" s="39" t="str">
        <f t="shared" si="13"/>
        <v/>
      </c>
      <c r="Z78" s="39" t="str">
        <f t="shared" si="14"/>
        <v/>
      </c>
      <c r="AB78" s="106" t="str">
        <f t="shared" si="15"/>
        <v/>
      </c>
    </row>
    <row r="79" spans="1:28" x14ac:dyDescent="0.25">
      <c r="A79" s="14"/>
      <c r="B79" s="153" t="str">
        <f t="shared" si="9"/>
        <v/>
      </c>
      <c r="C79" s="14"/>
      <c r="D79" s="460"/>
      <c r="E79" s="446"/>
      <c r="F79" s="445"/>
      <c r="G79" s="462"/>
      <c r="H79" s="484"/>
      <c r="I79" s="463"/>
      <c r="J79" s="485"/>
      <c r="K79" s="14"/>
      <c r="Q79" s="127" t="str">
        <f t="shared" si="10"/>
        <v/>
      </c>
      <c r="S79" s="39" t="str">
        <f>IF($H79=$O$5, "", IF($D79="", "", IF($D79&lt;Dashboard!$AJ$1, $S$3, IF($D79=Dashboard!$AJ$1, $S$4, IF($T79&lt;=$T$5, $S$5, $S$6)))))</f>
        <v/>
      </c>
      <c r="T79" s="39" t="str">
        <f>IF($H79=$O$5, "", IF($D79="", "", NETWORKDAYS(Dashboard!$AJ$1, $D79, Timesheet!$S$50:$S$89)-1))</f>
        <v/>
      </c>
      <c r="V79" s="76" t="str">
        <f t="shared" si="11"/>
        <v/>
      </c>
      <c r="W79" s="76" t="str">
        <f t="shared" si="12"/>
        <v/>
      </c>
      <c r="Y79" s="39" t="str">
        <f t="shared" si="13"/>
        <v/>
      </c>
      <c r="Z79" s="39" t="str">
        <f t="shared" si="14"/>
        <v/>
      </c>
      <c r="AB79" s="106" t="str">
        <f t="shared" si="15"/>
        <v/>
      </c>
    </row>
    <row r="80" spans="1:28" x14ac:dyDescent="0.25">
      <c r="A80" s="14"/>
      <c r="B80" s="153" t="str">
        <f t="shared" si="9"/>
        <v/>
      </c>
      <c r="C80" s="14"/>
      <c r="D80" s="460"/>
      <c r="E80" s="446"/>
      <c r="F80" s="445"/>
      <c r="G80" s="462"/>
      <c r="H80" s="484"/>
      <c r="I80" s="463"/>
      <c r="J80" s="485"/>
      <c r="K80" s="14"/>
      <c r="Q80" s="127" t="str">
        <f t="shared" si="10"/>
        <v/>
      </c>
      <c r="S80" s="39" t="str">
        <f>IF($H80=$O$5, "", IF($D80="", "", IF($D80&lt;Dashboard!$AJ$1, $S$3, IF($D80=Dashboard!$AJ$1, $S$4, IF($T80&lt;=$T$5, $S$5, $S$6)))))</f>
        <v/>
      </c>
      <c r="T80" s="39" t="str">
        <f>IF($H80=$O$5, "", IF($D80="", "", NETWORKDAYS(Dashboard!$AJ$1, $D80, Timesheet!$S$50:$S$89)-1))</f>
        <v/>
      </c>
      <c r="V80" s="76" t="str">
        <f t="shared" si="11"/>
        <v/>
      </c>
      <c r="W80" s="76" t="str">
        <f t="shared" si="12"/>
        <v/>
      </c>
      <c r="Y80" s="39" t="str">
        <f t="shared" si="13"/>
        <v/>
      </c>
      <c r="Z80" s="39" t="str">
        <f t="shared" si="14"/>
        <v/>
      </c>
      <c r="AB80" s="106" t="str">
        <f t="shared" si="15"/>
        <v/>
      </c>
    </row>
    <row r="81" spans="1:28" x14ac:dyDescent="0.25">
      <c r="A81" s="14"/>
      <c r="B81" s="153" t="str">
        <f t="shared" si="9"/>
        <v/>
      </c>
      <c r="C81" s="14"/>
      <c r="D81" s="460"/>
      <c r="E81" s="446"/>
      <c r="F81" s="445"/>
      <c r="G81" s="462"/>
      <c r="H81" s="484"/>
      <c r="I81" s="463"/>
      <c r="J81" s="485"/>
      <c r="K81" s="14"/>
      <c r="Q81" s="127" t="str">
        <f t="shared" si="10"/>
        <v/>
      </c>
      <c r="S81" s="39" t="str">
        <f>IF($H81=$O$5, "", IF($D81="", "", IF($D81&lt;Dashboard!$AJ$1, $S$3, IF($D81=Dashboard!$AJ$1, $S$4, IF($T81&lt;=$T$5, $S$5, $S$6)))))</f>
        <v/>
      </c>
      <c r="T81" s="39" t="str">
        <f>IF($H81=$O$5, "", IF($D81="", "", NETWORKDAYS(Dashboard!$AJ$1, $D81, Timesheet!$S$50:$S$89)-1))</f>
        <v/>
      </c>
      <c r="V81" s="76" t="str">
        <f t="shared" si="11"/>
        <v/>
      </c>
      <c r="W81" s="76" t="str">
        <f t="shared" si="12"/>
        <v/>
      </c>
      <c r="Y81" s="39" t="str">
        <f t="shared" si="13"/>
        <v/>
      </c>
      <c r="Z81" s="39" t="str">
        <f t="shared" si="14"/>
        <v/>
      </c>
      <c r="AB81" s="106" t="str">
        <f t="shared" si="15"/>
        <v/>
      </c>
    </row>
    <row r="82" spans="1:28" x14ac:dyDescent="0.25">
      <c r="A82" s="14"/>
      <c r="B82" s="153" t="str">
        <f t="shared" si="9"/>
        <v/>
      </c>
      <c r="C82" s="14"/>
      <c r="D82" s="460"/>
      <c r="E82" s="446"/>
      <c r="F82" s="445"/>
      <c r="G82" s="462"/>
      <c r="H82" s="484"/>
      <c r="I82" s="463"/>
      <c r="J82" s="485"/>
      <c r="K82" s="14"/>
      <c r="Q82" s="127" t="str">
        <f t="shared" si="10"/>
        <v/>
      </c>
      <c r="S82" s="39" t="str">
        <f>IF($H82=$O$5, "", IF($D82="", "", IF($D82&lt;Dashboard!$AJ$1, $S$3, IF($D82=Dashboard!$AJ$1, $S$4, IF($T82&lt;=$T$5, $S$5, $S$6)))))</f>
        <v/>
      </c>
      <c r="T82" s="39" t="str">
        <f>IF($H82=$O$5, "", IF($D82="", "", NETWORKDAYS(Dashboard!$AJ$1, $D82, Timesheet!$S$50:$S$89)-1))</f>
        <v/>
      </c>
      <c r="V82" s="76" t="str">
        <f t="shared" si="11"/>
        <v/>
      </c>
      <c r="W82" s="76" t="str">
        <f t="shared" si="12"/>
        <v/>
      </c>
      <c r="Y82" s="39" t="str">
        <f t="shared" si="13"/>
        <v/>
      </c>
      <c r="Z82" s="39" t="str">
        <f t="shared" si="14"/>
        <v/>
      </c>
      <c r="AB82" s="106" t="str">
        <f t="shared" si="15"/>
        <v/>
      </c>
    </row>
    <row r="83" spans="1:28" x14ac:dyDescent="0.25">
      <c r="A83" s="14"/>
      <c r="B83" s="153" t="str">
        <f t="shared" si="9"/>
        <v/>
      </c>
      <c r="C83" s="14"/>
      <c r="D83" s="460"/>
      <c r="E83" s="446"/>
      <c r="F83" s="445"/>
      <c r="G83" s="462"/>
      <c r="H83" s="484"/>
      <c r="I83" s="463"/>
      <c r="J83" s="485"/>
      <c r="K83" s="14"/>
      <c r="Q83" s="127" t="str">
        <f t="shared" si="10"/>
        <v/>
      </c>
      <c r="S83" s="39" t="str">
        <f>IF($H83=$O$5, "", IF($D83="", "", IF($D83&lt;Dashboard!$AJ$1, $S$3, IF($D83=Dashboard!$AJ$1, $S$4, IF($T83&lt;=$T$5, $S$5, $S$6)))))</f>
        <v/>
      </c>
      <c r="T83" s="39" t="str">
        <f>IF($H83=$O$5, "", IF($D83="", "", NETWORKDAYS(Dashboard!$AJ$1, $D83, Timesheet!$S$50:$S$89)-1))</f>
        <v/>
      </c>
      <c r="V83" s="76" t="str">
        <f t="shared" si="11"/>
        <v/>
      </c>
      <c r="W83" s="76" t="str">
        <f t="shared" si="12"/>
        <v/>
      </c>
      <c r="Y83" s="39" t="str">
        <f t="shared" si="13"/>
        <v/>
      </c>
      <c r="Z83" s="39" t="str">
        <f t="shared" si="14"/>
        <v/>
      </c>
      <c r="AB83" s="106" t="str">
        <f t="shared" si="15"/>
        <v/>
      </c>
    </row>
    <row r="84" spans="1:28" x14ac:dyDescent="0.25">
      <c r="A84" s="14"/>
      <c r="B84" s="153" t="str">
        <f t="shared" si="9"/>
        <v/>
      </c>
      <c r="C84" s="14"/>
      <c r="D84" s="460"/>
      <c r="E84" s="446"/>
      <c r="F84" s="445"/>
      <c r="G84" s="462"/>
      <c r="H84" s="484"/>
      <c r="I84" s="463"/>
      <c r="J84" s="485"/>
      <c r="K84" s="14"/>
      <c r="Q84" s="127" t="str">
        <f t="shared" si="10"/>
        <v/>
      </c>
      <c r="S84" s="39" t="str">
        <f>IF($H84=$O$5, "", IF($D84="", "", IF($D84&lt;Dashboard!$AJ$1, $S$3, IF($D84=Dashboard!$AJ$1, $S$4, IF($T84&lt;=$T$5, $S$5, $S$6)))))</f>
        <v/>
      </c>
      <c r="T84" s="39" t="str">
        <f>IF($H84=$O$5, "", IF($D84="", "", NETWORKDAYS(Dashboard!$AJ$1, $D84, Timesheet!$S$50:$S$89)-1))</f>
        <v/>
      </c>
      <c r="V84" s="76" t="str">
        <f t="shared" si="11"/>
        <v/>
      </c>
      <c r="W84" s="76" t="str">
        <f t="shared" si="12"/>
        <v/>
      </c>
      <c r="Y84" s="39" t="str">
        <f t="shared" si="13"/>
        <v/>
      </c>
      <c r="Z84" s="39" t="str">
        <f t="shared" si="14"/>
        <v/>
      </c>
      <c r="AB84" s="106" t="str">
        <f t="shared" si="15"/>
        <v/>
      </c>
    </row>
    <row r="85" spans="1:28" x14ac:dyDescent="0.25">
      <c r="A85" s="14"/>
      <c r="B85" s="153" t="str">
        <f t="shared" si="9"/>
        <v/>
      </c>
      <c r="C85" s="14"/>
      <c r="D85" s="460"/>
      <c r="E85" s="446"/>
      <c r="F85" s="445"/>
      <c r="G85" s="462"/>
      <c r="H85" s="484"/>
      <c r="I85" s="463"/>
      <c r="J85" s="485"/>
      <c r="K85" s="14"/>
      <c r="Q85" s="127" t="str">
        <f t="shared" si="10"/>
        <v/>
      </c>
      <c r="S85" s="39" t="str">
        <f>IF($H85=$O$5, "", IF($D85="", "", IF($D85&lt;Dashboard!$AJ$1, $S$3, IF($D85=Dashboard!$AJ$1, $S$4, IF($T85&lt;=$T$5, $S$5, $S$6)))))</f>
        <v/>
      </c>
      <c r="T85" s="39" t="str">
        <f>IF($H85=$O$5, "", IF($D85="", "", NETWORKDAYS(Dashboard!$AJ$1, $D85, Timesheet!$S$50:$S$89)-1))</f>
        <v/>
      </c>
      <c r="V85" s="76" t="str">
        <f t="shared" si="11"/>
        <v/>
      </c>
      <c r="W85" s="76" t="str">
        <f t="shared" si="12"/>
        <v/>
      </c>
      <c r="Y85" s="39" t="str">
        <f t="shared" si="13"/>
        <v/>
      </c>
      <c r="Z85" s="39" t="str">
        <f t="shared" si="14"/>
        <v/>
      </c>
      <c r="AB85" s="106" t="str">
        <f t="shared" si="15"/>
        <v/>
      </c>
    </row>
    <row r="86" spans="1:28" x14ac:dyDescent="0.25">
      <c r="A86" s="14"/>
      <c r="B86" s="153" t="str">
        <f t="shared" si="9"/>
        <v/>
      </c>
      <c r="C86" s="14"/>
      <c r="D86" s="460"/>
      <c r="E86" s="446"/>
      <c r="F86" s="445"/>
      <c r="G86" s="462"/>
      <c r="H86" s="484"/>
      <c r="I86" s="463"/>
      <c r="J86" s="485"/>
      <c r="K86" s="14"/>
      <c r="Q86" s="127" t="str">
        <f t="shared" si="10"/>
        <v/>
      </c>
      <c r="S86" s="39" t="str">
        <f>IF($H86=$O$5, "", IF($D86="", "", IF($D86&lt;Dashboard!$AJ$1, $S$3, IF($D86=Dashboard!$AJ$1, $S$4, IF($T86&lt;=$T$5, $S$5, $S$6)))))</f>
        <v/>
      </c>
      <c r="T86" s="39" t="str">
        <f>IF($H86=$O$5, "", IF($D86="", "", NETWORKDAYS(Dashboard!$AJ$1, $D86, Timesheet!$S$50:$S$89)-1))</f>
        <v/>
      </c>
      <c r="V86" s="76" t="str">
        <f t="shared" si="11"/>
        <v/>
      </c>
      <c r="W86" s="76" t="str">
        <f t="shared" si="12"/>
        <v/>
      </c>
      <c r="Y86" s="39" t="str">
        <f t="shared" si="13"/>
        <v/>
      </c>
      <c r="Z86" s="39" t="str">
        <f t="shared" si="14"/>
        <v/>
      </c>
      <c r="AB86" s="106" t="str">
        <f t="shared" si="15"/>
        <v/>
      </c>
    </row>
    <row r="87" spans="1:28" x14ac:dyDescent="0.25">
      <c r="A87" s="14"/>
      <c r="B87" s="153" t="str">
        <f t="shared" si="9"/>
        <v/>
      </c>
      <c r="C87" s="14"/>
      <c r="D87" s="460"/>
      <c r="E87" s="446"/>
      <c r="F87" s="445"/>
      <c r="G87" s="462"/>
      <c r="H87" s="484"/>
      <c r="I87" s="463"/>
      <c r="J87" s="485"/>
      <c r="K87" s="14"/>
      <c r="Q87" s="127" t="str">
        <f t="shared" si="10"/>
        <v/>
      </c>
      <c r="S87" s="39" t="str">
        <f>IF($H87=$O$5, "", IF($D87="", "", IF($D87&lt;Dashboard!$AJ$1, $S$3, IF($D87=Dashboard!$AJ$1, $S$4, IF($T87&lt;=$T$5, $S$5, $S$6)))))</f>
        <v/>
      </c>
      <c r="T87" s="39" t="str">
        <f>IF($H87=$O$5, "", IF($D87="", "", NETWORKDAYS(Dashboard!$AJ$1, $D87, Timesheet!$S$50:$S$89)-1))</f>
        <v/>
      </c>
      <c r="V87" s="76" t="str">
        <f t="shared" si="11"/>
        <v/>
      </c>
      <c r="W87" s="76" t="str">
        <f t="shared" si="12"/>
        <v/>
      </c>
      <c r="Y87" s="39" t="str">
        <f t="shared" si="13"/>
        <v/>
      </c>
      <c r="Z87" s="39" t="str">
        <f t="shared" si="14"/>
        <v/>
      </c>
      <c r="AB87" s="106" t="str">
        <f t="shared" si="15"/>
        <v/>
      </c>
    </row>
    <row r="88" spans="1:28" x14ac:dyDescent="0.25">
      <c r="A88" s="14"/>
      <c r="B88" s="153" t="str">
        <f t="shared" si="9"/>
        <v/>
      </c>
      <c r="C88" s="14"/>
      <c r="D88" s="460"/>
      <c r="E88" s="446"/>
      <c r="F88" s="445"/>
      <c r="G88" s="462"/>
      <c r="H88" s="484"/>
      <c r="I88" s="463"/>
      <c r="J88" s="485"/>
      <c r="K88" s="14"/>
      <c r="Q88" s="127" t="str">
        <f t="shared" si="10"/>
        <v/>
      </c>
      <c r="S88" s="39" t="str">
        <f>IF($H88=$O$5, "", IF($D88="", "", IF($D88&lt;Dashboard!$AJ$1, $S$3, IF($D88=Dashboard!$AJ$1, $S$4, IF($T88&lt;=$T$5, $S$5, $S$6)))))</f>
        <v/>
      </c>
      <c r="T88" s="39" t="str">
        <f>IF($H88=$O$5, "", IF($D88="", "", NETWORKDAYS(Dashboard!$AJ$1, $D88, Timesheet!$S$50:$S$89)-1))</f>
        <v/>
      </c>
      <c r="V88" s="76" t="str">
        <f t="shared" si="11"/>
        <v/>
      </c>
      <c r="W88" s="76" t="str">
        <f t="shared" si="12"/>
        <v/>
      </c>
      <c r="Y88" s="39" t="str">
        <f t="shared" si="13"/>
        <v/>
      </c>
      <c r="Z88" s="39" t="str">
        <f t="shared" si="14"/>
        <v/>
      </c>
      <c r="AB88" s="106" t="str">
        <f t="shared" si="15"/>
        <v/>
      </c>
    </row>
    <row r="89" spans="1:28" x14ac:dyDescent="0.25">
      <c r="A89" s="14"/>
      <c r="B89" s="153" t="str">
        <f t="shared" si="9"/>
        <v/>
      </c>
      <c r="C89" s="14"/>
      <c r="D89" s="460"/>
      <c r="E89" s="446"/>
      <c r="F89" s="445"/>
      <c r="G89" s="462"/>
      <c r="H89" s="484"/>
      <c r="I89" s="463"/>
      <c r="J89" s="485"/>
      <c r="K89" s="14"/>
      <c r="Q89" s="127" t="str">
        <f t="shared" si="10"/>
        <v/>
      </c>
      <c r="S89" s="39" t="str">
        <f>IF($H89=$O$5, "", IF($D89="", "", IF($D89&lt;Dashboard!$AJ$1, $S$3, IF($D89=Dashboard!$AJ$1, $S$4, IF($T89&lt;=$T$5, $S$5, $S$6)))))</f>
        <v/>
      </c>
      <c r="T89" s="39" t="str">
        <f>IF($H89=$O$5, "", IF($D89="", "", NETWORKDAYS(Dashboard!$AJ$1, $D89, Timesheet!$S$50:$S$89)-1))</f>
        <v/>
      </c>
      <c r="V89" s="76" t="str">
        <f t="shared" si="11"/>
        <v/>
      </c>
      <c r="W89" s="76" t="str">
        <f t="shared" si="12"/>
        <v/>
      </c>
      <c r="Y89" s="39" t="str">
        <f t="shared" si="13"/>
        <v/>
      </c>
      <c r="Z89" s="39" t="str">
        <f t="shared" si="14"/>
        <v/>
      </c>
      <c r="AB89" s="106" t="str">
        <f t="shared" si="15"/>
        <v/>
      </c>
    </row>
    <row r="90" spans="1:28" x14ac:dyDescent="0.25">
      <c r="A90" s="14"/>
      <c r="B90" s="153" t="str">
        <f t="shared" si="9"/>
        <v/>
      </c>
      <c r="C90" s="14"/>
      <c r="D90" s="460"/>
      <c r="E90" s="446"/>
      <c r="F90" s="445"/>
      <c r="G90" s="462"/>
      <c r="H90" s="484"/>
      <c r="I90" s="463"/>
      <c r="J90" s="485"/>
      <c r="K90" s="14"/>
      <c r="Q90" s="127" t="str">
        <f t="shared" si="10"/>
        <v/>
      </c>
      <c r="S90" s="39" t="str">
        <f>IF($H90=$O$5, "", IF($D90="", "", IF($D90&lt;Dashboard!$AJ$1, $S$3, IF($D90=Dashboard!$AJ$1, $S$4, IF($T90&lt;=$T$5, $S$5, $S$6)))))</f>
        <v/>
      </c>
      <c r="T90" s="39" t="str">
        <f>IF($H90=$O$5, "", IF($D90="", "", NETWORKDAYS(Dashboard!$AJ$1, $D90, Timesheet!$S$50:$S$89)-1))</f>
        <v/>
      </c>
      <c r="V90" s="76" t="str">
        <f t="shared" si="11"/>
        <v/>
      </c>
      <c r="W90" s="76" t="str">
        <f t="shared" si="12"/>
        <v/>
      </c>
      <c r="Y90" s="39" t="str">
        <f t="shared" si="13"/>
        <v/>
      </c>
      <c r="Z90" s="39" t="str">
        <f t="shared" si="14"/>
        <v/>
      </c>
      <c r="AB90" s="106" t="str">
        <f t="shared" si="15"/>
        <v/>
      </c>
    </row>
    <row r="91" spans="1:28" x14ac:dyDescent="0.25">
      <c r="A91" s="14"/>
      <c r="B91" s="153" t="str">
        <f t="shared" si="9"/>
        <v/>
      </c>
      <c r="C91" s="14"/>
      <c r="D91" s="460"/>
      <c r="E91" s="446"/>
      <c r="F91" s="445"/>
      <c r="G91" s="462"/>
      <c r="H91" s="484"/>
      <c r="I91" s="463"/>
      <c r="J91" s="485"/>
      <c r="K91" s="14"/>
      <c r="Q91" s="127" t="str">
        <f t="shared" si="10"/>
        <v/>
      </c>
      <c r="S91" s="39" t="str">
        <f>IF($H91=$O$5, "", IF($D91="", "", IF($D91&lt;Dashboard!$AJ$1, $S$3, IF($D91=Dashboard!$AJ$1, $S$4, IF($T91&lt;=$T$5, $S$5, $S$6)))))</f>
        <v/>
      </c>
      <c r="T91" s="39" t="str">
        <f>IF($H91=$O$5, "", IF($D91="", "", NETWORKDAYS(Dashboard!$AJ$1, $D91, Timesheet!$S$50:$S$89)-1))</f>
        <v/>
      </c>
      <c r="V91" s="76" t="str">
        <f t="shared" si="11"/>
        <v/>
      </c>
      <c r="W91" s="76" t="str">
        <f t="shared" si="12"/>
        <v/>
      </c>
      <c r="Y91" s="39" t="str">
        <f t="shared" si="13"/>
        <v/>
      </c>
      <c r="Z91" s="39" t="str">
        <f t="shared" si="14"/>
        <v/>
      </c>
      <c r="AB91" s="106" t="str">
        <f t="shared" si="15"/>
        <v/>
      </c>
    </row>
    <row r="92" spans="1:28" x14ac:dyDescent="0.25">
      <c r="A92" s="14"/>
      <c r="B92" s="153" t="str">
        <f t="shared" si="9"/>
        <v/>
      </c>
      <c r="C92" s="14"/>
      <c r="D92" s="460"/>
      <c r="E92" s="446"/>
      <c r="F92" s="445"/>
      <c r="G92" s="462"/>
      <c r="H92" s="484"/>
      <c r="I92" s="463"/>
      <c r="J92" s="485"/>
      <c r="K92" s="14"/>
      <c r="Q92" s="127" t="str">
        <f t="shared" si="10"/>
        <v/>
      </c>
      <c r="S92" s="39" t="str">
        <f>IF($H92=$O$5, "", IF($D92="", "", IF($D92&lt;Dashboard!$AJ$1, $S$3, IF($D92=Dashboard!$AJ$1, $S$4, IF($T92&lt;=$T$5, $S$5, $S$6)))))</f>
        <v/>
      </c>
      <c r="T92" s="39" t="str">
        <f>IF($H92=$O$5, "", IF($D92="", "", NETWORKDAYS(Dashboard!$AJ$1, $D92, Timesheet!$S$50:$S$89)-1))</f>
        <v/>
      </c>
      <c r="V92" s="76" t="str">
        <f t="shared" si="11"/>
        <v/>
      </c>
      <c r="W92" s="76" t="str">
        <f t="shared" si="12"/>
        <v/>
      </c>
      <c r="Y92" s="39" t="str">
        <f t="shared" si="13"/>
        <v/>
      </c>
      <c r="Z92" s="39" t="str">
        <f t="shared" si="14"/>
        <v/>
      </c>
      <c r="AB92" s="106" t="str">
        <f t="shared" si="15"/>
        <v/>
      </c>
    </row>
    <row r="93" spans="1:28" x14ac:dyDescent="0.25">
      <c r="A93" s="14"/>
      <c r="B93" s="153" t="str">
        <f t="shared" si="9"/>
        <v/>
      </c>
      <c r="C93" s="14"/>
      <c r="D93" s="460"/>
      <c r="E93" s="446"/>
      <c r="F93" s="445"/>
      <c r="G93" s="462"/>
      <c r="H93" s="484"/>
      <c r="I93" s="463"/>
      <c r="J93" s="485"/>
      <c r="K93" s="14"/>
      <c r="Q93" s="127" t="str">
        <f t="shared" si="10"/>
        <v/>
      </c>
      <c r="S93" s="39" t="str">
        <f>IF($H93=$O$5, "", IF($D93="", "", IF($D93&lt;Dashboard!$AJ$1, $S$3, IF($D93=Dashboard!$AJ$1, $S$4, IF($T93&lt;=$T$5, $S$5, $S$6)))))</f>
        <v/>
      </c>
      <c r="T93" s="39" t="str">
        <f>IF($H93=$O$5, "", IF($D93="", "", NETWORKDAYS(Dashboard!$AJ$1, $D93, Timesheet!$S$50:$S$89)-1))</f>
        <v/>
      </c>
      <c r="V93" s="76" t="str">
        <f t="shared" si="11"/>
        <v/>
      </c>
      <c r="W93" s="76" t="str">
        <f t="shared" si="12"/>
        <v/>
      </c>
      <c r="Y93" s="39" t="str">
        <f t="shared" si="13"/>
        <v/>
      </c>
      <c r="Z93" s="39" t="str">
        <f t="shared" si="14"/>
        <v/>
      </c>
      <c r="AB93" s="106" t="str">
        <f t="shared" si="15"/>
        <v/>
      </c>
    </row>
    <row r="94" spans="1:28" x14ac:dyDescent="0.25">
      <c r="A94" s="14"/>
      <c r="B94" s="153" t="str">
        <f t="shared" si="9"/>
        <v/>
      </c>
      <c r="C94" s="14"/>
      <c r="D94" s="460"/>
      <c r="E94" s="446"/>
      <c r="F94" s="445"/>
      <c r="G94" s="462"/>
      <c r="H94" s="484"/>
      <c r="I94" s="463"/>
      <c r="J94" s="485"/>
      <c r="K94" s="14"/>
      <c r="Q94" s="127" t="str">
        <f t="shared" si="10"/>
        <v/>
      </c>
      <c r="S94" s="39" t="str">
        <f>IF($H94=$O$5, "", IF($D94="", "", IF($D94&lt;Dashboard!$AJ$1, $S$3, IF($D94=Dashboard!$AJ$1, $S$4, IF($T94&lt;=$T$5, $S$5, $S$6)))))</f>
        <v/>
      </c>
      <c r="T94" s="39" t="str">
        <f>IF($H94=$O$5, "", IF($D94="", "", NETWORKDAYS(Dashboard!$AJ$1, $D94, Timesheet!$S$50:$S$89)-1))</f>
        <v/>
      </c>
      <c r="V94" s="76" t="str">
        <f t="shared" si="11"/>
        <v/>
      </c>
      <c r="W94" s="76" t="str">
        <f t="shared" si="12"/>
        <v/>
      </c>
      <c r="Y94" s="39" t="str">
        <f t="shared" si="13"/>
        <v/>
      </c>
      <c r="Z94" s="39" t="str">
        <f t="shared" si="14"/>
        <v/>
      </c>
      <c r="AB94" s="106" t="str">
        <f t="shared" si="15"/>
        <v/>
      </c>
    </row>
    <row r="95" spans="1:28" x14ac:dyDescent="0.25">
      <c r="A95" s="14"/>
      <c r="B95" s="153" t="str">
        <f t="shared" si="9"/>
        <v/>
      </c>
      <c r="C95" s="14"/>
      <c r="D95" s="460"/>
      <c r="E95" s="446"/>
      <c r="F95" s="445"/>
      <c r="G95" s="462"/>
      <c r="H95" s="484"/>
      <c r="I95" s="463"/>
      <c r="J95" s="485"/>
      <c r="K95" s="14"/>
      <c r="Q95" s="127" t="str">
        <f t="shared" si="10"/>
        <v/>
      </c>
      <c r="S95" s="39" t="str">
        <f>IF($H95=$O$5, "", IF($D95="", "", IF($D95&lt;Dashboard!$AJ$1, $S$3, IF($D95=Dashboard!$AJ$1, $S$4, IF($T95&lt;=$T$5, $S$5, $S$6)))))</f>
        <v/>
      </c>
      <c r="T95" s="39" t="str">
        <f>IF($H95=$O$5, "", IF($D95="", "", NETWORKDAYS(Dashboard!$AJ$1, $D95, Timesheet!$S$50:$S$89)-1))</f>
        <v/>
      </c>
      <c r="V95" s="76" t="str">
        <f t="shared" si="11"/>
        <v/>
      </c>
      <c r="W95" s="76" t="str">
        <f t="shared" si="12"/>
        <v/>
      </c>
      <c r="Y95" s="39" t="str">
        <f t="shared" si="13"/>
        <v/>
      </c>
      <c r="Z95" s="39" t="str">
        <f t="shared" si="14"/>
        <v/>
      </c>
      <c r="AB95" s="106" t="str">
        <f t="shared" si="15"/>
        <v/>
      </c>
    </row>
    <row r="96" spans="1:28" x14ac:dyDescent="0.25">
      <c r="A96" s="14"/>
      <c r="B96" s="153" t="str">
        <f t="shared" si="9"/>
        <v/>
      </c>
      <c r="C96" s="14"/>
      <c r="D96" s="460"/>
      <c r="E96" s="446"/>
      <c r="F96" s="445"/>
      <c r="G96" s="462"/>
      <c r="H96" s="484"/>
      <c r="I96" s="463"/>
      <c r="J96" s="485"/>
      <c r="K96" s="14"/>
      <c r="Q96" s="127" t="str">
        <f t="shared" si="10"/>
        <v/>
      </c>
      <c r="S96" s="39" t="str">
        <f>IF($H96=$O$5, "", IF($D96="", "", IF($D96&lt;Dashboard!$AJ$1, $S$3, IF($D96=Dashboard!$AJ$1, $S$4, IF($T96&lt;=$T$5, $S$5, $S$6)))))</f>
        <v/>
      </c>
      <c r="T96" s="39" t="str">
        <f>IF($H96=$O$5, "", IF($D96="", "", NETWORKDAYS(Dashboard!$AJ$1, $D96, Timesheet!$S$50:$S$89)-1))</f>
        <v/>
      </c>
      <c r="V96" s="76" t="str">
        <f t="shared" si="11"/>
        <v/>
      </c>
      <c r="W96" s="76" t="str">
        <f t="shared" si="12"/>
        <v/>
      </c>
      <c r="Y96" s="39" t="str">
        <f t="shared" si="13"/>
        <v/>
      </c>
      <c r="Z96" s="39" t="str">
        <f t="shared" si="14"/>
        <v/>
      </c>
      <c r="AB96" s="106" t="str">
        <f t="shared" si="15"/>
        <v/>
      </c>
    </row>
    <row r="97" spans="1:28" x14ac:dyDescent="0.25">
      <c r="A97" s="14"/>
      <c r="B97" s="153" t="str">
        <f t="shared" si="9"/>
        <v/>
      </c>
      <c r="C97" s="14"/>
      <c r="D97" s="460"/>
      <c r="E97" s="446"/>
      <c r="F97" s="445"/>
      <c r="G97" s="462"/>
      <c r="H97" s="484"/>
      <c r="I97" s="463"/>
      <c r="J97" s="485"/>
      <c r="K97" s="14"/>
      <c r="Q97" s="127" t="str">
        <f t="shared" si="10"/>
        <v/>
      </c>
      <c r="S97" s="39" t="str">
        <f>IF($H97=$O$5, "", IF($D97="", "", IF($D97&lt;Dashboard!$AJ$1, $S$3, IF($D97=Dashboard!$AJ$1, $S$4, IF($T97&lt;=$T$5, $S$5, $S$6)))))</f>
        <v/>
      </c>
      <c r="T97" s="39" t="str">
        <f>IF($H97=$O$5, "", IF($D97="", "", NETWORKDAYS(Dashboard!$AJ$1, $D97, Timesheet!$S$50:$S$89)-1))</f>
        <v/>
      </c>
      <c r="V97" s="76" t="str">
        <f t="shared" si="11"/>
        <v/>
      </c>
      <c r="W97" s="76" t="str">
        <f t="shared" si="12"/>
        <v/>
      </c>
      <c r="Y97" s="39" t="str">
        <f t="shared" si="13"/>
        <v/>
      </c>
      <c r="Z97" s="39" t="str">
        <f t="shared" si="14"/>
        <v/>
      </c>
      <c r="AB97" s="106" t="str">
        <f t="shared" si="15"/>
        <v/>
      </c>
    </row>
    <row r="98" spans="1:28" x14ac:dyDescent="0.25">
      <c r="A98" s="14"/>
      <c r="B98" s="153" t="str">
        <f t="shared" si="9"/>
        <v/>
      </c>
      <c r="C98" s="14"/>
      <c r="D98" s="460"/>
      <c r="E98" s="446"/>
      <c r="F98" s="445"/>
      <c r="G98" s="462"/>
      <c r="H98" s="484"/>
      <c r="I98" s="463"/>
      <c r="J98" s="485"/>
      <c r="K98" s="14"/>
      <c r="Q98" s="127" t="str">
        <f t="shared" si="10"/>
        <v/>
      </c>
      <c r="S98" s="39" t="str">
        <f>IF($H98=$O$5, "", IF($D98="", "", IF($D98&lt;Dashboard!$AJ$1, $S$3, IF($D98=Dashboard!$AJ$1, $S$4, IF($T98&lt;=$T$5, $S$5, $S$6)))))</f>
        <v/>
      </c>
      <c r="T98" s="39" t="str">
        <f>IF($H98=$O$5, "", IF($D98="", "", NETWORKDAYS(Dashboard!$AJ$1, $D98, Timesheet!$S$50:$S$89)-1))</f>
        <v/>
      </c>
      <c r="V98" s="76" t="str">
        <f t="shared" si="11"/>
        <v/>
      </c>
      <c r="W98" s="76" t="str">
        <f t="shared" si="12"/>
        <v/>
      </c>
      <c r="Y98" s="39" t="str">
        <f t="shared" si="13"/>
        <v/>
      </c>
      <c r="Z98" s="39" t="str">
        <f t="shared" si="14"/>
        <v/>
      </c>
      <c r="AB98" s="106" t="str">
        <f t="shared" si="15"/>
        <v/>
      </c>
    </row>
    <row r="99" spans="1:28" x14ac:dyDescent="0.25">
      <c r="A99" s="14"/>
      <c r="B99" s="153" t="str">
        <f t="shared" si="9"/>
        <v/>
      </c>
      <c r="C99" s="14"/>
      <c r="D99" s="460"/>
      <c r="E99" s="446"/>
      <c r="F99" s="445"/>
      <c r="G99" s="462"/>
      <c r="H99" s="484"/>
      <c r="I99" s="463"/>
      <c r="J99" s="485"/>
      <c r="K99" s="14"/>
      <c r="Q99" s="127" t="str">
        <f t="shared" si="10"/>
        <v/>
      </c>
      <c r="S99" s="39" t="str">
        <f>IF($H99=$O$5, "", IF($D99="", "", IF($D99&lt;Dashboard!$AJ$1, $S$3, IF($D99=Dashboard!$AJ$1, $S$4, IF($T99&lt;=$T$5, $S$5, $S$6)))))</f>
        <v/>
      </c>
      <c r="T99" s="39" t="str">
        <f>IF($H99=$O$5, "", IF($D99="", "", NETWORKDAYS(Dashboard!$AJ$1, $D99, Timesheet!$S$50:$S$89)-1))</f>
        <v/>
      </c>
      <c r="V99" s="76" t="str">
        <f t="shared" si="11"/>
        <v/>
      </c>
      <c r="W99" s="76" t="str">
        <f t="shared" si="12"/>
        <v/>
      </c>
      <c r="Y99" s="39" t="str">
        <f t="shared" si="13"/>
        <v/>
      </c>
      <c r="Z99" s="39" t="str">
        <f t="shared" si="14"/>
        <v/>
      </c>
      <c r="AB99" s="106" t="str">
        <f t="shared" si="15"/>
        <v/>
      </c>
    </row>
    <row r="100" spans="1:28" x14ac:dyDescent="0.25">
      <c r="A100" s="14"/>
      <c r="B100" s="153" t="str">
        <f t="shared" si="9"/>
        <v/>
      </c>
      <c r="C100" s="14"/>
      <c r="D100" s="460"/>
      <c r="E100" s="446"/>
      <c r="F100" s="445"/>
      <c r="G100" s="462"/>
      <c r="H100" s="484"/>
      <c r="I100" s="463"/>
      <c r="J100" s="485"/>
      <c r="K100" s="14"/>
      <c r="Q100" s="127" t="str">
        <f t="shared" si="10"/>
        <v/>
      </c>
      <c r="S100" s="39" t="str">
        <f>IF($H100=$O$5, "", IF($D100="", "", IF($D100&lt;Dashboard!$AJ$1, $S$3, IF($D100=Dashboard!$AJ$1, $S$4, IF($T100&lt;=$T$5, $S$5, $S$6)))))</f>
        <v/>
      </c>
      <c r="T100" s="39" t="str">
        <f>IF($H100=$O$5, "", IF($D100="", "", NETWORKDAYS(Dashboard!$AJ$1, $D100, Timesheet!$S$50:$S$89)-1))</f>
        <v/>
      </c>
      <c r="V100" s="76" t="str">
        <f t="shared" si="11"/>
        <v/>
      </c>
      <c r="W100" s="76" t="str">
        <f t="shared" si="12"/>
        <v/>
      </c>
      <c r="Y100" s="39" t="str">
        <f t="shared" si="13"/>
        <v/>
      </c>
      <c r="Z100" s="39" t="str">
        <f t="shared" si="14"/>
        <v/>
      </c>
      <c r="AB100" s="106" t="str">
        <f t="shared" si="15"/>
        <v/>
      </c>
    </row>
    <row r="101" spans="1:28" x14ac:dyDescent="0.25">
      <c r="A101" s="14"/>
      <c r="B101" s="153" t="str">
        <f t="shared" si="9"/>
        <v/>
      </c>
      <c r="C101" s="14"/>
      <c r="D101" s="460"/>
      <c r="E101" s="446"/>
      <c r="F101" s="445"/>
      <c r="G101" s="462"/>
      <c r="H101" s="484"/>
      <c r="I101" s="463"/>
      <c r="J101" s="485"/>
      <c r="K101" s="14"/>
      <c r="Q101" s="127" t="str">
        <f t="shared" si="10"/>
        <v/>
      </c>
      <c r="S101" s="39" t="str">
        <f>IF($H101=$O$5, "", IF($D101="", "", IF($D101&lt;Dashboard!$AJ$1, $S$3, IF($D101=Dashboard!$AJ$1, $S$4, IF($T101&lt;=$T$5, $S$5, $S$6)))))</f>
        <v/>
      </c>
      <c r="T101" s="39" t="str">
        <f>IF($H101=$O$5, "", IF($D101="", "", NETWORKDAYS(Dashboard!$AJ$1, $D101, Timesheet!$S$50:$S$89)-1))</f>
        <v/>
      </c>
      <c r="V101" s="76" t="str">
        <f t="shared" si="11"/>
        <v/>
      </c>
      <c r="W101" s="76" t="str">
        <f t="shared" si="12"/>
        <v/>
      </c>
      <c r="Y101" s="39" t="str">
        <f t="shared" si="13"/>
        <v/>
      </c>
      <c r="Z101" s="39" t="str">
        <f t="shared" si="14"/>
        <v/>
      </c>
      <c r="AB101" s="106" t="str">
        <f t="shared" si="15"/>
        <v/>
      </c>
    </row>
    <row r="102" spans="1:28" x14ac:dyDescent="0.25">
      <c r="A102" s="14"/>
      <c r="B102" s="153" t="str">
        <f t="shared" si="9"/>
        <v/>
      </c>
      <c r="C102" s="14"/>
      <c r="D102" s="460"/>
      <c r="E102" s="446"/>
      <c r="F102" s="445"/>
      <c r="G102" s="462"/>
      <c r="H102" s="484"/>
      <c r="I102" s="463"/>
      <c r="J102" s="485"/>
      <c r="K102" s="14"/>
      <c r="Q102" s="127" t="str">
        <f t="shared" si="10"/>
        <v/>
      </c>
      <c r="S102" s="39" t="str">
        <f>IF($H102=$O$5, "", IF($D102="", "", IF($D102&lt;Dashboard!$AJ$1, $S$3, IF($D102=Dashboard!$AJ$1, $S$4, IF($T102&lt;=$T$5, $S$5, $S$6)))))</f>
        <v/>
      </c>
      <c r="T102" s="39" t="str">
        <f>IF($H102=$O$5, "", IF($D102="", "", NETWORKDAYS(Dashboard!$AJ$1, $D102, Timesheet!$S$50:$S$89)-1))</f>
        <v/>
      </c>
      <c r="V102" s="76" t="str">
        <f t="shared" si="11"/>
        <v/>
      </c>
      <c r="W102" s="76" t="str">
        <f t="shared" si="12"/>
        <v/>
      </c>
      <c r="Y102" s="39" t="str">
        <f t="shared" si="13"/>
        <v/>
      </c>
      <c r="Z102" s="39" t="str">
        <f t="shared" si="14"/>
        <v/>
      </c>
      <c r="AB102" s="106" t="str">
        <f t="shared" si="15"/>
        <v/>
      </c>
    </row>
    <row r="103" spans="1:28" x14ac:dyDescent="0.25">
      <c r="A103" s="14"/>
      <c r="B103" s="153" t="str">
        <f t="shared" si="9"/>
        <v/>
      </c>
      <c r="C103" s="14"/>
      <c r="D103" s="460"/>
      <c r="E103" s="446"/>
      <c r="F103" s="445"/>
      <c r="G103" s="462"/>
      <c r="H103" s="484"/>
      <c r="I103" s="463"/>
      <c r="J103" s="485"/>
      <c r="K103" s="14"/>
      <c r="Q103" s="127" t="str">
        <f t="shared" si="10"/>
        <v/>
      </c>
      <c r="S103" s="39" t="str">
        <f>IF($H103=$O$5, "", IF($D103="", "", IF($D103&lt;Dashboard!$AJ$1, $S$3, IF($D103=Dashboard!$AJ$1, $S$4, IF($T103&lt;=$T$5, $S$5, $S$6)))))</f>
        <v/>
      </c>
      <c r="T103" s="39" t="str">
        <f>IF($H103=$O$5, "", IF($D103="", "", NETWORKDAYS(Dashboard!$AJ$1, $D103, Timesheet!$S$50:$S$89)-1))</f>
        <v/>
      </c>
      <c r="V103" s="76" t="str">
        <f t="shared" si="11"/>
        <v/>
      </c>
      <c r="W103" s="76" t="str">
        <f t="shared" si="12"/>
        <v/>
      </c>
      <c r="Y103" s="39" t="str">
        <f t="shared" si="13"/>
        <v/>
      </c>
      <c r="Z103" s="39" t="str">
        <f t="shared" si="14"/>
        <v/>
      </c>
      <c r="AB103" s="106" t="str">
        <f t="shared" si="15"/>
        <v/>
      </c>
    </row>
    <row r="104" spans="1:28" x14ac:dyDescent="0.25">
      <c r="A104" s="14"/>
      <c r="B104" s="153" t="str">
        <f t="shared" si="9"/>
        <v/>
      </c>
      <c r="C104" s="14"/>
      <c r="D104" s="460"/>
      <c r="E104" s="446"/>
      <c r="F104" s="445"/>
      <c r="G104" s="462"/>
      <c r="H104" s="484"/>
      <c r="I104" s="463"/>
      <c r="J104" s="485"/>
      <c r="K104" s="14"/>
      <c r="Q104" s="127" t="str">
        <f t="shared" si="10"/>
        <v/>
      </c>
      <c r="S104" s="39" t="str">
        <f>IF($H104=$O$5, "", IF($D104="", "", IF($D104&lt;Dashboard!$AJ$1, $S$3, IF($D104=Dashboard!$AJ$1, $S$4, IF($T104&lt;=$T$5, $S$5, $S$6)))))</f>
        <v/>
      </c>
      <c r="T104" s="39" t="str">
        <f>IF($H104=$O$5, "", IF($D104="", "", NETWORKDAYS(Dashboard!$AJ$1, $D104, Timesheet!$S$50:$S$89)-1))</f>
        <v/>
      </c>
      <c r="V104" s="76" t="str">
        <f t="shared" si="11"/>
        <v/>
      </c>
      <c r="W104" s="76" t="str">
        <f t="shared" si="12"/>
        <v/>
      </c>
      <c r="Y104" s="39" t="str">
        <f t="shared" si="13"/>
        <v/>
      </c>
      <c r="Z104" s="39" t="str">
        <f t="shared" si="14"/>
        <v/>
      </c>
      <c r="AB104" s="106" t="str">
        <f t="shared" si="15"/>
        <v/>
      </c>
    </row>
    <row r="105" spans="1:28" x14ac:dyDescent="0.25">
      <c r="A105" s="14"/>
      <c r="B105" s="153" t="str">
        <f t="shared" si="9"/>
        <v/>
      </c>
      <c r="C105" s="14"/>
      <c r="D105" s="460"/>
      <c r="E105" s="446"/>
      <c r="F105" s="445"/>
      <c r="G105" s="462"/>
      <c r="H105" s="484"/>
      <c r="I105" s="463"/>
      <c r="J105" s="485"/>
      <c r="K105" s="14"/>
      <c r="Q105" s="127" t="str">
        <f t="shared" si="10"/>
        <v/>
      </c>
      <c r="S105" s="39" t="str">
        <f>IF($H105=$O$5, "", IF($D105="", "", IF($D105&lt;Dashboard!$AJ$1, $S$3, IF($D105=Dashboard!$AJ$1, $S$4, IF($T105&lt;=$T$5, $S$5, $S$6)))))</f>
        <v/>
      </c>
      <c r="T105" s="39" t="str">
        <f>IF($H105=$O$5, "", IF($D105="", "", NETWORKDAYS(Dashboard!$AJ$1, $D105, Timesheet!$S$50:$S$89)-1))</f>
        <v/>
      </c>
      <c r="V105" s="76" t="str">
        <f t="shared" si="11"/>
        <v/>
      </c>
      <c r="W105" s="76" t="str">
        <f t="shared" si="12"/>
        <v/>
      </c>
      <c r="Y105" s="39" t="str">
        <f t="shared" si="13"/>
        <v/>
      </c>
      <c r="Z105" s="39" t="str">
        <f t="shared" si="14"/>
        <v/>
      </c>
      <c r="AB105" s="106" t="str">
        <f t="shared" si="15"/>
        <v/>
      </c>
    </row>
    <row r="106" spans="1:28" x14ac:dyDescent="0.25">
      <c r="A106" s="14"/>
      <c r="B106" s="153" t="str">
        <f t="shared" si="9"/>
        <v/>
      </c>
      <c r="C106" s="14"/>
      <c r="D106" s="460"/>
      <c r="E106" s="446"/>
      <c r="F106" s="445"/>
      <c r="G106" s="462"/>
      <c r="H106" s="484"/>
      <c r="I106" s="463"/>
      <c r="J106" s="485"/>
      <c r="K106" s="14"/>
      <c r="Q106" s="127" t="str">
        <f t="shared" si="10"/>
        <v/>
      </c>
      <c r="S106" s="39" t="str">
        <f>IF($H106=$O$5, "", IF($D106="", "", IF($D106&lt;Dashboard!$AJ$1, $S$3, IF($D106=Dashboard!$AJ$1, $S$4, IF($T106&lt;=$T$5, $S$5, $S$6)))))</f>
        <v/>
      </c>
      <c r="T106" s="39" t="str">
        <f>IF($H106=$O$5, "", IF($D106="", "", NETWORKDAYS(Dashboard!$AJ$1, $D106, Timesheet!$S$50:$S$89)-1))</f>
        <v/>
      </c>
      <c r="V106" s="76" t="str">
        <f t="shared" si="11"/>
        <v/>
      </c>
      <c r="W106" s="76" t="str">
        <f t="shared" si="12"/>
        <v/>
      </c>
      <c r="Y106" s="39" t="str">
        <f t="shared" si="13"/>
        <v/>
      </c>
      <c r="Z106" s="39" t="str">
        <f t="shared" si="14"/>
        <v/>
      </c>
      <c r="AB106" s="106" t="str">
        <f t="shared" si="15"/>
        <v/>
      </c>
    </row>
    <row r="107" spans="1:28" x14ac:dyDescent="0.25">
      <c r="A107" s="14"/>
      <c r="B107" s="153" t="str">
        <f t="shared" si="9"/>
        <v/>
      </c>
      <c r="C107" s="14"/>
      <c r="D107" s="460"/>
      <c r="E107" s="446"/>
      <c r="F107" s="445"/>
      <c r="G107" s="462"/>
      <c r="H107" s="484"/>
      <c r="I107" s="463"/>
      <c r="J107" s="485"/>
      <c r="K107" s="14"/>
      <c r="Q107" s="127" t="str">
        <f t="shared" si="10"/>
        <v/>
      </c>
      <c r="S107" s="39" t="str">
        <f>IF($H107=$O$5, "", IF($D107="", "", IF($D107&lt;Dashboard!$AJ$1, $S$3, IF($D107=Dashboard!$AJ$1, $S$4, IF($T107&lt;=$T$5, $S$5, $S$6)))))</f>
        <v/>
      </c>
      <c r="T107" s="39" t="str">
        <f>IF($H107=$O$5, "", IF($D107="", "", NETWORKDAYS(Dashboard!$AJ$1, $D107, Timesheet!$S$50:$S$89)-1))</f>
        <v/>
      </c>
      <c r="V107" s="76" t="str">
        <f t="shared" si="11"/>
        <v/>
      </c>
      <c r="W107" s="76" t="str">
        <f t="shared" si="12"/>
        <v/>
      </c>
      <c r="Y107" s="39" t="str">
        <f t="shared" si="13"/>
        <v/>
      </c>
      <c r="Z107" s="39" t="str">
        <f t="shared" si="14"/>
        <v/>
      </c>
      <c r="AB107" s="106" t="str">
        <f t="shared" si="15"/>
        <v/>
      </c>
    </row>
    <row r="108" spans="1:28" x14ac:dyDescent="0.25">
      <c r="A108" s="14"/>
      <c r="B108" s="153" t="str">
        <f t="shared" si="9"/>
        <v/>
      </c>
      <c r="C108" s="14"/>
      <c r="D108" s="460"/>
      <c r="E108" s="446"/>
      <c r="F108" s="445"/>
      <c r="G108" s="462"/>
      <c r="H108" s="484"/>
      <c r="I108" s="463"/>
      <c r="J108" s="485"/>
      <c r="K108" s="14"/>
      <c r="Q108" s="127" t="str">
        <f t="shared" si="10"/>
        <v/>
      </c>
      <c r="S108" s="39" t="str">
        <f>IF($H108=$O$5, "", IF($D108="", "", IF($D108&lt;Dashboard!$AJ$1, $S$3, IF($D108=Dashboard!$AJ$1, $S$4, IF($T108&lt;=$T$5, $S$5, $S$6)))))</f>
        <v/>
      </c>
      <c r="T108" s="39" t="str">
        <f>IF($H108=$O$5, "", IF($D108="", "", NETWORKDAYS(Dashboard!$AJ$1, $D108, Timesheet!$S$50:$S$89)-1))</f>
        <v/>
      </c>
      <c r="V108" s="76" t="str">
        <f t="shared" si="11"/>
        <v/>
      </c>
      <c r="W108" s="76" t="str">
        <f t="shared" si="12"/>
        <v/>
      </c>
      <c r="Y108" s="39" t="str">
        <f t="shared" si="13"/>
        <v/>
      </c>
      <c r="Z108" s="39" t="str">
        <f t="shared" si="14"/>
        <v/>
      </c>
      <c r="AB108" s="106" t="str">
        <f t="shared" si="15"/>
        <v/>
      </c>
    </row>
    <row r="109" spans="1:28" x14ac:dyDescent="0.25">
      <c r="A109" s="14"/>
      <c r="B109" s="153" t="str">
        <f t="shared" si="9"/>
        <v/>
      </c>
      <c r="C109" s="14"/>
      <c r="D109" s="460"/>
      <c r="E109" s="446"/>
      <c r="F109" s="445"/>
      <c r="G109" s="462"/>
      <c r="H109" s="484"/>
      <c r="I109" s="463"/>
      <c r="J109" s="485"/>
      <c r="K109" s="14"/>
      <c r="Q109" s="127" t="str">
        <f t="shared" si="10"/>
        <v/>
      </c>
      <c r="S109" s="39" t="str">
        <f>IF($H109=$O$5, "", IF($D109="", "", IF($D109&lt;Dashboard!$AJ$1, $S$3, IF($D109=Dashboard!$AJ$1, $S$4, IF($T109&lt;=$T$5, $S$5, $S$6)))))</f>
        <v/>
      </c>
      <c r="T109" s="39" t="str">
        <f>IF($H109=$O$5, "", IF($D109="", "", NETWORKDAYS(Dashboard!$AJ$1, $D109, Timesheet!$S$50:$S$89)-1))</f>
        <v/>
      </c>
      <c r="V109" s="76" t="str">
        <f t="shared" si="11"/>
        <v/>
      </c>
      <c r="W109" s="76" t="str">
        <f t="shared" si="12"/>
        <v/>
      </c>
      <c r="Y109" s="39" t="str">
        <f t="shared" si="13"/>
        <v/>
      </c>
      <c r="Z109" s="39" t="str">
        <f t="shared" si="14"/>
        <v/>
      </c>
      <c r="AB109" s="106" t="str">
        <f t="shared" si="15"/>
        <v/>
      </c>
    </row>
    <row r="110" spans="1:28" x14ac:dyDescent="0.25">
      <c r="A110" s="14"/>
      <c r="B110" s="153" t="str">
        <f t="shared" si="9"/>
        <v/>
      </c>
      <c r="C110" s="14"/>
      <c r="D110" s="460"/>
      <c r="E110" s="446"/>
      <c r="F110" s="445"/>
      <c r="G110" s="462"/>
      <c r="H110" s="484"/>
      <c r="I110" s="463"/>
      <c r="J110" s="485"/>
      <c r="K110" s="14"/>
      <c r="Q110" s="127" t="str">
        <f t="shared" si="10"/>
        <v/>
      </c>
      <c r="S110" s="39" t="str">
        <f>IF($H110=$O$5, "", IF($D110="", "", IF($D110&lt;Dashboard!$AJ$1, $S$3, IF($D110=Dashboard!$AJ$1, $S$4, IF($T110&lt;=$T$5, $S$5, $S$6)))))</f>
        <v/>
      </c>
      <c r="T110" s="39" t="str">
        <f>IF($H110=$O$5, "", IF($D110="", "", NETWORKDAYS(Dashboard!$AJ$1, $D110, Timesheet!$S$50:$S$89)-1))</f>
        <v/>
      </c>
      <c r="V110" s="76" t="str">
        <f t="shared" si="11"/>
        <v/>
      </c>
      <c r="W110" s="76" t="str">
        <f t="shared" si="12"/>
        <v/>
      </c>
      <c r="Y110" s="39" t="str">
        <f t="shared" si="13"/>
        <v/>
      </c>
      <c r="Z110" s="39" t="str">
        <f t="shared" si="14"/>
        <v/>
      </c>
      <c r="AB110" s="106" t="str">
        <f t="shared" si="15"/>
        <v/>
      </c>
    </row>
    <row r="111" spans="1:28" x14ac:dyDescent="0.25">
      <c r="A111" s="14"/>
      <c r="B111" s="153" t="str">
        <f t="shared" si="9"/>
        <v/>
      </c>
      <c r="C111" s="14"/>
      <c r="D111" s="460"/>
      <c r="E111" s="446"/>
      <c r="F111" s="445"/>
      <c r="G111" s="462"/>
      <c r="H111" s="484"/>
      <c r="I111" s="463"/>
      <c r="J111" s="485"/>
      <c r="K111" s="14"/>
      <c r="Q111" s="127" t="str">
        <f t="shared" si="10"/>
        <v/>
      </c>
      <c r="S111" s="39" t="str">
        <f>IF($H111=$O$5, "", IF($D111="", "", IF($D111&lt;Dashboard!$AJ$1, $S$3, IF($D111=Dashboard!$AJ$1, $S$4, IF($T111&lt;=$T$5, $S$5, $S$6)))))</f>
        <v/>
      </c>
      <c r="T111" s="39" t="str">
        <f>IF($H111=$O$5, "", IF($D111="", "", NETWORKDAYS(Dashboard!$AJ$1, $D111, Timesheet!$S$50:$S$89)-1))</f>
        <v/>
      </c>
      <c r="V111" s="76" t="str">
        <f t="shared" si="11"/>
        <v/>
      </c>
      <c r="W111" s="76" t="str">
        <f t="shared" si="12"/>
        <v/>
      </c>
      <c r="Y111" s="39" t="str">
        <f t="shared" si="13"/>
        <v/>
      </c>
      <c r="Z111" s="39" t="str">
        <f t="shared" si="14"/>
        <v/>
      </c>
      <c r="AB111" s="106" t="str">
        <f t="shared" si="15"/>
        <v/>
      </c>
    </row>
    <row r="112" spans="1:28" x14ac:dyDescent="0.25">
      <c r="A112" s="14"/>
      <c r="B112" s="153" t="str">
        <f t="shared" si="9"/>
        <v/>
      </c>
      <c r="C112" s="14"/>
      <c r="D112" s="460"/>
      <c r="E112" s="446"/>
      <c r="F112" s="445"/>
      <c r="G112" s="462"/>
      <c r="H112" s="484"/>
      <c r="I112" s="463"/>
      <c r="J112" s="485"/>
      <c r="K112" s="14"/>
      <c r="Q112" s="127" t="str">
        <f t="shared" si="10"/>
        <v/>
      </c>
      <c r="S112" s="39" t="str">
        <f>IF($H112=$O$5, "", IF($D112="", "", IF($D112&lt;Dashboard!$AJ$1, $S$3, IF($D112=Dashboard!$AJ$1, $S$4, IF($T112&lt;=$T$5, $S$5, $S$6)))))</f>
        <v/>
      </c>
      <c r="T112" s="39" t="str">
        <f>IF($H112=$O$5, "", IF($D112="", "", NETWORKDAYS(Dashboard!$AJ$1, $D112, Timesheet!$S$50:$S$89)-1))</f>
        <v/>
      </c>
      <c r="V112" s="76" t="str">
        <f t="shared" si="11"/>
        <v/>
      </c>
      <c r="W112" s="76" t="str">
        <f t="shared" si="12"/>
        <v/>
      </c>
      <c r="Y112" s="39" t="str">
        <f t="shared" si="13"/>
        <v/>
      </c>
      <c r="Z112" s="39" t="str">
        <f t="shared" si="14"/>
        <v/>
      </c>
      <c r="AB112" s="106" t="str">
        <f t="shared" si="15"/>
        <v/>
      </c>
    </row>
    <row r="113" spans="1:28" x14ac:dyDescent="0.25">
      <c r="A113" s="14"/>
      <c r="B113" s="153" t="str">
        <f t="shared" si="9"/>
        <v/>
      </c>
      <c r="C113" s="14"/>
      <c r="D113" s="460"/>
      <c r="E113" s="446"/>
      <c r="F113" s="445"/>
      <c r="G113" s="462"/>
      <c r="H113" s="484"/>
      <c r="I113" s="463"/>
      <c r="J113" s="485"/>
      <c r="K113" s="14"/>
      <c r="Q113" s="127" t="str">
        <f t="shared" si="10"/>
        <v/>
      </c>
      <c r="S113" s="39" t="str">
        <f>IF($H113=$O$5, "", IF($D113="", "", IF($D113&lt;Dashboard!$AJ$1, $S$3, IF($D113=Dashboard!$AJ$1, $S$4, IF($T113&lt;=$T$5, $S$5, $S$6)))))</f>
        <v/>
      </c>
      <c r="T113" s="39" t="str">
        <f>IF($H113=$O$5, "", IF($D113="", "", NETWORKDAYS(Dashboard!$AJ$1, $D113, Timesheet!$S$50:$S$89)-1))</f>
        <v/>
      </c>
      <c r="V113" s="76" t="str">
        <f t="shared" si="11"/>
        <v/>
      </c>
      <c r="W113" s="76" t="str">
        <f t="shared" si="12"/>
        <v/>
      </c>
      <c r="Y113" s="39" t="str">
        <f t="shared" si="13"/>
        <v/>
      </c>
      <c r="Z113" s="39" t="str">
        <f t="shared" si="14"/>
        <v/>
      </c>
      <c r="AB113" s="106" t="str">
        <f t="shared" si="15"/>
        <v/>
      </c>
    </row>
    <row r="114" spans="1:28" x14ac:dyDescent="0.25">
      <c r="A114" s="14"/>
      <c r="B114" s="153" t="str">
        <f t="shared" si="9"/>
        <v/>
      </c>
      <c r="C114" s="14"/>
      <c r="D114" s="460"/>
      <c r="E114" s="446"/>
      <c r="F114" s="445"/>
      <c r="G114" s="462"/>
      <c r="H114" s="484"/>
      <c r="I114" s="463"/>
      <c r="J114" s="485"/>
      <c r="K114" s="14"/>
      <c r="Q114" s="127" t="str">
        <f t="shared" si="10"/>
        <v/>
      </c>
      <c r="S114" s="39" t="str">
        <f>IF($H114=$O$5, "", IF($D114="", "", IF($D114&lt;Dashboard!$AJ$1, $S$3, IF($D114=Dashboard!$AJ$1, $S$4, IF($T114&lt;=$T$5, $S$5, $S$6)))))</f>
        <v/>
      </c>
      <c r="T114" s="39" t="str">
        <f>IF($H114=$O$5, "", IF($D114="", "", NETWORKDAYS(Dashboard!$AJ$1, $D114, Timesheet!$S$50:$S$89)-1))</f>
        <v/>
      </c>
      <c r="V114" s="76" t="str">
        <f t="shared" si="11"/>
        <v/>
      </c>
      <c r="W114" s="76" t="str">
        <f t="shared" si="12"/>
        <v/>
      </c>
      <c r="Y114" s="39" t="str">
        <f t="shared" si="13"/>
        <v/>
      </c>
      <c r="Z114" s="39" t="str">
        <f t="shared" si="14"/>
        <v/>
      </c>
      <c r="AB114" s="106" t="str">
        <f t="shared" si="15"/>
        <v/>
      </c>
    </row>
    <row r="115" spans="1:28" x14ac:dyDescent="0.25">
      <c r="A115" s="14"/>
      <c r="B115" s="153" t="str">
        <f t="shared" si="9"/>
        <v/>
      </c>
      <c r="C115" s="14"/>
      <c r="D115" s="460"/>
      <c r="E115" s="446"/>
      <c r="F115" s="445"/>
      <c r="G115" s="462"/>
      <c r="H115" s="484"/>
      <c r="I115" s="463"/>
      <c r="J115" s="485"/>
      <c r="K115" s="14"/>
      <c r="Q115" s="127" t="str">
        <f t="shared" si="10"/>
        <v/>
      </c>
      <c r="S115" s="39" t="str">
        <f>IF($H115=$O$5, "", IF($D115="", "", IF($D115&lt;Dashboard!$AJ$1, $S$3, IF($D115=Dashboard!$AJ$1, $S$4, IF($T115&lt;=$T$5, $S$5, $S$6)))))</f>
        <v/>
      </c>
      <c r="T115" s="39" t="str">
        <f>IF($H115=$O$5, "", IF($D115="", "", NETWORKDAYS(Dashboard!$AJ$1, $D115, Timesheet!$S$50:$S$89)-1))</f>
        <v/>
      </c>
      <c r="V115" s="76" t="str">
        <f t="shared" si="11"/>
        <v/>
      </c>
      <c r="W115" s="76" t="str">
        <f t="shared" si="12"/>
        <v/>
      </c>
      <c r="Y115" s="39" t="str">
        <f t="shared" si="13"/>
        <v/>
      </c>
      <c r="Z115" s="39" t="str">
        <f t="shared" si="14"/>
        <v/>
      </c>
      <c r="AB115" s="106" t="str">
        <f t="shared" si="15"/>
        <v/>
      </c>
    </row>
    <row r="116" spans="1:28" x14ac:dyDescent="0.25">
      <c r="A116" s="14"/>
      <c r="B116" s="153" t="str">
        <f t="shared" si="9"/>
        <v/>
      </c>
      <c r="C116" s="14"/>
      <c r="D116" s="460"/>
      <c r="E116" s="446"/>
      <c r="F116" s="445"/>
      <c r="G116" s="462"/>
      <c r="H116" s="484"/>
      <c r="I116" s="463"/>
      <c r="J116" s="485"/>
      <c r="K116" s="14"/>
      <c r="Q116" s="127" t="str">
        <f t="shared" si="10"/>
        <v/>
      </c>
      <c r="S116" s="39" t="str">
        <f>IF($H116=$O$5, "", IF($D116="", "", IF($D116&lt;Dashboard!$AJ$1, $S$3, IF($D116=Dashboard!$AJ$1, $S$4, IF($T116&lt;=$T$5, $S$5, $S$6)))))</f>
        <v/>
      </c>
      <c r="T116" s="39" t="str">
        <f>IF($H116=$O$5, "", IF($D116="", "", NETWORKDAYS(Dashboard!$AJ$1, $D116, Timesheet!$S$50:$S$89)-1))</f>
        <v/>
      </c>
      <c r="V116" s="76" t="str">
        <f t="shared" si="11"/>
        <v/>
      </c>
      <c r="W116" s="76" t="str">
        <f t="shared" si="12"/>
        <v/>
      </c>
      <c r="Y116" s="39" t="str">
        <f t="shared" si="13"/>
        <v/>
      </c>
      <c r="Z116" s="39" t="str">
        <f t="shared" si="14"/>
        <v/>
      </c>
      <c r="AB116" s="106" t="str">
        <f t="shared" si="15"/>
        <v/>
      </c>
    </row>
    <row r="117" spans="1:28" x14ac:dyDescent="0.25">
      <c r="A117" s="14"/>
      <c r="B117" s="153" t="str">
        <f t="shared" si="9"/>
        <v/>
      </c>
      <c r="C117" s="14"/>
      <c r="D117" s="460"/>
      <c r="E117" s="446"/>
      <c r="F117" s="445"/>
      <c r="G117" s="462"/>
      <c r="H117" s="484"/>
      <c r="I117" s="463"/>
      <c r="J117" s="485"/>
      <c r="K117" s="14"/>
      <c r="Q117" s="127" t="str">
        <f t="shared" si="10"/>
        <v/>
      </c>
      <c r="S117" s="39" t="str">
        <f>IF($H117=$O$5, "", IF($D117="", "", IF($D117&lt;Dashboard!$AJ$1, $S$3, IF($D117=Dashboard!$AJ$1, $S$4, IF($T117&lt;=$T$5, $S$5, $S$6)))))</f>
        <v/>
      </c>
      <c r="T117" s="39" t="str">
        <f>IF($H117=$O$5, "", IF($D117="", "", NETWORKDAYS(Dashboard!$AJ$1, $D117, Timesheet!$S$50:$S$89)-1))</f>
        <v/>
      </c>
      <c r="V117" s="76" t="str">
        <f t="shared" si="11"/>
        <v/>
      </c>
      <c r="W117" s="76" t="str">
        <f t="shared" si="12"/>
        <v/>
      </c>
      <c r="Y117" s="39" t="str">
        <f t="shared" si="13"/>
        <v/>
      </c>
      <c r="Z117" s="39" t="str">
        <f t="shared" si="14"/>
        <v/>
      </c>
      <c r="AB117" s="106" t="str">
        <f t="shared" si="15"/>
        <v/>
      </c>
    </row>
    <row r="118" spans="1:28" x14ac:dyDescent="0.25">
      <c r="A118" s="14"/>
      <c r="B118" s="153" t="str">
        <f t="shared" si="9"/>
        <v/>
      </c>
      <c r="C118" s="14"/>
      <c r="D118" s="460"/>
      <c r="E118" s="446"/>
      <c r="F118" s="445"/>
      <c r="G118" s="462"/>
      <c r="H118" s="484"/>
      <c r="I118" s="463"/>
      <c r="J118" s="485"/>
      <c r="K118" s="14"/>
      <c r="Q118" s="127" t="str">
        <f t="shared" si="10"/>
        <v/>
      </c>
      <c r="S118" s="39" t="str">
        <f>IF($H118=$O$5, "", IF($D118="", "", IF($D118&lt;Dashboard!$AJ$1, $S$3, IF($D118=Dashboard!$AJ$1, $S$4, IF($T118&lt;=$T$5, $S$5, $S$6)))))</f>
        <v/>
      </c>
      <c r="T118" s="39" t="str">
        <f>IF($H118=$O$5, "", IF($D118="", "", NETWORKDAYS(Dashboard!$AJ$1, $D118, Timesheet!$S$50:$S$89)-1))</f>
        <v/>
      </c>
      <c r="V118" s="76" t="str">
        <f t="shared" si="11"/>
        <v/>
      </c>
      <c r="W118" s="76" t="str">
        <f t="shared" si="12"/>
        <v/>
      </c>
      <c r="Y118" s="39" t="str">
        <f t="shared" si="13"/>
        <v/>
      </c>
      <c r="Z118" s="39" t="str">
        <f t="shared" si="14"/>
        <v/>
      </c>
      <c r="AB118" s="106" t="str">
        <f t="shared" si="15"/>
        <v/>
      </c>
    </row>
    <row r="119" spans="1:28" x14ac:dyDescent="0.25">
      <c r="A119" s="14"/>
      <c r="B119" s="153" t="str">
        <f t="shared" si="9"/>
        <v/>
      </c>
      <c r="C119" s="14"/>
      <c r="D119" s="460"/>
      <c r="E119" s="446"/>
      <c r="F119" s="445"/>
      <c r="G119" s="462"/>
      <c r="H119" s="484"/>
      <c r="I119" s="463"/>
      <c r="J119" s="485"/>
      <c r="K119" s="14"/>
      <c r="Q119" s="127" t="str">
        <f t="shared" si="10"/>
        <v/>
      </c>
      <c r="S119" s="39" t="str">
        <f>IF($H119=$O$5, "", IF($D119="", "", IF($D119&lt;Dashboard!$AJ$1, $S$3, IF($D119=Dashboard!$AJ$1, $S$4, IF($T119&lt;=$T$5, $S$5, $S$6)))))</f>
        <v/>
      </c>
      <c r="T119" s="39" t="str">
        <f>IF($H119=$O$5, "", IF($D119="", "", NETWORKDAYS(Dashboard!$AJ$1, $D119, Timesheet!$S$50:$S$89)-1))</f>
        <v/>
      </c>
      <c r="V119" s="76" t="str">
        <f t="shared" si="11"/>
        <v/>
      </c>
      <c r="W119" s="76" t="str">
        <f t="shared" si="12"/>
        <v/>
      </c>
      <c r="Y119" s="39" t="str">
        <f t="shared" si="13"/>
        <v/>
      </c>
      <c r="Z119" s="39" t="str">
        <f t="shared" si="14"/>
        <v/>
      </c>
      <c r="AB119" s="106" t="str">
        <f t="shared" si="15"/>
        <v/>
      </c>
    </row>
    <row r="120" spans="1:28" x14ac:dyDescent="0.25">
      <c r="A120" s="14"/>
      <c r="B120" s="153" t="str">
        <f t="shared" si="9"/>
        <v/>
      </c>
      <c r="C120" s="14"/>
      <c r="D120" s="460"/>
      <c r="E120" s="446"/>
      <c r="F120" s="445"/>
      <c r="G120" s="462"/>
      <c r="H120" s="484"/>
      <c r="I120" s="463"/>
      <c r="J120" s="485"/>
      <c r="K120" s="14"/>
      <c r="Q120" s="127" t="str">
        <f t="shared" si="10"/>
        <v/>
      </c>
      <c r="S120" s="39" t="str">
        <f>IF($H120=$O$5, "", IF($D120="", "", IF($D120&lt;Dashboard!$AJ$1, $S$3, IF($D120=Dashboard!$AJ$1, $S$4, IF($T120&lt;=$T$5, $S$5, $S$6)))))</f>
        <v/>
      </c>
      <c r="T120" s="39" t="str">
        <f>IF($H120=$O$5, "", IF($D120="", "", NETWORKDAYS(Dashboard!$AJ$1, $D120, Timesheet!$S$50:$S$89)-1))</f>
        <v/>
      </c>
      <c r="V120" s="76" t="str">
        <f t="shared" si="11"/>
        <v/>
      </c>
      <c r="W120" s="76" t="str">
        <f t="shared" si="12"/>
        <v/>
      </c>
      <c r="Y120" s="39" t="str">
        <f t="shared" si="13"/>
        <v/>
      </c>
      <c r="Z120" s="39" t="str">
        <f t="shared" si="14"/>
        <v/>
      </c>
      <c r="AB120" s="106" t="str">
        <f t="shared" si="15"/>
        <v/>
      </c>
    </row>
    <row r="121" spans="1:28" x14ac:dyDescent="0.25">
      <c r="A121" s="14"/>
      <c r="B121" s="153" t="str">
        <f t="shared" si="9"/>
        <v/>
      </c>
      <c r="C121" s="14"/>
      <c r="D121" s="460"/>
      <c r="E121" s="446"/>
      <c r="F121" s="445"/>
      <c r="G121" s="462"/>
      <c r="H121" s="484"/>
      <c r="I121" s="463"/>
      <c r="J121" s="485"/>
      <c r="K121" s="14"/>
      <c r="Q121" s="127" t="str">
        <f t="shared" si="10"/>
        <v/>
      </c>
      <c r="S121" s="39" t="str">
        <f>IF($H121=$O$5, "", IF($D121="", "", IF($D121&lt;Dashboard!$AJ$1, $S$3, IF($D121=Dashboard!$AJ$1, $S$4, IF($T121&lt;=$T$5, $S$5, $S$6)))))</f>
        <v/>
      </c>
      <c r="T121" s="39" t="str">
        <f>IF($H121=$O$5, "", IF($D121="", "", NETWORKDAYS(Dashboard!$AJ$1, $D121, Timesheet!$S$50:$S$89)-1))</f>
        <v/>
      </c>
      <c r="V121" s="76" t="str">
        <f t="shared" si="11"/>
        <v/>
      </c>
      <c r="W121" s="76" t="str">
        <f t="shared" si="12"/>
        <v/>
      </c>
      <c r="Y121" s="39" t="str">
        <f t="shared" si="13"/>
        <v/>
      </c>
      <c r="Z121" s="39" t="str">
        <f t="shared" si="14"/>
        <v/>
      </c>
      <c r="AB121" s="106" t="str">
        <f t="shared" si="15"/>
        <v/>
      </c>
    </row>
    <row r="122" spans="1:28" x14ac:dyDescent="0.25">
      <c r="A122" s="14"/>
      <c r="B122" s="153" t="str">
        <f t="shared" si="9"/>
        <v/>
      </c>
      <c r="C122" s="14"/>
      <c r="D122" s="460"/>
      <c r="E122" s="446"/>
      <c r="F122" s="445"/>
      <c r="G122" s="462"/>
      <c r="H122" s="484"/>
      <c r="I122" s="463"/>
      <c r="J122" s="485"/>
      <c r="K122" s="14"/>
      <c r="Q122" s="127" t="str">
        <f t="shared" si="10"/>
        <v/>
      </c>
      <c r="S122" s="39" t="str">
        <f>IF($H122=$O$5, "", IF($D122="", "", IF($D122&lt;Dashboard!$AJ$1, $S$3, IF($D122=Dashboard!$AJ$1, $S$4, IF($T122&lt;=$T$5, $S$5, $S$6)))))</f>
        <v/>
      </c>
      <c r="T122" s="39" t="str">
        <f>IF($H122=$O$5, "", IF($D122="", "", NETWORKDAYS(Dashboard!$AJ$1, $D122, Timesheet!$S$50:$S$89)-1))</f>
        <v/>
      </c>
      <c r="V122" s="76" t="str">
        <f t="shared" si="11"/>
        <v/>
      </c>
      <c r="W122" s="76" t="str">
        <f t="shared" si="12"/>
        <v/>
      </c>
      <c r="Y122" s="39" t="str">
        <f t="shared" si="13"/>
        <v/>
      </c>
      <c r="Z122" s="39" t="str">
        <f t="shared" si="14"/>
        <v/>
      </c>
      <c r="AB122" s="106" t="str">
        <f t="shared" si="15"/>
        <v/>
      </c>
    </row>
    <row r="123" spans="1:28" x14ac:dyDescent="0.25">
      <c r="A123" s="14"/>
      <c r="B123" s="153" t="str">
        <f t="shared" si="9"/>
        <v/>
      </c>
      <c r="C123" s="14"/>
      <c r="D123" s="460"/>
      <c r="E123" s="446"/>
      <c r="F123" s="445"/>
      <c r="G123" s="462"/>
      <c r="H123" s="484"/>
      <c r="I123" s="463"/>
      <c r="J123" s="485"/>
      <c r="K123" s="14"/>
      <c r="Q123" s="127" t="str">
        <f t="shared" si="10"/>
        <v/>
      </c>
      <c r="S123" s="39" t="str">
        <f>IF($H123=$O$5, "", IF($D123="", "", IF($D123&lt;Dashboard!$AJ$1, $S$3, IF($D123=Dashboard!$AJ$1, $S$4, IF($T123&lt;=$T$5, $S$5, $S$6)))))</f>
        <v/>
      </c>
      <c r="T123" s="39" t="str">
        <f>IF($H123=$O$5, "", IF($D123="", "", NETWORKDAYS(Dashboard!$AJ$1, $D123, Timesheet!$S$50:$S$89)-1))</f>
        <v/>
      </c>
      <c r="V123" s="76" t="str">
        <f t="shared" si="11"/>
        <v/>
      </c>
      <c r="W123" s="76" t="str">
        <f t="shared" si="12"/>
        <v/>
      </c>
      <c r="Y123" s="39" t="str">
        <f t="shared" si="13"/>
        <v/>
      </c>
      <c r="Z123" s="39" t="str">
        <f t="shared" si="14"/>
        <v/>
      </c>
      <c r="AB123" s="106" t="str">
        <f t="shared" si="15"/>
        <v/>
      </c>
    </row>
    <row r="124" spans="1:28" x14ac:dyDescent="0.25">
      <c r="A124" s="14"/>
      <c r="B124" s="153" t="str">
        <f t="shared" si="9"/>
        <v/>
      </c>
      <c r="C124" s="14"/>
      <c r="D124" s="460"/>
      <c r="E124" s="446"/>
      <c r="F124" s="445"/>
      <c r="G124" s="462"/>
      <c r="H124" s="484"/>
      <c r="I124" s="463"/>
      <c r="J124" s="485"/>
      <c r="K124" s="14"/>
      <c r="Q124" s="127" t="str">
        <f t="shared" si="10"/>
        <v/>
      </c>
      <c r="S124" s="39" t="str">
        <f>IF($H124=$O$5, "", IF($D124="", "", IF($D124&lt;Dashboard!$AJ$1, $S$3, IF($D124=Dashboard!$AJ$1, $S$4, IF($T124&lt;=$T$5, $S$5, $S$6)))))</f>
        <v/>
      </c>
      <c r="T124" s="39" t="str">
        <f>IF($H124=$O$5, "", IF($D124="", "", NETWORKDAYS(Dashboard!$AJ$1, $D124, Timesheet!$S$50:$S$89)-1))</f>
        <v/>
      </c>
      <c r="V124" s="76" t="str">
        <f t="shared" si="11"/>
        <v/>
      </c>
      <c r="W124" s="76" t="str">
        <f t="shared" si="12"/>
        <v/>
      </c>
      <c r="Y124" s="39" t="str">
        <f t="shared" si="13"/>
        <v/>
      </c>
      <c r="Z124" s="39" t="str">
        <f t="shared" si="14"/>
        <v/>
      </c>
      <c r="AB124" s="106" t="str">
        <f t="shared" si="15"/>
        <v/>
      </c>
    </row>
    <row r="125" spans="1:28" x14ac:dyDescent="0.25">
      <c r="A125" s="14"/>
      <c r="B125" s="153" t="str">
        <f t="shared" si="9"/>
        <v/>
      </c>
      <c r="C125" s="14"/>
      <c r="D125" s="460"/>
      <c r="E125" s="446"/>
      <c r="F125" s="445"/>
      <c r="G125" s="462"/>
      <c r="H125" s="484"/>
      <c r="I125" s="463"/>
      <c r="J125" s="485"/>
      <c r="K125" s="14"/>
      <c r="Q125" s="127" t="str">
        <f t="shared" si="10"/>
        <v/>
      </c>
      <c r="S125" s="39" t="str">
        <f>IF($H125=$O$5, "", IF($D125="", "", IF($D125&lt;Dashboard!$AJ$1, $S$3, IF($D125=Dashboard!$AJ$1, $S$4, IF($T125&lt;=$T$5, $S$5, $S$6)))))</f>
        <v/>
      </c>
      <c r="T125" s="39" t="str">
        <f>IF($H125=$O$5, "", IF($D125="", "", NETWORKDAYS(Dashboard!$AJ$1, $D125, Timesheet!$S$50:$S$89)-1))</f>
        <v/>
      </c>
      <c r="V125" s="76" t="str">
        <f t="shared" si="11"/>
        <v/>
      </c>
      <c r="W125" s="76" t="str">
        <f t="shared" si="12"/>
        <v/>
      </c>
      <c r="Y125" s="39" t="str">
        <f t="shared" si="13"/>
        <v/>
      </c>
      <c r="Z125" s="39" t="str">
        <f t="shared" si="14"/>
        <v/>
      </c>
      <c r="AB125" s="106" t="str">
        <f t="shared" si="15"/>
        <v/>
      </c>
    </row>
    <row r="126" spans="1:28" x14ac:dyDescent="0.25">
      <c r="A126" s="14"/>
      <c r="B126" s="153" t="str">
        <f t="shared" si="9"/>
        <v/>
      </c>
      <c r="C126" s="14"/>
      <c r="D126" s="460"/>
      <c r="E126" s="446"/>
      <c r="F126" s="445"/>
      <c r="G126" s="462"/>
      <c r="H126" s="484"/>
      <c r="I126" s="463"/>
      <c r="J126" s="485"/>
      <c r="K126" s="14"/>
      <c r="Q126" s="127" t="str">
        <f t="shared" si="10"/>
        <v/>
      </c>
      <c r="S126" s="39" t="str">
        <f>IF($H126=$O$5, "", IF($D126="", "", IF($D126&lt;Dashboard!$AJ$1, $S$3, IF($D126=Dashboard!$AJ$1, $S$4, IF($T126&lt;=$T$5, $S$5, $S$6)))))</f>
        <v/>
      </c>
      <c r="T126" s="39" t="str">
        <f>IF($H126=$O$5, "", IF($D126="", "", NETWORKDAYS(Dashboard!$AJ$1, $D126, Timesheet!$S$50:$S$89)-1))</f>
        <v/>
      </c>
      <c r="V126" s="76" t="str">
        <f t="shared" si="11"/>
        <v/>
      </c>
      <c r="W126" s="76" t="str">
        <f t="shared" si="12"/>
        <v/>
      </c>
      <c r="Y126" s="39" t="str">
        <f t="shared" si="13"/>
        <v/>
      </c>
      <c r="Z126" s="39" t="str">
        <f t="shared" si="14"/>
        <v/>
      </c>
      <c r="AB126" s="106" t="str">
        <f t="shared" si="15"/>
        <v/>
      </c>
    </row>
    <row r="127" spans="1:28" x14ac:dyDescent="0.25">
      <c r="A127" s="14"/>
      <c r="B127" s="153" t="str">
        <f t="shared" si="9"/>
        <v/>
      </c>
      <c r="C127" s="14"/>
      <c r="D127" s="460"/>
      <c r="E127" s="446"/>
      <c r="F127" s="445"/>
      <c r="G127" s="462"/>
      <c r="H127" s="484"/>
      <c r="I127" s="463"/>
      <c r="J127" s="485"/>
      <c r="K127" s="14"/>
      <c r="Q127" s="127" t="str">
        <f t="shared" si="10"/>
        <v/>
      </c>
      <c r="S127" s="39" t="str">
        <f>IF($H127=$O$5, "", IF($D127="", "", IF($D127&lt;Dashboard!$AJ$1, $S$3, IF($D127=Dashboard!$AJ$1, $S$4, IF($T127&lt;=$T$5, $S$5, $S$6)))))</f>
        <v/>
      </c>
      <c r="T127" s="39" t="str">
        <f>IF($H127=$O$5, "", IF($D127="", "", NETWORKDAYS(Dashboard!$AJ$1, $D127, Timesheet!$S$50:$S$89)-1))</f>
        <v/>
      </c>
      <c r="V127" s="76" t="str">
        <f t="shared" si="11"/>
        <v/>
      </c>
      <c r="W127" s="76" t="str">
        <f t="shared" si="12"/>
        <v/>
      </c>
      <c r="Y127" s="39" t="str">
        <f t="shared" si="13"/>
        <v/>
      </c>
      <c r="Z127" s="39" t="str">
        <f t="shared" si="14"/>
        <v/>
      </c>
      <c r="AB127" s="106" t="str">
        <f t="shared" si="15"/>
        <v/>
      </c>
    </row>
    <row r="128" spans="1:28" x14ac:dyDescent="0.25">
      <c r="A128" s="14"/>
      <c r="B128" s="153" t="str">
        <f t="shared" si="9"/>
        <v/>
      </c>
      <c r="C128" s="14"/>
      <c r="D128" s="460"/>
      <c r="E128" s="446"/>
      <c r="F128" s="445"/>
      <c r="G128" s="462"/>
      <c r="H128" s="484"/>
      <c r="I128" s="463"/>
      <c r="J128" s="485"/>
      <c r="K128" s="14"/>
      <c r="Q128" s="127" t="str">
        <f t="shared" si="10"/>
        <v/>
      </c>
      <c r="S128" s="39" t="str">
        <f>IF($H128=$O$5, "", IF($D128="", "", IF($D128&lt;Dashboard!$AJ$1, $S$3, IF($D128=Dashboard!$AJ$1, $S$4, IF($T128&lt;=$T$5, $S$5, $S$6)))))</f>
        <v/>
      </c>
      <c r="T128" s="39" t="str">
        <f>IF($H128=$O$5, "", IF($D128="", "", NETWORKDAYS(Dashboard!$AJ$1, $D128, Timesheet!$S$50:$S$89)-1))</f>
        <v/>
      </c>
      <c r="V128" s="76" t="str">
        <f t="shared" si="11"/>
        <v/>
      </c>
      <c r="W128" s="76" t="str">
        <f t="shared" si="12"/>
        <v/>
      </c>
      <c r="Y128" s="39" t="str">
        <f t="shared" si="13"/>
        <v/>
      </c>
      <c r="Z128" s="39" t="str">
        <f t="shared" si="14"/>
        <v/>
      </c>
      <c r="AB128" s="106" t="str">
        <f t="shared" si="15"/>
        <v/>
      </c>
    </row>
    <row r="129" spans="1:28" x14ac:dyDescent="0.25">
      <c r="A129" s="14"/>
      <c r="B129" s="153" t="str">
        <f t="shared" si="9"/>
        <v/>
      </c>
      <c r="C129" s="14"/>
      <c r="D129" s="460"/>
      <c r="E129" s="446"/>
      <c r="F129" s="445"/>
      <c r="G129" s="462"/>
      <c r="H129" s="484"/>
      <c r="I129" s="463"/>
      <c r="J129" s="485"/>
      <c r="K129" s="14"/>
      <c r="Q129" s="127" t="str">
        <f t="shared" si="10"/>
        <v/>
      </c>
      <c r="S129" s="39" t="str">
        <f>IF($H129=$O$5, "", IF($D129="", "", IF($D129&lt;Dashboard!$AJ$1, $S$3, IF($D129=Dashboard!$AJ$1, $S$4, IF($T129&lt;=$T$5, $S$5, $S$6)))))</f>
        <v/>
      </c>
      <c r="T129" s="39" t="str">
        <f>IF($H129=$O$5, "", IF($D129="", "", NETWORKDAYS(Dashboard!$AJ$1, $D129, Timesheet!$S$50:$S$89)-1))</f>
        <v/>
      </c>
      <c r="V129" s="76" t="str">
        <f t="shared" si="11"/>
        <v/>
      </c>
      <c r="W129" s="76" t="str">
        <f t="shared" si="12"/>
        <v/>
      </c>
      <c r="Y129" s="39" t="str">
        <f t="shared" si="13"/>
        <v/>
      </c>
      <c r="Z129" s="39" t="str">
        <f t="shared" si="14"/>
        <v/>
      </c>
      <c r="AB129" s="106" t="str">
        <f t="shared" si="15"/>
        <v/>
      </c>
    </row>
    <row r="130" spans="1:28" x14ac:dyDescent="0.25">
      <c r="A130" s="14"/>
      <c r="B130" s="153" t="str">
        <f t="shared" si="9"/>
        <v/>
      </c>
      <c r="C130" s="14"/>
      <c r="D130" s="460"/>
      <c r="E130" s="446"/>
      <c r="F130" s="445"/>
      <c r="G130" s="462"/>
      <c r="H130" s="484"/>
      <c r="I130" s="463"/>
      <c r="J130" s="485"/>
      <c r="K130" s="14"/>
      <c r="Q130" s="127" t="str">
        <f t="shared" si="10"/>
        <v/>
      </c>
      <c r="S130" s="39" t="str">
        <f>IF($H130=$O$5, "", IF($D130="", "", IF($D130&lt;Dashboard!$AJ$1, $S$3, IF($D130=Dashboard!$AJ$1, $S$4, IF($T130&lt;=$T$5, $S$5, $S$6)))))</f>
        <v/>
      </c>
      <c r="T130" s="39" t="str">
        <f>IF($H130=$O$5, "", IF($D130="", "", NETWORKDAYS(Dashboard!$AJ$1, $D130, Timesheet!$S$50:$S$89)-1))</f>
        <v/>
      </c>
      <c r="V130" s="76" t="str">
        <f t="shared" si="11"/>
        <v/>
      </c>
      <c r="W130" s="76" t="str">
        <f t="shared" si="12"/>
        <v/>
      </c>
      <c r="Y130" s="39" t="str">
        <f t="shared" si="13"/>
        <v/>
      </c>
      <c r="Z130" s="39" t="str">
        <f t="shared" si="14"/>
        <v/>
      </c>
      <c r="AB130" s="106" t="str">
        <f t="shared" si="15"/>
        <v/>
      </c>
    </row>
    <row r="131" spans="1:28" x14ac:dyDescent="0.25">
      <c r="A131" s="14"/>
      <c r="B131" s="153" t="str">
        <f t="shared" si="9"/>
        <v/>
      </c>
      <c r="C131" s="14"/>
      <c r="D131" s="460"/>
      <c r="E131" s="446"/>
      <c r="F131" s="445"/>
      <c r="G131" s="462"/>
      <c r="H131" s="484"/>
      <c r="I131" s="463"/>
      <c r="J131" s="485"/>
      <c r="K131" s="14"/>
      <c r="Q131" s="127" t="str">
        <f t="shared" si="10"/>
        <v/>
      </c>
      <c r="S131" s="39" t="str">
        <f>IF($H131=$O$5, "", IF($D131="", "", IF($D131&lt;Dashboard!$AJ$1, $S$3, IF($D131=Dashboard!$AJ$1, $S$4, IF($T131&lt;=$T$5, $S$5, $S$6)))))</f>
        <v/>
      </c>
      <c r="T131" s="39" t="str">
        <f>IF($H131=$O$5, "", IF($D131="", "", NETWORKDAYS(Dashboard!$AJ$1, $D131, Timesheet!$S$50:$S$89)-1))</f>
        <v/>
      </c>
      <c r="V131" s="76" t="str">
        <f t="shared" si="11"/>
        <v/>
      </c>
      <c r="W131" s="76" t="str">
        <f t="shared" si="12"/>
        <v/>
      </c>
      <c r="Y131" s="39" t="str">
        <f t="shared" si="13"/>
        <v/>
      </c>
      <c r="Z131" s="39" t="str">
        <f t="shared" si="14"/>
        <v/>
      </c>
      <c r="AB131" s="106" t="str">
        <f t="shared" si="15"/>
        <v/>
      </c>
    </row>
    <row r="132" spans="1:28" x14ac:dyDescent="0.25">
      <c r="A132" s="14"/>
      <c r="B132" s="153" t="str">
        <f t="shared" si="9"/>
        <v/>
      </c>
      <c r="C132" s="14"/>
      <c r="D132" s="460"/>
      <c r="E132" s="446"/>
      <c r="F132" s="445"/>
      <c r="G132" s="462"/>
      <c r="H132" s="484"/>
      <c r="I132" s="463"/>
      <c r="J132" s="485"/>
      <c r="K132" s="14"/>
      <c r="Q132" s="127" t="str">
        <f t="shared" si="10"/>
        <v/>
      </c>
      <c r="S132" s="39" t="str">
        <f>IF($H132=$O$5, "", IF($D132="", "", IF($D132&lt;Dashboard!$AJ$1, $S$3, IF($D132=Dashboard!$AJ$1, $S$4, IF($T132&lt;=$T$5, $S$5, $S$6)))))</f>
        <v/>
      </c>
      <c r="T132" s="39" t="str">
        <f>IF($H132=$O$5, "", IF($D132="", "", NETWORKDAYS(Dashboard!$AJ$1, $D132, Timesheet!$S$50:$S$89)-1))</f>
        <v/>
      </c>
      <c r="V132" s="76" t="str">
        <f t="shared" si="11"/>
        <v/>
      </c>
      <c r="W132" s="76" t="str">
        <f t="shared" si="12"/>
        <v/>
      </c>
      <c r="Y132" s="39" t="str">
        <f t="shared" si="13"/>
        <v/>
      </c>
      <c r="Z132" s="39" t="str">
        <f t="shared" si="14"/>
        <v/>
      </c>
      <c r="AB132" s="106" t="str">
        <f t="shared" si="15"/>
        <v/>
      </c>
    </row>
    <row r="133" spans="1:28" x14ac:dyDescent="0.25">
      <c r="A133" s="14"/>
      <c r="B133" s="153" t="str">
        <f t="shared" si="9"/>
        <v/>
      </c>
      <c r="C133" s="14"/>
      <c r="D133" s="460"/>
      <c r="E133" s="446"/>
      <c r="F133" s="445"/>
      <c r="G133" s="462"/>
      <c r="H133" s="484"/>
      <c r="I133" s="463"/>
      <c r="J133" s="485"/>
      <c r="K133" s="14"/>
      <c r="Q133" s="127" t="str">
        <f t="shared" si="10"/>
        <v/>
      </c>
      <c r="S133" s="39" t="str">
        <f>IF($H133=$O$5, "", IF($D133="", "", IF($D133&lt;Dashboard!$AJ$1, $S$3, IF($D133=Dashboard!$AJ$1, $S$4, IF($T133&lt;=$T$5, $S$5, $S$6)))))</f>
        <v/>
      </c>
      <c r="T133" s="39" t="str">
        <f>IF($H133=$O$5, "", IF($D133="", "", NETWORKDAYS(Dashboard!$AJ$1, $D133, Timesheet!$S$50:$S$89)-1))</f>
        <v/>
      </c>
      <c r="V133" s="76" t="str">
        <f t="shared" si="11"/>
        <v/>
      </c>
      <c r="W133" s="76" t="str">
        <f t="shared" si="12"/>
        <v/>
      </c>
      <c r="Y133" s="39" t="str">
        <f t="shared" si="13"/>
        <v/>
      </c>
      <c r="Z133" s="39" t="str">
        <f t="shared" si="14"/>
        <v/>
      </c>
      <c r="AB133" s="106" t="str">
        <f t="shared" si="15"/>
        <v/>
      </c>
    </row>
    <row r="134" spans="1:28" x14ac:dyDescent="0.25">
      <c r="A134" s="14"/>
      <c r="B134" s="153" t="str">
        <f t="shared" si="9"/>
        <v/>
      </c>
      <c r="C134" s="14"/>
      <c r="D134" s="460"/>
      <c r="E134" s="446"/>
      <c r="F134" s="445"/>
      <c r="G134" s="462"/>
      <c r="H134" s="484"/>
      <c r="I134" s="463"/>
      <c r="J134" s="485"/>
      <c r="K134" s="14"/>
      <c r="Q134" s="127" t="str">
        <f t="shared" si="10"/>
        <v/>
      </c>
      <c r="S134" s="39" t="str">
        <f>IF($H134=$O$5, "", IF($D134="", "", IF($D134&lt;Dashboard!$AJ$1, $S$3, IF($D134=Dashboard!$AJ$1, $S$4, IF($T134&lt;=$T$5, $S$5, $S$6)))))</f>
        <v/>
      </c>
      <c r="T134" s="39" t="str">
        <f>IF($H134=$O$5, "", IF($D134="", "", NETWORKDAYS(Dashboard!$AJ$1, $D134, Timesheet!$S$50:$S$89)-1))</f>
        <v/>
      </c>
      <c r="V134" s="76" t="str">
        <f t="shared" si="11"/>
        <v/>
      </c>
      <c r="W134" s="76" t="str">
        <f t="shared" si="12"/>
        <v/>
      </c>
      <c r="Y134" s="39" t="str">
        <f t="shared" si="13"/>
        <v/>
      </c>
      <c r="Z134" s="39" t="str">
        <f t="shared" si="14"/>
        <v/>
      </c>
      <c r="AB134" s="106" t="str">
        <f t="shared" si="15"/>
        <v/>
      </c>
    </row>
    <row r="135" spans="1:28" x14ac:dyDescent="0.25">
      <c r="A135" s="14"/>
      <c r="B135" s="153" t="str">
        <f t="shared" si="9"/>
        <v/>
      </c>
      <c r="C135" s="14"/>
      <c r="D135" s="460"/>
      <c r="E135" s="446"/>
      <c r="F135" s="445"/>
      <c r="G135" s="462"/>
      <c r="H135" s="484"/>
      <c r="I135" s="463"/>
      <c r="J135" s="485"/>
      <c r="K135" s="14"/>
      <c r="Q135" s="127" t="str">
        <f t="shared" si="10"/>
        <v/>
      </c>
      <c r="S135" s="39" t="str">
        <f>IF($H135=$O$5, "", IF($D135="", "", IF($D135&lt;Dashboard!$AJ$1, $S$3, IF($D135=Dashboard!$AJ$1, $S$4, IF($T135&lt;=$T$5, $S$5, $S$6)))))</f>
        <v/>
      </c>
      <c r="T135" s="39" t="str">
        <f>IF($H135=$O$5, "", IF($D135="", "", NETWORKDAYS(Dashboard!$AJ$1, $D135, Timesheet!$S$50:$S$89)-1))</f>
        <v/>
      </c>
      <c r="V135" s="76" t="str">
        <f t="shared" si="11"/>
        <v/>
      </c>
      <c r="W135" s="76" t="str">
        <f t="shared" si="12"/>
        <v/>
      </c>
      <c r="Y135" s="39" t="str">
        <f t="shared" si="13"/>
        <v/>
      </c>
      <c r="Z135" s="39" t="str">
        <f t="shared" si="14"/>
        <v/>
      </c>
      <c r="AB135" s="106" t="str">
        <f t="shared" si="15"/>
        <v/>
      </c>
    </row>
    <row r="136" spans="1:28" x14ac:dyDescent="0.25">
      <c r="A136" s="14"/>
      <c r="B136" s="153" t="str">
        <f t="shared" si="9"/>
        <v/>
      </c>
      <c r="C136" s="14"/>
      <c r="D136" s="460"/>
      <c r="E136" s="446"/>
      <c r="F136" s="445"/>
      <c r="G136" s="462"/>
      <c r="H136" s="484"/>
      <c r="I136" s="463"/>
      <c r="J136" s="485"/>
      <c r="K136" s="14"/>
      <c r="Q136" s="127" t="str">
        <f t="shared" si="10"/>
        <v/>
      </c>
      <c r="S136" s="39" t="str">
        <f>IF($H136=$O$5, "", IF($D136="", "", IF($D136&lt;Dashboard!$AJ$1, $S$3, IF($D136=Dashboard!$AJ$1, $S$4, IF($T136&lt;=$T$5, $S$5, $S$6)))))</f>
        <v/>
      </c>
      <c r="T136" s="39" t="str">
        <f>IF($H136=$O$5, "", IF($D136="", "", NETWORKDAYS(Dashboard!$AJ$1, $D136, Timesheet!$S$50:$S$89)-1))</f>
        <v/>
      </c>
      <c r="V136" s="76" t="str">
        <f t="shared" si="11"/>
        <v/>
      </c>
      <c r="W136" s="76" t="str">
        <f t="shared" si="12"/>
        <v/>
      </c>
      <c r="Y136" s="39" t="str">
        <f t="shared" si="13"/>
        <v/>
      </c>
      <c r="Z136" s="39" t="str">
        <f t="shared" si="14"/>
        <v/>
      </c>
      <c r="AB136" s="106" t="str">
        <f t="shared" si="15"/>
        <v/>
      </c>
    </row>
    <row r="137" spans="1:28" x14ac:dyDescent="0.25">
      <c r="A137" s="14"/>
      <c r="B137" s="153" t="str">
        <f t="shared" si="9"/>
        <v/>
      </c>
      <c r="C137" s="14"/>
      <c r="D137" s="460"/>
      <c r="E137" s="446"/>
      <c r="F137" s="445"/>
      <c r="G137" s="462"/>
      <c r="H137" s="484"/>
      <c r="I137" s="463"/>
      <c r="J137" s="485"/>
      <c r="K137" s="14"/>
      <c r="Q137" s="127" t="str">
        <f t="shared" si="10"/>
        <v/>
      </c>
      <c r="S137" s="39" t="str">
        <f>IF($H137=$O$5, "", IF($D137="", "", IF($D137&lt;Dashboard!$AJ$1, $S$3, IF($D137=Dashboard!$AJ$1, $S$4, IF($T137&lt;=$T$5, $S$5, $S$6)))))</f>
        <v/>
      </c>
      <c r="T137" s="39" t="str">
        <f>IF($H137=$O$5, "", IF($D137="", "", NETWORKDAYS(Dashboard!$AJ$1, $D137, Timesheet!$S$50:$S$89)-1))</f>
        <v/>
      </c>
      <c r="V137" s="76" t="str">
        <f t="shared" si="11"/>
        <v/>
      </c>
      <c r="W137" s="76" t="str">
        <f t="shared" si="12"/>
        <v/>
      </c>
      <c r="Y137" s="39" t="str">
        <f t="shared" si="13"/>
        <v/>
      </c>
      <c r="Z137" s="39" t="str">
        <f t="shared" si="14"/>
        <v/>
      </c>
      <c r="AB137" s="106" t="str">
        <f t="shared" si="15"/>
        <v/>
      </c>
    </row>
    <row r="138" spans="1:28" x14ac:dyDescent="0.25">
      <c r="A138" s="14"/>
      <c r="B138" s="153" t="str">
        <f t="shared" si="9"/>
        <v/>
      </c>
      <c r="C138" s="14"/>
      <c r="D138" s="460"/>
      <c r="E138" s="446"/>
      <c r="F138" s="445"/>
      <c r="G138" s="462"/>
      <c r="H138" s="484"/>
      <c r="I138" s="463"/>
      <c r="J138" s="485"/>
      <c r="K138" s="14"/>
      <c r="Q138" s="127" t="str">
        <f t="shared" si="10"/>
        <v/>
      </c>
      <c r="S138" s="39" t="str">
        <f>IF($H138=$O$5, "", IF($D138="", "", IF($D138&lt;Dashboard!$AJ$1, $S$3, IF($D138=Dashboard!$AJ$1, $S$4, IF($T138&lt;=$T$5, $S$5, $S$6)))))</f>
        <v/>
      </c>
      <c r="T138" s="39" t="str">
        <f>IF($H138=$O$5, "", IF($D138="", "", NETWORKDAYS(Dashboard!$AJ$1, $D138, Timesheet!$S$50:$S$89)-1))</f>
        <v/>
      </c>
      <c r="V138" s="76" t="str">
        <f t="shared" si="11"/>
        <v/>
      </c>
      <c r="W138" s="76" t="str">
        <f t="shared" si="12"/>
        <v/>
      </c>
      <c r="Y138" s="39" t="str">
        <f t="shared" si="13"/>
        <v/>
      </c>
      <c r="Z138" s="39" t="str">
        <f t="shared" si="14"/>
        <v/>
      </c>
      <c r="AB138" s="106" t="str">
        <f t="shared" si="15"/>
        <v/>
      </c>
    </row>
    <row r="139" spans="1:28" x14ac:dyDescent="0.25">
      <c r="A139" s="14"/>
      <c r="B139" s="153" t="str">
        <f t="shared" si="9"/>
        <v/>
      </c>
      <c r="C139" s="14"/>
      <c r="D139" s="460"/>
      <c r="E139" s="446"/>
      <c r="F139" s="445"/>
      <c r="G139" s="462"/>
      <c r="H139" s="484"/>
      <c r="I139" s="463"/>
      <c r="J139" s="485"/>
      <c r="K139" s="14"/>
      <c r="Q139" s="127" t="str">
        <f t="shared" si="10"/>
        <v/>
      </c>
      <c r="S139" s="39" t="str">
        <f>IF($H139=$O$5, "", IF($D139="", "", IF($D139&lt;Dashboard!$AJ$1, $S$3, IF($D139=Dashboard!$AJ$1, $S$4, IF($T139&lt;=$T$5, $S$5, $S$6)))))</f>
        <v/>
      </c>
      <c r="T139" s="39" t="str">
        <f>IF($H139=$O$5, "", IF($D139="", "", NETWORKDAYS(Dashboard!$AJ$1, $D139, Timesheet!$S$50:$S$89)-1))</f>
        <v/>
      </c>
      <c r="V139" s="76" t="str">
        <f t="shared" si="11"/>
        <v/>
      </c>
      <c r="W139" s="76" t="str">
        <f t="shared" si="12"/>
        <v/>
      </c>
      <c r="Y139" s="39" t="str">
        <f t="shared" si="13"/>
        <v/>
      </c>
      <c r="Z139" s="39" t="str">
        <f t="shared" si="14"/>
        <v/>
      </c>
      <c r="AB139" s="106" t="str">
        <f t="shared" si="15"/>
        <v/>
      </c>
    </row>
    <row r="140" spans="1:28" x14ac:dyDescent="0.25">
      <c r="A140" s="14"/>
      <c r="B140" s="153" t="str">
        <f t="shared" ref="B140:B203" si="16">IFERROR(INDEX($B$5:$B$7, MATCH($S140, $D$5:$D$7, 0)), "")</f>
        <v/>
      </c>
      <c r="C140" s="14"/>
      <c r="D140" s="460"/>
      <c r="E140" s="446"/>
      <c r="F140" s="445"/>
      <c r="G140" s="462"/>
      <c r="H140" s="484"/>
      <c r="I140" s="463"/>
      <c r="J140" s="485"/>
      <c r="K140" s="14"/>
      <c r="Q140" s="127" t="str">
        <f t="shared" ref="Q140:Q203" si="17">IF($G140="","",IFERROR(ROUND(INDEX($O$11:$O$18,MATCH($E140,$N$11:$N$18,0))*$G140*24, 2),""))</f>
        <v/>
      </c>
      <c r="S140" s="39" t="str">
        <f>IF($H140=$O$5, "", IF($D140="", "", IF($D140&lt;Dashboard!$AJ$1, $S$3, IF($D140=Dashboard!$AJ$1, $S$4, IF($T140&lt;=$T$5, $S$5, $S$6)))))</f>
        <v/>
      </c>
      <c r="T140" s="39" t="str">
        <f>IF($H140=$O$5, "", IF($D140="", "", NETWORKDAYS(Dashboard!$AJ$1, $D140, Timesheet!$S$50:$S$89)-1))</f>
        <v/>
      </c>
      <c r="V140" s="76" t="str">
        <f t="shared" ref="V140:V203" si="18">IF($Q140="", "", IF($I140="", $Q140, ""))</f>
        <v/>
      </c>
      <c r="W140" s="76" t="str">
        <f t="shared" ref="W140:W203" si="19">IF($Q140="", "", IF($I140="", "", $Q140))</f>
        <v/>
      </c>
      <c r="Y140" s="39" t="str">
        <f t="shared" ref="Y140:Y203" si="20">IF($D140="", "", TEXT($D140, "ddd"))</f>
        <v/>
      </c>
      <c r="Z140" s="39" t="str">
        <f t="shared" ref="Z140:Z203" si="21">IF($Y140="", "", CONCATENATE($Y140, " - ", IF($E140="", "Uncategorised", $E140)))</f>
        <v/>
      </c>
      <c r="AB140" s="106" t="str">
        <f t="shared" ref="AB140:AB203" si="22">IF($D140="","",IF($E140="","Uncategorised",$E140))</f>
        <v/>
      </c>
    </row>
    <row r="141" spans="1:28" x14ac:dyDescent="0.25">
      <c r="A141" s="14"/>
      <c r="B141" s="153" t="str">
        <f t="shared" si="16"/>
        <v/>
      </c>
      <c r="C141" s="14"/>
      <c r="D141" s="460"/>
      <c r="E141" s="446"/>
      <c r="F141" s="445"/>
      <c r="G141" s="462"/>
      <c r="H141" s="484"/>
      <c r="I141" s="463"/>
      <c r="J141" s="485"/>
      <c r="K141" s="14"/>
      <c r="Q141" s="127" t="str">
        <f t="shared" si="17"/>
        <v/>
      </c>
      <c r="S141" s="39" t="str">
        <f>IF($H141=$O$5, "", IF($D141="", "", IF($D141&lt;Dashboard!$AJ$1, $S$3, IF($D141=Dashboard!$AJ$1, $S$4, IF($T141&lt;=$T$5, $S$5, $S$6)))))</f>
        <v/>
      </c>
      <c r="T141" s="39" t="str">
        <f>IF($H141=$O$5, "", IF($D141="", "", NETWORKDAYS(Dashboard!$AJ$1, $D141, Timesheet!$S$50:$S$89)-1))</f>
        <v/>
      </c>
      <c r="V141" s="76" t="str">
        <f t="shared" si="18"/>
        <v/>
      </c>
      <c r="W141" s="76" t="str">
        <f t="shared" si="19"/>
        <v/>
      </c>
      <c r="Y141" s="39" t="str">
        <f t="shared" si="20"/>
        <v/>
      </c>
      <c r="Z141" s="39" t="str">
        <f t="shared" si="21"/>
        <v/>
      </c>
      <c r="AB141" s="106" t="str">
        <f t="shared" si="22"/>
        <v/>
      </c>
    </row>
    <row r="142" spans="1:28" x14ac:dyDescent="0.25">
      <c r="A142" s="14"/>
      <c r="B142" s="153" t="str">
        <f t="shared" si="16"/>
        <v/>
      </c>
      <c r="C142" s="14"/>
      <c r="D142" s="460"/>
      <c r="E142" s="446"/>
      <c r="F142" s="445"/>
      <c r="G142" s="462"/>
      <c r="H142" s="484"/>
      <c r="I142" s="463"/>
      <c r="J142" s="485"/>
      <c r="K142" s="14"/>
      <c r="Q142" s="127" t="str">
        <f t="shared" si="17"/>
        <v/>
      </c>
      <c r="S142" s="39" t="str">
        <f>IF($H142=$O$5, "", IF($D142="", "", IF($D142&lt;Dashboard!$AJ$1, $S$3, IF($D142=Dashboard!$AJ$1, $S$4, IF($T142&lt;=$T$5, $S$5, $S$6)))))</f>
        <v/>
      </c>
      <c r="T142" s="39" t="str">
        <f>IF($H142=$O$5, "", IF($D142="", "", NETWORKDAYS(Dashboard!$AJ$1, $D142, Timesheet!$S$50:$S$89)-1))</f>
        <v/>
      </c>
      <c r="V142" s="76" t="str">
        <f t="shared" si="18"/>
        <v/>
      </c>
      <c r="W142" s="76" t="str">
        <f t="shared" si="19"/>
        <v/>
      </c>
      <c r="Y142" s="39" t="str">
        <f t="shared" si="20"/>
        <v/>
      </c>
      <c r="Z142" s="39" t="str">
        <f t="shared" si="21"/>
        <v/>
      </c>
      <c r="AB142" s="106" t="str">
        <f t="shared" si="22"/>
        <v/>
      </c>
    </row>
    <row r="143" spans="1:28" x14ac:dyDescent="0.25">
      <c r="A143" s="14"/>
      <c r="B143" s="153" t="str">
        <f t="shared" si="16"/>
        <v/>
      </c>
      <c r="C143" s="14"/>
      <c r="D143" s="460"/>
      <c r="E143" s="446"/>
      <c r="F143" s="445"/>
      <c r="G143" s="462"/>
      <c r="H143" s="484"/>
      <c r="I143" s="463"/>
      <c r="J143" s="485"/>
      <c r="K143" s="14"/>
      <c r="Q143" s="127" t="str">
        <f t="shared" si="17"/>
        <v/>
      </c>
      <c r="S143" s="39" t="str">
        <f>IF($H143=$O$5, "", IF($D143="", "", IF($D143&lt;Dashboard!$AJ$1, $S$3, IF($D143=Dashboard!$AJ$1, $S$4, IF($T143&lt;=$T$5, $S$5, $S$6)))))</f>
        <v/>
      </c>
      <c r="T143" s="39" t="str">
        <f>IF($H143=$O$5, "", IF($D143="", "", NETWORKDAYS(Dashboard!$AJ$1, $D143, Timesheet!$S$50:$S$89)-1))</f>
        <v/>
      </c>
      <c r="V143" s="76" t="str">
        <f t="shared" si="18"/>
        <v/>
      </c>
      <c r="W143" s="76" t="str">
        <f t="shared" si="19"/>
        <v/>
      </c>
      <c r="Y143" s="39" t="str">
        <f t="shared" si="20"/>
        <v/>
      </c>
      <c r="Z143" s="39" t="str">
        <f t="shared" si="21"/>
        <v/>
      </c>
      <c r="AB143" s="106" t="str">
        <f t="shared" si="22"/>
        <v/>
      </c>
    </row>
    <row r="144" spans="1:28" x14ac:dyDescent="0.25">
      <c r="A144" s="14"/>
      <c r="B144" s="153" t="str">
        <f t="shared" si="16"/>
        <v/>
      </c>
      <c r="C144" s="14"/>
      <c r="D144" s="460"/>
      <c r="E144" s="446"/>
      <c r="F144" s="445"/>
      <c r="G144" s="462"/>
      <c r="H144" s="484"/>
      <c r="I144" s="463"/>
      <c r="J144" s="485"/>
      <c r="K144" s="14"/>
      <c r="Q144" s="127" t="str">
        <f t="shared" si="17"/>
        <v/>
      </c>
      <c r="S144" s="39" t="str">
        <f>IF($H144=$O$5, "", IF($D144="", "", IF($D144&lt;Dashboard!$AJ$1, $S$3, IF($D144=Dashboard!$AJ$1, $S$4, IF($T144&lt;=$T$5, $S$5, $S$6)))))</f>
        <v/>
      </c>
      <c r="T144" s="39" t="str">
        <f>IF($H144=$O$5, "", IF($D144="", "", NETWORKDAYS(Dashboard!$AJ$1, $D144, Timesheet!$S$50:$S$89)-1))</f>
        <v/>
      </c>
      <c r="V144" s="76" t="str">
        <f t="shared" si="18"/>
        <v/>
      </c>
      <c r="W144" s="76" t="str">
        <f t="shared" si="19"/>
        <v/>
      </c>
      <c r="Y144" s="39" t="str">
        <f t="shared" si="20"/>
        <v/>
      </c>
      <c r="Z144" s="39" t="str">
        <f t="shared" si="21"/>
        <v/>
      </c>
      <c r="AB144" s="106" t="str">
        <f t="shared" si="22"/>
        <v/>
      </c>
    </row>
    <row r="145" spans="1:28" x14ac:dyDescent="0.25">
      <c r="A145" s="14"/>
      <c r="B145" s="153" t="str">
        <f t="shared" si="16"/>
        <v/>
      </c>
      <c r="C145" s="14"/>
      <c r="D145" s="460"/>
      <c r="E145" s="446"/>
      <c r="F145" s="445"/>
      <c r="G145" s="462"/>
      <c r="H145" s="484"/>
      <c r="I145" s="463"/>
      <c r="J145" s="485"/>
      <c r="K145" s="14"/>
      <c r="Q145" s="127" t="str">
        <f t="shared" si="17"/>
        <v/>
      </c>
      <c r="S145" s="39" t="str">
        <f>IF($H145=$O$5, "", IF($D145="", "", IF($D145&lt;Dashboard!$AJ$1, $S$3, IF($D145=Dashboard!$AJ$1, $S$4, IF($T145&lt;=$T$5, $S$5, $S$6)))))</f>
        <v/>
      </c>
      <c r="T145" s="39" t="str">
        <f>IF($H145=$O$5, "", IF($D145="", "", NETWORKDAYS(Dashboard!$AJ$1, $D145, Timesheet!$S$50:$S$89)-1))</f>
        <v/>
      </c>
      <c r="V145" s="76" t="str">
        <f t="shared" si="18"/>
        <v/>
      </c>
      <c r="W145" s="76" t="str">
        <f t="shared" si="19"/>
        <v/>
      </c>
      <c r="Y145" s="39" t="str">
        <f t="shared" si="20"/>
        <v/>
      </c>
      <c r="Z145" s="39" t="str">
        <f t="shared" si="21"/>
        <v/>
      </c>
      <c r="AB145" s="106" t="str">
        <f t="shared" si="22"/>
        <v/>
      </c>
    </row>
    <row r="146" spans="1:28" x14ac:dyDescent="0.25">
      <c r="A146" s="14"/>
      <c r="B146" s="153" t="str">
        <f t="shared" si="16"/>
        <v/>
      </c>
      <c r="C146" s="14"/>
      <c r="D146" s="460"/>
      <c r="E146" s="446"/>
      <c r="F146" s="445"/>
      <c r="G146" s="462"/>
      <c r="H146" s="484"/>
      <c r="I146" s="463"/>
      <c r="J146" s="485"/>
      <c r="K146" s="14"/>
      <c r="Q146" s="127" t="str">
        <f t="shared" si="17"/>
        <v/>
      </c>
      <c r="S146" s="39" t="str">
        <f>IF($H146=$O$5, "", IF($D146="", "", IF($D146&lt;Dashboard!$AJ$1, $S$3, IF($D146=Dashboard!$AJ$1, $S$4, IF($T146&lt;=$T$5, $S$5, $S$6)))))</f>
        <v/>
      </c>
      <c r="T146" s="39" t="str">
        <f>IF($H146=$O$5, "", IF($D146="", "", NETWORKDAYS(Dashboard!$AJ$1, $D146, Timesheet!$S$50:$S$89)-1))</f>
        <v/>
      </c>
      <c r="V146" s="76" t="str">
        <f t="shared" si="18"/>
        <v/>
      </c>
      <c r="W146" s="76" t="str">
        <f t="shared" si="19"/>
        <v/>
      </c>
      <c r="Y146" s="39" t="str">
        <f t="shared" si="20"/>
        <v/>
      </c>
      <c r="Z146" s="39" t="str">
        <f t="shared" si="21"/>
        <v/>
      </c>
      <c r="AB146" s="106" t="str">
        <f t="shared" si="22"/>
        <v/>
      </c>
    </row>
    <row r="147" spans="1:28" x14ac:dyDescent="0.25">
      <c r="A147" s="14"/>
      <c r="B147" s="153" t="str">
        <f t="shared" si="16"/>
        <v/>
      </c>
      <c r="C147" s="14"/>
      <c r="D147" s="460"/>
      <c r="E147" s="446"/>
      <c r="F147" s="445"/>
      <c r="G147" s="462"/>
      <c r="H147" s="484"/>
      <c r="I147" s="463"/>
      <c r="J147" s="485"/>
      <c r="K147" s="14"/>
      <c r="Q147" s="127" t="str">
        <f t="shared" si="17"/>
        <v/>
      </c>
      <c r="S147" s="39" t="str">
        <f>IF($H147=$O$5, "", IF($D147="", "", IF($D147&lt;Dashboard!$AJ$1, $S$3, IF($D147=Dashboard!$AJ$1, $S$4, IF($T147&lt;=$T$5, $S$5, $S$6)))))</f>
        <v/>
      </c>
      <c r="T147" s="39" t="str">
        <f>IF($H147=$O$5, "", IF($D147="", "", NETWORKDAYS(Dashboard!$AJ$1, $D147, Timesheet!$S$50:$S$89)-1))</f>
        <v/>
      </c>
      <c r="V147" s="76" t="str">
        <f t="shared" si="18"/>
        <v/>
      </c>
      <c r="W147" s="76" t="str">
        <f t="shared" si="19"/>
        <v/>
      </c>
      <c r="Y147" s="39" t="str">
        <f t="shared" si="20"/>
        <v/>
      </c>
      <c r="Z147" s="39" t="str">
        <f t="shared" si="21"/>
        <v/>
      </c>
      <c r="AB147" s="106" t="str">
        <f t="shared" si="22"/>
        <v/>
      </c>
    </row>
    <row r="148" spans="1:28" x14ac:dyDescent="0.25">
      <c r="A148" s="14"/>
      <c r="B148" s="153" t="str">
        <f t="shared" si="16"/>
        <v/>
      </c>
      <c r="C148" s="14"/>
      <c r="D148" s="460"/>
      <c r="E148" s="446"/>
      <c r="F148" s="445"/>
      <c r="G148" s="462"/>
      <c r="H148" s="484"/>
      <c r="I148" s="463"/>
      <c r="J148" s="485"/>
      <c r="K148" s="14"/>
      <c r="Q148" s="127" t="str">
        <f t="shared" si="17"/>
        <v/>
      </c>
      <c r="S148" s="39" t="str">
        <f>IF($H148=$O$5, "", IF($D148="", "", IF($D148&lt;Dashboard!$AJ$1, $S$3, IF($D148=Dashboard!$AJ$1, $S$4, IF($T148&lt;=$T$5, $S$5, $S$6)))))</f>
        <v/>
      </c>
      <c r="T148" s="39" t="str">
        <f>IF($H148=$O$5, "", IF($D148="", "", NETWORKDAYS(Dashboard!$AJ$1, $D148, Timesheet!$S$50:$S$89)-1))</f>
        <v/>
      </c>
      <c r="V148" s="76" t="str">
        <f t="shared" si="18"/>
        <v/>
      </c>
      <c r="W148" s="76" t="str">
        <f t="shared" si="19"/>
        <v/>
      </c>
      <c r="Y148" s="39" t="str">
        <f t="shared" si="20"/>
        <v/>
      </c>
      <c r="Z148" s="39" t="str">
        <f t="shared" si="21"/>
        <v/>
      </c>
      <c r="AB148" s="106" t="str">
        <f t="shared" si="22"/>
        <v/>
      </c>
    </row>
    <row r="149" spans="1:28" x14ac:dyDescent="0.25">
      <c r="A149" s="14"/>
      <c r="B149" s="153" t="str">
        <f t="shared" si="16"/>
        <v/>
      </c>
      <c r="C149" s="14"/>
      <c r="D149" s="460"/>
      <c r="E149" s="446"/>
      <c r="F149" s="445"/>
      <c r="G149" s="462"/>
      <c r="H149" s="484"/>
      <c r="I149" s="463"/>
      <c r="J149" s="485"/>
      <c r="K149" s="14"/>
      <c r="Q149" s="127" t="str">
        <f t="shared" si="17"/>
        <v/>
      </c>
      <c r="S149" s="39" t="str">
        <f>IF($H149=$O$5, "", IF($D149="", "", IF($D149&lt;Dashboard!$AJ$1, $S$3, IF($D149=Dashboard!$AJ$1, $S$4, IF($T149&lt;=$T$5, $S$5, $S$6)))))</f>
        <v/>
      </c>
      <c r="T149" s="39" t="str">
        <f>IF($H149=$O$5, "", IF($D149="", "", NETWORKDAYS(Dashboard!$AJ$1, $D149, Timesheet!$S$50:$S$89)-1))</f>
        <v/>
      </c>
      <c r="V149" s="76" t="str">
        <f t="shared" si="18"/>
        <v/>
      </c>
      <c r="W149" s="76" t="str">
        <f t="shared" si="19"/>
        <v/>
      </c>
      <c r="Y149" s="39" t="str">
        <f t="shared" si="20"/>
        <v/>
      </c>
      <c r="Z149" s="39" t="str">
        <f t="shared" si="21"/>
        <v/>
      </c>
      <c r="AB149" s="106" t="str">
        <f t="shared" si="22"/>
        <v/>
      </c>
    </row>
    <row r="150" spans="1:28" x14ac:dyDescent="0.25">
      <c r="A150" s="14"/>
      <c r="B150" s="153" t="str">
        <f t="shared" si="16"/>
        <v/>
      </c>
      <c r="C150" s="14"/>
      <c r="D150" s="460"/>
      <c r="E150" s="446"/>
      <c r="F150" s="445"/>
      <c r="G150" s="462"/>
      <c r="H150" s="484"/>
      <c r="I150" s="463"/>
      <c r="J150" s="485"/>
      <c r="K150" s="14"/>
      <c r="Q150" s="127" t="str">
        <f t="shared" si="17"/>
        <v/>
      </c>
      <c r="S150" s="39" t="str">
        <f>IF($H150=$O$5, "", IF($D150="", "", IF($D150&lt;Dashboard!$AJ$1, $S$3, IF($D150=Dashboard!$AJ$1, $S$4, IF($T150&lt;=$T$5, $S$5, $S$6)))))</f>
        <v/>
      </c>
      <c r="T150" s="39" t="str">
        <f>IF($H150=$O$5, "", IF($D150="", "", NETWORKDAYS(Dashboard!$AJ$1, $D150, Timesheet!$S$50:$S$89)-1))</f>
        <v/>
      </c>
      <c r="V150" s="76" t="str">
        <f t="shared" si="18"/>
        <v/>
      </c>
      <c r="W150" s="76" t="str">
        <f t="shared" si="19"/>
        <v/>
      </c>
      <c r="Y150" s="39" t="str">
        <f t="shared" si="20"/>
        <v/>
      </c>
      <c r="Z150" s="39" t="str">
        <f t="shared" si="21"/>
        <v/>
      </c>
      <c r="AB150" s="106" t="str">
        <f t="shared" si="22"/>
        <v/>
      </c>
    </row>
    <row r="151" spans="1:28" x14ac:dyDescent="0.25">
      <c r="A151" s="14"/>
      <c r="B151" s="153" t="str">
        <f t="shared" si="16"/>
        <v/>
      </c>
      <c r="C151" s="14"/>
      <c r="D151" s="460"/>
      <c r="E151" s="446"/>
      <c r="F151" s="445"/>
      <c r="G151" s="462"/>
      <c r="H151" s="484"/>
      <c r="I151" s="463"/>
      <c r="J151" s="485"/>
      <c r="K151" s="14"/>
      <c r="Q151" s="127" t="str">
        <f t="shared" si="17"/>
        <v/>
      </c>
      <c r="S151" s="39" t="str">
        <f>IF($H151=$O$5, "", IF($D151="", "", IF($D151&lt;Dashboard!$AJ$1, $S$3, IF($D151=Dashboard!$AJ$1, $S$4, IF($T151&lt;=$T$5, $S$5, $S$6)))))</f>
        <v/>
      </c>
      <c r="T151" s="39" t="str">
        <f>IF($H151=$O$5, "", IF($D151="", "", NETWORKDAYS(Dashboard!$AJ$1, $D151, Timesheet!$S$50:$S$89)-1))</f>
        <v/>
      </c>
      <c r="V151" s="76" t="str">
        <f t="shared" si="18"/>
        <v/>
      </c>
      <c r="W151" s="76" t="str">
        <f t="shared" si="19"/>
        <v/>
      </c>
      <c r="Y151" s="39" t="str">
        <f t="shared" si="20"/>
        <v/>
      </c>
      <c r="Z151" s="39" t="str">
        <f t="shared" si="21"/>
        <v/>
      </c>
      <c r="AB151" s="106" t="str">
        <f t="shared" si="22"/>
        <v/>
      </c>
    </row>
    <row r="152" spans="1:28" x14ac:dyDescent="0.25">
      <c r="A152" s="14"/>
      <c r="B152" s="153" t="str">
        <f t="shared" si="16"/>
        <v/>
      </c>
      <c r="C152" s="14"/>
      <c r="D152" s="460"/>
      <c r="E152" s="446"/>
      <c r="F152" s="445"/>
      <c r="G152" s="462"/>
      <c r="H152" s="484"/>
      <c r="I152" s="463"/>
      <c r="J152" s="485"/>
      <c r="K152" s="14"/>
      <c r="Q152" s="127" t="str">
        <f t="shared" si="17"/>
        <v/>
      </c>
      <c r="S152" s="39" t="str">
        <f>IF($H152=$O$5, "", IF($D152="", "", IF($D152&lt;Dashboard!$AJ$1, $S$3, IF($D152=Dashboard!$AJ$1, $S$4, IF($T152&lt;=$T$5, $S$5, $S$6)))))</f>
        <v/>
      </c>
      <c r="T152" s="39" t="str">
        <f>IF($H152=$O$5, "", IF($D152="", "", NETWORKDAYS(Dashboard!$AJ$1, $D152, Timesheet!$S$50:$S$89)-1))</f>
        <v/>
      </c>
      <c r="V152" s="76" t="str">
        <f t="shared" si="18"/>
        <v/>
      </c>
      <c r="W152" s="76" t="str">
        <f t="shared" si="19"/>
        <v/>
      </c>
      <c r="Y152" s="39" t="str">
        <f t="shared" si="20"/>
        <v/>
      </c>
      <c r="Z152" s="39" t="str">
        <f t="shared" si="21"/>
        <v/>
      </c>
      <c r="AB152" s="106" t="str">
        <f t="shared" si="22"/>
        <v/>
      </c>
    </row>
    <row r="153" spans="1:28" x14ac:dyDescent="0.25">
      <c r="A153" s="14"/>
      <c r="B153" s="153" t="str">
        <f t="shared" si="16"/>
        <v/>
      </c>
      <c r="C153" s="14"/>
      <c r="D153" s="460"/>
      <c r="E153" s="446"/>
      <c r="F153" s="445"/>
      <c r="G153" s="462"/>
      <c r="H153" s="484"/>
      <c r="I153" s="463"/>
      <c r="J153" s="485"/>
      <c r="K153" s="14"/>
      <c r="Q153" s="127" t="str">
        <f t="shared" si="17"/>
        <v/>
      </c>
      <c r="S153" s="39" t="str">
        <f>IF($H153=$O$5, "", IF($D153="", "", IF($D153&lt;Dashboard!$AJ$1, $S$3, IF($D153=Dashboard!$AJ$1, $S$4, IF($T153&lt;=$T$5, $S$5, $S$6)))))</f>
        <v/>
      </c>
      <c r="T153" s="39" t="str">
        <f>IF($H153=$O$5, "", IF($D153="", "", NETWORKDAYS(Dashboard!$AJ$1, $D153, Timesheet!$S$50:$S$89)-1))</f>
        <v/>
      </c>
      <c r="V153" s="76" t="str">
        <f t="shared" si="18"/>
        <v/>
      </c>
      <c r="W153" s="76" t="str">
        <f t="shared" si="19"/>
        <v/>
      </c>
      <c r="Y153" s="39" t="str">
        <f t="shared" si="20"/>
        <v/>
      </c>
      <c r="Z153" s="39" t="str">
        <f t="shared" si="21"/>
        <v/>
      </c>
      <c r="AB153" s="106" t="str">
        <f t="shared" si="22"/>
        <v/>
      </c>
    </row>
    <row r="154" spans="1:28" x14ac:dyDescent="0.25">
      <c r="A154" s="14"/>
      <c r="B154" s="153" t="str">
        <f t="shared" si="16"/>
        <v/>
      </c>
      <c r="C154" s="14"/>
      <c r="D154" s="460"/>
      <c r="E154" s="446"/>
      <c r="F154" s="445"/>
      <c r="G154" s="462"/>
      <c r="H154" s="484"/>
      <c r="I154" s="463"/>
      <c r="J154" s="485"/>
      <c r="K154" s="14"/>
      <c r="Q154" s="127" t="str">
        <f t="shared" si="17"/>
        <v/>
      </c>
      <c r="S154" s="39" t="str">
        <f>IF($H154=$O$5, "", IF($D154="", "", IF($D154&lt;Dashboard!$AJ$1, $S$3, IF($D154=Dashboard!$AJ$1, $S$4, IF($T154&lt;=$T$5, $S$5, $S$6)))))</f>
        <v/>
      </c>
      <c r="T154" s="39" t="str">
        <f>IF($H154=$O$5, "", IF($D154="", "", NETWORKDAYS(Dashboard!$AJ$1, $D154, Timesheet!$S$50:$S$89)-1))</f>
        <v/>
      </c>
      <c r="V154" s="76" t="str">
        <f t="shared" si="18"/>
        <v/>
      </c>
      <c r="W154" s="76" t="str">
        <f t="shared" si="19"/>
        <v/>
      </c>
      <c r="Y154" s="39" t="str">
        <f t="shared" si="20"/>
        <v/>
      </c>
      <c r="Z154" s="39" t="str">
        <f t="shared" si="21"/>
        <v/>
      </c>
      <c r="AB154" s="106" t="str">
        <f t="shared" si="22"/>
        <v/>
      </c>
    </row>
    <row r="155" spans="1:28" x14ac:dyDescent="0.25">
      <c r="A155" s="14"/>
      <c r="B155" s="153" t="str">
        <f t="shared" si="16"/>
        <v/>
      </c>
      <c r="C155" s="14"/>
      <c r="D155" s="460"/>
      <c r="E155" s="446"/>
      <c r="F155" s="445"/>
      <c r="G155" s="462"/>
      <c r="H155" s="484"/>
      <c r="I155" s="463"/>
      <c r="J155" s="485"/>
      <c r="K155" s="14"/>
      <c r="Q155" s="127" t="str">
        <f t="shared" si="17"/>
        <v/>
      </c>
      <c r="S155" s="39" t="str">
        <f>IF($H155=$O$5, "", IF($D155="", "", IF($D155&lt;Dashboard!$AJ$1, $S$3, IF($D155=Dashboard!$AJ$1, $S$4, IF($T155&lt;=$T$5, $S$5, $S$6)))))</f>
        <v/>
      </c>
      <c r="T155" s="39" t="str">
        <f>IF($H155=$O$5, "", IF($D155="", "", NETWORKDAYS(Dashboard!$AJ$1, $D155, Timesheet!$S$50:$S$89)-1))</f>
        <v/>
      </c>
      <c r="V155" s="76" t="str">
        <f t="shared" si="18"/>
        <v/>
      </c>
      <c r="W155" s="76" t="str">
        <f t="shared" si="19"/>
        <v/>
      </c>
      <c r="Y155" s="39" t="str">
        <f t="shared" si="20"/>
        <v/>
      </c>
      <c r="Z155" s="39" t="str">
        <f t="shared" si="21"/>
        <v/>
      </c>
      <c r="AB155" s="106" t="str">
        <f t="shared" si="22"/>
        <v/>
      </c>
    </row>
    <row r="156" spans="1:28" x14ac:dyDescent="0.25">
      <c r="A156" s="14"/>
      <c r="B156" s="153" t="str">
        <f t="shared" si="16"/>
        <v/>
      </c>
      <c r="C156" s="14"/>
      <c r="D156" s="460"/>
      <c r="E156" s="446"/>
      <c r="F156" s="445"/>
      <c r="G156" s="462"/>
      <c r="H156" s="484"/>
      <c r="I156" s="463"/>
      <c r="J156" s="485"/>
      <c r="K156" s="14"/>
      <c r="Q156" s="127" t="str">
        <f t="shared" si="17"/>
        <v/>
      </c>
      <c r="S156" s="39" t="str">
        <f>IF($H156=$O$5, "", IF($D156="", "", IF($D156&lt;Dashboard!$AJ$1, $S$3, IF($D156=Dashboard!$AJ$1, $S$4, IF($T156&lt;=$T$5, $S$5, $S$6)))))</f>
        <v/>
      </c>
      <c r="T156" s="39" t="str">
        <f>IF($H156=$O$5, "", IF($D156="", "", NETWORKDAYS(Dashboard!$AJ$1, $D156, Timesheet!$S$50:$S$89)-1))</f>
        <v/>
      </c>
      <c r="V156" s="76" t="str">
        <f t="shared" si="18"/>
        <v/>
      </c>
      <c r="W156" s="76" t="str">
        <f t="shared" si="19"/>
        <v/>
      </c>
      <c r="Y156" s="39" t="str">
        <f t="shared" si="20"/>
        <v/>
      </c>
      <c r="Z156" s="39" t="str">
        <f t="shared" si="21"/>
        <v/>
      </c>
      <c r="AB156" s="106" t="str">
        <f t="shared" si="22"/>
        <v/>
      </c>
    </row>
    <row r="157" spans="1:28" x14ac:dyDescent="0.25">
      <c r="A157" s="14"/>
      <c r="B157" s="153" t="str">
        <f t="shared" si="16"/>
        <v/>
      </c>
      <c r="C157" s="14"/>
      <c r="D157" s="460"/>
      <c r="E157" s="446"/>
      <c r="F157" s="445"/>
      <c r="G157" s="462"/>
      <c r="H157" s="484"/>
      <c r="I157" s="463"/>
      <c r="J157" s="485"/>
      <c r="K157" s="14"/>
      <c r="Q157" s="127" t="str">
        <f t="shared" si="17"/>
        <v/>
      </c>
      <c r="S157" s="39" t="str">
        <f>IF($H157=$O$5, "", IF($D157="", "", IF($D157&lt;Dashboard!$AJ$1, $S$3, IF($D157=Dashboard!$AJ$1, $S$4, IF($T157&lt;=$T$5, $S$5, $S$6)))))</f>
        <v/>
      </c>
      <c r="T157" s="39" t="str">
        <f>IF($H157=$O$5, "", IF($D157="", "", NETWORKDAYS(Dashboard!$AJ$1, $D157, Timesheet!$S$50:$S$89)-1))</f>
        <v/>
      </c>
      <c r="V157" s="76" t="str">
        <f t="shared" si="18"/>
        <v/>
      </c>
      <c r="W157" s="76" t="str">
        <f t="shared" si="19"/>
        <v/>
      </c>
      <c r="Y157" s="39" t="str">
        <f t="shared" si="20"/>
        <v/>
      </c>
      <c r="Z157" s="39" t="str">
        <f t="shared" si="21"/>
        <v/>
      </c>
      <c r="AB157" s="106" t="str">
        <f t="shared" si="22"/>
        <v/>
      </c>
    </row>
    <row r="158" spans="1:28" x14ac:dyDescent="0.25">
      <c r="A158" s="14"/>
      <c r="B158" s="153" t="str">
        <f t="shared" si="16"/>
        <v/>
      </c>
      <c r="C158" s="14"/>
      <c r="D158" s="460"/>
      <c r="E158" s="446"/>
      <c r="F158" s="445"/>
      <c r="G158" s="462"/>
      <c r="H158" s="484"/>
      <c r="I158" s="463"/>
      <c r="J158" s="485"/>
      <c r="K158" s="14"/>
      <c r="Q158" s="127" t="str">
        <f t="shared" si="17"/>
        <v/>
      </c>
      <c r="S158" s="39" t="str">
        <f>IF($H158=$O$5, "", IF($D158="", "", IF($D158&lt;Dashboard!$AJ$1, $S$3, IF($D158=Dashboard!$AJ$1, $S$4, IF($T158&lt;=$T$5, $S$5, $S$6)))))</f>
        <v/>
      </c>
      <c r="T158" s="39" t="str">
        <f>IF($H158=$O$5, "", IF($D158="", "", NETWORKDAYS(Dashboard!$AJ$1, $D158, Timesheet!$S$50:$S$89)-1))</f>
        <v/>
      </c>
      <c r="V158" s="76" t="str">
        <f t="shared" si="18"/>
        <v/>
      </c>
      <c r="W158" s="76" t="str">
        <f t="shared" si="19"/>
        <v/>
      </c>
      <c r="Y158" s="39" t="str">
        <f t="shared" si="20"/>
        <v/>
      </c>
      <c r="Z158" s="39" t="str">
        <f t="shared" si="21"/>
        <v/>
      </c>
      <c r="AB158" s="106" t="str">
        <f t="shared" si="22"/>
        <v/>
      </c>
    </row>
    <row r="159" spans="1:28" x14ac:dyDescent="0.25">
      <c r="A159" s="14"/>
      <c r="B159" s="153" t="str">
        <f t="shared" si="16"/>
        <v/>
      </c>
      <c r="C159" s="14"/>
      <c r="D159" s="460"/>
      <c r="E159" s="446"/>
      <c r="F159" s="445"/>
      <c r="G159" s="462"/>
      <c r="H159" s="484"/>
      <c r="I159" s="463"/>
      <c r="J159" s="485"/>
      <c r="K159" s="14"/>
      <c r="Q159" s="127" t="str">
        <f t="shared" si="17"/>
        <v/>
      </c>
      <c r="S159" s="39" t="str">
        <f>IF($H159=$O$5, "", IF($D159="", "", IF($D159&lt;Dashboard!$AJ$1, $S$3, IF($D159=Dashboard!$AJ$1, $S$4, IF($T159&lt;=$T$5, $S$5, $S$6)))))</f>
        <v/>
      </c>
      <c r="T159" s="39" t="str">
        <f>IF($H159=$O$5, "", IF($D159="", "", NETWORKDAYS(Dashboard!$AJ$1, $D159, Timesheet!$S$50:$S$89)-1))</f>
        <v/>
      </c>
      <c r="V159" s="76" t="str">
        <f t="shared" si="18"/>
        <v/>
      </c>
      <c r="W159" s="76" t="str">
        <f t="shared" si="19"/>
        <v/>
      </c>
      <c r="Y159" s="39" t="str">
        <f t="shared" si="20"/>
        <v/>
      </c>
      <c r="Z159" s="39" t="str">
        <f t="shared" si="21"/>
        <v/>
      </c>
      <c r="AB159" s="106" t="str">
        <f t="shared" si="22"/>
        <v/>
      </c>
    </row>
    <row r="160" spans="1:28" x14ac:dyDescent="0.25">
      <c r="A160" s="14"/>
      <c r="B160" s="153" t="str">
        <f t="shared" si="16"/>
        <v/>
      </c>
      <c r="C160" s="14"/>
      <c r="D160" s="460"/>
      <c r="E160" s="446"/>
      <c r="F160" s="445"/>
      <c r="G160" s="462"/>
      <c r="H160" s="484"/>
      <c r="I160" s="463"/>
      <c r="J160" s="485"/>
      <c r="K160" s="14"/>
      <c r="Q160" s="127" t="str">
        <f t="shared" si="17"/>
        <v/>
      </c>
      <c r="S160" s="39" t="str">
        <f>IF($H160=$O$5, "", IF($D160="", "", IF($D160&lt;Dashboard!$AJ$1, $S$3, IF($D160=Dashboard!$AJ$1, $S$4, IF($T160&lt;=$T$5, $S$5, $S$6)))))</f>
        <v/>
      </c>
      <c r="T160" s="39" t="str">
        <f>IF($H160=$O$5, "", IF($D160="", "", NETWORKDAYS(Dashboard!$AJ$1, $D160, Timesheet!$S$50:$S$89)-1))</f>
        <v/>
      </c>
      <c r="V160" s="76" t="str">
        <f t="shared" si="18"/>
        <v/>
      </c>
      <c r="W160" s="76" t="str">
        <f t="shared" si="19"/>
        <v/>
      </c>
      <c r="Y160" s="39" t="str">
        <f t="shared" si="20"/>
        <v/>
      </c>
      <c r="Z160" s="39" t="str">
        <f t="shared" si="21"/>
        <v/>
      </c>
      <c r="AB160" s="106" t="str">
        <f t="shared" si="22"/>
        <v/>
      </c>
    </row>
    <row r="161" spans="1:28" x14ac:dyDescent="0.25">
      <c r="A161" s="14"/>
      <c r="B161" s="153" t="str">
        <f t="shared" si="16"/>
        <v/>
      </c>
      <c r="C161" s="14"/>
      <c r="D161" s="460"/>
      <c r="E161" s="446"/>
      <c r="F161" s="445"/>
      <c r="G161" s="462"/>
      <c r="H161" s="484"/>
      <c r="I161" s="463"/>
      <c r="J161" s="485"/>
      <c r="K161" s="14"/>
      <c r="Q161" s="127" t="str">
        <f t="shared" si="17"/>
        <v/>
      </c>
      <c r="S161" s="39" t="str">
        <f>IF($H161=$O$5, "", IF($D161="", "", IF($D161&lt;Dashboard!$AJ$1, $S$3, IF($D161=Dashboard!$AJ$1, $S$4, IF($T161&lt;=$T$5, $S$5, $S$6)))))</f>
        <v/>
      </c>
      <c r="T161" s="39" t="str">
        <f>IF($H161=$O$5, "", IF($D161="", "", NETWORKDAYS(Dashboard!$AJ$1, $D161, Timesheet!$S$50:$S$89)-1))</f>
        <v/>
      </c>
      <c r="V161" s="76" t="str">
        <f t="shared" si="18"/>
        <v/>
      </c>
      <c r="W161" s="76" t="str">
        <f t="shared" si="19"/>
        <v/>
      </c>
      <c r="Y161" s="39" t="str">
        <f t="shared" si="20"/>
        <v/>
      </c>
      <c r="Z161" s="39" t="str">
        <f t="shared" si="21"/>
        <v/>
      </c>
      <c r="AB161" s="106" t="str">
        <f t="shared" si="22"/>
        <v/>
      </c>
    </row>
    <row r="162" spans="1:28" x14ac:dyDescent="0.25">
      <c r="A162" s="14"/>
      <c r="B162" s="153" t="str">
        <f t="shared" si="16"/>
        <v/>
      </c>
      <c r="C162" s="14"/>
      <c r="D162" s="460"/>
      <c r="E162" s="446"/>
      <c r="F162" s="445"/>
      <c r="G162" s="462"/>
      <c r="H162" s="484"/>
      <c r="I162" s="463"/>
      <c r="J162" s="485"/>
      <c r="K162" s="14"/>
      <c r="Q162" s="127" t="str">
        <f t="shared" si="17"/>
        <v/>
      </c>
      <c r="S162" s="39" t="str">
        <f>IF($H162=$O$5, "", IF($D162="", "", IF($D162&lt;Dashboard!$AJ$1, $S$3, IF($D162=Dashboard!$AJ$1, $S$4, IF($T162&lt;=$T$5, $S$5, $S$6)))))</f>
        <v/>
      </c>
      <c r="T162" s="39" t="str">
        <f>IF($H162=$O$5, "", IF($D162="", "", NETWORKDAYS(Dashboard!$AJ$1, $D162, Timesheet!$S$50:$S$89)-1))</f>
        <v/>
      </c>
      <c r="V162" s="76" t="str">
        <f t="shared" si="18"/>
        <v/>
      </c>
      <c r="W162" s="76" t="str">
        <f t="shared" si="19"/>
        <v/>
      </c>
      <c r="Y162" s="39" t="str">
        <f t="shared" si="20"/>
        <v/>
      </c>
      <c r="Z162" s="39" t="str">
        <f t="shared" si="21"/>
        <v/>
      </c>
      <c r="AB162" s="106" t="str">
        <f t="shared" si="22"/>
        <v/>
      </c>
    </row>
    <row r="163" spans="1:28" x14ac:dyDescent="0.25">
      <c r="A163" s="14"/>
      <c r="B163" s="153" t="str">
        <f t="shared" si="16"/>
        <v/>
      </c>
      <c r="C163" s="14"/>
      <c r="D163" s="460"/>
      <c r="E163" s="446"/>
      <c r="F163" s="445"/>
      <c r="G163" s="462"/>
      <c r="H163" s="484"/>
      <c r="I163" s="463"/>
      <c r="J163" s="485"/>
      <c r="K163" s="14"/>
      <c r="Q163" s="127" t="str">
        <f t="shared" si="17"/>
        <v/>
      </c>
      <c r="S163" s="39" t="str">
        <f>IF($H163=$O$5, "", IF($D163="", "", IF($D163&lt;Dashboard!$AJ$1, $S$3, IF($D163=Dashboard!$AJ$1, $S$4, IF($T163&lt;=$T$5, $S$5, $S$6)))))</f>
        <v/>
      </c>
      <c r="T163" s="39" t="str">
        <f>IF($H163=$O$5, "", IF($D163="", "", NETWORKDAYS(Dashboard!$AJ$1, $D163, Timesheet!$S$50:$S$89)-1))</f>
        <v/>
      </c>
      <c r="V163" s="76" t="str">
        <f t="shared" si="18"/>
        <v/>
      </c>
      <c r="W163" s="76" t="str">
        <f t="shared" si="19"/>
        <v/>
      </c>
      <c r="Y163" s="39" t="str">
        <f t="shared" si="20"/>
        <v/>
      </c>
      <c r="Z163" s="39" t="str">
        <f t="shared" si="21"/>
        <v/>
      </c>
      <c r="AB163" s="106" t="str">
        <f t="shared" si="22"/>
        <v/>
      </c>
    </row>
    <row r="164" spans="1:28" x14ac:dyDescent="0.25">
      <c r="A164" s="14"/>
      <c r="B164" s="153" t="str">
        <f t="shared" si="16"/>
        <v/>
      </c>
      <c r="C164" s="14"/>
      <c r="D164" s="460"/>
      <c r="E164" s="446"/>
      <c r="F164" s="445"/>
      <c r="G164" s="462"/>
      <c r="H164" s="484"/>
      <c r="I164" s="463"/>
      <c r="J164" s="485"/>
      <c r="K164" s="14"/>
      <c r="Q164" s="127" t="str">
        <f t="shared" si="17"/>
        <v/>
      </c>
      <c r="S164" s="39" t="str">
        <f>IF($H164=$O$5, "", IF($D164="", "", IF($D164&lt;Dashboard!$AJ$1, $S$3, IF($D164=Dashboard!$AJ$1, $S$4, IF($T164&lt;=$T$5, $S$5, $S$6)))))</f>
        <v/>
      </c>
      <c r="T164" s="39" t="str">
        <f>IF($H164=$O$5, "", IF($D164="", "", NETWORKDAYS(Dashboard!$AJ$1, $D164, Timesheet!$S$50:$S$89)-1))</f>
        <v/>
      </c>
      <c r="V164" s="76" t="str">
        <f t="shared" si="18"/>
        <v/>
      </c>
      <c r="W164" s="76" t="str">
        <f t="shared" si="19"/>
        <v/>
      </c>
      <c r="Y164" s="39" t="str">
        <f t="shared" si="20"/>
        <v/>
      </c>
      <c r="Z164" s="39" t="str">
        <f t="shared" si="21"/>
        <v/>
      </c>
      <c r="AB164" s="106" t="str">
        <f t="shared" si="22"/>
        <v/>
      </c>
    </row>
    <row r="165" spans="1:28" x14ac:dyDescent="0.25">
      <c r="A165" s="14"/>
      <c r="B165" s="153" t="str">
        <f t="shared" si="16"/>
        <v/>
      </c>
      <c r="C165" s="14"/>
      <c r="D165" s="460"/>
      <c r="E165" s="446"/>
      <c r="F165" s="445"/>
      <c r="G165" s="462"/>
      <c r="H165" s="484"/>
      <c r="I165" s="463"/>
      <c r="J165" s="485"/>
      <c r="K165" s="14"/>
      <c r="Q165" s="127" t="str">
        <f t="shared" si="17"/>
        <v/>
      </c>
      <c r="S165" s="39" t="str">
        <f>IF($H165=$O$5, "", IF($D165="", "", IF($D165&lt;Dashboard!$AJ$1, $S$3, IF($D165=Dashboard!$AJ$1, $S$4, IF($T165&lt;=$T$5, $S$5, $S$6)))))</f>
        <v/>
      </c>
      <c r="T165" s="39" t="str">
        <f>IF($H165=$O$5, "", IF($D165="", "", NETWORKDAYS(Dashboard!$AJ$1, $D165, Timesheet!$S$50:$S$89)-1))</f>
        <v/>
      </c>
      <c r="V165" s="76" t="str">
        <f t="shared" si="18"/>
        <v/>
      </c>
      <c r="W165" s="76" t="str">
        <f t="shared" si="19"/>
        <v/>
      </c>
      <c r="Y165" s="39" t="str">
        <f t="shared" si="20"/>
        <v/>
      </c>
      <c r="Z165" s="39" t="str">
        <f t="shared" si="21"/>
        <v/>
      </c>
      <c r="AB165" s="106" t="str">
        <f t="shared" si="22"/>
        <v/>
      </c>
    </row>
    <row r="166" spans="1:28" x14ac:dyDescent="0.25">
      <c r="A166" s="14"/>
      <c r="B166" s="153" t="str">
        <f t="shared" si="16"/>
        <v/>
      </c>
      <c r="C166" s="14"/>
      <c r="D166" s="460"/>
      <c r="E166" s="446"/>
      <c r="F166" s="445"/>
      <c r="G166" s="462"/>
      <c r="H166" s="484"/>
      <c r="I166" s="463"/>
      <c r="J166" s="485"/>
      <c r="K166" s="14"/>
      <c r="Q166" s="127" t="str">
        <f t="shared" si="17"/>
        <v/>
      </c>
      <c r="S166" s="39" t="str">
        <f>IF($H166=$O$5, "", IF($D166="", "", IF($D166&lt;Dashboard!$AJ$1, $S$3, IF($D166=Dashboard!$AJ$1, $S$4, IF($T166&lt;=$T$5, $S$5, $S$6)))))</f>
        <v/>
      </c>
      <c r="T166" s="39" t="str">
        <f>IF($H166=$O$5, "", IF($D166="", "", NETWORKDAYS(Dashboard!$AJ$1, $D166, Timesheet!$S$50:$S$89)-1))</f>
        <v/>
      </c>
      <c r="V166" s="76" t="str">
        <f t="shared" si="18"/>
        <v/>
      </c>
      <c r="W166" s="76" t="str">
        <f t="shared" si="19"/>
        <v/>
      </c>
      <c r="Y166" s="39" t="str">
        <f t="shared" si="20"/>
        <v/>
      </c>
      <c r="Z166" s="39" t="str">
        <f t="shared" si="21"/>
        <v/>
      </c>
      <c r="AB166" s="106" t="str">
        <f t="shared" si="22"/>
        <v/>
      </c>
    </row>
    <row r="167" spans="1:28" x14ac:dyDescent="0.25">
      <c r="A167" s="14"/>
      <c r="B167" s="153" t="str">
        <f t="shared" si="16"/>
        <v/>
      </c>
      <c r="C167" s="14"/>
      <c r="D167" s="460"/>
      <c r="E167" s="446"/>
      <c r="F167" s="445"/>
      <c r="G167" s="462"/>
      <c r="H167" s="484"/>
      <c r="I167" s="463"/>
      <c r="J167" s="485"/>
      <c r="K167" s="14"/>
      <c r="Q167" s="127" t="str">
        <f t="shared" si="17"/>
        <v/>
      </c>
      <c r="S167" s="39" t="str">
        <f>IF($H167=$O$5, "", IF($D167="", "", IF($D167&lt;Dashboard!$AJ$1, $S$3, IF($D167=Dashboard!$AJ$1, $S$4, IF($T167&lt;=$T$5, $S$5, $S$6)))))</f>
        <v/>
      </c>
      <c r="T167" s="39" t="str">
        <f>IF($H167=$O$5, "", IF($D167="", "", NETWORKDAYS(Dashboard!$AJ$1, $D167, Timesheet!$S$50:$S$89)-1))</f>
        <v/>
      </c>
      <c r="V167" s="76" t="str">
        <f t="shared" si="18"/>
        <v/>
      </c>
      <c r="W167" s="76" t="str">
        <f t="shared" si="19"/>
        <v/>
      </c>
      <c r="Y167" s="39" t="str">
        <f t="shared" si="20"/>
        <v/>
      </c>
      <c r="Z167" s="39" t="str">
        <f t="shared" si="21"/>
        <v/>
      </c>
      <c r="AB167" s="106" t="str">
        <f t="shared" si="22"/>
        <v/>
      </c>
    </row>
    <row r="168" spans="1:28" x14ac:dyDescent="0.25">
      <c r="A168" s="14"/>
      <c r="B168" s="153" t="str">
        <f t="shared" si="16"/>
        <v/>
      </c>
      <c r="C168" s="14"/>
      <c r="D168" s="460"/>
      <c r="E168" s="446"/>
      <c r="F168" s="445"/>
      <c r="G168" s="462"/>
      <c r="H168" s="484"/>
      <c r="I168" s="463"/>
      <c r="J168" s="485"/>
      <c r="K168" s="14"/>
      <c r="Q168" s="127" t="str">
        <f t="shared" si="17"/>
        <v/>
      </c>
      <c r="S168" s="39" t="str">
        <f>IF($H168=$O$5, "", IF($D168="", "", IF($D168&lt;Dashboard!$AJ$1, $S$3, IF($D168=Dashboard!$AJ$1, $S$4, IF($T168&lt;=$T$5, $S$5, $S$6)))))</f>
        <v/>
      </c>
      <c r="T168" s="39" t="str">
        <f>IF($H168=$O$5, "", IF($D168="", "", NETWORKDAYS(Dashboard!$AJ$1, $D168, Timesheet!$S$50:$S$89)-1))</f>
        <v/>
      </c>
      <c r="V168" s="76" t="str">
        <f t="shared" si="18"/>
        <v/>
      </c>
      <c r="W168" s="76" t="str">
        <f t="shared" si="19"/>
        <v/>
      </c>
      <c r="Y168" s="39" t="str">
        <f t="shared" si="20"/>
        <v/>
      </c>
      <c r="Z168" s="39" t="str">
        <f t="shared" si="21"/>
        <v/>
      </c>
      <c r="AB168" s="106" t="str">
        <f t="shared" si="22"/>
        <v/>
      </c>
    </row>
    <row r="169" spans="1:28" x14ac:dyDescent="0.25">
      <c r="A169" s="14"/>
      <c r="B169" s="153" t="str">
        <f t="shared" si="16"/>
        <v/>
      </c>
      <c r="C169" s="14"/>
      <c r="D169" s="460"/>
      <c r="E169" s="446"/>
      <c r="F169" s="445"/>
      <c r="G169" s="462"/>
      <c r="H169" s="484"/>
      <c r="I169" s="463"/>
      <c r="J169" s="485"/>
      <c r="K169" s="14"/>
      <c r="Q169" s="127" t="str">
        <f t="shared" si="17"/>
        <v/>
      </c>
      <c r="S169" s="39" t="str">
        <f>IF($H169=$O$5, "", IF($D169="", "", IF($D169&lt;Dashboard!$AJ$1, $S$3, IF($D169=Dashboard!$AJ$1, $S$4, IF($T169&lt;=$T$5, $S$5, $S$6)))))</f>
        <v/>
      </c>
      <c r="T169" s="39" t="str">
        <f>IF($H169=$O$5, "", IF($D169="", "", NETWORKDAYS(Dashboard!$AJ$1, $D169, Timesheet!$S$50:$S$89)-1))</f>
        <v/>
      </c>
      <c r="V169" s="76" t="str">
        <f t="shared" si="18"/>
        <v/>
      </c>
      <c r="W169" s="76" t="str">
        <f t="shared" si="19"/>
        <v/>
      </c>
      <c r="Y169" s="39" t="str">
        <f t="shared" si="20"/>
        <v/>
      </c>
      <c r="Z169" s="39" t="str">
        <f t="shared" si="21"/>
        <v/>
      </c>
      <c r="AB169" s="106" t="str">
        <f t="shared" si="22"/>
        <v/>
      </c>
    </row>
    <row r="170" spans="1:28" x14ac:dyDescent="0.25">
      <c r="A170" s="14"/>
      <c r="B170" s="153" t="str">
        <f t="shared" si="16"/>
        <v/>
      </c>
      <c r="C170" s="14"/>
      <c r="D170" s="460"/>
      <c r="E170" s="446"/>
      <c r="F170" s="445"/>
      <c r="G170" s="462"/>
      <c r="H170" s="484"/>
      <c r="I170" s="463"/>
      <c r="J170" s="485"/>
      <c r="K170" s="14"/>
      <c r="Q170" s="127" t="str">
        <f t="shared" si="17"/>
        <v/>
      </c>
      <c r="S170" s="39" t="str">
        <f>IF($H170=$O$5, "", IF($D170="", "", IF($D170&lt;Dashboard!$AJ$1, $S$3, IF($D170=Dashboard!$AJ$1, $S$4, IF($T170&lt;=$T$5, $S$5, $S$6)))))</f>
        <v/>
      </c>
      <c r="T170" s="39" t="str">
        <f>IF($H170=$O$5, "", IF($D170="", "", NETWORKDAYS(Dashboard!$AJ$1, $D170, Timesheet!$S$50:$S$89)-1))</f>
        <v/>
      </c>
      <c r="V170" s="76" t="str">
        <f t="shared" si="18"/>
        <v/>
      </c>
      <c r="W170" s="76" t="str">
        <f t="shared" si="19"/>
        <v/>
      </c>
      <c r="Y170" s="39" t="str">
        <f t="shared" si="20"/>
        <v/>
      </c>
      <c r="Z170" s="39" t="str">
        <f t="shared" si="21"/>
        <v/>
      </c>
      <c r="AB170" s="106" t="str">
        <f t="shared" si="22"/>
        <v/>
      </c>
    </row>
    <row r="171" spans="1:28" x14ac:dyDescent="0.25">
      <c r="A171" s="14"/>
      <c r="B171" s="153" t="str">
        <f t="shared" si="16"/>
        <v/>
      </c>
      <c r="C171" s="14"/>
      <c r="D171" s="460"/>
      <c r="E171" s="446"/>
      <c r="F171" s="445"/>
      <c r="G171" s="462"/>
      <c r="H171" s="484"/>
      <c r="I171" s="463"/>
      <c r="J171" s="485"/>
      <c r="K171" s="14"/>
      <c r="Q171" s="127" t="str">
        <f t="shared" si="17"/>
        <v/>
      </c>
      <c r="S171" s="39" t="str">
        <f>IF($H171=$O$5, "", IF($D171="", "", IF($D171&lt;Dashboard!$AJ$1, $S$3, IF($D171=Dashboard!$AJ$1, $S$4, IF($T171&lt;=$T$5, $S$5, $S$6)))))</f>
        <v/>
      </c>
      <c r="T171" s="39" t="str">
        <f>IF($H171=$O$5, "", IF($D171="", "", NETWORKDAYS(Dashboard!$AJ$1, $D171, Timesheet!$S$50:$S$89)-1))</f>
        <v/>
      </c>
      <c r="V171" s="76" t="str">
        <f t="shared" si="18"/>
        <v/>
      </c>
      <c r="W171" s="76" t="str">
        <f t="shared" si="19"/>
        <v/>
      </c>
      <c r="Y171" s="39" t="str">
        <f t="shared" si="20"/>
        <v/>
      </c>
      <c r="Z171" s="39" t="str">
        <f t="shared" si="21"/>
        <v/>
      </c>
      <c r="AB171" s="106" t="str">
        <f t="shared" si="22"/>
        <v/>
      </c>
    </row>
    <row r="172" spans="1:28" x14ac:dyDescent="0.25">
      <c r="A172" s="14"/>
      <c r="B172" s="153" t="str">
        <f t="shared" si="16"/>
        <v/>
      </c>
      <c r="C172" s="14"/>
      <c r="D172" s="460"/>
      <c r="E172" s="446"/>
      <c r="F172" s="445"/>
      <c r="G172" s="462"/>
      <c r="H172" s="484"/>
      <c r="I172" s="463"/>
      <c r="J172" s="485"/>
      <c r="K172" s="14"/>
      <c r="Q172" s="127" t="str">
        <f t="shared" si="17"/>
        <v/>
      </c>
      <c r="S172" s="39" t="str">
        <f>IF($H172=$O$5, "", IF($D172="", "", IF($D172&lt;Dashboard!$AJ$1, $S$3, IF($D172=Dashboard!$AJ$1, $S$4, IF($T172&lt;=$T$5, $S$5, $S$6)))))</f>
        <v/>
      </c>
      <c r="T172" s="39" t="str">
        <f>IF($H172=$O$5, "", IF($D172="", "", NETWORKDAYS(Dashboard!$AJ$1, $D172, Timesheet!$S$50:$S$89)-1))</f>
        <v/>
      </c>
      <c r="V172" s="76" t="str">
        <f t="shared" si="18"/>
        <v/>
      </c>
      <c r="W172" s="76" t="str">
        <f t="shared" si="19"/>
        <v/>
      </c>
      <c r="Y172" s="39" t="str">
        <f t="shared" si="20"/>
        <v/>
      </c>
      <c r="Z172" s="39" t="str">
        <f t="shared" si="21"/>
        <v/>
      </c>
      <c r="AB172" s="106" t="str">
        <f t="shared" si="22"/>
        <v/>
      </c>
    </row>
    <row r="173" spans="1:28" x14ac:dyDescent="0.25">
      <c r="A173" s="14"/>
      <c r="B173" s="153" t="str">
        <f t="shared" si="16"/>
        <v/>
      </c>
      <c r="C173" s="14"/>
      <c r="D173" s="460"/>
      <c r="E173" s="446"/>
      <c r="F173" s="445"/>
      <c r="G173" s="462"/>
      <c r="H173" s="484"/>
      <c r="I173" s="463"/>
      <c r="J173" s="485"/>
      <c r="K173" s="14"/>
      <c r="Q173" s="127" t="str">
        <f t="shared" si="17"/>
        <v/>
      </c>
      <c r="S173" s="39" t="str">
        <f>IF($H173=$O$5, "", IF($D173="", "", IF($D173&lt;Dashboard!$AJ$1, $S$3, IF($D173=Dashboard!$AJ$1, $S$4, IF($T173&lt;=$T$5, $S$5, $S$6)))))</f>
        <v/>
      </c>
      <c r="T173" s="39" t="str">
        <f>IF($H173=$O$5, "", IF($D173="", "", NETWORKDAYS(Dashboard!$AJ$1, $D173, Timesheet!$S$50:$S$89)-1))</f>
        <v/>
      </c>
      <c r="V173" s="76" t="str">
        <f t="shared" si="18"/>
        <v/>
      </c>
      <c r="W173" s="76" t="str">
        <f t="shared" si="19"/>
        <v/>
      </c>
      <c r="Y173" s="39" t="str">
        <f t="shared" si="20"/>
        <v/>
      </c>
      <c r="Z173" s="39" t="str">
        <f t="shared" si="21"/>
        <v/>
      </c>
      <c r="AB173" s="106" t="str">
        <f t="shared" si="22"/>
        <v/>
      </c>
    </row>
    <row r="174" spans="1:28" x14ac:dyDescent="0.25">
      <c r="A174" s="14"/>
      <c r="B174" s="153" t="str">
        <f t="shared" si="16"/>
        <v/>
      </c>
      <c r="C174" s="14"/>
      <c r="D174" s="460"/>
      <c r="E174" s="446"/>
      <c r="F174" s="445"/>
      <c r="G174" s="462"/>
      <c r="H174" s="484"/>
      <c r="I174" s="463"/>
      <c r="J174" s="485"/>
      <c r="K174" s="14"/>
      <c r="Q174" s="127" t="str">
        <f t="shared" si="17"/>
        <v/>
      </c>
      <c r="S174" s="39" t="str">
        <f>IF($H174=$O$5, "", IF($D174="", "", IF($D174&lt;Dashboard!$AJ$1, $S$3, IF($D174=Dashboard!$AJ$1, $S$4, IF($T174&lt;=$T$5, $S$5, $S$6)))))</f>
        <v/>
      </c>
      <c r="T174" s="39" t="str">
        <f>IF($H174=$O$5, "", IF($D174="", "", NETWORKDAYS(Dashboard!$AJ$1, $D174, Timesheet!$S$50:$S$89)-1))</f>
        <v/>
      </c>
      <c r="V174" s="76" t="str">
        <f t="shared" si="18"/>
        <v/>
      </c>
      <c r="W174" s="76" t="str">
        <f t="shared" si="19"/>
        <v/>
      </c>
      <c r="Y174" s="39" t="str">
        <f t="shared" si="20"/>
        <v/>
      </c>
      <c r="Z174" s="39" t="str">
        <f t="shared" si="21"/>
        <v/>
      </c>
      <c r="AB174" s="106" t="str">
        <f t="shared" si="22"/>
        <v/>
      </c>
    </row>
    <row r="175" spans="1:28" x14ac:dyDescent="0.25">
      <c r="A175" s="14"/>
      <c r="B175" s="153" t="str">
        <f t="shared" si="16"/>
        <v/>
      </c>
      <c r="C175" s="14"/>
      <c r="D175" s="460"/>
      <c r="E175" s="446"/>
      <c r="F175" s="445"/>
      <c r="G175" s="462"/>
      <c r="H175" s="484"/>
      <c r="I175" s="463"/>
      <c r="J175" s="485"/>
      <c r="K175" s="14"/>
      <c r="Q175" s="127" t="str">
        <f t="shared" si="17"/>
        <v/>
      </c>
      <c r="S175" s="39" t="str">
        <f>IF($H175=$O$5, "", IF($D175="", "", IF($D175&lt;Dashboard!$AJ$1, $S$3, IF($D175=Dashboard!$AJ$1, $S$4, IF($T175&lt;=$T$5, $S$5, $S$6)))))</f>
        <v/>
      </c>
      <c r="T175" s="39" t="str">
        <f>IF($H175=$O$5, "", IF($D175="", "", NETWORKDAYS(Dashboard!$AJ$1, $D175, Timesheet!$S$50:$S$89)-1))</f>
        <v/>
      </c>
      <c r="V175" s="76" t="str">
        <f t="shared" si="18"/>
        <v/>
      </c>
      <c r="W175" s="76" t="str">
        <f t="shared" si="19"/>
        <v/>
      </c>
      <c r="Y175" s="39" t="str">
        <f t="shared" si="20"/>
        <v/>
      </c>
      <c r="Z175" s="39" t="str">
        <f t="shared" si="21"/>
        <v/>
      </c>
      <c r="AB175" s="106" t="str">
        <f t="shared" si="22"/>
        <v/>
      </c>
    </row>
    <row r="176" spans="1:28" x14ac:dyDescent="0.25">
      <c r="A176" s="14"/>
      <c r="B176" s="153" t="str">
        <f t="shared" si="16"/>
        <v/>
      </c>
      <c r="C176" s="14"/>
      <c r="D176" s="460"/>
      <c r="E176" s="446"/>
      <c r="F176" s="445"/>
      <c r="G176" s="462"/>
      <c r="H176" s="484"/>
      <c r="I176" s="463"/>
      <c r="J176" s="485"/>
      <c r="K176" s="14"/>
      <c r="Q176" s="127" t="str">
        <f t="shared" si="17"/>
        <v/>
      </c>
      <c r="S176" s="39" t="str">
        <f>IF($H176=$O$5, "", IF($D176="", "", IF($D176&lt;Dashboard!$AJ$1, $S$3, IF($D176=Dashboard!$AJ$1, $S$4, IF($T176&lt;=$T$5, $S$5, $S$6)))))</f>
        <v/>
      </c>
      <c r="T176" s="39" t="str">
        <f>IF($H176=$O$5, "", IF($D176="", "", NETWORKDAYS(Dashboard!$AJ$1, $D176, Timesheet!$S$50:$S$89)-1))</f>
        <v/>
      </c>
      <c r="V176" s="76" t="str">
        <f t="shared" si="18"/>
        <v/>
      </c>
      <c r="W176" s="76" t="str">
        <f t="shared" si="19"/>
        <v/>
      </c>
      <c r="Y176" s="39" t="str">
        <f t="shared" si="20"/>
        <v/>
      </c>
      <c r="Z176" s="39" t="str">
        <f t="shared" si="21"/>
        <v/>
      </c>
      <c r="AB176" s="106" t="str">
        <f t="shared" si="22"/>
        <v/>
      </c>
    </row>
    <row r="177" spans="1:28" x14ac:dyDescent="0.25">
      <c r="A177" s="14"/>
      <c r="B177" s="153" t="str">
        <f t="shared" si="16"/>
        <v/>
      </c>
      <c r="C177" s="14"/>
      <c r="D177" s="460"/>
      <c r="E177" s="446"/>
      <c r="F177" s="445"/>
      <c r="G177" s="462"/>
      <c r="H177" s="484"/>
      <c r="I177" s="463"/>
      <c r="J177" s="485"/>
      <c r="K177" s="14"/>
      <c r="Q177" s="127" t="str">
        <f t="shared" si="17"/>
        <v/>
      </c>
      <c r="S177" s="39" t="str">
        <f>IF($H177=$O$5, "", IF($D177="", "", IF($D177&lt;Dashboard!$AJ$1, $S$3, IF($D177=Dashboard!$AJ$1, $S$4, IF($T177&lt;=$T$5, $S$5, $S$6)))))</f>
        <v/>
      </c>
      <c r="T177" s="39" t="str">
        <f>IF($H177=$O$5, "", IF($D177="", "", NETWORKDAYS(Dashboard!$AJ$1, $D177, Timesheet!$S$50:$S$89)-1))</f>
        <v/>
      </c>
      <c r="V177" s="76" t="str">
        <f t="shared" si="18"/>
        <v/>
      </c>
      <c r="W177" s="76" t="str">
        <f t="shared" si="19"/>
        <v/>
      </c>
      <c r="Y177" s="39" t="str">
        <f t="shared" si="20"/>
        <v/>
      </c>
      <c r="Z177" s="39" t="str">
        <f t="shared" si="21"/>
        <v/>
      </c>
      <c r="AB177" s="106" t="str">
        <f t="shared" si="22"/>
        <v/>
      </c>
    </row>
    <row r="178" spans="1:28" x14ac:dyDescent="0.25">
      <c r="A178" s="14"/>
      <c r="B178" s="153" t="str">
        <f t="shared" si="16"/>
        <v/>
      </c>
      <c r="C178" s="14"/>
      <c r="D178" s="460"/>
      <c r="E178" s="446"/>
      <c r="F178" s="445"/>
      <c r="G178" s="462"/>
      <c r="H178" s="484"/>
      <c r="I178" s="463"/>
      <c r="J178" s="485"/>
      <c r="K178" s="14"/>
      <c r="Q178" s="127" t="str">
        <f t="shared" si="17"/>
        <v/>
      </c>
      <c r="S178" s="39" t="str">
        <f>IF($H178=$O$5, "", IF($D178="", "", IF($D178&lt;Dashboard!$AJ$1, $S$3, IF($D178=Dashboard!$AJ$1, $S$4, IF($T178&lt;=$T$5, $S$5, $S$6)))))</f>
        <v/>
      </c>
      <c r="T178" s="39" t="str">
        <f>IF($H178=$O$5, "", IF($D178="", "", NETWORKDAYS(Dashboard!$AJ$1, $D178, Timesheet!$S$50:$S$89)-1))</f>
        <v/>
      </c>
      <c r="V178" s="76" t="str">
        <f t="shared" si="18"/>
        <v/>
      </c>
      <c r="W178" s="76" t="str">
        <f t="shared" si="19"/>
        <v/>
      </c>
      <c r="Y178" s="39" t="str">
        <f t="shared" si="20"/>
        <v/>
      </c>
      <c r="Z178" s="39" t="str">
        <f t="shared" si="21"/>
        <v/>
      </c>
      <c r="AB178" s="106" t="str">
        <f t="shared" si="22"/>
        <v/>
      </c>
    </row>
    <row r="179" spans="1:28" x14ac:dyDescent="0.25">
      <c r="A179" s="14"/>
      <c r="B179" s="153" t="str">
        <f t="shared" si="16"/>
        <v/>
      </c>
      <c r="C179" s="14"/>
      <c r="D179" s="460"/>
      <c r="E179" s="446"/>
      <c r="F179" s="445"/>
      <c r="G179" s="462"/>
      <c r="H179" s="484"/>
      <c r="I179" s="463"/>
      <c r="J179" s="485"/>
      <c r="K179" s="14"/>
      <c r="Q179" s="127" t="str">
        <f t="shared" si="17"/>
        <v/>
      </c>
      <c r="S179" s="39" t="str">
        <f>IF($H179=$O$5, "", IF($D179="", "", IF($D179&lt;Dashboard!$AJ$1, $S$3, IF($D179=Dashboard!$AJ$1, $S$4, IF($T179&lt;=$T$5, $S$5, $S$6)))))</f>
        <v/>
      </c>
      <c r="T179" s="39" t="str">
        <f>IF($H179=$O$5, "", IF($D179="", "", NETWORKDAYS(Dashboard!$AJ$1, $D179, Timesheet!$S$50:$S$89)-1))</f>
        <v/>
      </c>
      <c r="V179" s="76" t="str">
        <f t="shared" si="18"/>
        <v/>
      </c>
      <c r="W179" s="76" t="str">
        <f t="shared" si="19"/>
        <v/>
      </c>
      <c r="Y179" s="39" t="str">
        <f t="shared" si="20"/>
        <v/>
      </c>
      <c r="Z179" s="39" t="str">
        <f t="shared" si="21"/>
        <v/>
      </c>
      <c r="AB179" s="106" t="str">
        <f t="shared" si="22"/>
        <v/>
      </c>
    </row>
    <row r="180" spans="1:28" x14ac:dyDescent="0.25">
      <c r="A180" s="14"/>
      <c r="B180" s="153" t="str">
        <f t="shared" si="16"/>
        <v/>
      </c>
      <c r="C180" s="14"/>
      <c r="D180" s="460"/>
      <c r="E180" s="446"/>
      <c r="F180" s="445"/>
      <c r="G180" s="462"/>
      <c r="H180" s="484"/>
      <c r="I180" s="463"/>
      <c r="J180" s="485"/>
      <c r="K180" s="14"/>
      <c r="Q180" s="127" t="str">
        <f t="shared" si="17"/>
        <v/>
      </c>
      <c r="S180" s="39" t="str">
        <f>IF($H180=$O$5, "", IF($D180="", "", IF($D180&lt;Dashboard!$AJ$1, $S$3, IF($D180=Dashboard!$AJ$1, $S$4, IF($T180&lt;=$T$5, $S$5, $S$6)))))</f>
        <v/>
      </c>
      <c r="T180" s="39" t="str">
        <f>IF($H180=$O$5, "", IF($D180="", "", NETWORKDAYS(Dashboard!$AJ$1, $D180, Timesheet!$S$50:$S$89)-1))</f>
        <v/>
      </c>
      <c r="V180" s="76" t="str">
        <f t="shared" si="18"/>
        <v/>
      </c>
      <c r="W180" s="76" t="str">
        <f t="shared" si="19"/>
        <v/>
      </c>
      <c r="Y180" s="39" t="str">
        <f t="shared" si="20"/>
        <v/>
      </c>
      <c r="Z180" s="39" t="str">
        <f t="shared" si="21"/>
        <v/>
      </c>
      <c r="AB180" s="106" t="str">
        <f t="shared" si="22"/>
        <v/>
      </c>
    </row>
    <row r="181" spans="1:28" x14ac:dyDescent="0.25">
      <c r="A181" s="14"/>
      <c r="B181" s="153" t="str">
        <f t="shared" si="16"/>
        <v/>
      </c>
      <c r="C181" s="14"/>
      <c r="D181" s="460"/>
      <c r="E181" s="446"/>
      <c r="F181" s="445"/>
      <c r="G181" s="462"/>
      <c r="H181" s="484"/>
      <c r="I181" s="463"/>
      <c r="J181" s="485"/>
      <c r="K181" s="14"/>
      <c r="Q181" s="127" t="str">
        <f t="shared" si="17"/>
        <v/>
      </c>
      <c r="S181" s="39" t="str">
        <f>IF($H181=$O$5, "", IF($D181="", "", IF($D181&lt;Dashboard!$AJ$1, $S$3, IF($D181=Dashboard!$AJ$1, $S$4, IF($T181&lt;=$T$5, $S$5, $S$6)))))</f>
        <v/>
      </c>
      <c r="T181" s="39" t="str">
        <f>IF($H181=$O$5, "", IF($D181="", "", NETWORKDAYS(Dashboard!$AJ$1, $D181, Timesheet!$S$50:$S$89)-1))</f>
        <v/>
      </c>
      <c r="V181" s="76" t="str">
        <f t="shared" si="18"/>
        <v/>
      </c>
      <c r="W181" s="76" t="str">
        <f t="shared" si="19"/>
        <v/>
      </c>
      <c r="Y181" s="39" t="str">
        <f t="shared" si="20"/>
        <v/>
      </c>
      <c r="Z181" s="39" t="str">
        <f t="shared" si="21"/>
        <v/>
      </c>
      <c r="AB181" s="106" t="str">
        <f t="shared" si="22"/>
        <v/>
      </c>
    </row>
    <row r="182" spans="1:28" x14ac:dyDescent="0.25">
      <c r="A182" s="14"/>
      <c r="B182" s="153" t="str">
        <f t="shared" si="16"/>
        <v/>
      </c>
      <c r="C182" s="14"/>
      <c r="D182" s="460"/>
      <c r="E182" s="446"/>
      <c r="F182" s="445"/>
      <c r="G182" s="462"/>
      <c r="H182" s="484"/>
      <c r="I182" s="463"/>
      <c r="J182" s="485"/>
      <c r="K182" s="14"/>
      <c r="Q182" s="127" t="str">
        <f t="shared" si="17"/>
        <v/>
      </c>
      <c r="S182" s="39" t="str">
        <f>IF($H182=$O$5, "", IF($D182="", "", IF($D182&lt;Dashboard!$AJ$1, $S$3, IF($D182=Dashboard!$AJ$1, $S$4, IF($T182&lt;=$T$5, $S$5, $S$6)))))</f>
        <v/>
      </c>
      <c r="T182" s="39" t="str">
        <f>IF($H182=$O$5, "", IF($D182="", "", NETWORKDAYS(Dashboard!$AJ$1, $D182, Timesheet!$S$50:$S$89)-1))</f>
        <v/>
      </c>
      <c r="V182" s="76" t="str">
        <f t="shared" si="18"/>
        <v/>
      </c>
      <c r="W182" s="76" t="str">
        <f t="shared" si="19"/>
        <v/>
      </c>
      <c r="Y182" s="39" t="str">
        <f t="shared" si="20"/>
        <v/>
      </c>
      <c r="Z182" s="39" t="str">
        <f t="shared" si="21"/>
        <v/>
      </c>
      <c r="AB182" s="106" t="str">
        <f t="shared" si="22"/>
        <v/>
      </c>
    </row>
    <row r="183" spans="1:28" x14ac:dyDescent="0.25">
      <c r="A183" s="14"/>
      <c r="B183" s="153" t="str">
        <f t="shared" si="16"/>
        <v/>
      </c>
      <c r="C183" s="14"/>
      <c r="D183" s="460"/>
      <c r="E183" s="446"/>
      <c r="F183" s="445"/>
      <c r="G183" s="462"/>
      <c r="H183" s="484"/>
      <c r="I183" s="463"/>
      <c r="J183" s="485"/>
      <c r="K183" s="14"/>
      <c r="Q183" s="127" t="str">
        <f t="shared" si="17"/>
        <v/>
      </c>
      <c r="S183" s="39" t="str">
        <f>IF($H183=$O$5, "", IF($D183="", "", IF($D183&lt;Dashboard!$AJ$1, $S$3, IF($D183=Dashboard!$AJ$1, $S$4, IF($T183&lt;=$T$5, $S$5, $S$6)))))</f>
        <v/>
      </c>
      <c r="T183" s="39" t="str">
        <f>IF($H183=$O$5, "", IF($D183="", "", NETWORKDAYS(Dashboard!$AJ$1, $D183, Timesheet!$S$50:$S$89)-1))</f>
        <v/>
      </c>
      <c r="V183" s="76" t="str">
        <f t="shared" si="18"/>
        <v/>
      </c>
      <c r="W183" s="76" t="str">
        <f t="shared" si="19"/>
        <v/>
      </c>
      <c r="Y183" s="39" t="str">
        <f t="shared" si="20"/>
        <v/>
      </c>
      <c r="Z183" s="39" t="str">
        <f t="shared" si="21"/>
        <v/>
      </c>
      <c r="AB183" s="106" t="str">
        <f t="shared" si="22"/>
        <v/>
      </c>
    </row>
    <row r="184" spans="1:28" x14ac:dyDescent="0.25">
      <c r="A184" s="14"/>
      <c r="B184" s="153" t="str">
        <f t="shared" si="16"/>
        <v/>
      </c>
      <c r="C184" s="14"/>
      <c r="D184" s="460"/>
      <c r="E184" s="446"/>
      <c r="F184" s="445"/>
      <c r="G184" s="462"/>
      <c r="H184" s="484"/>
      <c r="I184" s="463"/>
      <c r="J184" s="485"/>
      <c r="K184" s="14"/>
      <c r="Q184" s="127" t="str">
        <f t="shared" si="17"/>
        <v/>
      </c>
      <c r="S184" s="39" t="str">
        <f>IF($H184=$O$5, "", IF($D184="", "", IF($D184&lt;Dashboard!$AJ$1, $S$3, IF($D184=Dashboard!$AJ$1, $S$4, IF($T184&lt;=$T$5, $S$5, $S$6)))))</f>
        <v/>
      </c>
      <c r="T184" s="39" t="str">
        <f>IF($H184=$O$5, "", IF($D184="", "", NETWORKDAYS(Dashboard!$AJ$1, $D184, Timesheet!$S$50:$S$89)-1))</f>
        <v/>
      </c>
      <c r="V184" s="76" t="str">
        <f t="shared" si="18"/>
        <v/>
      </c>
      <c r="W184" s="76" t="str">
        <f t="shared" si="19"/>
        <v/>
      </c>
      <c r="Y184" s="39" t="str">
        <f t="shared" si="20"/>
        <v/>
      </c>
      <c r="Z184" s="39" t="str">
        <f t="shared" si="21"/>
        <v/>
      </c>
      <c r="AB184" s="106" t="str">
        <f t="shared" si="22"/>
        <v/>
      </c>
    </row>
    <row r="185" spans="1:28" x14ac:dyDescent="0.25">
      <c r="A185" s="14"/>
      <c r="B185" s="153" t="str">
        <f t="shared" si="16"/>
        <v/>
      </c>
      <c r="C185" s="14"/>
      <c r="D185" s="460"/>
      <c r="E185" s="446"/>
      <c r="F185" s="445"/>
      <c r="G185" s="462"/>
      <c r="H185" s="484"/>
      <c r="I185" s="463"/>
      <c r="J185" s="485"/>
      <c r="K185" s="14"/>
      <c r="Q185" s="127" t="str">
        <f t="shared" si="17"/>
        <v/>
      </c>
      <c r="S185" s="39" t="str">
        <f>IF($H185=$O$5, "", IF($D185="", "", IF($D185&lt;Dashboard!$AJ$1, $S$3, IF($D185=Dashboard!$AJ$1, $S$4, IF($T185&lt;=$T$5, $S$5, $S$6)))))</f>
        <v/>
      </c>
      <c r="T185" s="39" t="str">
        <f>IF($H185=$O$5, "", IF($D185="", "", NETWORKDAYS(Dashboard!$AJ$1, $D185, Timesheet!$S$50:$S$89)-1))</f>
        <v/>
      </c>
      <c r="V185" s="76" t="str">
        <f t="shared" si="18"/>
        <v/>
      </c>
      <c r="W185" s="76" t="str">
        <f t="shared" si="19"/>
        <v/>
      </c>
      <c r="Y185" s="39" t="str">
        <f t="shared" si="20"/>
        <v/>
      </c>
      <c r="Z185" s="39" t="str">
        <f t="shared" si="21"/>
        <v/>
      </c>
      <c r="AB185" s="106" t="str">
        <f t="shared" si="22"/>
        <v/>
      </c>
    </row>
    <row r="186" spans="1:28" x14ac:dyDescent="0.25">
      <c r="A186" s="14"/>
      <c r="B186" s="153" t="str">
        <f t="shared" si="16"/>
        <v/>
      </c>
      <c r="C186" s="14"/>
      <c r="D186" s="460"/>
      <c r="E186" s="446"/>
      <c r="F186" s="445"/>
      <c r="G186" s="462"/>
      <c r="H186" s="484"/>
      <c r="I186" s="463"/>
      <c r="J186" s="485"/>
      <c r="K186" s="14"/>
      <c r="Q186" s="127" t="str">
        <f t="shared" si="17"/>
        <v/>
      </c>
      <c r="S186" s="39" t="str">
        <f>IF($H186=$O$5, "", IF($D186="", "", IF($D186&lt;Dashboard!$AJ$1, $S$3, IF($D186=Dashboard!$AJ$1, $S$4, IF($T186&lt;=$T$5, $S$5, $S$6)))))</f>
        <v/>
      </c>
      <c r="T186" s="39" t="str">
        <f>IF($H186=$O$5, "", IF($D186="", "", NETWORKDAYS(Dashboard!$AJ$1, $D186, Timesheet!$S$50:$S$89)-1))</f>
        <v/>
      </c>
      <c r="V186" s="76" t="str">
        <f t="shared" si="18"/>
        <v/>
      </c>
      <c r="W186" s="76" t="str">
        <f t="shared" si="19"/>
        <v/>
      </c>
      <c r="Y186" s="39" t="str">
        <f t="shared" si="20"/>
        <v/>
      </c>
      <c r="Z186" s="39" t="str">
        <f t="shared" si="21"/>
        <v/>
      </c>
      <c r="AB186" s="106" t="str">
        <f t="shared" si="22"/>
        <v/>
      </c>
    </row>
    <row r="187" spans="1:28" x14ac:dyDescent="0.25">
      <c r="A187" s="14"/>
      <c r="B187" s="153" t="str">
        <f t="shared" si="16"/>
        <v/>
      </c>
      <c r="C187" s="14"/>
      <c r="D187" s="460"/>
      <c r="E187" s="446"/>
      <c r="F187" s="445"/>
      <c r="G187" s="462"/>
      <c r="H187" s="484"/>
      <c r="I187" s="463"/>
      <c r="J187" s="485"/>
      <c r="K187" s="14"/>
      <c r="Q187" s="127" t="str">
        <f t="shared" si="17"/>
        <v/>
      </c>
      <c r="S187" s="39" t="str">
        <f>IF($H187=$O$5, "", IF($D187="", "", IF($D187&lt;Dashboard!$AJ$1, $S$3, IF($D187=Dashboard!$AJ$1, $S$4, IF($T187&lt;=$T$5, $S$5, $S$6)))))</f>
        <v/>
      </c>
      <c r="T187" s="39" t="str">
        <f>IF($H187=$O$5, "", IF($D187="", "", NETWORKDAYS(Dashboard!$AJ$1, $D187, Timesheet!$S$50:$S$89)-1))</f>
        <v/>
      </c>
      <c r="V187" s="76" t="str">
        <f t="shared" si="18"/>
        <v/>
      </c>
      <c r="W187" s="76" t="str">
        <f t="shared" si="19"/>
        <v/>
      </c>
      <c r="Y187" s="39" t="str">
        <f t="shared" si="20"/>
        <v/>
      </c>
      <c r="Z187" s="39" t="str">
        <f t="shared" si="21"/>
        <v/>
      </c>
      <c r="AB187" s="106" t="str">
        <f t="shared" si="22"/>
        <v/>
      </c>
    </row>
    <row r="188" spans="1:28" x14ac:dyDescent="0.25">
      <c r="A188" s="14"/>
      <c r="B188" s="153" t="str">
        <f t="shared" si="16"/>
        <v/>
      </c>
      <c r="C188" s="14"/>
      <c r="D188" s="460"/>
      <c r="E188" s="446"/>
      <c r="F188" s="445"/>
      <c r="G188" s="462"/>
      <c r="H188" s="484"/>
      <c r="I188" s="463"/>
      <c r="J188" s="485"/>
      <c r="K188" s="14"/>
      <c r="Q188" s="127" t="str">
        <f t="shared" si="17"/>
        <v/>
      </c>
      <c r="S188" s="39" t="str">
        <f>IF($H188=$O$5, "", IF($D188="", "", IF($D188&lt;Dashboard!$AJ$1, $S$3, IF($D188=Dashboard!$AJ$1, $S$4, IF($T188&lt;=$T$5, $S$5, $S$6)))))</f>
        <v/>
      </c>
      <c r="T188" s="39" t="str">
        <f>IF($H188=$O$5, "", IF($D188="", "", NETWORKDAYS(Dashboard!$AJ$1, $D188, Timesheet!$S$50:$S$89)-1))</f>
        <v/>
      </c>
      <c r="V188" s="76" t="str">
        <f t="shared" si="18"/>
        <v/>
      </c>
      <c r="W188" s="76" t="str">
        <f t="shared" si="19"/>
        <v/>
      </c>
      <c r="Y188" s="39" t="str">
        <f t="shared" si="20"/>
        <v/>
      </c>
      <c r="Z188" s="39" t="str">
        <f t="shared" si="21"/>
        <v/>
      </c>
      <c r="AB188" s="106" t="str">
        <f t="shared" si="22"/>
        <v/>
      </c>
    </row>
    <row r="189" spans="1:28" x14ac:dyDescent="0.25">
      <c r="A189" s="14"/>
      <c r="B189" s="153" t="str">
        <f t="shared" si="16"/>
        <v/>
      </c>
      <c r="C189" s="14"/>
      <c r="D189" s="460"/>
      <c r="E189" s="446"/>
      <c r="F189" s="445"/>
      <c r="G189" s="462"/>
      <c r="H189" s="484"/>
      <c r="I189" s="463"/>
      <c r="J189" s="485"/>
      <c r="K189" s="14"/>
      <c r="Q189" s="127" t="str">
        <f t="shared" si="17"/>
        <v/>
      </c>
      <c r="S189" s="39" t="str">
        <f>IF($H189=$O$5, "", IF($D189="", "", IF($D189&lt;Dashboard!$AJ$1, $S$3, IF($D189=Dashboard!$AJ$1, $S$4, IF($T189&lt;=$T$5, $S$5, $S$6)))))</f>
        <v/>
      </c>
      <c r="T189" s="39" t="str">
        <f>IF($H189=$O$5, "", IF($D189="", "", NETWORKDAYS(Dashboard!$AJ$1, $D189, Timesheet!$S$50:$S$89)-1))</f>
        <v/>
      </c>
      <c r="V189" s="76" t="str">
        <f t="shared" si="18"/>
        <v/>
      </c>
      <c r="W189" s="76" t="str">
        <f t="shared" si="19"/>
        <v/>
      </c>
      <c r="Y189" s="39" t="str">
        <f t="shared" si="20"/>
        <v/>
      </c>
      <c r="Z189" s="39" t="str">
        <f t="shared" si="21"/>
        <v/>
      </c>
      <c r="AB189" s="106" t="str">
        <f t="shared" si="22"/>
        <v/>
      </c>
    </row>
    <row r="190" spans="1:28" x14ac:dyDescent="0.25">
      <c r="A190" s="14"/>
      <c r="B190" s="153" t="str">
        <f t="shared" si="16"/>
        <v/>
      </c>
      <c r="C190" s="14"/>
      <c r="D190" s="460"/>
      <c r="E190" s="446"/>
      <c r="F190" s="445"/>
      <c r="G190" s="462"/>
      <c r="H190" s="484"/>
      <c r="I190" s="463"/>
      <c r="J190" s="485"/>
      <c r="K190" s="14"/>
      <c r="Q190" s="127" t="str">
        <f t="shared" si="17"/>
        <v/>
      </c>
      <c r="S190" s="39" t="str">
        <f>IF($H190=$O$5, "", IF($D190="", "", IF($D190&lt;Dashboard!$AJ$1, $S$3, IF($D190=Dashboard!$AJ$1, $S$4, IF($T190&lt;=$T$5, $S$5, $S$6)))))</f>
        <v/>
      </c>
      <c r="T190" s="39" t="str">
        <f>IF($H190=$O$5, "", IF($D190="", "", NETWORKDAYS(Dashboard!$AJ$1, $D190, Timesheet!$S$50:$S$89)-1))</f>
        <v/>
      </c>
      <c r="V190" s="76" t="str">
        <f t="shared" si="18"/>
        <v/>
      </c>
      <c r="W190" s="76" t="str">
        <f t="shared" si="19"/>
        <v/>
      </c>
      <c r="Y190" s="39" t="str">
        <f t="shared" si="20"/>
        <v/>
      </c>
      <c r="Z190" s="39" t="str">
        <f t="shared" si="21"/>
        <v/>
      </c>
      <c r="AB190" s="106" t="str">
        <f t="shared" si="22"/>
        <v/>
      </c>
    </row>
    <row r="191" spans="1:28" x14ac:dyDescent="0.25">
      <c r="A191" s="14"/>
      <c r="B191" s="153" t="str">
        <f t="shared" si="16"/>
        <v/>
      </c>
      <c r="C191" s="14"/>
      <c r="D191" s="460"/>
      <c r="E191" s="446"/>
      <c r="F191" s="445"/>
      <c r="G191" s="462"/>
      <c r="H191" s="484"/>
      <c r="I191" s="463"/>
      <c r="J191" s="485"/>
      <c r="K191" s="14"/>
      <c r="Q191" s="127" t="str">
        <f t="shared" si="17"/>
        <v/>
      </c>
      <c r="S191" s="39" t="str">
        <f>IF($H191=$O$5, "", IF($D191="", "", IF($D191&lt;Dashboard!$AJ$1, $S$3, IF($D191=Dashboard!$AJ$1, $S$4, IF($T191&lt;=$T$5, $S$5, $S$6)))))</f>
        <v/>
      </c>
      <c r="T191" s="39" t="str">
        <f>IF($H191=$O$5, "", IF($D191="", "", NETWORKDAYS(Dashboard!$AJ$1, $D191, Timesheet!$S$50:$S$89)-1))</f>
        <v/>
      </c>
      <c r="V191" s="76" t="str">
        <f t="shared" si="18"/>
        <v/>
      </c>
      <c r="W191" s="76" t="str">
        <f t="shared" si="19"/>
        <v/>
      </c>
      <c r="Y191" s="39" t="str">
        <f t="shared" si="20"/>
        <v/>
      </c>
      <c r="Z191" s="39" t="str">
        <f t="shared" si="21"/>
        <v/>
      </c>
      <c r="AB191" s="106" t="str">
        <f t="shared" si="22"/>
        <v/>
      </c>
    </row>
    <row r="192" spans="1:28" x14ac:dyDescent="0.25">
      <c r="A192" s="14"/>
      <c r="B192" s="153" t="str">
        <f t="shared" si="16"/>
        <v/>
      </c>
      <c r="C192" s="14"/>
      <c r="D192" s="460"/>
      <c r="E192" s="446"/>
      <c r="F192" s="445"/>
      <c r="G192" s="462"/>
      <c r="H192" s="484"/>
      <c r="I192" s="463"/>
      <c r="J192" s="485"/>
      <c r="K192" s="14"/>
      <c r="Q192" s="127" t="str">
        <f t="shared" si="17"/>
        <v/>
      </c>
      <c r="S192" s="39" t="str">
        <f>IF($H192=$O$5, "", IF($D192="", "", IF($D192&lt;Dashboard!$AJ$1, $S$3, IF($D192=Dashboard!$AJ$1, $S$4, IF($T192&lt;=$T$5, $S$5, $S$6)))))</f>
        <v/>
      </c>
      <c r="T192" s="39" t="str">
        <f>IF($H192=$O$5, "", IF($D192="", "", NETWORKDAYS(Dashboard!$AJ$1, $D192, Timesheet!$S$50:$S$89)-1))</f>
        <v/>
      </c>
      <c r="V192" s="76" t="str">
        <f t="shared" si="18"/>
        <v/>
      </c>
      <c r="W192" s="76" t="str">
        <f t="shared" si="19"/>
        <v/>
      </c>
      <c r="Y192" s="39" t="str">
        <f t="shared" si="20"/>
        <v/>
      </c>
      <c r="Z192" s="39" t="str">
        <f t="shared" si="21"/>
        <v/>
      </c>
      <c r="AB192" s="106" t="str">
        <f t="shared" si="22"/>
        <v/>
      </c>
    </row>
    <row r="193" spans="1:28" x14ac:dyDescent="0.25">
      <c r="A193" s="14"/>
      <c r="B193" s="153" t="str">
        <f t="shared" si="16"/>
        <v/>
      </c>
      <c r="C193" s="14"/>
      <c r="D193" s="460"/>
      <c r="E193" s="446"/>
      <c r="F193" s="445"/>
      <c r="G193" s="462"/>
      <c r="H193" s="484"/>
      <c r="I193" s="463"/>
      <c r="J193" s="485"/>
      <c r="K193" s="14"/>
      <c r="Q193" s="127" t="str">
        <f t="shared" si="17"/>
        <v/>
      </c>
      <c r="S193" s="39" t="str">
        <f>IF($H193=$O$5, "", IF($D193="", "", IF($D193&lt;Dashboard!$AJ$1, $S$3, IF($D193=Dashboard!$AJ$1, $S$4, IF($T193&lt;=$T$5, $S$5, $S$6)))))</f>
        <v/>
      </c>
      <c r="T193" s="39" t="str">
        <f>IF($H193=$O$5, "", IF($D193="", "", NETWORKDAYS(Dashboard!$AJ$1, $D193, Timesheet!$S$50:$S$89)-1))</f>
        <v/>
      </c>
      <c r="V193" s="76" t="str">
        <f t="shared" si="18"/>
        <v/>
      </c>
      <c r="W193" s="76" t="str">
        <f t="shared" si="19"/>
        <v/>
      </c>
      <c r="Y193" s="39" t="str">
        <f t="shared" si="20"/>
        <v/>
      </c>
      <c r="Z193" s="39" t="str">
        <f t="shared" si="21"/>
        <v/>
      </c>
      <c r="AB193" s="106" t="str">
        <f t="shared" si="22"/>
        <v/>
      </c>
    </row>
    <row r="194" spans="1:28" x14ac:dyDescent="0.25">
      <c r="A194" s="14"/>
      <c r="B194" s="153" t="str">
        <f t="shared" si="16"/>
        <v/>
      </c>
      <c r="C194" s="14"/>
      <c r="D194" s="460"/>
      <c r="E194" s="446"/>
      <c r="F194" s="445"/>
      <c r="G194" s="462"/>
      <c r="H194" s="484"/>
      <c r="I194" s="463"/>
      <c r="J194" s="485"/>
      <c r="K194" s="14"/>
      <c r="Q194" s="127" t="str">
        <f t="shared" si="17"/>
        <v/>
      </c>
      <c r="S194" s="39" t="str">
        <f>IF($H194=$O$5, "", IF($D194="", "", IF($D194&lt;Dashboard!$AJ$1, $S$3, IF($D194=Dashboard!$AJ$1, $S$4, IF($T194&lt;=$T$5, $S$5, $S$6)))))</f>
        <v/>
      </c>
      <c r="T194" s="39" t="str">
        <f>IF($H194=$O$5, "", IF($D194="", "", NETWORKDAYS(Dashboard!$AJ$1, $D194, Timesheet!$S$50:$S$89)-1))</f>
        <v/>
      </c>
      <c r="V194" s="76" t="str">
        <f t="shared" si="18"/>
        <v/>
      </c>
      <c r="W194" s="76" t="str">
        <f t="shared" si="19"/>
        <v/>
      </c>
      <c r="Y194" s="39" t="str">
        <f t="shared" si="20"/>
        <v/>
      </c>
      <c r="Z194" s="39" t="str">
        <f t="shared" si="21"/>
        <v/>
      </c>
      <c r="AB194" s="106" t="str">
        <f t="shared" si="22"/>
        <v/>
      </c>
    </row>
    <row r="195" spans="1:28" x14ac:dyDescent="0.25">
      <c r="A195" s="14"/>
      <c r="B195" s="153" t="str">
        <f t="shared" si="16"/>
        <v/>
      </c>
      <c r="C195" s="14"/>
      <c r="D195" s="460"/>
      <c r="E195" s="446"/>
      <c r="F195" s="445"/>
      <c r="G195" s="462"/>
      <c r="H195" s="484"/>
      <c r="I195" s="463"/>
      <c r="J195" s="485"/>
      <c r="K195" s="14"/>
      <c r="Q195" s="127" t="str">
        <f t="shared" si="17"/>
        <v/>
      </c>
      <c r="S195" s="39" t="str">
        <f>IF($H195=$O$5, "", IF($D195="", "", IF($D195&lt;Dashboard!$AJ$1, $S$3, IF($D195=Dashboard!$AJ$1, $S$4, IF($T195&lt;=$T$5, $S$5, $S$6)))))</f>
        <v/>
      </c>
      <c r="T195" s="39" t="str">
        <f>IF($H195=$O$5, "", IF($D195="", "", NETWORKDAYS(Dashboard!$AJ$1, $D195, Timesheet!$S$50:$S$89)-1))</f>
        <v/>
      </c>
      <c r="V195" s="76" t="str">
        <f t="shared" si="18"/>
        <v/>
      </c>
      <c r="W195" s="76" t="str">
        <f t="shared" si="19"/>
        <v/>
      </c>
      <c r="Y195" s="39" t="str">
        <f t="shared" si="20"/>
        <v/>
      </c>
      <c r="Z195" s="39" t="str">
        <f t="shared" si="21"/>
        <v/>
      </c>
      <c r="AB195" s="106" t="str">
        <f t="shared" si="22"/>
        <v/>
      </c>
    </row>
    <row r="196" spans="1:28" x14ac:dyDescent="0.25">
      <c r="A196" s="14"/>
      <c r="B196" s="153" t="str">
        <f t="shared" si="16"/>
        <v/>
      </c>
      <c r="C196" s="14"/>
      <c r="D196" s="460"/>
      <c r="E196" s="446"/>
      <c r="F196" s="445"/>
      <c r="G196" s="462"/>
      <c r="H196" s="484"/>
      <c r="I196" s="463"/>
      <c r="J196" s="485"/>
      <c r="K196" s="14"/>
      <c r="Q196" s="127" t="str">
        <f t="shared" si="17"/>
        <v/>
      </c>
      <c r="S196" s="39" t="str">
        <f>IF($H196=$O$5, "", IF($D196="", "", IF($D196&lt;Dashboard!$AJ$1, $S$3, IF($D196=Dashboard!$AJ$1, $S$4, IF($T196&lt;=$T$5, $S$5, $S$6)))))</f>
        <v/>
      </c>
      <c r="T196" s="39" t="str">
        <f>IF($H196=$O$5, "", IF($D196="", "", NETWORKDAYS(Dashboard!$AJ$1, $D196, Timesheet!$S$50:$S$89)-1))</f>
        <v/>
      </c>
      <c r="V196" s="76" t="str">
        <f t="shared" si="18"/>
        <v/>
      </c>
      <c r="W196" s="76" t="str">
        <f t="shared" si="19"/>
        <v/>
      </c>
      <c r="Y196" s="39" t="str">
        <f t="shared" si="20"/>
        <v/>
      </c>
      <c r="Z196" s="39" t="str">
        <f t="shared" si="21"/>
        <v/>
      </c>
      <c r="AB196" s="106" t="str">
        <f t="shared" si="22"/>
        <v/>
      </c>
    </row>
    <row r="197" spans="1:28" x14ac:dyDescent="0.25">
      <c r="A197" s="14"/>
      <c r="B197" s="153" t="str">
        <f t="shared" si="16"/>
        <v/>
      </c>
      <c r="C197" s="14"/>
      <c r="D197" s="460"/>
      <c r="E197" s="446"/>
      <c r="F197" s="445"/>
      <c r="G197" s="462"/>
      <c r="H197" s="484"/>
      <c r="I197" s="463"/>
      <c r="J197" s="485"/>
      <c r="K197" s="14"/>
      <c r="Q197" s="127" t="str">
        <f t="shared" si="17"/>
        <v/>
      </c>
      <c r="S197" s="39" t="str">
        <f>IF($H197=$O$5, "", IF($D197="", "", IF($D197&lt;Dashboard!$AJ$1, $S$3, IF($D197=Dashboard!$AJ$1, $S$4, IF($T197&lt;=$T$5, $S$5, $S$6)))))</f>
        <v/>
      </c>
      <c r="T197" s="39" t="str">
        <f>IF($H197=$O$5, "", IF($D197="", "", NETWORKDAYS(Dashboard!$AJ$1, $D197, Timesheet!$S$50:$S$89)-1))</f>
        <v/>
      </c>
      <c r="V197" s="76" t="str">
        <f t="shared" si="18"/>
        <v/>
      </c>
      <c r="W197" s="76" t="str">
        <f t="shared" si="19"/>
        <v/>
      </c>
      <c r="Y197" s="39" t="str">
        <f t="shared" si="20"/>
        <v/>
      </c>
      <c r="Z197" s="39" t="str">
        <f t="shared" si="21"/>
        <v/>
      </c>
      <c r="AB197" s="106" t="str">
        <f t="shared" si="22"/>
        <v/>
      </c>
    </row>
    <row r="198" spans="1:28" x14ac:dyDescent="0.25">
      <c r="A198" s="14"/>
      <c r="B198" s="153" t="str">
        <f t="shared" si="16"/>
        <v/>
      </c>
      <c r="C198" s="14"/>
      <c r="D198" s="460"/>
      <c r="E198" s="446"/>
      <c r="F198" s="445"/>
      <c r="G198" s="462"/>
      <c r="H198" s="484"/>
      <c r="I198" s="463"/>
      <c r="J198" s="485"/>
      <c r="K198" s="14"/>
      <c r="Q198" s="127" t="str">
        <f t="shared" si="17"/>
        <v/>
      </c>
      <c r="S198" s="39" t="str">
        <f>IF($H198=$O$5, "", IF($D198="", "", IF($D198&lt;Dashboard!$AJ$1, $S$3, IF($D198=Dashboard!$AJ$1, $S$4, IF($T198&lt;=$T$5, $S$5, $S$6)))))</f>
        <v/>
      </c>
      <c r="T198" s="39" t="str">
        <f>IF($H198=$O$5, "", IF($D198="", "", NETWORKDAYS(Dashboard!$AJ$1, $D198, Timesheet!$S$50:$S$89)-1))</f>
        <v/>
      </c>
      <c r="V198" s="76" t="str">
        <f t="shared" si="18"/>
        <v/>
      </c>
      <c r="W198" s="76" t="str">
        <f t="shared" si="19"/>
        <v/>
      </c>
      <c r="Y198" s="39" t="str">
        <f t="shared" si="20"/>
        <v/>
      </c>
      <c r="Z198" s="39" t="str">
        <f t="shared" si="21"/>
        <v/>
      </c>
      <c r="AB198" s="106" t="str">
        <f t="shared" si="22"/>
        <v/>
      </c>
    </row>
    <row r="199" spans="1:28" x14ac:dyDescent="0.25">
      <c r="A199" s="14"/>
      <c r="B199" s="153" t="str">
        <f t="shared" si="16"/>
        <v/>
      </c>
      <c r="C199" s="14"/>
      <c r="D199" s="460"/>
      <c r="E199" s="446"/>
      <c r="F199" s="445"/>
      <c r="G199" s="462"/>
      <c r="H199" s="484"/>
      <c r="I199" s="463"/>
      <c r="J199" s="485"/>
      <c r="K199" s="14"/>
      <c r="Q199" s="127" t="str">
        <f t="shared" si="17"/>
        <v/>
      </c>
      <c r="S199" s="39" t="str">
        <f>IF($H199=$O$5, "", IF($D199="", "", IF($D199&lt;Dashboard!$AJ$1, $S$3, IF($D199=Dashboard!$AJ$1, $S$4, IF($T199&lt;=$T$5, $S$5, $S$6)))))</f>
        <v/>
      </c>
      <c r="T199" s="39" t="str">
        <f>IF($H199=$O$5, "", IF($D199="", "", NETWORKDAYS(Dashboard!$AJ$1, $D199, Timesheet!$S$50:$S$89)-1))</f>
        <v/>
      </c>
      <c r="V199" s="76" t="str">
        <f t="shared" si="18"/>
        <v/>
      </c>
      <c r="W199" s="76" t="str">
        <f t="shared" si="19"/>
        <v/>
      </c>
      <c r="Y199" s="39" t="str">
        <f t="shared" si="20"/>
        <v/>
      </c>
      <c r="Z199" s="39" t="str">
        <f t="shared" si="21"/>
        <v/>
      </c>
      <c r="AB199" s="106" t="str">
        <f t="shared" si="22"/>
        <v/>
      </c>
    </row>
    <row r="200" spans="1:28" x14ac:dyDescent="0.25">
      <c r="A200" s="14"/>
      <c r="B200" s="153" t="str">
        <f t="shared" si="16"/>
        <v/>
      </c>
      <c r="C200" s="14"/>
      <c r="D200" s="460"/>
      <c r="E200" s="446"/>
      <c r="F200" s="445"/>
      <c r="G200" s="462"/>
      <c r="H200" s="484"/>
      <c r="I200" s="463"/>
      <c r="J200" s="485"/>
      <c r="K200" s="14"/>
      <c r="Q200" s="127" t="str">
        <f t="shared" si="17"/>
        <v/>
      </c>
      <c r="S200" s="39" t="str">
        <f>IF($H200=$O$5, "", IF($D200="", "", IF($D200&lt;Dashboard!$AJ$1, $S$3, IF($D200=Dashboard!$AJ$1, $S$4, IF($T200&lt;=$T$5, $S$5, $S$6)))))</f>
        <v/>
      </c>
      <c r="T200" s="39" t="str">
        <f>IF($H200=$O$5, "", IF($D200="", "", NETWORKDAYS(Dashboard!$AJ$1, $D200, Timesheet!$S$50:$S$89)-1))</f>
        <v/>
      </c>
      <c r="V200" s="76" t="str">
        <f t="shared" si="18"/>
        <v/>
      </c>
      <c r="W200" s="76" t="str">
        <f t="shared" si="19"/>
        <v/>
      </c>
      <c r="Y200" s="39" t="str">
        <f t="shared" si="20"/>
        <v/>
      </c>
      <c r="Z200" s="39" t="str">
        <f t="shared" si="21"/>
        <v/>
      </c>
      <c r="AB200" s="106" t="str">
        <f t="shared" si="22"/>
        <v/>
      </c>
    </row>
    <row r="201" spans="1:28" x14ac:dyDescent="0.25">
      <c r="A201" s="14"/>
      <c r="B201" s="153" t="str">
        <f t="shared" si="16"/>
        <v/>
      </c>
      <c r="C201" s="14"/>
      <c r="D201" s="460"/>
      <c r="E201" s="446"/>
      <c r="F201" s="445"/>
      <c r="G201" s="462"/>
      <c r="H201" s="484"/>
      <c r="I201" s="463"/>
      <c r="J201" s="485"/>
      <c r="K201" s="14"/>
      <c r="Q201" s="127" t="str">
        <f t="shared" si="17"/>
        <v/>
      </c>
      <c r="S201" s="39" t="str">
        <f>IF($H201=$O$5, "", IF($D201="", "", IF($D201&lt;Dashboard!$AJ$1, $S$3, IF($D201=Dashboard!$AJ$1, $S$4, IF($T201&lt;=$T$5, $S$5, $S$6)))))</f>
        <v/>
      </c>
      <c r="T201" s="39" t="str">
        <f>IF($H201=$O$5, "", IF($D201="", "", NETWORKDAYS(Dashboard!$AJ$1, $D201, Timesheet!$S$50:$S$89)-1))</f>
        <v/>
      </c>
      <c r="V201" s="76" t="str">
        <f t="shared" si="18"/>
        <v/>
      </c>
      <c r="W201" s="76" t="str">
        <f t="shared" si="19"/>
        <v/>
      </c>
      <c r="Y201" s="39" t="str">
        <f t="shared" si="20"/>
        <v/>
      </c>
      <c r="Z201" s="39" t="str">
        <f t="shared" si="21"/>
        <v/>
      </c>
      <c r="AB201" s="106" t="str">
        <f t="shared" si="22"/>
        <v/>
      </c>
    </row>
    <row r="202" spans="1:28" x14ac:dyDescent="0.25">
      <c r="A202" s="14"/>
      <c r="B202" s="153" t="str">
        <f t="shared" si="16"/>
        <v/>
      </c>
      <c r="C202" s="14"/>
      <c r="D202" s="460"/>
      <c r="E202" s="446"/>
      <c r="F202" s="445"/>
      <c r="G202" s="462"/>
      <c r="H202" s="484"/>
      <c r="I202" s="463"/>
      <c r="J202" s="485"/>
      <c r="K202" s="14"/>
      <c r="Q202" s="127" t="str">
        <f t="shared" si="17"/>
        <v/>
      </c>
      <c r="S202" s="39" t="str">
        <f>IF($H202=$O$5, "", IF($D202="", "", IF($D202&lt;Dashboard!$AJ$1, $S$3, IF($D202=Dashboard!$AJ$1, $S$4, IF($T202&lt;=$T$5, $S$5, $S$6)))))</f>
        <v/>
      </c>
      <c r="T202" s="39" t="str">
        <f>IF($H202=$O$5, "", IF($D202="", "", NETWORKDAYS(Dashboard!$AJ$1, $D202, Timesheet!$S$50:$S$89)-1))</f>
        <v/>
      </c>
      <c r="V202" s="76" t="str">
        <f t="shared" si="18"/>
        <v/>
      </c>
      <c r="W202" s="76" t="str">
        <f t="shared" si="19"/>
        <v/>
      </c>
      <c r="Y202" s="39" t="str">
        <f t="shared" si="20"/>
        <v/>
      </c>
      <c r="Z202" s="39" t="str">
        <f t="shared" si="21"/>
        <v/>
      </c>
      <c r="AB202" s="106" t="str">
        <f t="shared" si="22"/>
        <v/>
      </c>
    </row>
    <row r="203" spans="1:28" x14ac:dyDescent="0.25">
      <c r="A203" s="14"/>
      <c r="B203" s="153" t="str">
        <f t="shared" si="16"/>
        <v/>
      </c>
      <c r="C203" s="14"/>
      <c r="D203" s="460"/>
      <c r="E203" s="446"/>
      <c r="F203" s="445"/>
      <c r="G203" s="462"/>
      <c r="H203" s="484"/>
      <c r="I203" s="463"/>
      <c r="J203" s="485"/>
      <c r="K203" s="14"/>
      <c r="Q203" s="127" t="str">
        <f t="shared" si="17"/>
        <v/>
      </c>
      <c r="S203" s="39" t="str">
        <f>IF($H203=$O$5, "", IF($D203="", "", IF($D203&lt;Dashboard!$AJ$1, $S$3, IF($D203=Dashboard!$AJ$1, $S$4, IF($T203&lt;=$T$5, $S$5, $S$6)))))</f>
        <v/>
      </c>
      <c r="T203" s="39" t="str">
        <f>IF($H203=$O$5, "", IF($D203="", "", NETWORKDAYS(Dashboard!$AJ$1, $D203, Timesheet!$S$50:$S$89)-1))</f>
        <v/>
      </c>
      <c r="V203" s="76" t="str">
        <f t="shared" si="18"/>
        <v/>
      </c>
      <c r="W203" s="76" t="str">
        <f t="shared" si="19"/>
        <v/>
      </c>
      <c r="Y203" s="39" t="str">
        <f t="shared" si="20"/>
        <v/>
      </c>
      <c r="Z203" s="39" t="str">
        <f t="shared" si="21"/>
        <v/>
      </c>
      <c r="AB203" s="106" t="str">
        <f t="shared" si="22"/>
        <v/>
      </c>
    </row>
    <row r="204" spans="1:28" x14ac:dyDescent="0.25">
      <c r="A204" s="14"/>
      <c r="B204" s="153" t="str">
        <f t="shared" ref="B204:B267" si="23">IFERROR(INDEX($B$5:$B$7, MATCH($S204, $D$5:$D$7, 0)), "")</f>
        <v/>
      </c>
      <c r="C204" s="14"/>
      <c r="D204" s="460"/>
      <c r="E204" s="446"/>
      <c r="F204" s="445"/>
      <c r="G204" s="462"/>
      <c r="H204" s="484"/>
      <c r="I204" s="463"/>
      <c r="J204" s="485"/>
      <c r="K204" s="14"/>
      <c r="Q204" s="127" t="str">
        <f t="shared" ref="Q204:Q267" si="24">IF($G204="","",IFERROR(ROUND(INDEX($O$11:$O$18,MATCH($E204,$N$11:$N$18,0))*$G204*24, 2),""))</f>
        <v/>
      </c>
      <c r="S204" s="39" t="str">
        <f>IF($H204=$O$5, "", IF($D204="", "", IF($D204&lt;Dashboard!$AJ$1, $S$3, IF($D204=Dashboard!$AJ$1, $S$4, IF($T204&lt;=$T$5, $S$5, $S$6)))))</f>
        <v/>
      </c>
      <c r="T204" s="39" t="str">
        <f>IF($H204=$O$5, "", IF($D204="", "", NETWORKDAYS(Dashboard!$AJ$1, $D204, Timesheet!$S$50:$S$89)-1))</f>
        <v/>
      </c>
      <c r="V204" s="76" t="str">
        <f t="shared" ref="V204:V267" si="25">IF($Q204="", "", IF($I204="", $Q204, ""))</f>
        <v/>
      </c>
      <c r="W204" s="76" t="str">
        <f t="shared" ref="W204:W267" si="26">IF($Q204="", "", IF($I204="", "", $Q204))</f>
        <v/>
      </c>
      <c r="Y204" s="39" t="str">
        <f t="shared" ref="Y204:Y267" si="27">IF($D204="", "", TEXT($D204, "ddd"))</f>
        <v/>
      </c>
      <c r="Z204" s="39" t="str">
        <f t="shared" ref="Z204:Z267" si="28">IF($Y204="", "", CONCATENATE($Y204, " - ", IF($E204="", "Uncategorised", $E204)))</f>
        <v/>
      </c>
      <c r="AB204" s="106" t="str">
        <f t="shared" ref="AB204:AB267" si="29">IF($D204="","",IF($E204="","Uncategorised",$E204))</f>
        <v/>
      </c>
    </row>
    <row r="205" spans="1:28" x14ac:dyDescent="0.25">
      <c r="A205" s="14"/>
      <c r="B205" s="153" t="str">
        <f t="shared" si="23"/>
        <v/>
      </c>
      <c r="C205" s="14"/>
      <c r="D205" s="460"/>
      <c r="E205" s="446"/>
      <c r="F205" s="445"/>
      <c r="G205" s="462"/>
      <c r="H205" s="484"/>
      <c r="I205" s="463"/>
      <c r="J205" s="485"/>
      <c r="K205" s="14"/>
      <c r="Q205" s="127" t="str">
        <f t="shared" si="24"/>
        <v/>
      </c>
      <c r="S205" s="39" t="str">
        <f>IF($H205=$O$5, "", IF($D205="", "", IF($D205&lt;Dashboard!$AJ$1, $S$3, IF($D205=Dashboard!$AJ$1, $S$4, IF($T205&lt;=$T$5, $S$5, $S$6)))))</f>
        <v/>
      </c>
      <c r="T205" s="39" t="str">
        <f>IF($H205=$O$5, "", IF($D205="", "", NETWORKDAYS(Dashboard!$AJ$1, $D205, Timesheet!$S$50:$S$89)-1))</f>
        <v/>
      </c>
      <c r="V205" s="76" t="str">
        <f t="shared" si="25"/>
        <v/>
      </c>
      <c r="W205" s="76" t="str">
        <f t="shared" si="26"/>
        <v/>
      </c>
      <c r="Y205" s="39" t="str">
        <f t="shared" si="27"/>
        <v/>
      </c>
      <c r="Z205" s="39" t="str">
        <f t="shared" si="28"/>
        <v/>
      </c>
      <c r="AB205" s="106" t="str">
        <f t="shared" si="29"/>
        <v/>
      </c>
    </row>
    <row r="206" spans="1:28" x14ac:dyDescent="0.25">
      <c r="A206" s="14"/>
      <c r="B206" s="153" t="str">
        <f t="shared" si="23"/>
        <v/>
      </c>
      <c r="C206" s="14"/>
      <c r="D206" s="460"/>
      <c r="E206" s="446"/>
      <c r="F206" s="445"/>
      <c r="G206" s="462"/>
      <c r="H206" s="484"/>
      <c r="I206" s="463"/>
      <c r="J206" s="485"/>
      <c r="K206" s="14"/>
      <c r="Q206" s="127" t="str">
        <f t="shared" si="24"/>
        <v/>
      </c>
      <c r="S206" s="39" t="str">
        <f>IF($H206=$O$5, "", IF($D206="", "", IF($D206&lt;Dashboard!$AJ$1, $S$3, IF($D206=Dashboard!$AJ$1, $S$4, IF($T206&lt;=$T$5, $S$5, $S$6)))))</f>
        <v/>
      </c>
      <c r="T206" s="39" t="str">
        <f>IF($H206=$O$5, "", IF($D206="", "", NETWORKDAYS(Dashboard!$AJ$1, $D206, Timesheet!$S$50:$S$89)-1))</f>
        <v/>
      </c>
      <c r="V206" s="76" t="str">
        <f t="shared" si="25"/>
        <v/>
      </c>
      <c r="W206" s="76" t="str">
        <f t="shared" si="26"/>
        <v/>
      </c>
      <c r="Y206" s="39" t="str">
        <f t="shared" si="27"/>
        <v/>
      </c>
      <c r="Z206" s="39" t="str">
        <f t="shared" si="28"/>
        <v/>
      </c>
      <c r="AB206" s="106" t="str">
        <f t="shared" si="29"/>
        <v/>
      </c>
    </row>
    <row r="207" spans="1:28" x14ac:dyDescent="0.25">
      <c r="A207" s="14"/>
      <c r="B207" s="153" t="str">
        <f t="shared" si="23"/>
        <v/>
      </c>
      <c r="C207" s="14"/>
      <c r="D207" s="460"/>
      <c r="E207" s="446"/>
      <c r="F207" s="445"/>
      <c r="G207" s="462"/>
      <c r="H207" s="484"/>
      <c r="I207" s="463"/>
      <c r="J207" s="485"/>
      <c r="K207" s="14"/>
      <c r="Q207" s="127" t="str">
        <f t="shared" si="24"/>
        <v/>
      </c>
      <c r="S207" s="39" t="str">
        <f>IF($H207=$O$5, "", IF($D207="", "", IF($D207&lt;Dashboard!$AJ$1, $S$3, IF($D207=Dashboard!$AJ$1, $S$4, IF($T207&lt;=$T$5, $S$5, $S$6)))))</f>
        <v/>
      </c>
      <c r="T207" s="39" t="str">
        <f>IF($H207=$O$5, "", IF($D207="", "", NETWORKDAYS(Dashboard!$AJ$1, $D207, Timesheet!$S$50:$S$89)-1))</f>
        <v/>
      </c>
      <c r="V207" s="76" t="str">
        <f t="shared" si="25"/>
        <v/>
      </c>
      <c r="W207" s="76" t="str">
        <f t="shared" si="26"/>
        <v/>
      </c>
      <c r="Y207" s="39" t="str">
        <f t="shared" si="27"/>
        <v/>
      </c>
      <c r="Z207" s="39" t="str">
        <f t="shared" si="28"/>
        <v/>
      </c>
      <c r="AB207" s="106" t="str">
        <f t="shared" si="29"/>
        <v/>
      </c>
    </row>
    <row r="208" spans="1:28" x14ac:dyDescent="0.25">
      <c r="A208" s="14"/>
      <c r="B208" s="153" t="str">
        <f t="shared" si="23"/>
        <v/>
      </c>
      <c r="C208" s="14"/>
      <c r="D208" s="460"/>
      <c r="E208" s="446"/>
      <c r="F208" s="445"/>
      <c r="G208" s="462"/>
      <c r="H208" s="484"/>
      <c r="I208" s="463"/>
      <c r="J208" s="485"/>
      <c r="K208" s="14"/>
      <c r="Q208" s="127" t="str">
        <f t="shared" si="24"/>
        <v/>
      </c>
      <c r="S208" s="39" t="str">
        <f>IF($H208=$O$5, "", IF($D208="", "", IF($D208&lt;Dashboard!$AJ$1, $S$3, IF($D208=Dashboard!$AJ$1, $S$4, IF($T208&lt;=$T$5, $S$5, $S$6)))))</f>
        <v/>
      </c>
      <c r="T208" s="39" t="str">
        <f>IF($H208=$O$5, "", IF($D208="", "", NETWORKDAYS(Dashboard!$AJ$1, $D208, Timesheet!$S$50:$S$89)-1))</f>
        <v/>
      </c>
      <c r="V208" s="76" t="str">
        <f t="shared" si="25"/>
        <v/>
      </c>
      <c r="W208" s="76" t="str">
        <f t="shared" si="26"/>
        <v/>
      </c>
      <c r="Y208" s="39" t="str">
        <f t="shared" si="27"/>
        <v/>
      </c>
      <c r="Z208" s="39" t="str">
        <f t="shared" si="28"/>
        <v/>
      </c>
      <c r="AB208" s="106" t="str">
        <f t="shared" si="29"/>
        <v/>
      </c>
    </row>
    <row r="209" spans="1:28" x14ac:dyDescent="0.25">
      <c r="A209" s="14"/>
      <c r="B209" s="153" t="str">
        <f t="shared" si="23"/>
        <v/>
      </c>
      <c r="C209" s="14"/>
      <c r="D209" s="460"/>
      <c r="E209" s="446"/>
      <c r="F209" s="445"/>
      <c r="G209" s="462"/>
      <c r="H209" s="484"/>
      <c r="I209" s="463"/>
      <c r="J209" s="485"/>
      <c r="K209" s="14"/>
      <c r="Q209" s="127" t="str">
        <f t="shared" si="24"/>
        <v/>
      </c>
      <c r="S209" s="39" t="str">
        <f>IF($H209=$O$5, "", IF($D209="", "", IF($D209&lt;Dashboard!$AJ$1, $S$3, IF($D209=Dashboard!$AJ$1, $S$4, IF($T209&lt;=$T$5, $S$5, $S$6)))))</f>
        <v/>
      </c>
      <c r="T209" s="39" t="str">
        <f>IF($H209=$O$5, "", IF($D209="", "", NETWORKDAYS(Dashboard!$AJ$1, $D209, Timesheet!$S$50:$S$89)-1))</f>
        <v/>
      </c>
      <c r="V209" s="76" t="str">
        <f t="shared" si="25"/>
        <v/>
      </c>
      <c r="W209" s="76" t="str">
        <f t="shared" si="26"/>
        <v/>
      </c>
      <c r="Y209" s="39" t="str">
        <f t="shared" si="27"/>
        <v/>
      </c>
      <c r="Z209" s="39" t="str">
        <f t="shared" si="28"/>
        <v/>
      </c>
      <c r="AB209" s="106" t="str">
        <f t="shared" si="29"/>
        <v/>
      </c>
    </row>
    <row r="210" spans="1:28" x14ac:dyDescent="0.25">
      <c r="A210" s="14"/>
      <c r="B210" s="153" t="str">
        <f t="shared" si="23"/>
        <v/>
      </c>
      <c r="C210" s="14"/>
      <c r="D210" s="460"/>
      <c r="E210" s="446"/>
      <c r="F210" s="445"/>
      <c r="G210" s="462"/>
      <c r="H210" s="484"/>
      <c r="I210" s="463"/>
      <c r="J210" s="485"/>
      <c r="K210" s="14"/>
      <c r="Q210" s="127" t="str">
        <f t="shared" si="24"/>
        <v/>
      </c>
      <c r="S210" s="39" t="str">
        <f>IF($H210=$O$5, "", IF($D210="", "", IF($D210&lt;Dashboard!$AJ$1, $S$3, IF($D210=Dashboard!$AJ$1, $S$4, IF($T210&lt;=$T$5, $S$5, $S$6)))))</f>
        <v/>
      </c>
      <c r="T210" s="39" t="str">
        <f>IF($H210=$O$5, "", IF($D210="", "", NETWORKDAYS(Dashboard!$AJ$1, $D210, Timesheet!$S$50:$S$89)-1))</f>
        <v/>
      </c>
      <c r="V210" s="76" t="str">
        <f t="shared" si="25"/>
        <v/>
      </c>
      <c r="W210" s="76" t="str">
        <f t="shared" si="26"/>
        <v/>
      </c>
      <c r="Y210" s="39" t="str">
        <f t="shared" si="27"/>
        <v/>
      </c>
      <c r="Z210" s="39" t="str">
        <f t="shared" si="28"/>
        <v/>
      </c>
      <c r="AB210" s="106" t="str">
        <f t="shared" si="29"/>
        <v/>
      </c>
    </row>
    <row r="211" spans="1:28" x14ac:dyDescent="0.25">
      <c r="A211" s="14"/>
      <c r="B211" s="153" t="str">
        <f t="shared" si="23"/>
        <v/>
      </c>
      <c r="C211" s="14"/>
      <c r="D211" s="460"/>
      <c r="E211" s="446"/>
      <c r="F211" s="445"/>
      <c r="G211" s="462"/>
      <c r="H211" s="484"/>
      <c r="I211" s="463"/>
      <c r="J211" s="485"/>
      <c r="K211" s="14"/>
      <c r="Q211" s="127" t="str">
        <f t="shared" si="24"/>
        <v/>
      </c>
      <c r="S211" s="39" t="str">
        <f>IF($H211=$O$5, "", IF($D211="", "", IF($D211&lt;Dashboard!$AJ$1, $S$3, IF($D211=Dashboard!$AJ$1, $S$4, IF($T211&lt;=$T$5, $S$5, $S$6)))))</f>
        <v/>
      </c>
      <c r="T211" s="39" t="str">
        <f>IF($H211=$O$5, "", IF($D211="", "", NETWORKDAYS(Dashboard!$AJ$1, $D211, Timesheet!$S$50:$S$89)-1))</f>
        <v/>
      </c>
      <c r="V211" s="76" t="str">
        <f t="shared" si="25"/>
        <v/>
      </c>
      <c r="W211" s="76" t="str">
        <f t="shared" si="26"/>
        <v/>
      </c>
      <c r="Y211" s="39" t="str">
        <f t="shared" si="27"/>
        <v/>
      </c>
      <c r="Z211" s="39" t="str">
        <f t="shared" si="28"/>
        <v/>
      </c>
      <c r="AB211" s="106" t="str">
        <f t="shared" si="29"/>
        <v/>
      </c>
    </row>
    <row r="212" spans="1:28" x14ac:dyDescent="0.25">
      <c r="A212" s="14"/>
      <c r="B212" s="153" t="str">
        <f t="shared" si="23"/>
        <v/>
      </c>
      <c r="C212" s="14"/>
      <c r="D212" s="460"/>
      <c r="E212" s="446"/>
      <c r="F212" s="445"/>
      <c r="G212" s="462"/>
      <c r="H212" s="484"/>
      <c r="I212" s="463"/>
      <c r="J212" s="485"/>
      <c r="K212" s="14"/>
      <c r="Q212" s="127" t="str">
        <f t="shared" si="24"/>
        <v/>
      </c>
      <c r="S212" s="39" t="str">
        <f>IF($H212=$O$5, "", IF($D212="", "", IF($D212&lt;Dashboard!$AJ$1, $S$3, IF($D212=Dashboard!$AJ$1, $S$4, IF($T212&lt;=$T$5, $S$5, $S$6)))))</f>
        <v/>
      </c>
      <c r="T212" s="39" t="str">
        <f>IF($H212=$O$5, "", IF($D212="", "", NETWORKDAYS(Dashboard!$AJ$1, $D212, Timesheet!$S$50:$S$89)-1))</f>
        <v/>
      </c>
      <c r="V212" s="76" t="str">
        <f t="shared" si="25"/>
        <v/>
      </c>
      <c r="W212" s="76" t="str">
        <f t="shared" si="26"/>
        <v/>
      </c>
      <c r="Y212" s="39" t="str">
        <f t="shared" si="27"/>
        <v/>
      </c>
      <c r="Z212" s="39" t="str">
        <f t="shared" si="28"/>
        <v/>
      </c>
      <c r="AB212" s="106" t="str">
        <f t="shared" si="29"/>
        <v/>
      </c>
    </row>
    <row r="213" spans="1:28" x14ac:dyDescent="0.25">
      <c r="A213" s="14"/>
      <c r="B213" s="153" t="str">
        <f t="shared" si="23"/>
        <v/>
      </c>
      <c r="C213" s="14"/>
      <c r="D213" s="460"/>
      <c r="E213" s="446"/>
      <c r="F213" s="445"/>
      <c r="G213" s="462"/>
      <c r="H213" s="484"/>
      <c r="I213" s="463"/>
      <c r="J213" s="485"/>
      <c r="K213" s="14"/>
      <c r="Q213" s="127" t="str">
        <f t="shared" si="24"/>
        <v/>
      </c>
      <c r="S213" s="39" t="str">
        <f>IF($H213=$O$5, "", IF($D213="", "", IF($D213&lt;Dashboard!$AJ$1, $S$3, IF($D213=Dashboard!$AJ$1, $S$4, IF($T213&lt;=$T$5, $S$5, $S$6)))))</f>
        <v/>
      </c>
      <c r="T213" s="39" t="str">
        <f>IF($H213=$O$5, "", IF($D213="", "", NETWORKDAYS(Dashboard!$AJ$1, $D213, Timesheet!$S$50:$S$89)-1))</f>
        <v/>
      </c>
      <c r="V213" s="76" t="str">
        <f t="shared" si="25"/>
        <v/>
      </c>
      <c r="W213" s="76" t="str">
        <f t="shared" si="26"/>
        <v/>
      </c>
      <c r="Y213" s="39" t="str">
        <f t="shared" si="27"/>
        <v/>
      </c>
      <c r="Z213" s="39" t="str">
        <f t="shared" si="28"/>
        <v/>
      </c>
      <c r="AB213" s="106" t="str">
        <f t="shared" si="29"/>
        <v/>
      </c>
    </row>
    <row r="214" spans="1:28" x14ac:dyDescent="0.25">
      <c r="A214" s="14"/>
      <c r="B214" s="153" t="str">
        <f t="shared" si="23"/>
        <v/>
      </c>
      <c r="C214" s="14"/>
      <c r="D214" s="460"/>
      <c r="E214" s="446"/>
      <c r="F214" s="445"/>
      <c r="G214" s="462"/>
      <c r="H214" s="484"/>
      <c r="I214" s="463"/>
      <c r="J214" s="485"/>
      <c r="K214" s="14"/>
      <c r="Q214" s="127" t="str">
        <f t="shared" si="24"/>
        <v/>
      </c>
      <c r="S214" s="39" t="str">
        <f>IF($H214=$O$5, "", IF($D214="", "", IF($D214&lt;Dashboard!$AJ$1, $S$3, IF($D214=Dashboard!$AJ$1, $S$4, IF($T214&lt;=$T$5, $S$5, $S$6)))))</f>
        <v/>
      </c>
      <c r="T214" s="39" t="str">
        <f>IF($H214=$O$5, "", IF($D214="", "", NETWORKDAYS(Dashboard!$AJ$1, $D214, Timesheet!$S$50:$S$89)-1))</f>
        <v/>
      </c>
      <c r="V214" s="76" t="str">
        <f t="shared" si="25"/>
        <v/>
      </c>
      <c r="W214" s="76" t="str">
        <f t="shared" si="26"/>
        <v/>
      </c>
      <c r="Y214" s="39" t="str">
        <f t="shared" si="27"/>
        <v/>
      </c>
      <c r="Z214" s="39" t="str">
        <f t="shared" si="28"/>
        <v/>
      </c>
      <c r="AB214" s="106" t="str">
        <f t="shared" si="29"/>
        <v/>
      </c>
    </row>
    <row r="215" spans="1:28" x14ac:dyDescent="0.25">
      <c r="A215" s="14"/>
      <c r="B215" s="153" t="str">
        <f t="shared" si="23"/>
        <v/>
      </c>
      <c r="C215" s="14"/>
      <c r="D215" s="460"/>
      <c r="E215" s="446"/>
      <c r="F215" s="445"/>
      <c r="G215" s="462"/>
      <c r="H215" s="484"/>
      <c r="I215" s="463"/>
      <c r="J215" s="485"/>
      <c r="K215" s="14"/>
      <c r="Q215" s="127" t="str">
        <f t="shared" si="24"/>
        <v/>
      </c>
      <c r="S215" s="39" t="str">
        <f>IF($H215=$O$5, "", IF($D215="", "", IF($D215&lt;Dashboard!$AJ$1, $S$3, IF($D215=Dashboard!$AJ$1, $S$4, IF($T215&lt;=$T$5, $S$5, $S$6)))))</f>
        <v/>
      </c>
      <c r="T215" s="39" t="str">
        <f>IF($H215=$O$5, "", IF($D215="", "", NETWORKDAYS(Dashboard!$AJ$1, $D215, Timesheet!$S$50:$S$89)-1))</f>
        <v/>
      </c>
      <c r="V215" s="76" t="str">
        <f t="shared" si="25"/>
        <v/>
      </c>
      <c r="W215" s="76" t="str">
        <f t="shared" si="26"/>
        <v/>
      </c>
      <c r="Y215" s="39" t="str">
        <f t="shared" si="27"/>
        <v/>
      </c>
      <c r="Z215" s="39" t="str">
        <f t="shared" si="28"/>
        <v/>
      </c>
      <c r="AB215" s="106" t="str">
        <f t="shared" si="29"/>
        <v/>
      </c>
    </row>
    <row r="216" spans="1:28" x14ac:dyDescent="0.25">
      <c r="A216" s="14"/>
      <c r="B216" s="153" t="str">
        <f t="shared" si="23"/>
        <v/>
      </c>
      <c r="C216" s="14"/>
      <c r="D216" s="460"/>
      <c r="E216" s="446"/>
      <c r="F216" s="445"/>
      <c r="G216" s="462"/>
      <c r="H216" s="484"/>
      <c r="I216" s="463"/>
      <c r="J216" s="485"/>
      <c r="K216" s="14"/>
      <c r="Q216" s="127" t="str">
        <f t="shared" si="24"/>
        <v/>
      </c>
      <c r="S216" s="39" t="str">
        <f>IF($H216=$O$5, "", IF($D216="", "", IF($D216&lt;Dashboard!$AJ$1, $S$3, IF($D216=Dashboard!$AJ$1, $S$4, IF($T216&lt;=$T$5, $S$5, $S$6)))))</f>
        <v/>
      </c>
      <c r="T216" s="39" t="str">
        <f>IF($H216=$O$5, "", IF($D216="", "", NETWORKDAYS(Dashboard!$AJ$1, $D216, Timesheet!$S$50:$S$89)-1))</f>
        <v/>
      </c>
      <c r="V216" s="76" t="str">
        <f t="shared" si="25"/>
        <v/>
      </c>
      <c r="W216" s="76" t="str">
        <f t="shared" si="26"/>
        <v/>
      </c>
      <c r="Y216" s="39" t="str">
        <f t="shared" si="27"/>
        <v/>
      </c>
      <c r="Z216" s="39" t="str">
        <f t="shared" si="28"/>
        <v/>
      </c>
      <c r="AB216" s="106" t="str">
        <f t="shared" si="29"/>
        <v/>
      </c>
    </row>
    <row r="217" spans="1:28" x14ac:dyDescent="0.25">
      <c r="A217" s="14"/>
      <c r="B217" s="153" t="str">
        <f t="shared" si="23"/>
        <v/>
      </c>
      <c r="C217" s="14"/>
      <c r="D217" s="460"/>
      <c r="E217" s="446"/>
      <c r="F217" s="445"/>
      <c r="G217" s="462"/>
      <c r="H217" s="484"/>
      <c r="I217" s="463"/>
      <c r="J217" s="485"/>
      <c r="K217" s="14"/>
      <c r="Q217" s="127" t="str">
        <f t="shared" si="24"/>
        <v/>
      </c>
      <c r="S217" s="39" t="str">
        <f>IF($H217=$O$5, "", IF($D217="", "", IF($D217&lt;Dashboard!$AJ$1, $S$3, IF($D217=Dashboard!$AJ$1, $S$4, IF($T217&lt;=$T$5, $S$5, $S$6)))))</f>
        <v/>
      </c>
      <c r="T217" s="39" t="str">
        <f>IF($H217=$O$5, "", IF($D217="", "", NETWORKDAYS(Dashboard!$AJ$1, $D217, Timesheet!$S$50:$S$89)-1))</f>
        <v/>
      </c>
      <c r="V217" s="76" t="str">
        <f t="shared" si="25"/>
        <v/>
      </c>
      <c r="W217" s="76" t="str">
        <f t="shared" si="26"/>
        <v/>
      </c>
      <c r="Y217" s="39" t="str">
        <f t="shared" si="27"/>
        <v/>
      </c>
      <c r="Z217" s="39" t="str">
        <f t="shared" si="28"/>
        <v/>
      </c>
      <c r="AB217" s="106" t="str">
        <f t="shared" si="29"/>
        <v/>
      </c>
    </row>
    <row r="218" spans="1:28" x14ac:dyDescent="0.25">
      <c r="A218" s="14"/>
      <c r="B218" s="153" t="str">
        <f t="shared" si="23"/>
        <v/>
      </c>
      <c r="C218" s="14"/>
      <c r="D218" s="460"/>
      <c r="E218" s="446"/>
      <c r="F218" s="445"/>
      <c r="G218" s="462"/>
      <c r="H218" s="484"/>
      <c r="I218" s="463"/>
      <c r="J218" s="485"/>
      <c r="K218" s="14"/>
      <c r="Q218" s="127" t="str">
        <f t="shared" si="24"/>
        <v/>
      </c>
      <c r="S218" s="39" t="str">
        <f>IF($H218=$O$5, "", IF($D218="", "", IF($D218&lt;Dashboard!$AJ$1, $S$3, IF($D218=Dashboard!$AJ$1, $S$4, IF($T218&lt;=$T$5, $S$5, $S$6)))))</f>
        <v/>
      </c>
      <c r="T218" s="39" t="str">
        <f>IF($H218=$O$5, "", IF($D218="", "", NETWORKDAYS(Dashboard!$AJ$1, $D218, Timesheet!$S$50:$S$89)-1))</f>
        <v/>
      </c>
      <c r="V218" s="76" t="str">
        <f t="shared" si="25"/>
        <v/>
      </c>
      <c r="W218" s="76" t="str">
        <f t="shared" si="26"/>
        <v/>
      </c>
      <c r="Y218" s="39" t="str">
        <f t="shared" si="27"/>
        <v/>
      </c>
      <c r="Z218" s="39" t="str">
        <f t="shared" si="28"/>
        <v/>
      </c>
      <c r="AB218" s="106" t="str">
        <f t="shared" si="29"/>
        <v/>
      </c>
    </row>
    <row r="219" spans="1:28" x14ac:dyDescent="0.25">
      <c r="A219" s="14"/>
      <c r="B219" s="153" t="str">
        <f t="shared" si="23"/>
        <v/>
      </c>
      <c r="C219" s="14"/>
      <c r="D219" s="460"/>
      <c r="E219" s="446"/>
      <c r="F219" s="445"/>
      <c r="G219" s="462"/>
      <c r="H219" s="484"/>
      <c r="I219" s="463"/>
      <c r="J219" s="485"/>
      <c r="K219" s="14"/>
      <c r="Q219" s="127" t="str">
        <f t="shared" si="24"/>
        <v/>
      </c>
      <c r="S219" s="39" t="str">
        <f>IF($H219=$O$5, "", IF($D219="", "", IF($D219&lt;Dashboard!$AJ$1, $S$3, IF($D219=Dashboard!$AJ$1, $S$4, IF($T219&lt;=$T$5, $S$5, $S$6)))))</f>
        <v/>
      </c>
      <c r="T219" s="39" t="str">
        <f>IF($H219=$O$5, "", IF($D219="", "", NETWORKDAYS(Dashboard!$AJ$1, $D219, Timesheet!$S$50:$S$89)-1))</f>
        <v/>
      </c>
      <c r="V219" s="76" t="str">
        <f t="shared" si="25"/>
        <v/>
      </c>
      <c r="W219" s="76" t="str">
        <f t="shared" si="26"/>
        <v/>
      </c>
      <c r="Y219" s="39" t="str">
        <f t="shared" si="27"/>
        <v/>
      </c>
      <c r="Z219" s="39" t="str">
        <f t="shared" si="28"/>
        <v/>
      </c>
      <c r="AB219" s="106" t="str">
        <f t="shared" si="29"/>
        <v/>
      </c>
    </row>
    <row r="220" spans="1:28" x14ac:dyDescent="0.25">
      <c r="A220" s="14"/>
      <c r="B220" s="153" t="str">
        <f t="shared" si="23"/>
        <v/>
      </c>
      <c r="C220" s="14"/>
      <c r="D220" s="460"/>
      <c r="E220" s="446"/>
      <c r="F220" s="445"/>
      <c r="G220" s="462"/>
      <c r="H220" s="484"/>
      <c r="I220" s="463"/>
      <c r="J220" s="485"/>
      <c r="K220" s="14"/>
      <c r="Q220" s="127" t="str">
        <f t="shared" si="24"/>
        <v/>
      </c>
      <c r="S220" s="39" t="str">
        <f>IF($H220=$O$5, "", IF($D220="", "", IF($D220&lt;Dashboard!$AJ$1, $S$3, IF($D220=Dashboard!$AJ$1, $S$4, IF($T220&lt;=$T$5, $S$5, $S$6)))))</f>
        <v/>
      </c>
      <c r="T220" s="39" t="str">
        <f>IF($H220=$O$5, "", IF($D220="", "", NETWORKDAYS(Dashboard!$AJ$1, $D220, Timesheet!$S$50:$S$89)-1))</f>
        <v/>
      </c>
      <c r="V220" s="76" t="str">
        <f t="shared" si="25"/>
        <v/>
      </c>
      <c r="W220" s="76" t="str">
        <f t="shared" si="26"/>
        <v/>
      </c>
      <c r="Y220" s="39" t="str">
        <f t="shared" si="27"/>
        <v/>
      </c>
      <c r="Z220" s="39" t="str">
        <f t="shared" si="28"/>
        <v/>
      </c>
      <c r="AB220" s="106" t="str">
        <f t="shared" si="29"/>
        <v/>
      </c>
    </row>
    <row r="221" spans="1:28" x14ac:dyDescent="0.25">
      <c r="A221" s="14"/>
      <c r="B221" s="153" t="str">
        <f t="shared" si="23"/>
        <v/>
      </c>
      <c r="C221" s="14"/>
      <c r="D221" s="460"/>
      <c r="E221" s="446"/>
      <c r="F221" s="445"/>
      <c r="G221" s="462"/>
      <c r="H221" s="484"/>
      <c r="I221" s="463"/>
      <c r="J221" s="485"/>
      <c r="K221" s="14"/>
      <c r="Q221" s="127" t="str">
        <f t="shared" si="24"/>
        <v/>
      </c>
      <c r="S221" s="39" t="str">
        <f>IF($H221=$O$5, "", IF($D221="", "", IF($D221&lt;Dashboard!$AJ$1, $S$3, IF($D221=Dashboard!$AJ$1, $S$4, IF($T221&lt;=$T$5, $S$5, $S$6)))))</f>
        <v/>
      </c>
      <c r="T221" s="39" t="str">
        <f>IF($H221=$O$5, "", IF($D221="", "", NETWORKDAYS(Dashboard!$AJ$1, $D221, Timesheet!$S$50:$S$89)-1))</f>
        <v/>
      </c>
      <c r="V221" s="76" t="str">
        <f t="shared" si="25"/>
        <v/>
      </c>
      <c r="W221" s="76" t="str">
        <f t="shared" si="26"/>
        <v/>
      </c>
      <c r="Y221" s="39" t="str">
        <f t="shared" si="27"/>
        <v/>
      </c>
      <c r="Z221" s="39" t="str">
        <f t="shared" si="28"/>
        <v/>
      </c>
      <c r="AB221" s="106" t="str">
        <f t="shared" si="29"/>
        <v/>
      </c>
    </row>
    <row r="222" spans="1:28" x14ac:dyDescent="0.25">
      <c r="A222" s="14"/>
      <c r="B222" s="153" t="str">
        <f t="shared" si="23"/>
        <v/>
      </c>
      <c r="C222" s="14"/>
      <c r="D222" s="460"/>
      <c r="E222" s="446"/>
      <c r="F222" s="445"/>
      <c r="G222" s="462"/>
      <c r="H222" s="484"/>
      <c r="I222" s="463"/>
      <c r="J222" s="485"/>
      <c r="K222" s="14"/>
      <c r="Q222" s="127" t="str">
        <f t="shared" si="24"/>
        <v/>
      </c>
      <c r="S222" s="39" t="str">
        <f>IF($H222=$O$5, "", IF($D222="", "", IF($D222&lt;Dashboard!$AJ$1, $S$3, IF($D222=Dashboard!$AJ$1, $S$4, IF($T222&lt;=$T$5, $S$5, $S$6)))))</f>
        <v/>
      </c>
      <c r="T222" s="39" t="str">
        <f>IF($H222=$O$5, "", IF($D222="", "", NETWORKDAYS(Dashboard!$AJ$1, $D222, Timesheet!$S$50:$S$89)-1))</f>
        <v/>
      </c>
      <c r="V222" s="76" t="str">
        <f t="shared" si="25"/>
        <v/>
      </c>
      <c r="W222" s="76" t="str">
        <f t="shared" si="26"/>
        <v/>
      </c>
      <c r="Y222" s="39" t="str">
        <f t="shared" si="27"/>
        <v/>
      </c>
      <c r="Z222" s="39" t="str">
        <f t="shared" si="28"/>
        <v/>
      </c>
      <c r="AB222" s="106" t="str">
        <f t="shared" si="29"/>
        <v/>
      </c>
    </row>
    <row r="223" spans="1:28" x14ac:dyDescent="0.25">
      <c r="A223" s="14"/>
      <c r="B223" s="153" t="str">
        <f t="shared" si="23"/>
        <v/>
      </c>
      <c r="C223" s="14"/>
      <c r="D223" s="460"/>
      <c r="E223" s="446"/>
      <c r="F223" s="445"/>
      <c r="G223" s="462"/>
      <c r="H223" s="484"/>
      <c r="I223" s="463"/>
      <c r="J223" s="485"/>
      <c r="K223" s="14"/>
      <c r="Q223" s="127" t="str">
        <f t="shared" si="24"/>
        <v/>
      </c>
      <c r="S223" s="39" t="str">
        <f>IF($H223=$O$5, "", IF($D223="", "", IF($D223&lt;Dashboard!$AJ$1, $S$3, IF($D223=Dashboard!$AJ$1, $S$4, IF($T223&lt;=$T$5, $S$5, $S$6)))))</f>
        <v/>
      </c>
      <c r="T223" s="39" t="str">
        <f>IF($H223=$O$5, "", IF($D223="", "", NETWORKDAYS(Dashboard!$AJ$1, $D223, Timesheet!$S$50:$S$89)-1))</f>
        <v/>
      </c>
      <c r="V223" s="76" t="str">
        <f t="shared" si="25"/>
        <v/>
      </c>
      <c r="W223" s="76" t="str">
        <f t="shared" si="26"/>
        <v/>
      </c>
      <c r="Y223" s="39" t="str">
        <f t="shared" si="27"/>
        <v/>
      </c>
      <c r="Z223" s="39" t="str">
        <f t="shared" si="28"/>
        <v/>
      </c>
      <c r="AB223" s="106" t="str">
        <f t="shared" si="29"/>
        <v/>
      </c>
    </row>
    <row r="224" spans="1:28" x14ac:dyDescent="0.25">
      <c r="A224" s="14"/>
      <c r="B224" s="153" t="str">
        <f t="shared" si="23"/>
        <v/>
      </c>
      <c r="C224" s="14"/>
      <c r="D224" s="460"/>
      <c r="E224" s="446"/>
      <c r="F224" s="445"/>
      <c r="G224" s="462"/>
      <c r="H224" s="484"/>
      <c r="I224" s="463"/>
      <c r="J224" s="485"/>
      <c r="K224" s="14"/>
      <c r="Q224" s="127" t="str">
        <f t="shared" si="24"/>
        <v/>
      </c>
      <c r="S224" s="39" t="str">
        <f>IF($H224=$O$5, "", IF($D224="", "", IF($D224&lt;Dashboard!$AJ$1, $S$3, IF($D224=Dashboard!$AJ$1, $S$4, IF($T224&lt;=$T$5, $S$5, $S$6)))))</f>
        <v/>
      </c>
      <c r="T224" s="39" t="str">
        <f>IF($H224=$O$5, "", IF($D224="", "", NETWORKDAYS(Dashboard!$AJ$1, $D224, Timesheet!$S$50:$S$89)-1))</f>
        <v/>
      </c>
      <c r="V224" s="76" t="str">
        <f t="shared" si="25"/>
        <v/>
      </c>
      <c r="W224" s="76" t="str">
        <f t="shared" si="26"/>
        <v/>
      </c>
      <c r="Y224" s="39" t="str">
        <f t="shared" si="27"/>
        <v/>
      </c>
      <c r="Z224" s="39" t="str">
        <f t="shared" si="28"/>
        <v/>
      </c>
      <c r="AB224" s="106" t="str">
        <f t="shared" si="29"/>
        <v/>
      </c>
    </row>
    <row r="225" spans="1:28" x14ac:dyDescent="0.25">
      <c r="A225" s="14"/>
      <c r="B225" s="153" t="str">
        <f t="shared" si="23"/>
        <v/>
      </c>
      <c r="C225" s="14"/>
      <c r="D225" s="460"/>
      <c r="E225" s="446"/>
      <c r="F225" s="445"/>
      <c r="G225" s="462"/>
      <c r="H225" s="484"/>
      <c r="I225" s="463"/>
      <c r="J225" s="485"/>
      <c r="K225" s="14"/>
      <c r="Q225" s="127" t="str">
        <f t="shared" si="24"/>
        <v/>
      </c>
      <c r="S225" s="39" t="str">
        <f>IF($H225=$O$5, "", IF($D225="", "", IF($D225&lt;Dashboard!$AJ$1, $S$3, IF($D225=Dashboard!$AJ$1, $S$4, IF($T225&lt;=$T$5, $S$5, $S$6)))))</f>
        <v/>
      </c>
      <c r="T225" s="39" t="str">
        <f>IF($H225=$O$5, "", IF($D225="", "", NETWORKDAYS(Dashboard!$AJ$1, $D225, Timesheet!$S$50:$S$89)-1))</f>
        <v/>
      </c>
      <c r="V225" s="76" t="str">
        <f t="shared" si="25"/>
        <v/>
      </c>
      <c r="W225" s="76" t="str">
        <f t="shared" si="26"/>
        <v/>
      </c>
      <c r="Y225" s="39" t="str">
        <f t="shared" si="27"/>
        <v/>
      </c>
      <c r="Z225" s="39" t="str">
        <f t="shared" si="28"/>
        <v/>
      </c>
      <c r="AB225" s="106" t="str">
        <f t="shared" si="29"/>
        <v/>
      </c>
    </row>
    <row r="226" spans="1:28" x14ac:dyDescent="0.25">
      <c r="A226" s="14"/>
      <c r="B226" s="153" t="str">
        <f t="shared" si="23"/>
        <v/>
      </c>
      <c r="C226" s="14"/>
      <c r="D226" s="460"/>
      <c r="E226" s="446"/>
      <c r="F226" s="445"/>
      <c r="G226" s="462"/>
      <c r="H226" s="484"/>
      <c r="I226" s="463"/>
      <c r="J226" s="485"/>
      <c r="K226" s="14"/>
      <c r="Q226" s="127" t="str">
        <f t="shared" si="24"/>
        <v/>
      </c>
      <c r="S226" s="39" t="str">
        <f>IF($H226=$O$5, "", IF($D226="", "", IF($D226&lt;Dashboard!$AJ$1, $S$3, IF($D226=Dashboard!$AJ$1, $S$4, IF($T226&lt;=$T$5, $S$5, $S$6)))))</f>
        <v/>
      </c>
      <c r="T226" s="39" t="str">
        <f>IF($H226=$O$5, "", IF($D226="", "", NETWORKDAYS(Dashboard!$AJ$1, $D226, Timesheet!$S$50:$S$89)-1))</f>
        <v/>
      </c>
      <c r="V226" s="76" t="str">
        <f t="shared" si="25"/>
        <v/>
      </c>
      <c r="W226" s="76" t="str">
        <f t="shared" si="26"/>
        <v/>
      </c>
      <c r="Y226" s="39" t="str">
        <f t="shared" si="27"/>
        <v/>
      </c>
      <c r="Z226" s="39" t="str">
        <f t="shared" si="28"/>
        <v/>
      </c>
      <c r="AB226" s="106" t="str">
        <f t="shared" si="29"/>
        <v/>
      </c>
    </row>
    <row r="227" spans="1:28" x14ac:dyDescent="0.25">
      <c r="A227" s="14"/>
      <c r="B227" s="153" t="str">
        <f t="shared" si="23"/>
        <v/>
      </c>
      <c r="C227" s="14"/>
      <c r="D227" s="460"/>
      <c r="E227" s="446"/>
      <c r="F227" s="445"/>
      <c r="G227" s="462"/>
      <c r="H227" s="484"/>
      <c r="I227" s="463"/>
      <c r="J227" s="485"/>
      <c r="K227" s="14"/>
      <c r="Q227" s="127" t="str">
        <f t="shared" si="24"/>
        <v/>
      </c>
      <c r="S227" s="39" t="str">
        <f>IF($H227=$O$5, "", IF($D227="", "", IF($D227&lt;Dashboard!$AJ$1, $S$3, IF($D227=Dashboard!$AJ$1, $S$4, IF($T227&lt;=$T$5, $S$5, $S$6)))))</f>
        <v/>
      </c>
      <c r="T227" s="39" t="str">
        <f>IF($H227=$O$5, "", IF($D227="", "", NETWORKDAYS(Dashboard!$AJ$1, $D227, Timesheet!$S$50:$S$89)-1))</f>
        <v/>
      </c>
      <c r="V227" s="76" t="str">
        <f t="shared" si="25"/>
        <v/>
      </c>
      <c r="W227" s="76" t="str">
        <f t="shared" si="26"/>
        <v/>
      </c>
      <c r="Y227" s="39" t="str">
        <f t="shared" si="27"/>
        <v/>
      </c>
      <c r="Z227" s="39" t="str">
        <f t="shared" si="28"/>
        <v/>
      </c>
      <c r="AB227" s="106" t="str">
        <f t="shared" si="29"/>
        <v/>
      </c>
    </row>
    <row r="228" spans="1:28" x14ac:dyDescent="0.25">
      <c r="A228" s="14"/>
      <c r="B228" s="153" t="str">
        <f t="shared" si="23"/>
        <v/>
      </c>
      <c r="C228" s="14"/>
      <c r="D228" s="460"/>
      <c r="E228" s="446"/>
      <c r="F228" s="445"/>
      <c r="G228" s="462"/>
      <c r="H228" s="484"/>
      <c r="I228" s="463"/>
      <c r="J228" s="485"/>
      <c r="K228" s="14"/>
      <c r="Q228" s="127" t="str">
        <f t="shared" si="24"/>
        <v/>
      </c>
      <c r="S228" s="39" t="str">
        <f>IF($H228=$O$5, "", IF($D228="", "", IF($D228&lt;Dashboard!$AJ$1, $S$3, IF($D228=Dashboard!$AJ$1, $S$4, IF($T228&lt;=$T$5, $S$5, $S$6)))))</f>
        <v/>
      </c>
      <c r="T228" s="39" t="str">
        <f>IF($H228=$O$5, "", IF($D228="", "", NETWORKDAYS(Dashboard!$AJ$1, $D228, Timesheet!$S$50:$S$89)-1))</f>
        <v/>
      </c>
      <c r="V228" s="76" t="str">
        <f t="shared" si="25"/>
        <v/>
      </c>
      <c r="W228" s="76" t="str">
        <f t="shared" si="26"/>
        <v/>
      </c>
      <c r="Y228" s="39" t="str">
        <f t="shared" si="27"/>
        <v/>
      </c>
      <c r="Z228" s="39" t="str">
        <f t="shared" si="28"/>
        <v/>
      </c>
      <c r="AB228" s="106" t="str">
        <f t="shared" si="29"/>
        <v/>
      </c>
    </row>
    <row r="229" spans="1:28" x14ac:dyDescent="0.25">
      <c r="A229" s="14"/>
      <c r="B229" s="153" t="str">
        <f t="shared" si="23"/>
        <v/>
      </c>
      <c r="C229" s="14"/>
      <c r="D229" s="460"/>
      <c r="E229" s="446"/>
      <c r="F229" s="445"/>
      <c r="G229" s="462"/>
      <c r="H229" s="484"/>
      <c r="I229" s="463"/>
      <c r="J229" s="485"/>
      <c r="K229" s="14"/>
      <c r="Q229" s="127" t="str">
        <f t="shared" si="24"/>
        <v/>
      </c>
      <c r="S229" s="39" t="str">
        <f>IF($H229=$O$5, "", IF($D229="", "", IF($D229&lt;Dashboard!$AJ$1, $S$3, IF($D229=Dashboard!$AJ$1, $S$4, IF($T229&lt;=$T$5, $S$5, $S$6)))))</f>
        <v/>
      </c>
      <c r="T229" s="39" t="str">
        <f>IF($H229=$O$5, "", IF($D229="", "", NETWORKDAYS(Dashboard!$AJ$1, $D229, Timesheet!$S$50:$S$89)-1))</f>
        <v/>
      </c>
      <c r="V229" s="76" t="str">
        <f t="shared" si="25"/>
        <v/>
      </c>
      <c r="W229" s="76" t="str">
        <f t="shared" si="26"/>
        <v/>
      </c>
      <c r="Y229" s="39" t="str">
        <f t="shared" si="27"/>
        <v/>
      </c>
      <c r="Z229" s="39" t="str">
        <f t="shared" si="28"/>
        <v/>
      </c>
      <c r="AB229" s="106" t="str">
        <f t="shared" si="29"/>
        <v/>
      </c>
    </row>
    <row r="230" spans="1:28" x14ac:dyDescent="0.25">
      <c r="A230" s="14"/>
      <c r="B230" s="153" t="str">
        <f t="shared" si="23"/>
        <v/>
      </c>
      <c r="C230" s="14"/>
      <c r="D230" s="460"/>
      <c r="E230" s="446"/>
      <c r="F230" s="445"/>
      <c r="G230" s="462"/>
      <c r="H230" s="484"/>
      <c r="I230" s="463"/>
      <c r="J230" s="485"/>
      <c r="K230" s="14"/>
      <c r="Q230" s="127" t="str">
        <f t="shared" si="24"/>
        <v/>
      </c>
      <c r="S230" s="39" t="str">
        <f>IF($H230=$O$5, "", IF($D230="", "", IF($D230&lt;Dashboard!$AJ$1, $S$3, IF($D230=Dashboard!$AJ$1, $S$4, IF($T230&lt;=$T$5, $S$5, $S$6)))))</f>
        <v/>
      </c>
      <c r="T230" s="39" t="str">
        <f>IF($H230=$O$5, "", IF($D230="", "", NETWORKDAYS(Dashboard!$AJ$1, $D230, Timesheet!$S$50:$S$89)-1))</f>
        <v/>
      </c>
      <c r="V230" s="76" t="str">
        <f t="shared" si="25"/>
        <v/>
      </c>
      <c r="W230" s="76" t="str">
        <f t="shared" si="26"/>
        <v/>
      </c>
      <c r="Y230" s="39" t="str">
        <f t="shared" si="27"/>
        <v/>
      </c>
      <c r="Z230" s="39" t="str">
        <f t="shared" si="28"/>
        <v/>
      </c>
      <c r="AB230" s="106" t="str">
        <f t="shared" si="29"/>
        <v/>
      </c>
    </row>
    <row r="231" spans="1:28" x14ac:dyDescent="0.25">
      <c r="A231" s="14"/>
      <c r="B231" s="153" t="str">
        <f t="shared" si="23"/>
        <v/>
      </c>
      <c r="C231" s="14"/>
      <c r="D231" s="460"/>
      <c r="E231" s="446"/>
      <c r="F231" s="445"/>
      <c r="G231" s="462"/>
      <c r="H231" s="484"/>
      <c r="I231" s="463"/>
      <c r="J231" s="485"/>
      <c r="K231" s="14"/>
      <c r="Q231" s="127" t="str">
        <f t="shared" si="24"/>
        <v/>
      </c>
      <c r="S231" s="39" t="str">
        <f>IF($H231=$O$5, "", IF($D231="", "", IF($D231&lt;Dashboard!$AJ$1, $S$3, IF($D231=Dashboard!$AJ$1, $S$4, IF($T231&lt;=$T$5, $S$5, $S$6)))))</f>
        <v/>
      </c>
      <c r="T231" s="39" t="str">
        <f>IF($H231=$O$5, "", IF($D231="", "", NETWORKDAYS(Dashboard!$AJ$1, $D231, Timesheet!$S$50:$S$89)-1))</f>
        <v/>
      </c>
      <c r="V231" s="76" t="str">
        <f t="shared" si="25"/>
        <v/>
      </c>
      <c r="W231" s="76" t="str">
        <f t="shared" si="26"/>
        <v/>
      </c>
      <c r="Y231" s="39" t="str">
        <f t="shared" si="27"/>
        <v/>
      </c>
      <c r="Z231" s="39" t="str">
        <f t="shared" si="28"/>
        <v/>
      </c>
      <c r="AB231" s="106" t="str">
        <f t="shared" si="29"/>
        <v/>
      </c>
    </row>
    <row r="232" spans="1:28" x14ac:dyDescent="0.25">
      <c r="A232" s="14"/>
      <c r="B232" s="153" t="str">
        <f t="shared" si="23"/>
        <v/>
      </c>
      <c r="C232" s="14"/>
      <c r="D232" s="460"/>
      <c r="E232" s="446"/>
      <c r="F232" s="445"/>
      <c r="G232" s="462"/>
      <c r="H232" s="484"/>
      <c r="I232" s="463"/>
      <c r="J232" s="485"/>
      <c r="K232" s="14"/>
      <c r="Q232" s="127" t="str">
        <f t="shared" si="24"/>
        <v/>
      </c>
      <c r="S232" s="39" t="str">
        <f>IF($H232=$O$5, "", IF($D232="", "", IF($D232&lt;Dashboard!$AJ$1, $S$3, IF($D232=Dashboard!$AJ$1, $S$4, IF($T232&lt;=$T$5, $S$5, $S$6)))))</f>
        <v/>
      </c>
      <c r="T232" s="39" t="str">
        <f>IF($H232=$O$5, "", IF($D232="", "", NETWORKDAYS(Dashboard!$AJ$1, $D232, Timesheet!$S$50:$S$89)-1))</f>
        <v/>
      </c>
      <c r="V232" s="76" t="str">
        <f t="shared" si="25"/>
        <v/>
      </c>
      <c r="W232" s="76" t="str">
        <f t="shared" si="26"/>
        <v/>
      </c>
      <c r="Y232" s="39" t="str">
        <f t="shared" si="27"/>
        <v/>
      </c>
      <c r="Z232" s="39" t="str">
        <f t="shared" si="28"/>
        <v/>
      </c>
      <c r="AB232" s="106" t="str">
        <f t="shared" si="29"/>
        <v/>
      </c>
    </row>
    <row r="233" spans="1:28" x14ac:dyDescent="0.25">
      <c r="A233" s="14"/>
      <c r="B233" s="153" t="str">
        <f t="shared" si="23"/>
        <v/>
      </c>
      <c r="C233" s="14"/>
      <c r="D233" s="460"/>
      <c r="E233" s="446"/>
      <c r="F233" s="445"/>
      <c r="G233" s="462"/>
      <c r="H233" s="484"/>
      <c r="I233" s="463"/>
      <c r="J233" s="485"/>
      <c r="K233" s="14"/>
      <c r="Q233" s="127" t="str">
        <f t="shared" si="24"/>
        <v/>
      </c>
      <c r="S233" s="39" t="str">
        <f>IF($H233=$O$5, "", IF($D233="", "", IF($D233&lt;Dashboard!$AJ$1, $S$3, IF($D233=Dashboard!$AJ$1, $S$4, IF($T233&lt;=$T$5, $S$5, $S$6)))))</f>
        <v/>
      </c>
      <c r="T233" s="39" t="str">
        <f>IF($H233=$O$5, "", IF($D233="", "", NETWORKDAYS(Dashboard!$AJ$1, $D233, Timesheet!$S$50:$S$89)-1))</f>
        <v/>
      </c>
      <c r="V233" s="76" t="str">
        <f t="shared" si="25"/>
        <v/>
      </c>
      <c r="W233" s="76" t="str">
        <f t="shared" si="26"/>
        <v/>
      </c>
      <c r="Y233" s="39" t="str">
        <f t="shared" si="27"/>
        <v/>
      </c>
      <c r="Z233" s="39" t="str">
        <f t="shared" si="28"/>
        <v/>
      </c>
      <c r="AB233" s="106" t="str">
        <f t="shared" si="29"/>
        <v/>
      </c>
    </row>
    <row r="234" spans="1:28" x14ac:dyDescent="0.25">
      <c r="A234" s="14"/>
      <c r="B234" s="153" t="str">
        <f t="shared" si="23"/>
        <v/>
      </c>
      <c r="C234" s="14"/>
      <c r="D234" s="460"/>
      <c r="E234" s="446"/>
      <c r="F234" s="445"/>
      <c r="G234" s="462"/>
      <c r="H234" s="484"/>
      <c r="I234" s="463"/>
      <c r="J234" s="485"/>
      <c r="K234" s="14"/>
      <c r="Q234" s="127" t="str">
        <f t="shared" si="24"/>
        <v/>
      </c>
      <c r="S234" s="39" t="str">
        <f>IF($H234=$O$5, "", IF($D234="", "", IF($D234&lt;Dashboard!$AJ$1, $S$3, IF($D234=Dashboard!$AJ$1, $S$4, IF($T234&lt;=$T$5, $S$5, $S$6)))))</f>
        <v/>
      </c>
      <c r="T234" s="39" t="str">
        <f>IF($H234=$O$5, "", IF($D234="", "", NETWORKDAYS(Dashboard!$AJ$1, $D234, Timesheet!$S$50:$S$89)-1))</f>
        <v/>
      </c>
      <c r="V234" s="76" t="str">
        <f t="shared" si="25"/>
        <v/>
      </c>
      <c r="W234" s="76" t="str">
        <f t="shared" si="26"/>
        <v/>
      </c>
      <c r="Y234" s="39" t="str">
        <f t="shared" si="27"/>
        <v/>
      </c>
      <c r="Z234" s="39" t="str">
        <f t="shared" si="28"/>
        <v/>
      </c>
      <c r="AB234" s="106" t="str">
        <f t="shared" si="29"/>
        <v/>
      </c>
    </row>
    <row r="235" spans="1:28" x14ac:dyDescent="0.25">
      <c r="A235" s="14"/>
      <c r="B235" s="153" t="str">
        <f t="shared" si="23"/>
        <v/>
      </c>
      <c r="C235" s="14"/>
      <c r="D235" s="460"/>
      <c r="E235" s="446"/>
      <c r="F235" s="445"/>
      <c r="G235" s="462"/>
      <c r="H235" s="484"/>
      <c r="I235" s="463"/>
      <c r="J235" s="485"/>
      <c r="K235" s="14"/>
      <c r="Q235" s="127" t="str">
        <f t="shared" si="24"/>
        <v/>
      </c>
      <c r="S235" s="39" t="str">
        <f>IF($H235=$O$5, "", IF($D235="", "", IF($D235&lt;Dashboard!$AJ$1, $S$3, IF($D235=Dashboard!$AJ$1, $S$4, IF($T235&lt;=$T$5, $S$5, $S$6)))))</f>
        <v/>
      </c>
      <c r="T235" s="39" t="str">
        <f>IF($H235=$O$5, "", IF($D235="", "", NETWORKDAYS(Dashboard!$AJ$1, $D235, Timesheet!$S$50:$S$89)-1))</f>
        <v/>
      </c>
      <c r="V235" s="76" t="str">
        <f t="shared" si="25"/>
        <v/>
      </c>
      <c r="W235" s="76" t="str">
        <f t="shared" si="26"/>
        <v/>
      </c>
      <c r="Y235" s="39" t="str">
        <f t="shared" si="27"/>
        <v/>
      </c>
      <c r="Z235" s="39" t="str">
        <f t="shared" si="28"/>
        <v/>
      </c>
      <c r="AB235" s="106" t="str">
        <f t="shared" si="29"/>
        <v/>
      </c>
    </row>
    <row r="236" spans="1:28" x14ac:dyDescent="0.25">
      <c r="A236" s="14"/>
      <c r="B236" s="153" t="str">
        <f t="shared" si="23"/>
        <v/>
      </c>
      <c r="C236" s="14"/>
      <c r="D236" s="460"/>
      <c r="E236" s="446"/>
      <c r="F236" s="445"/>
      <c r="G236" s="462"/>
      <c r="H236" s="484"/>
      <c r="I236" s="463"/>
      <c r="J236" s="485"/>
      <c r="K236" s="14"/>
      <c r="Q236" s="127" t="str">
        <f t="shared" si="24"/>
        <v/>
      </c>
      <c r="S236" s="39" t="str">
        <f>IF($H236=$O$5, "", IF($D236="", "", IF($D236&lt;Dashboard!$AJ$1, $S$3, IF($D236=Dashboard!$AJ$1, $S$4, IF($T236&lt;=$T$5, $S$5, $S$6)))))</f>
        <v/>
      </c>
      <c r="T236" s="39" t="str">
        <f>IF($H236=$O$5, "", IF($D236="", "", NETWORKDAYS(Dashboard!$AJ$1, $D236, Timesheet!$S$50:$S$89)-1))</f>
        <v/>
      </c>
      <c r="V236" s="76" t="str">
        <f t="shared" si="25"/>
        <v/>
      </c>
      <c r="W236" s="76" t="str">
        <f t="shared" si="26"/>
        <v/>
      </c>
      <c r="Y236" s="39" t="str">
        <f t="shared" si="27"/>
        <v/>
      </c>
      <c r="Z236" s="39" t="str">
        <f t="shared" si="28"/>
        <v/>
      </c>
      <c r="AB236" s="106" t="str">
        <f t="shared" si="29"/>
        <v/>
      </c>
    </row>
    <row r="237" spans="1:28" x14ac:dyDescent="0.25">
      <c r="A237" s="14"/>
      <c r="B237" s="153" t="str">
        <f t="shared" si="23"/>
        <v/>
      </c>
      <c r="C237" s="14"/>
      <c r="D237" s="460"/>
      <c r="E237" s="446"/>
      <c r="F237" s="445"/>
      <c r="G237" s="462"/>
      <c r="H237" s="484"/>
      <c r="I237" s="463"/>
      <c r="J237" s="485"/>
      <c r="K237" s="14"/>
      <c r="Q237" s="127" t="str">
        <f t="shared" si="24"/>
        <v/>
      </c>
      <c r="S237" s="39" t="str">
        <f>IF($H237=$O$5, "", IF($D237="", "", IF($D237&lt;Dashboard!$AJ$1, $S$3, IF($D237=Dashboard!$AJ$1, $S$4, IF($T237&lt;=$T$5, $S$5, $S$6)))))</f>
        <v/>
      </c>
      <c r="T237" s="39" t="str">
        <f>IF($H237=$O$5, "", IF($D237="", "", NETWORKDAYS(Dashboard!$AJ$1, $D237, Timesheet!$S$50:$S$89)-1))</f>
        <v/>
      </c>
      <c r="V237" s="76" t="str">
        <f t="shared" si="25"/>
        <v/>
      </c>
      <c r="W237" s="76" t="str">
        <f t="shared" si="26"/>
        <v/>
      </c>
      <c r="Y237" s="39" t="str">
        <f t="shared" si="27"/>
        <v/>
      </c>
      <c r="Z237" s="39" t="str">
        <f t="shared" si="28"/>
        <v/>
      </c>
      <c r="AB237" s="106" t="str">
        <f t="shared" si="29"/>
        <v/>
      </c>
    </row>
    <row r="238" spans="1:28" x14ac:dyDescent="0.25">
      <c r="A238" s="14"/>
      <c r="B238" s="153" t="str">
        <f t="shared" si="23"/>
        <v/>
      </c>
      <c r="C238" s="14"/>
      <c r="D238" s="460"/>
      <c r="E238" s="446"/>
      <c r="F238" s="445"/>
      <c r="G238" s="462"/>
      <c r="H238" s="484"/>
      <c r="I238" s="463"/>
      <c r="J238" s="485"/>
      <c r="K238" s="14"/>
      <c r="Q238" s="127" t="str">
        <f t="shared" si="24"/>
        <v/>
      </c>
      <c r="S238" s="39" t="str">
        <f>IF($H238=$O$5, "", IF($D238="", "", IF($D238&lt;Dashboard!$AJ$1, $S$3, IF($D238=Dashboard!$AJ$1, $S$4, IF($T238&lt;=$T$5, $S$5, $S$6)))))</f>
        <v/>
      </c>
      <c r="T238" s="39" t="str">
        <f>IF($H238=$O$5, "", IF($D238="", "", NETWORKDAYS(Dashboard!$AJ$1, $D238, Timesheet!$S$50:$S$89)-1))</f>
        <v/>
      </c>
      <c r="V238" s="76" t="str">
        <f t="shared" si="25"/>
        <v/>
      </c>
      <c r="W238" s="76" t="str">
        <f t="shared" si="26"/>
        <v/>
      </c>
      <c r="Y238" s="39" t="str">
        <f t="shared" si="27"/>
        <v/>
      </c>
      <c r="Z238" s="39" t="str">
        <f t="shared" si="28"/>
        <v/>
      </c>
      <c r="AB238" s="106" t="str">
        <f t="shared" si="29"/>
        <v/>
      </c>
    </row>
    <row r="239" spans="1:28" x14ac:dyDescent="0.25">
      <c r="A239" s="14"/>
      <c r="B239" s="153" t="str">
        <f t="shared" si="23"/>
        <v/>
      </c>
      <c r="C239" s="14"/>
      <c r="D239" s="460"/>
      <c r="E239" s="446"/>
      <c r="F239" s="445"/>
      <c r="G239" s="462"/>
      <c r="H239" s="484"/>
      <c r="I239" s="463"/>
      <c r="J239" s="485"/>
      <c r="K239" s="14"/>
      <c r="Q239" s="127" t="str">
        <f t="shared" si="24"/>
        <v/>
      </c>
      <c r="S239" s="39" t="str">
        <f>IF($H239=$O$5, "", IF($D239="", "", IF($D239&lt;Dashboard!$AJ$1, $S$3, IF($D239=Dashboard!$AJ$1, $S$4, IF($T239&lt;=$T$5, $S$5, $S$6)))))</f>
        <v/>
      </c>
      <c r="T239" s="39" t="str">
        <f>IF($H239=$O$5, "", IF($D239="", "", NETWORKDAYS(Dashboard!$AJ$1, $D239, Timesheet!$S$50:$S$89)-1))</f>
        <v/>
      </c>
      <c r="V239" s="76" t="str">
        <f t="shared" si="25"/>
        <v/>
      </c>
      <c r="W239" s="76" t="str">
        <f t="shared" si="26"/>
        <v/>
      </c>
      <c r="Y239" s="39" t="str">
        <f t="shared" si="27"/>
        <v/>
      </c>
      <c r="Z239" s="39" t="str">
        <f t="shared" si="28"/>
        <v/>
      </c>
      <c r="AB239" s="106" t="str">
        <f t="shared" si="29"/>
        <v/>
      </c>
    </row>
    <row r="240" spans="1:28" x14ac:dyDescent="0.25">
      <c r="A240" s="14"/>
      <c r="B240" s="153" t="str">
        <f t="shared" si="23"/>
        <v/>
      </c>
      <c r="C240" s="14"/>
      <c r="D240" s="460"/>
      <c r="E240" s="446"/>
      <c r="F240" s="445"/>
      <c r="G240" s="462"/>
      <c r="H240" s="484"/>
      <c r="I240" s="463"/>
      <c r="J240" s="485"/>
      <c r="K240" s="14"/>
      <c r="Q240" s="127" t="str">
        <f t="shared" si="24"/>
        <v/>
      </c>
      <c r="S240" s="39" t="str">
        <f>IF($H240=$O$5, "", IF($D240="", "", IF($D240&lt;Dashboard!$AJ$1, $S$3, IF($D240=Dashboard!$AJ$1, $S$4, IF($T240&lt;=$T$5, $S$5, $S$6)))))</f>
        <v/>
      </c>
      <c r="T240" s="39" t="str">
        <f>IF($H240=$O$5, "", IF($D240="", "", NETWORKDAYS(Dashboard!$AJ$1, $D240, Timesheet!$S$50:$S$89)-1))</f>
        <v/>
      </c>
      <c r="V240" s="76" t="str">
        <f t="shared" si="25"/>
        <v/>
      </c>
      <c r="W240" s="76" t="str">
        <f t="shared" si="26"/>
        <v/>
      </c>
      <c r="Y240" s="39" t="str">
        <f t="shared" si="27"/>
        <v/>
      </c>
      <c r="Z240" s="39" t="str">
        <f t="shared" si="28"/>
        <v/>
      </c>
      <c r="AB240" s="106" t="str">
        <f t="shared" si="29"/>
        <v/>
      </c>
    </row>
    <row r="241" spans="1:28" x14ac:dyDescent="0.25">
      <c r="A241" s="14"/>
      <c r="B241" s="153" t="str">
        <f t="shared" si="23"/>
        <v/>
      </c>
      <c r="C241" s="14"/>
      <c r="D241" s="460"/>
      <c r="E241" s="446"/>
      <c r="F241" s="445"/>
      <c r="G241" s="462"/>
      <c r="H241" s="484"/>
      <c r="I241" s="463"/>
      <c r="J241" s="485"/>
      <c r="K241" s="14"/>
      <c r="Q241" s="127" t="str">
        <f t="shared" si="24"/>
        <v/>
      </c>
      <c r="S241" s="39" t="str">
        <f>IF($H241=$O$5, "", IF($D241="", "", IF($D241&lt;Dashboard!$AJ$1, $S$3, IF($D241=Dashboard!$AJ$1, $S$4, IF($T241&lt;=$T$5, $S$5, $S$6)))))</f>
        <v/>
      </c>
      <c r="T241" s="39" t="str">
        <f>IF($H241=$O$5, "", IF($D241="", "", NETWORKDAYS(Dashboard!$AJ$1, $D241, Timesheet!$S$50:$S$89)-1))</f>
        <v/>
      </c>
      <c r="V241" s="76" t="str">
        <f t="shared" si="25"/>
        <v/>
      </c>
      <c r="W241" s="76" t="str">
        <f t="shared" si="26"/>
        <v/>
      </c>
      <c r="Y241" s="39" t="str">
        <f t="shared" si="27"/>
        <v/>
      </c>
      <c r="Z241" s="39" t="str">
        <f t="shared" si="28"/>
        <v/>
      </c>
      <c r="AB241" s="106" t="str">
        <f t="shared" si="29"/>
        <v/>
      </c>
    </row>
    <row r="242" spans="1:28" x14ac:dyDescent="0.25">
      <c r="A242" s="14"/>
      <c r="B242" s="153" t="str">
        <f t="shared" si="23"/>
        <v/>
      </c>
      <c r="C242" s="14"/>
      <c r="D242" s="460"/>
      <c r="E242" s="446"/>
      <c r="F242" s="445"/>
      <c r="G242" s="462"/>
      <c r="H242" s="484"/>
      <c r="I242" s="463"/>
      <c r="J242" s="485"/>
      <c r="K242" s="14"/>
      <c r="Q242" s="127" t="str">
        <f t="shared" si="24"/>
        <v/>
      </c>
      <c r="S242" s="39" t="str">
        <f>IF($H242=$O$5, "", IF($D242="", "", IF($D242&lt;Dashboard!$AJ$1, $S$3, IF($D242=Dashboard!$AJ$1, $S$4, IF($T242&lt;=$T$5, $S$5, $S$6)))))</f>
        <v/>
      </c>
      <c r="T242" s="39" t="str">
        <f>IF($H242=$O$5, "", IF($D242="", "", NETWORKDAYS(Dashboard!$AJ$1, $D242, Timesheet!$S$50:$S$89)-1))</f>
        <v/>
      </c>
      <c r="V242" s="76" t="str">
        <f t="shared" si="25"/>
        <v/>
      </c>
      <c r="W242" s="76" t="str">
        <f t="shared" si="26"/>
        <v/>
      </c>
      <c r="Y242" s="39" t="str">
        <f t="shared" si="27"/>
        <v/>
      </c>
      <c r="Z242" s="39" t="str">
        <f t="shared" si="28"/>
        <v/>
      </c>
      <c r="AB242" s="106" t="str">
        <f t="shared" si="29"/>
        <v/>
      </c>
    </row>
    <row r="243" spans="1:28" x14ac:dyDescent="0.25">
      <c r="A243" s="14"/>
      <c r="B243" s="153" t="str">
        <f t="shared" si="23"/>
        <v/>
      </c>
      <c r="C243" s="14"/>
      <c r="D243" s="460"/>
      <c r="E243" s="446"/>
      <c r="F243" s="445"/>
      <c r="G243" s="462"/>
      <c r="H243" s="484"/>
      <c r="I243" s="463"/>
      <c r="J243" s="485"/>
      <c r="K243" s="14"/>
      <c r="Q243" s="127" t="str">
        <f t="shared" si="24"/>
        <v/>
      </c>
      <c r="S243" s="39" t="str">
        <f>IF($H243=$O$5, "", IF($D243="", "", IF($D243&lt;Dashboard!$AJ$1, $S$3, IF($D243=Dashboard!$AJ$1, $S$4, IF($T243&lt;=$T$5, $S$5, $S$6)))))</f>
        <v/>
      </c>
      <c r="T243" s="39" t="str">
        <f>IF($H243=$O$5, "", IF($D243="", "", NETWORKDAYS(Dashboard!$AJ$1, $D243, Timesheet!$S$50:$S$89)-1))</f>
        <v/>
      </c>
      <c r="V243" s="76" t="str">
        <f t="shared" si="25"/>
        <v/>
      </c>
      <c r="W243" s="76" t="str">
        <f t="shared" si="26"/>
        <v/>
      </c>
      <c r="Y243" s="39" t="str">
        <f t="shared" si="27"/>
        <v/>
      </c>
      <c r="Z243" s="39" t="str">
        <f t="shared" si="28"/>
        <v/>
      </c>
      <c r="AB243" s="106" t="str">
        <f t="shared" si="29"/>
        <v/>
      </c>
    </row>
    <row r="244" spans="1:28" x14ac:dyDescent="0.25">
      <c r="A244" s="14"/>
      <c r="B244" s="153" t="str">
        <f t="shared" si="23"/>
        <v/>
      </c>
      <c r="C244" s="14"/>
      <c r="D244" s="460"/>
      <c r="E244" s="446"/>
      <c r="F244" s="445"/>
      <c r="G244" s="462"/>
      <c r="H244" s="484"/>
      <c r="I244" s="463"/>
      <c r="J244" s="485"/>
      <c r="K244" s="14"/>
      <c r="Q244" s="127" t="str">
        <f t="shared" si="24"/>
        <v/>
      </c>
      <c r="S244" s="39" t="str">
        <f>IF($H244=$O$5, "", IF($D244="", "", IF($D244&lt;Dashboard!$AJ$1, $S$3, IF($D244=Dashboard!$AJ$1, $S$4, IF($T244&lt;=$T$5, $S$5, $S$6)))))</f>
        <v/>
      </c>
      <c r="T244" s="39" t="str">
        <f>IF($H244=$O$5, "", IF($D244="", "", NETWORKDAYS(Dashboard!$AJ$1, $D244, Timesheet!$S$50:$S$89)-1))</f>
        <v/>
      </c>
      <c r="V244" s="76" t="str">
        <f t="shared" si="25"/>
        <v/>
      </c>
      <c r="W244" s="76" t="str">
        <f t="shared" si="26"/>
        <v/>
      </c>
      <c r="Y244" s="39" t="str">
        <f t="shared" si="27"/>
        <v/>
      </c>
      <c r="Z244" s="39" t="str">
        <f t="shared" si="28"/>
        <v/>
      </c>
      <c r="AB244" s="106" t="str">
        <f t="shared" si="29"/>
        <v/>
      </c>
    </row>
    <row r="245" spans="1:28" x14ac:dyDescent="0.25">
      <c r="A245" s="14"/>
      <c r="B245" s="153" t="str">
        <f t="shared" si="23"/>
        <v/>
      </c>
      <c r="C245" s="14"/>
      <c r="D245" s="460"/>
      <c r="E245" s="446"/>
      <c r="F245" s="445"/>
      <c r="G245" s="462"/>
      <c r="H245" s="484"/>
      <c r="I245" s="463"/>
      <c r="J245" s="485"/>
      <c r="K245" s="14"/>
      <c r="Q245" s="127" t="str">
        <f t="shared" si="24"/>
        <v/>
      </c>
      <c r="S245" s="39" t="str">
        <f>IF($H245=$O$5, "", IF($D245="", "", IF($D245&lt;Dashboard!$AJ$1, $S$3, IF($D245=Dashboard!$AJ$1, $S$4, IF($T245&lt;=$T$5, $S$5, $S$6)))))</f>
        <v/>
      </c>
      <c r="T245" s="39" t="str">
        <f>IF($H245=$O$5, "", IF($D245="", "", NETWORKDAYS(Dashboard!$AJ$1, $D245, Timesheet!$S$50:$S$89)-1))</f>
        <v/>
      </c>
      <c r="V245" s="76" t="str">
        <f t="shared" si="25"/>
        <v/>
      </c>
      <c r="W245" s="76" t="str">
        <f t="shared" si="26"/>
        <v/>
      </c>
      <c r="Y245" s="39" t="str">
        <f t="shared" si="27"/>
        <v/>
      </c>
      <c r="Z245" s="39" t="str">
        <f t="shared" si="28"/>
        <v/>
      </c>
      <c r="AB245" s="106" t="str">
        <f t="shared" si="29"/>
        <v/>
      </c>
    </row>
    <row r="246" spans="1:28" x14ac:dyDescent="0.25">
      <c r="A246" s="14"/>
      <c r="B246" s="153" t="str">
        <f t="shared" si="23"/>
        <v/>
      </c>
      <c r="C246" s="14"/>
      <c r="D246" s="460"/>
      <c r="E246" s="446"/>
      <c r="F246" s="445"/>
      <c r="G246" s="462"/>
      <c r="H246" s="484"/>
      <c r="I246" s="463"/>
      <c r="J246" s="485"/>
      <c r="K246" s="14"/>
      <c r="Q246" s="127" t="str">
        <f t="shared" si="24"/>
        <v/>
      </c>
      <c r="S246" s="39" t="str">
        <f>IF($H246=$O$5, "", IF($D246="", "", IF($D246&lt;Dashboard!$AJ$1, $S$3, IF($D246=Dashboard!$AJ$1, $S$4, IF($T246&lt;=$T$5, $S$5, $S$6)))))</f>
        <v/>
      </c>
      <c r="T246" s="39" t="str">
        <f>IF($H246=$O$5, "", IF($D246="", "", NETWORKDAYS(Dashboard!$AJ$1, $D246, Timesheet!$S$50:$S$89)-1))</f>
        <v/>
      </c>
      <c r="V246" s="76" t="str">
        <f t="shared" si="25"/>
        <v/>
      </c>
      <c r="W246" s="76" t="str">
        <f t="shared" si="26"/>
        <v/>
      </c>
      <c r="Y246" s="39" t="str">
        <f t="shared" si="27"/>
        <v/>
      </c>
      <c r="Z246" s="39" t="str">
        <f t="shared" si="28"/>
        <v/>
      </c>
      <c r="AB246" s="106" t="str">
        <f t="shared" si="29"/>
        <v/>
      </c>
    </row>
    <row r="247" spans="1:28" x14ac:dyDescent="0.25">
      <c r="A247" s="14"/>
      <c r="B247" s="153" t="str">
        <f t="shared" si="23"/>
        <v/>
      </c>
      <c r="C247" s="14"/>
      <c r="D247" s="460"/>
      <c r="E247" s="446"/>
      <c r="F247" s="445"/>
      <c r="G247" s="462"/>
      <c r="H247" s="484"/>
      <c r="I247" s="463"/>
      <c r="J247" s="485"/>
      <c r="K247" s="14"/>
      <c r="Q247" s="127" t="str">
        <f t="shared" si="24"/>
        <v/>
      </c>
      <c r="S247" s="39" t="str">
        <f>IF($H247=$O$5, "", IF($D247="", "", IF($D247&lt;Dashboard!$AJ$1, $S$3, IF($D247=Dashboard!$AJ$1, $S$4, IF($T247&lt;=$T$5, $S$5, $S$6)))))</f>
        <v/>
      </c>
      <c r="T247" s="39" t="str">
        <f>IF($H247=$O$5, "", IF($D247="", "", NETWORKDAYS(Dashboard!$AJ$1, $D247, Timesheet!$S$50:$S$89)-1))</f>
        <v/>
      </c>
      <c r="V247" s="76" t="str">
        <f t="shared" si="25"/>
        <v/>
      </c>
      <c r="W247" s="76" t="str">
        <f t="shared" si="26"/>
        <v/>
      </c>
      <c r="Y247" s="39" t="str">
        <f t="shared" si="27"/>
        <v/>
      </c>
      <c r="Z247" s="39" t="str">
        <f t="shared" si="28"/>
        <v/>
      </c>
      <c r="AB247" s="106" t="str">
        <f t="shared" si="29"/>
        <v/>
      </c>
    </row>
    <row r="248" spans="1:28" x14ac:dyDescent="0.25">
      <c r="A248" s="14"/>
      <c r="B248" s="153" t="str">
        <f t="shared" si="23"/>
        <v/>
      </c>
      <c r="C248" s="14"/>
      <c r="D248" s="460"/>
      <c r="E248" s="446"/>
      <c r="F248" s="445"/>
      <c r="G248" s="462"/>
      <c r="H248" s="484"/>
      <c r="I248" s="463"/>
      <c r="J248" s="485"/>
      <c r="K248" s="14"/>
      <c r="Q248" s="127" t="str">
        <f t="shared" si="24"/>
        <v/>
      </c>
      <c r="S248" s="39" t="str">
        <f>IF($H248=$O$5, "", IF($D248="", "", IF($D248&lt;Dashboard!$AJ$1, $S$3, IF($D248=Dashboard!$AJ$1, $S$4, IF($T248&lt;=$T$5, $S$5, $S$6)))))</f>
        <v/>
      </c>
      <c r="T248" s="39" t="str">
        <f>IF($H248=$O$5, "", IF($D248="", "", NETWORKDAYS(Dashboard!$AJ$1, $D248, Timesheet!$S$50:$S$89)-1))</f>
        <v/>
      </c>
      <c r="V248" s="76" t="str">
        <f t="shared" si="25"/>
        <v/>
      </c>
      <c r="W248" s="76" t="str">
        <f t="shared" si="26"/>
        <v/>
      </c>
      <c r="Y248" s="39" t="str">
        <f t="shared" si="27"/>
        <v/>
      </c>
      <c r="Z248" s="39" t="str">
        <f t="shared" si="28"/>
        <v/>
      </c>
      <c r="AB248" s="106" t="str">
        <f t="shared" si="29"/>
        <v/>
      </c>
    </row>
    <row r="249" spans="1:28" x14ac:dyDescent="0.25">
      <c r="A249" s="14"/>
      <c r="B249" s="153" t="str">
        <f t="shared" si="23"/>
        <v/>
      </c>
      <c r="C249" s="14"/>
      <c r="D249" s="460"/>
      <c r="E249" s="446"/>
      <c r="F249" s="445"/>
      <c r="G249" s="462"/>
      <c r="H249" s="484"/>
      <c r="I249" s="463"/>
      <c r="J249" s="485"/>
      <c r="K249" s="14"/>
      <c r="Q249" s="127" t="str">
        <f t="shared" si="24"/>
        <v/>
      </c>
      <c r="S249" s="39" t="str">
        <f>IF($H249=$O$5, "", IF($D249="", "", IF($D249&lt;Dashboard!$AJ$1, $S$3, IF($D249=Dashboard!$AJ$1, $S$4, IF($T249&lt;=$T$5, $S$5, $S$6)))))</f>
        <v/>
      </c>
      <c r="T249" s="39" t="str">
        <f>IF($H249=$O$5, "", IF($D249="", "", NETWORKDAYS(Dashboard!$AJ$1, $D249, Timesheet!$S$50:$S$89)-1))</f>
        <v/>
      </c>
      <c r="V249" s="76" t="str">
        <f t="shared" si="25"/>
        <v/>
      </c>
      <c r="W249" s="76" t="str">
        <f t="shared" si="26"/>
        <v/>
      </c>
      <c r="Y249" s="39" t="str">
        <f t="shared" si="27"/>
        <v/>
      </c>
      <c r="Z249" s="39" t="str">
        <f t="shared" si="28"/>
        <v/>
      </c>
      <c r="AB249" s="106" t="str">
        <f t="shared" si="29"/>
        <v/>
      </c>
    </row>
    <row r="250" spans="1:28" x14ac:dyDescent="0.25">
      <c r="A250" s="14"/>
      <c r="B250" s="153" t="str">
        <f t="shared" si="23"/>
        <v/>
      </c>
      <c r="C250" s="14"/>
      <c r="D250" s="460"/>
      <c r="E250" s="446"/>
      <c r="F250" s="445"/>
      <c r="G250" s="462"/>
      <c r="H250" s="484"/>
      <c r="I250" s="463"/>
      <c r="J250" s="485"/>
      <c r="K250" s="14"/>
      <c r="Q250" s="127" t="str">
        <f t="shared" si="24"/>
        <v/>
      </c>
      <c r="S250" s="39" t="str">
        <f>IF($H250=$O$5, "", IF($D250="", "", IF($D250&lt;Dashboard!$AJ$1, $S$3, IF($D250=Dashboard!$AJ$1, $S$4, IF($T250&lt;=$T$5, $S$5, $S$6)))))</f>
        <v/>
      </c>
      <c r="T250" s="39" t="str">
        <f>IF($H250=$O$5, "", IF($D250="", "", NETWORKDAYS(Dashboard!$AJ$1, $D250, Timesheet!$S$50:$S$89)-1))</f>
        <v/>
      </c>
      <c r="V250" s="76" t="str">
        <f t="shared" si="25"/>
        <v/>
      </c>
      <c r="W250" s="76" t="str">
        <f t="shared" si="26"/>
        <v/>
      </c>
      <c r="Y250" s="39" t="str">
        <f t="shared" si="27"/>
        <v/>
      </c>
      <c r="Z250" s="39" t="str">
        <f t="shared" si="28"/>
        <v/>
      </c>
      <c r="AB250" s="106" t="str">
        <f t="shared" si="29"/>
        <v/>
      </c>
    </row>
    <row r="251" spans="1:28" x14ac:dyDescent="0.25">
      <c r="A251" s="14"/>
      <c r="B251" s="153" t="str">
        <f t="shared" si="23"/>
        <v/>
      </c>
      <c r="C251" s="14"/>
      <c r="D251" s="460"/>
      <c r="E251" s="446"/>
      <c r="F251" s="445"/>
      <c r="G251" s="462"/>
      <c r="H251" s="484"/>
      <c r="I251" s="463"/>
      <c r="J251" s="485"/>
      <c r="K251" s="14"/>
      <c r="Q251" s="127" t="str">
        <f t="shared" si="24"/>
        <v/>
      </c>
      <c r="S251" s="39" t="str">
        <f>IF($H251=$O$5, "", IF($D251="", "", IF($D251&lt;Dashboard!$AJ$1, $S$3, IF($D251=Dashboard!$AJ$1, $S$4, IF($T251&lt;=$T$5, $S$5, $S$6)))))</f>
        <v/>
      </c>
      <c r="T251" s="39" t="str">
        <f>IF($H251=$O$5, "", IF($D251="", "", NETWORKDAYS(Dashboard!$AJ$1, $D251, Timesheet!$S$50:$S$89)-1))</f>
        <v/>
      </c>
      <c r="V251" s="76" t="str">
        <f t="shared" si="25"/>
        <v/>
      </c>
      <c r="W251" s="76" t="str">
        <f t="shared" si="26"/>
        <v/>
      </c>
      <c r="Y251" s="39" t="str">
        <f t="shared" si="27"/>
        <v/>
      </c>
      <c r="Z251" s="39" t="str">
        <f t="shared" si="28"/>
        <v/>
      </c>
      <c r="AB251" s="106" t="str">
        <f t="shared" si="29"/>
        <v/>
      </c>
    </row>
    <row r="252" spans="1:28" x14ac:dyDescent="0.25">
      <c r="A252" s="14"/>
      <c r="B252" s="153" t="str">
        <f t="shared" si="23"/>
        <v/>
      </c>
      <c r="C252" s="14"/>
      <c r="D252" s="460"/>
      <c r="E252" s="446"/>
      <c r="F252" s="445"/>
      <c r="G252" s="462"/>
      <c r="H252" s="484"/>
      <c r="I252" s="463"/>
      <c r="J252" s="485"/>
      <c r="K252" s="14"/>
      <c r="Q252" s="127" t="str">
        <f t="shared" si="24"/>
        <v/>
      </c>
      <c r="S252" s="39" t="str">
        <f>IF($H252=$O$5, "", IF($D252="", "", IF($D252&lt;Dashboard!$AJ$1, $S$3, IF($D252=Dashboard!$AJ$1, $S$4, IF($T252&lt;=$T$5, $S$5, $S$6)))))</f>
        <v/>
      </c>
      <c r="T252" s="39" t="str">
        <f>IF($H252=$O$5, "", IF($D252="", "", NETWORKDAYS(Dashboard!$AJ$1, $D252, Timesheet!$S$50:$S$89)-1))</f>
        <v/>
      </c>
      <c r="V252" s="76" t="str">
        <f t="shared" si="25"/>
        <v/>
      </c>
      <c r="W252" s="76" t="str">
        <f t="shared" si="26"/>
        <v/>
      </c>
      <c r="Y252" s="39" t="str">
        <f t="shared" si="27"/>
        <v/>
      </c>
      <c r="Z252" s="39" t="str">
        <f t="shared" si="28"/>
        <v/>
      </c>
      <c r="AB252" s="106" t="str">
        <f t="shared" si="29"/>
        <v/>
      </c>
    </row>
    <row r="253" spans="1:28" x14ac:dyDescent="0.25">
      <c r="A253" s="14"/>
      <c r="B253" s="153" t="str">
        <f t="shared" si="23"/>
        <v/>
      </c>
      <c r="C253" s="14"/>
      <c r="D253" s="460"/>
      <c r="E253" s="446"/>
      <c r="F253" s="445"/>
      <c r="G253" s="462"/>
      <c r="H253" s="484"/>
      <c r="I253" s="463"/>
      <c r="J253" s="485"/>
      <c r="K253" s="14"/>
      <c r="Q253" s="127" t="str">
        <f t="shared" si="24"/>
        <v/>
      </c>
      <c r="S253" s="39" t="str">
        <f>IF($H253=$O$5, "", IF($D253="", "", IF($D253&lt;Dashboard!$AJ$1, $S$3, IF($D253=Dashboard!$AJ$1, $S$4, IF($T253&lt;=$T$5, $S$5, $S$6)))))</f>
        <v/>
      </c>
      <c r="T253" s="39" t="str">
        <f>IF($H253=$O$5, "", IF($D253="", "", NETWORKDAYS(Dashboard!$AJ$1, $D253, Timesheet!$S$50:$S$89)-1))</f>
        <v/>
      </c>
      <c r="V253" s="76" t="str">
        <f t="shared" si="25"/>
        <v/>
      </c>
      <c r="W253" s="76" t="str">
        <f t="shared" si="26"/>
        <v/>
      </c>
      <c r="Y253" s="39" t="str">
        <f t="shared" si="27"/>
        <v/>
      </c>
      <c r="Z253" s="39" t="str">
        <f t="shared" si="28"/>
        <v/>
      </c>
      <c r="AB253" s="106" t="str">
        <f t="shared" si="29"/>
        <v/>
      </c>
    </row>
    <row r="254" spans="1:28" x14ac:dyDescent="0.25">
      <c r="A254" s="14"/>
      <c r="B254" s="153" t="str">
        <f t="shared" si="23"/>
        <v/>
      </c>
      <c r="C254" s="14"/>
      <c r="D254" s="460"/>
      <c r="E254" s="446"/>
      <c r="F254" s="445"/>
      <c r="G254" s="462"/>
      <c r="H254" s="484"/>
      <c r="I254" s="463"/>
      <c r="J254" s="485"/>
      <c r="K254" s="14"/>
      <c r="Q254" s="127" t="str">
        <f t="shared" si="24"/>
        <v/>
      </c>
      <c r="S254" s="39" t="str">
        <f>IF($H254=$O$5, "", IF($D254="", "", IF($D254&lt;Dashboard!$AJ$1, $S$3, IF($D254=Dashboard!$AJ$1, $S$4, IF($T254&lt;=$T$5, $S$5, $S$6)))))</f>
        <v/>
      </c>
      <c r="T254" s="39" t="str">
        <f>IF($H254=$O$5, "", IF($D254="", "", NETWORKDAYS(Dashboard!$AJ$1, $D254, Timesheet!$S$50:$S$89)-1))</f>
        <v/>
      </c>
      <c r="V254" s="76" t="str">
        <f t="shared" si="25"/>
        <v/>
      </c>
      <c r="W254" s="76" t="str">
        <f t="shared" si="26"/>
        <v/>
      </c>
      <c r="Y254" s="39" t="str">
        <f t="shared" si="27"/>
        <v/>
      </c>
      <c r="Z254" s="39" t="str">
        <f t="shared" si="28"/>
        <v/>
      </c>
      <c r="AB254" s="106" t="str">
        <f t="shared" si="29"/>
        <v/>
      </c>
    </row>
    <row r="255" spans="1:28" x14ac:dyDescent="0.25">
      <c r="A255" s="14"/>
      <c r="B255" s="153" t="str">
        <f t="shared" si="23"/>
        <v/>
      </c>
      <c r="C255" s="14"/>
      <c r="D255" s="460"/>
      <c r="E255" s="446"/>
      <c r="F255" s="445"/>
      <c r="G255" s="462"/>
      <c r="H255" s="484"/>
      <c r="I255" s="463"/>
      <c r="J255" s="485"/>
      <c r="K255" s="14"/>
      <c r="Q255" s="127" t="str">
        <f t="shared" si="24"/>
        <v/>
      </c>
      <c r="S255" s="39" t="str">
        <f>IF($H255=$O$5, "", IF($D255="", "", IF($D255&lt;Dashboard!$AJ$1, $S$3, IF($D255=Dashboard!$AJ$1, $S$4, IF($T255&lt;=$T$5, $S$5, $S$6)))))</f>
        <v/>
      </c>
      <c r="T255" s="39" t="str">
        <f>IF($H255=$O$5, "", IF($D255="", "", NETWORKDAYS(Dashboard!$AJ$1, $D255, Timesheet!$S$50:$S$89)-1))</f>
        <v/>
      </c>
      <c r="V255" s="76" t="str">
        <f t="shared" si="25"/>
        <v/>
      </c>
      <c r="W255" s="76" t="str">
        <f t="shared" si="26"/>
        <v/>
      </c>
      <c r="Y255" s="39" t="str">
        <f t="shared" si="27"/>
        <v/>
      </c>
      <c r="Z255" s="39" t="str">
        <f t="shared" si="28"/>
        <v/>
      </c>
      <c r="AB255" s="106" t="str">
        <f t="shared" si="29"/>
        <v/>
      </c>
    </row>
    <row r="256" spans="1:28" x14ac:dyDescent="0.25">
      <c r="A256" s="14"/>
      <c r="B256" s="153" t="str">
        <f t="shared" si="23"/>
        <v/>
      </c>
      <c r="C256" s="14"/>
      <c r="D256" s="460"/>
      <c r="E256" s="446"/>
      <c r="F256" s="445"/>
      <c r="G256" s="462"/>
      <c r="H256" s="484"/>
      <c r="I256" s="463"/>
      <c r="J256" s="485"/>
      <c r="K256" s="14"/>
      <c r="Q256" s="127" t="str">
        <f t="shared" si="24"/>
        <v/>
      </c>
      <c r="S256" s="39" t="str">
        <f>IF($H256=$O$5, "", IF($D256="", "", IF($D256&lt;Dashboard!$AJ$1, $S$3, IF($D256=Dashboard!$AJ$1, $S$4, IF($T256&lt;=$T$5, $S$5, $S$6)))))</f>
        <v/>
      </c>
      <c r="T256" s="39" t="str">
        <f>IF($H256=$O$5, "", IF($D256="", "", NETWORKDAYS(Dashboard!$AJ$1, $D256, Timesheet!$S$50:$S$89)-1))</f>
        <v/>
      </c>
      <c r="V256" s="76" t="str">
        <f t="shared" si="25"/>
        <v/>
      </c>
      <c r="W256" s="76" t="str">
        <f t="shared" si="26"/>
        <v/>
      </c>
      <c r="Y256" s="39" t="str">
        <f t="shared" si="27"/>
        <v/>
      </c>
      <c r="Z256" s="39" t="str">
        <f t="shared" si="28"/>
        <v/>
      </c>
      <c r="AB256" s="106" t="str">
        <f t="shared" si="29"/>
        <v/>
      </c>
    </row>
    <row r="257" spans="1:28" x14ac:dyDescent="0.25">
      <c r="A257" s="14"/>
      <c r="B257" s="153" t="str">
        <f t="shared" si="23"/>
        <v/>
      </c>
      <c r="C257" s="14"/>
      <c r="D257" s="460"/>
      <c r="E257" s="446"/>
      <c r="F257" s="445"/>
      <c r="G257" s="462"/>
      <c r="H257" s="484"/>
      <c r="I257" s="463"/>
      <c r="J257" s="485"/>
      <c r="K257" s="14"/>
      <c r="Q257" s="127" t="str">
        <f t="shared" si="24"/>
        <v/>
      </c>
      <c r="S257" s="39" t="str">
        <f>IF($H257=$O$5, "", IF($D257="", "", IF($D257&lt;Dashboard!$AJ$1, $S$3, IF($D257=Dashboard!$AJ$1, $S$4, IF($T257&lt;=$T$5, $S$5, $S$6)))))</f>
        <v/>
      </c>
      <c r="T257" s="39" t="str">
        <f>IF($H257=$O$5, "", IF($D257="", "", NETWORKDAYS(Dashboard!$AJ$1, $D257, Timesheet!$S$50:$S$89)-1))</f>
        <v/>
      </c>
      <c r="V257" s="76" t="str">
        <f t="shared" si="25"/>
        <v/>
      </c>
      <c r="W257" s="76" t="str">
        <f t="shared" si="26"/>
        <v/>
      </c>
      <c r="Y257" s="39" t="str">
        <f t="shared" si="27"/>
        <v/>
      </c>
      <c r="Z257" s="39" t="str">
        <f t="shared" si="28"/>
        <v/>
      </c>
      <c r="AB257" s="106" t="str">
        <f t="shared" si="29"/>
        <v/>
      </c>
    </row>
    <row r="258" spans="1:28" x14ac:dyDescent="0.25">
      <c r="A258" s="14"/>
      <c r="B258" s="153" t="str">
        <f t="shared" si="23"/>
        <v/>
      </c>
      <c r="C258" s="14"/>
      <c r="D258" s="460"/>
      <c r="E258" s="446"/>
      <c r="F258" s="445"/>
      <c r="G258" s="462"/>
      <c r="H258" s="484"/>
      <c r="I258" s="463"/>
      <c r="J258" s="485"/>
      <c r="K258" s="14"/>
      <c r="Q258" s="127" t="str">
        <f t="shared" si="24"/>
        <v/>
      </c>
      <c r="S258" s="39" t="str">
        <f>IF($H258=$O$5, "", IF($D258="", "", IF($D258&lt;Dashboard!$AJ$1, $S$3, IF($D258=Dashboard!$AJ$1, $S$4, IF($T258&lt;=$T$5, $S$5, $S$6)))))</f>
        <v/>
      </c>
      <c r="T258" s="39" t="str">
        <f>IF($H258=$O$5, "", IF($D258="", "", NETWORKDAYS(Dashboard!$AJ$1, $D258, Timesheet!$S$50:$S$89)-1))</f>
        <v/>
      </c>
      <c r="V258" s="76" t="str">
        <f t="shared" si="25"/>
        <v/>
      </c>
      <c r="W258" s="76" t="str">
        <f t="shared" si="26"/>
        <v/>
      </c>
      <c r="Y258" s="39" t="str">
        <f t="shared" si="27"/>
        <v/>
      </c>
      <c r="Z258" s="39" t="str">
        <f t="shared" si="28"/>
        <v/>
      </c>
      <c r="AB258" s="106" t="str">
        <f t="shared" si="29"/>
        <v/>
      </c>
    </row>
    <row r="259" spans="1:28" x14ac:dyDescent="0.25">
      <c r="A259" s="14"/>
      <c r="B259" s="153" t="str">
        <f t="shared" si="23"/>
        <v/>
      </c>
      <c r="C259" s="14"/>
      <c r="D259" s="460"/>
      <c r="E259" s="446"/>
      <c r="F259" s="445"/>
      <c r="G259" s="462"/>
      <c r="H259" s="484"/>
      <c r="I259" s="463"/>
      <c r="J259" s="485"/>
      <c r="K259" s="14"/>
      <c r="Q259" s="127" t="str">
        <f t="shared" si="24"/>
        <v/>
      </c>
      <c r="S259" s="39" t="str">
        <f>IF($H259=$O$5, "", IF($D259="", "", IF($D259&lt;Dashboard!$AJ$1, $S$3, IF($D259=Dashboard!$AJ$1, $S$4, IF($T259&lt;=$T$5, $S$5, $S$6)))))</f>
        <v/>
      </c>
      <c r="T259" s="39" t="str">
        <f>IF($H259=$O$5, "", IF($D259="", "", NETWORKDAYS(Dashboard!$AJ$1, $D259, Timesheet!$S$50:$S$89)-1))</f>
        <v/>
      </c>
      <c r="V259" s="76" t="str">
        <f t="shared" si="25"/>
        <v/>
      </c>
      <c r="W259" s="76" t="str">
        <f t="shared" si="26"/>
        <v/>
      </c>
      <c r="Y259" s="39" t="str">
        <f t="shared" si="27"/>
        <v/>
      </c>
      <c r="Z259" s="39" t="str">
        <f t="shared" si="28"/>
        <v/>
      </c>
      <c r="AB259" s="106" t="str">
        <f t="shared" si="29"/>
        <v/>
      </c>
    </row>
    <row r="260" spans="1:28" x14ac:dyDescent="0.25">
      <c r="A260" s="14"/>
      <c r="B260" s="153" t="str">
        <f t="shared" si="23"/>
        <v/>
      </c>
      <c r="C260" s="14"/>
      <c r="D260" s="460"/>
      <c r="E260" s="446"/>
      <c r="F260" s="445"/>
      <c r="G260" s="462"/>
      <c r="H260" s="484"/>
      <c r="I260" s="463"/>
      <c r="J260" s="485"/>
      <c r="K260" s="14"/>
      <c r="Q260" s="127" t="str">
        <f t="shared" si="24"/>
        <v/>
      </c>
      <c r="S260" s="39" t="str">
        <f>IF($H260=$O$5, "", IF($D260="", "", IF($D260&lt;Dashboard!$AJ$1, $S$3, IF($D260=Dashboard!$AJ$1, $S$4, IF($T260&lt;=$T$5, $S$5, $S$6)))))</f>
        <v/>
      </c>
      <c r="T260" s="39" t="str">
        <f>IF($H260=$O$5, "", IF($D260="", "", NETWORKDAYS(Dashboard!$AJ$1, $D260, Timesheet!$S$50:$S$89)-1))</f>
        <v/>
      </c>
      <c r="V260" s="76" t="str">
        <f t="shared" si="25"/>
        <v/>
      </c>
      <c r="W260" s="76" t="str">
        <f t="shared" si="26"/>
        <v/>
      </c>
      <c r="Y260" s="39" t="str">
        <f t="shared" si="27"/>
        <v/>
      </c>
      <c r="Z260" s="39" t="str">
        <f t="shared" si="28"/>
        <v/>
      </c>
      <c r="AB260" s="106" t="str">
        <f t="shared" si="29"/>
        <v/>
      </c>
    </row>
    <row r="261" spans="1:28" x14ac:dyDescent="0.25">
      <c r="A261" s="14"/>
      <c r="B261" s="153" t="str">
        <f t="shared" si="23"/>
        <v/>
      </c>
      <c r="C261" s="14"/>
      <c r="D261" s="460"/>
      <c r="E261" s="446"/>
      <c r="F261" s="445"/>
      <c r="G261" s="462"/>
      <c r="H261" s="484"/>
      <c r="I261" s="463"/>
      <c r="J261" s="485"/>
      <c r="K261" s="14"/>
      <c r="Q261" s="127" t="str">
        <f t="shared" si="24"/>
        <v/>
      </c>
      <c r="S261" s="39" t="str">
        <f>IF($H261=$O$5, "", IF($D261="", "", IF($D261&lt;Dashboard!$AJ$1, $S$3, IF($D261=Dashboard!$AJ$1, $S$4, IF($T261&lt;=$T$5, $S$5, $S$6)))))</f>
        <v/>
      </c>
      <c r="T261" s="39" t="str">
        <f>IF($H261=$O$5, "", IF($D261="", "", NETWORKDAYS(Dashboard!$AJ$1, $D261, Timesheet!$S$50:$S$89)-1))</f>
        <v/>
      </c>
      <c r="V261" s="76" t="str">
        <f t="shared" si="25"/>
        <v/>
      </c>
      <c r="W261" s="76" t="str">
        <f t="shared" si="26"/>
        <v/>
      </c>
      <c r="Y261" s="39" t="str">
        <f t="shared" si="27"/>
        <v/>
      </c>
      <c r="Z261" s="39" t="str">
        <f t="shared" si="28"/>
        <v/>
      </c>
      <c r="AB261" s="106" t="str">
        <f t="shared" si="29"/>
        <v/>
      </c>
    </row>
    <row r="262" spans="1:28" x14ac:dyDescent="0.25">
      <c r="A262" s="14"/>
      <c r="B262" s="153" t="str">
        <f t="shared" si="23"/>
        <v/>
      </c>
      <c r="C262" s="14"/>
      <c r="D262" s="460"/>
      <c r="E262" s="446"/>
      <c r="F262" s="445"/>
      <c r="G262" s="462"/>
      <c r="H262" s="484"/>
      <c r="I262" s="463"/>
      <c r="J262" s="485"/>
      <c r="K262" s="14"/>
      <c r="Q262" s="127" t="str">
        <f t="shared" si="24"/>
        <v/>
      </c>
      <c r="S262" s="39" t="str">
        <f>IF($H262=$O$5, "", IF($D262="", "", IF($D262&lt;Dashboard!$AJ$1, $S$3, IF($D262=Dashboard!$AJ$1, $S$4, IF($T262&lt;=$T$5, $S$5, $S$6)))))</f>
        <v/>
      </c>
      <c r="T262" s="39" t="str">
        <f>IF($H262=$O$5, "", IF($D262="", "", NETWORKDAYS(Dashboard!$AJ$1, $D262, Timesheet!$S$50:$S$89)-1))</f>
        <v/>
      </c>
      <c r="V262" s="76" t="str">
        <f t="shared" si="25"/>
        <v/>
      </c>
      <c r="W262" s="76" t="str">
        <f t="shared" si="26"/>
        <v/>
      </c>
      <c r="Y262" s="39" t="str">
        <f t="shared" si="27"/>
        <v/>
      </c>
      <c r="Z262" s="39" t="str">
        <f t="shared" si="28"/>
        <v/>
      </c>
      <c r="AB262" s="106" t="str">
        <f t="shared" si="29"/>
        <v/>
      </c>
    </row>
    <row r="263" spans="1:28" x14ac:dyDescent="0.25">
      <c r="A263" s="14"/>
      <c r="B263" s="153" t="str">
        <f t="shared" si="23"/>
        <v/>
      </c>
      <c r="C263" s="14"/>
      <c r="D263" s="460"/>
      <c r="E263" s="446"/>
      <c r="F263" s="445"/>
      <c r="G263" s="462"/>
      <c r="H263" s="484"/>
      <c r="I263" s="463"/>
      <c r="J263" s="485"/>
      <c r="K263" s="14"/>
      <c r="Q263" s="127" t="str">
        <f t="shared" si="24"/>
        <v/>
      </c>
      <c r="S263" s="39" t="str">
        <f>IF($H263=$O$5, "", IF($D263="", "", IF($D263&lt;Dashboard!$AJ$1, $S$3, IF($D263=Dashboard!$AJ$1, $S$4, IF($T263&lt;=$T$5, $S$5, $S$6)))))</f>
        <v/>
      </c>
      <c r="T263" s="39" t="str">
        <f>IF($H263=$O$5, "", IF($D263="", "", NETWORKDAYS(Dashboard!$AJ$1, $D263, Timesheet!$S$50:$S$89)-1))</f>
        <v/>
      </c>
      <c r="V263" s="76" t="str">
        <f t="shared" si="25"/>
        <v/>
      </c>
      <c r="W263" s="76" t="str">
        <f t="shared" si="26"/>
        <v/>
      </c>
      <c r="Y263" s="39" t="str">
        <f t="shared" si="27"/>
        <v/>
      </c>
      <c r="Z263" s="39" t="str">
        <f t="shared" si="28"/>
        <v/>
      </c>
      <c r="AB263" s="106" t="str">
        <f t="shared" si="29"/>
        <v/>
      </c>
    </row>
    <row r="264" spans="1:28" x14ac:dyDescent="0.25">
      <c r="A264" s="14"/>
      <c r="B264" s="153" t="str">
        <f t="shared" si="23"/>
        <v/>
      </c>
      <c r="C264" s="14"/>
      <c r="D264" s="460"/>
      <c r="E264" s="446"/>
      <c r="F264" s="445"/>
      <c r="G264" s="462"/>
      <c r="H264" s="484"/>
      <c r="I264" s="463"/>
      <c r="J264" s="485"/>
      <c r="K264" s="14"/>
      <c r="Q264" s="127" t="str">
        <f t="shared" si="24"/>
        <v/>
      </c>
      <c r="S264" s="39" t="str">
        <f>IF($H264=$O$5, "", IF($D264="", "", IF($D264&lt;Dashboard!$AJ$1, $S$3, IF($D264=Dashboard!$AJ$1, $S$4, IF($T264&lt;=$T$5, $S$5, $S$6)))))</f>
        <v/>
      </c>
      <c r="T264" s="39" t="str">
        <f>IF($H264=$O$5, "", IF($D264="", "", NETWORKDAYS(Dashboard!$AJ$1, $D264, Timesheet!$S$50:$S$89)-1))</f>
        <v/>
      </c>
      <c r="V264" s="76" t="str">
        <f t="shared" si="25"/>
        <v/>
      </c>
      <c r="W264" s="76" t="str">
        <f t="shared" si="26"/>
        <v/>
      </c>
      <c r="Y264" s="39" t="str">
        <f t="shared" si="27"/>
        <v/>
      </c>
      <c r="Z264" s="39" t="str">
        <f t="shared" si="28"/>
        <v/>
      </c>
      <c r="AB264" s="106" t="str">
        <f t="shared" si="29"/>
        <v/>
      </c>
    </row>
    <row r="265" spans="1:28" x14ac:dyDescent="0.25">
      <c r="A265" s="14"/>
      <c r="B265" s="153" t="str">
        <f t="shared" si="23"/>
        <v/>
      </c>
      <c r="C265" s="14"/>
      <c r="D265" s="460"/>
      <c r="E265" s="446"/>
      <c r="F265" s="445"/>
      <c r="G265" s="462"/>
      <c r="H265" s="484"/>
      <c r="I265" s="463"/>
      <c r="J265" s="485"/>
      <c r="K265" s="14"/>
      <c r="Q265" s="127" t="str">
        <f t="shared" si="24"/>
        <v/>
      </c>
      <c r="S265" s="39" t="str">
        <f>IF($H265=$O$5, "", IF($D265="", "", IF($D265&lt;Dashboard!$AJ$1, $S$3, IF($D265=Dashboard!$AJ$1, $S$4, IF($T265&lt;=$T$5, $S$5, $S$6)))))</f>
        <v/>
      </c>
      <c r="T265" s="39" t="str">
        <f>IF($H265=$O$5, "", IF($D265="", "", NETWORKDAYS(Dashboard!$AJ$1, $D265, Timesheet!$S$50:$S$89)-1))</f>
        <v/>
      </c>
      <c r="V265" s="76" t="str">
        <f t="shared" si="25"/>
        <v/>
      </c>
      <c r="W265" s="76" t="str">
        <f t="shared" si="26"/>
        <v/>
      </c>
      <c r="Y265" s="39" t="str">
        <f t="shared" si="27"/>
        <v/>
      </c>
      <c r="Z265" s="39" t="str">
        <f t="shared" si="28"/>
        <v/>
      </c>
      <c r="AB265" s="106" t="str">
        <f t="shared" si="29"/>
        <v/>
      </c>
    </row>
    <row r="266" spans="1:28" x14ac:dyDescent="0.25">
      <c r="A266" s="14"/>
      <c r="B266" s="153" t="str">
        <f t="shared" si="23"/>
        <v/>
      </c>
      <c r="C266" s="14"/>
      <c r="D266" s="460"/>
      <c r="E266" s="446"/>
      <c r="F266" s="445"/>
      <c r="G266" s="462"/>
      <c r="H266" s="484"/>
      <c r="I266" s="463"/>
      <c r="J266" s="485"/>
      <c r="K266" s="14"/>
      <c r="Q266" s="127" t="str">
        <f t="shared" si="24"/>
        <v/>
      </c>
      <c r="S266" s="39" t="str">
        <f>IF($H266=$O$5, "", IF($D266="", "", IF($D266&lt;Dashboard!$AJ$1, $S$3, IF($D266=Dashboard!$AJ$1, $S$4, IF($T266&lt;=$T$5, $S$5, $S$6)))))</f>
        <v/>
      </c>
      <c r="T266" s="39" t="str">
        <f>IF($H266=$O$5, "", IF($D266="", "", NETWORKDAYS(Dashboard!$AJ$1, $D266, Timesheet!$S$50:$S$89)-1))</f>
        <v/>
      </c>
      <c r="V266" s="76" t="str">
        <f t="shared" si="25"/>
        <v/>
      </c>
      <c r="W266" s="76" t="str">
        <f t="shared" si="26"/>
        <v/>
      </c>
      <c r="Y266" s="39" t="str">
        <f t="shared" si="27"/>
        <v/>
      </c>
      <c r="Z266" s="39" t="str">
        <f t="shared" si="28"/>
        <v/>
      </c>
      <c r="AB266" s="106" t="str">
        <f t="shared" si="29"/>
        <v/>
      </c>
    </row>
    <row r="267" spans="1:28" x14ac:dyDescent="0.25">
      <c r="A267" s="14"/>
      <c r="B267" s="153" t="str">
        <f t="shared" si="23"/>
        <v/>
      </c>
      <c r="C267" s="14"/>
      <c r="D267" s="460"/>
      <c r="E267" s="446"/>
      <c r="F267" s="445"/>
      <c r="G267" s="462"/>
      <c r="H267" s="484"/>
      <c r="I267" s="463"/>
      <c r="J267" s="485"/>
      <c r="K267" s="14"/>
      <c r="Q267" s="127" t="str">
        <f t="shared" si="24"/>
        <v/>
      </c>
      <c r="S267" s="39" t="str">
        <f>IF($H267=$O$5, "", IF($D267="", "", IF($D267&lt;Dashboard!$AJ$1, $S$3, IF($D267=Dashboard!$AJ$1, $S$4, IF($T267&lt;=$T$5, $S$5, $S$6)))))</f>
        <v/>
      </c>
      <c r="T267" s="39" t="str">
        <f>IF($H267=$O$5, "", IF($D267="", "", NETWORKDAYS(Dashboard!$AJ$1, $D267, Timesheet!$S$50:$S$89)-1))</f>
        <v/>
      </c>
      <c r="V267" s="76" t="str">
        <f t="shared" si="25"/>
        <v/>
      </c>
      <c r="W267" s="76" t="str">
        <f t="shared" si="26"/>
        <v/>
      </c>
      <c r="Y267" s="39" t="str">
        <f t="shared" si="27"/>
        <v/>
      </c>
      <c r="Z267" s="39" t="str">
        <f t="shared" si="28"/>
        <v/>
      </c>
      <c r="AB267" s="106" t="str">
        <f t="shared" si="29"/>
        <v/>
      </c>
    </row>
    <row r="268" spans="1:28" x14ac:dyDescent="0.25">
      <c r="A268" s="14"/>
      <c r="B268" s="153" t="str">
        <f t="shared" ref="B268:B331" si="30">IFERROR(INDEX($B$5:$B$7, MATCH($S268, $D$5:$D$7, 0)), "")</f>
        <v/>
      </c>
      <c r="C268" s="14"/>
      <c r="D268" s="460"/>
      <c r="E268" s="446"/>
      <c r="F268" s="445"/>
      <c r="G268" s="462"/>
      <c r="H268" s="484"/>
      <c r="I268" s="463"/>
      <c r="J268" s="485"/>
      <c r="K268" s="14"/>
      <c r="Q268" s="127" t="str">
        <f t="shared" ref="Q268:Q331" si="31">IF($G268="","",IFERROR(ROUND(INDEX($O$11:$O$18,MATCH($E268,$N$11:$N$18,0))*$G268*24, 2),""))</f>
        <v/>
      </c>
      <c r="S268" s="39" t="str">
        <f>IF($H268=$O$5, "", IF($D268="", "", IF($D268&lt;Dashboard!$AJ$1, $S$3, IF($D268=Dashboard!$AJ$1, $S$4, IF($T268&lt;=$T$5, $S$5, $S$6)))))</f>
        <v/>
      </c>
      <c r="T268" s="39" t="str">
        <f>IF($H268=$O$5, "", IF($D268="", "", NETWORKDAYS(Dashboard!$AJ$1, $D268, Timesheet!$S$50:$S$89)-1))</f>
        <v/>
      </c>
      <c r="V268" s="76" t="str">
        <f t="shared" ref="V268:V331" si="32">IF($Q268="", "", IF($I268="", $Q268, ""))</f>
        <v/>
      </c>
      <c r="W268" s="76" t="str">
        <f t="shared" ref="W268:W331" si="33">IF($Q268="", "", IF($I268="", "", $Q268))</f>
        <v/>
      </c>
      <c r="Y268" s="39" t="str">
        <f t="shared" ref="Y268:Y331" si="34">IF($D268="", "", TEXT($D268, "ddd"))</f>
        <v/>
      </c>
      <c r="Z268" s="39" t="str">
        <f t="shared" ref="Z268:Z331" si="35">IF($Y268="", "", CONCATENATE($Y268, " - ", IF($E268="", "Uncategorised", $E268)))</f>
        <v/>
      </c>
      <c r="AB268" s="106" t="str">
        <f t="shared" ref="AB268:AB331" si="36">IF($D268="","",IF($E268="","Uncategorised",$E268))</f>
        <v/>
      </c>
    </row>
    <row r="269" spans="1:28" x14ac:dyDescent="0.25">
      <c r="A269" s="14"/>
      <c r="B269" s="153" t="str">
        <f t="shared" si="30"/>
        <v/>
      </c>
      <c r="C269" s="14"/>
      <c r="D269" s="460"/>
      <c r="E269" s="446"/>
      <c r="F269" s="445"/>
      <c r="G269" s="462"/>
      <c r="H269" s="484"/>
      <c r="I269" s="463"/>
      <c r="J269" s="485"/>
      <c r="K269" s="14"/>
      <c r="Q269" s="127" t="str">
        <f t="shared" si="31"/>
        <v/>
      </c>
      <c r="S269" s="39" t="str">
        <f>IF($H269=$O$5, "", IF($D269="", "", IF($D269&lt;Dashboard!$AJ$1, $S$3, IF($D269=Dashboard!$AJ$1, $S$4, IF($T269&lt;=$T$5, $S$5, $S$6)))))</f>
        <v/>
      </c>
      <c r="T269" s="39" t="str">
        <f>IF($H269=$O$5, "", IF($D269="", "", NETWORKDAYS(Dashboard!$AJ$1, $D269, Timesheet!$S$50:$S$89)-1))</f>
        <v/>
      </c>
      <c r="V269" s="76" t="str">
        <f t="shared" si="32"/>
        <v/>
      </c>
      <c r="W269" s="76" t="str">
        <f t="shared" si="33"/>
        <v/>
      </c>
      <c r="Y269" s="39" t="str">
        <f t="shared" si="34"/>
        <v/>
      </c>
      <c r="Z269" s="39" t="str">
        <f t="shared" si="35"/>
        <v/>
      </c>
      <c r="AB269" s="106" t="str">
        <f t="shared" si="36"/>
        <v/>
      </c>
    </row>
    <row r="270" spans="1:28" x14ac:dyDescent="0.25">
      <c r="A270" s="14"/>
      <c r="B270" s="153" t="str">
        <f t="shared" si="30"/>
        <v/>
      </c>
      <c r="C270" s="14"/>
      <c r="D270" s="460"/>
      <c r="E270" s="446"/>
      <c r="F270" s="445"/>
      <c r="G270" s="462"/>
      <c r="H270" s="484"/>
      <c r="I270" s="463"/>
      <c r="J270" s="485"/>
      <c r="K270" s="14"/>
      <c r="Q270" s="127" t="str">
        <f t="shared" si="31"/>
        <v/>
      </c>
      <c r="S270" s="39" t="str">
        <f>IF($H270=$O$5, "", IF($D270="", "", IF($D270&lt;Dashboard!$AJ$1, $S$3, IF($D270=Dashboard!$AJ$1, $S$4, IF($T270&lt;=$T$5, $S$5, $S$6)))))</f>
        <v/>
      </c>
      <c r="T270" s="39" t="str">
        <f>IF($H270=$O$5, "", IF($D270="", "", NETWORKDAYS(Dashboard!$AJ$1, $D270, Timesheet!$S$50:$S$89)-1))</f>
        <v/>
      </c>
      <c r="V270" s="76" t="str">
        <f t="shared" si="32"/>
        <v/>
      </c>
      <c r="W270" s="76" t="str">
        <f t="shared" si="33"/>
        <v/>
      </c>
      <c r="Y270" s="39" t="str">
        <f t="shared" si="34"/>
        <v/>
      </c>
      <c r="Z270" s="39" t="str">
        <f t="shared" si="35"/>
        <v/>
      </c>
      <c r="AB270" s="106" t="str">
        <f t="shared" si="36"/>
        <v/>
      </c>
    </row>
    <row r="271" spans="1:28" x14ac:dyDescent="0.25">
      <c r="A271" s="14"/>
      <c r="B271" s="153" t="str">
        <f t="shared" si="30"/>
        <v/>
      </c>
      <c r="C271" s="14"/>
      <c r="D271" s="460"/>
      <c r="E271" s="446"/>
      <c r="F271" s="445"/>
      <c r="G271" s="462"/>
      <c r="H271" s="484"/>
      <c r="I271" s="463"/>
      <c r="J271" s="485"/>
      <c r="K271" s="14"/>
      <c r="Q271" s="127" t="str">
        <f t="shared" si="31"/>
        <v/>
      </c>
      <c r="S271" s="39" t="str">
        <f>IF($H271=$O$5, "", IF($D271="", "", IF($D271&lt;Dashboard!$AJ$1, $S$3, IF($D271=Dashboard!$AJ$1, $S$4, IF($T271&lt;=$T$5, $S$5, $S$6)))))</f>
        <v/>
      </c>
      <c r="T271" s="39" t="str">
        <f>IF($H271=$O$5, "", IF($D271="", "", NETWORKDAYS(Dashboard!$AJ$1, $D271, Timesheet!$S$50:$S$89)-1))</f>
        <v/>
      </c>
      <c r="V271" s="76" t="str">
        <f t="shared" si="32"/>
        <v/>
      </c>
      <c r="W271" s="76" t="str">
        <f t="shared" si="33"/>
        <v/>
      </c>
      <c r="Y271" s="39" t="str">
        <f t="shared" si="34"/>
        <v/>
      </c>
      <c r="Z271" s="39" t="str">
        <f t="shared" si="35"/>
        <v/>
      </c>
      <c r="AB271" s="106" t="str">
        <f t="shared" si="36"/>
        <v/>
      </c>
    </row>
    <row r="272" spans="1:28" x14ac:dyDescent="0.25">
      <c r="A272" s="14"/>
      <c r="B272" s="153" t="str">
        <f t="shared" si="30"/>
        <v/>
      </c>
      <c r="C272" s="14"/>
      <c r="D272" s="460"/>
      <c r="E272" s="446"/>
      <c r="F272" s="445"/>
      <c r="G272" s="462"/>
      <c r="H272" s="484"/>
      <c r="I272" s="463"/>
      <c r="J272" s="485"/>
      <c r="K272" s="14"/>
      <c r="Q272" s="127" t="str">
        <f t="shared" si="31"/>
        <v/>
      </c>
      <c r="S272" s="39" t="str">
        <f>IF($H272=$O$5, "", IF($D272="", "", IF($D272&lt;Dashboard!$AJ$1, $S$3, IF($D272=Dashboard!$AJ$1, $S$4, IF($T272&lt;=$T$5, $S$5, $S$6)))))</f>
        <v/>
      </c>
      <c r="T272" s="39" t="str">
        <f>IF($H272=$O$5, "", IF($D272="", "", NETWORKDAYS(Dashboard!$AJ$1, $D272, Timesheet!$S$50:$S$89)-1))</f>
        <v/>
      </c>
      <c r="V272" s="76" t="str">
        <f t="shared" si="32"/>
        <v/>
      </c>
      <c r="W272" s="76" t="str">
        <f t="shared" si="33"/>
        <v/>
      </c>
      <c r="Y272" s="39" t="str">
        <f t="shared" si="34"/>
        <v/>
      </c>
      <c r="Z272" s="39" t="str">
        <f t="shared" si="35"/>
        <v/>
      </c>
      <c r="AB272" s="106" t="str">
        <f t="shared" si="36"/>
        <v/>
      </c>
    </row>
    <row r="273" spans="1:28" x14ac:dyDescent="0.25">
      <c r="A273" s="14"/>
      <c r="B273" s="153" t="str">
        <f t="shared" si="30"/>
        <v/>
      </c>
      <c r="C273" s="14"/>
      <c r="D273" s="460"/>
      <c r="E273" s="446"/>
      <c r="F273" s="445"/>
      <c r="G273" s="462"/>
      <c r="H273" s="484"/>
      <c r="I273" s="463"/>
      <c r="J273" s="485"/>
      <c r="K273" s="14"/>
      <c r="Q273" s="127" t="str">
        <f t="shared" si="31"/>
        <v/>
      </c>
      <c r="S273" s="39" t="str">
        <f>IF($H273=$O$5, "", IF($D273="", "", IF($D273&lt;Dashboard!$AJ$1, $S$3, IF($D273=Dashboard!$AJ$1, $S$4, IF($T273&lt;=$T$5, $S$5, $S$6)))))</f>
        <v/>
      </c>
      <c r="T273" s="39" t="str">
        <f>IF($H273=$O$5, "", IF($D273="", "", NETWORKDAYS(Dashboard!$AJ$1, $D273, Timesheet!$S$50:$S$89)-1))</f>
        <v/>
      </c>
      <c r="V273" s="76" t="str">
        <f t="shared" si="32"/>
        <v/>
      </c>
      <c r="W273" s="76" t="str">
        <f t="shared" si="33"/>
        <v/>
      </c>
      <c r="Y273" s="39" t="str">
        <f t="shared" si="34"/>
        <v/>
      </c>
      <c r="Z273" s="39" t="str">
        <f t="shared" si="35"/>
        <v/>
      </c>
      <c r="AB273" s="106" t="str">
        <f t="shared" si="36"/>
        <v/>
      </c>
    </row>
    <row r="274" spans="1:28" x14ac:dyDescent="0.25">
      <c r="A274" s="14"/>
      <c r="B274" s="153" t="str">
        <f t="shared" si="30"/>
        <v/>
      </c>
      <c r="C274" s="14"/>
      <c r="D274" s="460"/>
      <c r="E274" s="446"/>
      <c r="F274" s="445"/>
      <c r="G274" s="462"/>
      <c r="H274" s="484"/>
      <c r="I274" s="463"/>
      <c r="J274" s="485"/>
      <c r="K274" s="14"/>
      <c r="Q274" s="127" t="str">
        <f t="shared" si="31"/>
        <v/>
      </c>
      <c r="S274" s="39" t="str">
        <f>IF($H274=$O$5, "", IF($D274="", "", IF($D274&lt;Dashboard!$AJ$1, $S$3, IF($D274=Dashboard!$AJ$1, $S$4, IF($T274&lt;=$T$5, $S$5, $S$6)))))</f>
        <v/>
      </c>
      <c r="T274" s="39" t="str">
        <f>IF($H274=$O$5, "", IF($D274="", "", NETWORKDAYS(Dashboard!$AJ$1, $D274, Timesheet!$S$50:$S$89)-1))</f>
        <v/>
      </c>
      <c r="V274" s="76" t="str">
        <f t="shared" si="32"/>
        <v/>
      </c>
      <c r="W274" s="76" t="str">
        <f t="shared" si="33"/>
        <v/>
      </c>
      <c r="Y274" s="39" t="str">
        <f t="shared" si="34"/>
        <v/>
      </c>
      <c r="Z274" s="39" t="str">
        <f t="shared" si="35"/>
        <v/>
      </c>
      <c r="AB274" s="106" t="str">
        <f t="shared" si="36"/>
        <v/>
      </c>
    </row>
    <row r="275" spans="1:28" x14ac:dyDescent="0.25">
      <c r="A275" s="14"/>
      <c r="B275" s="153" t="str">
        <f t="shared" si="30"/>
        <v/>
      </c>
      <c r="C275" s="14"/>
      <c r="D275" s="460"/>
      <c r="E275" s="446"/>
      <c r="F275" s="445"/>
      <c r="G275" s="462"/>
      <c r="H275" s="484"/>
      <c r="I275" s="463"/>
      <c r="J275" s="485"/>
      <c r="K275" s="14"/>
      <c r="Q275" s="127" t="str">
        <f t="shared" si="31"/>
        <v/>
      </c>
      <c r="S275" s="39" t="str">
        <f>IF($H275=$O$5, "", IF($D275="", "", IF($D275&lt;Dashboard!$AJ$1, $S$3, IF($D275=Dashboard!$AJ$1, $S$4, IF($T275&lt;=$T$5, $S$5, $S$6)))))</f>
        <v/>
      </c>
      <c r="T275" s="39" t="str">
        <f>IF($H275=$O$5, "", IF($D275="", "", NETWORKDAYS(Dashboard!$AJ$1, $D275, Timesheet!$S$50:$S$89)-1))</f>
        <v/>
      </c>
      <c r="V275" s="76" t="str">
        <f t="shared" si="32"/>
        <v/>
      </c>
      <c r="W275" s="76" t="str">
        <f t="shared" si="33"/>
        <v/>
      </c>
      <c r="Y275" s="39" t="str">
        <f t="shared" si="34"/>
        <v/>
      </c>
      <c r="Z275" s="39" t="str">
        <f t="shared" si="35"/>
        <v/>
      </c>
      <c r="AB275" s="106" t="str">
        <f t="shared" si="36"/>
        <v/>
      </c>
    </row>
    <row r="276" spans="1:28" x14ac:dyDescent="0.25">
      <c r="A276" s="14"/>
      <c r="B276" s="153" t="str">
        <f t="shared" si="30"/>
        <v/>
      </c>
      <c r="C276" s="14"/>
      <c r="D276" s="460"/>
      <c r="E276" s="446"/>
      <c r="F276" s="445"/>
      <c r="G276" s="462"/>
      <c r="H276" s="484"/>
      <c r="I276" s="463"/>
      <c r="J276" s="485"/>
      <c r="K276" s="14"/>
      <c r="Q276" s="127" t="str">
        <f t="shared" si="31"/>
        <v/>
      </c>
      <c r="S276" s="39" t="str">
        <f>IF($H276=$O$5, "", IF($D276="", "", IF($D276&lt;Dashboard!$AJ$1, $S$3, IF($D276=Dashboard!$AJ$1, $S$4, IF($T276&lt;=$T$5, $S$5, $S$6)))))</f>
        <v/>
      </c>
      <c r="T276" s="39" t="str">
        <f>IF($H276=$O$5, "", IF($D276="", "", NETWORKDAYS(Dashboard!$AJ$1, $D276, Timesheet!$S$50:$S$89)-1))</f>
        <v/>
      </c>
      <c r="V276" s="76" t="str">
        <f t="shared" si="32"/>
        <v/>
      </c>
      <c r="W276" s="76" t="str">
        <f t="shared" si="33"/>
        <v/>
      </c>
      <c r="Y276" s="39" t="str">
        <f t="shared" si="34"/>
        <v/>
      </c>
      <c r="Z276" s="39" t="str">
        <f t="shared" si="35"/>
        <v/>
      </c>
      <c r="AB276" s="106" t="str">
        <f t="shared" si="36"/>
        <v/>
      </c>
    </row>
    <row r="277" spans="1:28" x14ac:dyDescent="0.25">
      <c r="A277" s="14"/>
      <c r="B277" s="153" t="str">
        <f t="shared" si="30"/>
        <v/>
      </c>
      <c r="C277" s="14"/>
      <c r="D277" s="460"/>
      <c r="E277" s="446"/>
      <c r="F277" s="445"/>
      <c r="G277" s="462"/>
      <c r="H277" s="484"/>
      <c r="I277" s="463"/>
      <c r="J277" s="485"/>
      <c r="K277" s="14"/>
      <c r="Q277" s="127" t="str">
        <f t="shared" si="31"/>
        <v/>
      </c>
      <c r="S277" s="39" t="str">
        <f>IF($H277=$O$5, "", IF($D277="", "", IF($D277&lt;Dashboard!$AJ$1, $S$3, IF($D277=Dashboard!$AJ$1, $S$4, IF($T277&lt;=$T$5, $S$5, $S$6)))))</f>
        <v/>
      </c>
      <c r="T277" s="39" t="str">
        <f>IF($H277=$O$5, "", IF($D277="", "", NETWORKDAYS(Dashboard!$AJ$1, $D277, Timesheet!$S$50:$S$89)-1))</f>
        <v/>
      </c>
      <c r="V277" s="76" t="str">
        <f t="shared" si="32"/>
        <v/>
      </c>
      <c r="W277" s="76" t="str">
        <f t="shared" si="33"/>
        <v/>
      </c>
      <c r="Y277" s="39" t="str">
        <f t="shared" si="34"/>
        <v/>
      </c>
      <c r="Z277" s="39" t="str">
        <f t="shared" si="35"/>
        <v/>
      </c>
      <c r="AB277" s="106" t="str">
        <f t="shared" si="36"/>
        <v/>
      </c>
    </row>
    <row r="278" spans="1:28" x14ac:dyDescent="0.25">
      <c r="A278" s="14"/>
      <c r="B278" s="153" t="str">
        <f t="shared" si="30"/>
        <v/>
      </c>
      <c r="C278" s="14"/>
      <c r="D278" s="460"/>
      <c r="E278" s="446"/>
      <c r="F278" s="445"/>
      <c r="G278" s="462"/>
      <c r="H278" s="484"/>
      <c r="I278" s="463"/>
      <c r="J278" s="485"/>
      <c r="K278" s="14"/>
      <c r="Q278" s="127" t="str">
        <f t="shared" si="31"/>
        <v/>
      </c>
      <c r="S278" s="39" t="str">
        <f>IF($H278=$O$5, "", IF($D278="", "", IF($D278&lt;Dashboard!$AJ$1, $S$3, IF($D278=Dashboard!$AJ$1, $S$4, IF($T278&lt;=$T$5, $S$5, $S$6)))))</f>
        <v/>
      </c>
      <c r="T278" s="39" t="str">
        <f>IF($H278=$O$5, "", IF($D278="", "", NETWORKDAYS(Dashboard!$AJ$1, $D278, Timesheet!$S$50:$S$89)-1))</f>
        <v/>
      </c>
      <c r="V278" s="76" t="str">
        <f t="shared" si="32"/>
        <v/>
      </c>
      <c r="W278" s="76" t="str">
        <f t="shared" si="33"/>
        <v/>
      </c>
      <c r="Y278" s="39" t="str">
        <f t="shared" si="34"/>
        <v/>
      </c>
      <c r="Z278" s="39" t="str">
        <f t="shared" si="35"/>
        <v/>
      </c>
      <c r="AB278" s="106" t="str">
        <f t="shared" si="36"/>
        <v/>
      </c>
    </row>
    <row r="279" spans="1:28" x14ac:dyDescent="0.25">
      <c r="A279" s="14"/>
      <c r="B279" s="153" t="str">
        <f t="shared" si="30"/>
        <v/>
      </c>
      <c r="C279" s="14"/>
      <c r="D279" s="460"/>
      <c r="E279" s="446"/>
      <c r="F279" s="445"/>
      <c r="G279" s="462"/>
      <c r="H279" s="484"/>
      <c r="I279" s="463"/>
      <c r="J279" s="485"/>
      <c r="K279" s="14"/>
      <c r="Q279" s="127" t="str">
        <f t="shared" si="31"/>
        <v/>
      </c>
      <c r="S279" s="39" t="str">
        <f>IF($H279=$O$5, "", IF($D279="", "", IF($D279&lt;Dashboard!$AJ$1, $S$3, IF($D279=Dashboard!$AJ$1, $S$4, IF($T279&lt;=$T$5, $S$5, $S$6)))))</f>
        <v/>
      </c>
      <c r="T279" s="39" t="str">
        <f>IF($H279=$O$5, "", IF($D279="", "", NETWORKDAYS(Dashboard!$AJ$1, $D279, Timesheet!$S$50:$S$89)-1))</f>
        <v/>
      </c>
      <c r="V279" s="76" t="str">
        <f t="shared" si="32"/>
        <v/>
      </c>
      <c r="W279" s="76" t="str">
        <f t="shared" si="33"/>
        <v/>
      </c>
      <c r="Y279" s="39" t="str">
        <f t="shared" si="34"/>
        <v/>
      </c>
      <c r="Z279" s="39" t="str">
        <f t="shared" si="35"/>
        <v/>
      </c>
      <c r="AB279" s="106" t="str">
        <f t="shared" si="36"/>
        <v/>
      </c>
    </row>
    <row r="280" spans="1:28" x14ac:dyDescent="0.25">
      <c r="A280" s="14"/>
      <c r="B280" s="153" t="str">
        <f t="shared" si="30"/>
        <v/>
      </c>
      <c r="C280" s="14"/>
      <c r="D280" s="460"/>
      <c r="E280" s="446"/>
      <c r="F280" s="445"/>
      <c r="G280" s="462"/>
      <c r="H280" s="484"/>
      <c r="I280" s="463"/>
      <c r="J280" s="485"/>
      <c r="K280" s="14"/>
      <c r="Q280" s="127" t="str">
        <f t="shared" si="31"/>
        <v/>
      </c>
      <c r="S280" s="39" t="str">
        <f>IF($H280=$O$5, "", IF($D280="", "", IF($D280&lt;Dashboard!$AJ$1, $S$3, IF($D280=Dashboard!$AJ$1, $S$4, IF($T280&lt;=$T$5, $S$5, $S$6)))))</f>
        <v/>
      </c>
      <c r="T280" s="39" t="str">
        <f>IF($H280=$O$5, "", IF($D280="", "", NETWORKDAYS(Dashboard!$AJ$1, $D280, Timesheet!$S$50:$S$89)-1))</f>
        <v/>
      </c>
      <c r="V280" s="76" t="str">
        <f t="shared" si="32"/>
        <v/>
      </c>
      <c r="W280" s="76" t="str">
        <f t="shared" si="33"/>
        <v/>
      </c>
      <c r="Y280" s="39" t="str">
        <f t="shared" si="34"/>
        <v/>
      </c>
      <c r="Z280" s="39" t="str">
        <f t="shared" si="35"/>
        <v/>
      </c>
      <c r="AB280" s="106" t="str">
        <f t="shared" si="36"/>
        <v/>
      </c>
    </row>
    <row r="281" spans="1:28" x14ac:dyDescent="0.25">
      <c r="A281" s="14"/>
      <c r="B281" s="153" t="str">
        <f t="shared" si="30"/>
        <v/>
      </c>
      <c r="C281" s="14"/>
      <c r="D281" s="460"/>
      <c r="E281" s="446"/>
      <c r="F281" s="445"/>
      <c r="G281" s="462"/>
      <c r="H281" s="484"/>
      <c r="I281" s="463"/>
      <c r="J281" s="485"/>
      <c r="K281" s="14"/>
      <c r="Q281" s="127" t="str">
        <f t="shared" si="31"/>
        <v/>
      </c>
      <c r="S281" s="39" t="str">
        <f>IF($H281=$O$5, "", IF($D281="", "", IF($D281&lt;Dashboard!$AJ$1, $S$3, IF($D281=Dashboard!$AJ$1, $S$4, IF($T281&lt;=$T$5, $S$5, $S$6)))))</f>
        <v/>
      </c>
      <c r="T281" s="39" t="str">
        <f>IF($H281=$O$5, "", IF($D281="", "", NETWORKDAYS(Dashboard!$AJ$1, $D281, Timesheet!$S$50:$S$89)-1))</f>
        <v/>
      </c>
      <c r="V281" s="76" t="str">
        <f t="shared" si="32"/>
        <v/>
      </c>
      <c r="W281" s="76" t="str">
        <f t="shared" si="33"/>
        <v/>
      </c>
      <c r="Y281" s="39" t="str">
        <f t="shared" si="34"/>
        <v/>
      </c>
      <c r="Z281" s="39" t="str">
        <f t="shared" si="35"/>
        <v/>
      </c>
      <c r="AB281" s="106" t="str">
        <f t="shared" si="36"/>
        <v/>
      </c>
    </row>
    <row r="282" spans="1:28" x14ac:dyDescent="0.25">
      <c r="A282" s="14"/>
      <c r="B282" s="153" t="str">
        <f t="shared" si="30"/>
        <v/>
      </c>
      <c r="C282" s="14"/>
      <c r="D282" s="460"/>
      <c r="E282" s="446"/>
      <c r="F282" s="445"/>
      <c r="G282" s="462"/>
      <c r="H282" s="484"/>
      <c r="I282" s="463"/>
      <c r="J282" s="485"/>
      <c r="K282" s="14"/>
      <c r="Q282" s="127" t="str">
        <f t="shared" si="31"/>
        <v/>
      </c>
      <c r="S282" s="39" t="str">
        <f>IF($H282=$O$5, "", IF($D282="", "", IF($D282&lt;Dashboard!$AJ$1, $S$3, IF($D282=Dashboard!$AJ$1, $S$4, IF($T282&lt;=$T$5, $S$5, $S$6)))))</f>
        <v/>
      </c>
      <c r="T282" s="39" t="str">
        <f>IF($H282=$O$5, "", IF($D282="", "", NETWORKDAYS(Dashboard!$AJ$1, $D282, Timesheet!$S$50:$S$89)-1))</f>
        <v/>
      </c>
      <c r="V282" s="76" t="str">
        <f t="shared" si="32"/>
        <v/>
      </c>
      <c r="W282" s="76" t="str">
        <f t="shared" si="33"/>
        <v/>
      </c>
      <c r="Y282" s="39" t="str">
        <f t="shared" si="34"/>
        <v/>
      </c>
      <c r="Z282" s="39" t="str">
        <f t="shared" si="35"/>
        <v/>
      </c>
      <c r="AB282" s="106" t="str">
        <f t="shared" si="36"/>
        <v/>
      </c>
    </row>
    <row r="283" spans="1:28" x14ac:dyDescent="0.25">
      <c r="A283" s="14"/>
      <c r="B283" s="153" t="str">
        <f t="shared" si="30"/>
        <v/>
      </c>
      <c r="C283" s="14"/>
      <c r="D283" s="460"/>
      <c r="E283" s="446"/>
      <c r="F283" s="445"/>
      <c r="G283" s="462"/>
      <c r="H283" s="484"/>
      <c r="I283" s="463"/>
      <c r="J283" s="485"/>
      <c r="K283" s="14"/>
      <c r="Q283" s="127" t="str">
        <f t="shared" si="31"/>
        <v/>
      </c>
      <c r="S283" s="39" t="str">
        <f>IF($H283=$O$5, "", IF($D283="", "", IF($D283&lt;Dashboard!$AJ$1, $S$3, IF($D283=Dashboard!$AJ$1, $S$4, IF($T283&lt;=$T$5, $S$5, $S$6)))))</f>
        <v/>
      </c>
      <c r="T283" s="39" t="str">
        <f>IF($H283=$O$5, "", IF($D283="", "", NETWORKDAYS(Dashboard!$AJ$1, $D283, Timesheet!$S$50:$S$89)-1))</f>
        <v/>
      </c>
      <c r="V283" s="76" t="str">
        <f t="shared" si="32"/>
        <v/>
      </c>
      <c r="W283" s="76" t="str">
        <f t="shared" si="33"/>
        <v/>
      </c>
      <c r="Y283" s="39" t="str">
        <f t="shared" si="34"/>
        <v/>
      </c>
      <c r="Z283" s="39" t="str">
        <f t="shared" si="35"/>
        <v/>
      </c>
      <c r="AB283" s="106" t="str">
        <f t="shared" si="36"/>
        <v/>
      </c>
    </row>
    <row r="284" spans="1:28" x14ac:dyDescent="0.25">
      <c r="A284" s="14"/>
      <c r="B284" s="153" t="str">
        <f t="shared" si="30"/>
        <v/>
      </c>
      <c r="C284" s="14"/>
      <c r="D284" s="460"/>
      <c r="E284" s="446"/>
      <c r="F284" s="445"/>
      <c r="G284" s="462"/>
      <c r="H284" s="484"/>
      <c r="I284" s="463"/>
      <c r="J284" s="485"/>
      <c r="K284" s="14"/>
      <c r="Q284" s="127" t="str">
        <f t="shared" si="31"/>
        <v/>
      </c>
      <c r="S284" s="39" t="str">
        <f>IF($H284=$O$5, "", IF($D284="", "", IF($D284&lt;Dashboard!$AJ$1, $S$3, IF($D284=Dashboard!$AJ$1, $S$4, IF($T284&lt;=$T$5, $S$5, $S$6)))))</f>
        <v/>
      </c>
      <c r="T284" s="39" t="str">
        <f>IF($H284=$O$5, "", IF($D284="", "", NETWORKDAYS(Dashboard!$AJ$1, $D284, Timesheet!$S$50:$S$89)-1))</f>
        <v/>
      </c>
      <c r="V284" s="76" t="str">
        <f t="shared" si="32"/>
        <v/>
      </c>
      <c r="W284" s="76" t="str">
        <f t="shared" si="33"/>
        <v/>
      </c>
      <c r="Y284" s="39" t="str">
        <f t="shared" si="34"/>
        <v/>
      </c>
      <c r="Z284" s="39" t="str">
        <f t="shared" si="35"/>
        <v/>
      </c>
      <c r="AB284" s="106" t="str">
        <f t="shared" si="36"/>
        <v/>
      </c>
    </row>
    <row r="285" spans="1:28" x14ac:dyDescent="0.25">
      <c r="A285" s="14"/>
      <c r="B285" s="153" t="str">
        <f t="shared" si="30"/>
        <v/>
      </c>
      <c r="C285" s="14"/>
      <c r="D285" s="460"/>
      <c r="E285" s="446"/>
      <c r="F285" s="445"/>
      <c r="G285" s="462"/>
      <c r="H285" s="484"/>
      <c r="I285" s="463"/>
      <c r="J285" s="485"/>
      <c r="K285" s="14"/>
      <c r="Q285" s="127" t="str">
        <f t="shared" si="31"/>
        <v/>
      </c>
      <c r="S285" s="39" t="str">
        <f>IF($H285=$O$5, "", IF($D285="", "", IF($D285&lt;Dashboard!$AJ$1, $S$3, IF($D285=Dashboard!$AJ$1, $S$4, IF($T285&lt;=$T$5, $S$5, $S$6)))))</f>
        <v/>
      </c>
      <c r="T285" s="39" t="str">
        <f>IF($H285=$O$5, "", IF($D285="", "", NETWORKDAYS(Dashboard!$AJ$1, $D285, Timesheet!$S$50:$S$89)-1))</f>
        <v/>
      </c>
      <c r="V285" s="76" t="str">
        <f t="shared" si="32"/>
        <v/>
      </c>
      <c r="W285" s="76" t="str">
        <f t="shared" si="33"/>
        <v/>
      </c>
      <c r="Y285" s="39" t="str">
        <f t="shared" si="34"/>
        <v/>
      </c>
      <c r="Z285" s="39" t="str">
        <f t="shared" si="35"/>
        <v/>
      </c>
      <c r="AB285" s="106" t="str">
        <f t="shared" si="36"/>
        <v/>
      </c>
    </row>
    <row r="286" spans="1:28" x14ac:dyDescent="0.25">
      <c r="A286" s="14"/>
      <c r="B286" s="153" t="str">
        <f t="shared" si="30"/>
        <v/>
      </c>
      <c r="C286" s="14"/>
      <c r="D286" s="460"/>
      <c r="E286" s="446"/>
      <c r="F286" s="445"/>
      <c r="G286" s="462"/>
      <c r="H286" s="484"/>
      <c r="I286" s="463"/>
      <c r="J286" s="485"/>
      <c r="K286" s="14"/>
      <c r="Q286" s="127" t="str">
        <f t="shared" si="31"/>
        <v/>
      </c>
      <c r="S286" s="39" t="str">
        <f>IF($H286=$O$5, "", IF($D286="", "", IF($D286&lt;Dashboard!$AJ$1, $S$3, IF($D286=Dashboard!$AJ$1, $S$4, IF($T286&lt;=$T$5, $S$5, $S$6)))))</f>
        <v/>
      </c>
      <c r="T286" s="39" t="str">
        <f>IF($H286=$O$5, "", IF($D286="", "", NETWORKDAYS(Dashboard!$AJ$1, $D286, Timesheet!$S$50:$S$89)-1))</f>
        <v/>
      </c>
      <c r="V286" s="76" t="str">
        <f t="shared" si="32"/>
        <v/>
      </c>
      <c r="W286" s="76" t="str">
        <f t="shared" si="33"/>
        <v/>
      </c>
      <c r="Y286" s="39" t="str">
        <f t="shared" si="34"/>
        <v/>
      </c>
      <c r="Z286" s="39" t="str">
        <f t="shared" si="35"/>
        <v/>
      </c>
      <c r="AB286" s="106" t="str">
        <f t="shared" si="36"/>
        <v/>
      </c>
    </row>
    <row r="287" spans="1:28" x14ac:dyDescent="0.25">
      <c r="A287" s="14"/>
      <c r="B287" s="153" t="str">
        <f t="shared" si="30"/>
        <v/>
      </c>
      <c r="C287" s="14"/>
      <c r="D287" s="460"/>
      <c r="E287" s="446"/>
      <c r="F287" s="445"/>
      <c r="G287" s="462"/>
      <c r="H287" s="484"/>
      <c r="I287" s="463"/>
      <c r="J287" s="485"/>
      <c r="K287" s="14"/>
      <c r="Q287" s="127" t="str">
        <f t="shared" si="31"/>
        <v/>
      </c>
      <c r="S287" s="39" t="str">
        <f>IF($H287=$O$5, "", IF($D287="", "", IF($D287&lt;Dashboard!$AJ$1, $S$3, IF($D287=Dashboard!$AJ$1, $S$4, IF($T287&lt;=$T$5, $S$5, $S$6)))))</f>
        <v/>
      </c>
      <c r="T287" s="39" t="str">
        <f>IF($H287=$O$5, "", IF($D287="", "", NETWORKDAYS(Dashboard!$AJ$1, $D287, Timesheet!$S$50:$S$89)-1))</f>
        <v/>
      </c>
      <c r="V287" s="76" t="str">
        <f t="shared" si="32"/>
        <v/>
      </c>
      <c r="W287" s="76" t="str">
        <f t="shared" si="33"/>
        <v/>
      </c>
      <c r="Y287" s="39" t="str">
        <f t="shared" si="34"/>
        <v/>
      </c>
      <c r="Z287" s="39" t="str">
        <f t="shared" si="35"/>
        <v/>
      </c>
      <c r="AB287" s="106" t="str">
        <f t="shared" si="36"/>
        <v/>
      </c>
    </row>
    <row r="288" spans="1:28" x14ac:dyDescent="0.25">
      <c r="A288" s="14"/>
      <c r="B288" s="153" t="str">
        <f t="shared" si="30"/>
        <v/>
      </c>
      <c r="C288" s="14"/>
      <c r="D288" s="460"/>
      <c r="E288" s="446"/>
      <c r="F288" s="445"/>
      <c r="G288" s="462"/>
      <c r="H288" s="484"/>
      <c r="I288" s="463"/>
      <c r="J288" s="485"/>
      <c r="K288" s="14"/>
      <c r="Q288" s="127" t="str">
        <f t="shared" si="31"/>
        <v/>
      </c>
      <c r="S288" s="39" t="str">
        <f>IF($H288=$O$5, "", IF($D288="", "", IF($D288&lt;Dashboard!$AJ$1, $S$3, IF($D288=Dashboard!$AJ$1, $S$4, IF($T288&lt;=$T$5, $S$5, $S$6)))))</f>
        <v/>
      </c>
      <c r="T288" s="39" t="str">
        <f>IF($H288=$O$5, "", IF($D288="", "", NETWORKDAYS(Dashboard!$AJ$1, $D288, Timesheet!$S$50:$S$89)-1))</f>
        <v/>
      </c>
      <c r="V288" s="76" t="str">
        <f t="shared" si="32"/>
        <v/>
      </c>
      <c r="W288" s="76" t="str">
        <f t="shared" si="33"/>
        <v/>
      </c>
      <c r="Y288" s="39" t="str">
        <f t="shared" si="34"/>
        <v/>
      </c>
      <c r="Z288" s="39" t="str">
        <f t="shared" si="35"/>
        <v/>
      </c>
      <c r="AB288" s="106" t="str">
        <f t="shared" si="36"/>
        <v/>
      </c>
    </row>
    <row r="289" spans="1:28" x14ac:dyDescent="0.25">
      <c r="A289" s="14"/>
      <c r="B289" s="153" t="str">
        <f t="shared" si="30"/>
        <v/>
      </c>
      <c r="C289" s="14"/>
      <c r="D289" s="460"/>
      <c r="E289" s="446"/>
      <c r="F289" s="445"/>
      <c r="G289" s="462"/>
      <c r="H289" s="484"/>
      <c r="I289" s="463"/>
      <c r="J289" s="485"/>
      <c r="K289" s="14"/>
      <c r="Q289" s="127" t="str">
        <f t="shared" si="31"/>
        <v/>
      </c>
      <c r="S289" s="39" t="str">
        <f>IF($H289=$O$5, "", IF($D289="", "", IF($D289&lt;Dashboard!$AJ$1, $S$3, IF($D289=Dashboard!$AJ$1, $S$4, IF($T289&lt;=$T$5, $S$5, $S$6)))))</f>
        <v/>
      </c>
      <c r="T289" s="39" t="str">
        <f>IF($H289=$O$5, "", IF($D289="", "", NETWORKDAYS(Dashboard!$AJ$1, $D289, Timesheet!$S$50:$S$89)-1))</f>
        <v/>
      </c>
      <c r="V289" s="76" t="str">
        <f t="shared" si="32"/>
        <v/>
      </c>
      <c r="W289" s="76" t="str">
        <f t="shared" si="33"/>
        <v/>
      </c>
      <c r="Y289" s="39" t="str">
        <f t="shared" si="34"/>
        <v/>
      </c>
      <c r="Z289" s="39" t="str">
        <f t="shared" si="35"/>
        <v/>
      </c>
      <c r="AB289" s="106" t="str">
        <f t="shared" si="36"/>
        <v/>
      </c>
    </row>
    <row r="290" spans="1:28" x14ac:dyDescent="0.25">
      <c r="A290" s="14"/>
      <c r="B290" s="153" t="str">
        <f t="shared" si="30"/>
        <v/>
      </c>
      <c r="C290" s="14"/>
      <c r="D290" s="460"/>
      <c r="E290" s="446"/>
      <c r="F290" s="445"/>
      <c r="G290" s="462"/>
      <c r="H290" s="484"/>
      <c r="I290" s="463"/>
      <c r="J290" s="485"/>
      <c r="K290" s="14"/>
      <c r="Q290" s="127" t="str">
        <f t="shared" si="31"/>
        <v/>
      </c>
      <c r="S290" s="39" t="str">
        <f>IF($H290=$O$5, "", IF($D290="", "", IF($D290&lt;Dashboard!$AJ$1, $S$3, IF($D290=Dashboard!$AJ$1, $S$4, IF($T290&lt;=$T$5, $S$5, $S$6)))))</f>
        <v/>
      </c>
      <c r="T290" s="39" t="str">
        <f>IF($H290=$O$5, "", IF($D290="", "", NETWORKDAYS(Dashboard!$AJ$1, $D290, Timesheet!$S$50:$S$89)-1))</f>
        <v/>
      </c>
      <c r="V290" s="76" t="str">
        <f t="shared" si="32"/>
        <v/>
      </c>
      <c r="W290" s="76" t="str">
        <f t="shared" si="33"/>
        <v/>
      </c>
      <c r="Y290" s="39" t="str">
        <f t="shared" si="34"/>
        <v/>
      </c>
      <c r="Z290" s="39" t="str">
        <f t="shared" si="35"/>
        <v/>
      </c>
      <c r="AB290" s="106" t="str">
        <f t="shared" si="36"/>
        <v/>
      </c>
    </row>
    <row r="291" spans="1:28" x14ac:dyDescent="0.25">
      <c r="A291" s="14"/>
      <c r="B291" s="153" t="str">
        <f t="shared" si="30"/>
        <v/>
      </c>
      <c r="C291" s="14"/>
      <c r="D291" s="460"/>
      <c r="E291" s="446"/>
      <c r="F291" s="445"/>
      <c r="G291" s="462"/>
      <c r="H291" s="484"/>
      <c r="I291" s="463"/>
      <c r="J291" s="485"/>
      <c r="K291" s="14"/>
      <c r="Q291" s="127" t="str">
        <f t="shared" si="31"/>
        <v/>
      </c>
      <c r="S291" s="39" t="str">
        <f>IF($H291=$O$5, "", IF($D291="", "", IF($D291&lt;Dashboard!$AJ$1, $S$3, IF($D291=Dashboard!$AJ$1, $S$4, IF($T291&lt;=$T$5, $S$5, $S$6)))))</f>
        <v/>
      </c>
      <c r="T291" s="39" t="str">
        <f>IF($H291=$O$5, "", IF($D291="", "", NETWORKDAYS(Dashboard!$AJ$1, $D291, Timesheet!$S$50:$S$89)-1))</f>
        <v/>
      </c>
      <c r="V291" s="76" t="str">
        <f t="shared" si="32"/>
        <v/>
      </c>
      <c r="W291" s="76" t="str">
        <f t="shared" si="33"/>
        <v/>
      </c>
      <c r="Y291" s="39" t="str">
        <f t="shared" si="34"/>
        <v/>
      </c>
      <c r="Z291" s="39" t="str">
        <f t="shared" si="35"/>
        <v/>
      </c>
      <c r="AB291" s="106" t="str">
        <f t="shared" si="36"/>
        <v/>
      </c>
    </row>
    <row r="292" spans="1:28" x14ac:dyDescent="0.25">
      <c r="A292" s="14"/>
      <c r="B292" s="153" t="str">
        <f t="shared" si="30"/>
        <v/>
      </c>
      <c r="C292" s="14"/>
      <c r="D292" s="460"/>
      <c r="E292" s="446"/>
      <c r="F292" s="445"/>
      <c r="G292" s="462"/>
      <c r="H292" s="484"/>
      <c r="I292" s="463"/>
      <c r="J292" s="485"/>
      <c r="K292" s="14"/>
      <c r="Q292" s="127" t="str">
        <f t="shared" si="31"/>
        <v/>
      </c>
      <c r="S292" s="39" t="str">
        <f>IF($H292=$O$5, "", IF($D292="", "", IF($D292&lt;Dashboard!$AJ$1, $S$3, IF($D292=Dashboard!$AJ$1, $S$4, IF($T292&lt;=$T$5, $S$5, $S$6)))))</f>
        <v/>
      </c>
      <c r="T292" s="39" t="str">
        <f>IF($H292=$O$5, "", IF($D292="", "", NETWORKDAYS(Dashboard!$AJ$1, $D292, Timesheet!$S$50:$S$89)-1))</f>
        <v/>
      </c>
      <c r="V292" s="76" t="str">
        <f t="shared" si="32"/>
        <v/>
      </c>
      <c r="W292" s="76" t="str">
        <f t="shared" si="33"/>
        <v/>
      </c>
      <c r="Y292" s="39" t="str">
        <f t="shared" si="34"/>
        <v/>
      </c>
      <c r="Z292" s="39" t="str">
        <f t="shared" si="35"/>
        <v/>
      </c>
      <c r="AB292" s="106" t="str">
        <f t="shared" si="36"/>
        <v/>
      </c>
    </row>
    <row r="293" spans="1:28" x14ac:dyDescent="0.25">
      <c r="A293" s="14"/>
      <c r="B293" s="153" t="str">
        <f t="shared" si="30"/>
        <v/>
      </c>
      <c r="C293" s="14"/>
      <c r="D293" s="460"/>
      <c r="E293" s="446"/>
      <c r="F293" s="445"/>
      <c r="G293" s="462"/>
      <c r="H293" s="484"/>
      <c r="I293" s="463"/>
      <c r="J293" s="485"/>
      <c r="K293" s="14"/>
      <c r="Q293" s="127" t="str">
        <f t="shared" si="31"/>
        <v/>
      </c>
      <c r="S293" s="39" t="str">
        <f>IF($H293=$O$5, "", IF($D293="", "", IF($D293&lt;Dashboard!$AJ$1, $S$3, IF($D293=Dashboard!$AJ$1, $S$4, IF($T293&lt;=$T$5, $S$5, $S$6)))))</f>
        <v/>
      </c>
      <c r="T293" s="39" t="str">
        <f>IF($H293=$O$5, "", IF($D293="", "", NETWORKDAYS(Dashboard!$AJ$1, $D293, Timesheet!$S$50:$S$89)-1))</f>
        <v/>
      </c>
      <c r="V293" s="76" t="str">
        <f t="shared" si="32"/>
        <v/>
      </c>
      <c r="W293" s="76" t="str">
        <f t="shared" si="33"/>
        <v/>
      </c>
      <c r="Y293" s="39" t="str">
        <f t="shared" si="34"/>
        <v/>
      </c>
      <c r="Z293" s="39" t="str">
        <f t="shared" si="35"/>
        <v/>
      </c>
      <c r="AB293" s="106" t="str">
        <f t="shared" si="36"/>
        <v/>
      </c>
    </row>
    <row r="294" spans="1:28" x14ac:dyDescent="0.25">
      <c r="A294" s="14"/>
      <c r="B294" s="153" t="str">
        <f t="shared" si="30"/>
        <v/>
      </c>
      <c r="C294" s="14"/>
      <c r="D294" s="460"/>
      <c r="E294" s="446"/>
      <c r="F294" s="445"/>
      <c r="G294" s="462"/>
      <c r="H294" s="484"/>
      <c r="I294" s="463"/>
      <c r="J294" s="485"/>
      <c r="K294" s="14"/>
      <c r="Q294" s="127" t="str">
        <f t="shared" si="31"/>
        <v/>
      </c>
      <c r="S294" s="39" t="str">
        <f>IF($H294=$O$5, "", IF($D294="", "", IF($D294&lt;Dashboard!$AJ$1, $S$3, IF($D294=Dashboard!$AJ$1, $S$4, IF($T294&lt;=$T$5, $S$5, $S$6)))))</f>
        <v/>
      </c>
      <c r="T294" s="39" t="str">
        <f>IF($H294=$O$5, "", IF($D294="", "", NETWORKDAYS(Dashboard!$AJ$1, $D294, Timesheet!$S$50:$S$89)-1))</f>
        <v/>
      </c>
      <c r="V294" s="76" t="str">
        <f t="shared" si="32"/>
        <v/>
      </c>
      <c r="W294" s="76" t="str">
        <f t="shared" si="33"/>
        <v/>
      </c>
      <c r="Y294" s="39" t="str">
        <f t="shared" si="34"/>
        <v/>
      </c>
      <c r="Z294" s="39" t="str">
        <f t="shared" si="35"/>
        <v/>
      </c>
      <c r="AB294" s="106" t="str">
        <f t="shared" si="36"/>
        <v/>
      </c>
    </row>
    <row r="295" spans="1:28" x14ac:dyDescent="0.25">
      <c r="A295" s="14"/>
      <c r="B295" s="153" t="str">
        <f t="shared" si="30"/>
        <v/>
      </c>
      <c r="C295" s="14"/>
      <c r="D295" s="460"/>
      <c r="E295" s="446"/>
      <c r="F295" s="445"/>
      <c r="G295" s="462"/>
      <c r="H295" s="484"/>
      <c r="I295" s="463"/>
      <c r="J295" s="485"/>
      <c r="K295" s="14"/>
      <c r="Q295" s="127" t="str">
        <f t="shared" si="31"/>
        <v/>
      </c>
      <c r="S295" s="39" t="str">
        <f>IF($H295=$O$5, "", IF($D295="", "", IF($D295&lt;Dashboard!$AJ$1, $S$3, IF($D295=Dashboard!$AJ$1, $S$4, IF($T295&lt;=$T$5, $S$5, $S$6)))))</f>
        <v/>
      </c>
      <c r="T295" s="39" t="str">
        <f>IF($H295=$O$5, "", IF($D295="", "", NETWORKDAYS(Dashboard!$AJ$1, $D295, Timesheet!$S$50:$S$89)-1))</f>
        <v/>
      </c>
      <c r="V295" s="76" t="str">
        <f t="shared" si="32"/>
        <v/>
      </c>
      <c r="W295" s="76" t="str">
        <f t="shared" si="33"/>
        <v/>
      </c>
      <c r="Y295" s="39" t="str">
        <f t="shared" si="34"/>
        <v/>
      </c>
      <c r="Z295" s="39" t="str">
        <f t="shared" si="35"/>
        <v/>
      </c>
      <c r="AB295" s="106" t="str">
        <f t="shared" si="36"/>
        <v/>
      </c>
    </row>
    <row r="296" spans="1:28" x14ac:dyDescent="0.25">
      <c r="A296" s="14"/>
      <c r="B296" s="153" t="str">
        <f t="shared" si="30"/>
        <v/>
      </c>
      <c r="C296" s="14"/>
      <c r="D296" s="460"/>
      <c r="E296" s="446"/>
      <c r="F296" s="445"/>
      <c r="G296" s="462"/>
      <c r="H296" s="484"/>
      <c r="I296" s="463"/>
      <c r="J296" s="485"/>
      <c r="K296" s="14"/>
      <c r="Q296" s="127" t="str">
        <f t="shared" si="31"/>
        <v/>
      </c>
      <c r="S296" s="39" t="str">
        <f>IF($H296=$O$5, "", IF($D296="", "", IF($D296&lt;Dashboard!$AJ$1, $S$3, IF($D296=Dashboard!$AJ$1, $S$4, IF($T296&lt;=$T$5, $S$5, $S$6)))))</f>
        <v/>
      </c>
      <c r="T296" s="39" t="str">
        <f>IF($H296=$O$5, "", IF($D296="", "", NETWORKDAYS(Dashboard!$AJ$1, $D296, Timesheet!$S$50:$S$89)-1))</f>
        <v/>
      </c>
      <c r="V296" s="76" t="str">
        <f t="shared" si="32"/>
        <v/>
      </c>
      <c r="W296" s="76" t="str">
        <f t="shared" si="33"/>
        <v/>
      </c>
      <c r="Y296" s="39" t="str">
        <f t="shared" si="34"/>
        <v/>
      </c>
      <c r="Z296" s="39" t="str">
        <f t="shared" si="35"/>
        <v/>
      </c>
      <c r="AB296" s="106" t="str">
        <f t="shared" si="36"/>
        <v/>
      </c>
    </row>
    <row r="297" spans="1:28" x14ac:dyDescent="0.25">
      <c r="A297" s="14"/>
      <c r="B297" s="153" t="str">
        <f t="shared" si="30"/>
        <v/>
      </c>
      <c r="C297" s="14"/>
      <c r="D297" s="460"/>
      <c r="E297" s="446"/>
      <c r="F297" s="445"/>
      <c r="G297" s="462"/>
      <c r="H297" s="484"/>
      <c r="I297" s="463"/>
      <c r="J297" s="485"/>
      <c r="K297" s="14"/>
      <c r="Q297" s="127" t="str">
        <f t="shared" si="31"/>
        <v/>
      </c>
      <c r="S297" s="39" t="str">
        <f>IF($H297=$O$5, "", IF($D297="", "", IF($D297&lt;Dashboard!$AJ$1, $S$3, IF($D297=Dashboard!$AJ$1, $S$4, IF($T297&lt;=$T$5, $S$5, $S$6)))))</f>
        <v/>
      </c>
      <c r="T297" s="39" t="str">
        <f>IF($H297=$O$5, "", IF($D297="", "", NETWORKDAYS(Dashboard!$AJ$1, $D297, Timesheet!$S$50:$S$89)-1))</f>
        <v/>
      </c>
      <c r="V297" s="76" t="str">
        <f t="shared" si="32"/>
        <v/>
      </c>
      <c r="W297" s="76" t="str">
        <f t="shared" si="33"/>
        <v/>
      </c>
      <c r="Y297" s="39" t="str">
        <f t="shared" si="34"/>
        <v/>
      </c>
      <c r="Z297" s="39" t="str">
        <f t="shared" si="35"/>
        <v/>
      </c>
      <c r="AB297" s="106" t="str">
        <f t="shared" si="36"/>
        <v/>
      </c>
    </row>
    <row r="298" spans="1:28" x14ac:dyDescent="0.25">
      <c r="A298" s="14"/>
      <c r="B298" s="153" t="str">
        <f t="shared" si="30"/>
        <v/>
      </c>
      <c r="C298" s="14"/>
      <c r="D298" s="460"/>
      <c r="E298" s="446"/>
      <c r="F298" s="445"/>
      <c r="G298" s="462"/>
      <c r="H298" s="484"/>
      <c r="I298" s="463"/>
      <c r="J298" s="485"/>
      <c r="K298" s="14"/>
      <c r="Q298" s="127" t="str">
        <f t="shared" si="31"/>
        <v/>
      </c>
      <c r="S298" s="39" t="str">
        <f>IF($H298=$O$5, "", IF($D298="", "", IF($D298&lt;Dashboard!$AJ$1, $S$3, IF($D298=Dashboard!$AJ$1, $S$4, IF($T298&lt;=$T$5, $S$5, $S$6)))))</f>
        <v/>
      </c>
      <c r="T298" s="39" t="str">
        <f>IF($H298=$O$5, "", IF($D298="", "", NETWORKDAYS(Dashboard!$AJ$1, $D298, Timesheet!$S$50:$S$89)-1))</f>
        <v/>
      </c>
      <c r="V298" s="76" t="str">
        <f t="shared" si="32"/>
        <v/>
      </c>
      <c r="W298" s="76" t="str">
        <f t="shared" si="33"/>
        <v/>
      </c>
      <c r="Y298" s="39" t="str">
        <f t="shared" si="34"/>
        <v/>
      </c>
      <c r="Z298" s="39" t="str">
        <f t="shared" si="35"/>
        <v/>
      </c>
      <c r="AB298" s="106" t="str">
        <f t="shared" si="36"/>
        <v/>
      </c>
    </row>
    <row r="299" spans="1:28" x14ac:dyDescent="0.25">
      <c r="A299" s="14"/>
      <c r="B299" s="153" t="str">
        <f t="shared" si="30"/>
        <v/>
      </c>
      <c r="C299" s="14"/>
      <c r="D299" s="460"/>
      <c r="E299" s="446"/>
      <c r="F299" s="445"/>
      <c r="G299" s="462"/>
      <c r="H299" s="484"/>
      <c r="I299" s="463"/>
      <c r="J299" s="485"/>
      <c r="K299" s="14"/>
      <c r="Q299" s="127" t="str">
        <f t="shared" si="31"/>
        <v/>
      </c>
      <c r="S299" s="39" t="str">
        <f>IF($H299=$O$5, "", IF($D299="", "", IF($D299&lt;Dashboard!$AJ$1, $S$3, IF($D299=Dashboard!$AJ$1, $S$4, IF($T299&lt;=$T$5, $S$5, $S$6)))))</f>
        <v/>
      </c>
      <c r="T299" s="39" t="str">
        <f>IF($H299=$O$5, "", IF($D299="", "", NETWORKDAYS(Dashboard!$AJ$1, $D299, Timesheet!$S$50:$S$89)-1))</f>
        <v/>
      </c>
      <c r="V299" s="76" t="str">
        <f t="shared" si="32"/>
        <v/>
      </c>
      <c r="W299" s="76" t="str">
        <f t="shared" si="33"/>
        <v/>
      </c>
      <c r="Y299" s="39" t="str">
        <f t="shared" si="34"/>
        <v/>
      </c>
      <c r="Z299" s="39" t="str">
        <f t="shared" si="35"/>
        <v/>
      </c>
      <c r="AB299" s="106" t="str">
        <f t="shared" si="36"/>
        <v/>
      </c>
    </row>
    <row r="300" spans="1:28" x14ac:dyDescent="0.25">
      <c r="A300" s="14"/>
      <c r="B300" s="153" t="str">
        <f t="shared" si="30"/>
        <v/>
      </c>
      <c r="C300" s="14"/>
      <c r="D300" s="460"/>
      <c r="E300" s="446"/>
      <c r="F300" s="445"/>
      <c r="G300" s="462"/>
      <c r="H300" s="484"/>
      <c r="I300" s="463"/>
      <c r="J300" s="485"/>
      <c r="K300" s="14"/>
      <c r="Q300" s="127" t="str">
        <f t="shared" si="31"/>
        <v/>
      </c>
      <c r="S300" s="39" t="str">
        <f>IF($H300=$O$5, "", IF($D300="", "", IF($D300&lt;Dashboard!$AJ$1, $S$3, IF($D300=Dashboard!$AJ$1, $S$4, IF($T300&lt;=$T$5, $S$5, $S$6)))))</f>
        <v/>
      </c>
      <c r="T300" s="39" t="str">
        <f>IF($H300=$O$5, "", IF($D300="", "", NETWORKDAYS(Dashboard!$AJ$1, $D300, Timesheet!$S$50:$S$89)-1))</f>
        <v/>
      </c>
      <c r="V300" s="76" t="str">
        <f t="shared" si="32"/>
        <v/>
      </c>
      <c r="W300" s="76" t="str">
        <f t="shared" si="33"/>
        <v/>
      </c>
      <c r="Y300" s="39" t="str">
        <f t="shared" si="34"/>
        <v/>
      </c>
      <c r="Z300" s="39" t="str">
        <f t="shared" si="35"/>
        <v/>
      </c>
      <c r="AB300" s="106" t="str">
        <f t="shared" si="36"/>
        <v/>
      </c>
    </row>
    <row r="301" spans="1:28" x14ac:dyDescent="0.25">
      <c r="A301" s="14"/>
      <c r="B301" s="153" t="str">
        <f t="shared" si="30"/>
        <v/>
      </c>
      <c r="C301" s="14"/>
      <c r="D301" s="460"/>
      <c r="E301" s="446"/>
      <c r="F301" s="445"/>
      <c r="G301" s="462"/>
      <c r="H301" s="484"/>
      <c r="I301" s="463"/>
      <c r="J301" s="485"/>
      <c r="K301" s="14"/>
      <c r="Q301" s="127" t="str">
        <f t="shared" si="31"/>
        <v/>
      </c>
      <c r="S301" s="39" t="str">
        <f>IF($H301=$O$5, "", IF($D301="", "", IF($D301&lt;Dashboard!$AJ$1, $S$3, IF($D301=Dashboard!$AJ$1, $S$4, IF($T301&lt;=$T$5, $S$5, $S$6)))))</f>
        <v/>
      </c>
      <c r="T301" s="39" t="str">
        <f>IF($H301=$O$5, "", IF($D301="", "", NETWORKDAYS(Dashboard!$AJ$1, $D301, Timesheet!$S$50:$S$89)-1))</f>
        <v/>
      </c>
      <c r="V301" s="76" t="str">
        <f t="shared" si="32"/>
        <v/>
      </c>
      <c r="W301" s="76" t="str">
        <f t="shared" si="33"/>
        <v/>
      </c>
      <c r="Y301" s="39" t="str">
        <f t="shared" si="34"/>
        <v/>
      </c>
      <c r="Z301" s="39" t="str">
        <f t="shared" si="35"/>
        <v/>
      </c>
      <c r="AB301" s="106" t="str">
        <f t="shared" si="36"/>
        <v/>
      </c>
    </row>
    <row r="302" spans="1:28" x14ac:dyDescent="0.25">
      <c r="A302" s="14"/>
      <c r="B302" s="153" t="str">
        <f t="shared" si="30"/>
        <v/>
      </c>
      <c r="C302" s="14"/>
      <c r="D302" s="460"/>
      <c r="E302" s="446"/>
      <c r="F302" s="445"/>
      <c r="G302" s="462"/>
      <c r="H302" s="484"/>
      <c r="I302" s="463"/>
      <c r="J302" s="485"/>
      <c r="K302" s="14"/>
      <c r="Q302" s="127" t="str">
        <f t="shared" si="31"/>
        <v/>
      </c>
      <c r="S302" s="39" t="str">
        <f>IF($H302=$O$5, "", IF($D302="", "", IF($D302&lt;Dashboard!$AJ$1, $S$3, IF($D302=Dashboard!$AJ$1, $S$4, IF($T302&lt;=$T$5, $S$5, $S$6)))))</f>
        <v/>
      </c>
      <c r="T302" s="39" t="str">
        <f>IF($H302=$O$5, "", IF($D302="", "", NETWORKDAYS(Dashboard!$AJ$1, $D302, Timesheet!$S$50:$S$89)-1))</f>
        <v/>
      </c>
      <c r="V302" s="76" t="str">
        <f t="shared" si="32"/>
        <v/>
      </c>
      <c r="W302" s="76" t="str">
        <f t="shared" si="33"/>
        <v/>
      </c>
      <c r="Y302" s="39" t="str">
        <f t="shared" si="34"/>
        <v/>
      </c>
      <c r="Z302" s="39" t="str">
        <f t="shared" si="35"/>
        <v/>
      </c>
      <c r="AB302" s="106" t="str">
        <f t="shared" si="36"/>
        <v/>
      </c>
    </row>
    <row r="303" spans="1:28" x14ac:dyDescent="0.25">
      <c r="A303" s="14"/>
      <c r="B303" s="153" t="str">
        <f t="shared" si="30"/>
        <v/>
      </c>
      <c r="C303" s="14"/>
      <c r="D303" s="460"/>
      <c r="E303" s="446"/>
      <c r="F303" s="445"/>
      <c r="G303" s="462"/>
      <c r="H303" s="484"/>
      <c r="I303" s="463"/>
      <c r="J303" s="485"/>
      <c r="K303" s="14"/>
      <c r="Q303" s="127" t="str">
        <f t="shared" si="31"/>
        <v/>
      </c>
      <c r="S303" s="39" t="str">
        <f>IF($H303=$O$5, "", IF($D303="", "", IF($D303&lt;Dashboard!$AJ$1, $S$3, IF($D303=Dashboard!$AJ$1, $S$4, IF($T303&lt;=$T$5, $S$5, $S$6)))))</f>
        <v/>
      </c>
      <c r="T303" s="39" t="str">
        <f>IF($H303=$O$5, "", IF($D303="", "", NETWORKDAYS(Dashboard!$AJ$1, $D303, Timesheet!$S$50:$S$89)-1))</f>
        <v/>
      </c>
      <c r="V303" s="76" t="str">
        <f t="shared" si="32"/>
        <v/>
      </c>
      <c r="W303" s="76" t="str">
        <f t="shared" si="33"/>
        <v/>
      </c>
      <c r="Y303" s="39" t="str">
        <f t="shared" si="34"/>
        <v/>
      </c>
      <c r="Z303" s="39" t="str">
        <f t="shared" si="35"/>
        <v/>
      </c>
      <c r="AB303" s="106" t="str">
        <f t="shared" si="36"/>
        <v/>
      </c>
    </row>
    <row r="304" spans="1:28" x14ac:dyDescent="0.25">
      <c r="A304" s="14"/>
      <c r="B304" s="153" t="str">
        <f t="shared" si="30"/>
        <v/>
      </c>
      <c r="C304" s="14"/>
      <c r="D304" s="460"/>
      <c r="E304" s="446"/>
      <c r="F304" s="445"/>
      <c r="G304" s="462"/>
      <c r="H304" s="484"/>
      <c r="I304" s="463"/>
      <c r="J304" s="485"/>
      <c r="K304" s="14"/>
      <c r="Q304" s="127" t="str">
        <f t="shared" si="31"/>
        <v/>
      </c>
      <c r="S304" s="39" t="str">
        <f>IF($H304=$O$5, "", IF($D304="", "", IF($D304&lt;Dashboard!$AJ$1, $S$3, IF($D304=Dashboard!$AJ$1, $S$4, IF($T304&lt;=$T$5, $S$5, $S$6)))))</f>
        <v/>
      </c>
      <c r="T304" s="39" t="str">
        <f>IF($H304=$O$5, "", IF($D304="", "", NETWORKDAYS(Dashboard!$AJ$1, $D304, Timesheet!$S$50:$S$89)-1))</f>
        <v/>
      </c>
      <c r="V304" s="76" t="str">
        <f t="shared" si="32"/>
        <v/>
      </c>
      <c r="W304" s="76" t="str">
        <f t="shared" si="33"/>
        <v/>
      </c>
      <c r="Y304" s="39" t="str">
        <f t="shared" si="34"/>
        <v/>
      </c>
      <c r="Z304" s="39" t="str">
        <f t="shared" si="35"/>
        <v/>
      </c>
      <c r="AB304" s="106" t="str">
        <f t="shared" si="36"/>
        <v/>
      </c>
    </row>
    <row r="305" spans="1:28" x14ac:dyDescent="0.25">
      <c r="A305" s="14"/>
      <c r="B305" s="153" t="str">
        <f t="shared" si="30"/>
        <v/>
      </c>
      <c r="C305" s="14"/>
      <c r="D305" s="460"/>
      <c r="E305" s="446"/>
      <c r="F305" s="445"/>
      <c r="G305" s="462"/>
      <c r="H305" s="484"/>
      <c r="I305" s="463"/>
      <c r="J305" s="485"/>
      <c r="K305" s="14"/>
      <c r="Q305" s="127" t="str">
        <f t="shared" si="31"/>
        <v/>
      </c>
      <c r="S305" s="39" t="str">
        <f>IF($H305=$O$5, "", IF($D305="", "", IF($D305&lt;Dashboard!$AJ$1, $S$3, IF($D305=Dashboard!$AJ$1, $S$4, IF($T305&lt;=$T$5, $S$5, $S$6)))))</f>
        <v/>
      </c>
      <c r="T305" s="39" t="str">
        <f>IF($H305=$O$5, "", IF($D305="", "", NETWORKDAYS(Dashboard!$AJ$1, $D305, Timesheet!$S$50:$S$89)-1))</f>
        <v/>
      </c>
      <c r="V305" s="76" t="str">
        <f t="shared" si="32"/>
        <v/>
      </c>
      <c r="W305" s="76" t="str">
        <f t="shared" si="33"/>
        <v/>
      </c>
      <c r="Y305" s="39" t="str">
        <f t="shared" si="34"/>
        <v/>
      </c>
      <c r="Z305" s="39" t="str">
        <f t="shared" si="35"/>
        <v/>
      </c>
      <c r="AB305" s="106" t="str">
        <f t="shared" si="36"/>
        <v/>
      </c>
    </row>
    <row r="306" spans="1:28" x14ac:dyDescent="0.25">
      <c r="A306" s="14"/>
      <c r="B306" s="153" t="str">
        <f t="shared" si="30"/>
        <v/>
      </c>
      <c r="C306" s="14"/>
      <c r="D306" s="460"/>
      <c r="E306" s="446"/>
      <c r="F306" s="445"/>
      <c r="G306" s="462"/>
      <c r="H306" s="484"/>
      <c r="I306" s="463"/>
      <c r="J306" s="485"/>
      <c r="K306" s="14"/>
      <c r="Q306" s="127" t="str">
        <f t="shared" si="31"/>
        <v/>
      </c>
      <c r="S306" s="39" t="str">
        <f>IF($H306=$O$5, "", IF($D306="", "", IF($D306&lt;Dashboard!$AJ$1, $S$3, IF($D306=Dashboard!$AJ$1, $S$4, IF($T306&lt;=$T$5, $S$5, $S$6)))))</f>
        <v/>
      </c>
      <c r="T306" s="39" t="str">
        <f>IF($H306=$O$5, "", IF($D306="", "", NETWORKDAYS(Dashboard!$AJ$1, $D306, Timesheet!$S$50:$S$89)-1))</f>
        <v/>
      </c>
      <c r="V306" s="76" t="str">
        <f t="shared" si="32"/>
        <v/>
      </c>
      <c r="W306" s="76" t="str">
        <f t="shared" si="33"/>
        <v/>
      </c>
      <c r="Y306" s="39" t="str">
        <f t="shared" si="34"/>
        <v/>
      </c>
      <c r="Z306" s="39" t="str">
        <f t="shared" si="35"/>
        <v/>
      </c>
      <c r="AB306" s="106" t="str">
        <f t="shared" si="36"/>
        <v/>
      </c>
    </row>
    <row r="307" spans="1:28" x14ac:dyDescent="0.25">
      <c r="A307" s="14"/>
      <c r="B307" s="153" t="str">
        <f t="shared" si="30"/>
        <v/>
      </c>
      <c r="C307" s="14"/>
      <c r="D307" s="460"/>
      <c r="E307" s="446"/>
      <c r="F307" s="445"/>
      <c r="G307" s="462"/>
      <c r="H307" s="484"/>
      <c r="I307" s="463"/>
      <c r="J307" s="485"/>
      <c r="K307" s="14"/>
      <c r="Q307" s="127" t="str">
        <f t="shared" si="31"/>
        <v/>
      </c>
      <c r="S307" s="39" t="str">
        <f>IF($H307=$O$5, "", IF($D307="", "", IF($D307&lt;Dashboard!$AJ$1, $S$3, IF($D307=Dashboard!$AJ$1, $S$4, IF($T307&lt;=$T$5, $S$5, $S$6)))))</f>
        <v/>
      </c>
      <c r="T307" s="39" t="str">
        <f>IF($H307=$O$5, "", IF($D307="", "", NETWORKDAYS(Dashboard!$AJ$1, $D307, Timesheet!$S$50:$S$89)-1))</f>
        <v/>
      </c>
      <c r="V307" s="76" t="str">
        <f t="shared" si="32"/>
        <v/>
      </c>
      <c r="W307" s="76" t="str">
        <f t="shared" si="33"/>
        <v/>
      </c>
      <c r="Y307" s="39" t="str">
        <f t="shared" si="34"/>
        <v/>
      </c>
      <c r="Z307" s="39" t="str">
        <f t="shared" si="35"/>
        <v/>
      </c>
      <c r="AB307" s="106" t="str">
        <f t="shared" si="36"/>
        <v/>
      </c>
    </row>
    <row r="308" spans="1:28" x14ac:dyDescent="0.25">
      <c r="A308" s="14"/>
      <c r="B308" s="153" t="str">
        <f t="shared" si="30"/>
        <v/>
      </c>
      <c r="C308" s="14"/>
      <c r="D308" s="460"/>
      <c r="E308" s="446"/>
      <c r="F308" s="445"/>
      <c r="G308" s="462"/>
      <c r="H308" s="484"/>
      <c r="I308" s="463"/>
      <c r="J308" s="485"/>
      <c r="K308" s="14"/>
      <c r="Q308" s="127" t="str">
        <f t="shared" si="31"/>
        <v/>
      </c>
      <c r="S308" s="39" t="str">
        <f>IF($H308=$O$5, "", IF($D308="", "", IF($D308&lt;Dashboard!$AJ$1, $S$3, IF($D308=Dashboard!$AJ$1, $S$4, IF($T308&lt;=$T$5, $S$5, $S$6)))))</f>
        <v/>
      </c>
      <c r="T308" s="39" t="str">
        <f>IF($H308=$O$5, "", IF($D308="", "", NETWORKDAYS(Dashboard!$AJ$1, $D308, Timesheet!$S$50:$S$89)-1))</f>
        <v/>
      </c>
      <c r="V308" s="76" t="str">
        <f t="shared" si="32"/>
        <v/>
      </c>
      <c r="W308" s="76" t="str">
        <f t="shared" si="33"/>
        <v/>
      </c>
      <c r="Y308" s="39" t="str">
        <f t="shared" si="34"/>
        <v/>
      </c>
      <c r="Z308" s="39" t="str">
        <f t="shared" si="35"/>
        <v/>
      </c>
      <c r="AB308" s="106" t="str">
        <f t="shared" si="36"/>
        <v/>
      </c>
    </row>
    <row r="309" spans="1:28" x14ac:dyDescent="0.25">
      <c r="A309" s="14"/>
      <c r="B309" s="153" t="str">
        <f t="shared" si="30"/>
        <v/>
      </c>
      <c r="C309" s="14"/>
      <c r="D309" s="460"/>
      <c r="E309" s="446"/>
      <c r="F309" s="445"/>
      <c r="G309" s="462"/>
      <c r="H309" s="484"/>
      <c r="I309" s="463"/>
      <c r="J309" s="485"/>
      <c r="K309" s="14"/>
      <c r="Q309" s="127" t="str">
        <f t="shared" si="31"/>
        <v/>
      </c>
      <c r="S309" s="39" t="str">
        <f>IF($H309=$O$5, "", IF($D309="", "", IF($D309&lt;Dashboard!$AJ$1, $S$3, IF($D309=Dashboard!$AJ$1, $S$4, IF($T309&lt;=$T$5, $S$5, $S$6)))))</f>
        <v/>
      </c>
      <c r="T309" s="39" t="str">
        <f>IF($H309=$O$5, "", IF($D309="", "", NETWORKDAYS(Dashboard!$AJ$1, $D309, Timesheet!$S$50:$S$89)-1))</f>
        <v/>
      </c>
      <c r="V309" s="76" t="str">
        <f t="shared" si="32"/>
        <v/>
      </c>
      <c r="W309" s="76" t="str">
        <f t="shared" si="33"/>
        <v/>
      </c>
      <c r="Y309" s="39" t="str">
        <f t="shared" si="34"/>
        <v/>
      </c>
      <c r="Z309" s="39" t="str">
        <f t="shared" si="35"/>
        <v/>
      </c>
      <c r="AB309" s="106" t="str">
        <f t="shared" si="36"/>
        <v/>
      </c>
    </row>
    <row r="310" spans="1:28" x14ac:dyDescent="0.25">
      <c r="A310" s="14"/>
      <c r="B310" s="153" t="str">
        <f t="shared" si="30"/>
        <v/>
      </c>
      <c r="C310" s="14"/>
      <c r="D310" s="460"/>
      <c r="E310" s="446"/>
      <c r="F310" s="445"/>
      <c r="G310" s="462"/>
      <c r="H310" s="484"/>
      <c r="I310" s="463"/>
      <c r="J310" s="485"/>
      <c r="K310" s="14"/>
      <c r="Q310" s="127" t="str">
        <f t="shared" si="31"/>
        <v/>
      </c>
      <c r="S310" s="39" t="str">
        <f>IF($H310=$O$5, "", IF($D310="", "", IF($D310&lt;Dashboard!$AJ$1, $S$3, IF($D310=Dashboard!$AJ$1, $S$4, IF($T310&lt;=$T$5, $S$5, $S$6)))))</f>
        <v/>
      </c>
      <c r="T310" s="39" t="str">
        <f>IF($H310=$O$5, "", IF($D310="", "", NETWORKDAYS(Dashboard!$AJ$1, $D310, Timesheet!$S$50:$S$89)-1))</f>
        <v/>
      </c>
      <c r="V310" s="76" t="str">
        <f t="shared" si="32"/>
        <v/>
      </c>
      <c r="W310" s="76" t="str">
        <f t="shared" si="33"/>
        <v/>
      </c>
      <c r="Y310" s="39" t="str">
        <f t="shared" si="34"/>
        <v/>
      </c>
      <c r="Z310" s="39" t="str">
        <f t="shared" si="35"/>
        <v/>
      </c>
      <c r="AB310" s="106" t="str">
        <f t="shared" si="36"/>
        <v/>
      </c>
    </row>
    <row r="311" spans="1:28" x14ac:dyDescent="0.25">
      <c r="A311" s="14"/>
      <c r="B311" s="153" t="str">
        <f t="shared" si="30"/>
        <v/>
      </c>
      <c r="C311" s="14"/>
      <c r="D311" s="460"/>
      <c r="E311" s="446"/>
      <c r="F311" s="445"/>
      <c r="G311" s="462"/>
      <c r="H311" s="484"/>
      <c r="I311" s="463"/>
      <c r="J311" s="485"/>
      <c r="K311" s="14"/>
      <c r="Q311" s="127" t="str">
        <f t="shared" si="31"/>
        <v/>
      </c>
      <c r="S311" s="39" t="str">
        <f>IF($H311=$O$5, "", IF($D311="", "", IF($D311&lt;Dashboard!$AJ$1, $S$3, IF($D311=Dashboard!$AJ$1, $S$4, IF($T311&lt;=$T$5, $S$5, $S$6)))))</f>
        <v/>
      </c>
      <c r="T311" s="39" t="str">
        <f>IF($H311=$O$5, "", IF($D311="", "", NETWORKDAYS(Dashboard!$AJ$1, $D311, Timesheet!$S$50:$S$89)-1))</f>
        <v/>
      </c>
      <c r="V311" s="76" t="str">
        <f t="shared" si="32"/>
        <v/>
      </c>
      <c r="W311" s="76" t="str">
        <f t="shared" si="33"/>
        <v/>
      </c>
      <c r="Y311" s="39" t="str">
        <f t="shared" si="34"/>
        <v/>
      </c>
      <c r="Z311" s="39" t="str">
        <f t="shared" si="35"/>
        <v/>
      </c>
      <c r="AB311" s="106" t="str">
        <f t="shared" si="36"/>
        <v/>
      </c>
    </row>
    <row r="312" spans="1:28" x14ac:dyDescent="0.25">
      <c r="A312" s="14"/>
      <c r="B312" s="153" t="str">
        <f t="shared" si="30"/>
        <v/>
      </c>
      <c r="C312" s="14"/>
      <c r="D312" s="460"/>
      <c r="E312" s="446"/>
      <c r="F312" s="445"/>
      <c r="G312" s="462"/>
      <c r="H312" s="484"/>
      <c r="I312" s="463"/>
      <c r="J312" s="485"/>
      <c r="K312" s="14"/>
      <c r="Q312" s="127" t="str">
        <f t="shared" si="31"/>
        <v/>
      </c>
      <c r="S312" s="39" t="str">
        <f>IF($H312=$O$5, "", IF($D312="", "", IF($D312&lt;Dashboard!$AJ$1, $S$3, IF($D312=Dashboard!$AJ$1, $S$4, IF($T312&lt;=$T$5, $S$5, $S$6)))))</f>
        <v/>
      </c>
      <c r="T312" s="39" t="str">
        <f>IF($H312=$O$5, "", IF($D312="", "", NETWORKDAYS(Dashboard!$AJ$1, $D312, Timesheet!$S$50:$S$89)-1))</f>
        <v/>
      </c>
      <c r="V312" s="76" t="str">
        <f t="shared" si="32"/>
        <v/>
      </c>
      <c r="W312" s="76" t="str">
        <f t="shared" si="33"/>
        <v/>
      </c>
      <c r="Y312" s="39" t="str">
        <f t="shared" si="34"/>
        <v/>
      </c>
      <c r="Z312" s="39" t="str">
        <f t="shared" si="35"/>
        <v/>
      </c>
      <c r="AB312" s="106" t="str">
        <f t="shared" si="36"/>
        <v/>
      </c>
    </row>
    <row r="313" spans="1:28" x14ac:dyDescent="0.25">
      <c r="A313" s="14"/>
      <c r="B313" s="153" t="str">
        <f t="shared" si="30"/>
        <v/>
      </c>
      <c r="C313" s="14"/>
      <c r="D313" s="460"/>
      <c r="E313" s="446"/>
      <c r="F313" s="445"/>
      <c r="G313" s="462"/>
      <c r="H313" s="484"/>
      <c r="I313" s="463"/>
      <c r="J313" s="485"/>
      <c r="K313" s="14"/>
      <c r="Q313" s="127" t="str">
        <f t="shared" si="31"/>
        <v/>
      </c>
      <c r="S313" s="39" t="str">
        <f>IF($H313=$O$5, "", IF($D313="", "", IF($D313&lt;Dashboard!$AJ$1, $S$3, IF($D313=Dashboard!$AJ$1, $S$4, IF($T313&lt;=$T$5, $S$5, $S$6)))))</f>
        <v/>
      </c>
      <c r="T313" s="39" t="str">
        <f>IF($H313=$O$5, "", IF($D313="", "", NETWORKDAYS(Dashboard!$AJ$1, $D313, Timesheet!$S$50:$S$89)-1))</f>
        <v/>
      </c>
      <c r="V313" s="76" t="str">
        <f t="shared" si="32"/>
        <v/>
      </c>
      <c r="W313" s="76" t="str">
        <f t="shared" si="33"/>
        <v/>
      </c>
      <c r="Y313" s="39" t="str">
        <f t="shared" si="34"/>
        <v/>
      </c>
      <c r="Z313" s="39" t="str">
        <f t="shared" si="35"/>
        <v/>
      </c>
      <c r="AB313" s="106" t="str">
        <f t="shared" si="36"/>
        <v/>
      </c>
    </row>
    <row r="314" spans="1:28" x14ac:dyDescent="0.25">
      <c r="A314" s="14"/>
      <c r="B314" s="153" t="str">
        <f t="shared" si="30"/>
        <v/>
      </c>
      <c r="C314" s="14"/>
      <c r="D314" s="460"/>
      <c r="E314" s="446"/>
      <c r="F314" s="445"/>
      <c r="G314" s="462"/>
      <c r="H314" s="484"/>
      <c r="I314" s="463"/>
      <c r="J314" s="485"/>
      <c r="K314" s="14"/>
      <c r="Q314" s="127" t="str">
        <f t="shared" si="31"/>
        <v/>
      </c>
      <c r="S314" s="39" t="str">
        <f>IF($H314=$O$5, "", IF($D314="", "", IF($D314&lt;Dashboard!$AJ$1, $S$3, IF($D314=Dashboard!$AJ$1, $S$4, IF($T314&lt;=$T$5, $S$5, $S$6)))))</f>
        <v/>
      </c>
      <c r="T314" s="39" t="str">
        <f>IF($H314=$O$5, "", IF($D314="", "", NETWORKDAYS(Dashboard!$AJ$1, $D314, Timesheet!$S$50:$S$89)-1))</f>
        <v/>
      </c>
      <c r="V314" s="76" t="str">
        <f t="shared" si="32"/>
        <v/>
      </c>
      <c r="W314" s="76" t="str">
        <f t="shared" si="33"/>
        <v/>
      </c>
      <c r="Y314" s="39" t="str">
        <f t="shared" si="34"/>
        <v/>
      </c>
      <c r="Z314" s="39" t="str">
        <f t="shared" si="35"/>
        <v/>
      </c>
      <c r="AB314" s="106" t="str">
        <f t="shared" si="36"/>
        <v/>
      </c>
    </row>
    <row r="315" spans="1:28" x14ac:dyDescent="0.25">
      <c r="A315" s="14"/>
      <c r="B315" s="153" t="str">
        <f t="shared" si="30"/>
        <v/>
      </c>
      <c r="C315" s="14"/>
      <c r="D315" s="460"/>
      <c r="E315" s="446"/>
      <c r="F315" s="445"/>
      <c r="G315" s="462"/>
      <c r="H315" s="484"/>
      <c r="I315" s="463"/>
      <c r="J315" s="485"/>
      <c r="K315" s="14"/>
      <c r="Q315" s="127" t="str">
        <f t="shared" si="31"/>
        <v/>
      </c>
      <c r="S315" s="39" t="str">
        <f>IF($H315=$O$5, "", IF($D315="", "", IF($D315&lt;Dashboard!$AJ$1, $S$3, IF($D315=Dashboard!$AJ$1, $S$4, IF($T315&lt;=$T$5, $S$5, $S$6)))))</f>
        <v/>
      </c>
      <c r="T315" s="39" t="str">
        <f>IF($H315=$O$5, "", IF($D315="", "", NETWORKDAYS(Dashboard!$AJ$1, $D315, Timesheet!$S$50:$S$89)-1))</f>
        <v/>
      </c>
      <c r="V315" s="76" t="str">
        <f t="shared" si="32"/>
        <v/>
      </c>
      <c r="W315" s="76" t="str">
        <f t="shared" si="33"/>
        <v/>
      </c>
      <c r="Y315" s="39" t="str">
        <f t="shared" si="34"/>
        <v/>
      </c>
      <c r="Z315" s="39" t="str">
        <f t="shared" si="35"/>
        <v/>
      </c>
      <c r="AB315" s="106" t="str">
        <f t="shared" si="36"/>
        <v/>
      </c>
    </row>
    <row r="316" spans="1:28" x14ac:dyDescent="0.25">
      <c r="A316" s="14"/>
      <c r="B316" s="153" t="str">
        <f t="shared" si="30"/>
        <v/>
      </c>
      <c r="C316" s="14"/>
      <c r="D316" s="460"/>
      <c r="E316" s="446"/>
      <c r="F316" s="445"/>
      <c r="G316" s="462"/>
      <c r="H316" s="484"/>
      <c r="I316" s="463"/>
      <c r="J316" s="485"/>
      <c r="K316" s="14"/>
      <c r="Q316" s="127" t="str">
        <f t="shared" si="31"/>
        <v/>
      </c>
      <c r="S316" s="39" t="str">
        <f>IF($H316=$O$5, "", IF($D316="", "", IF($D316&lt;Dashboard!$AJ$1, $S$3, IF($D316=Dashboard!$AJ$1, $S$4, IF($T316&lt;=$T$5, $S$5, $S$6)))))</f>
        <v/>
      </c>
      <c r="T316" s="39" t="str">
        <f>IF($H316=$O$5, "", IF($D316="", "", NETWORKDAYS(Dashboard!$AJ$1, $D316, Timesheet!$S$50:$S$89)-1))</f>
        <v/>
      </c>
      <c r="V316" s="76" t="str">
        <f t="shared" si="32"/>
        <v/>
      </c>
      <c r="W316" s="76" t="str">
        <f t="shared" si="33"/>
        <v/>
      </c>
      <c r="Y316" s="39" t="str">
        <f t="shared" si="34"/>
        <v/>
      </c>
      <c r="Z316" s="39" t="str">
        <f t="shared" si="35"/>
        <v/>
      </c>
      <c r="AB316" s="106" t="str">
        <f t="shared" si="36"/>
        <v/>
      </c>
    </row>
    <row r="317" spans="1:28" x14ac:dyDescent="0.25">
      <c r="A317" s="14"/>
      <c r="B317" s="153" t="str">
        <f t="shared" si="30"/>
        <v/>
      </c>
      <c r="C317" s="14"/>
      <c r="D317" s="460"/>
      <c r="E317" s="446"/>
      <c r="F317" s="445"/>
      <c r="G317" s="462"/>
      <c r="H317" s="484"/>
      <c r="I317" s="463"/>
      <c r="J317" s="485"/>
      <c r="K317" s="14"/>
      <c r="Q317" s="127" t="str">
        <f t="shared" si="31"/>
        <v/>
      </c>
      <c r="S317" s="39" t="str">
        <f>IF($H317=$O$5, "", IF($D317="", "", IF($D317&lt;Dashboard!$AJ$1, $S$3, IF($D317=Dashboard!$AJ$1, $S$4, IF($T317&lt;=$T$5, $S$5, $S$6)))))</f>
        <v/>
      </c>
      <c r="T317" s="39" t="str">
        <f>IF($H317=$O$5, "", IF($D317="", "", NETWORKDAYS(Dashboard!$AJ$1, $D317, Timesheet!$S$50:$S$89)-1))</f>
        <v/>
      </c>
      <c r="V317" s="76" t="str">
        <f t="shared" si="32"/>
        <v/>
      </c>
      <c r="W317" s="76" t="str">
        <f t="shared" si="33"/>
        <v/>
      </c>
      <c r="Y317" s="39" t="str">
        <f t="shared" si="34"/>
        <v/>
      </c>
      <c r="Z317" s="39" t="str">
        <f t="shared" si="35"/>
        <v/>
      </c>
      <c r="AB317" s="106" t="str">
        <f t="shared" si="36"/>
        <v/>
      </c>
    </row>
    <row r="318" spans="1:28" x14ac:dyDescent="0.25">
      <c r="A318" s="14"/>
      <c r="B318" s="153" t="str">
        <f t="shared" si="30"/>
        <v/>
      </c>
      <c r="C318" s="14"/>
      <c r="D318" s="460"/>
      <c r="E318" s="446"/>
      <c r="F318" s="445"/>
      <c r="G318" s="462"/>
      <c r="H318" s="484"/>
      <c r="I318" s="463"/>
      <c r="J318" s="485"/>
      <c r="K318" s="14"/>
      <c r="Q318" s="127" t="str">
        <f t="shared" si="31"/>
        <v/>
      </c>
      <c r="S318" s="39" t="str">
        <f>IF($H318=$O$5, "", IF($D318="", "", IF($D318&lt;Dashboard!$AJ$1, $S$3, IF($D318=Dashboard!$AJ$1, $S$4, IF($T318&lt;=$T$5, $S$5, $S$6)))))</f>
        <v/>
      </c>
      <c r="T318" s="39" t="str">
        <f>IF($H318=$O$5, "", IF($D318="", "", NETWORKDAYS(Dashboard!$AJ$1, $D318, Timesheet!$S$50:$S$89)-1))</f>
        <v/>
      </c>
      <c r="V318" s="76" t="str">
        <f t="shared" si="32"/>
        <v/>
      </c>
      <c r="W318" s="76" t="str">
        <f t="shared" si="33"/>
        <v/>
      </c>
      <c r="Y318" s="39" t="str">
        <f t="shared" si="34"/>
        <v/>
      </c>
      <c r="Z318" s="39" t="str">
        <f t="shared" si="35"/>
        <v/>
      </c>
      <c r="AB318" s="106" t="str">
        <f t="shared" si="36"/>
        <v/>
      </c>
    </row>
    <row r="319" spans="1:28" x14ac:dyDescent="0.25">
      <c r="A319" s="14"/>
      <c r="B319" s="153" t="str">
        <f t="shared" si="30"/>
        <v/>
      </c>
      <c r="C319" s="14"/>
      <c r="D319" s="460"/>
      <c r="E319" s="446"/>
      <c r="F319" s="445"/>
      <c r="G319" s="462"/>
      <c r="H319" s="484"/>
      <c r="I319" s="463"/>
      <c r="J319" s="485"/>
      <c r="K319" s="14"/>
      <c r="Q319" s="127" t="str">
        <f t="shared" si="31"/>
        <v/>
      </c>
      <c r="S319" s="39" t="str">
        <f>IF($H319=$O$5, "", IF($D319="", "", IF($D319&lt;Dashboard!$AJ$1, $S$3, IF($D319=Dashboard!$AJ$1, $S$4, IF($T319&lt;=$T$5, $S$5, $S$6)))))</f>
        <v/>
      </c>
      <c r="T319" s="39" t="str">
        <f>IF($H319=$O$5, "", IF($D319="", "", NETWORKDAYS(Dashboard!$AJ$1, $D319, Timesheet!$S$50:$S$89)-1))</f>
        <v/>
      </c>
      <c r="V319" s="76" t="str">
        <f t="shared" si="32"/>
        <v/>
      </c>
      <c r="W319" s="76" t="str">
        <f t="shared" si="33"/>
        <v/>
      </c>
      <c r="Y319" s="39" t="str">
        <f t="shared" si="34"/>
        <v/>
      </c>
      <c r="Z319" s="39" t="str">
        <f t="shared" si="35"/>
        <v/>
      </c>
      <c r="AB319" s="106" t="str">
        <f t="shared" si="36"/>
        <v/>
      </c>
    </row>
    <row r="320" spans="1:28" x14ac:dyDescent="0.25">
      <c r="A320" s="14"/>
      <c r="B320" s="153" t="str">
        <f t="shared" si="30"/>
        <v/>
      </c>
      <c r="C320" s="14"/>
      <c r="D320" s="460"/>
      <c r="E320" s="446"/>
      <c r="F320" s="445"/>
      <c r="G320" s="462"/>
      <c r="H320" s="484"/>
      <c r="I320" s="463"/>
      <c r="J320" s="485"/>
      <c r="K320" s="14"/>
      <c r="Q320" s="127" t="str">
        <f t="shared" si="31"/>
        <v/>
      </c>
      <c r="S320" s="39" t="str">
        <f>IF($H320=$O$5, "", IF($D320="", "", IF($D320&lt;Dashboard!$AJ$1, $S$3, IF($D320=Dashboard!$AJ$1, $S$4, IF($T320&lt;=$T$5, $S$5, $S$6)))))</f>
        <v/>
      </c>
      <c r="T320" s="39" t="str">
        <f>IF($H320=$O$5, "", IF($D320="", "", NETWORKDAYS(Dashboard!$AJ$1, $D320, Timesheet!$S$50:$S$89)-1))</f>
        <v/>
      </c>
      <c r="V320" s="76" t="str">
        <f t="shared" si="32"/>
        <v/>
      </c>
      <c r="W320" s="76" t="str">
        <f t="shared" si="33"/>
        <v/>
      </c>
      <c r="Y320" s="39" t="str">
        <f t="shared" si="34"/>
        <v/>
      </c>
      <c r="Z320" s="39" t="str">
        <f t="shared" si="35"/>
        <v/>
      </c>
      <c r="AB320" s="106" t="str">
        <f t="shared" si="36"/>
        <v/>
      </c>
    </row>
    <row r="321" spans="1:28" x14ac:dyDescent="0.25">
      <c r="A321" s="14"/>
      <c r="B321" s="153" t="str">
        <f t="shared" si="30"/>
        <v/>
      </c>
      <c r="C321" s="14"/>
      <c r="D321" s="460"/>
      <c r="E321" s="446"/>
      <c r="F321" s="445"/>
      <c r="G321" s="462"/>
      <c r="H321" s="484"/>
      <c r="I321" s="463"/>
      <c r="J321" s="485"/>
      <c r="K321" s="14"/>
      <c r="Q321" s="127" t="str">
        <f t="shared" si="31"/>
        <v/>
      </c>
      <c r="S321" s="39" t="str">
        <f>IF($H321=$O$5, "", IF($D321="", "", IF($D321&lt;Dashboard!$AJ$1, $S$3, IF($D321=Dashboard!$AJ$1, $S$4, IF($T321&lt;=$T$5, $S$5, $S$6)))))</f>
        <v/>
      </c>
      <c r="T321" s="39" t="str">
        <f>IF($H321=$O$5, "", IF($D321="", "", NETWORKDAYS(Dashboard!$AJ$1, $D321, Timesheet!$S$50:$S$89)-1))</f>
        <v/>
      </c>
      <c r="V321" s="76" t="str">
        <f t="shared" si="32"/>
        <v/>
      </c>
      <c r="W321" s="76" t="str">
        <f t="shared" si="33"/>
        <v/>
      </c>
      <c r="Y321" s="39" t="str">
        <f t="shared" si="34"/>
        <v/>
      </c>
      <c r="Z321" s="39" t="str">
        <f t="shared" si="35"/>
        <v/>
      </c>
      <c r="AB321" s="106" t="str">
        <f t="shared" si="36"/>
        <v/>
      </c>
    </row>
    <row r="322" spans="1:28" x14ac:dyDescent="0.25">
      <c r="A322" s="14"/>
      <c r="B322" s="153" t="str">
        <f t="shared" si="30"/>
        <v/>
      </c>
      <c r="C322" s="14"/>
      <c r="D322" s="460"/>
      <c r="E322" s="446"/>
      <c r="F322" s="445"/>
      <c r="G322" s="462"/>
      <c r="H322" s="484"/>
      <c r="I322" s="463"/>
      <c r="J322" s="485"/>
      <c r="K322" s="14"/>
      <c r="Q322" s="127" t="str">
        <f t="shared" si="31"/>
        <v/>
      </c>
      <c r="S322" s="39" t="str">
        <f>IF($H322=$O$5, "", IF($D322="", "", IF($D322&lt;Dashboard!$AJ$1, $S$3, IF($D322=Dashboard!$AJ$1, $S$4, IF($T322&lt;=$T$5, $S$5, $S$6)))))</f>
        <v/>
      </c>
      <c r="T322" s="39" t="str">
        <f>IF($H322=$O$5, "", IF($D322="", "", NETWORKDAYS(Dashboard!$AJ$1, $D322, Timesheet!$S$50:$S$89)-1))</f>
        <v/>
      </c>
      <c r="V322" s="76" t="str">
        <f t="shared" si="32"/>
        <v/>
      </c>
      <c r="W322" s="76" t="str">
        <f t="shared" si="33"/>
        <v/>
      </c>
      <c r="Y322" s="39" t="str">
        <f t="shared" si="34"/>
        <v/>
      </c>
      <c r="Z322" s="39" t="str">
        <f t="shared" si="35"/>
        <v/>
      </c>
      <c r="AB322" s="106" t="str">
        <f t="shared" si="36"/>
        <v/>
      </c>
    </row>
    <row r="323" spans="1:28" x14ac:dyDescent="0.25">
      <c r="A323" s="14"/>
      <c r="B323" s="153" t="str">
        <f t="shared" si="30"/>
        <v/>
      </c>
      <c r="C323" s="14"/>
      <c r="D323" s="460"/>
      <c r="E323" s="446"/>
      <c r="F323" s="445"/>
      <c r="G323" s="462"/>
      <c r="H323" s="484"/>
      <c r="I323" s="463"/>
      <c r="J323" s="485"/>
      <c r="K323" s="14"/>
      <c r="Q323" s="127" t="str">
        <f t="shared" si="31"/>
        <v/>
      </c>
      <c r="S323" s="39" t="str">
        <f>IF($H323=$O$5, "", IF($D323="", "", IF($D323&lt;Dashboard!$AJ$1, $S$3, IF($D323=Dashboard!$AJ$1, $S$4, IF($T323&lt;=$T$5, $S$5, $S$6)))))</f>
        <v/>
      </c>
      <c r="T323" s="39" t="str">
        <f>IF($H323=$O$5, "", IF($D323="", "", NETWORKDAYS(Dashboard!$AJ$1, $D323, Timesheet!$S$50:$S$89)-1))</f>
        <v/>
      </c>
      <c r="V323" s="76" t="str">
        <f t="shared" si="32"/>
        <v/>
      </c>
      <c r="W323" s="76" t="str">
        <f t="shared" si="33"/>
        <v/>
      </c>
      <c r="Y323" s="39" t="str">
        <f t="shared" si="34"/>
        <v/>
      </c>
      <c r="Z323" s="39" t="str">
        <f t="shared" si="35"/>
        <v/>
      </c>
      <c r="AB323" s="106" t="str">
        <f t="shared" si="36"/>
        <v/>
      </c>
    </row>
    <row r="324" spans="1:28" x14ac:dyDescent="0.25">
      <c r="A324" s="14"/>
      <c r="B324" s="153" t="str">
        <f t="shared" si="30"/>
        <v/>
      </c>
      <c r="C324" s="14"/>
      <c r="D324" s="460"/>
      <c r="E324" s="446"/>
      <c r="F324" s="445"/>
      <c r="G324" s="462"/>
      <c r="H324" s="484"/>
      <c r="I324" s="463"/>
      <c r="J324" s="485"/>
      <c r="K324" s="14"/>
      <c r="Q324" s="127" t="str">
        <f t="shared" si="31"/>
        <v/>
      </c>
      <c r="S324" s="39" t="str">
        <f>IF($H324=$O$5, "", IF($D324="", "", IF($D324&lt;Dashboard!$AJ$1, $S$3, IF($D324=Dashboard!$AJ$1, $S$4, IF($T324&lt;=$T$5, $S$5, $S$6)))))</f>
        <v/>
      </c>
      <c r="T324" s="39" t="str">
        <f>IF($H324=$O$5, "", IF($D324="", "", NETWORKDAYS(Dashboard!$AJ$1, $D324, Timesheet!$S$50:$S$89)-1))</f>
        <v/>
      </c>
      <c r="V324" s="76" t="str">
        <f t="shared" si="32"/>
        <v/>
      </c>
      <c r="W324" s="76" t="str">
        <f t="shared" si="33"/>
        <v/>
      </c>
      <c r="Y324" s="39" t="str">
        <f t="shared" si="34"/>
        <v/>
      </c>
      <c r="Z324" s="39" t="str">
        <f t="shared" si="35"/>
        <v/>
      </c>
      <c r="AB324" s="106" t="str">
        <f t="shared" si="36"/>
        <v/>
      </c>
    </row>
    <row r="325" spans="1:28" x14ac:dyDescent="0.25">
      <c r="A325" s="14"/>
      <c r="B325" s="153" t="str">
        <f t="shared" si="30"/>
        <v/>
      </c>
      <c r="C325" s="14"/>
      <c r="D325" s="460"/>
      <c r="E325" s="446"/>
      <c r="F325" s="445"/>
      <c r="G325" s="462"/>
      <c r="H325" s="484"/>
      <c r="I325" s="463"/>
      <c r="J325" s="485"/>
      <c r="K325" s="14"/>
      <c r="Q325" s="127" t="str">
        <f t="shared" si="31"/>
        <v/>
      </c>
      <c r="S325" s="39" t="str">
        <f>IF($H325=$O$5, "", IF($D325="", "", IF($D325&lt;Dashboard!$AJ$1, $S$3, IF($D325=Dashboard!$AJ$1, $S$4, IF($T325&lt;=$T$5, $S$5, $S$6)))))</f>
        <v/>
      </c>
      <c r="T325" s="39" t="str">
        <f>IF($H325=$O$5, "", IF($D325="", "", NETWORKDAYS(Dashboard!$AJ$1, $D325, Timesheet!$S$50:$S$89)-1))</f>
        <v/>
      </c>
      <c r="V325" s="76" t="str">
        <f t="shared" si="32"/>
        <v/>
      </c>
      <c r="W325" s="76" t="str">
        <f t="shared" si="33"/>
        <v/>
      </c>
      <c r="Y325" s="39" t="str">
        <f t="shared" si="34"/>
        <v/>
      </c>
      <c r="Z325" s="39" t="str">
        <f t="shared" si="35"/>
        <v/>
      </c>
      <c r="AB325" s="106" t="str">
        <f t="shared" si="36"/>
        <v/>
      </c>
    </row>
    <row r="326" spans="1:28" x14ac:dyDescent="0.25">
      <c r="A326" s="14"/>
      <c r="B326" s="153" t="str">
        <f t="shared" si="30"/>
        <v/>
      </c>
      <c r="C326" s="14"/>
      <c r="D326" s="460"/>
      <c r="E326" s="446"/>
      <c r="F326" s="445"/>
      <c r="G326" s="462"/>
      <c r="H326" s="484"/>
      <c r="I326" s="463"/>
      <c r="J326" s="485"/>
      <c r="K326" s="14"/>
      <c r="Q326" s="127" t="str">
        <f t="shared" si="31"/>
        <v/>
      </c>
      <c r="S326" s="39" t="str">
        <f>IF($H326=$O$5, "", IF($D326="", "", IF($D326&lt;Dashboard!$AJ$1, $S$3, IF($D326=Dashboard!$AJ$1, $S$4, IF($T326&lt;=$T$5, $S$5, $S$6)))))</f>
        <v/>
      </c>
      <c r="T326" s="39" t="str">
        <f>IF($H326=$O$5, "", IF($D326="", "", NETWORKDAYS(Dashboard!$AJ$1, $D326, Timesheet!$S$50:$S$89)-1))</f>
        <v/>
      </c>
      <c r="V326" s="76" t="str">
        <f t="shared" si="32"/>
        <v/>
      </c>
      <c r="W326" s="76" t="str">
        <f t="shared" si="33"/>
        <v/>
      </c>
      <c r="Y326" s="39" t="str">
        <f t="shared" si="34"/>
        <v/>
      </c>
      <c r="Z326" s="39" t="str">
        <f t="shared" si="35"/>
        <v/>
      </c>
      <c r="AB326" s="106" t="str">
        <f t="shared" si="36"/>
        <v/>
      </c>
    </row>
    <row r="327" spans="1:28" x14ac:dyDescent="0.25">
      <c r="A327" s="14"/>
      <c r="B327" s="153" t="str">
        <f t="shared" si="30"/>
        <v/>
      </c>
      <c r="C327" s="14"/>
      <c r="D327" s="460"/>
      <c r="E327" s="446"/>
      <c r="F327" s="445"/>
      <c r="G327" s="462"/>
      <c r="H327" s="484"/>
      <c r="I327" s="463"/>
      <c r="J327" s="485"/>
      <c r="K327" s="14"/>
      <c r="Q327" s="127" t="str">
        <f t="shared" si="31"/>
        <v/>
      </c>
      <c r="S327" s="39" t="str">
        <f>IF($H327=$O$5, "", IF($D327="", "", IF($D327&lt;Dashboard!$AJ$1, $S$3, IF($D327=Dashboard!$AJ$1, $S$4, IF($T327&lt;=$T$5, $S$5, $S$6)))))</f>
        <v/>
      </c>
      <c r="T327" s="39" t="str">
        <f>IF($H327=$O$5, "", IF($D327="", "", NETWORKDAYS(Dashboard!$AJ$1, $D327, Timesheet!$S$50:$S$89)-1))</f>
        <v/>
      </c>
      <c r="V327" s="76" t="str">
        <f t="shared" si="32"/>
        <v/>
      </c>
      <c r="W327" s="76" t="str">
        <f t="shared" si="33"/>
        <v/>
      </c>
      <c r="Y327" s="39" t="str">
        <f t="shared" si="34"/>
        <v/>
      </c>
      <c r="Z327" s="39" t="str">
        <f t="shared" si="35"/>
        <v/>
      </c>
      <c r="AB327" s="106" t="str">
        <f t="shared" si="36"/>
        <v/>
      </c>
    </row>
    <row r="328" spans="1:28" x14ac:dyDescent="0.25">
      <c r="A328" s="14"/>
      <c r="B328" s="153" t="str">
        <f t="shared" si="30"/>
        <v/>
      </c>
      <c r="C328" s="14"/>
      <c r="D328" s="460"/>
      <c r="E328" s="446"/>
      <c r="F328" s="445"/>
      <c r="G328" s="462"/>
      <c r="H328" s="484"/>
      <c r="I328" s="463"/>
      <c r="J328" s="485"/>
      <c r="K328" s="14"/>
      <c r="Q328" s="127" t="str">
        <f t="shared" si="31"/>
        <v/>
      </c>
      <c r="S328" s="39" t="str">
        <f>IF($H328=$O$5, "", IF($D328="", "", IF($D328&lt;Dashboard!$AJ$1, $S$3, IF($D328=Dashboard!$AJ$1, $S$4, IF($T328&lt;=$T$5, $S$5, $S$6)))))</f>
        <v/>
      </c>
      <c r="T328" s="39" t="str">
        <f>IF($H328=$O$5, "", IF($D328="", "", NETWORKDAYS(Dashboard!$AJ$1, $D328, Timesheet!$S$50:$S$89)-1))</f>
        <v/>
      </c>
      <c r="V328" s="76" t="str">
        <f t="shared" si="32"/>
        <v/>
      </c>
      <c r="W328" s="76" t="str">
        <f t="shared" si="33"/>
        <v/>
      </c>
      <c r="Y328" s="39" t="str">
        <f t="shared" si="34"/>
        <v/>
      </c>
      <c r="Z328" s="39" t="str">
        <f t="shared" si="35"/>
        <v/>
      </c>
      <c r="AB328" s="106" t="str">
        <f t="shared" si="36"/>
        <v/>
      </c>
    </row>
    <row r="329" spans="1:28" x14ac:dyDescent="0.25">
      <c r="A329" s="14"/>
      <c r="B329" s="153" t="str">
        <f t="shared" si="30"/>
        <v/>
      </c>
      <c r="C329" s="14"/>
      <c r="D329" s="460"/>
      <c r="E329" s="446"/>
      <c r="F329" s="445"/>
      <c r="G329" s="462"/>
      <c r="H329" s="484"/>
      <c r="I329" s="463"/>
      <c r="J329" s="485"/>
      <c r="K329" s="14"/>
      <c r="Q329" s="127" t="str">
        <f t="shared" si="31"/>
        <v/>
      </c>
      <c r="S329" s="39" t="str">
        <f>IF($H329=$O$5, "", IF($D329="", "", IF($D329&lt;Dashboard!$AJ$1, $S$3, IF($D329=Dashboard!$AJ$1, $S$4, IF($T329&lt;=$T$5, $S$5, $S$6)))))</f>
        <v/>
      </c>
      <c r="T329" s="39" t="str">
        <f>IF($H329=$O$5, "", IF($D329="", "", NETWORKDAYS(Dashboard!$AJ$1, $D329, Timesheet!$S$50:$S$89)-1))</f>
        <v/>
      </c>
      <c r="V329" s="76" t="str">
        <f t="shared" si="32"/>
        <v/>
      </c>
      <c r="W329" s="76" t="str">
        <f t="shared" si="33"/>
        <v/>
      </c>
      <c r="Y329" s="39" t="str">
        <f t="shared" si="34"/>
        <v/>
      </c>
      <c r="Z329" s="39" t="str">
        <f t="shared" si="35"/>
        <v/>
      </c>
      <c r="AB329" s="106" t="str">
        <f t="shared" si="36"/>
        <v/>
      </c>
    </row>
    <row r="330" spans="1:28" x14ac:dyDescent="0.25">
      <c r="A330" s="14"/>
      <c r="B330" s="153" t="str">
        <f t="shared" si="30"/>
        <v/>
      </c>
      <c r="C330" s="14"/>
      <c r="D330" s="460"/>
      <c r="E330" s="446"/>
      <c r="F330" s="445"/>
      <c r="G330" s="462"/>
      <c r="H330" s="484"/>
      <c r="I330" s="463"/>
      <c r="J330" s="485"/>
      <c r="K330" s="14"/>
      <c r="Q330" s="127" t="str">
        <f t="shared" si="31"/>
        <v/>
      </c>
      <c r="S330" s="39" t="str">
        <f>IF($H330=$O$5, "", IF($D330="", "", IF($D330&lt;Dashboard!$AJ$1, $S$3, IF($D330=Dashboard!$AJ$1, $S$4, IF($T330&lt;=$T$5, $S$5, $S$6)))))</f>
        <v/>
      </c>
      <c r="T330" s="39" t="str">
        <f>IF($H330=$O$5, "", IF($D330="", "", NETWORKDAYS(Dashboard!$AJ$1, $D330, Timesheet!$S$50:$S$89)-1))</f>
        <v/>
      </c>
      <c r="V330" s="76" t="str">
        <f t="shared" si="32"/>
        <v/>
      </c>
      <c r="W330" s="76" t="str">
        <f t="shared" si="33"/>
        <v/>
      </c>
      <c r="Y330" s="39" t="str">
        <f t="shared" si="34"/>
        <v/>
      </c>
      <c r="Z330" s="39" t="str">
        <f t="shared" si="35"/>
        <v/>
      </c>
      <c r="AB330" s="106" t="str">
        <f t="shared" si="36"/>
        <v/>
      </c>
    </row>
    <row r="331" spans="1:28" x14ac:dyDescent="0.25">
      <c r="A331" s="14"/>
      <c r="B331" s="153" t="str">
        <f t="shared" si="30"/>
        <v/>
      </c>
      <c r="C331" s="14"/>
      <c r="D331" s="460"/>
      <c r="E331" s="446"/>
      <c r="F331" s="445"/>
      <c r="G331" s="462"/>
      <c r="H331" s="484"/>
      <c r="I331" s="463"/>
      <c r="J331" s="485"/>
      <c r="K331" s="14"/>
      <c r="Q331" s="127" t="str">
        <f t="shared" si="31"/>
        <v/>
      </c>
      <c r="S331" s="39" t="str">
        <f>IF($H331=$O$5, "", IF($D331="", "", IF($D331&lt;Dashboard!$AJ$1, $S$3, IF($D331=Dashboard!$AJ$1, $S$4, IF($T331&lt;=$T$5, $S$5, $S$6)))))</f>
        <v/>
      </c>
      <c r="T331" s="39" t="str">
        <f>IF($H331=$O$5, "", IF($D331="", "", NETWORKDAYS(Dashboard!$AJ$1, $D331, Timesheet!$S$50:$S$89)-1))</f>
        <v/>
      </c>
      <c r="V331" s="76" t="str">
        <f t="shared" si="32"/>
        <v/>
      </c>
      <c r="W331" s="76" t="str">
        <f t="shared" si="33"/>
        <v/>
      </c>
      <c r="Y331" s="39" t="str">
        <f t="shared" si="34"/>
        <v/>
      </c>
      <c r="Z331" s="39" t="str">
        <f t="shared" si="35"/>
        <v/>
      </c>
      <c r="AB331" s="106" t="str">
        <f t="shared" si="36"/>
        <v/>
      </c>
    </row>
    <row r="332" spans="1:28" x14ac:dyDescent="0.25">
      <c r="A332" s="14"/>
      <c r="B332" s="153" t="str">
        <f t="shared" ref="B332:B395" si="37">IFERROR(INDEX($B$5:$B$7, MATCH($S332, $D$5:$D$7, 0)), "")</f>
        <v/>
      </c>
      <c r="C332" s="14"/>
      <c r="D332" s="460"/>
      <c r="E332" s="446"/>
      <c r="F332" s="445"/>
      <c r="G332" s="462"/>
      <c r="H332" s="484"/>
      <c r="I332" s="463"/>
      <c r="J332" s="485"/>
      <c r="K332" s="14"/>
      <c r="Q332" s="127" t="str">
        <f t="shared" ref="Q332:Q395" si="38">IF($G332="","",IFERROR(ROUND(INDEX($O$11:$O$18,MATCH($E332,$N$11:$N$18,0))*$G332*24, 2),""))</f>
        <v/>
      </c>
      <c r="S332" s="39" t="str">
        <f>IF($H332=$O$5, "", IF($D332="", "", IF($D332&lt;Dashboard!$AJ$1, $S$3, IF($D332=Dashboard!$AJ$1, $S$4, IF($T332&lt;=$T$5, $S$5, $S$6)))))</f>
        <v/>
      </c>
      <c r="T332" s="39" t="str">
        <f>IF($H332=$O$5, "", IF($D332="", "", NETWORKDAYS(Dashboard!$AJ$1, $D332, Timesheet!$S$50:$S$89)-1))</f>
        <v/>
      </c>
      <c r="V332" s="76" t="str">
        <f t="shared" ref="V332:V395" si="39">IF($Q332="", "", IF($I332="", $Q332, ""))</f>
        <v/>
      </c>
      <c r="W332" s="76" t="str">
        <f t="shared" ref="W332:W395" si="40">IF($Q332="", "", IF($I332="", "", $Q332))</f>
        <v/>
      </c>
      <c r="Y332" s="39" t="str">
        <f t="shared" ref="Y332:Y395" si="41">IF($D332="", "", TEXT($D332, "ddd"))</f>
        <v/>
      </c>
      <c r="Z332" s="39" t="str">
        <f t="shared" ref="Z332:Z395" si="42">IF($Y332="", "", CONCATENATE($Y332, " - ", IF($E332="", "Uncategorised", $E332)))</f>
        <v/>
      </c>
      <c r="AB332" s="106" t="str">
        <f t="shared" ref="AB332:AB395" si="43">IF($D332="","",IF($E332="","Uncategorised",$E332))</f>
        <v/>
      </c>
    </row>
    <row r="333" spans="1:28" x14ac:dyDescent="0.25">
      <c r="A333" s="14"/>
      <c r="B333" s="153" t="str">
        <f t="shared" si="37"/>
        <v/>
      </c>
      <c r="C333" s="14"/>
      <c r="D333" s="460"/>
      <c r="E333" s="446"/>
      <c r="F333" s="445"/>
      <c r="G333" s="462"/>
      <c r="H333" s="484"/>
      <c r="I333" s="463"/>
      <c r="J333" s="485"/>
      <c r="K333" s="14"/>
      <c r="Q333" s="127" t="str">
        <f t="shared" si="38"/>
        <v/>
      </c>
      <c r="S333" s="39" t="str">
        <f>IF($H333=$O$5, "", IF($D333="", "", IF($D333&lt;Dashboard!$AJ$1, $S$3, IF($D333=Dashboard!$AJ$1, $S$4, IF($T333&lt;=$T$5, $S$5, $S$6)))))</f>
        <v/>
      </c>
      <c r="T333" s="39" t="str">
        <f>IF($H333=$O$5, "", IF($D333="", "", NETWORKDAYS(Dashboard!$AJ$1, $D333, Timesheet!$S$50:$S$89)-1))</f>
        <v/>
      </c>
      <c r="V333" s="76" t="str">
        <f t="shared" si="39"/>
        <v/>
      </c>
      <c r="W333" s="76" t="str">
        <f t="shared" si="40"/>
        <v/>
      </c>
      <c r="Y333" s="39" t="str">
        <f t="shared" si="41"/>
        <v/>
      </c>
      <c r="Z333" s="39" t="str">
        <f t="shared" si="42"/>
        <v/>
      </c>
      <c r="AB333" s="106" t="str">
        <f t="shared" si="43"/>
        <v/>
      </c>
    </row>
    <row r="334" spans="1:28" x14ac:dyDescent="0.25">
      <c r="A334" s="14"/>
      <c r="B334" s="153" t="str">
        <f t="shared" si="37"/>
        <v/>
      </c>
      <c r="C334" s="14"/>
      <c r="D334" s="460"/>
      <c r="E334" s="446"/>
      <c r="F334" s="445"/>
      <c r="G334" s="462"/>
      <c r="H334" s="484"/>
      <c r="I334" s="463"/>
      <c r="J334" s="485"/>
      <c r="K334" s="14"/>
      <c r="Q334" s="127" t="str">
        <f t="shared" si="38"/>
        <v/>
      </c>
      <c r="S334" s="39" t="str">
        <f>IF($H334=$O$5, "", IF($D334="", "", IF($D334&lt;Dashboard!$AJ$1, $S$3, IF($D334=Dashboard!$AJ$1, $S$4, IF($T334&lt;=$T$5, $S$5, $S$6)))))</f>
        <v/>
      </c>
      <c r="T334" s="39" t="str">
        <f>IF($H334=$O$5, "", IF($D334="", "", NETWORKDAYS(Dashboard!$AJ$1, $D334, Timesheet!$S$50:$S$89)-1))</f>
        <v/>
      </c>
      <c r="V334" s="76" t="str">
        <f t="shared" si="39"/>
        <v/>
      </c>
      <c r="W334" s="76" t="str">
        <f t="shared" si="40"/>
        <v/>
      </c>
      <c r="Y334" s="39" t="str">
        <f t="shared" si="41"/>
        <v/>
      </c>
      <c r="Z334" s="39" t="str">
        <f t="shared" si="42"/>
        <v/>
      </c>
      <c r="AB334" s="106" t="str">
        <f t="shared" si="43"/>
        <v/>
      </c>
    </row>
    <row r="335" spans="1:28" x14ac:dyDescent="0.25">
      <c r="A335" s="14"/>
      <c r="B335" s="153" t="str">
        <f t="shared" si="37"/>
        <v/>
      </c>
      <c r="C335" s="14"/>
      <c r="D335" s="460"/>
      <c r="E335" s="446"/>
      <c r="F335" s="445"/>
      <c r="G335" s="462"/>
      <c r="H335" s="484"/>
      <c r="I335" s="463"/>
      <c r="J335" s="485"/>
      <c r="K335" s="14"/>
      <c r="Q335" s="127" t="str">
        <f t="shared" si="38"/>
        <v/>
      </c>
      <c r="S335" s="39" t="str">
        <f>IF($H335=$O$5, "", IF($D335="", "", IF($D335&lt;Dashboard!$AJ$1, $S$3, IF($D335=Dashboard!$AJ$1, $S$4, IF($T335&lt;=$T$5, $S$5, $S$6)))))</f>
        <v/>
      </c>
      <c r="T335" s="39" t="str">
        <f>IF($H335=$O$5, "", IF($D335="", "", NETWORKDAYS(Dashboard!$AJ$1, $D335, Timesheet!$S$50:$S$89)-1))</f>
        <v/>
      </c>
      <c r="V335" s="76" t="str">
        <f t="shared" si="39"/>
        <v/>
      </c>
      <c r="W335" s="76" t="str">
        <f t="shared" si="40"/>
        <v/>
      </c>
      <c r="Y335" s="39" t="str">
        <f t="shared" si="41"/>
        <v/>
      </c>
      <c r="Z335" s="39" t="str">
        <f t="shared" si="42"/>
        <v/>
      </c>
      <c r="AB335" s="106" t="str">
        <f t="shared" si="43"/>
        <v/>
      </c>
    </row>
    <row r="336" spans="1:28" x14ac:dyDescent="0.25">
      <c r="A336" s="14"/>
      <c r="B336" s="153" t="str">
        <f t="shared" si="37"/>
        <v/>
      </c>
      <c r="C336" s="14"/>
      <c r="D336" s="460"/>
      <c r="E336" s="446"/>
      <c r="F336" s="445"/>
      <c r="G336" s="462"/>
      <c r="H336" s="484"/>
      <c r="I336" s="463"/>
      <c r="J336" s="485"/>
      <c r="K336" s="14"/>
      <c r="Q336" s="127" t="str">
        <f t="shared" si="38"/>
        <v/>
      </c>
      <c r="S336" s="39" t="str">
        <f>IF($H336=$O$5, "", IF($D336="", "", IF($D336&lt;Dashboard!$AJ$1, $S$3, IF($D336=Dashboard!$AJ$1, $S$4, IF($T336&lt;=$T$5, $S$5, $S$6)))))</f>
        <v/>
      </c>
      <c r="T336" s="39" t="str">
        <f>IF($H336=$O$5, "", IF($D336="", "", NETWORKDAYS(Dashboard!$AJ$1, $D336, Timesheet!$S$50:$S$89)-1))</f>
        <v/>
      </c>
      <c r="V336" s="76" t="str">
        <f t="shared" si="39"/>
        <v/>
      </c>
      <c r="W336" s="76" t="str">
        <f t="shared" si="40"/>
        <v/>
      </c>
      <c r="Y336" s="39" t="str">
        <f t="shared" si="41"/>
        <v/>
      </c>
      <c r="Z336" s="39" t="str">
        <f t="shared" si="42"/>
        <v/>
      </c>
      <c r="AB336" s="106" t="str">
        <f t="shared" si="43"/>
        <v/>
      </c>
    </row>
    <row r="337" spans="1:28" x14ac:dyDescent="0.25">
      <c r="A337" s="14"/>
      <c r="B337" s="153" t="str">
        <f t="shared" si="37"/>
        <v/>
      </c>
      <c r="C337" s="14"/>
      <c r="D337" s="460"/>
      <c r="E337" s="446"/>
      <c r="F337" s="445"/>
      <c r="G337" s="462"/>
      <c r="H337" s="484"/>
      <c r="I337" s="463"/>
      <c r="J337" s="485"/>
      <c r="K337" s="14"/>
      <c r="Q337" s="127" t="str">
        <f t="shared" si="38"/>
        <v/>
      </c>
      <c r="S337" s="39" t="str">
        <f>IF($H337=$O$5, "", IF($D337="", "", IF($D337&lt;Dashboard!$AJ$1, $S$3, IF($D337=Dashboard!$AJ$1, $S$4, IF($T337&lt;=$T$5, $S$5, $S$6)))))</f>
        <v/>
      </c>
      <c r="T337" s="39" t="str">
        <f>IF($H337=$O$5, "", IF($D337="", "", NETWORKDAYS(Dashboard!$AJ$1, $D337, Timesheet!$S$50:$S$89)-1))</f>
        <v/>
      </c>
      <c r="V337" s="76" t="str">
        <f t="shared" si="39"/>
        <v/>
      </c>
      <c r="W337" s="76" t="str">
        <f t="shared" si="40"/>
        <v/>
      </c>
      <c r="Y337" s="39" t="str">
        <f t="shared" si="41"/>
        <v/>
      </c>
      <c r="Z337" s="39" t="str">
        <f t="shared" si="42"/>
        <v/>
      </c>
      <c r="AB337" s="106" t="str">
        <f t="shared" si="43"/>
        <v/>
      </c>
    </row>
    <row r="338" spans="1:28" x14ac:dyDescent="0.25">
      <c r="A338" s="14"/>
      <c r="B338" s="153" t="str">
        <f t="shared" si="37"/>
        <v/>
      </c>
      <c r="C338" s="14"/>
      <c r="D338" s="460"/>
      <c r="E338" s="446"/>
      <c r="F338" s="445"/>
      <c r="G338" s="462"/>
      <c r="H338" s="484"/>
      <c r="I338" s="463"/>
      <c r="J338" s="485"/>
      <c r="K338" s="14"/>
      <c r="Q338" s="127" t="str">
        <f t="shared" si="38"/>
        <v/>
      </c>
      <c r="S338" s="39" t="str">
        <f>IF($H338=$O$5, "", IF($D338="", "", IF($D338&lt;Dashboard!$AJ$1, $S$3, IF($D338=Dashboard!$AJ$1, $S$4, IF($T338&lt;=$T$5, $S$5, $S$6)))))</f>
        <v/>
      </c>
      <c r="T338" s="39" t="str">
        <f>IF($H338=$O$5, "", IF($D338="", "", NETWORKDAYS(Dashboard!$AJ$1, $D338, Timesheet!$S$50:$S$89)-1))</f>
        <v/>
      </c>
      <c r="V338" s="76" t="str">
        <f t="shared" si="39"/>
        <v/>
      </c>
      <c r="W338" s="76" t="str">
        <f t="shared" si="40"/>
        <v/>
      </c>
      <c r="Y338" s="39" t="str">
        <f t="shared" si="41"/>
        <v/>
      </c>
      <c r="Z338" s="39" t="str">
        <f t="shared" si="42"/>
        <v/>
      </c>
      <c r="AB338" s="106" t="str">
        <f t="shared" si="43"/>
        <v/>
      </c>
    </row>
    <row r="339" spans="1:28" x14ac:dyDescent="0.25">
      <c r="A339" s="14"/>
      <c r="B339" s="153" t="str">
        <f t="shared" si="37"/>
        <v/>
      </c>
      <c r="C339" s="14"/>
      <c r="D339" s="460"/>
      <c r="E339" s="446"/>
      <c r="F339" s="445"/>
      <c r="G339" s="462"/>
      <c r="H339" s="484"/>
      <c r="I339" s="463"/>
      <c r="J339" s="485"/>
      <c r="K339" s="14"/>
      <c r="Q339" s="127" t="str">
        <f t="shared" si="38"/>
        <v/>
      </c>
      <c r="S339" s="39" t="str">
        <f>IF($H339=$O$5, "", IF($D339="", "", IF($D339&lt;Dashboard!$AJ$1, $S$3, IF($D339=Dashboard!$AJ$1, $S$4, IF($T339&lt;=$T$5, $S$5, $S$6)))))</f>
        <v/>
      </c>
      <c r="T339" s="39" t="str">
        <f>IF($H339=$O$5, "", IF($D339="", "", NETWORKDAYS(Dashboard!$AJ$1, $D339, Timesheet!$S$50:$S$89)-1))</f>
        <v/>
      </c>
      <c r="V339" s="76" t="str">
        <f t="shared" si="39"/>
        <v/>
      </c>
      <c r="W339" s="76" t="str">
        <f t="shared" si="40"/>
        <v/>
      </c>
      <c r="Y339" s="39" t="str">
        <f t="shared" si="41"/>
        <v/>
      </c>
      <c r="Z339" s="39" t="str">
        <f t="shared" si="42"/>
        <v/>
      </c>
      <c r="AB339" s="106" t="str">
        <f t="shared" si="43"/>
        <v/>
      </c>
    </row>
    <row r="340" spans="1:28" x14ac:dyDescent="0.25">
      <c r="A340" s="14"/>
      <c r="B340" s="153" t="str">
        <f t="shared" si="37"/>
        <v/>
      </c>
      <c r="C340" s="14"/>
      <c r="D340" s="460"/>
      <c r="E340" s="446"/>
      <c r="F340" s="445"/>
      <c r="G340" s="462"/>
      <c r="H340" s="484"/>
      <c r="I340" s="463"/>
      <c r="J340" s="485"/>
      <c r="K340" s="14"/>
      <c r="Q340" s="127" t="str">
        <f t="shared" si="38"/>
        <v/>
      </c>
      <c r="S340" s="39" t="str">
        <f>IF($H340=$O$5, "", IF($D340="", "", IF($D340&lt;Dashboard!$AJ$1, $S$3, IF($D340=Dashboard!$AJ$1, $S$4, IF($T340&lt;=$T$5, $S$5, $S$6)))))</f>
        <v/>
      </c>
      <c r="T340" s="39" t="str">
        <f>IF($H340=$O$5, "", IF($D340="", "", NETWORKDAYS(Dashboard!$AJ$1, $D340, Timesheet!$S$50:$S$89)-1))</f>
        <v/>
      </c>
      <c r="V340" s="76" t="str">
        <f t="shared" si="39"/>
        <v/>
      </c>
      <c r="W340" s="76" t="str">
        <f t="shared" si="40"/>
        <v/>
      </c>
      <c r="Y340" s="39" t="str">
        <f t="shared" si="41"/>
        <v/>
      </c>
      <c r="Z340" s="39" t="str">
        <f t="shared" si="42"/>
        <v/>
      </c>
      <c r="AB340" s="106" t="str">
        <f t="shared" si="43"/>
        <v/>
      </c>
    </row>
    <row r="341" spans="1:28" x14ac:dyDescent="0.25">
      <c r="A341" s="14"/>
      <c r="B341" s="153" t="str">
        <f t="shared" si="37"/>
        <v/>
      </c>
      <c r="C341" s="14"/>
      <c r="D341" s="460"/>
      <c r="E341" s="446"/>
      <c r="F341" s="445"/>
      <c r="G341" s="462"/>
      <c r="H341" s="484"/>
      <c r="I341" s="463"/>
      <c r="J341" s="485"/>
      <c r="K341" s="14"/>
      <c r="Q341" s="127" t="str">
        <f t="shared" si="38"/>
        <v/>
      </c>
      <c r="S341" s="39" t="str">
        <f>IF($H341=$O$5, "", IF($D341="", "", IF($D341&lt;Dashboard!$AJ$1, $S$3, IF($D341=Dashboard!$AJ$1, $S$4, IF($T341&lt;=$T$5, $S$5, $S$6)))))</f>
        <v/>
      </c>
      <c r="T341" s="39" t="str">
        <f>IF($H341=$O$5, "", IF($D341="", "", NETWORKDAYS(Dashboard!$AJ$1, $D341, Timesheet!$S$50:$S$89)-1))</f>
        <v/>
      </c>
      <c r="V341" s="76" t="str">
        <f t="shared" si="39"/>
        <v/>
      </c>
      <c r="W341" s="76" t="str">
        <f t="shared" si="40"/>
        <v/>
      </c>
      <c r="Y341" s="39" t="str">
        <f t="shared" si="41"/>
        <v/>
      </c>
      <c r="Z341" s="39" t="str">
        <f t="shared" si="42"/>
        <v/>
      </c>
      <c r="AB341" s="106" t="str">
        <f t="shared" si="43"/>
        <v/>
      </c>
    </row>
    <row r="342" spans="1:28" x14ac:dyDescent="0.25">
      <c r="A342" s="14"/>
      <c r="B342" s="153" t="str">
        <f t="shared" si="37"/>
        <v/>
      </c>
      <c r="C342" s="14"/>
      <c r="D342" s="460"/>
      <c r="E342" s="446"/>
      <c r="F342" s="445"/>
      <c r="G342" s="462"/>
      <c r="H342" s="484"/>
      <c r="I342" s="463"/>
      <c r="J342" s="485"/>
      <c r="K342" s="14"/>
      <c r="Q342" s="127" t="str">
        <f t="shared" si="38"/>
        <v/>
      </c>
      <c r="S342" s="39" t="str">
        <f>IF($H342=$O$5, "", IF($D342="", "", IF($D342&lt;Dashboard!$AJ$1, $S$3, IF($D342=Dashboard!$AJ$1, $S$4, IF($T342&lt;=$T$5, $S$5, $S$6)))))</f>
        <v/>
      </c>
      <c r="T342" s="39" t="str">
        <f>IF($H342=$O$5, "", IF($D342="", "", NETWORKDAYS(Dashboard!$AJ$1, $D342, Timesheet!$S$50:$S$89)-1))</f>
        <v/>
      </c>
      <c r="V342" s="76" t="str">
        <f t="shared" si="39"/>
        <v/>
      </c>
      <c r="W342" s="76" t="str">
        <f t="shared" si="40"/>
        <v/>
      </c>
      <c r="Y342" s="39" t="str">
        <f t="shared" si="41"/>
        <v/>
      </c>
      <c r="Z342" s="39" t="str">
        <f t="shared" si="42"/>
        <v/>
      </c>
      <c r="AB342" s="106" t="str">
        <f t="shared" si="43"/>
        <v/>
      </c>
    </row>
    <row r="343" spans="1:28" x14ac:dyDescent="0.25">
      <c r="A343" s="14"/>
      <c r="B343" s="153" t="str">
        <f t="shared" si="37"/>
        <v/>
      </c>
      <c r="C343" s="14"/>
      <c r="D343" s="460"/>
      <c r="E343" s="446"/>
      <c r="F343" s="445"/>
      <c r="G343" s="462"/>
      <c r="H343" s="484"/>
      <c r="I343" s="463"/>
      <c r="J343" s="485"/>
      <c r="K343" s="14"/>
      <c r="Q343" s="127" t="str">
        <f t="shared" si="38"/>
        <v/>
      </c>
      <c r="S343" s="39" t="str">
        <f>IF($H343=$O$5, "", IF($D343="", "", IF($D343&lt;Dashboard!$AJ$1, $S$3, IF($D343=Dashboard!$AJ$1, $S$4, IF($T343&lt;=$T$5, $S$5, $S$6)))))</f>
        <v/>
      </c>
      <c r="T343" s="39" t="str">
        <f>IF($H343=$O$5, "", IF($D343="", "", NETWORKDAYS(Dashboard!$AJ$1, $D343, Timesheet!$S$50:$S$89)-1))</f>
        <v/>
      </c>
      <c r="V343" s="76" t="str">
        <f t="shared" si="39"/>
        <v/>
      </c>
      <c r="W343" s="76" t="str">
        <f t="shared" si="40"/>
        <v/>
      </c>
      <c r="Y343" s="39" t="str">
        <f t="shared" si="41"/>
        <v/>
      </c>
      <c r="Z343" s="39" t="str">
        <f t="shared" si="42"/>
        <v/>
      </c>
      <c r="AB343" s="106" t="str">
        <f t="shared" si="43"/>
        <v/>
      </c>
    </row>
    <row r="344" spans="1:28" x14ac:dyDescent="0.25">
      <c r="A344" s="14"/>
      <c r="B344" s="153" t="str">
        <f t="shared" si="37"/>
        <v/>
      </c>
      <c r="C344" s="14"/>
      <c r="D344" s="460"/>
      <c r="E344" s="446"/>
      <c r="F344" s="445"/>
      <c r="G344" s="462"/>
      <c r="H344" s="484"/>
      <c r="I344" s="463"/>
      <c r="J344" s="485"/>
      <c r="K344" s="14"/>
      <c r="Q344" s="127" t="str">
        <f t="shared" si="38"/>
        <v/>
      </c>
      <c r="S344" s="39" t="str">
        <f>IF($H344=$O$5, "", IF($D344="", "", IF($D344&lt;Dashboard!$AJ$1, $S$3, IF($D344=Dashboard!$AJ$1, $S$4, IF($T344&lt;=$T$5, $S$5, $S$6)))))</f>
        <v/>
      </c>
      <c r="T344" s="39" t="str">
        <f>IF($H344=$O$5, "", IF($D344="", "", NETWORKDAYS(Dashboard!$AJ$1, $D344, Timesheet!$S$50:$S$89)-1))</f>
        <v/>
      </c>
      <c r="V344" s="76" t="str">
        <f t="shared" si="39"/>
        <v/>
      </c>
      <c r="W344" s="76" t="str">
        <f t="shared" si="40"/>
        <v/>
      </c>
      <c r="Y344" s="39" t="str">
        <f t="shared" si="41"/>
        <v/>
      </c>
      <c r="Z344" s="39" t="str">
        <f t="shared" si="42"/>
        <v/>
      </c>
      <c r="AB344" s="106" t="str">
        <f t="shared" si="43"/>
        <v/>
      </c>
    </row>
    <row r="345" spans="1:28" x14ac:dyDescent="0.25">
      <c r="A345" s="14"/>
      <c r="B345" s="153" t="str">
        <f t="shared" si="37"/>
        <v/>
      </c>
      <c r="C345" s="14"/>
      <c r="D345" s="460"/>
      <c r="E345" s="446"/>
      <c r="F345" s="445"/>
      <c r="G345" s="462"/>
      <c r="H345" s="484"/>
      <c r="I345" s="463"/>
      <c r="J345" s="485"/>
      <c r="K345" s="14"/>
      <c r="Q345" s="127" t="str">
        <f t="shared" si="38"/>
        <v/>
      </c>
      <c r="S345" s="39" t="str">
        <f>IF($H345=$O$5, "", IF($D345="", "", IF($D345&lt;Dashboard!$AJ$1, $S$3, IF($D345=Dashboard!$AJ$1, $S$4, IF($T345&lt;=$T$5, $S$5, $S$6)))))</f>
        <v/>
      </c>
      <c r="T345" s="39" t="str">
        <f>IF($H345=$O$5, "", IF($D345="", "", NETWORKDAYS(Dashboard!$AJ$1, $D345, Timesheet!$S$50:$S$89)-1))</f>
        <v/>
      </c>
      <c r="V345" s="76" t="str">
        <f t="shared" si="39"/>
        <v/>
      </c>
      <c r="W345" s="76" t="str">
        <f t="shared" si="40"/>
        <v/>
      </c>
      <c r="Y345" s="39" t="str">
        <f t="shared" si="41"/>
        <v/>
      </c>
      <c r="Z345" s="39" t="str">
        <f t="shared" si="42"/>
        <v/>
      </c>
      <c r="AB345" s="106" t="str">
        <f t="shared" si="43"/>
        <v/>
      </c>
    </row>
    <row r="346" spans="1:28" x14ac:dyDescent="0.25">
      <c r="A346" s="14"/>
      <c r="B346" s="153" t="str">
        <f t="shared" si="37"/>
        <v/>
      </c>
      <c r="C346" s="14"/>
      <c r="D346" s="460"/>
      <c r="E346" s="446"/>
      <c r="F346" s="445"/>
      <c r="G346" s="462"/>
      <c r="H346" s="484"/>
      <c r="I346" s="463"/>
      <c r="J346" s="485"/>
      <c r="K346" s="14"/>
      <c r="Q346" s="127" t="str">
        <f t="shared" si="38"/>
        <v/>
      </c>
      <c r="S346" s="39" t="str">
        <f>IF($H346=$O$5, "", IF($D346="", "", IF($D346&lt;Dashboard!$AJ$1, $S$3, IF($D346=Dashboard!$AJ$1, $S$4, IF($T346&lt;=$T$5, $S$5, $S$6)))))</f>
        <v/>
      </c>
      <c r="T346" s="39" t="str">
        <f>IF($H346=$O$5, "", IF($D346="", "", NETWORKDAYS(Dashboard!$AJ$1, $D346, Timesheet!$S$50:$S$89)-1))</f>
        <v/>
      </c>
      <c r="V346" s="76" t="str">
        <f t="shared" si="39"/>
        <v/>
      </c>
      <c r="W346" s="76" t="str">
        <f t="shared" si="40"/>
        <v/>
      </c>
      <c r="Y346" s="39" t="str">
        <f t="shared" si="41"/>
        <v/>
      </c>
      <c r="Z346" s="39" t="str">
        <f t="shared" si="42"/>
        <v/>
      </c>
      <c r="AB346" s="106" t="str">
        <f t="shared" si="43"/>
        <v/>
      </c>
    </row>
    <row r="347" spans="1:28" x14ac:dyDescent="0.25">
      <c r="A347" s="14"/>
      <c r="B347" s="153" t="str">
        <f t="shared" si="37"/>
        <v/>
      </c>
      <c r="C347" s="14"/>
      <c r="D347" s="460"/>
      <c r="E347" s="446"/>
      <c r="F347" s="445"/>
      <c r="G347" s="462"/>
      <c r="H347" s="484"/>
      <c r="I347" s="463"/>
      <c r="J347" s="485"/>
      <c r="K347" s="14"/>
      <c r="Q347" s="127" t="str">
        <f t="shared" si="38"/>
        <v/>
      </c>
      <c r="S347" s="39" t="str">
        <f>IF($H347=$O$5, "", IF($D347="", "", IF($D347&lt;Dashboard!$AJ$1, $S$3, IF($D347=Dashboard!$AJ$1, $S$4, IF($T347&lt;=$T$5, $S$5, $S$6)))))</f>
        <v/>
      </c>
      <c r="T347" s="39" t="str">
        <f>IF($H347=$O$5, "", IF($D347="", "", NETWORKDAYS(Dashboard!$AJ$1, $D347, Timesheet!$S$50:$S$89)-1))</f>
        <v/>
      </c>
      <c r="V347" s="76" t="str">
        <f t="shared" si="39"/>
        <v/>
      </c>
      <c r="W347" s="76" t="str">
        <f t="shared" si="40"/>
        <v/>
      </c>
      <c r="Y347" s="39" t="str">
        <f t="shared" si="41"/>
        <v/>
      </c>
      <c r="Z347" s="39" t="str">
        <f t="shared" si="42"/>
        <v/>
      </c>
      <c r="AB347" s="106" t="str">
        <f t="shared" si="43"/>
        <v/>
      </c>
    </row>
    <row r="348" spans="1:28" x14ac:dyDescent="0.25">
      <c r="A348" s="14"/>
      <c r="B348" s="153" t="str">
        <f t="shared" si="37"/>
        <v/>
      </c>
      <c r="C348" s="14"/>
      <c r="D348" s="460"/>
      <c r="E348" s="446"/>
      <c r="F348" s="445"/>
      <c r="G348" s="462"/>
      <c r="H348" s="484"/>
      <c r="I348" s="463"/>
      <c r="J348" s="485"/>
      <c r="K348" s="14"/>
      <c r="Q348" s="127" t="str">
        <f t="shared" si="38"/>
        <v/>
      </c>
      <c r="S348" s="39" t="str">
        <f>IF($H348=$O$5, "", IF($D348="", "", IF($D348&lt;Dashboard!$AJ$1, $S$3, IF($D348=Dashboard!$AJ$1, $S$4, IF($T348&lt;=$T$5, $S$5, $S$6)))))</f>
        <v/>
      </c>
      <c r="T348" s="39" t="str">
        <f>IF($H348=$O$5, "", IF($D348="", "", NETWORKDAYS(Dashboard!$AJ$1, $D348, Timesheet!$S$50:$S$89)-1))</f>
        <v/>
      </c>
      <c r="V348" s="76" t="str">
        <f t="shared" si="39"/>
        <v/>
      </c>
      <c r="W348" s="76" t="str">
        <f t="shared" si="40"/>
        <v/>
      </c>
      <c r="Y348" s="39" t="str">
        <f t="shared" si="41"/>
        <v/>
      </c>
      <c r="Z348" s="39" t="str">
        <f t="shared" si="42"/>
        <v/>
      </c>
      <c r="AB348" s="106" t="str">
        <f t="shared" si="43"/>
        <v/>
      </c>
    </row>
    <row r="349" spans="1:28" x14ac:dyDescent="0.25">
      <c r="A349" s="14"/>
      <c r="B349" s="153" t="str">
        <f t="shared" si="37"/>
        <v/>
      </c>
      <c r="C349" s="14"/>
      <c r="D349" s="460"/>
      <c r="E349" s="446"/>
      <c r="F349" s="445"/>
      <c r="G349" s="462"/>
      <c r="H349" s="484"/>
      <c r="I349" s="463"/>
      <c r="J349" s="485"/>
      <c r="K349" s="14"/>
      <c r="Q349" s="127" t="str">
        <f t="shared" si="38"/>
        <v/>
      </c>
      <c r="S349" s="39" t="str">
        <f>IF($H349=$O$5, "", IF($D349="", "", IF($D349&lt;Dashboard!$AJ$1, $S$3, IF($D349=Dashboard!$AJ$1, $S$4, IF($T349&lt;=$T$5, $S$5, $S$6)))))</f>
        <v/>
      </c>
      <c r="T349" s="39" t="str">
        <f>IF($H349=$O$5, "", IF($D349="", "", NETWORKDAYS(Dashboard!$AJ$1, $D349, Timesheet!$S$50:$S$89)-1))</f>
        <v/>
      </c>
      <c r="V349" s="76" t="str">
        <f t="shared" si="39"/>
        <v/>
      </c>
      <c r="W349" s="76" t="str">
        <f t="shared" si="40"/>
        <v/>
      </c>
      <c r="Y349" s="39" t="str">
        <f t="shared" si="41"/>
        <v/>
      </c>
      <c r="Z349" s="39" t="str">
        <f t="shared" si="42"/>
        <v/>
      </c>
      <c r="AB349" s="106" t="str">
        <f t="shared" si="43"/>
        <v/>
      </c>
    </row>
    <row r="350" spans="1:28" x14ac:dyDescent="0.25">
      <c r="A350" s="14"/>
      <c r="B350" s="153" t="str">
        <f t="shared" si="37"/>
        <v/>
      </c>
      <c r="C350" s="14"/>
      <c r="D350" s="460"/>
      <c r="E350" s="446"/>
      <c r="F350" s="445"/>
      <c r="G350" s="462"/>
      <c r="H350" s="484"/>
      <c r="I350" s="463"/>
      <c r="J350" s="485"/>
      <c r="K350" s="14"/>
      <c r="Q350" s="127" t="str">
        <f t="shared" si="38"/>
        <v/>
      </c>
      <c r="S350" s="39" t="str">
        <f>IF($H350=$O$5, "", IF($D350="", "", IF($D350&lt;Dashboard!$AJ$1, $S$3, IF($D350=Dashboard!$AJ$1, $S$4, IF($T350&lt;=$T$5, $S$5, $S$6)))))</f>
        <v/>
      </c>
      <c r="T350" s="39" t="str">
        <f>IF($H350=$O$5, "", IF($D350="", "", NETWORKDAYS(Dashboard!$AJ$1, $D350, Timesheet!$S$50:$S$89)-1))</f>
        <v/>
      </c>
      <c r="V350" s="76" t="str">
        <f t="shared" si="39"/>
        <v/>
      </c>
      <c r="W350" s="76" t="str">
        <f t="shared" si="40"/>
        <v/>
      </c>
      <c r="Y350" s="39" t="str">
        <f t="shared" si="41"/>
        <v/>
      </c>
      <c r="Z350" s="39" t="str">
        <f t="shared" si="42"/>
        <v/>
      </c>
      <c r="AB350" s="106" t="str">
        <f t="shared" si="43"/>
        <v/>
      </c>
    </row>
    <row r="351" spans="1:28" x14ac:dyDescent="0.25">
      <c r="A351" s="14"/>
      <c r="B351" s="153" t="str">
        <f t="shared" si="37"/>
        <v/>
      </c>
      <c r="C351" s="14"/>
      <c r="D351" s="460"/>
      <c r="E351" s="446"/>
      <c r="F351" s="445"/>
      <c r="G351" s="462"/>
      <c r="H351" s="484"/>
      <c r="I351" s="463"/>
      <c r="J351" s="485"/>
      <c r="K351" s="14"/>
      <c r="Q351" s="127" t="str">
        <f t="shared" si="38"/>
        <v/>
      </c>
      <c r="S351" s="39" t="str">
        <f>IF($H351=$O$5, "", IF($D351="", "", IF($D351&lt;Dashboard!$AJ$1, $S$3, IF($D351=Dashboard!$AJ$1, $S$4, IF($T351&lt;=$T$5, $S$5, $S$6)))))</f>
        <v/>
      </c>
      <c r="T351" s="39" t="str">
        <f>IF($H351=$O$5, "", IF($D351="", "", NETWORKDAYS(Dashboard!$AJ$1, $D351, Timesheet!$S$50:$S$89)-1))</f>
        <v/>
      </c>
      <c r="V351" s="76" t="str">
        <f t="shared" si="39"/>
        <v/>
      </c>
      <c r="W351" s="76" t="str">
        <f t="shared" si="40"/>
        <v/>
      </c>
      <c r="Y351" s="39" t="str">
        <f t="shared" si="41"/>
        <v/>
      </c>
      <c r="Z351" s="39" t="str">
        <f t="shared" si="42"/>
        <v/>
      </c>
      <c r="AB351" s="106" t="str">
        <f t="shared" si="43"/>
        <v/>
      </c>
    </row>
    <row r="352" spans="1:28" x14ac:dyDescent="0.25">
      <c r="A352" s="14"/>
      <c r="B352" s="153" t="str">
        <f t="shared" si="37"/>
        <v/>
      </c>
      <c r="C352" s="14"/>
      <c r="D352" s="460"/>
      <c r="E352" s="446"/>
      <c r="F352" s="445"/>
      <c r="G352" s="462"/>
      <c r="H352" s="484"/>
      <c r="I352" s="463"/>
      <c r="J352" s="485"/>
      <c r="K352" s="14"/>
      <c r="Q352" s="127" t="str">
        <f t="shared" si="38"/>
        <v/>
      </c>
      <c r="S352" s="39" t="str">
        <f>IF($H352=$O$5, "", IF($D352="", "", IF($D352&lt;Dashboard!$AJ$1, $S$3, IF($D352=Dashboard!$AJ$1, $S$4, IF($T352&lt;=$T$5, $S$5, $S$6)))))</f>
        <v/>
      </c>
      <c r="T352" s="39" t="str">
        <f>IF($H352=$O$5, "", IF($D352="", "", NETWORKDAYS(Dashboard!$AJ$1, $D352, Timesheet!$S$50:$S$89)-1))</f>
        <v/>
      </c>
      <c r="V352" s="76" t="str">
        <f t="shared" si="39"/>
        <v/>
      </c>
      <c r="W352" s="76" t="str">
        <f t="shared" si="40"/>
        <v/>
      </c>
      <c r="Y352" s="39" t="str">
        <f t="shared" si="41"/>
        <v/>
      </c>
      <c r="Z352" s="39" t="str">
        <f t="shared" si="42"/>
        <v/>
      </c>
      <c r="AB352" s="106" t="str">
        <f t="shared" si="43"/>
        <v/>
      </c>
    </row>
    <row r="353" spans="1:28" x14ac:dyDescent="0.25">
      <c r="A353" s="14"/>
      <c r="B353" s="153" t="str">
        <f t="shared" si="37"/>
        <v/>
      </c>
      <c r="C353" s="14"/>
      <c r="D353" s="460"/>
      <c r="E353" s="446"/>
      <c r="F353" s="445"/>
      <c r="G353" s="462"/>
      <c r="H353" s="484"/>
      <c r="I353" s="463"/>
      <c r="J353" s="485"/>
      <c r="K353" s="14"/>
      <c r="Q353" s="127" t="str">
        <f t="shared" si="38"/>
        <v/>
      </c>
      <c r="S353" s="39" t="str">
        <f>IF($H353=$O$5, "", IF($D353="", "", IF($D353&lt;Dashboard!$AJ$1, $S$3, IF($D353=Dashboard!$AJ$1, $S$4, IF($T353&lt;=$T$5, $S$5, $S$6)))))</f>
        <v/>
      </c>
      <c r="T353" s="39" t="str">
        <f>IF($H353=$O$5, "", IF($D353="", "", NETWORKDAYS(Dashboard!$AJ$1, $D353, Timesheet!$S$50:$S$89)-1))</f>
        <v/>
      </c>
      <c r="V353" s="76" t="str">
        <f t="shared" si="39"/>
        <v/>
      </c>
      <c r="W353" s="76" t="str">
        <f t="shared" si="40"/>
        <v/>
      </c>
      <c r="Y353" s="39" t="str">
        <f t="shared" si="41"/>
        <v/>
      </c>
      <c r="Z353" s="39" t="str">
        <f t="shared" si="42"/>
        <v/>
      </c>
      <c r="AB353" s="106" t="str">
        <f t="shared" si="43"/>
        <v/>
      </c>
    </row>
    <row r="354" spans="1:28" x14ac:dyDescent="0.25">
      <c r="A354" s="14"/>
      <c r="B354" s="153" t="str">
        <f t="shared" si="37"/>
        <v/>
      </c>
      <c r="C354" s="14"/>
      <c r="D354" s="460"/>
      <c r="E354" s="446"/>
      <c r="F354" s="445"/>
      <c r="G354" s="462"/>
      <c r="H354" s="484"/>
      <c r="I354" s="463"/>
      <c r="J354" s="485"/>
      <c r="K354" s="14"/>
      <c r="Q354" s="127" t="str">
        <f t="shared" si="38"/>
        <v/>
      </c>
      <c r="S354" s="39" t="str">
        <f>IF($H354=$O$5, "", IF($D354="", "", IF($D354&lt;Dashboard!$AJ$1, $S$3, IF($D354=Dashboard!$AJ$1, $S$4, IF($T354&lt;=$T$5, $S$5, $S$6)))))</f>
        <v/>
      </c>
      <c r="T354" s="39" t="str">
        <f>IF($H354=$O$5, "", IF($D354="", "", NETWORKDAYS(Dashboard!$AJ$1, $D354, Timesheet!$S$50:$S$89)-1))</f>
        <v/>
      </c>
      <c r="V354" s="76" t="str">
        <f t="shared" si="39"/>
        <v/>
      </c>
      <c r="W354" s="76" t="str">
        <f t="shared" si="40"/>
        <v/>
      </c>
      <c r="Y354" s="39" t="str">
        <f t="shared" si="41"/>
        <v/>
      </c>
      <c r="Z354" s="39" t="str">
        <f t="shared" si="42"/>
        <v/>
      </c>
      <c r="AB354" s="106" t="str">
        <f t="shared" si="43"/>
        <v/>
      </c>
    </row>
    <row r="355" spans="1:28" x14ac:dyDescent="0.25">
      <c r="A355" s="14"/>
      <c r="B355" s="153" t="str">
        <f t="shared" si="37"/>
        <v/>
      </c>
      <c r="C355" s="14"/>
      <c r="D355" s="460"/>
      <c r="E355" s="446"/>
      <c r="F355" s="445"/>
      <c r="G355" s="462"/>
      <c r="H355" s="484"/>
      <c r="I355" s="463"/>
      <c r="J355" s="485"/>
      <c r="K355" s="14"/>
      <c r="Q355" s="127" t="str">
        <f t="shared" si="38"/>
        <v/>
      </c>
      <c r="S355" s="39" t="str">
        <f>IF($H355=$O$5, "", IF($D355="", "", IF($D355&lt;Dashboard!$AJ$1, $S$3, IF($D355=Dashboard!$AJ$1, $S$4, IF($T355&lt;=$T$5, $S$5, $S$6)))))</f>
        <v/>
      </c>
      <c r="T355" s="39" t="str">
        <f>IF($H355=$O$5, "", IF($D355="", "", NETWORKDAYS(Dashboard!$AJ$1, $D355, Timesheet!$S$50:$S$89)-1))</f>
        <v/>
      </c>
      <c r="V355" s="76" t="str">
        <f t="shared" si="39"/>
        <v/>
      </c>
      <c r="W355" s="76" t="str">
        <f t="shared" si="40"/>
        <v/>
      </c>
      <c r="Y355" s="39" t="str">
        <f t="shared" si="41"/>
        <v/>
      </c>
      <c r="Z355" s="39" t="str">
        <f t="shared" si="42"/>
        <v/>
      </c>
      <c r="AB355" s="106" t="str">
        <f t="shared" si="43"/>
        <v/>
      </c>
    </row>
    <row r="356" spans="1:28" x14ac:dyDescent="0.25">
      <c r="A356" s="14"/>
      <c r="B356" s="153" t="str">
        <f t="shared" si="37"/>
        <v/>
      </c>
      <c r="C356" s="14"/>
      <c r="D356" s="460"/>
      <c r="E356" s="446"/>
      <c r="F356" s="445"/>
      <c r="G356" s="462"/>
      <c r="H356" s="484"/>
      <c r="I356" s="463"/>
      <c r="J356" s="485"/>
      <c r="K356" s="14"/>
      <c r="Q356" s="127" t="str">
        <f t="shared" si="38"/>
        <v/>
      </c>
      <c r="S356" s="39" t="str">
        <f>IF($H356=$O$5, "", IF($D356="", "", IF($D356&lt;Dashboard!$AJ$1, $S$3, IF($D356=Dashboard!$AJ$1, $S$4, IF($T356&lt;=$T$5, $S$5, $S$6)))))</f>
        <v/>
      </c>
      <c r="T356" s="39" t="str">
        <f>IF($H356=$O$5, "", IF($D356="", "", NETWORKDAYS(Dashboard!$AJ$1, $D356, Timesheet!$S$50:$S$89)-1))</f>
        <v/>
      </c>
      <c r="V356" s="76" t="str">
        <f t="shared" si="39"/>
        <v/>
      </c>
      <c r="W356" s="76" t="str">
        <f t="shared" si="40"/>
        <v/>
      </c>
      <c r="Y356" s="39" t="str">
        <f t="shared" si="41"/>
        <v/>
      </c>
      <c r="Z356" s="39" t="str">
        <f t="shared" si="42"/>
        <v/>
      </c>
      <c r="AB356" s="106" t="str">
        <f t="shared" si="43"/>
        <v/>
      </c>
    </row>
    <row r="357" spans="1:28" x14ac:dyDescent="0.25">
      <c r="A357" s="14"/>
      <c r="B357" s="153" t="str">
        <f t="shared" si="37"/>
        <v/>
      </c>
      <c r="C357" s="14"/>
      <c r="D357" s="460"/>
      <c r="E357" s="446"/>
      <c r="F357" s="445"/>
      <c r="G357" s="462"/>
      <c r="H357" s="484"/>
      <c r="I357" s="463"/>
      <c r="J357" s="485"/>
      <c r="K357" s="14"/>
      <c r="Q357" s="127" t="str">
        <f t="shared" si="38"/>
        <v/>
      </c>
      <c r="S357" s="39" t="str">
        <f>IF($H357=$O$5, "", IF($D357="", "", IF($D357&lt;Dashboard!$AJ$1, $S$3, IF($D357=Dashboard!$AJ$1, $S$4, IF($T357&lt;=$T$5, $S$5, $S$6)))))</f>
        <v/>
      </c>
      <c r="T357" s="39" t="str">
        <f>IF($H357=$O$5, "", IF($D357="", "", NETWORKDAYS(Dashboard!$AJ$1, $D357, Timesheet!$S$50:$S$89)-1))</f>
        <v/>
      </c>
      <c r="V357" s="76" t="str">
        <f t="shared" si="39"/>
        <v/>
      </c>
      <c r="W357" s="76" t="str">
        <f t="shared" si="40"/>
        <v/>
      </c>
      <c r="Y357" s="39" t="str">
        <f t="shared" si="41"/>
        <v/>
      </c>
      <c r="Z357" s="39" t="str">
        <f t="shared" si="42"/>
        <v/>
      </c>
      <c r="AB357" s="106" t="str">
        <f t="shared" si="43"/>
        <v/>
      </c>
    </row>
    <row r="358" spans="1:28" x14ac:dyDescent="0.25">
      <c r="A358" s="14"/>
      <c r="B358" s="153" t="str">
        <f t="shared" si="37"/>
        <v/>
      </c>
      <c r="C358" s="14"/>
      <c r="D358" s="460"/>
      <c r="E358" s="446"/>
      <c r="F358" s="445"/>
      <c r="G358" s="462"/>
      <c r="H358" s="484"/>
      <c r="I358" s="463"/>
      <c r="J358" s="485"/>
      <c r="K358" s="14"/>
      <c r="Q358" s="127" t="str">
        <f t="shared" si="38"/>
        <v/>
      </c>
      <c r="S358" s="39" t="str">
        <f>IF($H358=$O$5, "", IF($D358="", "", IF($D358&lt;Dashboard!$AJ$1, $S$3, IF($D358=Dashboard!$AJ$1, $S$4, IF($T358&lt;=$T$5, $S$5, $S$6)))))</f>
        <v/>
      </c>
      <c r="T358" s="39" t="str">
        <f>IF($H358=$O$5, "", IF($D358="", "", NETWORKDAYS(Dashboard!$AJ$1, $D358, Timesheet!$S$50:$S$89)-1))</f>
        <v/>
      </c>
      <c r="V358" s="76" t="str">
        <f t="shared" si="39"/>
        <v/>
      </c>
      <c r="W358" s="76" t="str">
        <f t="shared" si="40"/>
        <v/>
      </c>
      <c r="Y358" s="39" t="str">
        <f t="shared" si="41"/>
        <v/>
      </c>
      <c r="Z358" s="39" t="str">
        <f t="shared" si="42"/>
        <v/>
      </c>
      <c r="AB358" s="106" t="str">
        <f t="shared" si="43"/>
        <v/>
      </c>
    </row>
    <row r="359" spans="1:28" x14ac:dyDescent="0.25">
      <c r="A359" s="14"/>
      <c r="B359" s="153" t="str">
        <f t="shared" si="37"/>
        <v/>
      </c>
      <c r="C359" s="14"/>
      <c r="D359" s="460"/>
      <c r="E359" s="446"/>
      <c r="F359" s="445"/>
      <c r="G359" s="462"/>
      <c r="H359" s="484"/>
      <c r="I359" s="463"/>
      <c r="J359" s="485"/>
      <c r="K359" s="14"/>
      <c r="Q359" s="127" t="str">
        <f t="shared" si="38"/>
        <v/>
      </c>
      <c r="S359" s="39" t="str">
        <f>IF($H359=$O$5, "", IF($D359="", "", IF($D359&lt;Dashboard!$AJ$1, $S$3, IF($D359=Dashboard!$AJ$1, $S$4, IF($T359&lt;=$T$5, $S$5, $S$6)))))</f>
        <v/>
      </c>
      <c r="T359" s="39" t="str">
        <f>IF($H359=$O$5, "", IF($D359="", "", NETWORKDAYS(Dashboard!$AJ$1, $D359, Timesheet!$S$50:$S$89)-1))</f>
        <v/>
      </c>
      <c r="V359" s="76" t="str">
        <f t="shared" si="39"/>
        <v/>
      </c>
      <c r="W359" s="76" t="str">
        <f t="shared" si="40"/>
        <v/>
      </c>
      <c r="Y359" s="39" t="str">
        <f t="shared" si="41"/>
        <v/>
      </c>
      <c r="Z359" s="39" t="str">
        <f t="shared" si="42"/>
        <v/>
      </c>
      <c r="AB359" s="106" t="str">
        <f t="shared" si="43"/>
        <v/>
      </c>
    </row>
    <row r="360" spans="1:28" x14ac:dyDescent="0.25">
      <c r="A360" s="14"/>
      <c r="B360" s="153" t="str">
        <f t="shared" si="37"/>
        <v/>
      </c>
      <c r="C360" s="14"/>
      <c r="D360" s="460"/>
      <c r="E360" s="446"/>
      <c r="F360" s="445"/>
      <c r="G360" s="462"/>
      <c r="H360" s="484"/>
      <c r="I360" s="463"/>
      <c r="J360" s="485"/>
      <c r="K360" s="14"/>
      <c r="Q360" s="127" t="str">
        <f t="shared" si="38"/>
        <v/>
      </c>
      <c r="S360" s="39" t="str">
        <f>IF($H360=$O$5, "", IF($D360="", "", IF($D360&lt;Dashboard!$AJ$1, $S$3, IF($D360=Dashboard!$AJ$1, $S$4, IF($T360&lt;=$T$5, $S$5, $S$6)))))</f>
        <v/>
      </c>
      <c r="T360" s="39" t="str">
        <f>IF($H360=$O$5, "", IF($D360="", "", NETWORKDAYS(Dashboard!$AJ$1, $D360, Timesheet!$S$50:$S$89)-1))</f>
        <v/>
      </c>
      <c r="V360" s="76" t="str">
        <f t="shared" si="39"/>
        <v/>
      </c>
      <c r="W360" s="76" t="str">
        <f t="shared" si="40"/>
        <v/>
      </c>
      <c r="Y360" s="39" t="str">
        <f t="shared" si="41"/>
        <v/>
      </c>
      <c r="Z360" s="39" t="str">
        <f t="shared" si="42"/>
        <v/>
      </c>
      <c r="AB360" s="106" t="str">
        <f t="shared" si="43"/>
        <v/>
      </c>
    </row>
    <row r="361" spans="1:28" x14ac:dyDescent="0.25">
      <c r="A361" s="14"/>
      <c r="B361" s="153" t="str">
        <f t="shared" si="37"/>
        <v/>
      </c>
      <c r="C361" s="14"/>
      <c r="D361" s="460"/>
      <c r="E361" s="446"/>
      <c r="F361" s="445"/>
      <c r="G361" s="462"/>
      <c r="H361" s="484"/>
      <c r="I361" s="463"/>
      <c r="J361" s="485"/>
      <c r="K361" s="14"/>
      <c r="Q361" s="127" t="str">
        <f t="shared" si="38"/>
        <v/>
      </c>
      <c r="S361" s="39" t="str">
        <f>IF($H361=$O$5, "", IF($D361="", "", IF($D361&lt;Dashboard!$AJ$1, $S$3, IF($D361=Dashboard!$AJ$1, $S$4, IF($T361&lt;=$T$5, $S$5, $S$6)))))</f>
        <v/>
      </c>
      <c r="T361" s="39" t="str">
        <f>IF($H361=$O$5, "", IF($D361="", "", NETWORKDAYS(Dashboard!$AJ$1, $D361, Timesheet!$S$50:$S$89)-1))</f>
        <v/>
      </c>
      <c r="V361" s="76" t="str">
        <f t="shared" si="39"/>
        <v/>
      </c>
      <c r="W361" s="76" t="str">
        <f t="shared" si="40"/>
        <v/>
      </c>
      <c r="Y361" s="39" t="str">
        <f t="shared" si="41"/>
        <v/>
      </c>
      <c r="Z361" s="39" t="str">
        <f t="shared" si="42"/>
        <v/>
      </c>
      <c r="AB361" s="106" t="str">
        <f t="shared" si="43"/>
        <v/>
      </c>
    </row>
    <row r="362" spans="1:28" x14ac:dyDescent="0.25">
      <c r="A362" s="14"/>
      <c r="B362" s="153" t="str">
        <f t="shared" si="37"/>
        <v/>
      </c>
      <c r="C362" s="14"/>
      <c r="D362" s="460"/>
      <c r="E362" s="446"/>
      <c r="F362" s="445"/>
      <c r="G362" s="462"/>
      <c r="H362" s="484"/>
      <c r="I362" s="463"/>
      <c r="J362" s="485"/>
      <c r="K362" s="14"/>
      <c r="Q362" s="127" t="str">
        <f t="shared" si="38"/>
        <v/>
      </c>
      <c r="S362" s="39" t="str">
        <f>IF($H362=$O$5, "", IF($D362="", "", IF($D362&lt;Dashboard!$AJ$1, $S$3, IF($D362=Dashboard!$AJ$1, $S$4, IF($T362&lt;=$T$5, $S$5, $S$6)))))</f>
        <v/>
      </c>
      <c r="T362" s="39" t="str">
        <f>IF($H362=$O$5, "", IF($D362="", "", NETWORKDAYS(Dashboard!$AJ$1, $D362, Timesheet!$S$50:$S$89)-1))</f>
        <v/>
      </c>
      <c r="V362" s="76" t="str">
        <f t="shared" si="39"/>
        <v/>
      </c>
      <c r="W362" s="76" t="str">
        <f t="shared" si="40"/>
        <v/>
      </c>
      <c r="Y362" s="39" t="str">
        <f t="shared" si="41"/>
        <v/>
      </c>
      <c r="Z362" s="39" t="str">
        <f t="shared" si="42"/>
        <v/>
      </c>
      <c r="AB362" s="106" t="str">
        <f t="shared" si="43"/>
        <v/>
      </c>
    </row>
    <row r="363" spans="1:28" x14ac:dyDescent="0.25">
      <c r="A363" s="14"/>
      <c r="B363" s="153" t="str">
        <f t="shared" si="37"/>
        <v/>
      </c>
      <c r="C363" s="14"/>
      <c r="D363" s="460"/>
      <c r="E363" s="446"/>
      <c r="F363" s="445"/>
      <c r="G363" s="462"/>
      <c r="H363" s="484"/>
      <c r="I363" s="463"/>
      <c r="J363" s="485"/>
      <c r="K363" s="14"/>
      <c r="Q363" s="127" t="str">
        <f t="shared" si="38"/>
        <v/>
      </c>
      <c r="S363" s="39" t="str">
        <f>IF($H363=$O$5, "", IF($D363="", "", IF($D363&lt;Dashboard!$AJ$1, $S$3, IF($D363=Dashboard!$AJ$1, $S$4, IF($T363&lt;=$T$5, $S$5, $S$6)))))</f>
        <v/>
      </c>
      <c r="T363" s="39" t="str">
        <f>IF($H363=$O$5, "", IF($D363="", "", NETWORKDAYS(Dashboard!$AJ$1, $D363, Timesheet!$S$50:$S$89)-1))</f>
        <v/>
      </c>
      <c r="V363" s="76" t="str">
        <f t="shared" si="39"/>
        <v/>
      </c>
      <c r="W363" s="76" t="str">
        <f t="shared" si="40"/>
        <v/>
      </c>
      <c r="Y363" s="39" t="str">
        <f t="shared" si="41"/>
        <v/>
      </c>
      <c r="Z363" s="39" t="str">
        <f t="shared" si="42"/>
        <v/>
      </c>
      <c r="AB363" s="106" t="str">
        <f t="shared" si="43"/>
        <v/>
      </c>
    </row>
    <row r="364" spans="1:28" x14ac:dyDescent="0.25">
      <c r="A364" s="14"/>
      <c r="B364" s="153" t="str">
        <f t="shared" si="37"/>
        <v/>
      </c>
      <c r="C364" s="14"/>
      <c r="D364" s="460"/>
      <c r="E364" s="446"/>
      <c r="F364" s="445"/>
      <c r="G364" s="462"/>
      <c r="H364" s="484"/>
      <c r="I364" s="463"/>
      <c r="J364" s="485"/>
      <c r="K364" s="14"/>
      <c r="Q364" s="127" t="str">
        <f t="shared" si="38"/>
        <v/>
      </c>
      <c r="S364" s="39" t="str">
        <f>IF($H364=$O$5, "", IF($D364="", "", IF($D364&lt;Dashboard!$AJ$1, $S$3, IF($D364=Dashboard!$AJ$1, $S$4, IF($T364&lt;=$T$5, $S$5, $S$6)))))</f>
        <v/>
      </c>
      <c r="T364" s="39" t="str">
        <f>IF($H364=$O$5, "", IF($D364="", "", NETWORKDAYS(Dashboard!$AJ$1, $D364, Timesheet!$S$50:$S$89)-1))</f>
        <v/>
      </c>
      <c r="V364" s="76" t="str">
        <f t="shared" si="39"/>
        <v/>
      </c>
      <c r="W364" s="76" t="str">
        <f t="shared" si="40"/>
        <v/>
      </c>
      <c r="Y364" s="39" t="str">
        <f t="shared" si="41"/>
        <v/>
      </c>
      <c r="Z364" s="39" t="str">
        <f t="shared" si="42"/>
        <v/>
      </c>
      <c r="AB364" s="106" t="str">
        <f t="shared" si="43"/>
        <v/>
      </c>
    </row>
    <row r="365" spans="1:28" x14ac:dyDescent="0.25">
      <c r="A365" s="14"/>
      <c r="B365" s="153" t="str">
        <f t="shared" si="37"/>
        <v/>
      </c>
      <c r="C365" s="14"/>
      <c r="D365" s="460"/>
      <c r="E365" s="446"/>
      <c r="F365" s="445"/>
      <c r="G365" s="462"/>
      <c r="H365" s="484"/>
      <c r="I365" s="463"/>
      <c r="J365" s="485"/>
      <c r="K365" s="14"/>
      <c r="Q365" s="127" t="str">
        <f t="shared" si="38"/>
        <v/>
      </c>
      <c r="S365" s="39" t="str">
        <f>IF($H365=$O$5, "", IF($D365="", "", IF($D365&lt;Dashboard!$AJ$1, $S$3, IF($D365=Dashboard!$AJ$1, $S$4, IF($T365&lt;=$T$5, $S$5, $S$6)))))</f>
        <v/>
      </c>
      <c r="T365" s="39" t="str">
        <f>IF($H365=$O$5, "", IF($D365="", "", NETWORKDAYS(Dashboard!$AJ$1, $D365, Timesheet!$S$50:$S$89)-1))</f>
        <v/>
      </c>
      <c r="V365" s="76" t="str">
        <f t="shared" si="39"/>
        <v/>
      </c>
      <c r="W365" s="76" t="str">
        <f t="shared" si="40"/>
        <v/>
      </c>
      <c r="Y365" s="39" t="str">
        <f t="shared" si="41"/>
        <v/>
      </c>
      <c r="Z365" s="39" t="str">
        <f t="shared" si="42"/>
        <v/>
      </c>
      <c r="AB365" s="106" t="str">
        <f t="shared" si="43"/>
        <v/>
      </c>
    </row>
    <row r="366" spans="1:28" x14ac:dyDescent="0.25">
      <c r="A366" s="14"/>
      <c r="B366" s="153" t="str">
        <f t="shared" si="37"/>
        <v/>
      </c>
      <c r="C366" s="14"/>
      <c r="D366" s="460"/>
      <c r="E366" s="446"/>
      <c r="F366" s="445"/>
      <c r="G366" s="462"/>
      <c r="H366" s="484"/>
      <c r="I366" s="463"/>
      <c r="J366" s="485"/>
      <c r="K366" s="14"/>
      <c r="Q366" s="127" t="str">
        <f t="shared" si="38"/>
        <v/>
      </c>
      <c r="S366" s="39" t="str">
        <f>IF($H366=$O$5, "", IF($D366="", "", IF($D366&lt;Dashboard!$AJ$1, $S$3, IF($D366=Dashboard!$AJ$1, $S$4, IF($T366&lt;=$T$5, $S$5, $S$6)))))</f>
        <v/>
      </c>
      <c r="T366" s="39" t="str">
        <f>IF($H366=$O$5, "", IF($D366="", "", NETWORKDAYS(Dashboard!$AJ$1, $D366, Timesheet!$S$50:$S$89)-1))</f>
        <v/>
      </c>
      <c r="V366" s="76" t="str">
        <f t="shared" si="39"/>
        <v/>
      </c>
      <c r="W366" s="76" t="str">
        <f t="shared" si="40"/>
        <v/>
      </c>
      <c r="Y366" s="39" t="str">
        <f t="shared" si="41"/>
        <v/>
      </c>
      <c r="Z366" s="39" t="str">
        <f t="shared" si="42"/>
        <v/>
      </c>
      <c r="AB366" s="106" t="str">
        <f t="shared" si="43"/>
        <v/>
      </c>
    </row>
    <row r="367" spans="1:28" x14ac:dyDescent="0.25">
      <c r="A367" s="14"/>
      <c r="B367" s="153" t="str">
        <f t="shared" si="37"/>
        <v/>
      </c>
      <c r="C367" s="14"/>
      <c r="D367" s="460"/>
      <c r="E367" s="446"/>
      <c r="F367" s="445"/>
      <c r="G367" s="462"/>
      <c r="H367" s="484"/>
      <c r="I367" s="463"/>
      <c r="J367" s="485"/>
      <c r="K367" s="14"/>
      <c r="Q367" s="127" t="str">
        <f t="shared" si="38"/>
        <v/>
      </c>
      <c r="S367" s="39" t="str">
        <f>IF($H367=$O$5, "", IF($D367="", "", IF($D367&lt;Dashboard!$AJ$1, $S$3, IF($D367=Dashboard!$AJ$1, $S$4, IF($T367&lt;=$T$5, $S$5, $S$6)))))</f>
        <v/>
      </c>
      <c r="T367" s="39" t="str">
        <f>IF($H367=$O$5, "", IF($D367="", "", NETWORKDAYS(Dashboard!$AJ$1, $D367, Timesheet!$S$50:$S$89)-1))</f>
        <v/>
      </c>
      <c r="V367" s="76" t="str">
        <f t="shared" si="39"/>
        <v/>
      </c>
      <c r="W367" s="76" t="str">
        <f t="shared" si="40"/>
        <v/>
      </c>
      <c r="Y367" s="39" t="str">
        <f t="shared" si="41"/>
        <v/>
      </c>
      <c r="Z367" s="39" t="str">
        <f t="shared" si="42"/>
        <v/>
      </c>
      <c r="AB367" s="106" t="str">
        <f t="shared" si="43"/>
        <v/>
      </c>
    </row>
    <row r="368" spans="1:28" x14ac:dyDescent="0.25">
      <c r="A368" s="14"/>
      <c r="B368" s="153" t="str">
        <f t="shared" si="37"/>
        <v/>
      </c>
      <c r="C368" s="14"/>
      <c r="D368" s="460"/>
      <c r="E368" s="446"/>
      <c r="F368" s="445"/>
      <c r="G368" s="462"/>
      <c r="H368" s="484"/>
      <c r="I368" s="463"/>
      <c r="J368" s="485"/>
      <c r="K368" s="14"/>
      <c r="Q368" s="127" t="str">
        <f t="shared" si="38"/>
        <v/>
      </c>
      <c r="S368" s="39" t="str">
        <f>IF($H368=$O$5, "", IF($D368="", "", IF($D368&lt;Dashboard!$AJ$1, $S$3, IF($D368=Dashboard!$AJ$1, $S$4, IF($T368&lt;=$T$5, $S$5, $S$6)))))</f>
        <v/>
      </c>
      <c r="T368" s="39" t="str">
        <f>IF($H368=$O$5, "", IF($D368="", "", NETWORKDAYS(Dashboard!$AJ$1, $D368, Timesheet!$S$50:$S$89)-1))</f>
        <v/>
      </c>
      <c r="V368" s="76" t="str">
        <f t="shared" si="39"/>
        <v/>
      </c>
      <c r="W368" s="76" t="str">
        <f t="shared" si="40"/>
        <v/>
      </c>
      <c r="Y368" s="39" t="str">
        <f t="shared" si="41"/>
        <v/>
      </c>
      <c r="Z368" s="39" t="str">
        <f t="shared" si="42"/>
        <v/>
      </c>
      <c r="AB368" s="106" t="str">
        <f t="shared" si="43"/>
        <v/>
      </c>
    </row>
    <row r="369" spans="1:28" x14ac:dyDescent="0.25">
      <c r="A369" s="14"/>
      <c r="B369" s="153" t="str">
        <f t="shared" si="37"/>
        <v/>
      </c>
      <c r="C369" s="14"/>
      <c r="D369" s="460"/>
      <c r="E369" s="446"/>
      <c r="F369" s="445"/>
      <c r="G369" s="462"/>
      <c r="H369" s="484"/>
      <c r="I369" s="463"/>
      <c r="J369" s="485"/>
      <c r="K369" s="14"/>
      <c r="Q369" s="127" t="str">
        <f t="shared" si="38"/>
        <v/>
      </c>
      <c r="S369" s="39" t="str">
        <f>IF($H369=$O$5, "", IF($D369="", "", IF($D369&lt;Dashboard!$AJ$1, $S$3, IF($D369=Dashboard!$AJ$1, $S$4, IF($T369&lt;=$T$5, $S$5, $S$6)))))</f>
        <v/>
      </c>
      <c r="T369" s="39" t="str">
        <f>IF($H369=$O$5, "", IF($D369="", "", NETWORKDAYS(Dashboard!$AJ$1, $D369, Timesheet!$S$50:$S$89)-1))</f>
        <v/>
      </c>
      <c r="V369" s="76" t="str">
        <f t="shared" si="39"/>
        <v/>
      </c>
      <c r="W369" s="76" t="str">
        <f t="shared" si="40"/>
        <v/>
      </c>
      <c r="Y369" s="39" t="str">
        <f t="shared" si="41"/>
        <v/>
      </c>
      <c r="Z369" s="39" t="str">
        <f t="shared" si="42"/>
        <v/>
      </c>
      <c r="AB369" s="106" t="str">
        <f t="shared" si="43"/>
        <v/>
      </c>
    </row>
    <row r="370" spans="1:28" x14ac:dyDescent="0.25">
      <c r="A370" s="14"/>
      <c r="B370" s="153" t="str">
        <f t="shared" si="37"/>
        <v/>
      </c>
      <c r="C370" s="14"/>
      <c r="D370" s="460"/>
      <c r="E370" s="446"/>
      <c r="F370" s="445"/>
      <c r="G370" s="462"/>
      <c r="H370" s="484"/>
      <c r="I370" s="463"/>
      <c r="J370" s="485"/>
      <c r="K370" s="14"/>
      <c r="Q370" s="127" t="str">
        <f t="shared" si="38"/>
        <v/>
      </c>
      <c r="S370" s="39" t="str">
        <f>IF($H370=$O$5, "", IF($D370="", "", IF($D370&lt;Dashboard!$AJ$1, $S$3, IF($D370=Dashboard!$AJ$1, $S$4, IF($T370&lt;=$T$5, $S$5, $S$6)))))</f>
        <v/>
      </c>
      <c r="T370" s="39" t="str">
        <f>IF($H370=$O$5, "", IF($D370="", "", NETWORKDAYS(Dashboard!$AJ$1, $D370, Timesheet!$S$50:$S$89)-1))</f>
        <v/>
      </c>
      <c r="V370" s="76" t="str">
        <f t="shared" si="39"/>
        <v/>
      </c>
      <c r="W370" s="76" t="str">
        <f t="shared" si="40"/>
        <v/>
      </c>
      <c r="Y370" s="39" t="str">
        <f t="shared" si="41"/>
        <v/>
      </c>
      <c r="Z370" s="39" t="str">
        <f t="shared" si="42"/>
        <v/>
      </c>
      <c r="AB370" s="106" t="str">
        <f t="shared" si="43"/>
        <v/>
      </c>
    </row>
    <row r="371" spans="1:28" x14ac:dyDescent="0.25">
      <c r="A371" s="14"/>
      <c r="B371" s="153" t="str">
        <f t="shared" si="37"/>
        <v/>
      </c>
      <c r="C371" s="14"/>
      <c r="D371" s="460"/>
      <c r="E371" s="446"/>
      <c r="F371" s="445"/>
      <c r="G371" s="462"/>
      <c r="H371" s="484"/>
      <c r="I371" s="463"/>
      <c r="J371" s="485"/>
      <c r="K371" s="14"/>
      <c r="Q371" s="127" t="str">
        <f t="shared" si="38"/>
        <v/>
      </c>
      <c r="S371" s="39" t="str">
        <f>IF($H371=$O$5, "", IF($D371="", "", IF($D371&lt;Dashboard!$AJ$1, $S$3, IF($D371=Dashboard!$AJ$1, $S$4, IF($T371&lt;=$T$5, $S$5, $S$6)))))</f>
        <v/>
      </c>
      <c r="T371" s="39" t="str">
        <f>IF($H371=$O$5, "", IF($D371="", "", NETWORKDAYS(Dashboard!$AJ$1, $D371, Timesheet!$S$50:$S$89)-1))</f>
        <v/>
      </c>
      <c r="V371" s="76" t="str">
        <f t="shared" si="39"/>
        <v/>
      </c>
      <c r="W371" s="76" t="str">
        <f t="shared" si="40"/>
        <v/>
      </c>
      <c r="Y371" s="39" t="str">
        <f t="shared" si="41"/>
        <v/>
      </c>
      <c r="Z371" s="39" t="str">
        <f t="shared" si="42"/>
        <v/>
      </c>
      <c r="AB371" s="106" t="str">
        <f t="shared" si="43"/>
        <v/>
      </c>
    </row>
    <row r="372" spans="1:28" x14ac:dyDescent="0.25">
      <c r="A372" s="14"/>
      <c r="B372" s="153" t="str">
        <f t="shared" si="37"/>
        <v/>
      </c>
      <c r="C372" s="14"/>
      <c r="D372" s="460"/>
      <c r="E372" s="446"/>
      <c r="F372" s="445"/>
      <c r="G372" s="462"/>
      <c r="H372" s="484"/>
      <c r="I372" s="463"/>
      <c r="J372" s="485"/>
      <c r="K372" s="14"/>
      <c r="Q372" s="127" t="str">
        <f t="shared" si="38"/>
        <v/>
      </c>
      <c r="S372" s="39" t="str">
        <f>IF($H372=$O$5, "", IF($D372="", "", IF($D372&lt;Dashboard!$AJ$1, $S$3, IF($D372=Dashboard!$AJ$1, $S$4, IF($T372&lt;=$T$5, $S$5, $S$6)))))</f>
        <v/>
      </c>
      <c r="T372" s="39" t="str">
        <f>IF($H372=$O$5, "", IF($D372="", "", NETWORKDAYS(Dashboard!$AJ$1, $D372, Timesheet!$S$50:$S$89)-1))</f>
        <v/>
      </c>
      <c r="V372" s="76" t="str">
        <f t="shared" si="39"/>
        <v/>
      </c>
      <c r="W372" s="76" t="str">
        <f t="shared" si="40"/>
        <v/>
      </c>
      <c r="Y372" s="39" t="str">
        <f t="shared" si="41"/>
        <v/>
      </c>
      <c r="Z372" s="39" t="str">
        <f t="shared" si="42"/>
        <v/>
      </c>
      <c r="AB372" s="106" t="str">
        <f t="shared" si="43"/>
        <v/>
      </c>
    </row>
    <row r="373" spans="1:28" x14ac:dyDescent="0.25">
      <c r="A373" s="14"/>
      <c r="B373" s="153" t="str">
        <f t="shared" si="37"/>
        <v/>
      </c>
      <c r="C373" s="14"/>
      <c r="D373" s="460"/>
      <c r="E373" s="446"/>
      <c r="F373" s="445"/>
      <c r="G373" s="462"/>
      <c r="H373" s="484"/>
      <c r="I373" s="463"/>
      <c r="J373" s="485"/>
      <c r="K373" s="14"/>
      <c r="Q373" s="127" t="str">
        <f t="shared" si="38"/>
        <v/>
      </c>
      <c r="S373" s="39" t="str">
        <f>IF($H373=$O$5, "", IF($D373="", "", IF($D373&lt;Dashboard!$AJ$1, $S$3, IF($D373=Dashboard!$AJ$1, $S$4, IF($T373&lt;=$T$5, $S$5, $S$6)))))</f>
        <v/>
      </c>
      <c r="T373" s="39" t="str">
        <f>IF($H373=$O$5, "", IF($D373="", "", NETWORKDAYS(Dashboard!$AJ$1, $D373, Timesheet!$S$50:$S$89)-1))</f>
        <v/>
      </c>
      <c r="V373" s="76" t="str">
        <f t="shared" si="39"/>
        <v/>
      </c>
      <c r="W373" s="76" t="str">
        <f t="shared" si="40"/>
        <v/>
      </c>
      <c r="Y373" s="39" t="str">
        <f t="shared" si="41"/>
        <v/>
      </c>
      <c r="Z373" s="39" t="str">
        <f t="shared" si="42"/>
        <v/>
      </c>
      <c r="AB373" s="106" t="str">
        <f t="shared" si="43"/>
        <v/>
      </c>
    </row>
    <row r="374" spans="1:28" x14ac:dyDescent="0.25">
      <c r="A374" s="14"/>
      <c r="B374" s="153" t="str">
        <f t="shared" si="37"/>
        <v/>
      </c>
      <c r="C374" s="14"/>
      <c r="D374" s="460"/>
      <c r="E374" s="446"/>
      <c r="F374" s="445"/>
      <c r="G374" s="462"/>
      <c r="H374" s="484"/>
      <c r="I374" s="463"/>
      <c r="J374" s="485"/>
      <c r="K374" s="14"/>
      <c r="Q374" s="127" t="str">
        <f t="shared" si="38"/>
        <v/>
      </c>
      <c r="S374" s="39" t="str">
        <f>IF($H374=$O$5, "", IF($D374="", "", IF($D374&lt;Dashboard!$AJ$1, $S$3, IF($D374=Dashboard!$AJ$1, $S$4, IF($T374&lt;=$T$5, $S$5, $S$6)))))</f>
        <v/>
      </c>
      <c r="T374" s="39" t="str">
        <f>IF($H374=$O$5, "", IF($D374="", "", NETWORKDAYS(Dashboard!$AJ$1, $D374, Timesheet!$S$50:$S$89)-1))</f>
        <v/>
      </c>
      <c r="V374" s="76" t="str">
        <f t="shared" si="39"/>
        <v/>
      </c>
      <c r="W374" s="76" t="str">
        <f t="shared" si="40"/>
        <v/>
      </c>
      <c r="Y374" s="39" t="str">
        <f t="shared" si="41"/>
        <v/>
      </c>
      <c r="Z374" s="39" t="str">
        <f t="shared" si="42"/>
        <v/>
      </c>
      <c r="AB374" s="106" t="str">
        <f t="shared" si="43"/>
        <v/>
      </c>
    </row>
    <row r="375" spans="1:28" x14ac:dyDescent="0.25">
      <c r="A375" s="14"/>
      <c r="B375" s="153" t="str">
        <f t="shared" si="37"/>
        <v/>
      </c>
      <c r="C375" s="14"/>
      <c r="D375" s="460"/>
      <c r="E375" s="446"/>
      <c r="F375" s="445"/>
      <c r="G375" s="462"/>
      <c r="H375" s="484"/>
      <c r="I375" s="463"/>
      <c r="J375" s="485"/>
      <c r="K375" s="14"/>
      <c r="Q375" s="127" t="str">
        <f t="shared" si="38"/>
        <v/>
      </c>
      <c r="S375" s="39" t="str">
        <f>IF($H375=$O$5, "", IF($D375="", "", IF($D375&lt;Dashboard!$AJ$1, $S$3, IF($D375=Dashboard!$AJ$1, $S$4, IF($T375&lt;=$T$5, $S$5, $S$6)))))</f>
        <v/>
      </c>
      <c r="T375" s="39" t="str">
        <f>IF($H375=$O$5, "", IF($D375="", "", NETWORKDAYS(Dashboard!$AJ$1, $D375, Timesheet!$S$50:$S$89)-1))</f>
        <v/>
      </c>
      <c r="V375" s="76" t="str">
        <f t="shared" si="39"/>
        <v/>
      </c>
      <c r="W375" s="76" t="str">
        <f t="shared" si="40"/>
        <v/>
      </c>
      <c r="Y375" s="39" t="str">
        <f t="shared" si="41"/>
        <v/>
      </c>
      <c r="Z375" s="39" t="str">
        <f t="shared" si="42"/>
        <v/>
      </c>
      <c r="AB375" s="106" t="str">
        <f t="shared" si="43"/>
        <v/>
      </c>
    </row>
    <row r="376" spans="1:28" x14ac:dyDescent="0.25">
      <c r="A376" s="14"/>
      <c r="B376" s="153" t="str">
        <f t="shared" si="37"/>
        <v/>
      </c>
      <c r="C376" s="14"/>
      <c r="D376" s="460"/>
      <c r="E376" s="446"/>
      <c r="F376" s="445"/>
      <c r="G376" s="462"/>
      <c r="H376" s="484"/>
      <c r="I376" s="463"/>
      <c r="J376" s="485"/>
      <c r="K376" s="14"/>
      <c r="Q376" s="127" t="str">
        <f t="shared" si="38"/>
        <v/>
      </c>
      <c r="S376" s="39" t="str">
        <f>IF($H376=$O$5, "", IF($D376="", "", IF($D376&lt;Dashboard!$AJ$1, $S$3, IF($D376=Dashboard!$AJ$1, $S$4, IF($T376&lt;=$T$5, $S$5, $S$6)))))</f>
        <v/>
      </c>
      <c r="T376" s="39" t="str">
        <f>IF($H376=$O$5, "", IF($D376="", "", NETWORKDAYS(Dashboard!$AJ$1, $D376, Timesheet!$S$50:$S$89)-1))</f>
        <v/>
      </c>
      <c r="V376" s="76" t="str">
        <f t="shared" si="39"/>
        <v/>
      </c>
      <c r="W376" s="76" t="str">
        <f t="shared" si="40"/>
        <v/>
      </c>
      <c r="Y376" s="39" t="str">
        <f t="shared" si="41"/>
        <v/>
      </c>
      <c r="Z376" s="39" t="str">
        <f t="shared" si="42"/>
        <v/>
      </c>
      <c r="AB376" s="106" t="str">
        <f t="shared" si="43"/>
        <v/>
      </c>
    </row>
    <row r="377" spans="1:28" x14ac:dyDescent="0.25">
      <c r="A377" s="14"/>
      <c r="B377" s="153" t="str">
        <f t="shared" si="37"/>
        <v/>
      </c>
      <c r="C377" s="14"/>
      <c r="D377" s="460"/>
      <c r="E377" s="446"/>
      <c r="F377" s="445"/>
      <c r="G377" s="462"/>
      <c r="H377" s="484"/>
      <c r="I377" s="463"/>
      <c r="J377" s="485"/>
      <c r="K377" s="14"/>
      <c r="Q377" s="127" t="str">
        <f t="shared" si="38"/>
        <v/>
      </c>
      <c r="S377" s="39" t="str">
        <f>IF($H377=$O$5, "", IF($D377="", "", IF($D377&lt;Dashboard!$AJ$1, $S$3, IF($D377=Dashboard!$AJ$1, $S$4, IF($T377&lt;=$T$5, $S$5, $S$6)))))</f>
        <v/>
      </c>
      <c r="T377" s="39" t="str">
        <f>IF($H377=$O$5, "", IF($D377="", "", NETWORKDAYS(Dashboard!$AJ$1, $D377, Timesheet!$S$50:$S$89)-1))</f>
        <v/>
      </c>
      <c r="V377" s="76" t="str">
        <f t="shared" si="39"/>
        <v/>
      </c>
      <c r="W377" s="76" t="str">
        <f t="shared" si="40"/>
        <v/>
      </c>
      <c r="Y377" s="39" t="str">
        <f t="shared" si="41"/>
        <v/>
      </c>
      <c r="Z377" s="39" t="str">
        <f t="shared" si="42"/>
        <v/>
      </c>
      <c r="AB377" s="106" t="str">
        <f t="shared" si="43"/>
        <v/>
      </c>
    </row>
    <row r="378" spans="1:28" x14ac:dyDescent="0.25">
      <c r="A378" s="14"/>
      <c r="B378" s="153" t="str">
        <f t="shared" si="37"/>
        <v/>
      </c>
      <c r="C378" s="14"/>
      <c r="D378" s="460"/>
      <c r="E378" s="446"/>
      <c r="F378" s="445"/>
      <c r="G378" s="462"/>
      <c r="H378" s="484"/>
      <c r="I378" s="463"/>
      <c r="J378" s="485"/>
      <c r="K378" s="14"/>
      <c r="Q378" s="127" t="str">
        <f t="shared" si="38"/>
        <v/>
      </c>
      <c r="S378" s="39" t="str">
        <f>IF($H378=$O$5, "", IF($D378="", "", IF($D378&lt;Dashboard!$AJ$1, $S$3, IF($D378=Dashboard!$AJ$1, $S$4, IF($T378&lt;=$T$5, $S$5, $S$6)))))</f>
        <v/>
      </c>
      <c r="T378" s="39" t="str">
        <f>IF($H378=$O$5, "", IF($D378="", "", NETWORKDAYS(Dashboard!$AJ$1, $D378, Timesheet!$S$50:$S$89)-1))</f>
        <v/>
      </c>
      <c r="V378" s="76" t="str">
        <f t="shared" si="39"/>
        <v/>
      </c>
      <c r="W378" s="76" t="str">
        <f t="shared" si="40"/>
        <v/>
      </c>
      <c r="Y378" s="39" t="str">
        <f t="shared" si="41"/>
        <v/>
      </c>
      <c r="Z378" s="39" t="str">
        <f t="shared" si="42"/>
        <v/>
      </c>
      <c r="AB378" s="106" t="str">
        <f t="shared" si="43"/>
        <v/>
      </c>
    </row>
    <row r="379" spans="1:28" x14ac:dyDescent="0.25">
      <c r="A379" s="14"/>
      <c r="B379" s="153" t="str">
        <f t="shared" si="37"/>
        <v/>
      </c>
      <c r="C379" s="14"/>
      <c r="D379" s="460"/>
      <c r="E379" s="446"/>
      <c r="F379" s="445"/>
      <c r="G379" s="462"/>
      <c r="H379" s="484"/>
      <c r="I379" s="463"/>
      <c r="J379" s="485"/>
      <c r="K379" s="14"/>
      <c r="Q379" s="127" t="str">
        <f t="shared" si="38"/>
        <v/>
      </c>
      <c r="S379" s="39" t="str">
        <f>IF($H379=$O$5, "", IF($D379="", "", IF($D379&lt;Dashboard!$AJ$1, $S$3, IF($D379=Dashboard!$AJ$1, $S$4, IF($T379&lt;=$T$5, $S$5, $S$6)))))</f>
        <v/>
      </c>
      <c r="T379" s="39" t="str">
        <f>IF($H379=$O$5, "", IF($D379="", "", NETWORKDAYS(Dashboard!$AJ$1, $D379, Timesheet!$S$50:$S$89)-1))</f>
        <v/>
      </c>
      <c r="V379" s="76" t="str">
        <f t="shared" si="39"/>
        <v/>
      </c>
      <c r="W379" s="76" t="str">
        <f t="shared" si="40"/>
        <v/>
      </c>
      <c r="Y379" s="39" t="str">
        <f t="shared" si="41"/>
        <v/>
      </c>
      <c r="Z379" s="39" t="str">
        <f t="shared" si="42"/>
        <v/>
      </c>
      <c r="AB379" s="106" t="str">
        <f t="shared" si="43"/>
        <v/>
      </c>
    </row>
    <row r="380" spans="1:28" x14ac:dyDescent="0.25">
      <c r="A380" s="14"/>
      <c r="B380" s="153" t="str">
        <f t="shared" si="37"/>
        <v/>
      </c>
      <c r="C380" s="14"/>
      <c r="D380" s="460"/>
      <c r="E380" s="446"/>
      <c r="F380" s="445"/>
      <c r="G380" s="462"/>
      <c r="H380" s="484"/>
      <c r="I380" s="463"/>
      <c r="J380" s="485"/>
      <c r="K380" s="14"/>
      <c r="Q380" s="127" t="str">
        <f t="shared" si="38"/>
        <v/>
      </c>
      <c r="S380" s="39" t="str">
        <f>IF($H380=$O$5, "", IF($D380="", "", IF($D380&lt;Dashboard!$AJ$1, $S$3, IF($D380=Dashboard!$AJ$1, $S$4, IF($T380&lt;=$T$5, $S$5, $S$6)))))</f>
        <v/>
      </c>
      <c r="T380" s="39" t="str">
        <f>IF($H380=$O$5, "", IF($D380="", "", NETWORKDAYS(Dashboard!$AJ$1, $D380, Timesheet!$S$50:$S$89)-1))</f>
        <v/>
      </c>
      <c r="V380" s="76" t="str">
        <f t="shared" si="39"/>
        <v/>
      </c>
      <c r="W380" s="76" t="str">
        <f t="shared" si="40"/>
        <v/>
      </c>
      <c r="Y380" s="39" t="str">
        <f t="shared" si="41"/>
        <v/>
      </c>
      <c r="Z380" s="39" t="str">
        <f t="shared" si="42"/>
        <v/>
      </c>
      <c r="AB380" s="106" t="str">
        <f t="shared" si="43"/>
        <v/>
      </c>
    </row>
    <row r="381" spans="1:28" x14ac:dyDescent="0.25">
      <c r="A381" s="14"/>
      <c r="B381" s="153" t="str">
        <f t="shared" si="37"/>
        <v/>
      </c>
      <c r="C381" s="14"/>
      <c r="D381" s="460"/>
      <c r="E381" s="446"/>
      <c r="F381" s="445"/>
      <c r="G381" s="462"/>
      <c r="H381" s="484"/>
      <c r="I381" s="463"/>
      <c r="J381" s="485"/>
      <c r="K381" s="14"/>
      <c r="Q381" s="127" t="str">
        <f t="shared" si="38"/>
        <v/>
      </c>
      <c r="S381" s="39" t="str">
        <f>IF($H381=$O$5, "", IF($D381="", "", IF($D381&lt;Dashboard!$AJ$1, $S$3, IF($D381=Dashboard!$AJ$1, $S$4, IF($T381&lt;=$T$5, $S$5, $S$6)))))</f>
        <v/>
      </c>
      <c r="T381" s="39" t="str">
        <f>IF($H381=$O$5, "", IF($D381="", "", NETWORKDAYS(Dashboard!$AJ$1, $D381, Timesheet!$S$50:$S$89)-1))</f>
        <v/>
      </c>
      <c r="V381" s="76" t="str">
        <f t="shared" si="39"/>
        <v/>
      </c>
      <c r="W381" s="76" t="str">
        <f t="shared" si="40"/>
        <v/>
      </c>
      <c r="Y381" s="39" t="str">
        <f t="shared" si="41"/>
        <v/>
      </c>
      <c r="Z381" s="39" t="str">
        <f t="shared" si="42"/>
        <v/>
      </c>
      <c r="AB381" s="106" t="str">
        <f t="shared" si="43"/>
        <v/>
      </c>
    </row>
    <row r="382" spans="1:28" x14ac:dyDescent="0.25">
      <c r="A382" s="14"/>
      <c r="B382" s="153" t="str">
        <f t="shared" si="37"/>
        <v/>
      </c>
      <c r="C382" s="14"/>
      <c r="D382" s="460"/>
      <c r="E382" s="446"/>
      <c r="F382" s="445"/>
      <c r="G382" s="462"/>
      <c r="H382" s="484"/>
      <c r="I382" s="463"/>
      <c r="J382" s="485"/>
      <c r="K382" s="14"/>
      <c r="Q382" s="127" t="str">
        <f t="shared" si="38"/>
        <v/>
      </c>
      <c r="S382" s="39" t="str">
        <f>IF($H382=$O$5, "", IF($D382="", "", IF($D382&lt;Dashboard!$AJ$1, $S$3, IF($D382=Dashboard!$AJ$1, $S$4, IF($T382&lt;=$T$5, $S$5, $S$6)))))</f>
        <v/>
      </c>
      <c r="T382" s="39" t="str">
        <f>IF($H382=$O$5, "", IF($D382="", "", NETWORKDAYS(Dashboard!$AJ$1, $D382, Timesheet!$S$50:$S$89)-1))</f>
        <v/>
      </c>
      <c r="V382" s="76" t="str">
        <f t="shared" si="39"/>
        <v/>
      </c>
      <c r="W382" s="76" t="str">
        <f t="shared" si="40"/>
        <v/>
      </c>
      <c r="Y382" s="39" t="str">
        <f t="shared" si="41"/>
        <v/>
      </c>
      <c r="Z382" s="39" t="str">
        <f t="shared" si="42"/>
        <v/>
      </c>
      <c r="AB382" s="106" t="str">
        <f t="shared" si="43"/>
        <v/>
      </c>
    </row>
    <row r="383" spans="1:28" x14ac:dyDescent="0.25">
      <c r="A383" s="14"/>
      <c r="B383" s="153" t="str">
        <f t="shared" si="37"/>
        <v/>
      </c>
      <c r="C383" s="14"/>
      <c r="D383" s="460"/>
      <c r="E383" s="446"/>
      <c r="F383" s="445"/>
      <c r="G383" s="462"/>
      <c r="H383" s="484"/>
      <c r="I383" s="463"/>
      <c r="J383" s="485"/>
      <c r="K383" s="14"/>
      <c r="Q383" s="127" t="str">
        <f t="shared" si="38"/>
        <v/>
      </c>
      <c r="S383" s="39" t="str">
        <f>IF($H383=$O$5, "", IF($D383="", "", IF($D383&lt;Dashboard!$AJ$1, $S$3, IF($D383=Dashboard!$AJ$1, $S$4, IF($T383&lt;=$T$5, $S$5, $S$6)))))</f>
        <v/>
      </c>
      <c r="T383" s="39" t="str">
        <f>IF($H383=$O$5, "", IF($D383="", "", NETWORKDAYS(Dashboard!$AJ$1, $D383, Timesheet!$S$50:$S$89)-1))</f>
        <v/>
      </c>
      <c r="V383" s="76" t="str">
        <f t="shared" si="39"/>
        <v/>
      </c>
      <c r="W383" s="76" t="str">
        <f t="shared" si="40"/>
        <v/>
      </c>
      <c r="Y383" s="39" t="str">
        <f t="shared" si="41"/>
        <v/>
      </c>
      <c r="Z383" s="39" t="str">
        <f t="shared" si="42"/>
        <v/>
      </c>
      <c r="AB383" s="106" t="str">
        <f t="shared" si="43"/>
        <v/>
      </c>
    </row>
    <row r="384" spans="1:28" x14ac:dyDescent="0.25">
      <c r="A384" s="14"/>
      <c r="B384" s="153" t="str">
        <f t="shared" si="37"/>
        <v/>
      </c>
      <c r="C384" s="14"/>
      <c r="D384" s="460"/>
      <c r="E384" s="446"/>
      <c r="F384" s="445"/>
      <c r="G384" s="462"/>
      <c r="H384" s="484"/>
      <c r="I384" s="463"/>
      <c r="J384" s="485"/>
      <c r="K384" s="14"/>
      <c r="Q384" s="127" t="str">
        <f t="shared" si="38"/>
        <v/>
      </c>
      <c r="S384" s="39" t="str">
        <f>IF($H384=$O$5, "", IF($D384="", "", IF($D384&lt;Dashboard!$AJ$1, $S$3, IF($D384=Dashboard!$AJ$1, $S$4, IF($T384&lt;=$T$5, $S$5, $S$6)))))</f>
        <v/>
      </c>
      <c r="T384" s="39" t="str">
        <f>IF($H384=$O$5, "", IF($D384="", "", NETWORKDAYS(Dashboard!$AJ$1, $D384, Timesheet!$S$50:$S$89)-1))</f>
        <v/>
      </c>
      <c r="V384" s="76" t="str">
        <f t="shared" si="39"/>
        <v/>
      </c>
      <c r="W384" s="76" t="str">
        <f t="shared" si="40"/>
        <v/>
      </c>
      <c r="Y384" s="39" t="str">
        <f t="shared" si="41"/>
        <v/>
      </c>
      <c r="Z384" s="39" t="str">
        <f t="shared" si="42"/>
        <v/>
      </c>
      <c r="AB384" s="106" t="str">
        <f t="shared" si="43"/>
        <v/>
      </c>
    </row>
    <row r="385" spans="1:28" x14ac:dyDescent="0.25">
      <c r="A385" s="14"/>
      <c r="B385" s="153" t="str">
        <f t="shared" si="37"/>
        <v/>
      </c>
      <c r="C385" s="14"/>
      <c r="D385" s="460"/>
      <c r="E385" s="446"/>
      <c r="F385" s="445"/>
      <c r="G385" s="462"/>
      <c r="H385" s="484"/>
      <c r="I385" s="463"/>
      <c r="J385" s="485"/>
      <c r="K385" s="14"/>
      <c r="Q385" s="127" t="str">
        <f t="shared" si="38"/>
        <v/>
      </c>
      <c r="S385" s="39" t="str">
        <f>IF($H385=$O$5, "", IF($D385="", "", IF($D385&lt;Dashboard!$AJ$1, $S$3, IF($D385=Dashboard!$AJ$1, $S$4, IF($T385&lt;=$T$5, $S$5, $S$6)))))</f>
        <v/>
      </c>
      <c r="T385" s="39" t="str">
        <f>IF($H385=$O$5, "", IF($D385="", "", NETWORKDAYS(Dashboard!$AJ$1, $D385, Timesheet!$S$50:$S$89)-1))</f>
        <v/>
      </c>
      <c r="V385" s="76" t="str">
        <f t="shared" si="39"/>
        <v/>
      </c>
      <c r="W385" s="76" t="str">
        <f t="shared" si="40"/>
        <v/>
      </c>
      <c r="Y385" s="39" t="str">
        <f t="shared" si="41"/>
        <v/>
      </c>
      <c r="Z385" s="39" t="str">
        <f t="shared" si="42"/>
        <v/>
      </c>
      <c r="AB385" s="106" t="str">
        <f t="shared" si="43"/>
        <v/>
      </c>
    </row>
    <row r="386" spans="1:28" x14ac:dyDescent="0.25">
      <c r="A386" s="14"/>
      <c r="B386" s="153" t="str">
        <f t="shared" si="37"/>
        <v/>
      </c>
      <c r="C386" s="14"/>
      <c r="D386" s="460"/>
      <c r="E386" s="446"/>
      <c r="F386" s="445"/>
      <c r="G386" s="462"/>
      <c r="H386" s="484"/>
      <c r="I386" s="463"/>
      <c r="J386" s="485"/>
      <c r="K386" s="14"/>
      <c r="Q386" s="127" t="str">
        <f t="shared" si="38"/>
        <v/>
      </c>
      <c r="S386" s="39" t="str">
        <f>IF($H386=$O$5, "", IF($D386="", "", IF($D386&lt;Dashboard!$AJ$1, $S$3, IF($D386=Dashboard!$AJ$1, $S$4, IF($T386&lt;=$T$5, $S$5, $S$6)))))</f>
        <v/>
      </c>
      <c r="T386" s="39" t="str">
        <f>IF($H386=$O$5, "", IF($D386="", "", NETWORKDAYS(Dashboard!$AJ$1, $D386, Timesheet!$S$50:$S$89)-1))</f>
        <v/>
      </c>
      <c r="V386" s="76" t="str">
        <f t="shared" si="39"/>
        <v/>
      </c>
      <c r="W386" s="76" t="str">
        <f t="shared" si="40"/>
        <v/>
      </c>
      <c r="Y386" s="39" t="str">
        <f t="shared" si="41"/>
        <v/>
      </c>
      <c r="Z386" s="39" t="str">
        <f t="shared" si="42"/>
        <v/>
      </c>
      <c r="AB386" s="106" t="str">
        <f t="shared" si="43"/>
        <v/>
      </c>
    </row>
    <row r="387" spans="1:28" x14ac:dyDescent="0.25">
      <c r="A387" s="14"/>
      <c r="B387" s="153" t="str">
        <f t="shared" si="37"/>
        <v/>
      </c>
      <c r="C387" s="14"/>
      <c r="D387" s="460"/>
      <c r="E387" s="446"/>
      <c r="F387" s="445"/>
      <c r="G387" s="462"/>
      <c r="H387" s="484"/>
      <c r="I387" s="463"/>
      <c r="J387" s="485"/>
      <c r="K387" s="14"/>
      <c r="Q387" s="127" t="str">
        <f t="shared" si="38"/>
        <v/>
      </c>
      <c r="S387" s="39" t="str">
        <f>IF($H387=$O$5, "", IF($D387="", "", IF($D387&lt;Dashboard!$AJ$1, $S$3, IF($D387=Dashboard!$AJ$1, $S$4, IF($T387&lt;=$T$5, $S$5, $S$6)))))</f>
        <v/>
      </c>
      <c r="T387" s="39" t="str">
        <f>IF($H387=$O$5, "", IF($D387="", "", NETWORKDAYS(Dashboard!$AJ$1, $D387, Timesheet!$S$50:$S$89)-1))</f>
        <v/>
      </c>
      <c r="V387" s="76" t="str">
        <f t="shared" si="39"/>
        <v/>
      </c>
      <c r="W387" s="76" t="str">
        <f t="shared" si="40"/>
        <v/>
      </c>
      <c r="Y387" s="39" t="str">
        <f t="shared" si="41"/>
        <v/>
      </c>
      <c r="Z387" s="39" t="str">
        <f t="shared" si="42"/>
        <v/>
      </c>
      <c r="AB387" s="106" t="str">
        <f t="shared" si="43"/>
        <v/>
      </c>
    </row>
    <row r="388" spans="1:28" x14ac:dyDescent="0.25">
      <c r="A388" s="14"/>
      <c r="B388" s="153" t="str">
        <f t="shared" si="37"/>
        <v/>
      </c>
      <c r="C388" s="14"/>
      <c r="D388" s="460"/>
      <c r="E388" s="446"/>
      <c r="F388" s="445"/>
      <c r="G388" s="462"/>
      <c r="H388" s="484"/>
      <c r="I388" s="463"/>
      <c r="J388" s="485"/>
      <c r="K388" s="14"/>
      <c r="Q388" s="127" t="str">
        <f t="shared" si="38"/>
        <v/>
      </c>
      <c r="S388" s="39" t="str">
        <f>IF($H388=$O$5, "", IF($D388="", "", IF($D388&lt;Dashboard!$AJ$1, $S$3, IF($D388=Dashboard!$AJ$1, $S$4, IF($T388&lt;=$T$5, $S$5, $S$6)))))</f>
        <v/>
      </c>
      <c r="T388" s="39" t="str">
        <f>IF($H388=$O$5, "", IF($D388="", "", NETWORKDAYS(Dashboard!$AJ$1, $D388, Timesheet!$S$50:$S$89)-1))</f>
        <v/>
      </c>
      <c r="V388" s="76" t="str">
        <f t="shared" si="39"/>
        <v/>
      </c>
      <c r="W388" s="76" t="str">
        <f t="shared" si="40"/>
        <v/>
      </c>
      <c r="Y388" s="39" t="str">
        <f t="shared" si="41"/>
        <v/>
      </c>
      <c r="Z388" s="39" t="str">
        <f t="shared" si="42"/>
        <v/>
      </c>
      <c r="AB388" s="106" t="str">
        <f t="shared" si="43"/>
        <v/>
      </c>
    </row>
    <row r="389" spans="1:28" x14ac:dyDescent="0.25">
      <c r="A389" s="14"/>
      <c r="B389" s="153" t="str">
        <f t="shared" si="37"/>
        <v/>
      </c>
      <c r="C389" s="14"/>
      <c r="D389" s="460"/>
      <c r="E389" s="446"/>
      <c r="F389" s="445"/>
      <c r="G389" s="462"/>
      <c r="H389" s="484"/>
      <c r="I389" s="463"/>
      <c r="J389" s="485"/>
      <c r="K389" s="14"/>
      <c r="Q389" s="127" t="str">
        <f t="shared" si="38"/>
        <v/>
      </c>
      <c r="S389" s="39" t="str">
        <f>IF($H389=$O$5, "", IF($D389="", "", IF($D389&lt;Dashboard!$AJ$1, $S$3, IF($D389=Dashboard!$AJ$1, $S$4, IF($T389&lt;=$T$5, $S$5, $S$6)))))</f>
        <v/>
      </c>
      <c r="T389" s="39" t="str">
        <f>IF($H389=$O$5, "", IF($D389="", "", NETWORKDAYS(Dashboard!$AJ$1, $D389, Timesheet!$S$50:$S$89)-1))</f>
        <v/>
      </c>
      <c r="V389" s="76" t="str">
        <f t="shared" si="39"/>
        <v/>
      </c>
      <c r="W389" s="76" t="str">
        <f t="shared" si="40"/>
        <v/>
      </c>
      <c r="Y389" s="39" t="str">
        <f t="shared" si="41"/>
        <v/>
      </c>
      <c r="Z389" s="39" t="str">
        <f t="shared" si="42"/>
        <v/>
      </c>
      <c r="AB389" s="106" t="str">
        <f t="shared" si="43"/>
        <v/>
      </c>
    </row>
    <row r="390" spans="1:28" x14ac:dyDescent="0.25">
      <c r="A390" s="14"/>
      <c r="B390" s="153" t="str">
        <f t="shared" si="37"/>
        <v/>
      </c>
      <c r="C390" s="14"/>
      <c r="D390" s="460"/>
      <c r="E390" s="446"/>
      <c r="F390" s="445"/>
      <c r="G390" s="462"/>
      <c r="H390" s="484"/>
      <c r="I390" s="463"/>
      <c r="J390" s="485"/>
      <c r="K390" s="14"/>
      <c r="Q390" s="127" t="str">
        <f t="shared" si="38"/>
        <v/>
      </c>
      <c r="S390" s="39" t="str">
        <f>IF($H390=$O$5, "", IF($D390="", "", IF($D390&lt;Dashboard!$AJ$1, $S$3, IF($D390=Dashboard!$AJ$1, $S$4, IF($T390&lt;=$T$5, $S$5, $S$6)))))</f>
        <v/>
      </c>
      <c r="T390" s="39" t="str">
        <f>IF($H390=$O$5, "", IF($D390="", "", NETWORKDAYS(Dashboard!$AJ$1, $D390, Timesheet!$S$50:$S$89)-1))</f>
        <v/>
      </c>
      <c r="V390" s="76" t="str">
        <f t="shared" si="39"/>
        <v/>
      </c>
      <c r="W390" s="76" t="str">
        <f t="shared" si="40"/>
        <v/>
      </c>
      <c r="Y390" s="39" t="str">
        <f t="shared" si="41"/>
        <v/>
      </c>
      <c r="Z390" s="39" t="str">
        <f t="shared" si="42"/>
        <v/>
      </c>
      <c r="AB390" s="106" t="str">
        <f t="shared" si="43"/>
        <v/>
      </c>
    </row>
    <row r="391" spans="1:28" x14ac:dyDescent="0.25">
      <c r="A391" s="14"/>
      <c r="B391" s="153" t="str">
        <f t="shared" si="37"/>
        <v/>
      </c>
      <c r="C391" s="14"/>
      <c r="D391" s="460"/>
      <c r="E391" s="446"/>
      <c r="F391" s="445"/>
      <c r="G391" s="462"/>
      <c r="H391" s="484"/>
      <c r="I391" s="463"/>
      <c r="J391" s="485"/>
      <c r="K391" s="14"/>
      <c r="Q391" s="127" t="str">
        <f t="shared" si="38"/>
        <v/>
      </c>
      <c r="S391" s="39" t="str">
        <f>IF($H391=$O$5, "", IF($D391="", "", IF($D391&lt;Dashboard!$AJ$1, $S$3, IF($D391=Dashboard!$AJ$1, $S$4, IF($T391&lt;=$T$5, $S$5, $S$6)))))</f>
        <v/>
      </c>
      <c r="T391" s="39" t="str">
        <f>IF($H391=$O$5, "", IF($D391="", "", NETWORKDAYS(Dashboard!$AJ$1, $D391, Timesheet!$S$50:$S$89)-1))</f>
        <v/>
      </c>
      <c r="V391" s="76" t="str">
        <f t="shared" si="39"/>
        <v/>
      </c>
      <c r="W391" s="76" t="str">
        <f t="shared" si="40"/>
        <v/>
      </c>
      <c r="Y391" s="39" t="str">
        <f t="shared" si="41"/>
        <v/>
      </c>
      <c r="Z391" s="39" t="str">
        <f t="shared" si="42"/>
        <v/>
      </c>
      <c r="AB391" s="106" t="str">
        <f t="shared" si="43"/>
        <v/>
      </c>
    </row>
    <row r="392" spans="1:28" x14ac:dyDescent="0.25">
      <c r="A392" s="14"/>
      <c r="B392" s="153" t="str">
        <f t="shared" si="37"/>
        <v/>
      </c>
      <c r="C392" s="14"/>
      <c r="D392" s="460"/>
      <c r="E392" s="446"/>
      <c r="F392" s="445"/>
      <c r="G392" s="462"/>
      <c r="H392" s="484"/>
      <c r="I392" s="463"/>
      <c r="J392" s="485"/>
      <c r="K392" s="14"/>
      <c r="Q392" s="127" t="str">
        <f t="shared" si="38"/>
        <v/>
      </c>
      <c r="S392" s="39" t="str">
        <f>IF($H392=$O$5, "", IF($D392="", "", IF($D392&lt;Dashboard!$AJ$1, $S$3, IF($D392=Dashboard!$AJ$1, $S$4, IF($T392&lt;=$T$5, $S$5, $S$6)))))</f>
        <v/>
      </c>
      <c r="T392" s="39" t="str">
        <f>IF($H392=$O$5, "", IF($D392="", "", NETWORKDAYS(Dashboard!$AJ$1, $D392, Timesheet!$S$50:$S$89)-1))</f>
        <v/>
      </c>
      <c r="V392" s="76" t="str">
        <f t="shared" si="39"/>
        <v/>
      </c>
      <c r="W392" s="76" t="str">
        <f t="shared" si="40"/>
        <v/>
      </c>
      <c r="Y392" s="39" t="str">
        <f t="shared" si="41"/>
        <v/>
      </c>
      <c r="Z392" s="39" t="str">
        <f t="shared" si="42"/>
        <v/>
      </c>
      <c r="AB392" s="106" t="str">
        <f t="shared" si="43"/>
        <v/>
      </c>
    </row>
    <row r="393" spans="1:28" x14ac:dyDescent="0.25">
      <c r="A393" s="14"/>
      <c r="B393" s="153" t="str">
        <f t="shared" si="37"/>
        <v/>
      </c>
      <c r="C393" s="14"/>
      <c r="D393" s="460"/>
      <c r="E393" s="446"/>
      <c r="F393" s="445"/>
      <c r="G393" s="462"/>
      <c r="H393" s="484"/>
      <c r="I393" s="463"/>
      <c r="J393" s="485"/>
      <c r="K393" s="14"/>
      <c r="Q393" s="127" t="str">
        <f t="shared" si="38"/>
        <v/>
      </c>
      <c r="S393" s="39" t="str">
        <f>IF($H393=$O$5, "", IF($D393="", "", IF($D393&lt;Dashboard!$AJ$1, $S$3, IF($D393=Dashboard!$AJ$1, $S$4, IF($T393&lt;=$T$5, $S$5, $S$6)))))</f>
        <v/>
      </c>
      <c r="T393" s="39" t="str">
        <f>IF($H393=$O$5, "", IF($D393="", "", NETWORKDAYS(Dashboard!$AJ$1, $D393, Timesheet!$S$50:$S$89)-1))</f>
        <v/>
      </c>
      <c r="V393" s="76" t="str">
        <f t="shared" si="39"/>
        <v/>
      </c>
      <c r="W393" s="76" t="str">
        <f t="shared" si="40"/>
        <v/>
      </c>
      <c r="Y393" s="39" t="str">
        <f t="shared" si="41"/>
        <v/>
      </c>
      <c r="Z393" s="39" t="str">
        <f t="shared" si="42"/>
        <v/>
      </c>
      <c r="AB393" s="106" t="str">
        <f t="shared" si="43"/>
        <v/>
      </c>
    </row>
    <row r="394" spans="1:28" x14ac:dyDescent="0.25">
      <c r="A394" s="14"/>
      <c r="B394" s="153" t="str">
        <f t="shared" si="37"/>
        <v/>
      </c>
      <c r="C394" s="14"/>
      <c r="D394" s="460"/>
      <c r="E394" s="446"/>
      <c r="F394" s="445"/>
      <c r="G394" s="462"/>
      <c r="H394" s="484"/>
      <c r="I394" s="463"/>
      <c r="J394" s="485"/>
      <c r="K394" s="14"/>
      <c r="Q394" s="127" t="str">
        <f t="shared" si="38"/>
        <v/>
      </c>
      <c r="S394" s="39" t="str">
        <f>IF($H394=$O$5, "", IF($D394="", "", IF($D394&lt;Dashboard!$AJ$1, $S$3, IF($D394=Dashboard!$AJ$1, $S$4, IF($T394&lt;=$T$5, $S$5, $S$6)))))</f>
        <v/>
      </c>
      <c r="T394" s="39" t="str">
        <f>IF($H394=$O$5, "", IF($D394="", "", NETWORKDAYS(Dashboard!$AJ$1, $D394, Timesheet!$S$50:$S$89)-1))</f>
        <v/>
      </c>
      <c r="V394" s="76" t="str">
        <f t="shared" si="39"/>
        <v/>
      </c>
      <c r="W394" s="76" t="str">
        <f t="shared" si="40"/>
        <v/>
      </c>
      <c r="Y394" s="39" t="str">
        <f t="shared" si="41"/>
        <v/>
      </c>
      <c r="Z394" s="39" t="str">
        <f t="shared" si="42"/>
        <v/>
      </c>
      <c r="AB394" s="106" t="str">
        <f t="shared" si="43"/>
        <v/>
      </c>
    </row>
    <row r="395" spans="1:28" x14ac:dyDescent="0.25">
      <c r="A395" s="14"/>
      <c r="B395" s="153" t="str">
        <f t="shared" si="37"/>
        <v/>
      </c>
      <c r="C395" s="14"/>
      <c r="D395" s="460"/>
      <c r="E395" s="446"/>
      <c r="F395" s="445"/>
      <c r="G395" s="462"/>
      <c r="H395" s="484"/>
      <c r="I395" s="463"/>
      <c r="J395" s="485"/>
      <c r="K395" s="14"/>
      <c r="Q395" s="127" t="str">
        <f t="shared" si="38"/>
        <v/>
      </c>
      <c r="S395" s="39" t="str">
        <f>IF($H395=$O$5, "", IF($D395="", "", IF($D395&lt;Dashboard!$AJ$1, $S$3, IF($D395=Dashboard!$AJ$1, $S$4, IF($T395&lt;=$T$5, $S$5, $S$6)))))</f>
        <v/>
      </c>
      <c r="T395" s="39" t="str">
        <f>IF($H395=$O$5, "", IF($D395="", "", NETWORKDAYS(Dashboard!$AJ$1, $D395, Timesheet!$S$50:$S$89)-1))</f>
        <v/>
      </c>
      <c r="V395" s="76" t="str">
        <f t="shared" si="39"/>
        <v/>
      </c>
      <c r="W395" s="76" t="str">
        <f t="shared" si="40"/>
        <v/>
      </c>
      <c r="Y395" s="39" t="str">
        <f t="shared" si="41"/>
        <v/>
      </c>
      <c r="Z395" s="39" t="str">
        <f t="shared" si="42"/>
        <v/>
      </c>
      <c r="AB395" s="106" t="str">
        <f t="shared" si="43"/>
        <v/>
      </c>
    </row>
    <row r="396" spans="1:28" x14ac:dyDescent="0.25">
      <c r="A396" s="14"/>
      <c r="B396" s="153" t="str">
        <f t="shared" ref="B396:B459" si="44">IFERROR(INDEX($B$5:$B$7, MATCH($S396, $D$5:$D$7, 0)), "")</f>
        <v/>
      </c>
      <c r="C396" s="14"/>
      <c r="D396" s="460"/>
      <c r="E396" s="446"/>
      <c r="F396" s="445"/>
      <c r="G396" s="462"/>
      <c r="H396" s="484"/>
      <c r="I396" s="463"/>
      <c r="J396" s="485"/>
      <c r="K396" s="14"/>
      <c r="Q396" s="127" t="str">
        <f t="shared" ref="Q396:Q459" si="45">IF($G396="","",IFERROR(ROUND(INDEX($O$11:$O$18,MATCH($E396,$N$11:$N$18,0))*$G396*24, 2),""))</f>
        <v/>
      </c>
      <c r="S396" s="39" t="str">
        <f>IF($H396=$O$5, "", IF($D396="", "", IF($D396&lt;Dashboard!$AJ$1, $S$3, IF($D396=Dashboard!$AJ$1, $S$4, IF($T396&lt;=$T$5, $S$5, $S$6)))))</f>
        <v/>
      </c>
      <c r="T396" s="39" t="str">
        <f>IF($H396=$O$5, "", IF($D396="", "", NETWORKDAYS(Dashboard!$AJ$1, $D396, Timesheet!$S$50:$S$89)-1))</f>
        <v/>
      </c>
      <c r="V396" s="76" t="str">
        <f t="shared" ref="V396:V459" si="46">IF($Q396="", "", IF($I396="", $Q396, ""))</f>
        <v/>
      </c>
      <c r="W396" s="76" t="str">
        <f t="shared" ref="W396:W459" si="47">IF($Q396="", "", IF($I396="", "", $Q396))</f>
        <v/>
      </c>
      <c r="Y396" s="39" t="str">
        <f t="shared" ref="Y396:Y459" si="48">IF($D396="", "", TEXT($D396, "ddd"))</f>
        <v/>
      </c>
      <c r="Z396" s="39" t="str">
        <f t="shared" ref="Z396:Z459" si="49">IF($Y396="", "", CONCATENATE($Y396, " - ", IF($E396="", "Uncategorised", $E396)))</f>
        <v/>
      </c>
      <c r="AB396" s="106" t="str">
        <f t="shared" ref="AB396:AB459" si="50">IF($D396="","",IF($E396="","Uncategorised",$E396))</f>
        <v/>
      </c>
    </row>
    <row r="397" spans="1:28" x14ac:dyDescent="0.25">
      <c r="A397" s="14"/>
      <c r="B397" s="153" t="str">
        <f t="shared" si="44"/>
        <v/>
      </c>
      <c r="C397" s="14"/>
      <c r="D397" s="460"/>
      <c r="E397" s="446"/>
      <c r="F397" s="445"/>
      <c r="G397" s="462"/>
      <c r="H397" s="484"/>
      <c r="I397" s="463"/>
      <c r="J397" s="485"/>
      <c r="K397" s="14"/>
      <c r="Q397" s="127" t="str">
        <f t="shared" si="45"/>
        <v/>
      </c>
      <c r="S397" s="39" t="str">
        <f>IF($H397=$O$5, "", IF($D397="", "", IF($D397&lt;Dashboard!$AJ$1, $S$3, IF($D397=Dashboard!$AJ$1, $S$4, IF($T397&lt;=$T$5, $S$5, $S$6)))))</f>
        <v/>
      </c>
      <c r="T397" s="39" t="str">
        <f>IF($H397=$O$5, "", IF($D397="", "", NETWORKDAYS(Dashboard!$AJ$1, $D397, Timesheet!$S$50:$S$89)-1))</f>
        <v/>
      </c>
      <c r="V397" s="76" t="str">
        <f t="shared" si="46"/>
        <v/>
      </c>
      <c r="W397" s="76" t="str">
        <f t="shared" si="47"/>
        <v/>
      </c>
      <c r="Y397" s="39" t="str">
        <f t="shared" si="48"/>
        <v/>
      </c>
      <c r="Z397" s="39" t="str">
        <f t="shared" si="49"/>
        <v/>
      </c>
      <c r="AB397" s="106" t="str">
        <f t="shared" si="50"/>
        <v/>
      </c>
    </row>
    <row r="398" spans="1:28" x14ac:dyDescent="0.25">
      <c r="A398" s="14"/>
      <c r="B398" s="153" t="str">
        <f t="shared" si="44"/>
        <v/>
      </c>
      <c r="C398" s="14"/>
      <c r="D398" s="460"/>
      <c r="E398" s="446"/>
      <c r="F398" s="445"/>
      <c r="G398" s="462"/>
      <c r="H398" s="484"/>
      <c r="I398" s="463"/>
      <c r="J398" s="485"/>
      <c r="K398" s="14"/>
      <c r="Q398" s="127" t="str">
        <f t="shared" si="45"/>
        <v/>
      </c>
      <c r="S398" s="39" t="str">
        <f>IF($H398=$O$5, "", IF($D398="", "", IF($D398&lt;Dashboard!$AJ$1, $S$3, IF($D398=Dashboard!$AJ$1, $S$4, IF($T398&lt;=$T$5, $S$5, $S$6)))))</f>
        <v/>
      </c>
      <c r="T398" s="39" t="str">
        <f>IF($H398=$O$5, "", IF($D398="", "", NETWORKDAYS(Dashboard!$AJ$1, $D398, Timesheet!$S$50:$S$89)-1))</f>
        <v/>
      </c>
      <c r="V398" s="76" t="str">
        <f t="shared" si="46"/>
        <v/>
      </c>
      <c r="W398" s="76" t="str">
        <f t="shared" si="47"/>
        <v/>
      </c>
      <c r="Y398" s="39" t="str">
        <f t="shared" si="48"/>
        <v/>
      </c>
      <c r="Z398" s="39" t="str">
        <f t="shared" si="49"/>
        <v/>
      </c>
      <c r="AB398" s="106" t="str">
        <f t="shared" si="50"/>
        <v/>
      </c>
    </row>
    <row r="399" spans="1:28" x14ac:dyDescent="0.25">
      <c r="A399" s="14"/>
      <c r="B399" s="153" t="str">
        <f t="shared" si="44"/>
        <v/>
      </c>
      <c r="C399" s="14"/>
      <c r="D399" s="460"/>
      <c r="E399" s="446"/>
      <c r="F399" s="445"/>
      <c r="G399" s="462"/>
      <c r="H399" s="484"/>
      <c r="I399" s="463"/>
      <c r="J399" s="485"/>
      <c r="K399" s="14"/>
      <c r="Q399" s="127" t="str">
        <f t="shared" si="45"/>
        <v/>
      </c>
      <c r="S399" s="39" t="str">
        <f>IF($H399=$O$5, "", IF($D399="", "", IF($D399&lt;Dashboard!$AJ$1, $S$3, IF($D399=Dashboard!$AJ$1, $S$4, IF($T399&lt;=$T$5, $S$5, $S$6)))))</f>
        <v/>
      </c>
      <c r="T399" s="39" t="str">
        <f>IF($H399=$O$5, "", IF($D399="", "", NETWORKDAYS(Dashboard!$AJ$1, $D399, Timesheet!$S$50:$S$89)-1))</f>
        <v/>
      </c>
      <c r="V399" s="76" t="str">
        <f t="shared" si="46"/>
        <v/>
      </c>
      <c r="W399" s="76" t="str">
        <f t="shared" si="47"/>
        <v/>
      </c>
      <c r="Y399" s="39" t="str">
        <f t="shared" si="48"/>
        <v/>
      </c>
      <c r="Z399" s="39" t="str">
        <f t="shared" si="49"/>
        <v/>
      </c>
      <c r="AB399" s="106" t="str">
        <f t="shared" si="50"/>
        <v/>
      </c>
    </row>
    <row r="400" spans="1:28" x14ac:dyDescent="0.25">
      <c r="A400" s="14"/>
      <c r="B400" s="153" t="str">
        <f t="shared" si="44"/>
        <v/>
      </c>
      <c r="C400" s="14"/>
      <c r="D400" s="460"/>
      <c r="E400" s="446"/>
      <c r="F400" s="445"/>
      <c r="G400" s="462"/>
      <c r="H400" s="484"/>
      <c r="I400" s="463"/>
      <c r="J400" s="485"/>
      <c r="K400" s="14"/>
      <c r="Q400" s="127" t="str">
        <f t="shared" si="45"/>
        <v/>
      </c>
      <c r="S400" s="39" t="str">
        <f>IF($H400=$O$5, "", IF($D400="", "", IF($D400&lt;Dashboard!$AJ$1, $S$3, IF($D400=Dashboard!$AJ$1, $S$4, IF($T400&lt;=$T$5, $S$5, $S$6)))))</f>
        <v/>
      </c>
      <c r="T400" s="39" t="str">
        <f>IF($H400=$O$5, "", IF($D400="", "", NETWORKDAYS(Dashboard!$AJ$1, $D400, Timesheet!$S$50:$S$89)-1))</f>
        <v/>
      </c>
      <c r="V400" s="76" t="str">
        <f t="shared" si="46"/>
        <v/>
      </c>
      <c r="W400" s="76" t="str">
        <f t="shared" si="47"/>
        <v/>
      </c>
      <c r="Y400" s="39" t="str">
        <f t="shared" si="48"/>
        <v/>
      </c>
      <c r="Z400" s="39" t="str">
        <f t="shared" si="49"/>
        <v/>
      </c>
      <c r="AB400" s="106" t="str">
        <f t="shared" si="50"/>
        <v/>
      </c>
    </row>
    <row r="401" spans="1:28" x14ac:dyDescent="0.25">
      <c r="A401" s="14"/>
      <c r="B401" s="153" t="str">
        <f t="shared" si="44"/>
        <v/>
      </c>
      <c r="C401" s="14"/>
      <c r="D401" s="460"/>
      <c r="E401" s="446"/>
      <c r="F401" s="445"/>
      <c r="G401" s="462"/>
      <c r="H401" s="484"/>
      <c r="I401" s="463"/>
      <c r="J401" s="485"/>
      <c r="K401" s="14"/>
      <c r="Q401" s="127" t="str">
        <f t="shared" si="45"/>
        <v/>
      </c>
      <c r="S401" s="39" t="str">
        <f>IF($H401=$O$5, "", IF($D401="", "", IF($D401&lt;Dashboard!$AJ$1, $S$3, IF($D401=Dashboard!$AJ$1, $S$4, IF($T401&lt;=$T$5, $S$5, $S$6)))))</f>
        <v/>
      </c>
      <c r="T401" s="39" t="str">
        <f>IF($H401=$O$5, "", IF($D401="", "", NETWORKDAYS(Dashboard!$AJ$1, $D401, Timesheet!$S$50:$S$89)-1))</f>
        <v/>
      </c>
      <c r="V401" s="76" t="str">
        <f t="shared" si="46"/>
        <v/>
      </c>
      <c r="W401" s="76" t="str">
        <f t="shared" si="47"/>
        <v/>
      </c>
      <c r="Y401" s="39" t="str">
        <f t="shared" si="48"/>
        <v/>
      </c>
      <c r="Z401" s="39" t="str">
        <f t="shared" si="49"/>
        <v/>
      </c>
      <c r="AB401" s="106" t="str">
        <f t="shared" si="50"/>
        <v/>
      </c>
    </row>
    <row r="402" spans="1:28" x14ac:dyDescent="0.25">
      <c r="A402" s="14"/>
      <c r="B402" s="153" t="str">
        <f t="shared" si="44"/>
        <v/>
      </c>
      <c r="C402" s="14"/>
      <c r="D402" s="460"/>
      <c r="E402" s="446"/>
      <c r="F402" s="445"/>
      <c r="G402" s="462"/>
      <c r="H402" s="484"/>
      <c r="I402" s="463"/>
      <c r="J402" s="485"/>
      <c r="K402" s="14"/>
      <c r="Q402" s="127" t="str">
        <f t="shared" si="45"/>
        <v/>
      </c>
      <c r="S402" s="39" t="str">
        <f>IF($H402=$O$5, "", IF($D402="", "", IF($D402&lt;Dashboard!$AJ$1, $S$3, IF($D402=Dashboard!$AJ$1, $S$4, IF($T402&lt;=$T$5, $S$5, $S$6)))))</f>
        <v/>
      </c>
      <c r="T402" s="39" t="str">
        <f>IF($H402=$O$5, "", IF($D402="", "", NETWORKDAYS(Dashboard!$AJ$1, $D402, Timesheet!$S$50:$S$89)-1))</f>
        <v/>
      </c>
      <c r="V402" s="76" t="str">
        <f t="shared" si="46"/>
        <v/>
      </c>
      <c r="W402" s="76" t="str">
        <f t="shared" si="47"/>
        <v/>
      </c>
      <c r="Y402" s="39" t="str">
        <f t="shared" si="48"/>
        <v/>
      </c>
      <c r="Z402" s="39" t="str">
        <f t="shared" si="49"/>
        <v/>
      </c>
      <c r="AB402" s="106" t="str">
        <f t="shared" si="50"/>
        <v/>
      </c>
    </row>
    <row r="403" spans="1:28" x14ac:dyDescent="0.25">
      <c r="A403" s="14"/>
      <c r="B403" s="153" t="str">
        <f t="shared" si="44"/>
        <v/>
      </c>
      <c r="C403" s="14"/>
      <c r="D403" s="460"/>
      <c r="E403" s="446"/>
      <c r="F403" s="445"/>
      <c r="G403" s="462"/>
      <c r="H403" s="484"/>
      <c r="I403" s="463"/>
      <c r="J403" s="485"/>
      <c r="K403" s="14"/>
      <c r="Q403" s="127" t="str">
        <f t="shared" si="45"/>
        <v/>
      </c>
      <c r="S403" s="39" t="str">
        <f>IF($H403=$O$5, "", IF($D403="", "", IF($D403&lt;Dashboard!$AJ$1, $S$3, IF($D403=Dashboard!$AJ$1, $S$4, IF($T403&lt;=$T$5, $S$5, $S$6)))))</f>
        <v/>
      </c>
      <c r="T403" s="39" t="str">
        <f>IF($H403=$O$5, "", IF($D403="", "", NETWORKDAYS(Dashboard!$AJ$1, $D403, Timesheet!$S$50:$S$89)-1))</f>
        <v/>
      </c>
      <c r="V403" s="76" t="str">
        <f t="shared" si="46"/>
        <v/>
      </c>
      <c r="W403" s="76" t="str">
        <f t="shared" si="47"/>
        <v/>
      </c>
      <c r="Y403" s="39" t="str">
        <f t="shared" si="48"/>
        <v/>
      </c>
      <c r="Z403" s="39" t="str">
        <f t="shared" si="49"/>
        <v/>
      </c>
      <c r="AB403" s="106" t="str">
        <f t="shared" si="50"/>
        <v/>
      </c>
    </row>
    <row r="404" spans="1:28" x14ac:dyDescent="0.25">
      <c r="A404" s="14"/>
      <c r="B404" s="153" t="str">
        <f t="shared" si="44"/>
        <v/>
      </c>
      <c r="C404" s="14"/>
      <c r="D404" s="460"/>
      <c r="E404" s="446"/>
      <c r="F404" s="445"/>
      <c r="G404" s="462"/>
      <c r="H404" s="484"/>
      <c r="I404" s="463"/>
      <c r="J404" s="485"/>
      <c r="K404" s="14"/>
      <c r="Q404" s="127" t="str">
        <f t="shared" si="45"/>
        <v/>
      </c>
      <c r="S404" s="39" t="str">
        <f>IF($H404=$O$5, "", IF($D404="", "", IF($D404&lt;Dashboard!$AJ$1, $S$3, IF($D404=Dashboard!$AJ$1, $S$4, IF($T404&lt;=$T$5, $S$5, $S$6)))))</f>
        <v/>
      </c>
      <c r="T404" s="39" t="str">
        <f>IF($H404=$O$5, "", IF($D404="", "", NETWORKDAYS(Dashboard!$AJ$1, $D404, Timesheet!$S$50:$S$89)-1))</f>
        <v/>
      </c>
      <c r="V404" s="76" t="str">
        <f t="shared" si="46"/>
        <v/>
      </c>
      <c r="W404" s="76" t="str">
        <f t="shared" si="47"/>
        <v/>
      </c>
      <c r="Y404" s="39" t="str">
        <f t="shared" si="48"/>
        <v/>
      </c>
      <c r="Z404" s="39" t="str">
        <f t="shared" si="49"/>
        <v/>
      </c>
      <c r="AB404" s="106" t="str">
        <f t="shared" si="50"/>
        <v/>
      </c>
    </row>
    <row r="405" spans="1:28" x14ac:dyDescent="0.25">
      <c r="A405" s="14"/>
      <c r="B405" s="153" t="str">
        <f t="shared" si="44"/>
        <v/>
      </c>
      <c r="C405" s="14"/>
      <c r="D405" s="460"/>
      <c r="E405" s="446"/>
      <c r="F405" s="445"/>
      <c r="G405" s="462"/>
      <c r="H405" s="484"/>
      <c r="I405" s="463"/>
      <c r="J405" s="485"/>
      <c r="K405" s="14"/>
      <c r="Q405" s="127" t="str">
        <f t="shared" si="45"/>
        <v/>
      </c>
      <c r="S405" s="39" t="str">
        <f>IF($H405=$O$5, "", IF($D405="", "", IF($D405&lt;Dashboard!$AJ$1, $S$3, IF($D405=Dashboard!$AJ$1, $S$4, IF($T405&lt;=$T$5, $S$5, $S$6)))))</f>
        <v/>
      </c>
      <c r="T405" s="39" t="str">
        <f>IF($H405=$O$5, "", IF($D405="", "", NETWORKDAYS(Dashboard!$AJ$1, $D405, Timesheet!$S$50:$S$89)-1))</f>
        <v/>
      </c>
      <c r="V405" s="76" t="str">
        <f t="shared" si="46"/>
        <v/>
      </c>
      <c r="W405" s="76" t="str">
        <f t="shared" si="47"/>
        <v/>
      </c>
      <c r="Y405" s="39" t="str">
        <f t="shared" si="48"/>
        <v/>
      </c>
      <c r="Z405" s="39" t="str">
        <f t="shared" si="49"/>
        <v/>
      </c>
      <c r="AB405" s="106" t="str">
        <f t="shared" si="50"/>
        <v/>
      </c>
    </row>
    <row r="406" spans="1:28" x14ac:dyDescent="0.25">
      <c r="A406" s="14"/>
      <c r="B406" s="153" t="str">
        <f t="shared" si="44"/>
        <v/>
      </c>
      <c r="C406" s="14"/>
      <c r="D406" s="460"/>
      <c r="E406" s="446"/>
      <c r="F406" s="445"/>
      <c r="G406" s="462"/>
      <c r="H406" s="484"/>
      <c r="I406" s="463"/>
      <c r="J406" s="485"/>
      <c r="K406" s="14"/>
      <c r="Q406" s="127" t="str">
        <f t="shared" si="45"/>
        <v/>
      </c>
      <c r="S406" s="39" t="str">
        <f>IF($H406=$O$5, "", IF($D406="", "", IF($D406&lt;Dashboard!$AJ$1, $S$3, IF($D406=Dashboard!$AJ$1, $S$4, IF($T406&lt;=$T$5, $S$5, $S$6)))))</f>
        <v/>
      </c>
      <c r="T406" s="39" t="str">
        <f>IF($H406=$O$5, "", IF($D406="", "", NETWORKDAYS(Dashboard!$AJ$1, $D406, Timesheet!$S$50:$S$89)-1))</f>
        <v/>
      </c>
      <c r="V406" s="76" t="str">
        <f t="shared" si="46"/>
        <v/>
      </c>
      <c r="W406" s="76" t="str">
        <f t="shared" si="47"/>
        <v/>
      </c>
      <c r="Y406" s="39" t="str">
        <f t="shared" si="48"/>
        <v/>
      </c>
      <c r="Z406" s="39" t="str">
        <f t="shared" si="49"/>
        <v/>
      </c>
      <c r="AB406" s="106" t="str">
        <f t="shared" si="50"/>
        <v/>
      </c>
    </row>
    <row r="407" spans="1:28" x14ac:dyDescent="0.25">
      <c r="A407" s="14"/>
      <c r="B407" s="153" t="str">
        <f t="shared" si="44"/>
        <v/>
      </c>
      <c r="C407" s="14"/>
      <c r="D407" s="460"/>
      <c r="E407" s="446"/>
      <c r="F407" s="445"/>
      <c r="G407" s="462"/>
      <c r="H407" s="484"/>
      <c r="I407" s="463"/>
      <c r="J407" s="485"/>
      <c r="K407" s="14"/>
      <c r="Q407" s="127" t="str">
        <f t="shared" si="45"/>
        <v/>
      </c>
      <c r="S407" s="39" t="str">
        <f>IF($H407=$O$5, "", IF($D407="", "", IF($D407&lt;Dashboard!$AJ$1, $S$3, IF($D407=Dashboard!$AJ$1, $S$4, IF($T407&lt;=$T$5, $S$5, $S$6)))))</f>
        <v/>
      </c>
      <c r="T407" s="39" t="str">
        <f>IF($H407=$O$5, "", IF($D407="", "", NETWORKDAYS(Dashboard!$AJ$1, $D407, Timesheet!$S$50:$S$89)-1))</f>
        <v/>
      </c>
      <c r="V407" s="76" t="str">
        <f t="shared" si="46"/>
        <v/>
      </c>
      <c r="W407" s="76" t="str">
        <f t="shared" si="47"/>
        <v/>
      </c>
      <c r="Y407" s="39" t="str">
        <f t="shared" si="48"/>
        <v/>
      </c>
      <c r="Z407" s="39" t="str">
        <f t="shared" si="49"/>
        <v/>
      </c>
      <c r="AB407" s="106" t="str">
        <f t="shared" si="50"/>
        <v/>
      </c>
    </row>
    <row r="408" spans="1:28" x14ac:dyDescent="0.25">
      <c r="A408" s="14"/>
      <c r="B408" s="153" t="str">
        <f t="shared" si="44"/>
        <v/>
      </c>
      <c r="C408" s="14"/>
      <c r="D408" s="460"/>
      <c r="E408" s="446"/>
      <c r="F408" s="445"/>
      <c r="G408" s="462"/>
      <c r="H408" s="484"/>
      <c r="I408" s="463"/>
      <c r="J408" s="485"/>
      <c r="K408" s="14"/>
      <c r="Q408" s="127" t="str">
        <f t="shared" si="45"/>
        <v/>
      </c>
      <c r="S408" s="39" t="str">
        <f>IF($H408=$O$5, "", IF($D408="", "", IF($D408&lt;Dashboard!$AJ$1, $S$3, IF($D408=Dashboard!$AJ$1, $S$4, IF($T408&lt;=$T$5, $S$5, $S$6)))))</f>
        <v/>
      </c>
      <c r="T408" s="39" t="str">
        <f>IF($H408=$O$5, "", IF($D408="", "", NETWORKDAYS(Dashboard!$AJ$1, $D408, Timesheet!$S$50:$S$89)-1))</f>
        <v/>
      </c>
      <c r="V408" s="76" t="str">
        <f t="shared" si="46"/>
        <v/>
      </c>
      <c r="W408" s="76" t="str">
        <f t="shared" si="47"/>
        <v/>
      </c>
      <c r="Y408" s="39" t="str">
        <f t="shared" si="48"/>
        <v/>
      </c>
      <c r="Z408" s="39" t="str">
        <f t="shared" si="49"/>
        <v/>
      </c>
      <c r="AB408" s="106" t="str">
        <f t="shared" si="50"/>
        <v/>
      </c>
    </row>
    <row r="409" spans="1:28" x14ac:dyDescent="0.25">
      <c r="A409" s="14"/>
      <c r="B409" s="153" t="str">
        <f t="shared" si="44"/>
        <v/>
      </c>
      <c r="C409" s="14"/>
      <c r="D409" s="460"/>
      <c r="E409" s="446"/>
      <c r="F409" s="445"/>
      <c r="G409" s="462"/>
      <c r="H409" s="484"/>
      <c r="I409" s="463"/>
      <c r="J409" s="485"/>
      <c r="K409" s="14"/>
      <c r="Q409" s="127" t="str">
        <f t="shared" si="45"/>
        <v/>
      </c>
      <c r="S409" s="39" t="str">
        <f>IF($H409=$O$5, "", IF($D409="", "", IF($D409&lt;Dashboard!$AJ$1, $S$3, IF($D409=Dashboard!$AJ$1, $S$4, IF($T409&lt;=$T$5, $S$5, $S$6)))))</f>
        <v/>
      </c>
      <c r="T409" s="39" t="str">
        <f>IF($H409=$O$5, "", IF($D409="", "", NETWORKDAYS(Dashboard!$AJ$1, $D409, Timesheet!$S$50:$S$89)-1))</f>
        <v/>
      </c>
      <c r="V409" s="76" t="str">
        <f t="shared" si="46"/>
        <v/>
      </c>
      <c r="W409" s="76" t="str">
        <f t="shared" si="47"/>
        <v/>
      </c>
      <c r="Y409" s="39" t="str">
        <f t="shared" si="48"/>
        <v/>
      </c>
      <c r="Z409" s="39" t="str">
        <f t="shared" si="49"/>
        <v/>
      </c>
      <c r="AB409" s="106" t="str">
        <f t="shared" si="50"/>
        <v/>
      </c>
    </row>
    <row r="410" spans="1:28" x14ac:dyDescent="0.25">
      <c r="A410" s="14"/>
      <c r="B410" s="153" t="str">
        <f t="shared" si="44"/>
        <v/>
      </c>
      <c r="C410" s="14"/>
      <c r="D410" s="460"/>
      <c r="E410" s="446"/>
      <c r="F410" s="445"/>
      <c r="G410" s="462"/>
      <c r="H410" s="484"/>
      <c r="I410" s="463"/>
      <c r="J410" s="485"/>
      <c r="K410" s="14"/>
      <c r="Q410" s="127" t="str">
        <f t="shared" si="45"/>
        <v/>
      </c>
      <c r="S410" s="39" t="str">
        <f>IF($H410=$O$5, "", IF($D410="", "", IF($D410&lt;Dashboard!$AJ$1, $S$3, IF($D410=Dashboard!$AJ$1, $S$4, IF($T410&lt;=$T$5, $S$5, $S$6)))))</f>
        <v/>
      </c>
      <c r="T410" s="39" t="str">
        <f>IF($H410=$O$5, "", IF($D410="", "", NETWORKDAYS(Dashboard!$AJ$1, $D410, Timesheet!$S$50:$S$89)-1))</f>
        <v/>
      </c>
      <c r="V410" s="76" t="str">
        <f t="shared" si="46"/>
        <v/>
      </c>
      <c r="W410" s="76" t="str">
        <f t="shared" si="47"/>
        <v/>
      </c>
      <c r="Y410" s="39" t="str">
        <f t="shared" si="48"/>
        <v/>
      </c>
      <c r="Z410" s="39" t="str">
        <f t="shared" si="49"/>
        <v/>
      </c>
      <c r="AB410" s="106" t="str">
        <f t="shared" si="50"/>
        <v/>
      </c>
    </row>
    <row r="411" spans="1:28" x14ac:dyDescent="0.25">
      <c r="A411" s="14"/>
      <c r="B411" s="153" t="str">
        <f t="shared" si="44"/>
        <v/>
      </c>
      <c r="C411" s="14"/>
      <c r="D411" s="460"/>
      <c r="E411" s="446"/>
      <c r="F411" s="445"/>
      <c r="G411" s="462"/>
      <c r="H411" s="484"/>
      <c r="I411" s="463"/>
      <c r="J411" s="485"/>
      <c r="K411" s="14"/>
      <c r="Q411" s="127" t="str">
        <f t="shared" si="45"/>
        <v/>
      </c>
      <c r="S411" s="39" t="str">
        <f>IF($H411=$O$5, "", IF($D411="", "", IF($D411&lt;Dashboard!$AJ$1, $S$3, IF($D411=Dashboard!$AJ$1, $S$4, IF($T411&lt;=$T$5, $S$5, $S$6)))))</f>
        <v/>
      </c>
      <c r="T411" s="39" t="str">
        <f>IF($H411=$O$5, "", IF($D411="", "", NETWORKDAYS(Dashboard!$AJ$1, $D411, Timesheet!$S$50:$S$89)-1))</f>
        <v/>
      </c>
      <c r="V411" s="76" t="str">
        <f t="shared" si="46"/>
        <v/>
      </c>
      <c r="W411" s="76" t="str">
        <f t="shared" si="47"/>
        <v/>
      </c>
      <c r="Y411" s="39" t="str">
        <f t="shared" si="48"/>
        <v/>
      </c>
      <c r="Z411" s="39" t="str">
        <f t="shared" si="49"/>
        <v/>
      </c>
      <c r="AB411" s="106" t="str">
        <f t="shared" si="50"/>
        <v/>
      </c>
    </row>
    <row r="412" spans="1:28" x14ac:dyDescent="0.25">
      <c r="A412" s="14"/>
      <c r="B412" s="153" t="str">
        <f t="shared" si="44"/>
        <v/>
      </c>
      <c r="C412" s="14"/>
      <c r="D412" s="460"/>
      <c r="E412" s="446"/>
      <c r="F412" s="445"/>
      <c r="G412" s="462"/>
      <c r="H412" s="484"/>
      <c r="I412" s="463"/>
      <c r="J412" s="485"/>
      <c r="K412" s="14"/>
      <c r="Q412" s="127" t="str">
        <f t="shared" si="45"/>
        <v/>
      </c>
      <c r="S412" s="39" t="str">
        <f>IF($H412=$O$5, "", IF($D412="", "", IF($D412&lt;Dashboard!$AJ$1, $S$3, IF($D412=Dashboard!$AJ$1, $S$4, IF($T412&lt;=$T$5, $S$5, $S$6)))))</f>
        <v/>
      </c>
      <c r="T412" s="39" t="str">
        <f>IF($H412=$O$5, "", IF($D412="", "", NETWORKDAYS(Dashboard!$AJ$1, $D412, Timesheet!$S$50:$S$89)-1))</f>
        <v/>
      </c>
      <c r="V412" s="76" t="str">
        <f t="shared" si="46"/>
        <v/>
      </c>
      <c r="W412" s="76" t="str">
        <f t="shared" si="47"/>
        <v/>
      </c>
      <c r="Y412" s="39" t="str">
        <f t="shared" si="48"/>
        <v/>
      </c>
      <c r="Z412" s="39" t="str">
        <f t="shared" si="49"/>
        <v/>
      </c>
      <c r="AB412" s="106" t="str">
        <f t="shared" si="50"/>
        <v/>
      </c>
    </row>
    <row r="413" spans="1:28" x14ac:dyDescent="0.25">
      <c r="A413" s="14"/>
      <c r="B413" s="153" t="str">
        <f t="shared" si="44"/>
        <v/>
      </c>
      <c r="C413" s="14"/>
      <c r="D413" s="460"/>
      <c r="E413" s="446"/>
      <c r="F413" s="445"/>
      <c r="G413" s="462"/>
      <c r="H413" s="484"/>
      <c r="I413" s="463"/>
      <c r="J413" s="485"/>
      <c r="K413" s="14"/>
      <c r="Q413" s="127" t="str">
        <f t="shared" si="45"/>
        <v/>
      </c>
      <c r="S413" s="39" t="str">
        <f>IF($H413=$O$5, "", IF($D413="", "", IF($D413&lt;Dashboard!$AJ$1, $S$3, IF($D413=Dashboard!$AJ$1, $S$4, IF($T413&lt;=$T$5, $S$5, $S$6)))))</f>
        <v/>
      </c>
      <c r="T413" s="39" t="str">
        <f>IF($H413=$O$5, "", IF($D413="", "", NETWORKDAYS(Dashboard!$AJ$1, $D413, Timesheet!$S$50:$S$89)-1))</f>
        <v/>
      </c>
      <c r="V413" s="76" t="str">
        <f t="shared" si="46"/>
        <v/>
      </c>
      <c r="W413" s="76" t="str">
        <f t="shared" si="47"/>
        <v/>
      </c>
      <c r="Y413" s="39" t="str">
        <f t="shared" si="48"/>
        <v/>
      </c>
      <c r="Z413" s="39" t="str">
        <f t="shared" si="49"/>
        <v/>
      </c>
      <c r="AB413" s="106" t="str">
        <f t="shared" si="50"/>
        <v/>
      </c>
    </row>
    <row r="414" spans="1:28" x14ac:dyDescent="0.25">
      <c r="A414" s="14"/>
      <c r="B414" s="153" t="str">
        <f t="shared" si="44"/>
        <v/>
      </c>
      <c r="C414" s="14"/>
      <c r="D414" s="460"/>
      <c r="E414" s="446"/>
      <c r="F414" s="445"/>
      <c r="G414" s="462"/>
      <c r="H414" s="484"/>
      <c r="I414" s="463"/>
      <c r="J414" s="485"/>
      <c r="K414" s="14"/>
      <c r="Q414" s="127" t="str">
        <f t="shared" si="45"/>
        <v/>
      </c>
      <c r="S414" s="39" t="str">
        <f>IF($H414=$O$5, "", IF($D414="", "", IF($D414&lt;Dashboard!$AJ$1, $S$3, IF($D414=Dashboard!$AJ$1, $S$4, IF($T414&lt;=$T$5, $S$5, $S$6)))))</f>
        <v/>
      </c>
      <c r="T414" s="39" t="str">
        <f>IF($H414=$O$5, "", IF($D414="", "", NETWORKDAYS(Dashboard!$AJ$1, $D414, Timesheet!$S$50:$S$89)-1))</f>
        <v/>
      </c>
      <c r="V414" s="76" t="str">
        <f t="shared" si="46"/>
        <v/>
      </c>
      <c r="W414" s="76" t="str">
        <f t="shared" si="47"/>
        <v/>
      </c>
      <c r="Y414" s="39" t="str">
        <f t="shared" si="48"/>
        <v/>
      </c>
      <c r="Z414" s="39" t="str">
        <f t="shared" si="49"/>
        <v/>
      </c>
      <c r="AB414" s="106" t="str">
        <f t="shared" si="50"/>
        <v/>
      </c>
    </row>
    <row r="415" spans="1:28" x14ac:dyDescent="0.25">
      <c r="A415" s="14"/>
      <c r="B415" s="153" t="str">
        <f t="shared" si="44"/>
        <v/>
      </c>
      <c r="C415" s="14"/>
      <c r="D415" s="460"/>
      <c r="E415" s="446"/>
      <c r="F415" s="445"/>
      <c r="G415" s="462"/>
      <c r="H415" s="484"/>
      <c r="I415" s="463"/>
      <c r="J415" s="485"/>
      <c r="K415" s="14"/>
      <c r="Q415" s="127" t="str">
        <f t="shared" si="45"/>
        <v/>
      </c>
      <c r="S415" s="39" t="str">
        <f>IF($H415=$O$5, "", IF($D415="", "", IF($D415&lt;Dashboard!$AJ$1, $S$3, IF($D415=Dashboard!$AJ$1, $S$4, IF($T415&lt;=$T$5, $S$5, $S$6)))))</f>
        <v/>
      </c>
      <c r="T415" s="39" t="str">
        <f>IF($H415=$O$5, "", IF($D415="", "", NETWORKDAYS(Dashboard!$AJ$1, $D415, Timesheet!$S$50:$S$89)-1))</f>
        <v/>
      </c>
      <c r="V415" s="76" t="str">
        <f t="shared" si="46"/>
        <v/>
      </c>
      <c r="W415" s="76" t="str">
        <f t="shared" si="47"/>
        <v/>
      </c>
      <c r="Y415" s="39" t="str">
        <f t="shared" si="48"/>
        <v/>
      </c>
      <c r="Z415" s="39" t="str">
        <f t="shared" si="49"/>
        <v/>
      </c>
      <c r="AB415" s="106" t="str">
        <f t="shared" si="50"/>
        <v/>
      </c>
    </row>
    <row r="416" spans="1:28" x14ac:dyDescent="0.25">
      <c r="A416" s="14"/>
      <c r="B416" s="153" t="str">
        <f t="shared" si="44"/>
        <v/>
      </c>
      <c r="C416" s="14"/>
      <c r="D416" s="460"/>
      <c r="E416" s="446"/>
      <c r="F416" s="445"/>
      <c r="G416" s="462"/>
      <c r="H416" s="484"/>
      <c r="I416" s="463"/>
      <c r="J416" s="485"/>
      <c r="K416" s="14"/>
      <c r="Q416" s="127" t="str">
        <f t="shared" si="45"/>
        <v/>
      </c>
      <c r="S416" s="39" t="str">
        <f>IF($H416=$O$5, "", IF($D416="", "", IF($D416&lt;Dashboard!$AJ$1, $S$3, IF($D416=Dashboard!$AJ$1, $S$4, IF($T416&lt;=$T$5, $S$5, $S$6)))))</f>
        <v/>
      </c>
      <c r="T416" s="39" t="str">
        <f>IF($H416=$O$5, "", IF($D416="", "", NETWORKDAYS(Dashboard!$AJ$1, $D416, Timesheet!$S$50:$S$89)-1))</f>
        <v/>
      </c>
      <c r="V416" s="76" t="str">
        <f t="shared" si="46"/>
        <v/>
      </c>
      <c r="W416" s="76" t="str">
        <f t="shared" si="47"/>
        <v/>
      </c>
      <c r="Y416" s="39" t="str">
        <f t="shared" si="48"/>
        <v/>
      </c>
      <c r="Z416" s="39" t="str">
        <f t="shared" si="49"/>
        <v/>
      </c>
      <c r="AB416" s="106" t="str">
        <f t="shared" si="50"/>
        <v/>
      </c>
    </row>
    <row r="417" spans="1:28" x14ac:dyDescent="0.25">
      <c r="A417" s="14"/>
      <c r="B417" s="153" t="str">
        <f t="shared" si="44"/>
        <v/>
      </c>
      <c r="C417" s="14"/>
      <c r="D417" s="460"/>
      <c r="E417" s="446"/>
      <c r="F417" s="445"/>
      <c r="G417" s="462"/>
      <c r="H417" s="484"/>
      <c r="I417" s="463"/>
      <c r="J417" s="485"/>
      <c r="K417" s="14"/>
      <c r="Q417" s="127" t="str">
        <f t="shared" si="45"/>
        <v/>
      </c>
      <c r="S417" s="39" t="str">
        <f>IF($H417=$O$5, "", IF($D417="", "", IF($D417&lt;Dashboard!$AJ$1, $S$3, IF($D417=Dashboard!$AJ$1, $S$4, IF($T417&lt;=$T$5, $S$5, $S$6)))))</f>
        <v/>
      </c>
      <c r="T417" s="39" t="str">
        <f>IF($H417=$O$5, "", IF($D417="", "", NETWORKDAYS(Dashboard!$AJ$1, $D417, Timesheet!$S$50:$S$89)-1))</f>
        <v/>
      </c>
      <c r="V417" s="76" t="str">
        <f t="shared" si="46"/>
        <v/>
      </c>
      <c r="W417" s="76" t="str">
        <f t="shared" si="47"/>
        <v/>
      </c>
      <c r="Y417" s="39" t="str">
        <f t="shared" si="48"/>
        <v/>
      </c>
      <c r="Z417" s="39" t="str">
        <f t="shared" si="49"/>
        <v/>
      </c>
      <c r="AB417" s="106" t="str">
        <f t="shared" si="50"/>
        <v/>
      </c>
    </row>
    <row r="418" spans="1:28" x14ac:dyDescent="0.25">
      <c r="A418" s="14"/>
      <c r="B418" s="153" t="str">
        <f t="shared" si="44"/>
        <v/>
      </c>
      <c r="C418" s="14"/>
      <c r="D418" s="460"/>
      <c r="E418" s="446"/>
      <c r="F418" s="445"/>
      <c r="G418" s="462"/>
      <c r="H418" s="484"/>
      <c r="I418" s="463"/>
      <c r="J418" s="485"/>
      <c r="K418" s="14"/>
      <c r="Q418" s="127" t="str">
        <f t="shared" si="45"/>
        <v/>
      </c>
      <c r="S418" s="39" t="str">
        <f>IF($H418=$O$5, "", IF($D418="", "", IF($D418&lt;Dashboard!$AJ$1, $S$3, IF($D418=Dashboard!$AJ$1, $S$4, IF($T418&lt;=$T$5, $S$5, $S$6)))))</f>
        <v/>
      </c>
      <c r="T418" s="39" t="str">
        <f>IF($H418=$O$5, "", IF($D418="", "", NETWORKDAYS(Dashboard!$AJ$1, $D418, Timesheet!$S$50:$S$89)-1))</f>
        <v/>
      </c>
      <c r="V418" s="76" t="str">
        <f t="shared" si="46"/>
        <v/>
      </c>
      <c r="W418" s="76" t="str">
        <f t="shared" si="47"/>
        <v/>
      </c>
      <c r="Y418" s="39" t="str">
        <f t="shared" si="48"/>
        <v/>
      </c>
      <c r="Z418" s="39" t="str">
        <f t="shared" si="49"/>
        <v/>
      </c>
      <c r="AB418" s="106" t="str">
        <f t="shared" si="50"/>
        <v/>
      </c>
    </row>
    <row r="419" spans="1:28" x14ac:dyDescent="0.25">
      <c r="A419" s="14"/>
      <c r="B419" s="153" t="str">
        <f t="shared" si="44"/>
        <v/>
      </c>
      <c r="C419" s="14"/>
      <c r="D419" s="460"/>
      <c r="E419" s="446"/>
      <c r="F419" s="445"/>
      <c r="G419" s="462"/>
      <c r="H419" s="484"/>
      <c r="I419" s="463"/>
      <c r="J419" s="485"/>
      <c r="K419" s="14"/>
      <c r="Q419" s="127" t="str">
        <f t="shared" si="45"/>
        <v/>
      </c>
      <c r="S419" s="39" t="str">
        <f>IF($H419=$O$5, "", IF($D419="", "", IF($D419&lt;Dashboard!$AJ$1, $S$3, IF($D419=Dashboard!$AJ$1, $S$4, IF($T419&lt;=$T$5, $S$5, $S$6)))))</f>
        <v/>
      </c>
      <c r="T419" s="39" t="str">
        <f>IF($H419=$O$5, "", IF($D419="", "", NETWORKDAYS(Dashboard!$AJ$1, $D419, Timesheet!$S$50:$S$89)-1))</f>
        <v/>
      </c>
      <c r="V419" s="76" t="str">
        <f t="shared" si="46"/>
        <v/>
      </c>
      <c r="W419" s="76" t="str">
        <f t="shared" si="47"/>
        <v/>
      </c>
      <c r="Y419" s="39" t="str">
        <f t="shared" si="48"/>
        <v/>
      </c>
      <c r="Z419" s="39" t="str">
        <f t="shared" si="49"/>
        <v/>
      </c>
      <c r="AB419" s="106" t="str">
        <f t="shared" si="50"/>
        <v/>
      </c>
    </row>
    <row r="420" spans="1:28" x14ac:dyDescent="0.25">
      <c r="A420" s="14"/>
      <c r="B420" s="153" t="str">
        <f t="shared" si="44"/>
        <v/>
      </c>
      <c r="C420" s="14"/>
      <c r="D420" s="460"/>
      <c r="E420" s="446"/>
      <c r="F420" s="445"/>
      <c r="G420" s="462"/>
      <c r="H420" s="484"/>
      <c r="I420" s="463"/>
      <c r="J420" s="485"/>
      <c r="K420" s="14"/>
      <c r="Q420" s="127" t="str">
        <f t="shared" si="45"/>
        <v/>
      </c>
      <c r="S420" s="39" t="str">
        <f>IF($H420=$O$5, "", IF($D420="", "", IF($D420&lt;Dashboard!$AJ$1, $S$3, IF($D420=Dashboard!$AJ$1, $S$4, IF($T420&lt;=$T$5, $S$5, $S$6)))))</f>
        <v/>
      </c>
      <c r="T420" s="39" t="str">
        <f>IF($H420=$O$5, "", IF($D420="", "", NETWORKDAYS(Dashboard!$AJ$1, $D420, Timesheet!$S$50:$S$89)-1))</f>
        <v/>
      </c>
      <c r="V420" s="76" t="str">
        <f t="shared" si="46"/>
        <v/>
      </c>
      <c r="W420" s="76" t="str">
        <f t="shared" si="47"/>
        <v/>
      </c>
      <c r="Y420" s="39" t="str">
        <f t="shared" si="48"/>
        <v/>
      </c>
      <c r="Z420" s="39" t="str">
        <f t="shared" si="49"/>
        <v/>
      </c>
      <c r="AB420" s="106" t="str">
        <f t="shared" si="50"/>
        <v/>
      </c>
    </row>
    <row r="421" spans="1:28" x14ac:dyDescent="0.25">
      <c r="A421" s="14"/>
      <c r="B421" s="153" t="str">
        <f t="shared" si="44"/>
        <v/>
      </c>
      <c r="C421" s="14"/>
      <c r="D421" s="460"/>
      <c r="E421" s="446"/>
      <c r="F421" s="445"/>
      <c r="G421" s="462"/>
      <c r="H421" s="484"/>
      <c r="I421" s="463"/>
      <c r="J421" s="485"/>
      <c r="K421" s="14"/>
      <c r="Q421" s="127" t="str">
        <f t="shared" si="45"/>
        <v/>
      </c>
      <c r="S421" s="39" t="str">
        <f>IF($H421=$O$5, "", IF($D421="", "", IF($D421&lt;Dashboard!$AJ$1, $S$3, IF($D421=Dashboard!$AJ$1, $S$4, IF($T421&lt;=$T$5, $S$5, $S$6)))))</f>
        <v/>
      </c>
      <c r="T421" s="39" t="str">
        <f>IF($H421=$O$5, "", IF($D421="", "", NETWORKDAYS(Dashboard!$AJ$1, $D421, Timesheet!$S$50:$S$89)-1))</f>
        <v/>
      </c>
      <c r="V421" s="76" t="str">
        <f t="shared" si="46"/>
        <v/>
      </c>
      <c r="W421" s="76" t="str">
        <f t="shared" si="47"/>
        <v/>
      </c>
      <c r="Y421" s="39" t="str">
        <f t="shared" si="48"/>
        <v/>
      </c>
      <c r="Z421" s="39" t="str">
        <f t="shared" si="49"/>
        <v/>
      </c>
      <c r="AB421" s="106" t="str">
        <f t="shared" si="50"/>
        <v/>
      </c>
    </row>
    <row r="422" spans="1:28" x14ac:dyDescent="0.25">
      <c r="A422" s="14"/>
      <c r="B422" s="153" t="str">
        <f t="shared" si="44"/>
        <v/>
      </c>
      <c r="C422" s="14"/>
      <c r="D422" s="460"/>
      <c r="E422" s="446"/>
      <c r="F422" s="445"/>
      <c r="G422" s="462"/>
      <c r="H422" s="484"/>
      <c r="I422" s="463"/>
      <c r="J422" s="485"/>
      <c r="K422" s="14"/>
      <c r="Q422" s="127" t="str">
        <f t="shared" si="45"/>
        <v/>
      </c>
      <c r="S422" s="39" t="str">
        <f>IF($H422=$O$5, "", IF($D422="", "", IF($D422&lt;Dashboard!$AJ$1, $S$3, IF($D422=Dashboard!$AJ$1, $S$4, IF($T422&lt;=$T$5, $S$5, $S$6)))))</f>
        <v/>
      </c>
      <c r="T422" s="39" t="str">
        <f>IF($H422=$O$5, "", IF($D422="", "", NETWORKDAYS(Dashboard!$AJ$1, $D422, Timesheet!$S$50:$S$89)-1))</f>
        <v/>
      </c>
      <c r="V422" s="76" t="str">
        <f t="shared" si="46"/>
        <v/>
      </c>
      <c r="W422" s="76" t="str">
        <f t="shared" si="47"/>
        <v/>
      </c>
      <c r="Y422" s="39" t="str">
        <f t="shared" si="48"/>
        <v/>
      </c>
      <c r="Z422" s="39" t="str">
        <f t="shared" si="49"/>
        <v/>
      </c>
      <c r="AB422" s="106" t="str">
        <f t="shared" si="50"/>
        <v/>
      </c>
    </row>
    <row r="423" spans="1:28" x14ac:dyDescent="0.25">
      <c r="A423" s="14"/>
      <c r="B423" s="153" t="str">
        <f t="shared" si="44"/>
        <v/>
      </c>
      <c r="C423" s="14"/>
      <c r="D423" s="460"/>
      <c r="E423" s="446"/>
      <c r="F423" s="445"/>
      <c r="G423" s="462"/>
      <c r="H423" s="484"/>
      <c r="I423" s="463"/>
      <c r="J423" s="485"/>
      <c r="K423" s="14"/>
      <c r="Q423" s="127" t="str">
        <f t="shared" si="45"/>
        <v/>
      </c>
      <c r="S423" s="39" t="str">
        <f>IF($H423=$O$5, "", IF($D423="", "", IF($D423&lt;Dashboard!$AJ$1, $S$3, IF($D423=Dashboard!$AJ$1, $S$4, IF($T423&lt;=$T$5, $S$5, $S$6)))))</f>
        <v/>
      </c>
      <c r="T423" s="39" t="str">
        <f>IF($H423=$O$5, "", IF($D423="", "", NETWORKDAYS(Dashboard!$AJ$1, $D423, Timesheet!$S$50:$S$89)-1))</f>
        <v/>
      </c>
      <c r="V423" s="76" t="str">
        <f t="shared" si="46"/>
        <v/>
      </c>
      <c r="W423" s="76" t="str">
        <f t="shared" si="47"/>
        <v/>
      </c>
      <c r="Y423" s="39" t="str">
        <f t="shared" si="48"/>
        <v/>
      </c>
      <c r="Z423" s="39" t="str">
        <f t="shared" si="49"/>
        <v/>
      </c>
      <c r="AB423" s="106" t="str">
        <f t="shared" si="50"/>
        <v/>
      </c>
    </row>
    <row r="424" spans="1:28" x14ac:dyDescent="0.25">
      <c r="A424" s="14"/>
      <c r="B424" s="153" t="str">
        <f t="shared" si="44"/>
        <v/>
      </c>
      <c r="C424" s="14"/>
      <c r="D424" s="460"/>
      <c r="E424" s="446"/>
      <c r="F424" s="445"/>
      <c r="G424" s="462"/>
      <c r="H424" s="484"/>
      <c r="I424" s="463"/>
      <c r="J424" s="485"/>
      <c r="K424" s="14"/>
      <c r="Q424" s="127" t="str">
        <f t="shared" si="45"/>
        <v/>
      </c>
      <c r="S424" s="39" t="str">
        <f>IF($H424=$O$5, "", IF($D424="", "", IF($D424&lt;Dashboard!$AJ$1, $S$3, IF($D424=Dashboard!$AJ$1, $S$4, IF($T424&lt;=$T$5, $S$5, $S$6)))))</f>
        <v/>
      </c>
      <c r="T424" s="39" t="str">
        <f>IF($H424=$O$5, "", IF($D424="", "", NETWORKDAYS(Dashboard!$AJ$1, $D424, Timesheet!$S$50:$S$89)-1))</f>
        <v/>
      </c>
      <c r="V424" s="76" t="str">
        <f t="shared" si="46"/>
        <v/>
      </c>
      <c r="W424" s="76" t="str">
        <f t="shared" si="47"/>
        <v/>
      </c>
      <c r="Y424" s="39" t="str">
        <f t="shared" si="48"/>
        <v/>
      </c>
      <c r="Z424" s="39" t="str">
        <f t="shared" si="49"/>
        <v/>
      </c>
      <c r="AB424" s="106" t="str">
        <f t="shared" si="50"/>
        <v/>
      </c>
    </row>
    <row r="425" spans="1:28" x14ac:dyDescent="0.25">
      <c r="A425" s="14"/>
      <c r="B425" s="153" t="str">
        <f t="shared" si="44"/>
        <v/>
      </c>
      <c r="C425" s="14"/>
      <c r="D425" s="460"/>
      <c r="E425" s="446"/>
      <c r="F425" s="445"/>
      <c r="G425" s="462"/>
      <c r="H425" s="484"/>
      <c r="I425" s="463"/>
      <c r="J425" s="485"/>
      <c r="K425" s="14"/>
      <c r="Q425" s="127" t="str">
        <f t="shared" si="45"/>
        <v/>
      </c>
      <c r="S425" s="39" t="str">
        <f>IF($H425=$O$5, "", IF($D425="", "", IF($D425&lt;Dashboard!$AJ$1, $S$3, IF($D425=Dashboard!$AJ$1, $S$4, IF($T425&lt;=$T$5, $S$5, $S$6)))))</f>
        <v/>
      </c>
      <c r="T425" s="39" t="str">
        <f>IF($H425=$O$5, "", IF($D425="", "", NETWORKDAYS(Dashboard!$AJ$1, $D425, Timesheet!$S$50:$S$89)-1))</f>
        <v/>
      </c>
      <c r="V425" s="76" t="str">
        <f t="shared" si="46"/>
        <v/>
      </c>
      <c r="W425" s="76" t="str">
        <f t="shared" si="47"/>
        <v/>
      </c>
      <c r="Y425" s="39" t="str">
        <f t="shared" si="48"/>
        <v/>
      </c>
      <c r="Z425" s="39" t="str">
        <f t="shared" si="49"/>
        <v/>
      </c>
      <c r="AB425" s="106" t="str">
        <f t="shared" si="50"/>
        <v/>
      </c>
    </row>
    <row r="426" spans="1:28" x14ac:dyDescent="0.25">
      <c r="A426" s="14"/>
      <c r="B426" s="153" t="str">
        <f t="shared" si="44"/>
        <v/>
      </c>
      <c r="C426" s="14"/>
      <c r="D426" s="460"/>
      <c r="E426" s="446"/>
      <c r="F426" s="445"/>
      <c r="G426" s="462"/>
      <c r="H426" s="484"/>
      <c r="I426" s="463"/>
      <c r="J426" s="485"/>
      <c r="K426" s="14"/>
      <c r="Q426" s="127" t="str">
        <f t="shared" si="45"/>
        <v/>
      </c>
      <c r="S426" s="39" t="str">
        <f>IF($H426=$O$5, "", IF($D426="", "", IF($D426&lt;Dashboard!$AJ$1, $S$3, IF($D426=Dashboard!$AJ$1, $S$4, IF($T426&lt;=$T$5, $S$5, $S$6)))))</f>
        <v/>
      </c>
      <c r="T426" s="39" t="str">
        <f>IF($H426=$O$5, "", IF($D426="", "", NETWORKDAYS(Dashboard!$AJ$1, $D426, Timesheet!$S$50:$S$89)-1))</f>
        <v/>
      </c>
      <c r="V426" s="76" t="str">
        <f t="shared" si="46"/>
        <v/>
      </c>
      <c r="W426" s="76" t="str">
        <f t="shared" si="47"/>
        <v/>
      </c>
      <c r="Y426" s="39" t="str">
        <f t="shared" si="48"/>
        <v/>
      </c>
      <c r="Z426" s="39" t="str">
        <f t="shared" si="49"/>
        <v/>
      </c>
      <c r="AB426" s="106" t="str">
        <f t="shared" si="50"/>
        <v/>
      </c>
    </row>
    <row r="427" spans="1:28" x14ac:dyDescent="0.25">
      <c r="A427" s="14"/>
      <c r="B427" s="153" t="str">
        <f t="shared" si="44"/>
        <v/>
      </c>
      <c r="C427" s="14"/>
      <c r="D427" s="460"/>
      <c r="E427" s="446"/>
      <c r="F427" s="445"/>
      <c r="G427" s="462"/>
      <c r="H427" s="484"/>
      <c r="I427" s="463"/>
      <c r="J427" s="485"/>
      <c r="K427" s="14"/>
      <c r="Q427" s="127" t="str">
        <f t="shared" si="45"/>
        <v/>
      </c>
      <c r="S427" s="39" t="str">
        <f>IF($H427=$O$5, "", IF($D427="", "", IF($D427&lt;Dashboard!$AJ$1, $S$3, IF($D427=Dashboard!$AJ$1, $S$4, IF($T427&lt;=$T$5, $S$5, $S$6)))))</f>
        <v/>
      </c>
      <c r="T427" s="39" t="str">
        <f>IF($H427=$O$5, "", IF($D427="", "", NETWORKDAYS(Dashboard!$AJ$1, $D427, Timesheet!$S$50:$S$89)-1))</f>
        <v/>
      </c>
      <c r="V427" s="76" t="str">
        <f t="shared" si="46"/>
        <v/>
      </c>
      <c r="W427" s="76" t="str">
        <f t="shared" si="47"/>
        <v/>
      </c>
      <c r="Y427" s="39" t="str">
        <f t="shared" si="48"/>
        <v/>
      </c>
      <c r="Z427" s="39" t="str">
        <f t="shared" si="49"/>
        <v/>
      </c>
      <c r="AB427" s="106" t="str">
        <f t="shared" si="50"/>
        <v/>
      </c>
    </row>
    <row r="428" spans="1:28" x14ac:dyDescent="0.25">
      <c r="A428" s="14"/>
      <c r="B428" s="153" t="str">
        <f t="shared" si="44"/>
        <v/>
      </c>
      <c r="C428" s="14"/>
      <c r="D428" s="460"/>
      <c r="E428" s="446"/>
      <c r="F428" s="445"/>
      <c r="G428" s="462"/>
      <c r="H428" s="484"/>
      <c r="I428" s="463"/>
      <c r="J428" s="485"/>
      <c r="K428" s="14"/>
      <c r="Q428" s="127" t="str">
        <f t="shared" si="45"/>
        <v/>
      </c>
      <c r="S428" s="39" t="str">
        <f>IF($H428=$O$5, "", IF($D428="", "", IF($D428&lt;Dashboard!$AJ$1, $S$3, IF($D428=Dashboard!$AJ$1, $S$4, IF($T428&lt;=$T$5, $S$5, $S$6)))))</f>
        <v/>
      </c>
      <c r="T428" s="39" t="str">
        <f>IF($H428=$O$5, "", IF($D428="", "", NETWORKDAYS(Dashboard!$AJ$1, $D428, Timesheet!$S$50:$S$89)-1))</f>
        <v/>
      </c>
      <c r="V428" s="76" t="str">
        <f t="shared" si="46"/>
        <v/>
      </c>
      <c r="W428" s="76" t="str">
        <f t="shared" si="47"/>
        <v/>
      </c>
      <c r="Y428" s="39" t="str">
        <f t="shared" si="48"/>
        <v/>
      </c>
      <c r="Z428" s="39" t="str">
        <f t="shared" si="49"/>
        <v/>
      </c>
      <c r="AB428" s="106" t="str">
        <f t="shared" si="50"/>
        <v/>
      </c>
    </row>
    <row r="429" spans="1:28" x14ac:dyDescent="0.25">
      <c r="A429" s="14"/>
      <c r="B429" s="153" t="str">
        <f t="shared" si="44"/>
        <v/>
      </c>
      <c r="C429" s="14"/>
      <c r="D429" s="460"/>
      <c r="E429" s="446"/>
      <c r="F429" s="445"/>
      <c r="G429" s="462"/>
      <c r="H429" s="484"/>
      <c r="I429" s="463"/>
      <c r="J429" s="485"/>
      <c r="K429" s="14"/>
      <c r="Q429" s="127" t="str">
        <f t="shared" si="45"/>
        <v/>
      </c>
      <c r="S429" s="39" t="str">
        <f>IF($H429=$O$5, "", IF($D429="", "", IF($D429&lt;Dashboard!$AJ$1, $S$3, IF($D429=Dashboard!$AJ$1, $S$4, IF($T429&lt;=$T$5, $S$5, $S$6)))))</f>
        <v/>
      </c>
      <c r="T429" s="39" t="str">
        <f>IF($H429=$O$5, "", IF($D429="", "", NETWORKDAYS(Dashboard!$AJ$1, $D429, Timesheet!$S$50:$S$89)-1))</f>
        <v/>
      </c>
      <c r="V429" s="76" t="str">
        <f t="shared" si="46"/>
        <v/>
      </c>
      <c r="W429" s="76" t="str">
        <f t="shared" si="47"/>
        <v/>
      </c>
      <c r="Y429" s="39" t="str">
        <f t="shared" si="48"/>
        <v/>
      </c>
      <c r="Z429" s="39" t="str">
        <f t="shared" si="49"/>
        <v/>
      </c>
      <c r="AB429" s="106" t="str">
        <f t="shared" si="50"/>
        <v/>
      </c>
    </row>
    <row r="430" spans="1:28" x14ac:dyDescent="0.25">
      <c r="A430" s="14"/>
      <c r="B430" s="153" t="str">
        <f t="shared" si="44"/>
        <v/>
      </c>
      <c r="C430" s="14"/>
      <c r="D430" s="460"/>
      <c r="E430" s="446"/>
      <c r="F430" s="445"/>
      <c r="G430" s="462"/>
      <c r="H430" s="484"/>
      <c r="I430" s="463"/>
      <c r="J430" s="485"/>
      <c r="K430" s="14"/>
      <c r="Q430" s="127" t="str">
        <f t="shared" si="45"/>
        <v/>
      </c>
      <c r="S430" s="39" t="str">
        <f>IF($H430=$O$5, "", IF($D430="", "", IF($D430&lt;Dashboard!$AJ$1, $S$3, IF($D430=Dashboard!$AJ$1, $S$4, IF($T430&lt;=$T$5, $S$5, $S$6)))))</f>
        <v/>
      </c>
      <c r="T430" s="39" t="str">
        <f>IF($H430=$O$5, "", IF($D430="", "", NETWORKDAYS(Dashboard!$AJ$1, $D430, Timesheet!$S$50:$S$89)-1))</f>
        <v/>
      </c>
      <c r="V430" s="76" t="str">
        <f t="shared" si="46"/>
        <v/>
      </c>
      <c r="W430" s="76" t="str">
        <f t="shared" si="47"/>
        <v/>
      </c>
      <c r="Y430" s="39" t="str">
        <f t="shared" si="48"/>
        <v/>
      </c>
      <c r="Z430" s="39" t="str">
        <f t="shared" si="49"/>
        <v/>
      </c>
      <c r="AB430" s="106" t="str">
        <f t="shared" si="50"/>
        <v/>
      </c>
    </row>
    <row r="431" spans="1:28" x14ac:dyDescent="0.25">
      <c r="A431" s="14"/>
      <c r="B431" s="153" t="str">
        <f t="shared" si="44"/>
        <v/>
      </c>
      <c r="C431" s="14"/>
      <c r="D431" s="460"/>
      <c r="E431" s="446"/>
      <c r="F431" s="445"/>
      <c r="G431" s="462"/>
      <c r="H431" s="484"/>
      <c r="I431" s="463"/>
      <c r="J431" s="485"/>
      <c r="K431" s="14"/>
      <c r="Q431" s="127" t="str">
        <f t="shared" si="45"/>
        <v/>
      </c>
      <c r="S431" s="39" t="str">
        <f>IF($H431=$O$5, "", IF($D431="", "", IF($D431&lt;Dashboard!$AJ$1, $S$3, IF($D431=Dashboard!$AJ$1, $S$4, IF($T431&lt;=$T$5, $S$5, $S$6)))))</f>
        <v/>
      </c>
      <c r="T431" s="39" t="str">
        <f>IF($H431=$O$5, "", IF($D431="", "", NETWORKDAYS(Dashboard!$AJ$1, $D431, Timesheet!$S$50:$S$89)-1))</f>
        <v/>
      </c>
      <c r="V431" s="76" t="str">
        <f t="shared" si="46"/>
        <v/>
      </c>
      <c r="W431" s="76" t="str">
        <f t="shared" si="47"/>
        <v/>
      </c>
      <c r="Y431" s="39" t="str">
        <f t="shared" si="48"/>
        <v/>
      </c>
      <c r="Z431" s="39" t="str">
        <f t="shared" si="49"/>
        <v/>
      </c>
      <c r="AB431" s="106" t="str">
        <f t="shared" si="50"/>
        <v/>
      </c>
    </row>
    <row r="432" spans="1:28" x14ac:dyDescent="0.25">
      <c r="A432" s="14"/>
      <c r="B432" s="153" t="str">
        <f t="shared" si="44"/>
        <v/>
      </c>
      <c r="C432" s="14"/>
      <c r="D432" s="460"/>
      <c r="E432" s="446"/>
      <c r="F432" s="445"/>
      <c r="G432" s="462"/>
      <c r="H432" s="484"/>
      <c r="I432" s="463"/>
      <c r="J432" s="485"/>
      <c r="K432" s="14"/>
      <c r="Q432" s="127" t="str">
        <f t="shared" si="45"/>
        <v/>
      </c>
      <c r="S432" s="39" t="str">
        <f>IF($H432=$O$5, "", IF($D432="", "", IF($D432&lt;Dashboard!$AJ$1, $S$3, IF($D432=Dashboard!$AJ$1, $S$4, IF($T432&lt;=$T$5, $S$5, $S$6)))))</f>
        <v/>
      </c>
      <c r="T432" s="39" t="str">
        <f>IF($H432=$O$5, "", IF($D432="", "", NETWORKDAYS(Dashboard!$AJ$1, $D432, Timesheet!$S$50:$S$89)-1))</f>
        <v/>
      </c>
      <c r="V432" s="76" t="str">
        <f t="shared" si="46"/>
        <v/>
      </c>
      <c r="W432" s="76" t="str">
        <f t="shared" si="47"/>
        <v/>
      </c>
      <c r="Y432" s="39" t="str">
        <f t="shared" si="48"/>
        <v/>
      </c>
      <c r="Z432" s="39" t="str">
        <f t="shared" si="49"/>
        <v/>
      </c>
      <c r="AB432" s="106" t="str">
        <f t="shared" si="50"/>
        <v/>
      </c>
    </row>
    <row r="433" spans="1:28" x14ac:dyDescent="0.25">
      <c r="A433" s="14"/>
      <c r="B433" s="153" t="str">
        <f t="shared" si="44"/>
        <v/>
      </c>
      <c r="C433" s="14"/>
      <c r="D433" s="460"/>
      <c r="E433" s="446"/>
      <c r="F433" s="445"/>
      <c r="G433" s="462"/>
      <c r="H433" s="484"/>
      <c r="I433" s="463"/>
      <c r="J433" s="485"/>
      <c r="K433" s="14"/>
      <c r="Q433" s="127" t="str">
        <f t="shared" si="45"/>
        <v/>
      </c>
      <c r="S433" s="39" t="str">
        <f>IF($H433=$O$5, "", IF($D433="", "", IF($D433&lt;Dashboard!$AJ$1, $S$3, IF($D433=Dashboard!$AJ$1, $S$4, IF($T433&lt;=$T$5, $S$5, $S$6)))))</f>
        <v/>
      </c>
      <c r="T433" s="39" t="str">
        <f>IF($H433=$O$5, "", IF($D433="", "", NETWORKDAYS(Dashboard!$AJ$1, $D433, Timesheet!$S$50:$S$89)-1))</f>
        <v/>
      </c>
      <c r="V433" s="76" t="str">
        <f t="shared" si="46"/>
        <v/>
      </c>
      <c r="W433" s="76" t="str">
        <f t="shared" si="47"/>
        <v/>
      </c>
      <c r="Y433" s="39" t="str">
        <f t="shared" si="48"/>
        <v/>
      </c>
      <c r="Z433" s="39" t="str">
        <f t="shared" si="49"/>
        <v/>
      </c>
      <c r="AB433" s="106" t="str">
        <f t="shared" si="50"/>
        <v/>
      </c>
    </row>
    <row r="434" spans="1:28" x14ac:dyDescent="0.25">
      <c r="A434" s="14"/>
      <c r="B434" s="153" t="str">
        <f t="shared" si="44"/>
        <v/>
      </c>
      <c r="C434" s="14"/>
      <c r="D434" s="460"/>
      <c r="E434" s="446"/>
      <c r="F434" s="445"/>
      <c r="G434" s="462"/>
      <c r="H434" s="484"/>
      <c r="I434" s="463"/>
      <c r="J434" s="485"/>
      <c r="K434" s="14"/>
      <c r="Q434" s="127" t="str">
        <f t="shared" si="45"/>
        <v/>
      </c>
      <c r="S434" s="39" t="str">
        <f>IF($H434=$O$5, "", IF($D434="", "", IF($D434&lt;Dashboard!$AJ$1, $S$3, IF($D434=Dashboard!$AJ$1, $S$4, IF($T434&lt;=$T$5, $S$5, $S$6)))))</f>
        <v/>
      </c>
      <c r="T434" s="39" t="str">
        <f>IF($H434=$O$5, "", IF($D434="", "", NETWORKDAYS(Dashboard!$AJ$1, $D434, Timesheet!$S$50:$S$89)-1))</f>
        <v/>
      </c>
      <c r="V434" s="76" t="str">
        <f t="shared" si="46"/>
        <v/>
      </c>
      <c r="W434" s="76" t="str">
        <f t="shared" si="47"/>
        <v/>
      </c>
      <c r="Y434" s="39" t="str">
        <f t="shared" si="48"/>
        <v/>
      </c>
      <c r="Z434" s="39" t="str">
        <f t="shared" si="49"/>
        <v/>
      </c>
      <c r="AB434" s="106" t="str">
        <f t="shared" si="50"/>
        <v/>
      </c>
    </row>
    <row r="435" spans="1:28" x14ac:dyDescent="0.25">
      <c r="A435" s="14"/>
      <c r="B435" s="153" t="str">
        <f t="shared" si="44"/>
        <v/>
      </c>
      <c r="C435" s="14"/>
      <c r="D435" s="460"/>
      <c r="E435" s="446"/>
      <c r="F435" s="445"/>
      <c r="G435" s="462"/>
      <c r="H435" s="484"/>
      <c r="I435" s="463"/>
      <c r="J435" s="485"/>
      <c r="K435" s="14"/>
      <c r="Q435" s="127" t="str">
        <f t="shared" si="45"/>
        <v/>
      </c>
      <c r="S435" s="39" t="str">
        <f>IF($H435=$O$5, "", IF($D435="", "", IF($D435&lt;Dashboard!$AJ$1, $S$3, IF($D435=Dashboard!$AJ$1, $S$4, IF($T435&lt;=$T$5, $S$5, $S$6)))))</f>
        <v/>
      </c>
      <c r="T435" s="39" t="str">
        <f>IF($H435=$O$5, "", IF($D435="", "", NETWORKDAYS(Dashboard!$AJ$1, $D435, Timesheet!$S$50:$S$89)-1))</f>
        <v/>
      </c>
      <c r="V435" s="76" t="str">
        <f t="shared" si="46"/>
        <v/>
      </c>
      <c r="W435" s="76" t="str">
        <f t="shared" si="47"/>
        <v/>
      </c>
      <c r="Y435" s="39" t="str">
        <f t="shared" si="48"/>
        <v/>
      </c>
      <c r="Z435" s="39" t="str">
        <f t="shared" si="49"/>
        <v/>
      </c>
      <c r="AB435" s="106" t="str">
        <f t="shared" si="50"/>
        <v/>
      </c>
    </row>
    <row r="436" spans="1:28" x14ac:dyDescent="0.25">
      <c r="A436" s="14"/>
      <c r="B436" s="153" t="str">
        <f t="shared" si="44"/>
        <v/>
      </c>
      <c r="C436" s="14"/>
      <c r="D436" s="460"/>
      <c r="E436" s="446"/>
      <c r="F436" s="445"/>
      <c r="G436" s="462"/>
      <c r="H436" s="484"/>
      <c r="I436" s="463"/>
      <c r="J436" s="485"/>
      <c r="K436" s="14"/>
      <c r="Q436" s="127" t="str">
        <f t="shared" si="45"/>
        <v/>
      </c>
      <c r="S436" s="39" t="str">
        <f>IF($H436=$O$5, "", IF($D436="", "", IF($D436&lt;Dashboard!$AJ$1, $S$3, IF($D436=Dashboard!$AJ$1, $S$4, IF($T436&lt;=$T$5, $S$5, $S$6)))))</f>
        <v/>
      </c>
      <c r="T436" s="39" t="str">
        <f>IF($H436=$O$5, "", IF($D436="", "", NETWORKDAYS(Dashboard!$AJ$1, $D436, Timesheet!$S$50:$S$89)-1))</f>
        <v/>
      </c>
      <c r="V436" s="76" t="str">
        <f t="shared" si="46"/>
        <v/>
      </c>
      <c r="W436" s="76" t="str">
        <f t="shared" si="47"/>
        <v/>
      </c>
      <c r="Y436" s="39" t="str">
        <f t="shared" si="48"/>
        <v/>
      </c>
      <c r="Z436" s="39" t="str">
        <f t="shared" si="49"/>
        <v/>
      </c>
      <c r="AB436" s="106" t="str">
        <f t="shared" si="50"/>
        <v/>
      </c>
    </row>
    <row r="437" spans="1:28" x14ac:dyDescent="0.25">
      <c r="A437" s="14"/>
      <c r="B437" s="153" t="str">
        <f t="shared" si="44"/>
        <v/>
      </c>
      <c r="C437" s="14"/>
      <c r="D437" s="460"/>
      <c r="E437" s="446"/>
      <c r="F437" s="445"/>
      <c r="G437" s="462"/>
      <c r="H437" s="484"/>
      <c r="I437" s="463"/>
      <c r="J437" s="485"/>
      <c r="K437" s="14"/>
      <c r="Q437" s="127" t="str">
        <f t="shared" si="45"/>
        <v/>
      </c>
      <c r="S437" s="39" t="str">
        <f>IF($H437=$O$5, "", IF($D437="", "", IF($D437&lt;Dashboard!$AJ$1, $S$3, IF($D437=Dashboard!$AJ$1, $S$4, IF($T437&lt;=$T$5, $S$5, $S$6)))))</f>
        <v/>
      </c>
      <c r="T437" s="39" t="str">
        <f>IF($H437=$O$5, "", IF($D437="", "", NETWORKDAYS(Dashboard!$AJ$1, $D437, Timesheet!$S$50:$S$89)-1))</f>
        <v/>
      </c>
      <c r="V437" s="76" t="str">
        <f t="shared" si="46"/>
        <v/>
      </c>
      <c r="W437" s="76" t="str">
        <f t="shared" si="47"/>
        <v/>
      </c>
      <c r="Y437" s="39" t="str">
        <f t="shared" si="48"/>
        <v/>
      </c>
      <c r="Z437" s="39" t="str">
        <f t="shared" si="49"/>
        <v/>
      </c>
      <c r="AB437" s="106" t="str">
        <f t="shared" si="50"/>
        <v/>
      </c>
    </row>
    <row r="438" spans="1:28" x14ac:dyDescent="0.25">
      <c r="A438" s="14"/>
      <c r="B438" s="153" t="str">
        <f t="shared" si="44"/>
        <v/>
      </c>
      <c r="C438" s="14"/>
      <c r="D438" s="460"/>
      <c r="E438" s="446"/>
      <c r="F438" s="445"/>
      <c r="G438" s="462"/>
      <c r="H438" s="484"/>
      <c r="I438" s="463"/>
      <c r="J438" s="485"/>
      <c r="K438" s="14"/>
      <c r="Q438" s="127" t="str">
        <f t="shared" si="45"/>
        <v/>
      </c>
      <c r="S438" s="39" t="str">
        <f>IF($H438=$O$5, "", IF($D438="", "", IF($D438&lt;Dashboard!$AJ$1, $S$3, IF($D438=Dashboard!$AJ$1, $S$4, IF($T438&lt;=$T$5, $S$5, $S$6)))))</f>
        <v/>
      </c>
      <c r="T438" s="39" t="str">
        <f>IF($H438=$O$5, "", IF($D438="", "", NETWORKDAYS(Dashboard!$AJ$1, $D438, Timesheet!$S$50:$S$89)-1))</f>
        <v/>
      </c>
      <c r="V438" s="76" t="str">
        <f t="shared" si="46"/>
        <v/>
      </c>
      <c r="W438" s="76" t="str">
        <f t="shared" si="47"/>
        <v/>
      </c>
      <c r="Y438" s="39" t="str">
        <f t="shared" si="48"/>
        <v/>
      </c>
      <c r="Z438" s="39" t="str">
        <f t="shared" si="49"/>
        <v/>
      </c>
      <c r="AB438" s="106" t="str">
        <f t="shared" si="50"/>
        <v/>
      </c>
    </row>
    <row r="439" spans="1:28" x14ac:dyDescent="0.25">
      <c r="A439" s="14"/>
      <c r="B439" s="153" t="str">
        <f t="shared" si="44"/>
        <v/>
      </c>
      <c r="C439" s="14"/>
      <c r="D439" s="460"/>
      <c r="E439" s="446"/>
      <c r="F439" s="445"/>
      <c r="G439" s="462"/>
      <c r="H439" s="484"/>
      <c r="I439" s="463"/>
      <c r="J439" s="485"/>
      <c r="K439" s="14"/>
      <c r="Q439" s="127" t="str">
        <f t="shared" si="45"/>
        <v/>
      </c>
      <c r="S439" s="39" t="str">
        <f>IF($H439=$O$5, "", IF($D439="", "", IF($D439&lt;Dashboard!$AJ$1, $S$3, IF($D439=Dashboard!$AJ$1, $S$4, IF($T439&lt;=$T$5, $S$5, $S$6)))))</f>
        <v/>
      </c>
      <c r="T439" s="39" t="str">
        <f>IF($H439=$O$5, "", IF($D439="", "", NETWORKDAYS(Dashboard!$AJ$1, $D439, Timesheet!$S$50:$S$89)-1))</f>
        <v/>
      </c>
      <c r="V439" s="76" t="str">
        <f t="shared" si="46"/>
        <v/>
      </c>
      <c r="W439" s="76" t="str">
        <f t="shared" si="47"/>
        <v/>
      </c>
      <c r="Y439" s="39" t="str">
        <f t="shared" si="48"/>
        <v/>
      </c>
      <c r="Z439" s="39" t="str">
        <f t="shared" si="49"/>
        <v/>
      </c>
      <c r="AB439" s="106" t="str">
        <f t="shared" si="50"/>
        <v/>
      </c>
    </row>
    <row r="440" spans="1:28" x14ac:dyDescent="0.25">
      <c r="A440" s="14"/>
      <c r="B440" s="153" t="str">
        <f t="shared" si="44"/>
        <v/>
      </c>
      <c r="C440" s="14"/>
      <c r="D440" s="460"/>
      <c r="E440" s="446"/>
      <c r="F440" s="445"/>
      <c r="G440" s="462"/>
      <c r="H440" s="484"/>
      <c r="I440" s="463"/>
      <c r="J440" s="485"/>
      <c r="K440" s="14"/>
      <c r="Q440" s="127" t="str">
        <f t="shared" si="45"/>
        <v/>
      </c>
      <c r="S440" s="39" t="str">
        <f>IF($H440=$O$5, "", IF($D440="", "", IF($D440&lt;Dashboard!$AJ$1, $S$3, IF($D440=Dashboard!$AJ$1, $S$4, IF($T440&lt;=$T$5, $S$5, $S$6)))))</f>
        <v/>
      </c>
      <c r="T440" s="39" t="str">
        <f>IF($H440=$O$5, "", IF($D440="", "", NETWORKDAYS(Dashboard!$AJ$1, $D440, Timesheet!$S$50:$S$89)-1))</f>
        <v/>
      </c>
      <c r="V440" s="76" t="str">
        <f t="shared" si="46"/>
        <v/>
      </c>
      <c r="W440" s="76" t="str">
        <f t="shared" si="47"/>
        <v/>
      </c>
      <c r="Y440" s="39" t="str">
        <f t="shared" si="48"/>
        <v/>
      </c>
      <c r="Z440" s="39" t="str">
        <f t="shared" si="49"/>
        <v/>
      </c>
      <c r="AB440" s="106" t="str">
        <f t="shared" si="50"/>
        <v/>
      </c>
    </row>
    <row r="441" spans="1:28" x14ac:dyDescent="0.25">
      <c r="A441" s="14"/>
      <c r="B441" s="153" t="str">
        <f t="shared" si="44"/>
        <v/>
      </c>
      <c r="C441" s="14"/>
      <c r="D441" s="460"/>
      <c r="E441" s="446"/>
      <c r="F441" s="445"/>
      <c r="G441" s="462"/>
      <c r="H441" s="484"/>
      <c r="I441" s="463"/>
      <c r="J441" s="485"/>
      <c r="K441" s="14"/>
      <c r="Q441" s="127" t="str">
        <f t="shared" si="45"/>
        <v/>
      </c>
      <c r="S441" s="39" t="str">
        <f>IF($H441=$O$5, "", IF($D441="", "", IF($D441&lt;Dashboard!$AJ$1, $S$3, IF($D441=Dashboard!$AJ$1, $S$4, IF($T441&lt;=$T$5, $S$5, $S$6)))))</f>
        <v/>
      </c>
      <c r="T441" s="39" t="str">
        <f>IF($H441=$O$5, "", IF($D441="", "", NETWORKDAYS(Dashboard!$AJ$1, $D441, Timesheet!$S$50:$S$89)-1))</f>
        <v/>
      </c>
      <c r="V441" s="76" t="str">
        <f t="shared" si="46"/>
        <v/>
      </c>
      <c r="W441" s="76" t="str">
        <f t="shared" si="47"/>
        <v/>
      </c>
      <c r="Y441" s="39" t="str">
        <f t="shared" si="48"/>
        <v/>
      </c>
      <c r="Z441" s="39" t="str">
        <f t="shared" si="49"/>
        <v/>
      </c>
      <c r="AB441" s="106" t="str">
        <f t="shared" si="50"/>
        <v/>
      </c>
    </row>
    <row r="442" spans="1:28" x14ac:dyDescent="0.25">
      <c r="A442" s="14"/>
      <c r="B442" s="153" t="str">
        <f t="shared" si="44"/>
        <v/>
      </c>
      <c r="C442" s="14"/>
      <c r="D442" s="460"/>
      <c r="E442" s="446"/>
      <c r="F442" s="445"/>
      <c r="G442" s="462"/>
      <c r="H442" s="484"/>
      <c r="I442" s="463"/>
      <c r="J442" s="485"/>
      <c r="K442" s="14"/>
      <c r="Q442" s="127" t="str">
        <f t="shared" si="45"/>
        <v/>
      </c>
      <c r="S442" s="39" t="str">
        <f>IF($H442=$O$5, "", IF($D442="", "", IF($D442&lt;Dashboard!$AJ$1, $S$3, IF($D442=Dashboard!$AJ$1, $S$4, IF($T442&lt;=$T$5, $S$5, $S$6)))))</f>
        <v/>
      </c>
      <c r="T442" s="39" t="str">
        <f>IF($H442=$O$5, "", IF($D442="", "", NETWORKDAYS(Dashboard!$AJ$1, $D442, Timesheet!$S$50:$S$89)-1))</f>
        <v/>
      </c>
      <c r="V442" s="76" t="str">
        <f t="shared" si="46"/>
        <v/>
      </c>
      <c r="W442" s="76" t="str">
        <f t="shared" si="47"/>
        <v/>
      </c>
      <c r="Y442" s="39" t="str">
        <f t="shared" si="48"/>
        <v/>
      </c>
      <c r="Z442" s="39" t="str">
        <f t="shared" si="49"/>
        <v/>
      </c>
      <c r="AB442" s="106" t="str">
        <f t="shared" si="50"/>
        <v/>
      </c>
    </row>
    <row r="443" spans="1:28" x14ac:dyDescent="0.25">
      <c r="A443" s="14"/>
      <c r="B443" s="153" t="str">
        <f t="shared" si="44"/>
        <v/>
      </c>
      <c r="C443" s="14"/>
      <c r="D443" s="460"/>
      <c r="E443" s="446"/>
      <c r="F443" s="445"/>
      <c r="G443" s="462"/>
      <c r="H443" s="484"/>
      <c r="I443" s="463"/>
      <c r="J443" s="485"/>
      <c r="K443" s="14"/>
      <c r="Q443" s="127" t="str">
        <f t="shared" si="45"/>
        <v/>
      </c>
      <c r="S443" s="39" t="str">
        <f>IF($H443=$O$5, "", IF($D443="", "", IF($D443&lt;Dashboard!$AJ$1, $S$3, IF($D443=Dashboard!$AJ$1, $S$4, IF($T443&lt;=$T$5, $S$5, $S$6)))))</f>
        <v/>
      </c>
      <c r="T443" s="39" t="str">
        <f>IF($H443=$O$5, "", IF($D443="", "", NETWORKDAYS(Dashboard!$AJ$1, $D443, Timesheet!$S$50:$S$89)-1))</f>
        <v/>
      </c>
      <c r="V443" s="76" t="str">
        <f t="shared" si="46"/>
        <v/>
      </c>
      <c r="W443" s="76" t="str">
        <f t="shared" si="47"/>
        <v/>
      </c>
      <c r="Y443" s="39" t="str">
        <f t="shared" si="48"/>
        <v/>
      </c>
      <c r="Z443" s="39" t="str">
        <f t="shared" si="49"/>
        <v/>
      </c>
      <c r="AB443" s="106" t="str">
        <f t="shared" si="50"/>
        <v/>
      </c>
    </row>
    <row r="444" spans="1:28" x14ac:dyDescent="0.25">
      <c r="A444" s="14"/>
      <c r="B444" s="153" t="str">
        <f t="shared" si="44"/>
        <v/>
      </c>
      <c r="C444" s="14"/>
      <c r="D444" s="460"/>
      <c r="E444" s="446"/>
      <c r="F444" s="445"/>
      <c r="G444" s="462"/>
      <c r="H444" s="484"/>
      <c r="I444" s="463"/>
      <c r="J444" s="485"/>
      <c r="K444" s="14"/>
      <c r="Q444" s="127" t="str">
        <f t="shared" si="45"/>
        <v/>
      </c>
      <c r="S444" s="39" t="str">
        <f>IF($H444=$O$5, "", IF($D444="", "", IF($D444&lt;Dashboard!$AJ$1, $S$3, IF($D444=Dashboard!$AJ$1, $S$4, IF($T444&lt;=$T$5, $S$5, $S$6)))))</f>
        <v/>
      </c>
      <c r="T444" s="39" t="str">
        <f>IF($H444=$O$5, "", IF($D444="", "", NETWORKDAYS(Dashboard!$AJ$1, $D444, Timesheet!$S$50:$S$89)-1))</f>
        <v/>
      </c>
      <c r="V444" s="76" t="str">
        <f t="shared" si="46"/>
        <v/>
      </c>
      <c r="W444" s="76" t="str">
        <f t="shared" si="47"/>
        <v/>
      </c>
      <c r="Y444" s="39" t="str">
        <f t="shared" si="48"/>
        <v/>
      </c>
      <c r="Z444" s="39" t="str">
        <f t="shared" si="49"/>
        <v/>
      </c>
      <c r="AB444" s="106" t="str">
        <f t="shared" si="50"/>
        <v/>
      </c>
    </row>
    <row r="445" spans="1:28" x14ac:dyDescent="0.25">
      <c r="A445" s="14"/>
      <c r="B445" s="153" t="str">
        <f t="shared" si="44"/>
        <v/>
      </c>
      <c r="C445" s="14"/>
      <c r="D445" s="460"/>
      <c r="E445" s="446"/>
      <c r="F445" s="445"/>
      <c r="G445" s="462"/>
      <c r="H445" s="484"/>
      <c r="I445" s="463"/>
      <c r="J445" s="485"/>
      <c r="K445" s="14"/>
      <c r="Q445" s="127" t="str">
        <f t="shared" si="45"/>
        <v/>
      </c>
      <c r="S445" s="39" t="str">
        <f>IF($H445=$O$5, "", IF($D445="", "", IF($D445&lt;Dashboard!$AJ$1, $S$3, IF($D445=Dashboard!$AJ$1, $S$4, IF($T445&lt;=$T$5, $S$5, $S$6)))))</f>
        <v/>
      </c>
      <c r="T445" s="39" t="str">
        <f>IF($H445=$O$5, "", IF($D445="", "", NETWORKDAYS(Dashboard!$AJ$1, $D445, Timesheet!$S$50:$S$89)-1))</f>
        <v/>
      </c>
      <c r="V445" s="76" t="str">
        <f t="shared" si="46"/>
        <v/>
      </c>
      <c r="W445" s="76" t="str">
        <f t="shared" si="47"/>
        <v/>
      </c>
      <c r="Y445" s="39" t="str">
        <f t="shared" si="48"/>
        <v/>
      </c>
      <c r="Z445" s="39" t="str">
        <f t="shared" si="49"/>
        <v/>
      </c>
      <c r="AB445" s="106" t="str">
        <f t="shared" si="50"/>
        <v/>
      </c>
    </row>
    <row r="446" spans="1:28" x14ac:dyDescent="0.25">
      <c r="A446" s="14"/>
      <c r="B446" s="153" t="str">
        <f t="shared" si="44"/>
        <v/>
      </c>
      <c r="C446" s="14"/>
      <c r="D446" s="460"/>
      <c r="E446" s="446"/>
      <c r="F446" s="445"/>
      <c r="G446" s="462"/>
      <c r="H446" s="484"/>
      <c r="I446" s="463"/>
      <c r="J446" s="485"/>
      <c r="K446" s="14"/>
      <c r="Q446" s="127" t="str">
        <f t="shared" si="45"/>
        <v/>
      </c>
      <c r="S446" s="39" t="str">
        <f>IF($H446=$O$5, "", IF($D446="", "", IF($D446&lt;Dashboard!$AJ$1, $S$3, IF($D446=Dashboard!$AJ$1, $S$4, IF($T446&lt;=$T$5, $S$5, $S$6)))))</f>
        <v/>
      </c>
      <c r="T446" s="39" t="str">
        <f>IF($H446=$O$5, "", IF($D446="", "", NETWORKDAYS(Dashboard!$AJ$1, $D446, Timesheet!$S$50:$S$89)-1))</f>
        <v/>
      </c>
      <c r="V446" s="76" t="str">
        <f t="shared" si="46"/>
        <v/>
      </c>
      <c r="W446" s="76" t="str">
        <f t="shared" si="47"/>
        <v/>
      </c>
      <c r="Y446" s="39" t="str">
        <f t="shared" si="48"/>
        <v/>
      </c>
      <c r="Z446" s="39" t="str">
        <f t="shared" si="49"/>
        <v/>
      </c>
      <c r="AB446" s="106" t="str">
        <f t="shared" si="50"/>
        <v/>
      </c>
    </row>
    <row r="447" spans="1:28" x14ac:dyDescent="0.25">
      <c r="A447" s="14"/>
      <c r="B447" s="153" t="str">
        <f t="shared" si="44"/>
        <v/>
      </c>
      <c r="C447" s="14"/>
      <c r="D447" s="460"/>
      <c r="E447" s="446"/>
      <c r="F447" s="445"/>
      <c r="G447" s="462"/>
      <c r="H447" s="484"/>
      <c r="I447" s="463"/>
      <c r="J447" s="485"/>
      <c r="K447" s="14"/>
      <c r="Q447" s="127" t="str">
        <f t="shared" si="45"/>
        <v/>
      </c>
      <c r="S447" s="39" t="str">
        <f>IF($H447=$O$5, "", IF($D447="", "", IF($D447&lt;Dashboard!$AJ$1, $S$3, IF($D447=Dashboard!$AJ$1, $S$4, IF($T447&lt;=$T$5, $S$5, $S$6)))))</f>
        <v/>
      </c>
      <c r="T447" s="39" t="str">
        <f>IF($H447=$O$5, "", IF($D447="", "", NETWORKDAYS(Dashboard!$AJ$1, $D447, Timesheet!$S$50:$S$89)-1))</f>
        <v/>
      </c>
      <c r="V447" s="76" t="str">
        <f t="shared" si="46"/>
        <v/>
      </c>
      <c r="W447" s="76" t="str">
        <f t="shared" si="47"/>
        <v/>
      </c>
      <c r="Y447" s="39" t="str">
        <f t="shared" si="48"/>
        <v/>
      </c>
      <c r="Z447" s="39" t="str">
        <f t="shared" si="49"/>
        <v/>
      </c>
      <c r="AB447" s="106" t="str">
        <f t="shared" si="50"/>
        <v/>
      </c>
    </row>
    <row r="448" spans="1:28" x14ac:dyDescent="0.25">
      <c r="A448" s="14"/>
      <c r="B448" s="153" t="str">
        <f t="shared" si="44"/>
        <v/>
      </c>
      <c r="C448" s="14"/>
      <c r="D448" s="460"/>
      <c r="E448" s="446"/>
      <c r="F448" s="445"/>
      <c r="G448" s="462"/>
      <c r="H448" s="484"/>
      <c r="I448" s="463"/>
      <c r="J448" s="485"/>
      <c r="K448" s="14"/>
      <c r="Q448" s="127" t="str">
        <f t="shared" si="45"/>
        <v/>
      </c>
      <c r="S448" s="39" t="str">
        <f>IF($H448=$O$5, "", IF($D448="", "", IF($D448&lt;Dashboard!$AJ$1, $S$3, IF($D448=Dashboard!$AJ$1, $S$4, IF($T448&lt;=$T$5, $S$5, $S$6)))))</f>
        <v/>
      </c>
      <c r="T448" s="39" t="str">
        <f>IF($H448=$O$5, "", IF($D448="", "", NETWORKDAYS(Dashboard!$AJ$1, $D448, Timesheet!$S$50:$S$89)-1))</f>
        <v/>
      </c>
      <c r="V448" s="76" t="str">
        <f t="shared" si="46"/>
        <v/>
      </c>
      <c r="W448" s="76" t="str">
        <f t="shared" si="47"/>
        <v/>
      </c>
      <c r="Y448" s="39" t="str">
        <f t="shared" si="48"/>
        <v/>
      </c>
      <c r="Z448" s="39" t="str">
        <f t="shared" si="49"/>
        <v/>
      </c>
      <c r="AB448" s="106" t="str">
        <f t="shared" si="50"/>
        <v/>
      </c>
    </row>
    <row r="449" spans="1:28" x14ac:dyDescent="0.25">
      <c r="A449" s="14"/>
      <c r="B449" s="153" t="str">
        <f t="shared" si="44"/>
        <v/>
      </c>
      <c r="C449" s="14"/>
      <c r="D449" s="460"/>
      <c r="E449" s="446"/>
      <c r="F449" s="445"/>
      <c r="G449" s="462"/>
      <c r="H449" s="484"/>
      <c r="I449" s="463"/>
      <c r="J449" s="485"/>
      <c r="K449" s="14"/>
      <c r="Q449" s="127" t="str">
        <f t="shared" si="45"/>
        <v/>
      </c>
      <c r="S449" s="39" t="str">
        <f>IF($H449=$O$5, "", IF($D449="", "", IF($D449&lt;Dashboard!$AJ$1, $S$3, IF($D449=Dashboard!$AJ$1, $S$4, IF($T449&lt;=$T$5, $S$5, $S$6)))))</f>
        <v/>
      </c>
      <c r="T449" s="39" t="str">
        <f>IF($H449=$O$5, "", IF($D449="", "", NETWORKDAYS(Dashboard!$AJ$1, $D449, Timesheet!$S$50:$S$89)-1))</f>
        <v/>
      </c>
      <c r="V449" s="76" t="str">
        <f t="shared" si="46"/>
        <v/>
      </c>
      <c r="W449" s="76" t="str">
        <f t="shared" si="47"/>
        <v/>
      </c>
      <c r="Y449" s="39" t="str">
        <f t="shared" si="48"/>
        <v/>
      </c>
      <c r="Z449" s="39" t="str">
        <f t="shared" si="49"/>
        <v/>
      </c>
      <c r="AB449" s="106" t="str">
        <f t="shared" si="50"/>
        <v/>
      </c>
    </row>
    <row r="450" spans="1:28" x14ac:dyDescent="0.25">
      <c r="A450" s="14"/>
      <c r="B450" s="153" t="str">
        <f t="shared" si="44"/>
        <v/>
      </c>
      <c r="C450" s="14"/>
      <c r="D450" s="460"/>
      <c r="E450" s="446"/>
      <c r="F450" s="445"/>
      <c r="G450" s="462"/>
      <c r="H450" s="484"/>
      <c r="I450" s="463"/>
      <c r="J450" s="485"/>
      <c r="K450" s="14"/>
      <c r="Q450" s="127" t="str">
        <f t="shared" si="45"/>
        <v/>
      </c>
      <c r="S450" s="39" t="str">
        <f>IF($H450=$O$5, "", IF($D450="", "", IF($D450&lt;Dashboard!$AJ$1, $S$3, IF($D450=Dashboard!$AJ$1, $S$4, IF($T450&lt;=$T$5, $S$5, $S$6)))))</f>
        <v/>
      </c>
      <c r="T450" s="39" t="str">
        <f>IF($H450=$O$5, "", IF($D450="", "", NETWORKDAYS(Dashboard!$AJ$1, $D450, Timesheet!$S$50:$S$89)-1))</f>
        <v/>
      </c>
      <c r="V450" s="76" t="str">
        <f t="shared" si="46"/>
        <v/>
      </c>
      <c r="W450" s="76" t="str">
        <f t="shared" si="47"/>
        <v/>
      </c>
      <c r="Y450" s="39" t="str">
        <f t="shared" si="48"/>
        <v/>
      </c>
      <c r="Z450" s="39" t="str">
        <f t="shared" si="49"/>
        <v/>
      </c>
      <c r="AB450" s="106" t="str">
        <f t="shared" si="50"/>
        <v/>
      </c>
    </row>
    <row r="451" spans="1:28" x14ac:dyDescent="0.25">
      <c r="A451" s="14"/>
      <c r="B451" s="153" t="str">
        <f t="shared" si="44"/>
        <v/>
      </c>
      <c r="C451" s="14"/>
      <c r="D451" s="460"/>
      <c r="E451" s="446"/>
      <c r="F451" s="445"/>
      <c r="G451" s="462"/>
      <c r="H451" s="484"/>
      <c r="I451" s="463"/>
      <c r="J451" s="485"/>
      <c r="K451" s="14"/>
      <c r="Q451" s="127" t="str">
        <f t="shared" si="45"/>
        <v/>
      </c>
      <c r="S451" s="39" t="str">
        <f>IF($H451=$O$5, "", IF($D451="", "", IF($D451&lt;Dashboard!$AJ$1, $S$3, IF($D451=Dashboard!$AJ$1, $S$4, IF($T451&lt;=$T$5, $S$5, $S$6)))))</f>
        <v/>
      </c>
      <c r="T451" s="39" t="str">
        <f>IF($H451=$O$5, "", IF($D451="", "", NETWORKDAYS(Dashboard!$AJ$1, $D451, Timesheet!$S$50:$S$89)-1))</f>
        <v/>
      </c>
      <c r="V451" s="76" t="str">
        <f t="shared" si="46"/>
        <v/>
      </c>
      <c r="W451" s="76" t="str">
        <f t="shared" si="47"/>
        <v/>
      </c>
      <c r="Y451" s="39" t="str">
        <f t="shared" si="48"/>
        <v/>
      </c>
      <c r="Z451" s="39" t="str">
        <f t="shared" si="49"/>
        <v/>
      </c>
      <c r="AB451" s="106" t="str">
        <f t="shared" si="50"/>
        <v/>
      </c>
    </row>
    <row r="452" spans="1:28" x14ac:dyDescent="0.25">
      <c r="A452" s="14"/>
      <c r="B452" s="153" t="str">
        <f t="shared" si="44"/>
        <v/>
      </c>
      <c r="C452" s="14"/>
      <c r="D452" s="460"/>
      <c r="E452" s="446"/>
      <c r="F452" s="445"/>
      <c r="G452" s="462"/>
      <c r="H452" s="484"/>
      <c r="I452" s="463"/>
      <c r="J452" s="485"/>
      <c r="K452" s="14"/>
      <c r="Q452" s="127" t="str">
        <f t="shared" si="45"/>
        <v/>
      </c>
      <c r="S452" s="39" t="str">
        <f>IF($H452=$O$5, "", IF($D452="", "", IF($D452&lt;Dashboard!$AJ$1, $S$3, IF($D452=Dashboard!$AJ$1, $S$4, IF($T452&lt;=$T$5, $S$5, $S$6)))))</f>
        <v/>
      </c>
      <c r="T452" s="39" t="str">
        <f>IF($H452=$O$5, "", IF($D452="", "", NETWORKDAYS(Dashboard!$AJ$1, $D452, Timesheet!$S$50:$S$89)-1))</f>
        <v/>
      </c>
      <c r="V452" s="76" t="str">
        <f t="shared" si="46"/>
        <v/>
      </c>
      <c r="W452" s="76" t="str">
        <f t="shared" si="47"/>
        <v/>
      </c>
      <c r="Y452" s="39" t="str">
        <f t="shared" si="48"/>
        <v/>
      </c>
      <c r="Z452" s="39" t="str">
        <f t="shared" si="49"/>
        <v/>
      </c>
      <c r="AB452" s="106" t="str">
        <f t="shared" si="50"/>
        <v/>
      </c>
    </row>
    <row r="453" spans="1:28" x14ac:dyDescent="0.25">
      <c r="A453" s="14"/>
      <c r="B453" s="153" t="str">
        <f t="shared" si="44"/>
        <v/>
      </c>
      <c r="C453" s="14"/>
      <c r="D453" s="460"/>
      <c r="E453" s="446"/>
      <c r="F453" s="445"/>
      <c r="G453" s="462"/>
      <c r="H453" s="484"/>
      <c r="I453" s="463"/>
      <c r="J453" s="485"/>
      <c r="K453" s="14"/>
      <c r="Q453" s="127" t="str">
        <f t="shared" si="45"/>
        <v/>
      </c>
      <c r="S453" s="39" t="str">
        <f>IF($H453=$O$5, "", IF($D453="", "", IF($D453&lt;Dashboard!$AJ$1, $S$3, IF($D453=Dashboard!$AJ$1, $S$4, IF($T453&lt;=$T$5, $S$5, $S$6)))))</f>
        <v/>
      </c>
      <c r="T453" s="39" t="str">
        <f>IF($H453=$O$5, "", IF($D453="", "", NETWORKDAYS(Dashboard!$AJ$1, $D453, Timesheet!$S$50:$S$89)-1))</f>
        <v/>
      </c>
      <c r="V453" s="76" t="str">
        <f t="shared" si="46"/>
        <v/>
      </c>
      <c r="W453" s="76" t="str">
        <f t="shared" si="47"/>
        <v/>
      </c>
      <c r="Y453" s="39" t="str">
        <f t="shared" si="48"/>
        <v/>
      </c>
      <c r="Z453" s="39" t="str">
        <f t="shared" si="49"/>
        <v/>
      </c>
      <c r="AB453" s="106" t="str">
        <f t="shared" si="50"/>
        <v/>
      </c>
    </row>
    <row r="454" spans="1:28" x14ac:dyDescent="0.25">
      <c r="A454" s="14"/>
      <c r="B454" s="153" t="str">
        <f t="shared" si="44"/>
        <v/>
      </c>
      <c r="C454" s="14"/>
      <c r="D454" s="460"/>
      <c r="E454" s="446"/>
      <c r="F454" s="445"/>
      <c r="G454" s="462"/>
      <c r="H454" s="484"/>
      <c r="I454" s="463"/>
      <c r="J454" s="485"/>
      <c r="K454" s="14"/>
      <c r="Q454" s="127" t="str">
        <f t="shared" si="45"/>
        <v/>
      </c>
      <c r="S454" s="39" t="str">
        <f>IF($H454=$O$5, "", IF($D454="", "", IF($D454&lt;Dashboard!$AJ$1, $S$3, IF($D454=Dashboard!$AJ$1, $S$4, IF($T454&lt;=$T$5, $S$5, $S$6)))))</f>
        <v/>
      </c>
      <c r="T454" s="39" t="str">
        <f>IF($H454=$O$5, "", IF($D454="", "", NETWORKDAYS(Dashboard!$AJ$1, $D454, Timesheet!$S$50:$S$89)-1))</f>
        <v/>
      </c>
      <c r="V454" s="76" t="str">
        <f t="shared" si="46"/>
        <v/>
      </c>
      <c r="W454" s="76" t="str">
        <f t="shared" si="47"/>
        <v/>
      </c>
      <c r="Y454" s="39" t="str">
        <f t="shared" si="48"/>
        <v/>
      </c>
      <c r="Z454" s="39" t="str">
        <f t="shared" si="49"/>
        <v/>
      </c>
      <c r="AB454" s="106" t="str">
        <f t="shared" si="50"/>
        <v/>
      </c>
    </row>
    <row r="455" spans="1:28" x14ac:dyDescent="0.25">
      <c r="A455" s="14"/>
      <c r="B455" s="153" t="str">
        <f t="shared" si="44"/>
        <v/>
      </c>
      <c r="C455" s="14"/>
      <c r="D455" s="460"/>
      <c r="E455" s="446"/>
      <c r="F455" s="445"/>
      <c r="G455" s="462"/>
      <c r="H455" s="484"/>
      <c r="I455" s="463"/>
      <c r="J455" s="485"/>
      <c r="K455" s="14"/>
      <c r="Q455" s="127" t="str">
        <f t="shared" si="45"/>
        <v/>
      </c>
      <c r="S455" s="39" t="str">
        <f>IF($H455=$O$5, "", IF($D455="", "", IF($D455&lt;Dashboard!$AJ$1, $S$3, IF($D455=Dashboard!$AJ$1, $S$4, IF($T455&lt;=$T$5, $S$5, $S$6)))))</f>
        <v/>
      </c>
      <c r="T455" s="39" t="str">
        <f>IF($H455=$O$5, "", IF($D455="", "", NETWORKDAYS(Dashboard!$AJ$1, $D455, Timesheet!$S$50:$S$89)-1))</f>
        <v/>
      </c>
      <c r="V455" s="76" t="str">
        <f t="shared" si="46"/>
        <v/>
      </c>
      <c r="W455" s="76" t="str">
        <f t="shared" si="47"/>
        <v/>
      </c>
      <c r="Y455" s="39" t="str">
        <f t="shared" si="48"/>
        <v/>
      </c>
      <c r="Z455" s="39" t="str">
        <f t="shared" si="49"/>
        <v/>
      </c>
      <c r="AB455" s="106" t="str">
        <f t="shared" si="50"/>
        <v/>
      </c>
    </row>
    <row r="456" spans="1:28" x14ac:dyDescent="0.25">
      <c r="A456" s="14"/>
      <c r="B456" s="153" t="str">
        <f t="shared" si="44"/>
        <v/>
      </c>
      <c r="C456" s="14"/>
      <c r="D456" s="460"/>
      <c r="E456" s="446"/>
      <c r="F456" s="445"/>
      <c r="G456" s="462"/>
      <c r="H456" s="484"/>
      <c r="I456" s="463"/>
      <c r="J456" s="485"/>
      <c r="K456" s="14"/>
      <c r="Q456" s="127" t="str">
        <f t="shared" si="45"/>
        <v/>
      </c>
      <c r="S456" s="39" t="str">
        <f>IF($H456=$O$5, "", IF($D456="", "", IF($D456&lt;Dashboard!$AJ$1, $S$3, IF($D456=Dashboard!$AJ$1, $S$4, IF($T456&lt;=$T$5, $S$5, $S$6)))))</f>
        <v/>
      </c>
      <c r="T456" s="39" t="str">
        <f>IF($H456=$O$5, "", IF($D456="", "", NETWORKDAYS(Dashboard!$AJ$1, $D456, Timesheet!$S$50:$S$89)-1))</f>
        <v/>
      </c>
      <c r="V456" s="76" t="str">
        <f t="shared" si="46"/>
        <v/>
      </c>
      <c r="W456" s="76" t="str">
        <f t="shared" si="47"/>
        <v/>
      </c>
      <c r="Y456" s="39" t="str">
        <f t="shared" si="48"/>
        <v/>
      </c>
      <c r="Z456" s="39" t="str">
        <f t="shared" si="49"/>
        <v/>
      </c>
      <c r="AB456" s="106" t="str">
        <f t="shared" si="50"/>
        <v/>
      </c>
    </row>
    <row r="457" spans="1:28" x14ac:dyDescent="0.25">
      <c r="A457" s="14"/>
      <c r="B457" s="153" t="str">
        <f t="shared" si="44"/>
        <v/>
      </c>
      <c r="C457" s="14"/>
      <c r="D457" s="460"/>
      <c r="E457" s="446"/>
      <c r="F457" s="445"/>
      <c r="G457" s="462"/>
      <c r="H457" s="484"/>
      <c r="I457" s="463"/>
      <c r="J457" s="485"/>
      <c r="K457" s="14"/>
      <c r="Q457" s="127" t="str">
        <f t="shared" si="45"/>
        <v/>
      </c>
      <c r="S457" s="39" t="str">
        <f>IF($H457=$O$5, "", IF($D457="", "", IF($D457&lt;Dashboard!$AJ$1, $S$3, IF($D457=Dashboard!$AJ$1, $S$4, IF($T457&lt;=$T$5, $S$5, $S$6)))))</f>
        <v/>
      </c>
      <c r="T457" s="39" t="str">
        <f>IF($H457=$O$5, "", IF($D457="", "", NETWORKDAYS(Dashboard!$AJ$1, $D457, Timesheet!$S$50:$S$89)-1))</f>
        <v/>
      </c>
      <c r="V457" s="76" t="str">
        <f t="shared" si="46"/>
        <v/>
      </c>
      <c r="W457" s="76" t="str">
        <f t="shared" si="47"/>
        <v/>
      </c>
      <c r="Y457" s="39" t="str">
        <f t="shared" si="48"/>
        <v/>
      </c>
      <c r="Z457" s="39" t="str">
        <f t="shared" si="49"/>
        <v/>
      </c>
      <c r="AB457" s="106" t="str">
        <f t="shared" si="50"/>
        <v/>
      </c>
    </row>
    <row r="458" spans="1:28" x14ac:dyDescent="0.25">
      <c r="A458" s="14"/>
      <c r="B458" s="153" t="str">
        <f t="shared" si="44"/>
        <v/>
      </c>
      <c r="C458" s="14"/>
      <c r="D458" s="460"/>
      <c r="E458" s="446"/>
      <c r="F458" s="445"/>
      <c r="G458" s="462"/>
      <c r="H458" s="484"/>
      <c r="I458" s="463"/>
      <c r="J458" s="485"/>
      <c r="K458" s="14"/>
      <c r="Q458" s="127" t="str">
        <f t="shared" si="45"/>
        <v/>
      </c>
      <c r="S458" s="39" t="str">
        <f>IF($H458=$O$5, "", IF($D458="", "", IF($D458&lt;Dashboard!$AJ$1, $S$3, IF($D458=Dashboard!$AJ$1, $S$4, IF($T458&lt;=$T$5, $S$5, $S$6)))))</f>
        <v/>
      </c>
      <c r="T458" s="39" t="str">
        <f>IF($H458=$O$5, "", IF($D458="", "", NETWORKDAYS(Dashboard!$AJ$1, $D458, Timesheet!$S$50:$S$89)-1))</f>
        <v/>
      </c>
      <c r="V458" s="76" t="str">
        <f t="shared" si="46"/>
        <v/>
      </c>
      <c r="W458" s="76" t="str">
        <f t="shared" si="47"/>
        <v/>
      </c>
      <c r="Y458" s="39" t="str">
        <f t="shared" si="48"/>
        <v/>
      </c>
      <c r="Z458" s="39" t="str">
        <f t="shared" si="49"/>
        <v/>
      </c>
      <c r="AB458" s="106" t="str">
        <f t="shared" si="50"/>
        <v/>
      </c>
    </row>
    <row r="459" spans="1:28" x14ac:dyDescent="0.25">
      <c r="A459" s="14"/>
      <c r="B459" s="153" t="str">
        <f t="shared" si="44"/>
        <v/>
      </c>
      <c r="C459" s="14"/>
      <c r="D459" s="460"/>
      <c r="E459" s="446"/>
      <c r="F459" s="445"/>
      <c r="G459" s="462"/>
      <c r="H459" s="484"/>
      <c r="I459" s="463"/>
      <c r="J459" s="485"/>
      <c r="K459" s="14"/>
      <c r="Q459" s="127" t="str">
        <f t="shared" si="45"/>
        <v/>
      </c>
      <c r="S459" s="39" t="str">
        <f>IF($H459=$O$5, "", IF($D459="", "", IF($D459&lt;Dashboard!$AJ$1, $S$3, IF($D459=Dashboard!$AJ$1, $S$4, IF($T459&lt;=$T$5, $S$5, $S$6)))))</f>
        <v/>
      </c>
      <c r="T459" s="39" t="str">
        <f>IF($H459=$O$5, "", IF($D459="", "", NETWORKDAYS(Dashboard!$AJ$1, $D459, Timesheet!$S$50:$S$89)-1))</f>
        <v/>
      </c>
      <c r="V459" s="76" t="str">
        <f t="shared" si="46"/>
        <v/>
      </c>
      <c r="W459" s="76" t="str">
        <f t="shared" si="47"/>
        <v/>
      </c>
      <c r="Y459" s="39" t="str">
        <f t="shared" si="48"/>
        <v/>
      </c>
      <c r="Z459" s="39" t="str">
        <f t="shared" si="49"/>
        <v/>
      </c>
      <c r="AB459" s="106" t="str">
        <f t="shared" si="50"/>
        <v/>
      </c>
    </row>
    <row r="460" spans="1:28" x14ac:dyDescent="0.25">
      <c r="A460" s="14"/>
      <c r="B460" s="153" t="str">
        <f t="shared" ref="B460:B523" si="51">IFERROR(INDEX($B$5:$B$7, MATCH($S460, $D$5:$D$7, 0)), "")</f>
        <v/>
      </c>
      <c r="C460" s="14"/>
      <c r="D460" s="460"/>
      <c r="E460" s="446"/>
      <c r="F460" s="445"/>
      <c r="G460" s="462"/>
      <c r="H460" s="484"/>
      <c r="I460" s="463"/>
      <c r="J460" s="485"/>
      <c r="K460" s="14"/>
      <c r="Q460" s="127" t="str">
        <f t="shared" ref="Q460:Q523" si="52">IF($G460="","",IFERROR(ROUND(INDEX($O$11:$O$18,MATCH($E460,$N$11:$N$18,0))*$G460*24, 2),""))</f>
        <v/>
      </c>
      <c r="S460" s="39" t="str">
        <f>IF($H460=$O$5, "", IF($D460="", "", IF($D460&lt;Dashboard!$AJ$1, $S$3, IF($D460=Dashboard!$AJ$1, $S$4, IF($T460&lt;=$T$5, $S$5, $S$6)))))</f>
        <v/>
      </c>
      <c r="T460" s="39" t="str">
        <f>IF($H460=$O$5, "", IF($D460="", "", NETWORKDAYS(Dashboard!$AJ$1, $D460, Timesheet!$S$50:$S$89)-1))</f>
        <v/>
      </c>
      <c r="V460" s="76" t="str">
        <f t="shared" ref="V460:V523" si="53">IF($Q460="", "", IF($I460="", $Q460, ""))</f>
        <v/>
      </c>
      <c r="W460" s="76" t="str">
        <f t="shared" ref="W460:W523" si="54">IF($Q460="", "", IF($I460="", "", $Q460))</f>
        <v/>
      </c>
      <c r="Y460" s="39" t="str">
        <f t="shared" ref="Y460:Y523" si="55">IF($D460="", "", TEXT($D460, "ddd"))</f>
        <v/>
      </c>
      <c r="Z460" s="39" t="str">
        <f t="shared" ref="Z460:Z523" si="56">IF($Y460="", "", CONCATENATE($Y460, " - ", IF($E460="", "Uncategorised", $E460)))</f>
        <v/>
      </c>
      <c r="AB460" s="106" t="str">
        <f t="shared" ref="AB460:AB523" si="57">IF($D460="","",IF($E460="","Uncategorised",$E460))</f>
        <v/>
      </c>
    </row>
    <row r="461" spans="1:28" x14ac:dyDescent="0.25">
      <c r="A461" s="14"/>
      <c r="B461" s="153" t="str">
        <f t="shared" si="51"/>
        <v/>
      </c>
      <c r="C461" s="14"/>
      <c r="D461" s="460"/>
      <c r="E461" s="446"/>
      <c r="F461" s="445"/>
      <c r="G461" s="462"/>
      <c r="H461" s="484"/>
      <c r="I461" s="463"/>
      <c r="J461" s="485"/>
      <c r="K461" s="14"/>
      <c r="Q461" s="127" t="str">
        <f t="shared" si="52"/>
        <v/>
      </c>
      <c r="S461" s="39" t="str">
        <f>IF($H461=$O$5, "", IF($D461="", "", IF($D461&lt;Dashboard!$AJ$1, $S$3, IF($D461=Dashboard!$AJ$1, $S$4, IF($T461&lt;=$T$5, $S$5, $S$6)))))</f>
        <v/>
      </c>
      <c r="T461" s="39" t="str">
        <f>IF($H461=$O$5, "", IF($D461="", "", NETWORKDAYS(Dashboard!$AJ$1, $D461, Timesheet!$S$50:$S$89)-1))</f>
        <v/>
      </c>
      <c r="V461" s="76" t="str">
        <f t="shared" si="53"/>
        <v/>
      </c>
      <c r="W461" s="76" t="str">
        <f t="shared" si="54"/>
        <v/>
      </c>
      <c r="Y461" s="39" t="str">
        <f t="shared" si="55"/>
        <v/>
      </c>
      <c r="Z461" s="39" t="str">
        <f t="shared" si="56"/>
        <v/>
      </c>
      <c r="AB461" s="106" t="str">
        <f t="shared" si="57"/>
        <v/>
      </c>
    </row>
    <row r="462" spans="1:28" x14ac:dyDescent="0.25">
      <c r="A462" s="14"/>
      <c r="B462" s="153" t="str">
        <f t="shared" si="51"/>
        <v/>
      </c>
      <c r="C462" s="14"/>
      <c r="D462" s="460"/>
      <c r="E462" s="446"/>
      <c r="F462" s="445"/>
      <c r="G462" s="462"/>
      <c r="H462" s="484"/>
      <c r="I462" s="463"/>
      <c r="J462" s="485"/>
      <c r="K462" s="14"/>
      <c r="Q462" s="127" t="str">
        <f t="shared" si="52"/>
        <v/>
      </c>
      <c r="S462" s="39" t="str">
        <f>IF($H462=$O$5, "", IF($D462="", "", IF($D462&lt;Dashboard!$AJ$1, $S$3, IF($D462=Dashboard!$AJ$1, $S$4, IF($T462&lt;=$T$5, $S$5, $S$6)))))</f>
        <v/>
      </c>
      <c r="T462" s="39" t="str">
        <f>IF($H462=$O$5, "", IF($D462="", "", NETWORKDAYS(Dashboard!$AJ$1, $D462, Timesheet!$S$50:$S$89)-1))</f>
        <v/>
      </c>
      <c r="V462" s="76" t="str">
        <f t="shared" si="53"/>
        <v/>
      </c>
      <c r="W462" s="76" t="str">
        <f t="shared" si="54"/>
        <v/>
      </c>
      <c r="Y462" s="39" t="str">
        <f t="shared" si="55"/>
        <v/>
      </c>
      <c r="Z462" s="39" t="str">
        <f t="shared" si="56"/>
        <v/>
      </c>
      <c r="AB462" s="106" t="str">
        <f t="shared" si="57"/>
        <v/>
      </c>
    </row>
    <row r="463" spans="1:28" x14ac:dyDescent="0.25">
      <c r="A463" s="14"/>
      <c r="B463" s="153" t="str">
        <f t="shared" si="51"/>
        <v/>
      </c>
      <c r="C463" s="14"/>
      <c r="D463" s="460"/>
      <c r="E463" s="446"/>
      <c r="F463" s="445"/>
      <c r="G463" s="462"/>
      <c r="H463" s="484"/>
      <c r="I463" s="463"/>
      <c r="J463" s="485"/>
      <c r="K463" s="14"/>
      <c r="Q463" s="127" t="str">
        <f t="shared" si="52"/>
        <v/>
      </c>
      <c r="S463" s="39" t="str">
        <f>IF($H463=$O$5, "", IF($D463="", "", IF($D463&lt;Dashboard!$AJ$1, $S$3, IF($D463=Dashboard!$AJ$1, $S$4, IF($T463&lt;=$T$5, $S$5, $S$6)))))</f>
        <v/>
      </c>
      <c r="T463" s="39" t="str">
        <f>IF($H463=$O$5, "", IF($D463="", "", NETWORKDAYS(Dashboard!$AJ$1, $D463, Timesheet!$S$50:$S$89)-1))</f>
        <v/>
      </c>
      <c r="V463" s="76" t="str">
        <f t="shared" si="53"/>
        <v/>
      </c>
      <c r="W463" s="76" t="str">
        <f t="shared" si="54"/>
        <v/>
      </c>
      <c r="Y463" s="39" t="str">
        <f t="shared" si="55"/>
        <v/>
      </c>
      <c r="Z463" s="39" t="str">
        <f t="shared" si="56"/>
        <v/>
      </c>
      <c r="AB463" s="106" t="str">
        <f t="shared" si="57"/>
        <v/>
      </c>
    </row>
    <row r="464" spans="1:28" x14ac:dyDescent="0.25">
      <c r="A464" s="14"/>
      <c r="B464" s="153" t="str">
        <f t="shared" si="51"/>
        <v/>
      </c>
      <c r="C464" s="14"/>
      <c r="D464" s="460"/>
      <c r="E464" s="446"/>
      <c r="F464" s="445"/>
      <c r="G464" s="462"/>
      <c r="H464" s="484"/>
      <c r="I464" s="463"/>
      <c r="J464" s="485"/>
      <c r="K464" s="14"/>
      <c r="Q464" s="127" t="str">
        <f t="shared" si="52"/>
        <v/>
      </c>
      <c r="S464" s="39" t="str">
        <f>IF($H464=$O$5, "", IF($D464="", "", IF($D464&lt;Dashboard!$AJ$1, $S$3, IF($D464=Dashboard!$AJ$1, $S$4, IF($T464&lt;=$T$5, $S$5, $S$6)))))</f>
        <v/>
      </c>
      <c r="T464" s="39" t="str">
        <f>IF($H464=$O$5, "", IF($D464="", "", NETWORKDAYS(Dashboard!$AJ$1, $D464, Timesheet!$S$50:$S$89)-1))</f>
        <v/>
      </c>
      <c r="V464" s="76" t="str">
        <f t="shared" si="53"/>
        <v/>
      </c>
      <c r="W464" s="76" t="str">
        <f t="shared" si="54"/>
        <v/>
      </c>
      <c r="Y464" s="39" t="str">
        <f t="shared" si="55"/>
        <v/>
      </c>
      <c r="Z464" s="39" t="str">
        <f t="shared" si="56"/>
        <v/>
      </c>
      <c r="AB464" s="106" t="str">
        <f t="shared" si="57"/>
        <v/>
      </c>
    </row>
    <row r="465" spans="1:28" x14ac:dyDescent="0.25">
      <c r="A465" s="14"/>
      <c r="B465" s="153" t="str">
        <f t="shared" si="51"/>
        <v/>
      </c>
      <c r="C465" s="14"/>
      <c r="D465" s="460"/>
      <c r="E465" s="446"/>
      <c r="F465" s="445"/>
      <c r="G465" s="462"/>
      <c r="H465" s="484"/>
      <c r="I465" s="463"/>
      <c r="J465" s="485"/>
      <c r="K465" s="14"/>
      <c r="Q465" s="127" t="str">
        <f t="shared" si="52"/>
        <v/>
      </c>
      <c r="S465" s="39" t="str">
        <f>IF($H465=$O$5, "", IF($D465="", "", IF($D465&lt;Dashboard!$AJ$1, $S$3, IF($D465=Dashboard!$AJ$1, $S$4, IF($T465&lt;=$T$5, $S$5, $S$6)))))</f>
        <v/>
      </c>
      <c r="T465" s="39" t="str">
        <f>IF($H465=$O$5, "", IF($D465="", "", NETWORKDAYS(Dashboard!$AJ$1, $D465, Timesheet!$S$50:$S$89)-1))</f>
        <v/>
      </c>
      <c r="V465" s="76" t="str">
        <f t="shared" si="53"/>
        <v/>
      </c>
      <c r="W465" s="76" t="str">
        <f t="shared" si="54"/>
        <v/>
      </c>
      <c r="Y465" s="39" t="str">
        <f t="shared" si="55"/>
        <v/>
      </c>
      <c r="Z465" s="39" t="str">
        <f t="shared" si="56"/>
        <v/>
      </c>
      <c r="AB465" s="106" t="str">
        <f t="shared" si="57"/>
        <v/>
      </c>
    </row>
    <row r="466" spans="1:28" x14ac:dyDescent="0.25">
      <c r="A466" s="14"/>
      <c r="B466" s="153" t="str">
        <f t="shared" si="51"/>
        <v/>
      </c>
      <c r="C466" s="14"/>
      <c r="D466" s="460"/>
      <c r="E466" s="446"/>
      <c r="F466" s="445"/>
      <c r="G466" s="462"/>
      <c r="H466" s="484"/>
      <c r="I466" s="463"/>
      <c r="J466" s="485"/>
      <c r="K466" s="14"/>
      <c r="Q466" s="127" t="str">
        <f t="shared" si="52"/>
        <v/>
      </c>
      <c r="S466" s="39" t="str">
        <f>IF($H466=$O$5, "", IF($D466="", "", IF($D466&lt;Dashboard!$AJ$1, $S$3, IF($D466=Dashboard!$AJ$1, $S$4, IF($T466&lt;=$T$5, $S$5, $S$6)))))</f>
        <v/>
      </c>
      <c r="T466" s="39" t="str">
        <f>IF($H466=$O$5, "", IF($D466="", "", NETWORKDAYS(Dashboard!$AJ$1, $D466, Timesheet!$S$50:$S$89)-1))</f>
        <v/>
      </c>
      <c r="V466" s="76" t="str">
        <f t="shared" si="53"/>
        <v/>
      </c>
      <c r="W466" s="76" t="str">
        <f t="shared" si="54"/>
        <v/>
      </c>
      <c r="Y466" s="39" t="str">
        <f t="shared" si="55"/>
        <v/>
      </c>
      <c r="Z466" s="39" t="str">
        <f t="shared" si="56"/>
        <v/>
      </c>
      <c r="AB466" s="106" t="str">
        <f t="shared" si="57"/>
        <v/>
      </c>
    </row>
    <row r="467" spans="1:28" x14ac:dyDescent="0.25">
      <c r="A467" s="14"/>
      <c r="B467" s="153" t="str">
        <f t="shared" si="51"/>
        <v/>
      </c>
      <c r="C467" s="14"/>
      <c r="D467" s="460"/>
      <c r="E467" s="446"/>
      <c r="F467" s="445"/>
      <c r="G467" s="462"/>
      <c r="H467" s="484"/>
      <c r="I467" s="463"/>
      <c r="J467" s="485"/>
      <c r="K467" s="14"/>
      <c r="Q467" s="127" t="str">
        <f t="shared" si="52"/>
        <v/>
      </c>
      <c r="S467" s="39" t="str">
        <f>IF($H467=$O$5, "", IF($D467="", "", IF($D467&lt;Dashboard!$AJ$1, $S$3, IF($D467=Dashboard!$AJ$1, $S$4, IF($T467&lt;=$T$5, $S$5, $S$6)))))</f>
        <v/>
      </c>
      <c r="T467" s="39" t="str">
        <f>IF($H467=$O$5, "", IF($D467="", "", NETWORKDAYS(Dashboard!$AJ$1, $D467, Timesheet!$S$50:$S$89)-1))</f>
        <v/>
      </c>
      <c r="V467" s="76" t="str">
        <f t="shared" si="53"/>
        <v/>
      </c>
      <c r="W467" s="76" t="str">
        <f t="shared" si="54"/>
        <v/>
      </c>
      <c r="Y467" s="39" t="str">
        <f t="shared" si="55"/>
        <v/>
      </c>
      <c r="Z467" s="39" t="str">
        <f t="shared" si="56"/>
        <v/>
      </c>
      <c r="AB467" s="106" t="str">
        <f t="shared" si="57"/>
        <v/>
      </c>
    </row>
    <row r="468" spans="1:28" x14ac:dyDescent="0.25">
      <c r="A468" s="14"/>
      <c r="B468" s="153" t="str">
        <f t="shared" si="51"/>
        <v/>
      </c>
      <c r="C468" s="14"/>
      <c r="D468" s="460"/>
      <c r="E468" s="446"/>
      <c r="F468" s="445"/>
      <c r="G468" s="462"/>
      <c r="H468" s="484"/>
      <c r="I468" s="463"/>
      <c r="J468" s="485"/>
      <c r="K468" s="14"/>
      <c r="Q468" s="127" t="str">
        <f t="shared" si="52"/>
        <v/>
      </c>
      <c r="S468" s="39" t="str">
        <f>IF($H468=$O$5, "", IF($D468="", "", IF($D468&lt;Dashboard!$AJ$1, $S$3, IF($D468=Dashboard!$AJ$1, $S$4, IF($T468&lt;=$T$5, $S$5, $S$6)))))</f>
        <v/>
      </c>
      <c r="T468" s="39" t="str">
        <f>IF($H468=$O$5, "", IF($D468="", "", NETWORKDAYS(Dashboard!$AJ$1, $D468, Timesheet!$S$50:$S$89)-1))</f>
        <v/>
      </c>
      <c r="V468" s="76" t="str">
        <f t="shared" si="53"/>
        <v/>
      </c>
      <c r="W468" s="76" t="str">
        <f t="shared" si="54"/>
        <v/>
      </c>
      <c r="Y468" s="39" t="str">
        <f t="shared" si="55"/>
        <v/>
      </c>
      <c r="Z468" s="39" t="str">
        <f t="shared" si="56"/>
        <v/>
      </c>
      <c r="AB468" s="106" t="str">
        <f t="shared" si="57"/>
        <v/>
      </c>
    </row>
    <row r="469" spans="1:28" x14ac:dyDescent="0.25">
      <c r="A469" s="14"/>
      <c r="B469" s="153" t="str">
        <f t="shared" si="51"/>
        <v/>
      </c>
      <c r="C469" s="14"/>
      <c r="D469" s="460"/>
      <c r="E469" s="446"/>
      <c r="F469" s="445"/>
      <c r="G469" s="462"/>
      <c r="H469" s="484"/>
      <c r="I469" s="463"/>
      <c r="J469" s="485"/>
      <c r="K469" s="14"/>
      <c r="Q469" s="127" t="str">
        <f t="shared" si="52"/>
        <v/>
      </c>
      <c r="S469" s="39" t="str">
        <f>IF($H469=$O$5, "", IF($D469="", "", IF($D469&lt;Dashboard!$AJ$1, $S$3, IF($D469=Dashboard!$AJ$1, $S$4, IF($T469&lt;=$T$5, $S$5, $S$6)))))</f>
        <v/>
      </c>
      <c r="T469" s="39" t="str">
        <f>IF($H469=$O$5, "", IF($D469="", "", NETWORKDAYS(Dashboard!$AJ$1, $D469, Timesheet!$S$50:$S$89)-1))</f>
        <v/>
      </c>
      <c r="V469" s="76" t="str">
        <f t="shared" si="53"/>
        <v/>
      </c>
      <c r="W469" s="76" t="str">
        <f t="shared" si="54"/>
        <v/>
      </c>
      <c r="Y469" s="39" t="str">
        <f t="shared" si="55"/>
        <v/>
      </c>
      <c r="Z469" s="39" t="str">
        <f t="shared" si="56"/>
        <v/>
      </c>
      <c r="AB469" s="106" t="str">
        <f t="shared" si="57"/>
        <v/>
      </c>
    </row>
    <row r="470" spans="1:28" x14ac:dyDescent="0.25">
      <c r="A470" s="14"/>
      <c r="B470" s="153" t="str">
        <f t="shared" si="51"/>
        <v/>
      </c>
      <c r="C470" s="14"/>
      <c r="D470" s="460"/>
      <c r="E470" s="446"/>
      <c r="F470" s="445"/>
      <c r="G470" s="462"/>
      <c r="H470" s="484"/>
      <c r="I470" s="463"/>
      <c r="J470" s="485"/>
      <c r="K470" s="14"/>
      <c r="Q470" s="127" t="str">
        <f t="shared" si="52"/>
        <v/>
      </c>
      <c r="S470" s="39" t="str">
        <f>IF($H470=$O$5, "", IF($D470="", "", IF($D470&lt;Dashboard!$AJ$1, $S$3, IF($D470=Dashboard!$AJ$1, $S$4, IF($T470&lt;=$T$5, $S$5, $S$6)))))</f>
        <v/>
      </c>
      <c r="T470" s="39" t="str">
        <f>IF($H470=$O$5, "", IF($D470="", "", NETWORKDAYS(Dashboard!$AJ$1, $D470, Timesheet!$S$50:$S$89)-1))</f>
        <v/>
      </c>
      <c r="V470" s="76" t="str">
        <f t="shared" si="53"/>
        <v/>
      </c>
      <c r="W470" s="76" t="str">
        <f t="shared" si="54"/>
        <v/>
      </c>
      <c r="Y470" s="39" t="str">
        <f t="shared" si="55"/>
        <v/>
      </c>
      <c r="Z470" s="39" t="str">
        <f t="shared" si="56"/>
        <v/>
      </c>
      <c r="AB470" s="106" t="str">
        <f t="shared" si="57"/>
        <v/>
      </c>
    </row>
    <row r="471" spans="1:28" x14ac:dyDescent="0.25">
      <c r="A471" s="14"/>
      <c r="B471" s="153" t="str">
        <f t="shared" si="51"/>
        <v/>
      </c>
      <c r="C471" s="14"/>
      <c r="D471" s="460"/>
      <c r="E471" s="446"/>
      <c r="F471" s="445"/>
      <c r="G471" s="462"/>
      <c r="H471" s="484"/>
      <c r="I471" s="463"/>
      <c r="J471" s="485"/>
      <c r="K471" s="14"/>
      <c r="Q471" s="127" t="str">
        <f t="shared" si="52"/>
        <v/>
      </c>
      <c r="S471" s="39" t="str">
        <f>IF($H471=$O$5, "", IF($D471="", "", IF($D471&lt;Dashboard!$AJ$1, $S$3, IF($D471=Dashboard!$AJ$1, $S$4, IF($T471&lt;=$T$5, $S$5, $S$6)))))</f>
        <v/>
      </c>
      <c r="T471" s="39" t="str">
        <f>IF($H471=$O$5, "", IF($D471="", "", NETWORKDAYS(Dashboard!$AJ$1, $D471, Timesheet!$S$50:$S$89)-1))</f>
        <v/>
      </c>
      <c r="V471" s="76" t="str">
        <f t="shared" si="53"/>
        <v/>
      </c>
      <c r="W471" s="76" t="str">
        <f t="shared" si="54"/>
        <v/>
      </c>
      <c r="Y471" s="39" t="str">
        <f t="shared" si="55"/>
        <v/>
      </c>
      <c r="Z471" s="39" t="str">
        <f t="shared" si="56"/>
        <v/>
      </c>
      <c r="AB471" s="106" t="str">
        <f t="shared" si="57"/>
        <v/>
      </c>
    </row>
    <row r="472" spans="1:28" x14ac:dyDescent="0.25">
      <c r="A472" s="14"/>
      <c r="B472" s="153" t="str">
        <f t="shared" si="51"/>
        <v/>
      </c>
      <c r="C472" s="14"/>
      <c r="D472" s="460"/>
      <c r="E472" s="446"/>
      <c r="F472" s="445"/>
      <c r="G472" s="462"/>
      <c r="H472" s="484"/>
      <c r="I472" s="463"/>
      <c r="J472" s="485"/>
      <c r="K472" s="14"/>
      <c r="Q472" s="127" t="str">
        <f t="shared" si="52"/>
        <v/>
      </c>
      <c r="S472" s="39" t="str">
        <f>IF($H472=$O$5, "", IF($D472="", "", IF($D472&lt;Dashboard!$AJ$1, $S$3, IF($D472=Dashboard!$AJ$1, $S$4, IF($T472&lt;=$T$5, $S$5, $S$6)))))</f>
        <v/>
      </c>
      <c r="T472" s="39" t="str">
        <f>IF($H472=$O$5, "", IF($D472="", "", NETWORKDAYS(Dashboard!$AJ$1, $D472, Timesheet!$S$50:$S$89)-1))</f>
        <v/>
      </c>
      <c r="V472" s="76" t="str">
        <f t="shared" si="53"/>
        <v/>
      </c>
      <c r="W472" s="76" t="str">
        <f t="shared" si="54"/>
        <v/>
      </c>
      <c r="Y472" s="39" t="str">
        <f t="shared" si="55"/>
        <v/>
      </c>
      <c r="Z472" s="39" t="str">
        <f t="shared" si="56"/>
        <v/>
      </c>
      <c r="AB472" s="106" t="str">
        <f t="shared" si="57"/>
        <v/>
      </c>
    </row>
    <row r="473" spans="1:28" x14ac:dyDescent="0.25">
      <c r="A473" s="14"/>
      <c r="B473" s="153" t="str">
        <f t="shared" si="51"/>
        <v/>
      </c>
      <c r="C473" s="14"/>
      <c r="D473" s="460"/>
      <c r="E473" s="446"/>
      <c r="F473" s="445"/>
      <c r="G473" s="462"/>
      <c r="H473" s="484"/>
      <c r="I473" s="463"/>
      <c r="J473" s="485"/>
      <c r="K473" s="14"/>
      <c r="Q473" s="127" t="str">
        <f t="shared" si="52"/>
        <v/>
      </c>
      <c r="S473" s="39" t="str">
        <f>IF($H473=$O$5, "", IF($D473="", "", IF($D473&lt;Dashboard!$AJ$1, $S$3, IF($D473=Dashboard!$AJ$1, $S$4, IF($T473&lt;=$T$5, $S$5, $S$6)))))</f>
        <v/>
      </c>
      <c r="T473" s="39" t="str">
        <f>IF($H473=$O$5, "", IF($D473="", "", NETWORKDAYS(Dashboard!$AJ$1, $D473, Timesheet!$S$50:$S$89)-1))</f>
        <v/>
      </c>
      <c r="V473" s="76" t="str">
        <f t="shared" si="53"/>
        <v/>
      </c>
      <c r="W473" s="76" t="str">
        <f t="shared" si="54"/>
        <v/>
      </c>
      <c r="Y473" s="39" t="str">
        <f t="shared" si="55"/>
        <v/>
      </c>
      <c r="Z473" s="39" t="str">
        <f t="shared" si="56"/>
        <v/>
      </c>
      <c r="AB473" s="106" t="str">
        <f t="shared" si="57"/>
        <v/>
      </c>
    </row>
    <row r="474" spans="1:28" x14ac:dyDescent="0.25">
      <c r="A474" s="14"/>
      <c r="B474" s="153" t="str">
        <f t="shared" si="51"/>
        <v/>
      </c>
      <c r="C474" s="14"/>
      <c r="D474" s="460"/>
      <c r="E474" s="446"/>
      <c r="F474" s="445"/>
      <c r="G474" s="462"/>
      <c r="H474" s="484"/>
      <c r="I474" s="463"/>
      <c r="J474" s="485"/>
      <c r="K474" s="14"/>
      <c r="Q474" s="127" t="str">
        <f t="shared" si="52"/>
        <v/>
      </c>
      <c r="S474" s="39" t="str">
        <f>IF($H474=$O$5, "", IF($D474="", "", IF($D474&lt;Dashboard!$AJ$1, $S$3, IF($D474=Dashboard!$AJ$1, $S$4, IF($T474&lt;=$T$5, $S$5, $S$6)))))</f>
        <v/>
      </c>
      <c r="T474" s="39" t="str">
        <f>IF($H474=$O$5, "", IF($D474="", "", NETWORKDAYS(Dashboard!$AJ$1, $D474, Timesheet!$S$50:$S$89)-1))</f>
        <v/>
      </c>
      <c r="V474" s="76" t="str">
        <f t="shared" si="53"/>
        <v/>
      </c>
      <c r="W474" s="76" t="str">
        <f t="shared" si="54"/>
        <v/>
      </c>
      <c r="Y474" s="39" t="str">
        <f t="shared" si="55"/>
        <v/>
      </c>
      <c r="Z474" s="39" t="str">
        <f t="shared" si="56"/>
        <v/>
      </c>
      <c r="AB474" s="106" t="str">
        <f t="shared" si="57"/>
        <v/>
      </c>
    </row>
    <row r="475" spans="1:28" x14ac:dyDescent="0.25">
      <c r="A475" s="14"/>
      <c r="B475" s="153" t="str">
        <f t="shared" si="51"/>
        <v/>
      </c>
      <c r="C475" s="14"/>
      <c r="D475" s="460"/>
      <c r="E475" s="446"/>
      <c r="F475" s="445"/>
      <c r="G475" s="462"/>
      <c r="H475" s="484"/>
      <c r="I475" s="463"/>
      <c r="J475" s="485"/>
      <c r="K475" s="14"/>
      <c r="Q475" s="127" t="str">
        <f t="shared" si="52"/>
        <v/>
      </c>
      <c r="S475" s="39" t="str">
        <f>IF($H475=$O$5, "", IF($D475="", "", IF($D475&lt;Dashboard!$AJ$1, $S$3, IF($D475=Dashboard!$AJ$1, $S$4, IF($T475&lt;=$T$5, $S$5, $S$6)))))</f>
        <v/>
      </c>
      <c r="T475" s="39" t="str">
        <f>IF($H475=$O$5, "", IF($D475="", "", NETWORKDAYS(Dashboard!$AJ$1, $D475, Timesheet!$S$50:$S$89)-1))</f>
        <v/>
      </c>
      <c r="V475" s="76" t="str">
        <f t="shared" si="53"/>
        <v/>
      </c>
      <c r="W475" s="76" t="str">
        <f t="shared" si="54"/>
        <v/>
      </c>
      <c r="Y475" s="39" t="str">
        <f t="shared" si="55"/>
        <v/>
      </c>
      <c r="Z475" s="39" t="str">
        <f t="shared" si="56"/>
        <v/>
      </c>
      <c r="AB475" s="106" t="str">
        <f t="shared" si="57"/>
        <v/>
      </c>
    </row>
    <row r="476" spans="1:28" x14ac:dyDescent="0.25">
      <c r="A476" s="14"/>
      <c r="B476" s="153" t="str">
        <f t="shared" si="51"/>
        <v/>
      </c>
      <c r="C476" s="14"/>
      <c r="D476" s="460"/>
      <c r="E476" s="446"/>
      <c r="F476" s="445"/>
      <c r="G476" s="462"/>
      <c r="H476" s="484"/>
      <c r="I476" s="463"/>
      <c r="J476" s="485"/>
      <c r="K476" s="14"/>
      <c r="Q476" s="127" t="str">
        <f t="shared" si="52"/>
        <v/>
      </c>
      <c r="S476" s="39" t="str">
        <f>IF($H476=$O$5, "", IF($D476="", "", IF($D476&lt;Dashboard!$AJ$1, $S$3, IF($D476=Dashboard!$AJ$1, $S$4, IF($T476&lt;=$T$5, $S$5, $S$6)))))</f>
        <v/>
      </c>
      <c r="T476" s="39" t="str">
        <f>IF($H476=$O$5, "", IF($D476="", "", NETWORKDAYS(Dashboard!$AJ$1, $D476, Timesheet!$S$50:$S$89)-1))</f>
        <v/>
      </c>
      <c r="V476" s="76" t="str">
        <f t="shared" si="53"/>
        <v/>
      </c>
      <c r="W476" s="76" t="str">
        <f t="shared" si="54"/>
        <v/>
      </c>
      <c r="Y476" s="39" t="str">
        <f t="shared" si="55"/>
        <v/>
      </c>
      <c r="Z476" s="39" t="str">
        <f t="shared" si="56"/>
        <v/>
      </c>
      <c r="AB476" s="106" t="str">
        <f t="shared" si="57"/>
        <v/>
      </c>
    </row>
    <row r="477" spans="1:28" x14ac:dyDescent="0.25">
      <c r="A477" s="14"/>
      <c r="B477" s="153" t="str">
        <f t="shared" si="51"/>
        <v/>
      </c>
      <c r="C477" s="14"/>
      <c r="D477" s="460"/>
      <c r="E477" s="446"/>
      <c r="F477" s="445"/>
      <c r="G477" s="462"/>
      <c r="H477" s="484"/>
      <c r="I477" s="463"/>
      <c r="J477" s="485"/>
      <c r="K477" s="14"/>
      <c r="Q477" s="127" t="str">
        <f t="shared" si="52"/>
        <v/>
      </c>
      <c r="S477" s="39" t="str">
        <f>IF($H477=$O$5, "", IF($D477="", "", IF($D477&lt;Dashboard!$AJ$1, $S$3, IF($D477=Dashboard!$AJ$1, $S$4, IF($T477&lt;=$T$5, $S$5, $S$6)))))</f>
        <v/>
      </c>
      <c r="T477" s="39" t="str">
        <f>IF($H477=$O$5, "", IF($D477="", "", NETWORKDAYS(Dashboard!$AJ$1, $D477, Timesheet!$S$50:$S$89)-1))</f>
        <v/>
      </c>
      <c r="V477" s="76" t="str">
        <f t="shared" si="53"/>
        <v/>
      </c>
      <c r="W477" s="76" t="str">
        <f t="shared" si="54"/>
        <v/>
      </c>
      <c r="Y477" s="39" t="str">
        <f t="shared" si="55"/>
        <v/>
      </c>
      <c r="Z477" s="39" t="str">
        <f t="shared" si="56"/>
        <v/>
      </c>
      <c r="AB477" s="106" t="str">
        <f t="shared" si="57"/>
        <v/>
      </c>
    </row>
    <row r="478" spans="1:28" x14ac:dyDescent="0.25">
      <c r="A478" s="14"/>
      <c r="B478" s="153" t="str">
        <f t="shared" si="51"/>
        <v/>
      </c>
      <c r="C478" s="14"/>
      <c r="D478" s="460"/>
      <c r="E478" s="446"/>
      <c r="F478" s="445"/>
      <c r="G478" s="462"/>
      <c r="H478" s="484"/>
      <c r="I478" s="463"/>
      <c r="J478" s="485"/>
      <c r="K478" s="14"/>
      <c r="Q478" s="127" t="str">
        <f t="shared" si="52"/>
        <v/>
      </c>
      <c r="S478" s="39" t="str">
        <f>IF($H478=$O$5, "", IF($D478="", "", IF($D478&lt;Dashboard!$AJ$1, $S$3, IF($D478=Dashboard!$AJ$1, $S$4, IF($T478&lt;=$T$5, $S$5, $S$6)))))</f>
        <v/>
      </c>
      <c r="T478" s="39" t="str">
        <f>IF($H478=$O$5, "", IF($D478="", "", NETWORKDAYS(Dashboard!$AJ$1, $D478, Timesheet!$S$50:$S$89)-1))</f>
        <v/>
      </c>
      <c r="V478" s="76" t="str">
        <f t="shared" si="53"/>
        <v/>
      </c>
      <c r="W478" s="76" t="str">
        <f t="shared" si="54"/>
        <v/>
      </c>
      <c r="Y478" s="39" t="str">
        <f t="shared" si="55"/>
        <v/>
      </c>
      <c r="Z478" s="39" t="str">
        <f t="shared" si="56"/>
        <v/>
      </c>
      <c r="AB478" s="106" t="str">
        <f t="shared" si="57"/>
        <v/>
      </c>
    </row>
    <row r="479" spans="1:28" x14ac:dyDescent="0.25">
      <c r="A479" s="14"/>
      <c r="B479" s="153" t="str">
        <f t="shared" si="51"/>
        <v/>
      </c>
      <c r="C479" s="14"/>
      <c r="D479" s="460"/>
      <c r="E479" s="446"/>
      <c r="F479" s="445"/>
      <c r="G479" s="462"/>
      <c r="H479" s="484"/>
      <c r="I479" s="463"/>
      <c r="J479" s="485"/>
      <c r="K479" s="14"/>
      <c r="Q479" s="127" t="str">
        <f t="shared" si="52"/>
        <v/>
      </c>
      <c r="S479" s="39" t="str">
        <f>IF($H479=$O$5, "", IF($D479="", "", IF($D479&lt;Dashboard!$AJ$1, $S$3, IF($D479=Dashboard!$AJ$1, $S$4, IF($T479&lt;=$T$5, $S$5, $S$6)))))</f>
        <v/>
      </c>
      <c r="T479" s="39" t="str">
        <f>IF($H479=$O$5, "", IF($D479="", "", NETWORKDAYS(Dashboard!$AJ$1, $D479, Timesheet!$S$50:$S$89)-1))</f>
        <v/>
      </c>
      <c r="V479" s="76" t="str">
        <f t="shared" si="53"/>
        <v/>
      </c>
      <c r="W479" s="76" t="str">
        <f t="shared" si="54"/>
        <v/>
      </c>
      <c r="Y479" s="39" t="str">
        <f t="shared" si="55"/>
        <v/>
      </c>
      <c r="Z479" s="39" t="str">
        <f t="shared" si="56"/>
        <v/>
      </c>
      <c r="AB479" s="106" t="str">
        <f t="shared" si="57"/>
        <v/>
      </c>
    </row>
    <row r="480" spans="1:28" x14ac:dyDescent="0.25">
      <c r="A480" s="14"/>
      <c r="B480" s="153" t="str">
        <f t="shared" si="51"/>
        <v/>
      </c>
      <c r="C480" s="14"/>
      <c r="D480" s="460"/>
      <c r="E480" s="446"/>
      <c r="F480" s="445"/>
      <c r="G480" s="462"/>
      <c r="H480" s="484"/>
      <c r="I480" s="463"/>
      <c r="J480" s="485"/>
      <c r="K480" s="14"/>
      <c r="Q480" s="127" t="str">
        <f t="shared" si="52"/>
        <v/>
      </c>
      <c r="S480" s="39" t="str">
        <f>IF($H480=$O$5, "", IF($D480="", "", IF($D480&lt;Dashboard!$AJ$1, $S$3, IF($D480=Dashboard!$AJ$1, $S$4, IF($T480&lt;=$T$5, $S$5, $S$6)))))</f>
        <v/>
      </c>
      <c r="T480" s="39" t="str">
        <f>IF($H480=$O$5, "", IF($D480="", "", NETWORKDAYS(Dashboard!$AJ$1, $D480, Timesheet!$S$50:$S$89)-1))</f>
        <v/>
      </c>
      <c r="V480" s="76" t="str">
        <f t="shared" si="53"/>
        <v/>
      </c>
      <c r="W480" s="76" t="str">
        <f t="shared" si="54"/>
        <v/>
      </c>
      <c r="Y480" s="39" t="str">
        <f t="shared" si="55"/>
        <v/>
      </c>
      <c r="Z480" s="39" t="str">
        <f t="shared" si="56"/>
        <v/>
      </c>
      <c r="AB480" s="106" t="str">
        <f t="shared" si="57"/>
        <v/>
      </c>
    </row>
    <row r="481" spans="1:28" x14ac:dyDescent="0.25">
      <c r="A481" s="14"/>
      <c r="B481" s="153" t="str">
        <f t="shared" si="51"/>
        <v/>
      </c>
      <c r="C481" s="14"/>
      <c r="D481" s="460"/>
      <c r="E481" s="446"/>
      <c r="F481" s="445"/>
      <c r="G481" s="462"/>
      <c r="H481" s="484"/>
      <c r="I481" s="463"/>
      <c r="J481" s="485"/>
      <c r="K481" s="14"/>
      <c r="Q481" s="127" t="str">
        <f t="shared" si="52"/>
        <v/>
      </c>
      <c r="S481" s="39" t="str">
        <f>IF($H481=$O$5, "", IF($D481="", "", IF($D481&lt;Dashboard!$AJ$1, $S$3, IF($D481=Dashboard!$AJ$1, $S$4, IF($T481&lt;=$T$5, $S$5, $S$6)))))</f>
        <v/>
      </c>
      <c r="T481" s="39" t="str">
        <f>IF($H481=$O$5, "", IF($D481="", "", NETWORKDAYS(Dashboard!$AJ$1, $D481, Timesheet!$S$50:$S$89)-1))</f>
        <v/>
      </c>
      <c r="V481" s="76" t="str">
        <f t="shared" si="53"/>
        <v/>
      </c>
      <c r="W481" s="76" t="str">
        <f t="shared" si="54"/>
        <v/>
      </c>
      <c r="Y481" s="39" t="str">
        <f t="shared" si="55"/>
        <v/>
      </c>
      <c r="Z481" s="39" t="str">
        <f t="shared" si="56"/>
        <v/>
      </c>
      <c r="AB481" s="106" t="str">
        <f t="shared" si="57"/>
        <v/>
      </c>
    </row>
    <row r="482" spans="1:28" x14ac:dyDescent="0.25">
      <c r="A482" s="14"/>
      <c r="B482" s="153" t="str">
        <f t="shared" si="51"/>
        <v/>
      </c>
      <c r="C482" s="14"/>
      <c r="D482" s="460"/>
      <c r="E482" s="446"/>
      <c r="F482" s="445"/>
      <c r="G482" s="462"/>
      <c r="H482" s="484"/>
      <c r="I482" s="463"/>
      <c r="J482" s="485"/>
      <c r="K482" s="14"/>
      <c r="Q482" s="127" t="str">
        <f t="shared" si="52"/>
        <v/>
      </c>
      <c r="S482" s="39" t="str">
        <f>IF($H482=$O$5, "", IF($D482="", "", IF($D482&lt;Dashboard!$AJ$1, $S$3, IF($D482=Dashboard!$AJ$1, $S$4, IF($T482&lt;=$T$5, $S$5, $S$6)))))</f>
        <v/>
      </c>
      <c r="T482" s="39" t="str">
        <f>IF($H482=$O$5, "", IF($D482="", "", NETWORKDAYS(Dashboard!$AJ$1, $D482, Timesheet!$S$50:$S$89)-1))</f>
        <v/>
      </c>
      <c r="V482" s="76" t="str">
        <f t="shared" si="53"/>
        <v/>
      </c>
      <c r="W482" s="76" t="str">
        <f t="shared" si="54"/>
        <v/>
      </c>
      <c r="Y482" s="39" t="str">
        <f t="shared" si="55"/>
        <v/>
      </c>
      <c r="Z482" s="39" t="str">
        <f t="shared" si="56"/>
        <v/>
      </c>
      <c r="AB482" s="106" t="str">
        <f t="shared" si="57"/>
        <v/>
      </c>
    </row>
    <row r="483" spans="1:28" x14ac:dyDescent="0.25">
      <c r="A483" s="14"/>
      <c r="B483" s="153" t="str">
        <f t="shared" si="51"/>
        <v/>
      </c>
      <c r="C483" s="14"/>
      <c r="D483" s="460"/>
      <c r="E483" s="446"/>
      <c r="F483" s="445"/>
      <c r="G483" s="462"/>
      <c r="H483" s="484"/>
      <c r="I483" s="463"/>
      <c r="J483" s="485"/>
      <c r="K483" s="14"/>
      <c r="Q483" s="127" t="str">
        <f t="shared" si="52"/>
        <v/>
      </c>
      <c r="S483" s="39" t="str">
        <f>IF($H483=$O$5, "", IF($D483="", "", IF($D483&lt;Dashboard!$AJ$1, $S$3, IF($D483=Dashboard!$AJ$1, $S$4, IF($T483&lt;=$T$5, $S$5, $S$6)))))</f>
        <v/>
      </c>
      <c r="T483" s="39" t="str">
        <f>IF($H483=$O$5, "", IF($D483="", "", NETWORKDAYS(Dashboard!$AJ$1, $D483, Timesheet!$S$50:$S$89)-1))</f>
        <v/>
      </c>
      <c r="V483" s="76" t="str">
        <f t="shared" si="53"/>
        <v/>
      </c>
      <c r="W483" s="76" t="str">
        <f t="shared" si="54"/>
        <v/>
      </c>
      <c r="Y483" s="39" t="str">
        <f t="shared" si="55"/>
        <v/>
      </c>
      <c r="Z483" s="39" t="str">
        <f t="shared" si="56"/>
        <v/>
      </c>
      <c r="AB483" s="106" t="str">
        <f t="shared" si="57"/>
        <v/>
      </c>
    </row>
    <row r="484" spans="1:28" x14ac:dyDescent="0.25">
      <c r="A484" s="14"/>
      <c r="B484" s="153" t="str">
        <f t="shared" si="51"/>
        <v/>
      </c>
      <c r="C484" s="14"/>
      <c r="D484" s="460"/>
      <c r="E484" s="446"/>
      <c r="F484" s="445"/>
      <c r="G484" s="462"/>
      <c r="H484" s="484"/>
      <c r="I484" s="463"/>
      <c r="J484" s="485"/>
      <c r="K484" s="14"/>
      <c r="Q484" s="127" t="str">
        <f t="shared" si="52"/>
        <v/>
      </c>
      <c r="S484" s="39" t="str">
        <f>IF($H484=$O$5, "", IF($D484="", "", IF($D484&lt;Dashboard!$AJ$1, $S$3, IF($D484=Dashboard!$AJ$1, $S$4, IF($T484&lt;=$T$5, $S$5, $S$6)))))</f>
        <v/>
      </c>
      <c r="T484" s="39" t="str">
        <f>IF($H484=$O$5, "", IF($D484="", "", NETWORKDAYS(Dashboard!$AJ$1, $D484, Timesheet!$S$50:$S$89)-1))</f>
        <v/>
      </c>
      <c r="V484" s="76" t="str">
        <f t="shared" si="53"/>
        <v/>
      </c>
      <c r="W484" s="76" t="str">
        <f t="shared" si="54"/>
        <v/>
      </c>
      <c r="Y484" s="39" t="str">
        <f t="shared" si="55"/>
        <v/>
      </c>
      <c r="Z484" s="39" t="str">
        <f t="shared" si="56"/>
        <v/>
      </c>
      <c r="AB484" s="106" t="str">
        <f t="shared" si="57"/>
        <v/>
      </c>
    </row>
    <row r="485" spans="1:28" x14ac:dyDescent="0.25">
      <c r="A485" s="14"/>
      <c r="B485" s="153" t="str">
        <f t="shared" si="51"/>
        <v/>
      </c>
      <c r="C485" s="14"/>
      <c r="D485" s="460"/>
      <c r="E485" s="446"/>
      <c r="F485" s="445"/>
      <c r="G485" s="462"/>
      <c r="H485" s="484"/>
      <c r="I485" s="463"/>
      <c r="J485" s="485"/>
      <c r="K485" s="14"/>
      <c r="Q485" s="127" t="str">
        <f t="shared" si="52"/>
        <v/>
      </c>
      <c r="S485" s="39" t="str">
        <f>IF($H485=$O$5, "", IF($D485="", "", IF($D485&lt;Dashboard!$AJ$1, $S$3, IF($D485=Dashboard!$AJ$1, $S$4, IF($T485&lt;=$T$5, $S$5, $S$6)))))</f>
        <v/>
      </c>
      <c r="T485" s="39" t="str">
        <f>IF($H485=$O$5, "", IF($D485="", "", NETWORKDAYS(Dashboard!$AJ$1, $D485, Timesheet!$S$50:$S$89)-1))</f>
        <v/>
      </c>
      <c r="V485" s="76" t="str">
        <f t="shared" si="53"/>
        <v/>
      </c>
      <c r="W485" s="76" t="str">
        <f t="shared" si="54"/>
        <v/>
      </c>
      <c r="Y485" s="39" t="str">
        <f t="shared" si="55"/>
        <v/>
      </c>
      <c r="Z485" s="39" t="str">
        <f t="shared" si="56"/>
        <v/>
      </c>
      <c r="AB485" s="106" t="str">
        <f t="shared" si="57"/>
        <v/>
      </c>
    </row>
    <row r="486" spans="1:28" x14ac:dyDescent="0.25">
      <c r="A486" s="14"/>
      <c r="B486" s="153" t="str">
        <f t="shared" si="51"/>
        <v/>
      </c>
      <c r="C486" s="14"/>
      <c r="D486" s="460"/>
      <c r="E486" s="446"/>
      <c r="F486" s="445"/>
      <c r="G486" s="462"/>
      <c r="H486" s="484"/>
      <c r="I486" s="463"/>
      <c r="J486" s="485"/>
      <c r="K486" s="14"/>
      <c r="Q486" s="127" t="str">
        <f t="shared" si="52"/>
        <v/>
      </c>
      <c r="S486" s="39" t="str">
        <f>IF($H486=$O$5, "", IF($D486="", "", IF($D486&lt;Dashboard!$AJ$1, $S$3, IF($D486=Dashboard!$AJ$1, $S$4, IF($T486&lt;=$T$5, $S$5, $S$6)))))</f>
        <v/>
      </c>
      <c r="T486" s="39" t="str">
        <f>IF($H486=$O$5, "", IF($D486="", "", NETWORKDAYS(Dashboard!$AJ$1, $D486, Timesheet!$S$50:$S$89)-1))</f>
        <v/>
      </c>
      <c r="V486" s="76" t="str">
        <f t="shared" si="53"/>
        <v/>
      </c>
      <c r="W486" s="76" t="str">
        <f t="shared" si="54"/>
        <v/>
      </c>
      <c r="Y486" s="39" t="str">
        <f t="shared" si="55"/>
        <v/>
      </c>
      <c r="Z486" s="39" t="str">
        <f t="shared" si="56"/>
        <v/>
      </c>
      <c r="AB486" s="106" t="str">
        <f t="shared" si="57"/>
        <v/>
      </c>
    </row>
    <row r="487" spans="1:28" x14ac:dyDescent="0.25">
      <c r="A487" s="14"/>
      <c r="B487" s="153" t="str">
        <f t="shared" si="51"/>
        <v/>
      </c>
      <c r="C487" s="14"/>
      <c r="D487" s="460"/>
      <c r="E487" s="446"/>
      <c r="F487" s="445"/>
      <c r="G487" s="462"/>
      <c r="H487" s="484"/>
      <c r="I487" s="463"/>
      <c r="J487" s="485"/>
      <c r="K487" s="14"/>
      <c r="Q487" s="127" t="str">
        <f t="shared" si="52"/>
        <v/>
      </c>
      <c r="S487" s="39" t="str">
        <f>IF($H487=$O$5, "", IF($D487="", "", IF($D487&lt;Dashboard!$AJ$1, $S$3, IF($D487=Dashboard!$AJ$1, $S$4, IF($T487&lt;=$T$5, $S$5, $S$6)))))</f>
        <v/>
      </c>
      <c r="T487" s="39" t="str">
        <f>IF($H487=$O$5, "", IF($D487="", "", NETWORKDAYS(Dashboard!$AJ$1, $D487, Timesheet!$S$50:$S$89)-1))</f>
        <v/>
      </c>
      <c r="V487" s="76" t="str">
        <f t="shared" si="53"/>
        <v/>
      </c>
      <c r="W487" s="76" t="str">
        <f t="shared" si="54"/>
        <v/>
      </c>
      <c r="Y487" s="39" t="str">
        <f t="shared" si="55"/>
        <v/>
      </c>
      <c r="Z487" s="39" t="str">
        <f t="shared" si="56"/>
        <v/>
      </c>
      <c r="AB487" s="106" t="str">
        <f t="shared" si="57"/>
        <v/>
      </c>
    </row>
    <row r="488" spans="1:28" x14ac:dyDescent="0.25">
      <c r="A488" s="14"/>
      <c r="B488" s="153" t="str">
        <f t="shared" si="51"/>
        <v/>
      </c>
      <c r="C488" s="14"/>
      <c r="D488" s="460"/>
      <c r="E488" s="446"/>
      <c r="F488" s="445"/>
      <c r="G488" s="462"/>
      <c r="H488" s="484"/>
      <c r="I488" s="463"/>
      <c r="J488" s="485"/>
      <c r="K488" s="14"/>
      <c r="Q488" s="127" t="str">
        <f t="shared" si="52"/>
        <v/>
      </c>
      <c r="S488" s="39" t="str">
        <f>IF($H488=$O$5, "", IF($D488="", "", IF($D488&lt;Dashboard!$AJ$1, $S$3, IF($D488=Dashboard!$AJ$1, $S$4, IF($T488&lt;=$T$5, $S$5, $S$6)))))</f>
        <v/>
      </c>
      <c r="T488" s="39" t="str">
        <f>IF($H488=$O$5, "", IF($D488="", "", NETWORKDAYS(Dashboard!$AJ$1, $D488, Timesheet!$S$50:$S$89)-1))</f>
        <v/>
      </c>
      <c r="V488" s="76" t="str">
        <f t="shared" si="53"/>
        <v/>
      </c>
      <c r="W488" s="76" t="str">
        <f t="shared" si="54"/>
        <v/>
      </c>
      <c r="Y488" s="39" t="str">
        <f t="shared" si="55"/>
        <v/>
      </c>
      <c r="Z488" s="39" t="str">
        <f t="shared" si="56"/>
        <v/>
      </c>
      <c r="AB488" s="106" t="str">
        <f t="shared" si="57"/>
        <v/>
      </c>
    </row>
    <row r="489" spans="1:28" x14ac:dyDescent="0.25">
      <c r="A489" s="14"/>
      <c r="B489" s="153" t="str">
        <f t="shared" si="51"/>
        <v/>
      </c>
      <c r="C489" s="14"/>
      <c r="D489" s="460"/>
      <c r="E489" s="446"/>
      <c r="F489" s="445"/>
      <c r="G489" s="462"/>
      <c r="H489" s="484"/>
      <c r="I489" s="463"/>
      <c r="J489" s="485"/>
      <c r="K489" s="14"/>
      <c r="Q489" s="127" t="str">
        <f t="shared" si="52"/>
        <v/>
      </c>
      <c r="S489" s="39" t="str">
        <f>IF($H489=$O$5, "", IF($D489="", "", IF($D489&lt;Dashboard!$AJ$1, $S$3, IF($D489=Dashboard!$AJ$1, $S$4, IF($T489&lt;=$T$5, $S$5, $S$6)))))</f>
        <v/>
      </c>
      <c r="T489" s="39" t="str">
        <f>IF($H489=$O$5, "", IF($D489="", "", NETWORKDAYS(Dashboard!$AJ$1, $D489, Timesheet!$S$50:$S$89)-1))</f>
        <v/>
      </c>
      <c r="V489" s="76" t="str">
        <f t="shared" si="53"/>
        <v/>
      </c>
      <c r="W489" s="76" t="str">
        <f t="shared" si="54"/>
        <v/>
      </c>
      <c r="Y489" s="39" t="str">
        <f t="shared" si="55"/>
        <v/>
      </c>
      <c r="Z489" s="39" t="str">
        <f t="shared" si="56"/>
        <v/>
      </c>
      <c r="AB489" s="106" t="str">
        <f t="shared" si="57"/>
        <v/>
      </c>
    </row>
    <row r="490" spans="1:28" x14ac:dyDescent="0.25">
      <c r="A490" s="14"/>
      <c r="B490" s="153" t="str">
        <f t="shared" si="51"/>
        <v/>
      </c>
      <c r="C490" s="14"/>
      <c r="D490" s="460"/>
      <c r="E490" s="446"/>
      <c r="F490" s="445"/>
      <c r="G490" s="462"/>
      <c r="H490" s="484"/>
      <c r="I490" s="463"/>
      <c r="J490" s="485"/>
      <c r="K490" s="14"/>
      <c r="Q490" s="127" t="str">
        <f t="shared" si="52"/>
        <v/>
      </c>
      <c r="S490" s="39" t="str">
        <f>IF($H490=$O$5, "", IF($D490="", "", IF($D490&lt;Dashboard!$AJ$1, $S$3, IF($D490=Dashboard!$AJ$1, $S$4, IF($T490&lt;=$T$5, $S$5, $S$6)))))</f>
        <v/>
      </c>
      <c r="T490" s="39" t="str">
        <f>IF($H490=$O$5, "", IF($D490="", "", NETWORKDAYS(Dashboard!$AJ$1, $D490, Timesheet!$S$50:$S$89)-1))</f>
        <v/>
      </c>
      <c r="V490" s="76" t="str">
        <f t="shared" si="53"/>
        <v/>
      </c>
      <c r="W490" s="76" t="str">
        <f t="shared" si="54"/>
        <v/>
      </c>
      <c r="Y490" s="39" t="str">
        <f t="shared" si="55"/>
        <v/>
      </c>
      <c r="Z490" s="39" t="str">
        <f t="shared" si="56"/>
        <v/>
      </c>
      <c r="AB490" s="106" t="str">
        <f t="shared" si="57"/>
        <v/>
      </c>
    </row>
    <row r="491" spans="1:28" x14ac:dyDescent="0.25">
      <c r="A491" s="14"/>
      <c r="B491" s="153" t="str">
        <f t="shared" si="51"/>
        <v/>
      </c>
      <c r="C491" s="14"/>
      <c r="D491" s="460"/>
      <c r="E491" s="446"/>
      <c r="F491" s="445"/>
      <c r="G491" s="462"/>
      <c r="H491" s="484"/>
      <c r="I491" s="463"/>
      <c r="J491" s="485"/>
      <c r="K491" s="14"/>
      <c r="Q491" s="127" t="str">
        <f t="shared" si="52"/>
        <v/>
      </c>
      <c r="S491" s="39" t="str">
        <f>IF($H491=$O$5, "", IF($D491="", "", IF($D491&lt;Dashboard!$AJ$1, $S$3, IF($D491=Dashboard!$AJ$1, $S$4, IF($T491&lt;=$T$5, $S$5, $S$6)))))</f>
        <v/>
      </c>
      <c r="T491" s="39" t="str">
        <f>IF($H491=$O$5, "", IF($D491="", "", NETWORKDAYS(Dashboard!$AJ$1, $D491, Timesheet!$S$50:$S$89)-1))</f>
        <v/>
      </c>
      <c r="V491" s="76" t="str">
        <f t="shared" si="53"/>
        <v/>
      </c>
      <c r="W491" s="76" t="str">
        <f t="shared" si="54"/>
        <v/>
      </c>
      <c r="Y491" s="39" t="str">
        <f t="shared" si="55"/>
        <v/>
      </c>
      <c r="Z491" s="39" t="str">
        <f t="shared" si="56"/>
        <v/>
      </c>
      <c r="AB491" s="106" t="str">
        <f t="shared" si="57"/>
        <v/>
      </c>
    </row>
    <row r="492" spans="1:28" x14ac:dyDescent="0.25">
      <c r="A492" s="14"/>
      <c r="B492" s="153" t="str">
        <f t="shared" si="51"/>
        <v/>
      </c>
      <c r="C492" s="14"/>
      <c r="D492" s="460"/>
      <c r="E492" s="446"/>
      <c r="F492" s="445"/>
      <c r="G492" s="462"/>
      <c r="H492" s="484"/>
      <c r="I492" s="463"/>
      <c r="J492" s="485"/>
      <c r="K492" s="14"/>
      <c r="Q492" s="127" t="str">
        <f t="shared" si="52"/>
        <v/>
      </c>
      <c r="S492" s="39" t="str">
        <f>IF($H492=$O$5, "", IF($D492="", "", IF($D492&lt;Dashboard!$AJ$1, $S$3, IF($D492=Dashboard!$AJ$1, $S$4, IF($T492&lt;=$T$5, $S$5, $S$6)))))</f>
        <v/>
      </c>
      <c r="T492" s="39" t="str">
        <f>IF($H492=$O$5, "", IF($D492="", "", NETWORKDAYS(Dashboard!$AJ$1, $D492, Timesheet!$S$50:$S$89)-1))</f>
        <v/>
      </c>
      <c r="V492" s="76" t="str">
        <f t="shared" si="53"/>
        <v/>
      </c>
      <c r="W492" s="76" t="str">
        <f t="shared" si="54"/>
        <v/>
      </c>
      <c r="Y492" s="39" t="str">
        <f t="shared" si="55"/>
        <v/>
      </c>
      <c r="Z492" s="39" t="str">
        <f t="shared" si="56"/>
        <v/>
      </c>
      <c r="AB492" s="106" t="str">
        <f t="shared" si="57"/>
        <v/>
      </c>
    </row>
    <row r="493" spans="1:28" x14ac:dyDescent="0.25">
      <c r="A493" s="14"/>
      <c r="B493" s="153" t="str">
        <f t="shared" si="51"/>
        <v/>
      </c>
      <c r="C493" s="14"/>
      <c r="D493" s="460"/>
      <c r="E493" s="446"/>
      <c r="F493" s="445"/>
      <c r="G493" s="462"/>
      <c r="H493" s="484"/>
      <c r="I493" s="463"/>
      <c r="J493" s="485"/>
      <c r="K493" s="14"/>
      <c r="Q493" s="127" t="str">
        <f t="shared" si="52"/>
        <v/>
      </c>
      <c r="S493" s="39" t="str">
        <f>IF($H493=$O$5, "", IF($D493="", "", IF($D493&lt;Dashboard!$AJ$1, $S$3, IF($D493=Dashboard!$AJ$1, $S$4, IF($T493&lt;=$T$5, $S$5, $S$6)))))</f>
        <v/>
      </c>
      <c r="T493" s="39" t="str">
        <f>IF($H493=$O$5, "", IF($D493="", "", NETWORKDAYS(Dashboard!$AJ$1, $D493, Timesheet!$S$50:$S$89)-1))</f>
        <v/>
      </c>
      <c r="V493" s="76" t="str">
        <f t="shared" si="53"/>
        <v/>
      </c>
      <c r="W493" s="76" t="str">
        <f t="shared" si="54"/>
        <v/>
      </c>
      <c r="Y493" s="39" t="str">
        <f t="shared" si="55"/>
        <v/>
      </c>
      <c r="Z493" s="39" t="str">
        <f t="shared" si="56"/>
        <v/>
      </c>
      <c r="AB493" s="106" t="str">
        <f t="shared" si="57"/>
        <v/>
      </c>
    </row>
    <row r="494" spans="1:28" x14ac:dyDescent="0.25">
      <c r="A494" s="14"/>
      <c r="B494" s="153" t="str">
        <f t="shared" si="51"/>
        <v/>
      </c>
      <c r="C494" s="14"/>
      <c r="D494" s="460"/>
      <c r="E494" s="446"/>
      <c r="F494" s="445"/>
      <c r="G494" s="462"/>
      <c r="H494" s="484"/>
      <c r="I494" s="463"/>
      <c r="J494" s="485"/>
      <c r="K494" s="14"/>
      <c r="Q494" s="127" t="str">
        <f t="shared" si="52"/>
        <v/>
      </c>
      <c r="S494" s="39" t="str">
        <f>IF($H494=$O$5, "", IF($D494="", "", IF($D494&lt;Dashboard!$AJ$1, $S$3, IF($D494=Dashboard!$AJ$1, $S$4, IF($T494&lt;=$T$5, $S$5, $S$6)))))</f>
        <v/>
      </c>
      <c r="T494" s="39" t="str">
        <f>IF($H494=$O$5, "", IF($D494="", "", NETWORKDAYS(Dashboard!$AJ$1, $D494, Timesheet!$S$50:$S$89)-1))</f>
        <v/>
      </c>
      <c r="V494" s="76" t="str">
        <f t="shared" si="53"/>
        <v/>
      </c>
      <c r="W494" s="76" t="str">
        <f t="shared" si="54"/>
        <v/>
      </c>
      <c r="Y494" s="39" t="str">
        <f t="shared" si="55"/>
        <v/>
      </c>
      <c r="Z494" s="39" t="str">
        <f t="shared" si="56"/>
        <v/>
      </c>
      <c r="AB494" s="106" t="str">
        <f t="shared" si="57"/>
        <v/>
      </c>
    </row>
    <row r="495" spans="1:28" x14ac:dyDescent="0.25">
      <c r="A495" s="14"/>
      <c r="B495" s="153" t="str">
        <f t="shared" si="51"/>
        <v/>
      </c>
      <c r="C495" s="14"/>
      <c r="D495" s="460"/>
      <c r="E495" s="446"/>
      <c r="F495" s="445"/>
      <c r="G495" s="462"/>
      <c r="H495" s="484"/>
      <c r="I495" s="463"/>
      <c r="J495" s="485"/>
      <c r="K495" s="14"/>
      <c r="Q495" s="127" t="str">
        <f t="shared" si="52"/>
        <v/>
      </c>
      <c r="S495" s="39" t="str">
        <f>IF($H495=$O$5, "", IF($D495="", "", IF($D495&lt;Dashboard!$AJ$1, $S$3, IF($D495=Dashboard!$AJ$1, $S$4, IF($T495&lt;=$T$5, $S$5, $S$6)))))</f>
        <v/>
      </c>
      <c r="T495" s="39" t="str">
        <f>IF($H495=$O$5, "", IF($D495="", "", NETWORKDAYS(Dashboard!$AJ$1, $D495, Timesheet!$S$50:$S$89)-1))</f>
        <v/>
      </c>
      <c r="V495" s="76" t="str">
        <f t="shared" si="53"/>
        <v/>
      </c>
      <c r="W495" s="76" t="str">
        <f t="shared" si="54"/>
        <v/>
      </c>
      <c r="Y495" s="39" t="str">
        <f t="shared" si="55"/>
        <v/>
      </c>
      <c r="Z495" s="39" t="str">
        <f t="shared" si="56"/>
        <v/>
      </c>
      <c r="AB495" s="106" t="str">
        <f t="shared" si="57"/>
        <v/>
      </c>
    </row>
    <row r="496" spans="1:28" x14ac:dyDescent="0.25">
      <c r="A496" s="14"/>
      <c r="B496" s="153" t="str">
        <f t="shared" si="51"/>
        <v/>
      </c>
      <c r="C496" s="14"/>
      <c r="D496" s="460"/>
      <c r="E496" s="446"/>
      <c r="F496" s="445"/>
      <c r="G496" s="462"/>
      <c r="H496" s="484"/>
      <c r="I496" s="463"/>
      <c r="J496" s="485"/>
      <c r="K496" s="14"/>
      <c r="Q496" s="127" t="str">
        <f t="shared" si="52"/>
        <v/>
      </c>
      <c r="S496" s="39" t="str">
        <f>IF($H496=$O$5, "", IF($D496="", "", IF($D496&lt;Dashboard!$AJ$1, $S$3, IF($D496=Dashboard!$AJ$1, $S$4, IF($T496&lt;=$T$5, $S$5, $S$6)))))</f>
        <v/>
      </c>
      <c r="T496" s="39" t="str">
        <f>IF($H496=$O$5, "", IF($D496="", "", NETWORKDAYS(Dashboard!$AJ$1, $D496, Timesheet!$S$50:$S$89)-1))</f>
        <v/>
      </c>
      <c r="V496" s="76" t="str">
        <f t="shared" si="53"/>
        <v/>
      </c>
      <c r="W496" s="76" t="str">
        <f t="shared" si="54"/>
        <v/>
      </c>
      <c r="Y496" s="39" t="str">
        <f t="shared" si="55"/>
        <v/>
      </c>
      <c r="Z496" s="39" t="str">
        <f t="shared" si="56"/>
        <v/>
      </c>
      <c r="AB496" s="106" t="str">
        <f t="shared" si="57"/>
        <v/>
      </c>
    </row>
    <row r="497" spans="1:28" x14ac:dyDescent="0.25">
      <c r="A497" s="14"/>
      <c r="B497" s="153" t="str">
        <f t="shared" si="51"/>
        <v/>
      </c>
      <c r="C497" s="14"/>
      <c r="D497" s="460"/>
      <c r="E497" s="446"/>
      <c r="F497" s="445"/>
      <c r="G497" s="462"/>
      <c r="H497" s="484"/>
      <c r="I497" s="463"/>
      <c r="J497" s="485"/>
      <c r="K497" s="14"/>
      <c r="Q497" s="127" t="str">
        <f t="shared" si="52"/>
        <v/>
      </c>
      <c r="S497" s="39" t="str">
        <f>IF($H497=$O$5, "", IF($D497="", "", IF($D497&lt;Dashboard!$AJ$1, $S$3, IF($D497=Dashboard!$AJ$1, $S$4, IF($T497&lt;=$T$5, $S$5, $S$6)))))</f>
        <v/>
      </c>
      <c r="T497" s="39" t="str">
        <f>IF($H497=$O$5, "", IF($D497="", "", NETWORKDAYS(Dashboard!$AJ$1, $D497, Timesheet!$S$50:$S$89)-1))</f>
        <v/>
      </c>
      <c r="V497" s="76" t="str">
        <f t="shared" si="53"/>
        <v/>
      </c>
      <c r="W497" s="76" t="str">
        <f t="shared" si="54"/>
        <v/>
      </c>
      <c r="Y497" s="39" t="str">
        <f t="shared" si="55"/>
        <v/>
      </c>
      <c r="Z497" s="39" t="str">
        <f t="shared" si="56"/>
        <v/>
      </c>
      <c r="AB497" s="106" t="str">
        <f t="shared" si="57"/>
        <v/>
      </c>
    </row>
    <row r="498" spans="1:28" x14ac:dyDescent="0.25">
      <c r="A498" s="14"/>
      <c r="B498" s="153" t="str">
        <f t="shared" si="51"/>
        <v/>
      </c>
      <c r="C498" s="14"/>
      <c r="D498" s="460"/>
      <c r="E498" s="446"/>
      <c r="F498" s="445"/>
      <c r="G498" s="462"/>
      <c r="H498" s="484"/>
      <c r="I498" s="463"/>
      <c r="J498" s="485"/>
      <c r="K498" s="14"/>
      <c r="Q498" s="127" t="str">
        <f t="shared" si="52"/>
        <v/>
      </c>
      <c r="S498" s="39" t="str">
        <f>IF($H498=$O$5, "", IF($D498="", "", IF($D498&lt;Dashboard!$AJ$1, $S$3, IF($D498=Dashboard!$AJ$1, $S$4, IF($T498&lt;=$T$5, $S$5, $S$6)))))</f>
        <v/>
      </c>
      <c r="T498" s="39" t="str">
        <f>IF($H498=$O$5, "", IF($D498="", "", NETWORKDAYS(Dashboard!$AJ$1, $D498, Timesheet!$S$50:$S$89)-1))</f>
        <v/>
      </c>
      <c r="V498" s="76" t="str">
        <f t="shared" si="53"/>
        <v/>
      </c>
      <c r="W498" s="76" t="str">
        <f t="shared" si="54"/>
        <v/>
      </c>
      <c r="Y498" s="39" t="str">
        <f t="shared" si="55"/>
        <v/>
      </c>
      <c r="Z498" s="39" t="str">
        <f t="shared" si="56"/>
        <v/>
      </c>
      <c r="AB498" s="106" t="str">
        <f t="shared" si="57"/>
        <v/>
      </c>
    </row>
    <row r="499" spans="1:28" x14ac:dyDescent="0.25">
      <c r="A499" s="14"/>
      <c r="B499" s="153" t="str">
        <f t="shared" si="51"/>
        <v/>
      </c>
      <c r="C499" s="14"/>
      <c r="D499" s="460"/>
      <c r="E499" s="446"/>
      <c r="F499" s="445"/>
      <c r="G499" s="462"/>
      <c r="H499" s="484"/>
      <c r="I499" s="463"/>
      <c r="J499" s="485"/>
      <c r="K499" s="14"/>
      <c r="Q499" s="127" t="str">
        <f t="shared" si="52"/>
        <v/>
      </c>
      <c r="S499" s="39" t="str">
        <f>IF($H499=$O$5, "", IF($D499="", "", IF($D499&lt;Dashboard!$AJ$1, $S$3, IF($D499=Dashboard!$AJ$1, $S$4, IF($T499&lt;=$T$5, $S$5, $S$6)))))</f>
        <v/>
      </c>
      <c r="T499" s="39" t="str">
        <f>IF($H499=$O$5, "", IF($D499="", "", NETWORKDAYS(Dashboard!$AJ$1, $D499, Timesheet!$S$50:$S$89)-1))</f>
        <v/>
      </c>
      <c r="V499" s="76" t="str">
        <f t="shared" si="53"/>
        <v/>
      </c>
      <c r="W499" s="76" t="str">
        <f t="shared" si="54"/>
        <v/>
      </c>
      <c r="Y499" s="39" t="str">
        <f t="shared" si="55"/>
        <v/>
      </c>
      <c r="Z499" s="39" t="str">
        <f t="shared" si="56"/>
        <v/>
      </c>
      <c r="AB499" s="106" t="str">
        <f t="shared" si="57"/>
        <v/>
      </c>
    </row>
    <row r="500" spans="1:28" x14ac:dyDescent="0.25">
      <c r="A500" s="14"/>
      <c r="B500" s="153" t="str">
        <f t="shared" si="51"/>
        <v/>
      </c>
      <c r="C500" s="14"/>
      <c r="D500" s="460"/>
      <c r="E500" s="446"/>
      <c r="F500" s="445"/>
      <c r="G500" s="462"/>
      <c r="H500" s="484"/>
      <c r="I500" s="463"/>
      <c r="J500" s="485"/>
      <c r="K500" s="14"/>
      <c r="Q500" s="127" t="str">
        <f t="shared" si="52"/>
        <v/>
      </c>
      <c r="S500" s="39" t="str">
        <f>IF($H500=$O$5, "", IF($D500="", "", IF($D500&lt;Dashboard!$AJ$1, $S$3, IF($D500=Dashboard!$AJ$1, $S$4, IF($T500&lt;=$T$5, $S$5, $S$6)))))</f>
        <v/>
      </c>
      <c r="T500" s="39" t="str">
        <f>IF($H500=$O$5, "", IF($D500="", "", NETWORKDAYS(Dashboard!$AJ$1, $D500, Timesheet!$S$50:$S$89)-1))</f>
        <v/>
      </c>
      <c r="V500" s="76" t="str">
        <f t="shared" si="53"/>
        <v/>
      </c>
      <c r="W500" s="76" t="str">
        <f t="shared" si="54"/>
        <v/>
      </c>
      <c r="Y500" s="39" t="str">
        <f t="shared" si="55"/>
        <v/>
      </c>
      <c r="Z500" s="39" t="str">
        <f t="shared" si="56"/>
        <v/>
      </c>
      <c r="AB500" s="106" t="str">
        <f t="shared" si="57"/>
        <v/>
      </c>
    </row>
    <row r="501" spans="1:28" x14ac:dyDescent="0.25">
      <c r="A501" s="14"/>
      <c r="B501" s="153" t="str">
        <f t="shared" si="51"/>
        <v/>
      </c>
      <c r="C501" s="14"/>
      <c r="D501" s="460"/>
      <c r="E501" s="446"/>
      <c r="F501" s="445"/>
      <c r="G501" s="462"/>
      <c r="H501" s="484"/>
      <c r="I501" s="463"/>
      <c r="J501" s="485"/>
      <c r="K501" s="14"/>
      <c r="Q501" s="127" t="str">
        <f t="shared" si="52"/>
        <v/>
      </c>
      <c r="S501" s="39" t="str">
        <f>IF($H501=$O$5, "", IF($D501="", "", IF($D501&lt;Dashboard!$AJ$1, $S$3, IF($D501=Dashboard!$AJ$1, $S$4, IF($T501&lt;=$T$5, $S$5, $S$6)))))</f>
        <v/>
      </c>
      <c r="T501" s="39" t="str">
        <f>IF($H501=$O$5, "", IF($D501="", "", NETWORKDAYS(Dashboard!$AJ$1, $D501, Timesheet!$S$50:$S$89)-1))</f>
        <v/>
      </c>
      <c r="V501" s="76" t="str">
        <f t="shared" si="53"/>
        <v/>
      </c>
      <c r="W501" s="76" t="str">
        <f t="shared" si="54"/>
        <v/>
      </c>
      <c r="Y501" s="39" t="str">
        <f t="shared" si="55"/>
        <v/>
      </c>
      <c r="Z501" s="39" t="str">
        <f t="shared" si="56"/>
        <v/>
      </c>
      <c r="AB501" s="106" t="str">
        <f t="shared" si="57"/>
        <v/>
      </c>
    </row>
    <row r="502" spans="1:28" x14ac:dyDescent="0.25">
      <c r="A502" s="14"/>
      <c r="B502" s="153" t="str">
        <f t="shared" si="51"/>
        <v/>
      </c>
      <c r="C502" s="14"/>
      <c r="D502" s="460"/>
      <c r="E502" s="446"/>
      <c r="F502" s="445"/>
      <c r="G502" s="462"/>
      <c r="H502" s="484"/>
      <c r="I502" s="463"/>
      <c r="J502" s="485"/>
      <c r="K502" s="14"/>
      <c r="Q502" s="127" t="str">
        <f t="shared" si="52"/>
        <v/>
      </c>
      <c r="S502" s="39" t="str">
        <f>IF($H502=$O$5, "", IF($D502="", "", IF($D502&lt;Dashboard!$AJ$1, $S$3, IF($D502=Dashboard!$AJ$1, $S$4, IF($T502&lt;=$T$5, $S$5, $S$6)))))</f>
        <v/>
      </c>
      <c r="T502" s="39" t="str">
        <f>IF($H502=$O$5, "", IF($D502="", "", NETWORKDAYS(Dashboard!$AJ$1, $D502, Timesheet!$S$50:$S$89)-1))</f>
        <v/>
      </c>
      <c r="V502" s="76" t="str">
        <f t="shared" si="53"/>
        <v/>
      </c>
      <c r="W502" s="76" t="str">
        <f t="shared" si="54"/>
        <v/>
      </c>
      <c r="Y502" s="39" t="str">
        <f t="shared" si="55"/>
        <v/>
      </c>
      <c r="Z502" s="39" t="str">
        <f t="shared" si="56"/>
        <v/>
      </c>
      <c r="AB502" s="106" t="str">
        <f t="shared" si="57"/>
        <v/>
      </c>
    </row>
    <row r="503" spans="1:28" x14ac:dyDescent="0.25">
      <c r="A503" s="14"/>
      <c r="B503" s="153" t="str">
        <f t="shared" si="51"/>
        <v/>
      </c>
      <c r="C503" s="14"/>
      <c r="D503" s="460"/>
      <c r="E503" s="446"/>
      <c r="F503" s="445"/>
      <c r="G503" s="462"/>
      <c r="H503" s="484"/>
      <c r="I503" s="463"/>
      <c r="J503" s="485"/>
      <c r="K503" s="14"/>
      <c r="Q503" s="127" t="str">
        <f t="shared" si="52"/>
        <v/>
      </c>
      <c r="S503" s="39" t="str">
        <f>IF($H503=$O$5, "", IF($D503="", "", IF($D503&lt;Dashboard!$AJ$1, $S$3, IF($D503=Dashboard!$AJ$1, $S$4, IF($T503&lt;=$T$5, $S$5, $S$6)))))</f>
        <v/>
      </c>
      <c r="T503" s="39" t="str">
        <f>IF($H503=$O$5, "", IF($D503="", "", NETWORKDAYS(Dashboard!$AJ$1, $D503, Timesheet!$S$50:$S$89)-1))</f>
        <v/>
      </c>
      <c r="V503" s="76" t="str">
        <f t="shared" si="53"/>
        <v/>
      </c>
      <c r="W503" s="76" t="str">
        <f t="shared" si="54"/>
        <v/>
      </c>
      <c r="Y503" s="39" t="str">
        <f t="shared" si="55"/>
        <v/>
      </c>
      <c r="Z503" s="39" t="str">
        <f t="shared" si="56"/>
        <v/>
      </c>
      <c r="AB503" s="106" t="str">
        <f t="shared" si="57"/>
        <v/>
      </c>
    </row>
    <row r="504" spans="1:28" x14ac:dyDescent="0.25">
      <c r="A504" s="14"/>
      <c r="B504" s="153" t="str">
        <f t="shared" si="51"/>
        <v/>
      </c>
      <c r="C504" s="14"/>
      <c r="D504" s="460"/>
      <c r="E504" s="446"/>
      <c r="F504" s="445"/>
      <c r="G504" s="462"/>
      <c r="H504" s="484"/>
      <c r="I504" s="463"/>
      <c r="J504" s="485"/>
      <c r="K504" s="14"/>
      <c r="Q504" s="127" t="str">
        <f t="shared" si="52"/>
        <v/>
      </c>
      <c r="S504" s="39" t="str">
        <f>IF($H504=$O$5, "", IF($D504="", "", IF($D504&lt;Dashboard!$AJ$1, $S$3, IF($D504=Dashboard!$AJ$1, $S$4, IF($T504&lt;=$T$5, $S$5, $S$6)))))</f>
        <v/>
      </c>
      <c r="T504" s="39" t="str">
        <f>IF($H504=$O$5, "", IF($D504="", "", NETWORKDAYS(Dashboard!$AJ$1, $D504, Timesheet!$S$50:$S$89)-1))</f>
        <v/>
      </c>
      <c r="V504" s="76" t="str">
        <f t="shared" si="53"/>
        <v/>
      </c>
      <c r="W504" s="76" t="str">
        <f t="shared" si="54"/>
        <v/>
      </c>
      <c r="Y504" s="39" t="str">
        <f t="shared" si="55"/>
        <v/>
      </c>
      <c r="Z504" s="39" t="str">
        <f t="shared" si="56"/>
        <v/>
      </c>
      <c r="AB504" s="106" t="str">
        <f t="shared" si="57"/>
        <v/>
      </c>
    </row>
    <row r="505" spans="1:28" x14ac:dyDescent="0.25">
      <c r="A505" s="14"/>
      <c r="B505" s="153" t="str">
        <f t="shared" si="51"/>
        <v/>
      </c>
      <c r="C505" s="14"/>
      <c r="D505" s="460"/>
      <c r="E505" s="446"/>
      <c r="F505" s="445"/>
      <c r="G505" s="462"/>
      <c r="H505" s="484"/>
      <c r="I505" s="463"/>
      <c r="J505" s="485"/>
      <c r="K505" s="14"/>
      <c r="Q505" s="127" t="str">
        <f t="shared" si="52"/>
        <v/>
      </c>
      <c r="S505" s="39" t="str">
        <f>IF($H505=$O$5, "", IF($D505="", "", IF($D505&lt;Dashboard!$AJ$1, $S$3, IF($D505=Dashboard!$AJ$1, $S$4, IF($T505&lt;=$T$5, $S$5, $S$6)))))</f>
        <v/>
      </c>
      <c r="T505" s="39" t="str">
        <f>IF($H505=$O$5, "", IF($D505="", "", NETWORKDAYS(Dashboard!$AJ$1, $D505, Timesheet!$S$50:$S$89)-1))</f>
        <v/>
      </c>
      <c r="V505" s="76" t="str">
        <f t="shared" si="53"/>
        <v/>
      </c>
      <c r="W505" s="76" t="str">
        <f t="shared" si="54"/>
        <v/>
      </c>
      <c r="Y505" s="39" t="str">
        <f t="shared" si="55"/>
        <v/>
      </c>
      <c r="Z505" s="39" t="str">
        <f t="shared" si="56"/>
        <v/>
      </c>
      <c r="AB505" s="106" t="str">
        <f t="shared" si="57"/>
        <v/>
      </c>
    </row>
    <row r="506" spans="1:28" x14ac:dyDescent="0.25">
      <c r="A506" s="14"/>
      <c r="B506" s="153" t="str">
        <f t="shared" si="51"/>
        <v/>
      </c>
      <c r="C506" s="14"/>
      <c r="D506" s="460"/>
      <c r="E506" s="446"/>
      <c r="F506" s="445"/>
      <c r="G506" s="462"/>
      <c r="H506" s="484"/>
      <c r="I506" s="463"/>
      <c r="J506" s="485"/>
      <c r="K506" s="14"/>
      <c r="Q506" s="127" t="str">
        <f t="shared" si="52"/>
        <v/>
      </c>
      <c r="S506" s="39" t="str">
        <f>IF($H506=$O$5, "", IF($D506="", "", IF($D506&lt;Dashboard!$AJ$1, $S$3, IF($D506=Dashboard!$AJ$1, $S$4, IF($T506&lt;=$T$5, $S$5, $S$6)))))</f>
        <v/>
      </c>
      <c r="T506" s="39" t="str">
        <f>IF($H506=$O$5, "", IF($D506="", "", NETWORKDAYS(Dashboard!$AJ$1, $D506, Timesheet!$S$50:$S$89)-1))</f>
        <v/>
      </c>
      <c r="V506" s="76" t="str">
        <f t="shared" si="53"/>
        <v/>
      </c>
      <c r="W506" s="76" t="str">
        <f t="shared" si="54"/>
        <v/>
      </c>
      <c r="Y506" s="39" t="str">
        <f t="shared" si="55"/>
        <v/>
      </c>
      <c r="Z506" s="39" t="str">
        <f t="shared" si="56"/>
        <v/>
      </c>
      <c r="AB506" s="106" t="str">
        <f t="shared" si="57"/>
        <v/>
      </c>
    </row>
    <row r="507" spans="1:28" x14ac:dyDescent="0.25">
      <c r="A507" s="14"/>
      <c r="B507" s="153" t="str">
        <f t="shared" si="51"/>
        <v/>
      </c>
      <c r="C507" s="14"/>
      <c r="D507" s="460"/>
      <c r="E507" s="446"/>
      <c r="F507" s="445"/>
      <c r="G507" s="462"/>
      <c r="H507" s="484"/>
      <c r="I507" s="463"/>
      <c r="J507" s="485"/>
      <c r="K507" s="14"/>
      <c r="Q507" s="127" t="str">
        <f t="shared" si="52"/>
        <v/>
      </c>
      <c r="S507" s="39" t="str">
        <f>IF($H507=$O$5, "", IF($D507="", "", IF($D507&lt;Dashboard!$AJ$1, $S$3, IF($D507=Dashboard!$AJ$1, $S$4, IF($T507&lt;=$T$5, $S$5, $S$6)))))</f>
        <v/>
      </c>
      <c r="T507" s="39" t="str">
        <f>IF($H507=$O$5, "", IF($D507="", "", NETWORKDAYS(Dashboard!$AJ$1, $D507, Timesheet!$S$50:$S$89)-1))</f>
        <v/>
      </c>
      <c r="V507" s="76" t="str">
        <f t="shared" si="53"/>
        <v/>
      </c>
      <c r="W507" s="76" t="str">
        <f t="shared" si="54"/>
        <v/>
      </c>
      <c r="Y507" s="39" t="str">
        <f t="shared" si="55"/>
        <v/>
      </c>
      <c r="Z507" s="39" t="str">
        <f t="shared" si="56"/>
        <v/>
      </c>
      <c r="AB507" s="106" t="str">
        <f t="shared" si="57"/>
        <v/>
      </c>
    </row>
    <row r="508" spans="1:28" x14ac:dyDescent="0.25">
      <c r="A508" s="14"/>
      <c r="B508" s="153" t="str">
        <f t="shared" si="51"/>
        <v/>
      </c>
      <c r="C508" s="14"/>
      <c r="D508" s="460"/>
      <c r="E508" s="446"/>
      <c r="F508" s="445"/>
      <c r="G508" s="462"/>
      <c r="H508" s="484"/>
      <c r="I508" s="463"/>
      <c r="J508" s="485"/>
      <c r="K508" s="14"/>
      <c r="Q508" s="127" t="str">
        <f t="shared" si="52"/>
        <v/>
      </c>
      <c r="S508" s="39" t="str">
        <f>IF($H508=$O$5, "", IF($D508="", "", IF($D508&lt;Dashboard!$AJ$1, $S$3, IF($D508=Dashboard!$AJ$1, $S$4, IF($T508&lt;=$T$5, $S$5, $S$6)))))</f>
        <v/>
      </c>
      <c r="T508" s="39" t="str">
        <f>IF($H508=$O$5, "", IF($D508="", "", NETWORKDAYS(Dashboard!$AJ$1, $D508, Timesheet!$S$50:$S$89)-1))</f>
        <v/>
      </c>
      <c r="V508" s="76" t="str">
        <f t="shared" si="53"/>
        <v/>
      </c>
      <c r="W508" s="76" t="str">
        <f t="shared" si="54"/>
        <v/>
      </c>
      <c r="Y508" s="39" t="str">
        <f t="shared" si="55"/>
        <v/>
      </c>
      <c r="Z508" s="39" t="str">
        <f t="shared" si="56"/>
        <v/>
      </c>
      <c r="AB508" s="106" t="str">
        <f t="shared" si="57"/>
        <v/>
      </c>
    </row>
    <row r="509" spans="1:28" x14ac:dyDescent="0.25">
      <c r="A509" s="14"/>
      <c r="B509" s="153" t="str">
        <f t="shared" si="51"/>
        <v/>
      </c>
      <c r="C509" s="14"/>
      <c r="D509" s="460"/>
      <c r="E509" s="446"/>
      <c r="F509" s="445"/>
      <c r="G509" s="462"/>
      <c r="H509" s="484"/>
      <c r="I509" s="463"/>
      <c r="J509" s="485"/>
      <c r="K509" s="14"/>
      <c r="Q509" s="127" t="str">
        <f t="shared" si="52"/>
        <v/>
      </c>
      <c r="S509" s="39" t="str">
        <f>IF($H509=$O$5, "", IF($D509="", "", IF($D509&lt;Dashboard!$AJ$1, $S$3, IF($D509=Dashboard!$AJ$1, $S$4, IF($T509&lt;=$T$5, $S$5, $S$6)))))</f>
        <v/>
      </c>
      <c r="T509" s="39" t="str">
        <f>IF($H509=$O$5, "", IF($D509="", "", NETWORKDAYS(Dashboard!$AJ$1, $D509, Timesheet!$S$50:$S$89)-1))</f>
        <v/>
      </c>
      <c r="V509" s="76" t="str">
        <f t="shared" si="53"/>
        <v/>
      </c>
      <c r="W509" s="76" t="str">
        <f t="shared" si="54"/>
        <v/>
      </c>
      <c r="Y509" s="39" t="str">
        <f t="shared" si="55"/>
        <v/>
      </c>
      <c r="Z509" s="39" t="str">
        <f t="shared" si="56"/>
        <v/>
      </c>
      <c r="AB509" s="106" t="str">
        <f t="shared" si="57"/>
        <v/>
      </c>
    </row>
    <row r="510" spans="1:28" x14ac:dyDescent="0.25">
      <c r="A510" s="14"/>
      <c r="B510" s="153" t="str">
        <f t="shared" si="51"/>
        <v/>
      </c>
      <c r="C510" s="14"/>
      <c r="D510" s="460"/>
      <c r="E510" s="446"/>
      <c r="F510" s="445"/>
      <c r="G510" s="462"/>
      <c r="H510" s="484"/>
      <c r="I510" s="463"/>
      <c r="J510" s="485"/>
      <c r="K510" s="14"/>
      <c r="Q510" s="127" t="str">
        <f t="shared" si="52"/>
        <v/>
      </c>
      <c r="S510" s="39" t="str">
        <f>IF($H510=$O$5, "", IF($D510="", "", IF($D510&lt;Dashboard!$AJ$1, $S$3, IF($D510=Dashboard!$AJ$1, $S$4, IF($T510&lt;=$T$5, $S$5, $S$6)))))</f>
        <v/>
      </c>
      <c r="T510" s="39" t="str">
        <f>IF($H510=$O$5, "", IF($D510="", "", NETWORKDAYS(Dashboard!$AJ$1, $D510, Timesheet!$S$50:$S$89)-1))</f>
        <v/>
      </c>
      <c r="V510" s="76" t="str">
        <f t="shared" si="53"/>
        <v/>
      </c>
      <c r="W510" s="76" t="str">
        <f t="shared" si="54"/>
        <v/>
      </c>
      <c r="Y510" s="39" t="str">
        <f t="shared" si="55"/>
        <v/>
      </c>
      <c r="Z510" s="39" t="str">
        <f t="shared" si="56"/>
        <v/>
      </c>
      <c r="AB510" s="106" t="str">
        <f t="shared" si="57"/>
        <v/>
      </c>
    </row>
    <row r="511" spans="1:28" x14ac:dyDescent="0.25">
      <c r="A511" s="14"/>
      <c r="B511" s="153" t="str">
        <f t="shared" si="51"/>
        <v/>
      </c>
      <c r="C511" s="14"/>
      <c r="D511" s="460"/>
      <c r="E511" s="446"/>
      <c r="F511" s="445"/>
      <c r="G511" s="462"/>
      <c r="H511" s="484"/>
      <c r="I511" s="463"/>
      <c r="J511" s="485"/>
      <c r="K511" s="14"/>
      <c r="Q511" s="127" t="str">
        <f t="shared" si="52"/>
        <v/>
      </c>
      <c r="S511" s="39" t="str">
        <f>IF($H511=$O$5, "", IF($D511="", "", IF($D511&lt;Dashboard!$AJ$1, $S$3, IF($D511=Dashboard!$AJ$1, $S$4, IF($T511&lt;=$T$5, $S$5, $S$6)))))</f>
        <v/>
      </c>
      <c r="T511" s="39" t="str">
        <f>IF($H511=$O$5, "", IF($D511="", "", NETWORKDAYS(Dashboard!$AJ$1, $D511, Timesheet!$S$50:$S$89)-1))</f>
        <v/>
      </c>
      <c r="V511" s="76" t="str">
        <f t="shared" si="53"/>
        <v/>
      </c>
      <c r="W511" s="76" t="str">
        <f t="shared" si="54"/>
        <v/>
      </c>
      <c r="Y511" s="39" t="str">
        <f t="shared" si="55"/>
        <v/>
      </c>
      <c r="Z511" s="39" t="str">
        <f t="shared" si="56"/>
        <v/>
      </c>
      <c r="AB511" s="106" t="str">
        <f t="shared" si="57"/>
        <v/>
      </c>
    </row>
    <row r="512" spans="1:28" x14ac:dyDescent="0.25">
      <c r="A512" s="14"/>
      <c r="B512" s="153" t="str">
        <f t="shared" si="51"/>
        <v/>
      </c>
      <c r="C512" s="14"/>
      <c r="D512" s="460"/>
      <c r="E512" s="446"/>
      <c r="F512" s="445"/>
      <c r="G512" s="462"/>
      <c r="H512" s="484"/>
      <c r="I512" s="463"/>
      <c r="J512" s="485"/>
      <c r="K512" s="14"/>
      <c r="Q512" s="127" t="str">
        <f t="shared" si="52"/>
        <v/>
      </c>
      <c r="S512" s="39" t="str">
        <f>IF($H512=$O$5, "", IF($D512="", "", IF($D512&lt;Dashboard!$AJ$1, $S$3, IF($D512=Dashboard!$AJ$1, $S$4, IF($T512&lt;=$T$5, $S$5, $S$6)))))</f>
        <v/>
      </c>
      <c r="T512" s="39" t="str">
        <f>IF($H512=$O$5, "", IF($D512="", "", NETWORKDAYS(Dashboard!$AJ$1, $D512, Timesheet!$S$50:$S$89)-1))</f>
        <v/>
      </c>
      <c r="V512" s="76" t="str">
        <f t="shared" si="53"/>
        <v/>
      </c>
      <c r="W512" s="76" t="str">
        <f t="shared" si="54"/>
        <v/>
      </c>
      <c r="Y512" s="39" t="str">
        <f t="shared" si="55"/>
        <v/>
      </c>
      <c r="Z512" s="39" t="str">
        <f t="shared" si="56"/>
        <v/>
      </c>
      <c r="AB512" s="106" t="str">
        <f t="shared" si="57"/>
        <v/>
      </c>
    </row>
    <row r="513" spans="1:28" x14ac:dyDescent="0.25">
      <c r="A513" s="14"/>
      <c r="B513" s="153" t="str">
        <f t="shared" si="51"/>
        <v/>
      </c>
      <c r="C513" s="14"/>
      <c r="D513" s="460"/>
      <c r="E513" s="446"/>
      <c r="F513" s="445"/>
      <c r="G513" s="462"/>
      <c r="H513" s="484"/>
      <c r="I513" s="463"/>
      <c r="J513" s="485"/>
      <c r="K513" s="14"/>
      <c r="Q513" s="127" t="str">
        <f t="shared" si="52"/>
        <v/>
      </c>
      <c r="S513" s="39" t="str">
        <f>IF($H513=$O$5, "", IF($D513="", "", IF($D513&lt;Dashboard!$AJ$1, $S$3, IF($D513=Dashboard!$AJ$1, $S$4, IF($T513&lt;=$T$5, $S$5, $S$6)))))</f>
        <v/>
      </c>
      <c r="T513" s="39" t="str">
        <f>IF($H513=$O$5, "", IF($D513="", "", NETWORKDAYS(Dashboard!$AJ$1, $D513, Timesheet!$S$50:$S$89)-1))</f>
        <v/>
      </c>
      <c r="V513" s="76" t="str">
        <f t="shared" si="53"/>
        <v/>
      </c>
      <c r="W513" s="76" t="str">
        <f t="shared" si="54"/>
        <v/>
      </c>
      <c r="Y513" s="39" t="str">
        <f t="shared" si="55"/>
        <v/>
      </c>
      <c r="Z513" s="39" t="str">
        <f t="shared" si="56"/>
        <v/>
      </c>
      <c r="AB513" s="106" t="str">
        <f t="shared" si="57"/>
        <v/>
      </c>
    </row>
    <row r="514" spans="1:28" x14ac:dyDescent="0.25">
      <c r="A514" s="14"/>
      <c r="B514" s="153" t="str">
        <f t="shared" si="51"/>
        <v/>
      </c>
      <c r="C514" s="14"/>
      <c r="D514" s="460"/>
      <c r="E514" s="446"/>
      <c r="F514" s="445"/>
      <c r="G514" s="462"/>
      <c r="H514" s="484"/>
      <c r="I514" s="463"/>
      <c r="J514" s="485"/>
      <c r="K514" s="14"/>
      <c r="Q514" s="127" t="str">
        <f t="shared" si="52"/>
        <v/>
      </c>
      <c r="S514" s="39" t="str">
        <f>IF($H514=$O$5, "", IF($D514="", "", IF($D514&lt;Dashboard!$AJ$1, $S$3, IF($D514=Dashboard!$AJ$1, $S$4, IF($T514&lt;=$T$5, $S$5, $S$6)))))</f>
        <v/>
      </c>
      <c r="T514" s="39" t="str">
        <f>IF($H514=$O$5, "", IF($D514="", "", NETWORKDAYS(Dashboard!$AJ$1, $D514, Timesheet!$S$50:$S$89)-1))</f>
        <v/>
      </c>
      <c r="V514" s="76" t="str">
        <f t="shared" si="53"/>
        <v/>
      </c>
      <c r="W514" s="76" t="str">
        <f t="shared" si="54"/>
        <v/>
      </c>
      <c r="Y514" s="39" t="str">
        <f t="shared" si="55"/>
        <v/>
      </c>
      <c r="Z514" s="39" t="str">
        <f t="shared" si="56"/>
        <v/>
      </c>
      <c r="AB514" s="106" t="str">
        <f t="shared" si="57"/>
        <v/>
      </c>
    </row>
    <row r="515" spans="1:28" x14ac:dyDescent="0.25">
      <c r="A515" s="14"/>
      <c r="B515" s="153" t="str">
        <f t="shared" si="51"/>
        <v/>
      </c>
      <c r="C515" s="14"/>
      <c r="D515" s="460"/>
      <c r="E515" s="446"/>
      <c r="F515" s="445"/>
      <c r="G515" s="462"/>
      <c r="H515" s="484"/>
      <c r="I515" s="463"/>
      <c r="J515" s="485"/>
      <c r="K515" s="14"/>
      <c r="Q515" s="127" t="str">
        <f t="shared" si="52"/>
        <v/>
      </c>
      <c r="S515" s="39" t="str">
        <f>IF($H515=$O$5, "", IF($D515="", "", IF($D515&lt;Dashboard!$AJ$1, $S$3, IF($D515=Dashboard!$AJ$1, $S$4, IF($T515&lt;=$T$5, $S$5, $S$6)))))</f>
        <v/>
      </c>
      <c r="T515" s="39" t="str">
        <f>IF($H515=$O$5, "", IF($D515="", "", NETWORKDAYS(Dashboard!$AJ$1, $D515, Timesheet!$S$50:$S$89)-1))</f>
        <v/>
      </c>
      <c r="V515" s="76" t="str">
        <f t="shared" si="53"/>
        <v/>
      </c>
      <c r="W515" s="76" t="str">
        <f t="shared" si="54"/>
        <v/>
      </c>
      <c r="Y515" s="39" t="str">
        <f t="shared" si="55"/>
        <v/>
      </c>
      <c r="Z515" s="39" t="str">
        <f t="shared" si="56"/>
        <v/>
      </c>
      <c r="AB515" s="106" t="str">
        <f t="shared" si="57"/>
        <v/>
      </c>
    </row>
    <row r="516" spans="1:28" x14ac:dyDescent="0.25">
      <c r="A516" s="14"/>
      <c r="B516" s="153" t="str">
        <f t="shared" si="51"/>
        <v/>
      </c>
      <c r="C516" s="14"/>
      <c r="D516" s="460"/>
      <c r="E516" s="446"/>
      <c r="F516" s="445"/>
      <c r="G516" s="462"/>
      <c r="H516" s="484"/>
      <c r="I516" s="463"/>
      <c r="J516" s="485"/>
      <c r="K516" s="14"/>
      <c r="Q516" s="127" t="str">
        <f t="shared" si="52"/>
        <v/>
      </c>
      <c r="S516" s="39" t="str">
        <f>IF($H516=$O$5, "", IF($D516="", "", IF($D516&lt;Dashboard!$AJ$1, $S$3, IF($D516=Dashboard!$AJ$1, $S$4, IF($T516&lt;=$T$5, $S$5, $S$6)))))</f>
        <v/>
      </c>
      <c r="T516" s="39" t="str">
        <f>IF($H516=$O$5, "", IF($D516="", "", NETWORKDAYS(Dashboard!$AJ$1, $D516, Timesheet!$S$50:$S$89)-1))</f>
        <v/>
      </c>
      <c r="V516" s="76" t="str">
        <f t="shared" si="53"/>
        <v/>
      </c>
      <c r="W516" s="76" t="str">
        <f t="shared" si="54"/>
        <v/>
      </c>
      <c r="Y516" s="39" t="str">
        <f t="shared" si="55"/>
        <v/>
      </c>
      <c r="Z516" s="39" t="str">
        <f t="shared" si="56"/>
        <v/>
      </c>
      <c r="AB516" s="106" t="str">
        <f t="shared" si="57"/>
        <v/>
      </c>
    </row>
    <row r="517" spans="1:28" x14ac:dyDescent="0.25">
      <c r="A517" s="14"/>
      <c r="B517" s="153" t="str">
        <f t="shared" si="51"/>
        <v/>
      </c>
      <c r="C517" s="14"/>
      <c r="D517" s="460"/>
      <c r="E517" s="446"/>
      <c r="F517" s="445"/>
      <c r="G517" s="462"/>
      <c r="H517" s="484"/>
      <c r="I517" s="463"/>
      <c r="J517" s="485"/>
      <c r="K517" s="14"/>
      <c r="Q517" s="127" t="str">
        <f t="shared" si="52"/>
        <v/>
      </c>
      <c r="S517" s="39" t="str">
        <f>IF($H517=$O$5, "", IF($D517="", "", IF($D517&lt;Dashboard!$AJ$1, $S$3, IF($D517=Dashboard!$AJ$1, $S$4, IF($T517&lt;=$T$5, $S$5, $S$6)))))</f>
        <v/>
      </c>
      <c r="T517" s="39" t="str">
        <f>IF($H517=$O$5, "", IF($D517="", "", NETWORKDAYS(Dashboard!$AJ$1, $D517, Timesheet!$S$50:$S$89)-1))</f>
        <v/>
      </c>
      <c r="V517" s="76" t="str">
        <f t="shared" si="53"/>
        <v/>
      </c>
      <c r="W517" s="76" t="str">
        <f t="shared" si="54"/>
        <v/>
      </c>
      <c r="Y517" s="39" t="str">
        <f t="shared" si="55"/>
        <v/>
      </c>
      <c r="Z517" s="39" t="str">
        <f t="shared" si="56"/>
        <v/>
      </c>
      <c r="AB517" s="106" t="str">
        <f t="shared" si="57"/>
        <v/>
      </c>
    </row>
    <row r="518" spans="1:28" x14ac:dyDescent="0.25">
      <c r="A518" s="14"/>
      <c r="B518" s="153" t="str">
        <f t="shared" si="51"/>
        <v/>
      </c>
      <c r="C518" s="14"/>
      <c r="D518" s="460"/>
      <c r="E518" s="446"/>
      <c r="F518" s="445"/>
      <c r="G518" s="462"/>
      <c r="H518" s="484"/>
      <c r="I518" s="463"/>
      <c r="J518" s="485"/>
      <c r="K518" s="14"/>
      <c r="Q518" s="127" t="str">
        <f t="shared" si="52"/>
        <v/>
      </c>
      <c r="S518" s="39" t="str">
        <f>IF($H518=$O$5, "", IF($D518="", "", IF($D518&lt;Dashboard!$AJ$1, $S$3, IF($D518=Dashboard!$AJ$1, $S$4, IF($T518&lt;=$T$5, $S$5, $S$6)))))</f>
        <v/>
      </c>
      <c r="T518" s="39" t="str">
        <f>IF($H518=$O$5, "", IF($D518="", "", NETWORKDAYS(Dashboard!$AJ$1, $D518, Timesheet!$S$50:$S$89)-1))</f>
        <v/>
      </c>
      <c r="V518" s="76" t="str">
        <f t="shared" si="53"/>
        <v/>
      </c>
      <c r="W518" s="76" t="str">
        <f t="shared" si="54"/>
        <v/>
      </c>
      <c r="Y518" s="39" t="str">
        <f t="shared" si="55"/>
        <v/>
      </c>
      <c r="Z518" s="39" t="str">
        <f t="shared" si="56"/>
        <v/>
      </c>
      <c r="AB518" s="106" t="str">
        <f t="shared" si="57"/>
        <v/>
      </c>
    </row>
    <row r="519" spans="1:28" x14ac:dyDescent="0.25">
      <c r="A519" s="14"/>
      <c r="B519" s="153" t="str">
        <f t="shared" si="51"/>
        <v/>
      </c>
      <c r="C519" s="14"/>
      <c r="D519" s="460"/>
      <c r="E519" s="446"/>
      <c r="F519" s="445"/>
      <c r="G519" s="462"/>
      <c r="H519" s="484"/>
      <c r="I519" s="463"/>
      <c r="J519" s="485"/>
      <c r="K519" s="14"/>
      <c r="Q519" s="127" t="str">
        <f t="shared" si="52"/>
        <v/>
      </c>
      <c r="S519" s="39" t="str">
        <f>IF($H519=$O$5, "", IF($D519="", "", IF($D519&lt;Dashboard!$AJ$1, $S$3, IF($D519=Dashboard!$AJ$1, $S$4, IF($T519&lt;=$T$5, $S$5, $S$6)))))</f>
        <v/>
      </c>
      <c r="T519" s="39" t="str">
        <f>IF($H519=$O$5, "", IF($D519="", "", NETWORKDAYS(Dashboard!$AJ$1, $D519, Timesheet!$S$50:$S$89)-1))</f>
        <v/>
      </c>
      <c r="V519" s="76" t="str">
        <f t="shared" si="53"/>
        <v/>
      </c>
      <c r="W519" s="76" t="str">
        <f t="shared" si="54"/>
        <v/>
      </c>
      <c r="Y519" s="39" t="str">
        <f t="shared" si="55"/>
        <v/>
      </c>
      <c r="Z519" s="39" t="str">
        <f t="shared" si="56"/>
        <v/>
      </c>
      <c r="AB519" s="106" t="str">
        <f t="shared" si="57"/>
        <v/>
      </c>
    </row>
    <row r="520" spans="1:28" x14ac:dyDescent="0.25">
      <c r="A520" s="14"/>
      <c r="B520" s="153" t="str">
        <f t="shared" si="51"/>
        <v/>
      </c>
      <c r="C520" s="14"/>
      <c r="D520" s="460"/>
      <c r="E520" s="446"/>
      <c r="F520" s="445"/>
      <c r="G520" s="462"/>
      <c r="H520" s="484"/>
      <c r="I520" s="463"/>
      <c r="J520" s="485"/>
      <c r="K520" s="14"/>
      <c r="Q520" s="127" t="str">
        <f t="shared" si="52"/>
        <v/>
      </c>
      <c r="S520" s="39" t="str">
        <f>IF($H520=$O$5, "", IF($D520="", "", IF($D520&lt;Dashboard!$AJ$1, $S$3, IF($D520=Dashboard!$AJ$1, $S$4, IF($T520&lt;=$T$5, $S$5, $S$6)))))</f>
        <v/>
      </c>
      <c r="T520" s="39" t="str">
        <f>IF($H520=$O$5, "", IF($D520="", "", NETWORKDAYS(Dashboard!$AJ$1, $D520, Timesheet!$S$50:$S$89)-1))</f>
        <v/>
      </c>
      <c r="V520" s="76" t="str">
        <f t="shared" si="53"/>
        <v/>
      </c>
      <c r="W520" s="76" t="str">
        <f t="shared" si="54"/>
        <v/>
      </c>
      <c r="Y520" s="39" t="str">
        <f t="shared" si="55"/>
        <v/>
      </c>
      <c r="Z520" s="39" t="str">
        <f t="shared" si="56"/>
        <v/>
      </c>
      <c r="AB520" s="106" t="str">
        <f t="shared" si="57"/>
        <v/>
      </c>
    </row>
    <row r="521" spans="1:28" x14ac:dyDescent="0.25">
      <c r="A521" s="14"/>
      <c r="B521" s="153" t="str">
        <f t="shared" si="51"/>
        <v/>
      </c>
      <c r="C521" s="14"/>
      <c r="D521" s="460"/>
      <c r="E521" s="446"/>
      <c r="F521" s="445"/>
      <c r="G521" s="462"/>
      <c r="H521" s="484"/>
      <c r="I521" s="463"/>
      <c r="J521" s="485"/>
      <c r="K521" s="14"/>
      <c r="Q521" s="127" t="str">
        <f t="shared" si="52"/>
        <v/>
      </c>
      <c r="S521" s="39" t="str">
        <f>IF($H521=$O$5, "", IF($D521="", "", IF($D521&lt;Dashboard!$AJ$1, $S$3, IF($D521=Dashboard!$AJ$1, $S$4, IF($T521&lt;=$T$5, $S$5, $S$6)))))</f>
        <v/>
      </c>
      <c r="T521" s="39" t="str">
        <f>IF($H521=$O$5, "", IF($D521="", "", NETWORKDAYS(Dashboard!$AJ$1, $D521, Timesheet!$S$50:$S$89)-1))</f>
        <v/>
      </c>
      <c r="V521" s="76" t="str">
        <f t="shared" si="53"/>
        <v/>
      </c>
      <c r="W521" s="76" t="str">
        <f t="shared" si="54"/>
        <v/>
      </c>
      <c r="Y521" s="39" t="str">
        <f t="shared" si="55"/>
        <v/>
      </c>
      <c r="Z521" s="39" t="str">
        <f t="shared" si="56"/>
        <v/>
      </c>
      <c r="AB521" s="106" t="str">
        <f t="shared" si="57"/>
        <v/>
      </c>
    </row>
    <row r="522" spans="1:28" x14ac:dyDescent="0.25">
      <c r="A522" s="14"/>
      <c r="B522" s="153" t="str">
        <f t="shared" si="51"/>
        <v/>
      </c>
      <c r="C522" s="14"/>
      <c r="D522" s="460"/>
      <c r="E522" s="446"/>
      <c r="F522" s="445"/>
      <c r="G522" s="462"/>
      <c r="H522" s="484"/>
      <c r="I522" s="463"/>
      <c r="J522" s="485"/>
      <c r="K522" s="14"/>
      <c r="Q522" s="127" t="str">
        <f t="shared" si="52"/>
        <v/>
      </c>
      <c r="S522" s="39" t="str">
        <f>IF($H522=$O$5, "", IF($D522="", "", IF($D522&lt;Dashboard!$AJ$1, $S$3, IF($D522=Dashboard!$AJ$1, $S$4, IF($T522&lt;=$T$5, $S$5, $S$6)))))</f>
        <v/>
      </c>
      <c r="T522" s="39" t="str">
        <f>IF($H522=$O$5, "", IF($D522="", "", NETWORKDAYS(Dashboard!$AJ$1, $D522, Timesheet!$S$50:$S$89)-1))</f>
        <v/>
      </c>
      <c r="V522" s="76" t="str">
        <f t="shared" si="53"/>
        <v/>
      </c>
      <c r="W522" s="76" t="str">
        <f t="shared" si="54"/>
        <v/>
      </c>
      <c r="Y522" s="39" t="str">
        <f t="shared" si="55"/>
        <v/>
      </c>
      <c r="Z522" s="39" t="str">
        <f t="shared" si="56"/>
        <v/>
      </c>
      <c r="AB522" s="106" t="str">
        <f t="shared" si="57"/>
        <v/>
      </c>
    </row>
    <row r="523" spans="1:28" x14ac:dyDescent="0.25">
      <c r="A523" s="14"/>
      <c r="B523" s="153" t="str">
        <f t="shared" si="51"/>
        <v/>
      </c>
      <c r="C523" s="14"/>
      <c r="D523" s="460"/>
      <c r="E523" s="446"/>
      <c r="F523" s="445"/>
      <c r="G523" s="462"/>
      <c r="H523" s="484"/>
      <c r="I523" s="463"/>
      <c r="J523" s="485"/>
      <c r="K523" s="14"/>
      <c r="Q523" s="127" t="str">
        <f t="shared" si="52"/>
        <v/>
      </c>
      <c r="S523" s="39" t="str">
        <f>IF($H523=$O$5, "", IF($D523="", "", IF($D523&lt;Dashboard!$AJ$1, $S$3, IF($D523=Dashboard!$AJ$1, $S$4, IF($T523&lt;=$T$5, $S$5, $S$6)))))</f>
        <v/>
      </c>
      <c r="T523" s="39" t="str">
        <f>IF($H523=$O$5, "", IF($D523="", "", NETWORKDAYS(Dashboard!$AJ$1, $D523, Timesheet!$S$50:$S$89)-1))</f>
        <v/>
      </c>
      <c r="V523" s="76" t="str">
        <f t="shared" si="53"/>
        <v/>
      </c>
      <c r="W523" s="76" t="str">
        <f t="shared" si="54"/>
        <v/>
      </c>
      <c r="Y523" s="39" t="str">
        <f t="shared" si="55"/>
        <v/>
      </c>
      <c r="Z523" s="39" t="str">
        <f t="shared" si="56"/>
        <v/>
      </c>
      <c r="AB523" s="106" t="str">
        <f t="shared" si="57"/>
        <v/>
      </c>
    </row>
    <row r="524" spans="1:28" x14ac:dyDescent="0.25">
      <c r="A524" s="14"/>
      <c r="B524" s="153" t="str">
        <f t="shared" ref="B524:B587" si="58">IFERROR(INDEX($B$5:$B$7, MATCH($S524, $D$5:$D$7, 0)), "")</f>
        <v/>
      </c>
      <c r="C524" s="14"/>
      <c r="D524" s="460"/>
      <c r="E524" s="446"/>
      <c r="F524" s="445"/>
      <c r="G524" s="462"/>
      <c r="H524" s="484"/>
      <c r="I524" s="463"/>
      <c r="J524" s="485"/>
      <c r="K524" s="14"/>
      <c r="Q524" s="127" t="str">
        <f t="shared" ref="Q524:Q587" si="59">IF($G524="","",IFERROR(ROUND(INDEX($O$11:$O$18,MATCH($E524,$N$11:$N$18,0))*$G524*24, 2),""))</f>
        <v/>
      </c>
      <c r="S524" s="39" t="str">
        <f>IF($H524=$O$5, "", IF($D524="", "", IF($D524&lt;Dashboard!$AJ$1, $S$3, IF($D524=Dashboard!$AJ$1, $S$4, IF($T524&lt;=$T$5, $S$5, $S$6)))))</f>
        <v/>
      </c>
      <c r="T524" s="39" t="str">
        <f>IF($H524=$O$5, "", IF($D524="", "", NETWORKDAYS(Dashboard!$AJ$1, $D524, Timesheet!$S$50:$S$89)-1))</f>
        <v/>
      </c>
      <c r="V524" s="76" t="str">
        <f t="shared" ref="V524:V587" si="60">IF($Q524="", "", IF($I524="", $Q524, ""))</f>
        <v/>
      </c>
      <c r="W524" s="76" t="str">
        <f t="shared" ref="W524:W587" si="61">IF($Q524="", "", IF($I524="", "", $Q524))</f>
        <v/>
      </c>
      <c r="Y524" s="39" t="str">
        <f t="shared" ref="Y524:Y587" si="62">IF($D524="", "", TEXT($D524, "ddd"))</f>
        <v/>
      </c>
      <c r="Z524" s="39" t="str">
        <f t="shared" ref="Z524:Z587" si="63">IF($Y524="", "", CONCATENATE($Y524, " - ", IF($E524="", "Uncategorised", $E524)))</f>
        <v/>
      </c>
      <c r="AB524" s="106" t="str">
        <f t="shared" ref="AB524:AB587" si="64">IF($D524="","",IF($E524="","Uncategorised",$E524))</f>
        <v/>
      </c>
    </row>
    <row r="525" spans="1:28" x14ac:dyDescent="0.25">
      <c r="A525" s="14"/>
      <c r="B525" s="153" t="str">
        <f t="shared" si="58"/>
        <v/>
      </c>
      <c r="C525" s="14"/>
      <c r="D525" s="460"/>
      <c r="E525" s="446"/>
      <c r="F525" s="445"/>
      <c r="G525" s="462"/>
      <c r="H525" s="484"/>
      <c r="I525" s="463"/>
      <c r="J525" s="485"/>
      <c r="K525" s="14"/>
      <c r="Q525" s="127" t="str">
        <f t="shared" si="59"/>
        <v/>
      </c>
      <c r="S525" s="39" t="str">
        <f>IF($H525=$O$5, "", IF($D525="", "", IF($D525&lt;Dashboard!$AJ$1, $S$3, IF($D525=Dashboard!$AJ$1, $S$4, IF($T525&lt;=$T$5, $S$5, $S$6)))))</f>
        <v/>
      </c>
      <c r="T525" s="39" t="str">
        <f>IF($H525=$O$5, "", IF($D525="", "", NETWORKDAYS(Dashboard!$AJ$1, $D525, Timesheet!$S$50:$S$89)-1))</f>
        <v/>
      </c>
      <c r="V525" s="76" t="str">
        <f t="shared" si="60"/>
        <v/>
      </c>
      <c r="W525" s="76" t="str">
        <f t="shared" si="61"/>
        <v/>
      </c>
      <c r="Y525" s="39" t="str">
        <f t="shared" si="62"/>
        <v/>
      </c>
      <c r="Z525" s="39" t="str">
        <f t="shared" si="63"/>
        <v/>
      </c>
      <c r="AB525" s="106" t="str">
        <f t="shared" si="64"/>
        <v/>
      </c>
    </row>
    <row r="526" spans="1:28" x14ac:dyDescent="0.25">
      <c r="A526" s="14"/>
      <c r="B526" s="153" t="str">
        <f t="shared" si="58"/>
        <v/>
      </c>
      <c r="C526" s="14"/>
      <c r="D526" s="460"/>
      <c r="E526" s="446"/>
      <c r="F526" s="445"/>
      <c r="G526" s="462"/>
      <c r="H526" s="484"/>
      <c r="I526" s="463"/>
      <c r="J526" s="485"/>
      <c r="K526" s="14"/>
      <c r="Q526" s="127" t="str">
        <f t="shared" si="59"/>
        <v/>
      </c>
      <c r="S526" s="39" t="str">
        <f>IF($H526=$O$5, "", IF($D526="", "", IF($D526&lt;Dashboard!$AJ$1, $S$3, IF($D526=Dashboard!$AJ$1, $S$4, IF($T526&lt;=$T$5, $S$5, $S$6)))))</f>
        <v/>
      </c>
      <c r="T526" s="39" t="str">
        <f>IF($H526=$O$5, "", IF($D526="", "", NETWORKDAYS(Dashboard!$AJ$1, $D526, Timesheet!$S$50:$S$89)-1))</f>
        <v/>
      </c>
      <c r="V526" s="76" t="str">
        <f t="shared" si="60"/>
        <v/>
      </c>
      <c r="W526" s="76" t="str">
        <f t="shared" si="61"/>
        <v/>
      </c>
      <c r="Y526" s="39" t="str">
        <f t="shared" si="62"/>
        <v/>
      </c>
      <c r="Z526" s="39" t="str">
        <f t="shared" si="63"/>
        <v/>
      </c>
      <c r="AB526" s="106" t="str">
        <f t="shared" si="64"/>
        <v/>
      </c>
    </row>
    <row r="527" spans="1:28" x14ac:dyDescent="0.25">
      <c r="A527" s="14"/>
      <c r="B527" s="153" t="str">
        <f t="shared" si="58"/>
        <v/>
      </c>
      <c r="C527" s="14"/>
      <c r="D527" s="460"/>
      <c r="E527" s="446"/>
      <c r="F527" s="445"/>
      <c r="G527" s="462"/>
      <c r="H527" s="484"/>
      <c r="I527" s="463"/>
      <c r="J527" s="485"/>
      <c r="K527" s="14"/>
      <c r="Q527" s="127" t="str">
        <f t="shared" si="59"/>
        <v/>
      </c>
      <c r="S527" s="39" t="str">
        <f>IF($H527=$O$5, "", IF($D527="", "", IF($D527&lt;Dashboard!$AJ$1, $S$3, IF($D527=Dashboard!$AJ$1, $S$4, IF($T527&lt;=$T$5, $S$5, $S$6)))))</f>
        <v/>
      </c>
      <c r="T527" s="39" t="str">
        <f>IF($H527=$O$5, "", IF($D527="", "", NETWORKDAYS(Dashboard!$AJ$1, $D527, Timesheet!$S$50:$S$89)-1))</f>
        <v/>
      </c>
      <c r="V527" s="76" t="str">
        <f t="shared" si="60"/>
        <v/>
      </c>
      <c r="W527" s="76" t="str">
        <f t="shared" si="61"/>
        <v/>
      </c>
      <c r="Y527" s="39" t="str">
        <f t="shared" si="62"/>
        <v/>
      </c>
      <c r="Z527" s="39" t="str">
        <f t="shared" si="63"/>
        <v/>
      </c>
      <c r="AB527" s="106" t="str">
        <f t="shared" si="64"/>
        <v/>
      </c>
    </row>
    <row r="528" spans="1:28" x14ac:dyDescent="0.25">
      <c r="A528" s="14"/>
      <c r="B528" s="153" t="str">
        <f t="shared" si="58"/>
        <v/>
      </c>
      <c r="C528" s="14"/>
      <c r="D528" s="460"/>
      <c r="E528" s="446"/>
      <c r="F528" s="445"/>
      <c r="G528" s="462"/>
      <c r="H528" s="484"/>
      <c r="I528" s="463"/>
      <c r="J528" s="485"/>
      <c r="K528" s="14"/>
      <c r="Q528" s="127" t="str">
        <f t="shared" si="59"/>
        <v/>
      </c>
      <c r="S528" s="39" t="str">
        <f>IF($H528=$O$5, "", IF($D528="", "", IF($D528&lt;Dashboard!$AJ$1, $S$3, IF($D528=Dashboard!$AJ$1, $S$4, IF($T528&lt;=$T$5, $S$5, $S$6)))))</f>
        <v/>
      </c>
      <c r="T528" s="39" t="str">
        <f>IF($H528=$O$5, "", IF($D528="", "", NETWORKDAYS(Dashboard!$AJ$1, $D528, Timesheet!$S$50:$S$89)-1))</f>
        <v/>
      </c>
      <c r="V528" s="76" t="str">
        <f t="shared" si="60"/>
        <v/>
      </c>
      <c r="W528" s="76" t="str">
        <f t="shared" si="61"/>
        <v/>
      </c>
      <c r="Y528" s="39" t="str">
        <f t="shared" si="62"/>
        <v/>
      </c>
      <c r="Z528" s="39" t="str">
        <f t="shared" si="63"/>
        <v/>
      </c>
      <c r="AB528" s="106" t="str">
        <f t="shared" si="64"/>
        <v/>
      </c>
    </row>
    <row r="529" spans="1:28" x14ac:dyDescent="0.25">
      <c r="A529" s="14"/>
      <c r="B529" s="153" t="str">
        <f t="shared" si="58"/>
        <v/>
      </c>
      <c r="C529" s="14"/>
      <c r="D529" s="460"/>
      <c r="E529" s="446"/>
      <c r="F529" s="445"/>
      <c r="G529" s="462"/>
      <c r="H529" s="484"/>
      <c r="I529" s="463"/>
      <c r="J529" s="485"/>
      <c r="K529" s="14"/>
      <c r="Q529" s="127" t="str">
        <f t="shared" si="59"/>
        <v/>
      </c>
      <c r="S529" s="39" t="str">
        <f>IF($H529=$O$5, "", IF($D529="", "", IF($D529&lt;Dashboard!$AJ$1, $S$3, IF($D529=Dashboard!$AJ$1, $S$4, IF($T529&lt;=$T$5, $S$5, $S$6)))))</f>
        <v/>
      </c>
      <c r="T529" s="39" t="str">
        <f>IF($H529=$O$5, "", IF($D529="", "", NETWORKDAYS(Dashboard!$AJ$1, $D529, Timesheet!$S$50:$S$89)-1))</f>
        <v/>
      </c>
      <c r="V529" s="76" t="str">
        <f t="shared" si="60"/>
        <v/>
      </c>
      <c r="W529" s="76" t="str">
        <f t="shared" si="61"/>
        <v/>
      </c>
      <c r="Y529" s="39" t="str">
        <f t="shared" si="62"/>
        <v/>
      </c>
      <c r="Z529" s="39" t="str">
        <f t="shared" si="63"/>
        <v/>
      </c>
      <c r="AB529" s="106" t="str">
        <f t="shared" si="64"/>
        <v/>
      </c>
    </row>
    <row r="530" spans="1:28" x14ac:dyDescent="0.25">
      <c r="A530" s="14"/>
      <c r="B530" s="153" t="str">
        <f t="shared" si="58"/>
        <v/>
      </c>
      <c r="C530" s="14"/>
      <c r="D530" s="460"/>
      <c r="E530" s="446"/>
      <c r="F530" s="445"/>
      <c r="G530" s="462"/>
      <c r="H530" s="484"/>
      <c r="I530" s="463"/>
      <c r="J530" s="485"/>
      <c r="K530" s="14"/>
      <c r="Q530" s="127" t="str">
        <f t="shared" si="59"/>
        <v/>
      </c>
      <c r="S530" s="39" t="str">
        <f>IF($H530=$O$5, "", IF($D530="", "", IF($D530&lt;Dashboard!$AJ$1, $S$3, IF($D530=Dashboard!$AJ$1, $S$4, IF($T530&lt;=$T$5, $S$5, $S$6)))))</f>
        <v/>
      </c>
      <c r="T530" s="39" t="str">
        <f>IF($H530=$O$5, "", IF($D530="", "", NETWORKDAYS(Dashboard!$AJ$1, $D530, Timesheet!$S$50:$S$89)-1))</f>
        <v/>
      </c>
      <c r="V530" s="76" t="str">
        <f t="shared" si="60"/>
        <v/>
      </c>
      <c r="W530" s="76" t="str">
        <f t="shared" si="61"/>
        <v/>
      </c>
      <c r="Y530" s="39" t="str">
        <f t="shared" si="62"/>
        <v/>
      </c>
      <c r="Z530" s="39" t="str">
        <f t="shared" si="63"/>
        <v/>
      </c>
      <c r="AB530" s="106" t="str">
        <f t="shared" si="64"/>
        <v/>
      </c>
    </row>
    <row r="531" spans="1:28" x14ac:dyDescent="0.25">
      <c r="A531" s="14"/>
      <c r="B531" s="153" t="str">
        <f t="shared" si="58"/>
        <v/>
      </c>
      <c r="C531" s="14"/>
      <c r="D531" s="460"/>
      <c r="E531" s="446"/>
      <c r="F531" s="445"/>
      <c r="G531" s="462"/>
      <c r="H531" s="484"/>
      <c r="I531" s="463"/>
      <c r="J531" s="485"/>
      <c r="K531" s="14"/>
      <c r="Q531" s="127" t="str">
        <f t="shared" si="59"/>
        <v/>
      </c>
      <c r="S531" s="39" t="str">
        <f>IF($H531=$O$5, "", IF($D531="", "", IF($D531&lt;Dashboard!$AJ$1, $S$3, IF($D531=Dashboard!$AJ$1, $S$4, IF($T531&lt;=$T$5, $S$5, $S$6)))))</f>
        <v/>
      </c>
      <c r="T531" s="39" t="str">
        <f>IF($H531=$O$5, "", IF($D531="", "", NETWORKDAYS(Dashboard!$AJ$1, $D531, Timesheet!$S$50:$S$89)-1))</f>
        <v/>
      </c>
      <c r="V531" s="76" t="str">
        <f t="shared" si="60"/>
        <v/>
      </c>
      <c r="W531" s="76" t="str">
        <f t="shared" si="61"/>
        <v/>
      </c>
      <c r="Y531" s="39" t="str">
        <f t="shared" si="62"/>
        <v/>
      </c>
      <c r="Z531" s="39" t="str">
        <f t="shared" si="63"/>
        <v/>
      </c>
      <c r="AB531" s="106" t="str">
        <f t="shared" si="64"/>
        <v/>
      </c>
    </row>
    <row r="532" spans="1:28" x14ac:dyDescent="0.25">
      <c r="A532" s="14"/>
      <c r="B532" s="153" t="str">
        <f t="shared" si="58"/>
        <v/>
      </c>
      <c r="C532" s="14"/>
      <c r="D532" s="460"/>
      <c r="E532" s="446"/>
      <c r="F532" s="445"/>
      <c r="G532" s="462"/>
      <c r="H532" s="484"/>
      <c r="I532" s="463"/>
      <c r="J532" s="485"/>
      <c r="K532" s="14"/>
      <c r="Q532" s="127" t="str">
        <f t="shared" si="59"/>
        <v/>
      </c>
      <c r="S532" s="39" t="str">
        <f>IF($H532=$O$5, "", IF($D532="", "", IF($D532&lt;Dashboard!$AJ$1, $S$3, IF($D532=Dashboard!$AJ$1, $S$4, IF($T532&lt;=$T$5, $S$5, $S$6)))))</f>
        <v/>
      </c>
      <c r="T532" s="39" t="str">
        <f>IF($H532=$O$5, "", IF($D532="", "", NETWORKDAYS(Dashboard!$AJ$1, $D532, Timesheet!$S$50:$S$89)-1))</f>
        <v/>
      </c>
      <c r="V532" s="76" t="str">
        <f t="shared" si="60"/>
        <v/>
      </c>
      <c r="W532" s="76" t="str">
        <f t="shared" si="61"/>
        <v/>
      </c>
      <c r="Y532" s="39" t="str">
        <f t="shared" si="62"/>
        <v/>
      </c>
      <c r="Z532" s="39" t="str">
        <f t="shared" si="63"/>
        <v/>
      </c>
      <c r="AB532" s="106" t="str">
        <f t="shared" si="64"/>
        <v/>
      </c>
    </row>
    <row r="533" spans="1:28" x14ac:dyDescent="0.25">
      <c r="A533" s="14"/>
      <c r="B533" s="153" t="str">
        <f t="shared" si="58"/>
        <v/>
      </c>
      <c r="C533" s="14"/>
      <c r="D533" s="460"/>
      <c r="E533" s="446"/>
      <c r="F533" s="445"/>
      <c r="G533" s="462"/>
      <c r="H533" s="484"/>
      <c r="I533" s="463"/>
      <c r="J533" s="485"/>
      <c r="K533" s="14"/>
      <c r="Q533" s="127" t="str">
        <f t="shared" si="59"/>
        <v/>
      </c>
      <c r="S533" s="39" t="str">
        <f>IF($H533=$O$5, "", IF($D533="", "", IF($D533&lt;Dashboard!$AJ$1, $S$3, IF($D533=Dashboard!$AJ$1, $S$4, IF($T533&lt;=$T$5, $S$5, $S$6)))))</f>
        <v/>
      </c>
      <c r="T533" s="39" t="str">
        <f>IF($H533=$O$5, "", IF($D533="", "", NETWORKDAYS(Dashboard!$AJ$1, $D533, Timesheet!$S$50:$S$89)-1))</f>
        <v/>
      </c>
      <c r="V533" s="76" t="str">
        <f t="shared" si="60"/>
        <v/>
      </c>
      <c r="W533" s="76" t="str">
        <f t="shared" si="61"/>
        <v/>
      </c>
      <c r="Y533" s="39" t="str">
        <f t="shared" si="62"/>
        <v/>
      </c>
      <c r="Z533" s="39" t="str">
        <f t="shared" si="63"/>
        <v/>
      </c>
      <c r="AB533" s="106" t="str">
        <f t="shared" si="64"/>
        <v/>
      </c>
    </row>
    <row r="534" spans="1:28" x14ac:dyDescent="0.25">
      <c r="A534" s="14"/>
      <c r="B534" s="153" t="str">
        <f t="shared" si="58"/>
        <v/>
      </c>
      <c r="C534" s="14"/>
      <c r="D534" s="460"/>
      <c r="E534" s="446"/>
      <c r="F534" s="445"/>
      <c r="G534" s="462"/>
      <c r="H534" s="484"/>
      <c r="I534" s="463"/>
      <c r="J534" s="485"/>
      <c r="K534" s="14"/>
      <c r="Q534" s="127" t="str">
        <f t="shared" si="59"/>
        <v/>
      </c>
      <c r="S534" s="39" t="str">
        <f>IF($H534=$O$5, "", IF($D534="", "", IF($D534&lt;Dashboard!$AJ$1, $S$3, IF($D534=Dashboard!$AJ$1, $S$4, IF($T534&lt;=$T$5, $S$5, $S$6)))))</f>
        <v/>
      </c>
      <c r="T534" s="39" t="str">
        <f>IF($H534=$O$5, "", IF($D534="", "", NETWORKDAYS(Dashboard!$AJ$1, $D534, Timesheet!$S$50:$S$89)-1))</f>
        <v/>
      </c>
      <c r="V534" s="76" t="str">
        <f t="shared" si="60"/>
        <v/>
      </c>
      <c r="W534" s="76" t="str">
        <f t="shared" si="61"/>
        <v/>
      </c>
      <c r="Y534" s="39" t="str">
        <f t="shared" si="62"/>
        <v/>
      </c>
      <c r="Z534" s="39" t="str">
        <f t="shared" si="63"/>
        <v/>
      </c>
      <c r="AB534" s="106" t="str">
        <f t="shared" si="64"/>
        <v/>
      </c>
    </row>
    <row r="535" spans="1:28" x14ac:dyDescent="0.25">
      <c r="A535" s="14"/>
      <c r="B535" s="153" t="str">
        <f t="shared" si="58"/>
        <v/>
      </c>
      <c r="C535" s="14"/>
      <c r="D535" s="460"/>
      <c r="E535" s="446"/>
      <c r="F535" s="445"/>
      <c r="G535" s="462"/>
      <c r="H535" s="484"/>
      <c r="I535" s="463"/>
      <c r="J535" s="485"/>
      <c r="K535" s="14"/>
      <c r="Q535" s="127" t="str">
        <f t="shared" si="59"/>
        <v/>
      </c>
      <c r="S535" s="39" t="str">
        <f>IF($H535=$O$5, "", IF($D535="", "", IF($D535&lt;Dashboard!$AJ$1, $S$3, IF($D535=Dashboard!$AJ$1, $S$4, IF($T535&lt;=$T$5, $S$5, $S$6)))))</f>
        <v/>
      </c>
      <c r="T535" s="39" t="str">
        <f>IF($H535=$O$5, "", IF($D535="", "", NETWORKDAYS(Dashboard!$AJ$1, $D535, Timesheet!$S$50:$S$89)-1))</f>
        <v/>
      </c>
      <c r="V535" s="76" t="str">
        <f t="shared" si="60"/>
        <v/>
      </c>
      <c r="W535" s="76" t="str">
        <f t="shared" si="61"/>
        <v/>
      </c>
      <c r="Y535" s="39" t="str">
        <f t="shared" si="62"/>
        <v/>
      </c>
      <c r="Z535" s="39" t="str">
        <f t="shared" si="63"/>
        <v/>
      </c>
      <c r="AB535" s="106" t="str">
        <f t="shared" si="64"/>
        <v/>
      </c>
    </row>
    <row r="536" spans="1:28" x14ac:dyDescent="0.25">
      <c r="A536" s="14"/>
      <c r="B536" s="153" t="str">
        <f t="shared" si="58"/>
        <v/>
      </c>
      <c r="C536" s="14"/>
      <c r="D536" s="460"/>
      <c r="E536" s="446"/>
      <c r="F536" s="445"/>
      <c r="G536" s="462"/>
      <c r="H536" s="484"/>
      <c r="I536" s="463"/>
      <c r="J536" s="485"/>
      <c r="K536" s="14"/>
      <c r="Q536" s="127" t="str">
        <f t="shared" si="59"/>
        <v/>
      </c>
      <c r="S536" s="39" t="str">
        <f>IF($H536=$O$5, "", IF($D536="", "", IF($D536&lt;Dashboard!$AJ$1, $S$3, IF($D536=Dashboard!$AJ$1, $S$4, IF($T536&lt;=$T$5, $S$5, $S$6)))))</f>
        <v/>
      </c>
      <c r="T536" s="39" t="str">
        <f>IF($H536=$O$5, "", IF($D536="", "", NETWORKDAYS(Dashboard!$AJ$1, $D536, Timesheet!$S$50:$S$89)-1))</f>
        <v/>
      </c>
      <c r="V536" s="76" t="str">
        <f t="shared" si="60"/>
        <v/>
      </c>
      <c r="W536" s="76" t="str">
        <f t="shared" si="61"/>
        <v/>
      </c>
      <c r="Y536" s="39" t="str">
        <f t="shared" si="62"/>
        <v/>
      </c>
      <c r="Z536" s="39" t="str">
        <f t="shared" si="63"/>
        <v/>
      </c>
      <c r="AB536" s="106" t="str">
        <f t="shared" si="64"/>
        <v/>
      </c>
    </row>
    <row r="537" spans="1:28" x14ac:dyDescent="0.25">
      <c r="A537" s="14"/>
      <c r="B537" s="153" t="str">
        <f t="shared" si="58"/>
        <v/>
      </c>
      <c r="C537" s="14"/>
      <c r="D537" s="460"/>
      <c r="E537" s="446"/>
      <c r="F537" s="445"/>
      <c r="G537" s="462"/>
      <c r="H537" s="484"/>
      <c r="I537" s="463"/>
      <c r="J537" s="485"/>
      <c r="K537" s="14"/>
      <c r="Q537" s="127" t="str">
        <f t="shared" si="59"/>
        <v/>
      </c>
      <c r="S537" s="39" t="str">
        <f>IF($H537=$O$5, "", IF($D537="", "", IF($D537&lt;Dashboard!$AJ$1, $S$3, IF($D537=Dashboard!$AJ$1, $S$4, IF($T537&lt;=$T$5, $S$5, $S$6)))))</f>
        <v/>
      </c>
      <c r="T537" s="39" t="str">
        <f>IF($H537=$O$5, "", IF($D537="", "", NETWORKDAYS(Dashboard!$AJ$1, $D537, Timesheet!$S$50:$S$89)-1))</f>
        <v/>
      </c>
      <c r="V537" s="76" t="str">
        <f t="shared" si="60"/>
        <v/>
      </c>
      <c r="W537" s="76" t="str">
        <f t="shared" si="61"/>
        <v/>
      </c>
      <c r="Y537" s="39" t="str">
        <f t="shared" si="62"/>
        <v/>
      </c>
      <c r="Z537" s="39" t="str">
        <f t="shared" si="63"/>
        <v/>
      </c>
      <c r="AB537" s="106" t="str">
        <f t="shared" si="64"/>
        <v/>
      </c>
    </row>
    <row r="538" spans="1:28" x14ac:dyDescent="0.25">
      <c r="A538" s="14"/>
      <c r="B538" s="153" t="str">
        <f t="shared" si="58"/>
        <v/>
      </c>
      <c r="C538" s="14"/>
      <c r="D538" s="460"/>
      <c r="E538" s="446"/>
      <c r="F538" s="445"/>
      <c r="G538" s="462"/>
      <c r="H538" s="484"/>
      <c r="I538" s="463"/>
      <c r="J538" s="485"/>
      <c r="K538" s="14"/>
      <c r="Q538" s="127" t="str">
        <f t="shared" si="59"/>
        <v/>
      </c>
      <c r="S538" s="39" t="str">
        <f>IF($H538=$O$5, "", IF($D538="", "", IF($D538&lt;Dashboard!$AJ$1, $S$3, IF($D538=Dashboard!$AJ$1, $S$4, IF($T538&lt;=$T$5, $S$5, $S$6)))))</f>
        <v/>
      </c>
      <c r="T538" s="39" t="str">
        <f>IF($H538=$O$5, "", IF($D538="", "", NETWORKDAYS(Dashboard!$AJ$1, $D538, Timesheet!$S$50:$S$89)-1))</f>
        <v/>
      </c>
      <c r="V538" s="76" t="str">
        <f t="shared" si="60"/>
        <v/>
      </c>
      <c r="W538" s="76" t="str">
        <f t="shared" si="61"/>
        <v/>
      </c>
      <c r="Y538" s="39" t="str">
        <f t="shared" si="62"/>
        <v/>
      </c>
      <c r="Z538" s="39" t="str">
        <f t="shared" si="63"/>
        <v/>
      </c>
      <c r="AB538" s="106" t="str">
        <f t="shared" si="64"/>
        <v/>
      </c>
    </row>
    <row r="539" spans="1:28" x14ac:dyDescent="0.25">
      <c r="A539" s="14"/>
      <c r="B539" s="153" t="str">
        <f t="shared" si="58"/>
        <v/>
      </c>
      <c r="C539" s="14"/>
      <c r="D539" s="460"/>
      <c r="E539" s="446"/>
      <c r="F539" s="445"/>
      <c r="G539" s="462"/>
      <c r="H539" s="484"/>
      <c r="I539" s="463"/>
      <c r="J539" s="485"/>
      <c r="K539" s="14"/>
      <c r="Q539" s="127" t="str">
        <f t="shared" si="59"/>
        <v/>
      </c>
      <c r="S539" s="39" t="str">
        <f>IF($H539=$O$5, "", IF($D539="", "", IF($D539&lt;Dashboard!$AJ$1, $S$3, IF($D539=Dashboard!$AJ$1, $S$4, IF($T539&lt;=$T$5, $S$5, $S$6)))))</f>
        <v/>
      </c>
      <c r="T539" s="39" t="str">
        <f>IF($H539=$O$5, "", IF($D539="", "", NETWORKDAYS(Dashboard!$AJ$1, $D539, Timesheet!$S$50:$S$89)-1))</f>
        <v/>
      </c>
      <c r="V539" s="76" t="str">
        <f t="shared" si="60"/>
        <v/>
      </c>
      <c r="W539" s="76" t="str">
        <f t="shared" si="61"/>
        <v/>
      </c>
      <c r="Y539" s="39" t="str">
        <f t="shared" si="62"/>
        <v/>
      </c>
      <c r="Z539" s="39" t="str">
        <f t="shared" si="63"/>
        <v/>
      </c>
      <c r="AB539" s="106" t="str">
        <f t="shared" si="64"/>
        <v/>
      </c>
    </row>
    <row r="540" spans="1:28" x14ac:dyDescent="0.25">
      <c r="A540" s="14"/>
      <c r="B540" s="153" t="str">
        <f t="shared" si="58"/>
        <v/>
      </c>
      <c r="C540" s="14"/>
      <c r="D540" s="460"/>
      <c r="E540" s="446"/>
      <c r="F540" s="445"/>
      <c r="G540" s="462"/>
      <c r="H540" s="484"/>
      <c r="I540" s="463"/>
      <c r="J540" s="485"/>
      <c r="K540" s="14"/>
      <c r="Q540" s="127" t="str">
        <f t="shared" si="59"/>
        <v/>
      </c>
      <c r="S540" s="39" t="str">
        <f>IF($H540=$O$5, "", IF($D540="", "", IF($D540&lt;Dashboard!$AJ$1, $S$3, IF($D540=Dashboard!$AJ$1, $S$4, IF($T540&lt;=$T$5, $S$5, $S$6)))))</f>
        <v/>
      </c>
      <c r="T540" s="39" t="str">
        <f>IF($H540=$O$5, "", IF($D540="", "", NETWORKDAYS(Dashboard!$AJ$1, $D540, Timesheet!$S$50:$S$89)-1))</f>
        <v/>
      </c>
      <c r="V540" s="76" t="str">
        <f t="shared" si="60"/>
        <v/>
      </c>
      <c r="W540" s="76" t="str">
        <f t="shared" si="61"/>
        <v/>
      </c>
      <c r="Y540" s="39" t="str">
        <f t="shared" si="62"/>
        <v/>
      </c>
      <c r="Z540" s="39" t="str">
        <f t="shared" si="63"/>
        <v/>
      </c>
      <c r="AB540" s="106" t="str">
        <f t="shared" si="64"/>
        <v/>
      </c>
    </row>
    <row r="541" spans="1:28" x14ac:dyDescent="0.25">
      <c r="A541" s="14"/>
      <c r="B541" s="153" t="str">
        <f t="shared" si="58"/>
        <v/>
      </c>
      <c r="C541" s="14"/>
      <c r="D541" s="460"/>
      <c r="E541" s="446"/>
      <c r="F541" s="445"/>
      <c r="G541" s="462"/>
      <c r="H541" s="484"/>
      <c r="I541" s="463"/>
      <c r="J541" s="485"/>
      <c r="K541" s="14"/>
      <c r="Q541" s="127" t="str">
        <f t="shared" si="59"/>
        <v/>
      </c>
      <c r="S541" s="39" t="str">
        <f>IF($H541=$O$5, "", IF($D541="", "", IF($D541&lt;Dashboard!$AJ$1, $S$3, IF($D541=Dashboard!$AJ$1, $S$4, IF($T541&lt;=$T$5, $S$5, $S$6)))))</f>
        <v/>
      </c>
      <c r="T541" s="39" t="str">
        <f>IF($H541=$O$5, "", IF($D541="", "", NETWORKDAYS(Dashboard!$AJ$1, $D541, Timesheet!$S$50:$S$89)-1))</f>
        <v/>
      </c>
      <c r="V541" s="76" t="str">
        <f t="shared" si="60"/>
        <v/>
      </c>
      <c r="W541" s="76" t="str">
        <f t="shared" si="61"/>
        <v/>
      </c>
      <c r="Y541" s="39" t="str">
        <f t="shared" si="62"/>
        <v/>
      </c>
      <c r="Z541" s="39" t="str">
        <f t="shared" si="63"/>
        <v/>
      </c>
      <c r="AB541" s="106" t="str">
        <f t="shared" si="64"/>
        <v/>
      </c>
    </row>
    <row r="542" spans="1:28" x14ac:dyDescent="0.25">
      <c r="A542" s="14"/>
      <c r="B542" s="153" t="str">
        <f t="shared" si="58"/>
        <v/>
      </c>
      <c r="C542" s="14"/>
      <c r="D542" s="460"/>
      <c r="E542" s="446"/>
      <c r="F542" s="445"/>
      <c r="G542" s="462"/>
      <c r="H542" s="484"/>
      <c r="I542" s="463"/>
      <c r="J542" s="485"/>
      <c r="K542" s="14"/>
      <c r="Q542" s="127" t="str">
        <f t="shared" si="59"/>
        <v/>
      </c>
      <c r="S542" s="39" t="str">
        <f>IF($H542=$O$5, "", IF($D542="", "", IF($D542&lt;Dashboard!$AJ$1, $S$3, IF($D542=Dashboard!$AJ$1, $S$4, IF($T542&lt;=$T$5, $S$5, $S$6)))))</f>
        <v/>
      </c>
      <c r="T542" s="39" t="str">
        <f>IF($H542=$O$5, "", IF($D542="", "", NETWORKDAYS(Dashboard!$AJ$1, $D542, Timesheet!$S$50:$S$89)-1))</f>
        <v/>
      </c>
      <c r="V542" s="76" t="str">
        <f t="shared" si="60"/>
        <v/>
      </c>
      <c r="W542" s="76" t="str">
        <f t="shared" si="61"/>
        <v/>
      </c>
      <c r="Y542" s="39" t="str">
        <f t="shared" si="62"/>
        <v/>
      </c>
      <c r="Z542" s="39" t="str">
        <f t="shared" si="63"/>
        <v/>
      </c>
      <c r="AB542" s="106" t="str">
        <f t="shared" si="64"/>
        <v/>
      </c>
    </row>
    <row r="543" spans="1:28" x14ac:dyDescent="0.25">
      <c r="A543" s="14"/>
      <c r="B543" s="153" t="str">
        <f t="shared" si="58"/>
        <v/>
      </c>
      <c r="C543" s="14"/>
      <c r="D543" s="460"/>
      <c r="E543" s="446"/>
      <c r="F543" s="445"/>
      <c r="G543" s="462"/>
      <c r="H543" s="484"/>
      <c r="I543" s="463"/>
      <c r="J543" s="485"/>
      <c r="K543" s="14"/>
      <c r="Q543" s="127" t="str">
        <f t="shared" si="59"/>
        <v/>
      </c>
      <c r="S543" s="39" t="str">
        <f>IF($H543=$O$5, "", IF($D543="", "", IF($D543&lt;Dashboard!$AJ$1, $S$3, IF($D543=Dashboard!$AJ$1, $S$4, IF($T543&lt;=$T$5, $S$5, $S$6)))))</f>
        <v/>
      </c>
      <c r="T543" s="39" t="str">
        <f>IF($H543=$O$5, "", IF($D543="", "", NETWORKDAYS(Dashboard!$AJ$1, $D543, Timesheet!$S$50:$S$89)-1))</f>
        <v/>
      </c>
      <c r="V543" s="76" t="str">
        <f t="shared" si="60"/>
        <v/>
      </c>
      <c r="W543" s="76" t="str">
        <f t="shared" si="61"/>
        <v/>
      </c>
      <c r="Y543" s="39" t="str">
        <f t="shared" si="62"/>
        <v/>
      </c>
      <c r="Z543" s="39" t="str">
        <f t="shared" si="63"/>
        <v/>
      </c>
      <c r="AB543" s="106" t="str">
        <f t="shared" si="64"/>
        <v/>
      </c>
    </row>
    <row r="544" spans="1:28" x14ac:dyDescent="0.25">
      <c r="A544" s="14"/>
      <c r="B544" s="153" t="str">
        <f t="shared" si="58"/>
        <v/>
      </c>
      <c r="C544" s="14"/>
      <c r="D544" s="460"/>
      <c r="E544" s="446"/>
      <c r="F544" s="445"/>
      <c r="G544" s="462"/>
      <c r="H544" s="484"/>
      <c r="I544" s="463"/>
      <c r="J544" s="485"/>
      <c r="K544" s="14"/>
      <c r="Q544" s="127" t="str">
        <f t="shared" si="59"/>
        <v/>
      </c>
      <c r="S544" s="39" t="str">
        <f>IF($H544=$O$5, "", IF($D544="", "", IF($D544&lt;Dashboard!$AJ$1, $S$3, IF($D544=Dashboard!$AJ$1, $S$4, IF($T544&lt;=$T$5, $S$5, $S$6)))))</f>
        <v/>
      </c>
      <c r="T544" s="39" t="str">
        <f>IF($H544=$O$5, "", IF($D544="", "", NETWORKDAYS(Dashboard!$AJ$1, $D544, Timesheet!$S$50:$S$89)-1))</f>
        <v/>
      </c>
      <c r="V544" s="76" t="str">
        <f t="shared" si="60"/>
        <v/>
      </c>
      <c r="W544" s="76" t="str">
        <f t="shared" si="61"/>
        <v/>
      </c>
      <c r="Y544" s="39" t="str">
        <f t="shared" si="62"/>
        <v/>
      </c>
      <c r="Z544" s="39" t="str">
        <f t="shared" si="63"/>
        <v/>
      </c>
      <c r="AB544" s="106" t="str">
        <f t="shared" si="64"/>
        <v/>
      </c>
    </row>
    <row r="545" spans="1:28" x14ac:dyDescent="0.25">
      <c r="A545" s="14"/>
      <c r="B545" s="153" t="str">
        <f t="shared" si="58"/>
        <v/>
      </c>
      <c r="C545" s="14"/>
      <c r="D545" s="460"/>
      <c r="E545" s="446"/>
      <c r="F545" s="445"/>
      <c r="G545" s="462"/>
      <c r="H545" s="484"/>
      <c r="I545" s="463"/>
      <c r="J545" s="485"/>
      <c r="K545" s="14"/>
      <c r="Q545" s="127" t="str">
        <f t="shared" si="59"/>
        <v/>
      </c>
      <c r="S545" s="39" t="str">
        <f>IF($H545=$O$5, "", IF($D545="", "", IF($D545&lt;Dashboard!$AJ$1, $S$3, IF($D545=Dashboard!$AJ$1, $S$4, IF($T545&lt;=$T$5, $S$5, $S$6)))))</f>
        <v/>
      </c>
      <c r="T545" s="39" t="str">
        <f>IF($H545=$O$5, "", IF($D545="", "", NETWORKDAYS(Dashboard!$AJ$1, $D545, Timesheet!$S$50:$S$89)-1))</f>
        <v/>
      </c>
      <c r="V545" s="76" t="str">
        <f t="shared" si="60"/>
        <v/>
      </c>
      <c r="W545" s="76" t="str">
        <f t="shared" si="61"/>
        <v/>
      </c>
      <c r="Y545" s="39" t="str">
        <f t="shared" si="62"/>
        <v/>
      </c>
      <c r="Z545" s="39" t="str">
        <f t="shared" si="63"/>
        <v/>
      </c>
      <c r="AB545" s="106" t="str">
        <f t="shared" si="64"/>
        <v/>
      </c>
    </row>
    <row r="546" spans="1:28" x14ac:dyDescent="0.25">
      <c r="A546" s="14"/>
      <c r="B546" s="153" t="str">
        <f t="shared" si="58"/>
        <v/>
      </c>
      <c r="C546" s="14"/>
      <c r="D546" s="460"/>
      <c r="E546" s="446"/>
      <c r="F546" s="445"/>
      <c r="G546" s="462"/>
      <c r="H546" s="484"/>
      <c r="I546" s="463"/>
      <c r="J546" s="485"/>
      <c r="K546" s="14"/>
      <c r="Q546" s="127" t="str">
        <f t="shared" si="59"/>
        <v/>
      </c>
      <c r="S546" s="39" t="str">
        <f>IF($H546=$O$5, "", IF($D546="", "", IF($D546&lt;Dashboard!$AJ$1, $S$3, IF($D546=Dashboard!$AJ$1, $S$4, IF($T546&lt;=$T$5, $S$5, $S$6)))))</f>
        <v/>
      </c>
      <c r="T546" s="39" t="str">
        <f>IF($H546=$O$5, "", IF($D546="", "", NETWORKDAYS(Dashboard!$AJ$1, $D546, Timesheet!$S$50:$S$89)-1))</f>
        <v/>
      </c>
      <c r="V546" s="76" t="str">
        <f t="shared" si="60"/>
        <v/>
      </c>
      <c r="W546" s="76" t="str">
        <f t="shared" si="61"/>
        <v/>
      </c>
      <c r="Y546" s="39" t="str">
        <f t="shared" si="62"/>
        <v/>
      </c>
      <c r="Z546" s="39" t="str">
        <f t="shared" si="63"/>
        <v/>
      </c>
      <c r="AB546" s="106" t="str">
        <f t="shared" si="64"/>
        <v/>
      </c>
    </row>
    <row r="547" spans="1:28" x14ac:dyDescent="0.25">
      <c r="A547" s="14"/>
      <c r="B547" s="153" t="str">
        <f t="shared" si="58"/>
        <v/>
      </c>
      <c r="C547" s="14"/>
      <c r="D547" s="460"/>
      <c r="E547" s="446"/>
      <c r="F547" s="445"/>
      <c r="G547" s="462"/>
      <c r="H547" s="484"/>
      <c r="I547" s="463"/>
      <c r="J547" s="485"/>
      <c r="K547" s="14"/>
      <c r="Q547" s="127" t="str">
        <f t="shared" si="59"/>
        <v/>
      </c>
      <c r="S547" s="39" t="str">
        <f>IF($H547=$O$5, "", IF($D547="", "", IF($D547&lt;Dashboard!$AJ$1, $S$3, IF($D547=Dashboard!$AJ$1, $S$4, IF($T547&lt;=$T$5, $S$5, $S$6)))))</f>
        <v/>
      </c>
      <c r="T547" s="39" t="str">
        <f>IF($H547=$O$5, "", IF($D547="", "", NETWORKDAYS(Dashboard!$AJ$1, $D547, Timesheet!$S$50:$S$89)-1))</f>
        <v/>
      </c>
      <c r="V547" s="76" t="str">
        <f t="shared" si="60"/>
        <v/>
      </c>
      <c r="W547" s="76" t="str">
        <f t="shared" si="61"/>
        <v/>
      </c>
      <c r="Y547" s="39" t="str">
        <f t="shared" si="62"/>
        <v/>
      </c>
      <c r="Z547" s="39" t="str">
        <f t="shared" si="63"/>
        <v/>
      </c>
      <c r="AB547" s="106" t="str">
        <f t="shared" si="64"/>
        <v/>
      </c>
    </row>
    <row r="548" spans="1:28" x14ac:dyDescent="0.25">
      <c r="A548" s="14"/>
      <c r="B548" s="153" t="str">
        <f t="shared" si="58"/>
        <v/>
      </c>
      <c r="C548" s="14"/>
      <c r="D548" s="460"/>
      <c r="E548" s="446"/>
      <c r="F548" s="445"/>
      <c r="G548" s="462"/>
      <c r="H548" s="484"/>
      <c r="I548" s="463"/>
      <c r="J548" s="485"/>
      <c r="K548" s="14"/>
      <c r="Q548" s="127" t="str">
        <f t="shared" si="59"/>
        <v/>
      </c>
      <c r="S548" s="39" t="str">
        <f>IF($H548=$O$5, "", IF($D548="", "", IF($D548&lt;Dashboard!$AJ$1, $S$3, IF($D548=Dashboard!$AJ$1, $S$4, IF($T548&lt;=$T$5, $S$5, $S$6)))))</f>
        <v/>
      </c>
      <c r="T548" s="39" t="str">
        <f>IF($H548=$O$5, "", IF($D548="", "", NETWORKDAYS(Dashboard!$AJ$1, $D548, Timesheet!$S$50:$S$89)-1))</f>
        <v/>
      </c>
      <c r="V548" s="76" t="str">
        <f t="shared" si="60"/>
        <v/>
      </c>
      <c r="W548" s="76" t="str">
        <f t="shared" si="61"/>
        <v/>
      </c>
      <c r="Y548" s="39" t="str">
        <f t="shared" si="62"/>
        <v/>
      </c>
      <c r="Z548" s="39" t="str">
        <f t="shared" si="63"/>
        <v/>
      </c>
      <c r="AB548" s="106" t="str">
        <f t="shared" si="64"/>
        <v/>
      </c>
    </row>
    <row r="549" spans="1:28" x14ac:dyDescent="0.25">
      <c r="A549" s="14"/>
      <c r="B549" s="153" t="str">
        <f t="shared" si="58"/>
        <v/>
      </c>
      <c r="C549" s="14"/>
      <c r="D549" s="460"/>
      <c r="E549" s="446"/>
      <c r="F549" s="445"/>
      <c r="G549" s="462"/>
      <c r="H549" s="484"/>
      <c r="I549" s="463"/>
      <c r="J549" s="485"/>
      <c r="K549" s="14"/>
      <c r="Q549" s="127" t="str">
        <f t="shared" si="59"/>
        <v/>
      </c>
      <c r="S549" s="39" t="str">
        <f>IF($H549=$O$5, "", IF($D549="", "", IF($D549&lt;Dashboard!$AJ$1, $S$3, IF($D549=Dashboard!$AJ$1, $S$4, IF($T549&lt;=$T$5, $S$5, $S$6)))))</f>
        <v/>
      </c>
      <c r="T549" s="39" t="str">
        <f>IF($H549=$O$5, "", IF($D549="", "", NETWORKDAYS(Dashboard!$AJ$1, $D549, Timesheet!$S$50:$S$89)-1))</f>
        <v/>
      </c>
      <c r="V549" s="76" t="str">
        <f t="shared" si="60"/>
        <v/>
      </c>
      <c r="W549" s="76" t="str">
        <f t="shared" si="61"/>
        <v/>
      </c>
      <c r="Y549" s="39" t="str">
        <f t="shared" si="62"/>
        <v/>
      </c>
      <c r="Z549" s="39" t="str">
        <f t="shared" si="63"/>
        <v/>
      </c>
      <c r="AB549" s="106" t="str">
        <f t="shared" si="64"/>
        <v/>
      </c>
    </row>
    <row r="550" spans="1:28" x14ac:dyDescent="0.25">
      <c r="A550" s="14"/>
      <c r="B550" s="153" t="str">
        <f t="shared" si="58"/>
        <v/>
      </c>
      <c r="C550" s="14"/>
      <c r="D550" s="460"/>
      <c r="E550" s="446"/>
      <c r="F550" s="445"/>
      <c r="G550" s="462"/>
      <c r="H550" s="484"/>
      <c r="I550" s="463"/>
      <c r="J550" s="485"/>
      <c r="K550" s="14"/>
      <c r="Q550" s="127" t="str">
        <f t="shared" si="59"/>
        <v/>
      </c>
      <c r="S550" s="39" t="str">
        <f>IF($H550=$O$5, "", IF($D550="", "", IF($D550&lt;Dashboard!$AJ$1, $S$3, IF($D550=Dashboard!$AJ$1, $S$4, IF($T550&lt;=$T$5, $S$5, $S$6)))))</f>
        <v/>
      </c>
      <c r="T550" s="39" t="str">
        <f>IF($H550=$O$5, "", IF($D550="", "", NETWORKDAYS(Dashboard!$AJ$1, $D550, Timesheet!$S$50:$S$89)-1))</f>
        <v/>
      </c>
      <c r="V550" s="76" t="str">
        <f t="shared" si="60"/>
        <v/>
      </c>
      <c r="W550" s="76" t="str">
        <f t="shared" si="61"/>
        <v/>
      </c>
      <c r="Y550" s="39" t="str">
        <f t="shared" si="62"/>
        <v/>
      </c>
      <c r="Z550" s="39" t="str">
        <f t="shared" si="63"/>
        <v/>
      </c>
      <c r="AB550" s="106" t="str">
        <f t="shared" si="64"/>
        <v/>
      </c>
    </row>
    <row r="551" spans="1:28" x14ac:dyDescent="0.25">
      <c r="A551" s="14"/>
      <c r="B551" s="153" t="str">
        <f t="shared" si="58"/>
        <v/>
      </c>
      <c r="C551" s="14"/>
      <c r="D551" s="460"/>
      <c r="E551" s="446"/>
      <c r="F551" s="445"/>
      <c r="G551" s="462"/>
      <c r="H551" s="484"/>
      <c r="I551" s="463"/>
      <c r="J551" s="485"/>
      <c r="K551" s="14"/>
      <c r="Q551" s="127" t="str">
        <f t="shared" si="59"/>
        <v/>
      </c>
      <c r="S551" s="39" t="str">
        <f>IF($H551=$O$5, "", IF($D551="", "", IF($D551&lt;Dashboard!$AJ$1, $S$3, IF($D551=Dashboard!$AJ$1, $S$4, IF($T551&lt;=$T$5, $S$5, $S$6)))))</f>
        <v/>
      </c>
      <c r="T551" s="39" t="str">
        <f>IF($H551=$O$5, "", IF($D551="", "", NETWORKDAYS(Dashboard!$AJ$1, $D551, Timesheet!$S$50:$S$89)-1))</f>
        <v/>
      </c>
      <c r="V551" s="76" t="str">
        <f t="shared" si="60"/>
        <v/>
      </c>
      <c r="W551" s="76" t="str">
        <f t="shared" si="61"/>
        <v/>
      </c>
      <c r="Y551" s="39" t="str">
        <f t="shared" si="62"/>
        <v/>
      </c>
      <c r="Z551" s="39" t="str">
        <f t="shared" si="63"/>
        <v/>
      </c>
      <c r="AB551" s="106" t="str">
        <f t="shared" si="64"/>
        <v/>
      </c>
    </row>
    <row r="552" spans="1:28" x14ac:dyDescent="0.25">
      <c r="A552" s="14"/>
      <c r="B552" s="153" t="str">
        <f t="shared" si="58"/>
        <v/>
      </c>
      <c r="C552" s="14"/>
      <c r="D552" s="460"/>
      <c r="E552" s="446"/>
      <c r="F552" s="445"/>
      <c r="G552" s="462"/>
      <c r="H552" s="484"/>
      <c r="I552" s="463"/>
      <c r="J552" s="485"/>
      <c r="K552" s="14"/>
      <c r="Q552" s="127" t="str">
        <f t="shared" si="59"/>
        <v/>
      </c>
      <c r="S552" s="39" t="str">
        <f>IF($H552=$O$5, "", IF($D552="", "", IF($D552&lt;Dashboard!$AJ$1, $S$3, IF($D552=Dashboard!$AJ$1, $S$4, IF($T552&lt;=$T$5, $S$5, $S$6)))))</f>
        <v/>
      </c>
      <c r="T552" s="39" t="str">
        <f>IF($H552=$O$5, "", IF($D552="", "", NETWORKDAYS(Dashboard!$AJ$1, $D552, Timesheet!$S$50:$S$89)-1))</f>
        <v/>
      </c>
      <c r="V552" s="76" t="str">
        <f t="shared" si="60"/>
        <v/>
      </c>
      <c r="W552" s="76" t="str">
        <f t="shared" si="61"/>
        <v/>
      </c>
      <c r="Y552" s="39" t="str">
        <f t="shared" si="62"/>
        <v/>
      </c>
      <c r="Z552" s="39" t="str">
        <f t="shared" si="63"/>
        <v/>
      </c>
      <c r="AB552" s="106" t="str">
        <f t="shared" si="64"/>
        <v/>
      </c>
    </row>
    <row r="553" spans="1:28" x14ac:dyDescent="0.25">
      <c r="A553" s="14"/>
      <c r="B553" s="153" t="str">
        <f t="shared" si="58"/>
        <v/>
      </c>
      <c r="C553" s="14"/>
      <c r="D553" s="460"/>
      <c r="E553" s="446"/>
      <c r="F553" s="445"/>
      <c r="G553" s="462"/>
      <c r="H553" s="484"/>
      <c r="I553" s="463"/>
      <c r="J553" s="485"/>
      <c r="K553" s="14"/>
      <c r="Q553" s="127" t="str">
        <f t="shared" si="59"/>
        <v/>
      </c>
      <c r="S553" s="39" t="str">
        <f>IF($H553=$O$5, "", IF($D553="", "", IF($D553&lt;Dashboard!$AJ$1, $S$3, IF($D553=Dashboard!$AJ$1, $S$4, IF($T553&lt;=$T$5, $S$5, $S$6)))))</f>
        <v/>
      </c>
      <c r="T553" s="39" t="str">
        <f>IF($H553=$O$5, "", IF($D553="", "", NETWORKDAYS(Dashboard!$AJ$1, $D553, Timesheet!$S$50:$S$89)-1))</f>
        <v/>
      </c>
      <c r="V553" s="76" t="str">
        <f t="shared" si="60"/>
        <v/>
      </c>
      <c r="W553" s="76" t="str">
        <f t="shared" si="61"/>
        <v/>
      </c>
      <c r="Y553" s="39" t="str">
        <f t="shared" si="62"/>
        <v/>
      </c>
      <c r="Z553" s="39" t="str">
        <f t="shared" si="63"/>
        <v/>
      </c>
      <c r="AB553" s="106" t="str">
        <f t="shared" si="64"/>
        <v/>
      </c>
    </row>
    <row r="554" spans="1:28" x14ac:dyDescent="0.25">
      <c r="A554" s="14"/>
      <c r="B554" s="153" t="str">
        <f t="shared" si="58"/>
        <v/>
      </c>
      <c r="C554" s="14"/>
      <c r="D554" s="460"/>
      <c r="E554" s="446"/>
      <c r="F554" s="445"/>
      <c r="G554" s="462"/>
      <c r="H554" s="484"/>
      <c r="I554" s="463"/>
      <c r="J554" s="485"/>
      <c r="K554" s="14"/>
      <c r="Q554" s="127" t="str">
        <f t="shared" si="59"/>
        <v/>
      </c>
      <c r="S554" s="39" t="str">
        <f>IF($H554=$O$5, "", IF($D554="", "", IF($D554&lt;Dashboard!$AJ$1, $S$3, IF($D554=Dashboard!$AJ$1, $S$4, IF($T554&lt;=$T$5, $S$5, $S$6)))))</f>
        <v/>
      </c>
      <c r="T554" s="39" t="str">
        <f>IF($H554=$O$5, "", IF($D554="", "", NETWORKDAYS(Dashboard!$AJ$1, $D554, Timesheet!$S$50:$S$89)-1))</f>
        <v/>
      </c>
      <c r="V554" s="76" t="str">
        <f t="shared" si="60"/>
        <v/>
      </c>
      <c r="W554" s="76" t="str">
        <f t="shared" si="61"/>
        <v/>
      </c>
      <c r="Y554" s="39" t="str">
        <f t="shared" si="62"/>
        <v/>
      </c>
      <c r="Z554" s="39" t="str">
        <f t="shared" si="63"/>
        <v/>
      </c>
      <c r="AB554" s="106" t="str">
        <f t="shared" si="64"/>
        <v/>
      </c>
    </row>
    <row r="555" spans="1:28" x14ac:dyDescent="0.25">
      <c r="A555" s="14"/>
      <c r="B555" s="153" t="str">
        <f t="shared" si="58"/>
        <v/>
      </c>
      <c r="C555" s="14"/>
      <c r="D555" s="460"/>
      <c r="E555" s="446"/>
      <c r="F555" s="445"/>
      <c r="G555" s="462"/>
      <c r="H555" s="484"/>
      <c r="I555" s="463"/>
      <c r="J555" s="485"/>
      <c r="K555" s="14"/>
      <c r="Q555" s="127" t="str">
        <f t="shared" si="59"/>
        <v/>
      </c>
      <c r="S555" s="39" t="str">
        <f>IF($H555=$O$5, "", IF($D555="", "", IF($D555&lt;Dashboard!$AJ$1, $S$3, IF($D555=Dashboard!$AJ$1, $S$4, IF($T555&lt;=$T$5, $S$5, $S$6)))))</f>
        <v/>
      </c>
      <c r="T555" s="39" t="str">
        <f>IF($H555=$O$5, "", IF($D555="", "", NETWORKDAYS(Dashboard!$AJ$1, $D555, Timesheet!$S$50:$S$89)-1))</f>
        <v/>
      </c>
      <c r="V555" s="76" t="str">
        <f t="shared" si="60"/>
        <v/>
      </c>
      <c r="W555" s="76" t="str">
        <f t="shared" si="61"/>
        <v/>
      </c>
      <c r="Y555" s="39" t="str">
        <f t="shared" si="62"/>
        <v/>
      </c>
      <c r="Z555" s="39" t="str">
        <f t="shared" si="63"/>
        <v/>
      </c>
      <c r="AB555" s="106" t="str">
        <f t="shared" si="64"/>
        <v/>
      </c>
    </row>
    <row r="556" spans="1:28" x14ac:dyDescent="0.25">
      <c r="A556" s="14"/>
      <c r="B556" s="153" t="str">
        <f t="shared" si="58"/>
        <v/>
      </c>
      <c r="C556" s="14"/>
      <c r="D556" s="460"/>
      <c r="E556" s="446"/>
      <c r="F556" s="445"/>
      <c r="G556" s="462"/>
      <c r="H556" s="484"/>
      <c r="I556" s="463"/>
      <c r="J556" s="485"/>
      <c r="K556" s="14"/>
      <c r="Q556" s="127" t="str">
        <f t="shared" si="59"/>
        <v/>
      </c>
      <c r="S556" s="39" t="str">
        <f>IF($H556=$O$5, "", IF($D556="", "", IF($D556&lt;Dashboard!$AJ$1, $S$3, IF($D556=Dashboard!$AJ$1, $S$4, IF($T556&lt;=$T$5, $S$5, $S$6)))))</f>
        <v/>
      </c>
      <c r="T556" s="39" t="str">
        <f>IF($H556=$O$5, "", IF($D556="", "", NETWORKDAYS(Dashboard!$AJ$1, $D556, Timesheet!$S$50:$S$89)-1))</f>
        <v/>
      </c>
      <c r="V556" s="76" t="str">
        <f t="shared" si="60"/>
        <v/>
      </c>
      <c r="W556" s="76" t="str">
        <f t="shared" si="61"/>
        <v/>
      </c>
      <c r="Y556" s="39" t="str">
        <f t="shared" si="62"/>
        <v/>
      </c>
      <c r="Z556" s="39" t="str">
        <f t="shared" si="63"/>
        <v/>
      </c>
      <c r="AB556" s="106" t="str">
        <f t="shared" si="64"/>
        <v/>
      </c>
    </row>
    <row r="557" spans="1:28" x14ac:dyDescent="0.25">
      <c r="A557" s="14"/>
      <c r="B557" s="153" t="str">
        <f t="shared" si="58"/>
        <v/>
      </c>
      <c r="C557" s="14"/>
      <c r="D557" s="460"/>
      <c r="E557" s="446"/>
      <c r="F557" s="445"/>
      <c r="G557" s="462"/>
      <c r="H557" s="484"/>
      <c r="I557" s="463"/>
      <c r="J557" s="485"/>
      <c r="K557" s="14"/>
      <c r="Q557" s="127" t="str">
        <f t="shared" si="59"/>
        <v/>
      </c>
      <c r="S557" s="39" t="str">
        <f>IF($H557=$O$5, "", IF($D557="", "", IF($D557&lt;Dashboard!$AJ$1, $S$3, IF($D557=Dashboard!$AJ$1, $S$4, IF($T557&lt;=$T$5, $S$5, $S$6)))))</f>
        <v/>
      </c>
      <c r="T557" s="39" t="str">
        <f>IF($H557=$O$5, "", IF($D557="", "", NETWORKDAYS(Dashboard!$AJ$1, $D557, Timesheet!$S$50:$S$89)-1))</f>
        <v/>
      </c>
      <c r="V557" s="76" t="str">
        <f t="shared" si="60"/>
        <v/>
      </c>
      <c r="W557" s="76" t="str">
        <f t="shared" si="61"/>
        <v/>
      </c>
      <c r="Y557" s="39" t="str">
        <f t="shared" si="62"/>
        <v/>
      </c>
      <c r="Z557" s="39" t="str">
        <f t="shared" si="63"/>
        <v/>
      </c>
      <c r="AB557" s="106" t="str">
        <f t="shared" si="64"/>
        <v/>
      </c>
    </row>
    <row r="558" spans="1:28" x14ac:dyDescent="0.25">
      <c r="A558" s="14"/>
      <c r="B558" s="153" t="str">
        <f t="shared" si="58"/>
        <v/>
      </c>
      <c r="C558" s="14"/>
      <c r="D558" s="460"/>
      <c r="E558" s="446"/>
      <c r="F558" s="445"/>
      <c r="G558" s="462"/>
      <c r="H558" s="484"/>
      <c r="I558" s="463"/>
      <c r="J558" s="485"/>
      <c r="K558" s="14"/>
      <c r="Q558" s="127" t="str">
        <f t="shared" si="59"/>
        <v/>
      </c>
      <c r="S558" s="39" t="str">
        <f>IF($H558=$O$5, "", IF($D558="", "", IF($D558&lt;Dashboard!$AJ$1, $S$3, IF($D558=Dashboard!$AJ$1, $S$4, IF($T558&lt;=$T$5, $S$5, $S$6)))))</f>
        <v/>
      </c>
      <c r="T558" s="39" t="str">
        <f>IF($H558=$O$5, "", IF($D558="", "", NETWORKDAYS(Dashboard!$AJ$1, $D558, Timesheet!$S$50:$S$89)-1))</f>
        <v/>
      </c>
      <c r="V558" s="76" t="str">
        <f t="shared" si="60"/>
        <v/>
      </c>
      <c r="W558" s="76" t="str">
        <f t="shared" si="61"/>
        <v/>
      </c>
      <c r="Y558" s="39" t="str">
        <f t="shared" si="62"/>
        <v/>
      </c>
      <c r="Z558" s="39" t="str">
        <f t="shared" si="63"/>
        <v/>
      </c>
      <c r="AB558" s="106" t="str">
        <f t="shared" si="64"/>
        <v/>
      </c>
    </row>
    <row r="559" spans="1:28" x14ac:dyDescent="0.25">
      <c r="A559" s="14"/>
      <c r="B559" s="153" t="str">
        <f t="shared" si="58"/>
        <v/>
      </c>
      <c r="C559" s="14"/>
      <c r="D559" s="460"/>
      <c r="E559" s="446"/>
      <c r="F559" s="445"/>
      <c r="G559" s="462"/>
      <c r="H559" s="484"/>
      <c r="I559" s="463"/>
      <c r="J559" s="485"/>
      <c r="K559" s="14"/>
      <c r="Q559" s="127" t="str">
        <f t="shared" si="59"/>
        <v/>
      </c>
      <c r="S559" s="39" t="str">
        <f>IF($H559=$O$5, "", IF($D559="", "", IF($D559&lt;Dashboard!$AJ$1, $S$3, IF($D559=Dashboard!$AJ$1, $S$4, IF($T559&lt;=$T$5, $S$5, $S$6)))))</f>
        <v/>
      </c>
      <c r="T559" s="39" t="str">
        <f>IF($H559=$O$5, "", IF($D559="", "", NETWORKDAYS(Dashboard!$AJ$1, $D559, Timesheet!$S$50:$S$89)-1))</f>
        <v/>
      </c>
      <c r="V559" s="76" t="str">
        <f t="shared" si="60"/>
        <v/>
      </c>
      <c r="W559" s="76" t="str">
        <f t="shared" si="61"/>
        <v/>
      </c>
      <c r="Y559" s="39" t="str">
        <f t="shared" si="62"/>
        <v/>
      </c>
      <c r="Z559" s="39" t="str">
        <f t="shared" si="63"/>
        <v/>
      </c>
      <c r="AB559" s="106" t="str">
        <f t="shared" si="64"/>
        <v/>
      </c>
    </row>
    <row r="560" spans="1:28" x14ac:dyDescent="0.25">
      <c r="A560" s="14"/>
      <c r="B560" s="153" t="str">
        <f t="shared" si="58"/>
        <v/>
      </c>
      <c r="C560" s="14"/>
      <c r="D560" s="460"/>
      <c r="E560" s="446"/>
      <c r="F560" s="445"/>
      <c r="G560" s="462"/>
      <c r="H560" s="484"/>
      <c r="I560" s="463"/>
      <c r="J560" s="485"/>
      <c r="K560" s="14"/>
      <c r="Q560" s="127" t="str">
        <f t="shared" si="59"/>
        <v/>
      </c>
      <c r="S560" s="39" t="str">
        <f>IF($H560=$O$5, "", IF($D560="", "", IF($D560&lt;Dashboard!$AJ$1, $S$3, IF($D560=Dashboard!$AJ$1, $S$4, IF($T560&lt;=$T$5, $S$5, $S$6)))))</f>
        <v/>
      </c>
      <c r="T560" s="39" t="str">
        <f>IF($H560=$O$5, "", IF($D560="", "", NETWORKDAYS(Dashboard!$AJ$1, $D560, Timesheet!$S$50:$S$89)-1))</f>
        <v/>
      </c>
      <c r="V560" s="76" t="str">
        <f t="shared" si="60"/>
        <v/>
      </c>
      <c r="W560" s="76" t="str">
        <f t="shared" si="61"/>
        <v/>
      </c>
      <c r="Y560" s="39" t="str">
        <f t="shared" si="62"/>
        <v/>
      </c>
      <c r="Z560" s="39" t="str">
        <f t="shared" si="63"/>
        <v/>
      </c>
      <c r="AB560" s="106" t="str">
        <f t="shared" si="64"/>
        <v/>
      </c>
    </row>
    <row r="561" spans="1:28" x14ac:dyDescent="0.25">
      <c r="A561" s="14"/>
      <c r="B561" s="153" t="str">
        <f t="shared" si="58"/>
        <v/>
      </c>
      <c r="C561" s="14"/>
      <c r="D561" s="460"/>
      <c r="E561" s="446"/>
      <c r="F561" s="445"/>
      <c r="G561" s="462"/>
      <c r="H561" s="484"/>
      <c r="I561" s="463"/>
      <c r="J561" s="485"/>
      <c r="K561" s="14"/>
      <c r="Q561" s="127" t="str">
        <f t="shared" si="59"/>
        <v/>
      </c>
      <c r="S561" s="39" t="str">
        <f>IF($H561=$O$5, "", IF($D561="", "", IF($D561&lt;Dashboard!$AJ$1, $S$3, IF($D561=Dashboard!$AJ$1, $S$4, IF($T561&lt;=$T$5, $S$5, $S$6)))))</f>
        <v/>
      </c>
      <c r="T561" s="39" t="str">
        <f>IF($H561=$O$5, "", IF($D561="", "", NETWORKDAYS(Dashboard!$AJ$1, $D561, Timesheet!$S$50:$S$89)-1))</f>
        <v/>
      </c>
      <c r="V561" s="76" t="str">
        <f t="shared" si="60"/>
        <v/>
      </c>
      <c r="W561" s="76" t="str">
        <f t="shared" si="61"/>
        <v/>
      </c>
      <c r="Y561" s="39" t="str">
        <f t="shared" si="62"/>
        <v/>
      </c>
      <c r="Z561" s="39" t="str">
        <f t="shared" si="63"/>
        <v/>
      </c>
      <c r="AB561" s="106" t="str">
        <f t="shared" si="64"/>
        <v/>
      </c>
    </row>
    <row r="562" spans="1:28" x14ac:dyDescent="0.25">
      <c r="A562" s="14"/>
      <c r="B562" s="153" t="str">
        <f t="shared" si="58"/>
        <v/>
      </c>
      <c r="C562" s="14"/>
      <c r="D562" s="460"/>
      <c r="E562" s="446"/>
      <c r="F562" s="445"/>
      <c r="G562" s="462"/>
      <c r="H562" s="484"/>
      <c r="I562" s="463"/>
      <c r="J562" s="485"/>
      <c r="K562" s="14"/>
      <c r="Q562" s="127" t="str">
        <f t="shared" si="59"/>
        <v/>
      </c>
      <c r="S562" s="39" t="str">
        <f>IF($H562=$O$5, "", IF($D562="", "", IF($D562&lt;Dashboard!$AJ$1, $S$3, IF($D562=Dashboard!$AJ$1, $S$4, IF($T562&lt;=$T$5, $S$5, $S$6)))))</f>
        <v/>
      </c>
      <c r="T562" s="39" t="str">
        <f>IF($H562=$O$5, "", IF($D562="", "", NETWORKDAYS(Dashboard!$AJ$1, $D562, Timesheet!$S$50:$S$89)-1))</f>
        <v/>
      </c>
      <c r="V562" s="76" t="str">
        <f t="shared" si="60"/>
        <v/>
      </c>
      <c r="W562" s="76" t="str">
        <f t="shared" si="61"/>
        <v/>
      </c>
      <c r="Y562" s="39" t="str">
        <f t="shared" si="62"/>
        <v/>
      </c>
      <c r="Z562" s="39" t="str">
        <f t="shared" si="63"/>
        <v/>
      </c>
      <c r="AB562" s="106" t="str">
        <f t="shared" si="64"/>
        <v/>
      </c>
    </row>
    <row r="563" spans="1:28" x14ac:dyDescent="0.25">
      <c r="A563" s="14"/>
      <c r="B563" s="153" t="str">
        <f t="shared" si="58"/>
        <v/>
      </c>
      <c r="C563" s="14"/>
      <c r="D563" s="460"/>
      <c r="E563" s="446"/>
      <c r="F563" s="445"/>
      <c r="G563" s="462"/>
      <c r="H563" s="484"/>
      <c r="I563" s="463"/>
      <c r="J563" s="485"/>
      <c r="K563" s="14"/>
      <c r="Q563" s="127" t="str">
        <f t="shared" si="59"/>
        <v/>
      </c>
      <c r="S563" s="39" t="str">
        <f>IF($H563=$O$5, "", IF($D563="", "", IF($D563&lt;Dashboard!$AJ$1, $S$3, IF($D563=Dashboard!$AJ$1, $S$4, IF($T563&lt;=$T$5, $S$5, $S$6)))))</f>
        <v/>
      </c>
      <c r="T563" s="39" t="str">
        <f>IF($H563=$O$5, "", IF($D563="", "", NETWORKDAYS(Dashboard!$AJ$1, $D563, Timesheet!$S$50:$S$89)-1))</f>
        <v/>
      </c>
      <c r="V563" s="76" t="str">
        <f t="shared" si="60"/>
        <v/>
      </c>
      <c r="W563" s="76" t="str">
        <f t="shared" si="61"/>
        <v/>
      </c>
      <c r="Y563" s="39" t="str">
        <f t="shared" si="62"/>
        <v/>
      </c>
      <c r="Z563" s="39" t="str">
        <f t="shared" si="63"/>
        <v/>
      </c>
      <c r="AB563" s="106" t="str">
        <f t="shared" si="64"/>
        <v/>
      </c>
    </row>
    <row r="564" spans="1:28" x14ac:dyDescent="0.25">
      <c r="A564" s="14"/>
      <c r="B564" s="153" t="str">
        <f t="shared" si="58"/>
        <v/>
      </c>
      <c r="C564" s="14"/>
      <c r="D564" s="460"/>
      <c r="E564" s="446"/>
      <c r="F564" s="445"/>
      <c r="G564" s="462"/>
      <c r="H564" s="484"/>
      <c r="I564" s="463"/>
      <c r="J564" s="485"/>
      <c r="K564" s="14"/>
      <c r="Q564" s="127" t="str">
        <f t="shared" si="59"/>
        <v/>
      </c>
      <c r="S564" s="39" t="str">
        <f>IF($H564=$O$5, "", IF($D564="", "", IF($D564&lt;Dashboard!$AJ$1, $S$3, IF($D564=Dashboard!$AJ$1, $S$4, IF($T564&lt;=$T$5, $S$5, $S$6)))))</f>
        <v/>
      </c>
      <c r="T564" s="39" t="str">
        <f>IF($H564=$O$5, "", IF($D564="", "", NETWORKDAYS(Dashboard!$AJ$1, $D564, Timesheet!$S$50:$S$89)-1))</f>
        <v/>
      </c>
      <c r="V564" s="76" t="str">
        <f t="shared" si="60"/>
        <v/>
      </c>
      <c r="W564" s="76" t="str">
        <f t="shared" si="61"/>
        <v/>
      </c>
      <c r="Y564" s="39" t="str">
        <f t="shared" si="62"/>
        <v/>
      </c>
      <c r="Z564" s="39" t="str">
        <f t="shared" si="63"/>
        <v/>
      </c>
      <c r="AB564" s="106" t="str">
        <f t="shared" si="64"/>
        <v/>
      </c>
    </row>
    <row r="565" spans="1:28" x14ac:dyDescent="0.25">
      <c r="A565" s="14"/>
      <c r="B565" s="153" t="str">
        <f t="shared" si="58"/>
        <v/>
      </c>
      <c r="C565" s="14"/>
      <c r="D565" s="460"/>
      <c r="E565" s="446"/>
      <c r="F565" s="445"/>
      <c r="G565" s="462"/>
      <c r="H565" s="484"/>
      <c r="I565" s="463"/>
      <c r="J565" s="485"/>
      <c r="K565" s="14"/>
      <c r="Q565" s="127" t="str">
        <f t="shared" si="59"/>
        <v/>
      </c>
      <c r="S565" s="39" t="str">
        <f>IF($H565=$O$5, "", IF($D565="", "", IF($D565&lt;Dashboard!$AJ$1, $S$3, IF($D565=Dashboard!$AJ$1, $S$4, IF($T565&lt;=$T$5, $S$5, $S$6)))))</f>
        <v/>
      </c>
      <c r="T565" s="39" t="str">
        <f>IF($H565=$O$5, "", IF($D565="", "", NETWORKDAYS(Dashboard!$AJ$1, $D565, Timesheet!$S$50:$S$89)-1))</f>
        <v/>
      </c>
      <c r="V565" s="76" t="str">
        <f t="shared" si="60"/>
        <v/>
      </c>
      <c r="W565" s="76" t="str">
        <f t="shared" si="61"/>
        <v/>
      </c>
      <c r="Y565" s="39" t="str">
        <f t="shared" si="62"/>
        <v/>
      </c>
      <c r="Z565" s="39" t="str">
        <f t="shared" si="63"/>
        <v/>
      </c>
      <c r="AB565" s="106" t="str">
        <f t="shared" si="64"/>
        <v/>
      </c>
    </row>
    <row r="566" spans="1:28" x14ac:dyDescent="0.25">
      <c r="A566" s="14"/>
      <c r="B566" s="153" t="str">
        <f t="shared" si="58"/>
        <v/>
      </c>
      <c r="C566" s="14"/>
      <c r="D566" s="460"/>
      <c r="E566" s="446"/>
      <c r="F566" s="445"/>
      <c r="G566" s="462"/>
      <c r="H566" s="484"/>
      <c r="I566" s="463"/>
      <c r="J566" s="485"/>
      <c r="K566" s="14"/>
      <c r="Q566" s="127" t="str">
        <f t="shared" si="59"/>
        <v/>
      </c>
      <c r="S566" s="39" t="str">
        <f>IF($H566=$O$5, "", IF($D566="", "", IF($D566&lt;Dashboard!$AJ$1, $S$3, IF($D566=Dashboard!$AJ$1, $S$4, IF($T566&lt;=$T$5, $S$5, $S$6)))))</f>
        <v/>
      </c>
      <c r="T566" s="39" t="str">
        <f>IF($H566=$O$5, "", IF($D566="", "", NETWORKDAYS(Dashboard!$AJ$1, $D566, Timesheet!$S$50:$S$89)-1))</f>
        <v/>
      </c>
      <c r="V566" s="76" t="str">
        <f t="shared" si="60"/>
        <v/>
      </c>
      <c r="W566" s="76" t="str">
        <f t="shared" si="61"/>
        <v/>
      </c>
      <c r="Y566" s="39" t="str">
        <f t="shared" si="62"/>
        <v/>
      </c>
      <c r="Z566" s="39" t="str">
        <f t="shared" si="63"/>
        <v/>
      </c>
      <c r="AB566" s="106" t="str">
        <f t="shared" si="64"/>
        <v/>
      </c>
    </row>
    <row r="567" spans="1:28" x14ac:dyDescent="0.25">
      <c r="A567" s="14"/>
      <c r="B567" s="153" t="str">
        <f t="shared" si="58"/>
        <v/>
      </c>
      <c r="C567" s="14"/>
      <c r="D567" s="460"/>
      <c r="E567" s="446"/>
      <c r="F567" s="445"/>
      <c r="G567" s="462"/>
      <c r="H567" s="484"/>
      <c r="I567" s="463"/>
      <c r="J567" s="485"/>
      <c r="K567" s="14"/>
      <c r="Q567" s="127" t="str">
        <f t="shared" si="59"/>
        <v/>
      </c>
      <c r="S567" s="39" t="str">
        <f>IF($H567=$O$5, "", IF($D567="", "", IF($D567&lt;Dashboard!$AJ$1, $S$3, IF($D567=Dashboard!$AJ$1, $S$4, IF($T567&lt;=$T$5, $S$5, $S$6)))))</f>
        <v/>
      </c>
      <c r="T567" s="39" t="str">
        <f>IF($H567=$O$5, "", IF($D567="", "", NETWORKDAYS(Dashboard!$AJ$1, $D567, Timesheet!$S$50:$S$89)-1))</f>
        <v/>
      </c>
      <c r="V567" s="76" t="str">
        <f t="shared" si="60"/>
        <v/>
      </c>
      <c r="W567" s="76" t="str">
        <f t="shared" si="61"/>
        <v/>
      </c>
      <c r="Y567" s="39" t="str">
        <f t="shared" si="62"/>
        <v/>
      </c>
      <c r="Z567" s="39" t="str">
        <f t="shared" si="63"/>
        <v/>
      </c>
      <c r="AB567" s="106" t="str">
        <f t="shared" si="64"/>
        <v/>
      </c>
    </row>
    <row r="568" spans="1:28" x14ac:dyDescent="0.25">
      <c r="A568" s="14"/>
      <c r="B568" s="153" t="str">
        <f t="shared" si="58"/>
        <v/>
      </c>
      <c r="C568" s="14"/>
      <c r="D568" s="460"/>
      <c r="E568" s="446"/>
      <c r="F568" s="445"/>
      <c r="G568" s="462"/>
      <c r="H568" s="484"/>
      <c r="I568" s="463"/>
      <c r="J568" s="485"/>
      <c r="K568" s="14"/>
      <c r="Q568" s="127" t="str">
        <f t="shared" si="59"/>
        <v/>
      </c>
      <c r="S568" s="39" t="str">
        <f>IF($H568=$O$5, "", IF($D568="", "", IF($D568&lt;Dashboard!$AJ$1, $S$3, IF($D568=Dashboard!$AJ$1, $S$4, IF($T568&lt;=$T$5, $S$5, $S$6)))))</f>
        <v/>
      </c>
      <c r="T568" s="39" t="str">
        <f>IF($H568=$O$5, "", IF($D568="", "", NETWORKDAYS(Dashboard!$AJ$1, $D568, Timesheet!$S$50:$S$89)-1))</f>
        <v/>
      </c>
      <c r="V568" s="76" t="str">
        <f t="shared" si="60"/>
        <v/>
      </c>
      <c r="W568" s="76" t="str">
        <f t="shared" si="61"/>
        <v/>
      </c>
      <c r="Y568" s="39" t="str">
        <f t="shared" si="62"/>
        <v/>
      </c>
      <c r="Z568" s="39" t="str">
        <f t="shared" si="63"/>
        <v/>
      </c>
      <c r="AB568" s="106" t="str">
        <f t="shared" si="64"/>
        <v/>
      </c>
    </row>
    <row r="569" spans="1:28" x14ac:dyDescent="0.25">
      <c r="A569" s="14"/>
      <c r="B569" s="153" t="str">
        <f t="shared" si="58"/>
        <v/>
      </c>
      <c r="C569" s="14"/>
      <c r="D569" s="460"/>
      <c r="E569" s="446"/>
      <c r="F569" s="445"/>
      <c r="G569" s="462"/>
      <c r="H569" s="484"/>
      <c r="I569" s="463"/>
      <c r="J569" s="485"/>
      <c r="K569" s="14"/>
      <c r="Q569" s="127" t="str">
        <f t="shared" si="59"/>
        <v/>
      </c>
      <c r="S569" s="39" t="str">
        <f>IF($H569=$O$5, "", IF($D569="", "", IF($D569&lt;Dashboard!$AJ$1, $S$3, IF($D569=Dashboard!$AJ$1, $S$4, IF($T569&lt;=$T$5, $S$5, $S$6)))))</f>
        <v/>
      </c>
      <c r="T569" s="39" t="str">
        <f>IF($H569=$O$5, "", IF($D569="", "", NETWORKDAYS(Dashboard!$AJ$1, $D569, Timesheet!$S$50:$S$89)-1))</f>
        <v/>
      </c>
      <c r="V569" s="76" t="str">
        <f t="shared" si="60"/>
        <v/>
      </c>
      <c r="W569" s="76" t="str">
        <f t="shared" si="61"/>
        <v/>
      </c>
      <c r="Y569" s="39" t="str">
        <f t="shared" si="62"/>
        <v/>
      </c>
      <c r="Z569" s="39" t="str">
        <f t="shared" si="63"/>
        <v/>
      </c>
      <c r="AB569" s="106" t="str">
        <f t="shared" si="64"/>
        <v/>
      </c>
    </row>
    <row r="570" spans="1:28" x14ac:dyDescent="0.25">
      <c r="A570" s="14"/>
      <c r="B570" s="153" t="str">
        <f t="shared" si="58"/>
        <v/>
      </c>
      <c r="C570" s="14"/>
      <c r="D570" s="460"/>
      <c r="E570" s="446"/>
      <c r="F570" s="445"/>
      <c r="G570" s="462"/>
      <c r="H570" s="484"/>
      <c r="I570" s="463"/>
      <c r="J570" s="485"/>
      <c r="K570" s="14"/>
      <c r="Q570" s="127" t="str">
        <f t="shared" si="59"/>
        <v/>
      </c>
      <c r="S570" s="39" t="str">
        <f>IF($H570=$O$5, "", IF($D570="", "", IF($D570&lt;Dashboard!$AJ$1, $S$3, IF($D570=Dashboard!$AJ$1, $S$4, IF($T570&lt;=$T$5, $S$5, $S$6)))))</f>
        <v/>
      </c>
      <c r="T570" s="39" t="str">
        <f>IF($H570=$O$5, "", IF($D570="", "", NETWORKDAYS(Dashboard!$AJ$1, $D570, Timesheet!$S$50:$S$89)-1))</f>
        <v/>
      </c>
      <c r="V570" s="76" t="str">
        <f t="shared" si="60"/>
        <v/>
      </c>
      <c r="W570" s="76" t="str">
        <f t="shared" si="61"/>
        <v/>
      </c>
      <c r="Y570" s="39" t="str">
        <f t="shared" si="62"/>
        <v/>
      </c>
      <c r="Z570" s="39" t="str">
        <f t="shared" si="63"/>
        <v/>
      </c>
      <c r="AB570" s="106" t="str">
        <f t="shared" si="64"/>
        <v/>
      </c>
    </row>
    <row r="571" spans="1:28" x14ac:dyDescent="0.25">
      <c r="A571" s="14"/>
      <c r="B571" s="153" t="str">
        <f t="shared" si="58"/>
        <v/>
      </c>
      <c r="C571" s="14"/>
      <c r="D571" s="460"/>
      <c r="E571" s="446"/>
      <c r="F571" s="445"/>
      <c r="G571" s="462"/>
      <c r="H571" s="484"/>
      <c r="I571" s="463"/>
      <c r="J571" s="485"/>
      <c r="K571" s="14"/>
      <c r="Q571" s="127" t="str">
        <f t="shared" si="59"/>
        <v/>
      </c>
      <c r="S571" s="39" t="str">
        <f>IF($H571=$O$5, "", IF($D571="", "", IF($D571&lt;Dashboard!$AJ$1, $S$3, IF($D571=Dashboard!$AJ$1, $S$4, IF($T571&lt;=$T$5, $S$5, $S$6)))))</f>
        <v/>
      </c>
      <c r="T571" s="39" t="str">
        <f>IF($H571=$O$5, "", IF($D571="", "", NETWORKDAYS(Dashboard!$AJ$1, $D571, Timesheet!$S$50:$S$89)-1))</f>
        <v/>
      </c>
      <c r="V571" s="76" t="str">
        <f t="shared" si="60"/>
        <v/>
      </c>
      <c r="W571" s="76" t="str">
        <f t="shared" si="61"/>
        <v/>
      </c>
      <c r="Y571" s="39" t="str">
        <f t="shared" si="62"/>
        <v/>
      </c>
      <c r="Z571" s="39" t="str">
        <f t="shared" si="63"/>
        <v/>
      </c>
      <c r="AB571" s="106" t="str">
        <f t="shared" si="64"/>
        <v/>
      </c>
    </row>
    <row r="572" spans="1:28" x14ac:dyDescent="0.25">
      <c r="A572" s="14"/>
      <c r="B572" s="153" t="str">
        <f t="shared" si="58"/>
        <v/>
      </c>
      <c r="C572" s="14"/>
      <c r="D572" s="460"/>
      <c r="E572" s="446"/>
      <c r="F572" s="445"/>
      <c r="G572" s="462"/>
      <c r="H572" s="484"/>
      <c r="I572" s="463"/>
      <c r="J572" s="485"/>
      <c r="K572" s="14"/>
      <c r="Q572" s="127" t="str">
        <f t="shared" si="59"/>
        <v/>
      </c>
      <c r="S572" s="39" t="str">
        <f>IF($H572=$O$5, "", IF($D572="", "", IF($D572&lt;Dashboard!$AJ$1, $S$3, IF($D572=Dashboard!$AJ$1, $S$4, IF($T572&lt;=$T$5, $S$5, $S$6)))))</f>
        <v/>
      </c>
      <c r="T572" s="39" t="str">
        <f>IF($H572=$O$5, "", IF($D572="", "", NETWORKDAYS(Dashboard!$AJ$1, $D572, Timesheet!$S$50:$S$89)-1))</f>
        <v/>
      </c>
      <c r="V572" s="76" t="str">
        <f t="shared" si="60"/>
        <v/>
      </c>
      <c r="W572" s="76" t="str">
        <f t="shared" si="61"/>
        <v/>
      </c>
      <c r="Y572" s="39" t="str">
        <f t="shared" si="62"/>
        <v/>
      </c>
      <c r="Z572" s="39" t="str">
        <f t="shared" si="63"/>
        <v/>
      </c>
      <c r="AB572" s="106" t="str">
        <f t="shared" si="64"/>
        <v/>
      </c>
    </row>
    <row r="573" spans="1:28" x14ac:dyDescent="0.25">
      <c r="A573" s="14"/>
      <c r="B573" s="153" t="str">
        <f t="shared" si="58"/>
        <v/>
      </c>
      <c r="C573" s="14"/>
      <c r="D573" s="460"/>
      <c r="E573" s="446"/>
      <c r="F573" s="445"/>
      <c r="G573" s="462"/>
      <c r="H573" s="484"/>
      <c r="I573" s="463"/>
      <c r="J573" s="485"/>
      <c r="K573" s="14"/>
      <c r="Q573" s="127" t="str">
        <f t="shared" si="59"/>
        <v/>
      </c>
      <c r="S573" s="39" t="str">
        <f>IF($H573=$O$5, "", IF($D573="", "", IF($D573&lt;Dashboard!$AJ$1, $S$3, IF($D573=Dashboard!$AJ$1, $S$4, IF($T573&lt;=$T$5, $S$5, $S$6)))))</f>
        <v/>
      </c>
      <c r="T573" s="39" t="str">
        <f>IF($H573=$O$5, "", IF($D573="", "", NETWORKDAYS(Dashboard!$AJ$1, $D573, Timesheet!$S$50:$S$89)-1))</f>
        <v/>
      </c>
      <c r="V573" s="76" t="str">
        <f t="shared" si="60"/>
        <v/>
      </c>
      <c r="W573" s="76" t="str">
        <f t="shared" si="61"/>
        <v/>
      </c>
      <c r="Y573" s="39" t="str">
        <f t="shared" si="62"/>
        <v/>
      </c>
      <c r="Z573" s="39" t="str">
        <f t="shared" si="63"/>
        <v/>
      </c>
      <c r="AB573" s="106" t="str">
        <f t="shared" si="64"/>
        <v/>
      </c>
    </row>
    <row r="574" spans="1:28" x14ac:dyDescent="0.25">
      <c r="A574" s="14"/>
      <c r="B574" s="153" t="str">
        <f t="shared" si="58"/>
        <v/>
      </c>
      <c r="C574" s="14"/>
      <c r="D574" s="460"/>
      <c r="E574" s="446"/>
      <c r="F574" s="445"/>
      <c r="G574" s="462"/>
      <c r="H574" s="484"/>
      <c r="I574" s="463"/>
      <c r="J574" s="485"/>
      <c r="K574" s="14"/>
      <c r="Q574" s="127" t="str">
        <f t="shared" si="59"/>
        <v/>
      </c>
      <c r="S574" s="39" t="str">
        <f>IF($H574=$O$5, "", IF($D574="", "", IF($D574&lt;Dashboard!$AJ$1, $S$3, IF($D574=Dashboard!$AJ$1, $S$4, IF($T574&lt;=$T$5, $S$5, $S$6)))))</f>
        <v/>
      </c>
      <c r="T574" s="39" t="str">
        <f>IF($H574=$O$5, "", IF($D574="", "", NETWORKDAYS(Dashboard!$AJ$1, $D574, Timesheet!$S$50:$S$89)-1))</f>
        <v/>
      </c>
      <c r="V574" s="76" t="str">
        <f t="shared" si="60"/>
        <v/>
      </c>
      <c r="W574" s="76" t="str">
        <f t="shared" si="61"/>
        <v/>
      </c>
      <c r="Y574" s="39" t="str">
        <f t="shared" si="62"/>
        <v/>
      </c>
      <c r="Z574" s="39" t="str">
        <f t="shared" si="63"/>
        <v/>
      </c>
      <c r="AB574" s="106" t="str">
        <f t="shared" si="64"/>
        <v/>
      </c>
    </row>
    <row r="575" spans="1:28" x14ac:dyDescent="0.25">
      <c r="A575" s="14"/>
      <c r="B575" s="153" t="str">
        <f t="shared" si="58"/>
        <v/>
      </c>
      <c r="C575" s="14"/>
      <c r="D575" s="460"/>
      <c r="E575" s="446"/>
      <c r="F575" s="445"/>
      <c r="G575" s="462"/>
      <c r="H575" s="484"/>
      <c r="I575" s="463"/>
      <c r="J575" s="485"/>
      <c r="K575" s="14"/>
      <c r="Q575" s="127" t="str">
        <f t="shared" si="59"/>
        <v/>
      </c>
      <c r="S575" s="39" t="str">
        <f>IF($H575=$O$5, "", IF($D575="", "", IF($D575&lt;Dashboard!$AJ$1, $S$3, IF($D575=Dashboard!$AJ$1, $S$4, IF($T575&lt;=$T$5, $S$5, $S$6)))))</f>
        <v/>
      </c>
      <c r="T575" s="39" t="str">
        <f>IF($H575=$O$5, "", IF($D575="", "", NETWORKDAYS(Dashboard!$AJ$1, $D575, Timesheet!$S$50:$S$89)-1))</f>
        <v/>
      </c>
      <c r="V575" s="76" t="str">
        <f t="shared" si="60"/>
        <v/>
      </c>
      <c r="W575" s="76" t="str">
        <f t="shared" si="61"/>
        <v/>
      </c>
      <c r="Y575" s="39" t="str">
        <f t="shared" si="62"/>
        <v/>
      </c>
      <c r="Z575" s="39" t="str">
        <f t="shared" si="63"/>
        <v/>
      </c>
      <c r="AB575" s="106" t="str">
        <f t="shared" si="64"/>
        <v/>
      </c>
    </row>
    <row r="576" spans="1:28" x14ac:dyDescent="0.25">
      <c r="A576" s="14"/>
      <c r="B576" s="153" t="str">
        <f t="shared" si="58"/>
        <v/>
      </c>
      <c r="C576" s="14"/>
      <c r="D576" s="460"/>
      <c r="E576" s="446"/>
      <c r="F576" s="445"/>
      <c r="G576" s="462"/>
      <c r="H576" s="484"/>
      <c r="I576" s="463"/>
      <c r="J576" s="485"/>
      <c r="K576" s="14"/>
      <c r="Q576" s="127" t="str">
        <f t="shared" si="59"/>
        <v/>
      </c>
      <c r="S576" s="39" t="str">
        <f>IF($H576=$O$5, "", IF($D576="", "", IF($D576&lt;Dashboard!$AJ$1, $S$3, IF($D576=Dashboard!$AJ$1, $S$4, IF($T576&lt;=$T$5, $S$5, $S$6)))))</f>
        <v/>
      </c>
      <c r="T576" s="39" t="str">
        <f>IF($H576=$O$5, "", IF($D576="", "", NETWORKDAYS(Dashboard!$AJ$1, $D576, Timesheet!$S$50:$S$89)-1))</f>
        <v/>
      </c>
      <c r="V576" s="76" t="str">
        <f t="shared" si="60"/>
        <v/>
      </c>
      <c r="W576" s="76" t="str">
        <f t="shared" si="61"/>
        <v/>
      </c>
      <c r="Y576" s="39" t="str">
        <f t="shared" si="62"/>
        <v/>
      </c>
      <c r="Z576" s="39" t="str">
        <f t="shared" si="63"/>
        <v/>
      </c>
      <c r="AB576" s="106" t="str">
        <f t="shared" si="64"/>
        <v/>
      </c>
    </row>
    <row r="577" spans="1:28" x14ac:dyDescent="0.25">
      <c r="A577" s="14"/>
      <c r="B577" s="153" t="str">
        <f t="shared" si="58"/>
        <v/>
      </c>
      <c r="C577" s="14"/>
      <c r="D577" s="460"/>
      <c r="E577" s="446"/>
      <c r="F577" s="445"/>
      <c r="G577" s="462"/>
      <c r="H577" s="484"/>
      <c r="I577" s="463"/>
      <c r="J577" s="485"/>
      <c r="K577" s="14"/>
      <c r="Q577" s="127" t="str">
        <f t="shared" si="59"/>
        <v/>
      </c>
      <c r="S577" s="39" t="str">
        <f>IF($H577=$O$5, "", IF($D577="", "", IF($D577&lt;Dashboard!$AJ$1, $S$3, IF($D577=Dashboard!$AJ$1, $S$4, IF($T577&lt;=$T$5, $S$5, $S$6)))))</f>
        <v/>
      </c>
      <c r="T577" s="39" t="str">
        <f>IF($H577=$O$5, "", IF($D577="", "", NETWORKDAYS(Dashboard!$AJ$1, $D577, Timesheet!$S$50:$S$89)-1))</f>
        <v/>
      </c>
      <c r="V577" s="76" t="str">
        <f t="shared" si="60"/>
        <v/>
      </c>
      <c r="W577" s="76" t="str">
        <f t="shared" si="61"/>
        <v/>
      </c>
      <c r="Y577" s="39" t="str">
        <f t="shared" si="62"/>
        <v/>
      </c>
      <c r="Z577" s="39" t="str">
        <f t="shared" si="63"/>
        <v/>
      </c>
      <c r="AB577" s="106" t="str">
        <f t="shared" si="64"/>
        <v/>
      </c>
    </row>
    <row r="578" spans="1:28" x14ac:dyDescent="0.25">
      <c r="A578" s="14"/>
      <c r="B578" s="153" t="str">
        <f t="shared" si="58"/>
        <v/>
      </c>
      <c r="C578" s="14"/>
      <c r="D578" s="460"/>
      <c r="E578" s="446"/>
      <c r="F578" s="445"/>
      <c r="G578" s="462"/>
      <c r="H578" s="484"/>
      <c r="I578" s="463"/>
      <c r="J578" s="485"/>
      <c r="K578" s="14"/>
      <c r="Q578" s="127" t="str">
        <f t="shared" si="59"/>
        <v/>
      </c>
      <c r="S578" s="39" t="str">
        <f>IF($H578=$O$5, "", IF($D578="", "", IF($D578&lt;Dashboard!$AJ$1, $S$3, IF($D578=Dashboard!$AJ$1, $S$4, IF($T578&lt;=$T$5, $S$5, $S$6)))))</f>
        <v/>
      </c>
      <c r="T578" s="39" t="str">
        <f>IF($H578=$O$5, "", IF($D578="", "", NETWORKDAYS(Dashboard!$AJ$1, $D578, Timesheet!$S$50:$S$89)-1))</f>
        <v/>
      </c>
      <c r="V578" s="76" t="str">
        <f t="shared" si="60"/>
        <v/>
      </c>
      <c r="W578" s="76" t="str">
        <f t="shared" si="61"/>
        <v/>
      </c>
      <c r="Y578" s="39" t="str">
        <f t="shared" si="62"/>
        <v/>
      </c>
      <c r="Z578" s="39" t="str">
        <f t="shared" si="63"/>
        <v/>
      </c>
      <c r="AB578" s="106" t="str">
        <f t="shared" si="64"/>
        <v/>
      </c>
    </row>
    <row r="579" spans="1:28" x14ac:dyDescent="0.25">
      <c r="A579" s="14"/>
      <c r="B579" s="153" t="str">
        <f t="shared" si="58"/>
        <v/>
      </c>
      <c r="C579" s="14"/>
      <c r="D579" s="460"/>
      <c r="E579" s="446"/>
      <c r="F579" s="445"/>
      <c r="G579" s="462"/>
      <c r="H579" s="484"/>
      <c r="I579" s="463"/>
      <c r="J579" s="485"/>
      <c r="K579" s="14"/>
      <c r="Q579" s="127" t="str">
        <f t="shared" si="59"/>
        <v/>
      </c>
      <c r="S579" s="39" t="str">
        <f>IF($H579=$O$5, "", IF($D579="", "", IF($D579&lt;Dashboard!$AJ$1, $S$3, IF($D579=Dashboard!$AJ$1, $S$4, IF($T579&lt;=$T$5, $S$5, $S$6)))))</f>
        <v/>
      </c>
      <c r="T579" s="39" t="str">
        <f>IF($H579=$O$5, "", IF($D579="", "", NETWORKDAYS(Dashboard!$AJ$1, $D579, Timesheet!$S$50:$S$89)-1))</f>
        <v/>
      </c>
      <c r="V579" s="76" t="str">
        <f t="shared" si="60"/>
        <v/>
      </c>
      <c r="W579" s="76" t="str">
        <f t="shared" si="61"/>
        <v/>
      </c>
      <c r="Y579" s="39" t="str">
        <f t="shared" si="62"/>
        <v/>
      </c>
      <c r="Z579" s="39" t="str">
        <f t="shared" si="63"/>
        <v/>
      </c>
      <c r="AB579" s="106" t="str">
        <f t="shared" si="64"/>
        <v/>
      </c>
    </row>
    <row r="580" spans="1:28" x14ac:dyDescent="0.25">
      <c r="A580" s="14"/>
      <c r="B580" s="153" t="str">
        <f t="shared" si="58"/>
        <v/>
      </c>
      <c r="C580" s="14"/>
      <c r="D580" s="460"/>
      <c r="E580" s="446"/>
      <c r="F580" s="445"/>
      <c r="G580" s="462"/>
      <c r="H580" s="484"/>
      <c r="I580" s="463"/>
      <c r="J580" s="485"/>
      <c r="K580" s="14"/>
      <c r="Q580" s="127" t="str">
        <f t="shared" si="59"/>
        <v/>
      </c>
      <c r="S580" s="39" t="str">
        <f>IF($H580=$O$5, "", IF($D580="", "", IF($D580&lt;Dashboard!$AJ$1, $S$3, IF($D580=Dashboard!$AJ$1, $S$4, IF($T580&lt;=$T$5, $S$5, $S$6)))))</f>
        <v/>
      </c>
      <c r="T580" s="39" t="str">
        <f>IF($H580=$O$5, "", IF($D580="", "", NETWORKDAYS(Dashboard!$AJ$1, $D580, Timesheet!$S$50:$S$89)-1))</f>
        <v/>
      </c>
      <c r="V580" s="76" t="str">
        <f t="shared" si="60"/>
        <v/>
      </c>
      <c r="W580" s="76" t="str">
        <f t="shared" si="61"/>
        <v/>
      </c>
      <c r="Y580" s="39" t="str">
        <f t="shared" si="62"/>
        <v/>
      </c>
      <c r="Z580" s="39" t="str">
        <f t="shared" si="63"/>
        <v/>
      </c>
      <c r="AB580" s="106" t="str">
        <f t="shared" si="64"/>
        <v/>
      </c>
    </row>
    <row r="581" spans="1:28" x14ac:dyDescent="0.25">
      <c r="A581" s="14"/>
      <c r="B581" s="153" t="str">
        <f t="shared" si="58"/>
        <v/>
      </c>
      <c r="C581" s="14"/>
      <c r="D581" s="460"/>
      <c r="E581" s="446"/>
      <c r="F581" s="445"/>
      <c r="G581" s="462"/>
      <c r="H581" s="484"/>
      <c r="I581" s="463"/>
      <c r="J581" s="485"/>
      <c r="K581" s="14"/>
      <c r="Q581" s="127" t="str">
        <f t="shared" si="59"/>
        <v/>
      </c>
      <c r="S581" s="39" t="str">
        <f>IF($H581=$O$5, "", IF($D581="", "", IF($D581&lt;Dashboard!$AJ$1, $S$3, IF($D581=Dashboard!$AJ$1, $S$4, IF($T581&lt;=$T$5, $S$5, $S$6)))))</f>
        <v/>
      </c>
      <c r="T581" s="39" t="str">
        <f>IF($H581=$O$5, "", IF($D581="", "", NETWORKDAYS(Dashboard!$AJ$1, $D581, Timesheet!$S$50:$S$89)-1))</f>
        <v/>
      </c>
      <c r="V581" s="76" t="str">
        <f t="shared" si="60"/>
        <v/>
      </c>
      <c r="W581" s="76" t="str">
        <f t="shared" si="61"/>
        <v/>
      </c>
      <c r="Y581" s="39" t="str">
        <f t="shared" si="62"/>
        <v/>
      </c>
      <c r="Z581" s="39" t="str">
        <f t="shared" si="63"/>
        <v/>
      </c>
      <c r="AB581" s="106" t="str">
        <f t="shared" si="64"/>
        <v/>
      </c>
    </row>
    <row r="582" spans="1:28" x14ac:dyDescent="0.25">
      <c r="A582" s="14"/>
      <c r="B582" s="153" t="str">
        <f t="shared" si="58"/>
        <v/>
      </c>
      <c r="C582" s="14"/>
      <c r="D582" s="460"/>
      <c r="E582" s="446"/>
      <c r="F582" s="445"/>
      <c r="G582" s="462"/>
      <c r="H582" s="484"/>
      <c r="I582" s="463"/>
      <c r="J582" s="485"/>
      <c r="K582" s="14"/>
      <c r="Q582" s="127" t="str">
        <f t="shared" si="59"/>
        <v/>
      </c>
      <c r="S582" s="39" t="str">
        <f>IF($H582=$O$5, "", IF($D582="", "", IF($D582&lt;Dashboard!$AJ$1, $S$3, IF($D582=Dashboard!$AJ$1, $S$4, IF($T582&lt;=$T$5, $S$5, $S$6)))))</f>
        <v/>
      </c>
      <c r="T582" s="39" t="str">
        <f>IF($H582=$O$5, "", IF($D582="", "", NETWORKDAYS(Dashboard!$AJ$1, $D582, Timesheet!$S$50:$S$89)-1))</f>
        <v/>
      </c>
      <c r="V582" s="76" t="str">
        <f t="shared" si="60"/>
        <v/>
      </c>
      <c r="W582" s="76" t="str">
        <f t="shared" si="61"/>
        <v/>
      </c>
      <c r="Y582" s="39" t="str">
        <f t="shared" si="62"/>
        <v/>
      </c>
      <c r="Z582" s="39" t="str">
        <f t="shared" si="63"/>
        <v/>
      </c>
      <c r="AB582" s="106" t="str">
        <f t="shared" si="64"/>
        <v/>
      </c>
    </row>
    <row r="583" spans="1:28" x14ac:dyDescent="0.25">
      <c r="A583" s="14"/>
      <c r="B583" s="153" t="str">
        <f t="shared" si="58"/>
        <v/>
      </c>
      <c r="C583" s="14"/>
      <c r="D583" s="460"/>
      <c r="E583" s="446"/>
      <c r="F583" s="445"/>
      <c r="G583" s="462"/>
      <c r="H583" s="484"/>
      <c r="I583" s="463"/>
      <c r="J583" s="485"/>
      <c r="K583" s="14"/>
      <c r="Q583" s="127" t="str">
        <f t="shared" si="59"/>
        <v/>
      </c>
      <c r="S583" s="39" t="str">
        <f>IF($H583=$O$5, "", IF($D583="", "", IF($D583&lt;Dashboard!$AJ$1, $S$3, IF($D583=Dashboard!$AJ$1, $S$4, IF($T583&lt;=$T$5, $S$5, $S$6)))))</f>
        <v/>
      </c>
      <c r="T583" s="39" t="str">
        <f>IF($H583=$O$5, "", IF($D583="", "", NETWORKDAYS(Dashboard!$AJ$1, $D583, Timesheet!$S$50:$S$89)-1))</f>
        <v/>
      </c>
      <c r="V583" s="76" t="str">
        <f t="shared" si="60"/>
        <v/>
      </c>
      <c r="W583" s="76" t="str">
        <f t="shared" si="61"/>
        <v/>
      </c>
      <c r="Y583" s="39" t="str">
        <f t="shared" si="62"/>
        <v/>
      </c>
      <c r="Z583" s="39" t="str">
        <f t="shared" si="63"/>
        <v/>
      </c>
      <c r="AB583" s="106" t="str">
        <f t="shared" si="64"/>
        <v/>
      </c>
    </row>
    <row r="584" spans="1:28" x14ac:dyDescent="0.25">
      <c r="A584" s="14"/>
      <c r="B584" s="153" t="str">
        <f t="shared" si="58"/>
        <v/>
      </c>
      <c r="C584" s="14"/>
      <c r="D584" s="460"/>
      <c r="E584" s="446"/>
      <c r="F584" s="445"/>
      <c r="G584" s="462"/>
      <c r="H584" s="484"/>
      <c r="I584" s="463"/>
      <c r="J584" s="485"/>
      <c r="K584" s="14"/>
      <c r="Q584" s="127" t="str">
        <f t="shared" si="59"/>
        <v/>
      </c>
      <c r="S584" s="39" t="str">
        <f>IF($H584=$O$5, "", IF($D584="", "", IF($D584&lt;Dashboard!$AJ$1, $S$3, IF($D584=Dashboard!$AJ$1, $S$4, IF($T584&lt;=$T$5, $S$5, $S$6)))))</f>
        <v/>
      </c>
      <c r="T584" s="39" t="str">
        <f>IF($H584=$O$5, "", IF($D584="", "", NETWORKDAYS(Dashboard!$AJ$1, $D584, Timesheet!$S$50:$S$89)-1))</f>
        <v/>
      </c>
      <c r="V584" s="76" t="str">
        <f t="shared" si="60"/>
        <v/>
      </c>
      <c r="W584" s="76" t="str">
        <f t="shared" si="61"/>
        <v/>
      </c>
      <c r="Y584" s="39" t="str">
        <f t="shared" si="62"/>
        <v/>
      </c>
      <c r="Z584" s="39" t="str">
        <f t="shared" si="63"/>
        <v/>
      </c>
      <c r="AB584" s="106" t="str">
        <f t="shared" si="64"/>
        <v/>
      </c>
    </row>
    <row r="585" spans="1:28" x14ac:dyDescent="0.25">
      <c r="A585" s="14"/>
      <c r="B585" s="153" t="str">
        <f t="shared" si="58"/>
        <v/>
      </c>
      <c r="C585" s="14"/>
      <c r="D585" s="460"/>
      <c r="E585" s="446"/>
      <c r="F585" s="445"/>
      <c r="G585" s="462"/>
      <c r="H585" s="484"/>
      <c r="I585" s="463"/>
      <c r="J585" s="485"/>
      <c r="K585" s="14"/>
      <c r="Q585" s="127" t="str">
        <f t="shared" si="59"/>
        <v/>
      </c>
      <c r="S585" s="39" t="str">
        <f>IF($H585=$O$5, "", IF($D585="", "", IF($D585&lt;Dashboard!$AJ$1, $S$3, IF($D585=Dashboard!$AJ$1, $S$4, IF($T585&lt;=$T$5, $S$5, $S$6)))))</f>
        <v/>
      </c>
      <c r="T585" s="39" t="str">
        <f>IF($H585=$O$5, "", IF($D585="", "", NETWORKDAYS(Dashboard!$AJ$1, $D585, Timesheet!$S$50:$S$89)-1))</f>
        <v/>
      </c>
      <c r="V585" s="76" t="str">
        <f t="shared" si="60"/>
        <v/>
      </c>
      <c r="W585" s="76" t="str">
        <f t="shared" si="61"/>
        <v/>
      </c>
      <c r="Y585" s="39" t="str">
        <f t="shared" si="62"/>
        <v/>
      </c>
      <c r="Z585" s="39" t="str">
        <f t="shared" si="63"/>
        <v/>
      </c>
      <c r="AB585" s="106" t="str">
        <f t="shared" si="64"/>
        <v/>
      </c>
    </row>
    <row r="586" spans="1:28" x14ac:dyDescent="0.25">
      <c r="A586" s="14"/>
      <c r="B586" s="153" t="str">
        <f t="shared" si="58"/>
        <v/>
      </c>
      <c r="C586" s="14"/>
      <c r="D586" s="460"/>
      <c r="E586" s="446"/>
      <c r="F586" s="445"/>
      <c r="G586" s="462"/>
      <c r="H586" s="484"/>
      <c r="I586" s="463"/>
      <c r="J586" s="485"/>
      <c r="K586" s="14"/>
      <c r="Q586" s="127" t="str">
        <f t="shared" si="59"/>
        <v/>
      </c>
      <c r="S586" s="39" t="str">
        <f>IF($H586=$O$5, "", IF($D586="", "", IF($D586&lt;Dashboard!$AJ$1, $S$3, IF($D586=Dashboard!$AJ$1, $S$4, IF($T586&lt;=$T$5, $S$5, $S$6)))))</f>
        <v/>
      </c>
      <c r="T586" s="39" t="str">
        <f>IF($H586=$O$5, "", IF($D586="", "", NETWORKDAYS(Dashboard!$AJ$1, $D586, Timesheet!$S$50:$S$89)-1))</f>
        <v/>
      </c>
      <c r="V586" s="76" t="str">
        <f t="shared" si="60"/>
        <v/>
      </c>
      <c r="W586" s="76" t="str">
        <f t="shared" si="61"/>
        <v/>
      </c>
      <c r="Y586" s="39" t="str">
        <f t="shared" si="62"/>
        <v/>
      </c>
      <c r="Z586" s="39" t="str">
        <f t="shared" si="63"/>
        <v/>
      </c>
      <c r="AB586" s="106" t="str">
        <f t="shared" si="64"/>
        <v/>
      </c>
    </row>
    <row r="587" spans="1:28" x14ac:dyDescent="0.25">
      <c r="A587" s="14"/>
      <c r="B587" s="153" t="str">
        <f t="shared" si="58"/>
        <v/>
      </c>
      <c r="C587" s="14"/>
      <c r="D587" s="460"/>
      <c r="E587" s="446"/>
      <c r="F587" s="445"/>
      <c r="G587" s="462"/>
      <c r="H587" s="484"/>
      <c r="I587" s="463"/>
      <c r="J587" s="485"/>
      <c r="K587" s="14"/>
      <c r="Q587" s="127" t="str">
        <f t="shared" si="59"/>
        <v/>
      </c>
      <c r="S587" s="39" t="str">
        <f>IF($H587=$O$5, "", IF($D587="", "", IF($D587&lt;Dashboard!$AJ$1, $S$3, IF($D587=Dashboard!$AJ$1, $S$4, IF($T587&lt;=$T$5, $S$5, $S$6)))))</f>
        <v/>
      </c>
      <c r="T587" s="39" t="str">
        <f>IF($H587=$O$5, "", IF($D587="", "", NETWORKDAYS(Dashboard!$AJ$1, $D587, Timesheet!$S$50:$S$89)-1))</f>
        <v/>
      </c>
      <c r="V587" s="76" t="str">
        <f t="shared" si="60"/>
        <v/>
      </c>
      <c r="W587" s="76" t="str">
        <f t="shared" si="61"/>
        <v/>
      </c>
      <c r="Y587" s="39" t="str">
        <f t="shared" si="62"/>
        <v/>
      </c>
      <c r="Z587" s="39" t="str">
        <f t="shared" si="63"/>
        <v/>
      </c>
      <c r="AB587" s="106" t="str">
        <f t="shared" si="64"/>
        <v/>
      </c>
    </row>
    <row r="588" spans="1:28" x14ac:dyDescent="0.25">
      <c r="A588" s="14"/>
      <c r="B588" s="153" t="str">
        <f t="shared" ref="B588:B651" si="65">IFERROR(INDEX($B$5:$B$7, MATCH($S588, $D$5:$D$7, 0)), "")</f>
        <v/>
      </c>
      <c r="C588" s="14"/>
      <c r="D588" s="460"/>
      <c r="E588" s="446"/>
      <c r="F588" s="445"/>
      <c r="G588" s="462"/>
      <c r="H588" s="484"/>
      <c r="I588" s="463"/>
      <c r="J588" s="485"/>
      <c r="K588" s="14"/>
      <c r="Q588" s="127" t="str">
        <f t="shared" ref="Q588:Q651" si="66">IF($G588="","",IFERROR(ROUND(INDEX($O$11:$O$18,MATCH($E588,$N$11:$N$18,0))*$G588*24, 2),""))</f>
        <v/>
      </c>
      <c r="S588" s="39" t="str">
        <f>IF($H588=$O$5, "", IF($D588="", "", IF($D588&lt;Dashboard!$AJ$1, $S$3, IF($D588=Dashboard!$AJ$1, $S$4, IF($T588&lt;=$T$5, $S$5, $S$6)))))</f>
        <v/>
      </c>
      <c r="T588" s="39" t="str">
        <f>IF($H588=$O$5, "", IF($D588="", "", NETWORKDAYS(Dashboard!$AJ$1, $D588, Timesheet!$S$50:$S$89)-1))</f>
        <v/>
      </c>
      <c r="V588" s="76" t="str">
        <f t="shared" ref="V588:V651" si="67">IF($Q588="", "", IF($I588="", $Q588, ""))</f>
        <v/>
      </c>
      <c r="W588" s="76" t="str">
        <f t="shared" ref="W588:W651" si="68">IF($Q588="", "", IF($I588="", "", $Q588))</f>
        <v/>
      </c>
      <c r="Y588" s="39" t="str">
        <f t="shared" ref="Y588:Y651" si="69">IF($D588="", "", TEXT($D588, "ddd"))</f>
        <v/>
      </c>
      <c r="Z588" s="39" t="str">
        <f t="shared" ref="Z588:Z651" si="70">IF($Y588="", "", CONCATENATE($Y588, " - ", IF($E588="", "Uncategorised", $E588)))</f>
        <v/>
      </c>
      <c r="AB588" s="106" t="str">
        <f t="shared" ref="AB588:AB651" si="71">IF($D588="","",IF($E588="","Uncategorised",$E588))</f>
        <v/>
      </c>
    </row>
    <row r="589" spans="1:28" x14ac:dyDescent="0.25">
      <c r="A589" s="14"/>
      <c r="B589" s="153" t="str">
        <f t="shared" si="65"/>
        <v/>
      </c>
      <c r="C589" s="14"/>
      <c r="D589" s="460"/>
      <c r="E589" s="446"/>
      <c r="F589" s="445"/>
      <c r="G589" s="462"/>
      <c r="H589" s="484"/>
      <c r="I589" s="463"/>
      <c r="J589" s="485"/>
      <c r="K589" s="14"/>
      <c r="Q589" s="127" t="str">
        <f t="shared" si="66"/>
        <v/>
      </c>
      <c r="S589" s="39" t="str">
        <f>IF($H589=$O$5, "", IF($D589="", "", IF($D589&lt;Dashboard!$AJ$1, $S$3, IF($D589=Dashboard!$AJ$1, $S$4, IF($T589&lt;=$T$5, $S$5, $S$6)))))</f>
        <v/>
      </c>
      <c r="T589" s="39" t="str">
        <f>IF($H589=$O$5, "", IF($D589="", "", NETWORKDAYS(Dashboard!$AJ$1, $D589, Timesheet!$S$50:$S$89)-1))</f>
        <v/>
      </c>
      <c r="V589" s="76" t="str">
        <f t="shared" si="67"/>
        <v/>
      </c>
      <c r="W589" s="76" t="str">
        <f t="shared" si="68"/>
        <v/>
      </c>
      <c r="Y589" s="39" t="str">
        <f t="shared" si="69"/>
        <v/>
      </c>
      <c r="Z589" s="39" t="str">
        <f t="shared" si="70"/>
        <v/>
      </c>
      <c r="AB589" s="106" t="str">
        <f t="shared" si="71"/>
        <v/>
      </c>
    </row>
    <row r="590" spans="1:28" x14ac:dyDescent="0.25">
      <c r="A590" s="14"/>
      <c r="B590" s="153" t="str">
        <f t="shared" si="65"/>
        <v/>
      </c>
      <c r="C590" s="14"/>
      <c r="D590" s="460"/>
      <c r="E590" s="446"/>
      <c r="F590" s="445"/>
      <c r="G590" s="462"/>
      <c r="H590" s="484"/>
      <c r="I590" s="463"/>
      <c r="J590" s="485"/>
      <c r="K590" s="14"/>
      <c r="Q590" s="127" t="str">
        <f t="shared" si="66"/>
        <v/>
      </c>
      <c r="S590" s="39" t="str">
        <f>IF($H590=$O$5, "", IF($D590="", "", IF($D590&lt;Dashboard!$AJ$1, $S$3, IF($D590=Dashboard!$AJ$1, $S$4, IF($T590&lt;=$T$5, $S$5, $S$6)))))</f>
        <v/>
      </c>
      <c r="T590" s="39" t="str">
        <f>IF($H590=$O$5, "", IF($D590="", "", NETWORKDAYS(Dashboard!$AJ$1, $D590, Timesheet!$S$50:$S$89)-1))</f>
        <v/>
      </c>
      <c r="V590" s="76" t="str">
        <f t="shared" si="67"/>
        <v/>
      </c>
      <c r="W590" s="76" t="str">
        <f t="shared" si="68"/>
        <v/>
      </c>
      <c r="Y590" s="39" t="str">
        <f t="shared" si="69"/>
        <v/>
      </c>
      <c r="Z590" s="39" t="str">
        <f t="shared" si="70"/>
        <v/>
      </c>
      <c r="AB590" s="106" t="str">
        <f t="shared" si="71"/>
        <v/>
      </c>
    </row>
    <row r="591" spans="1:28" x14ac:dyDescent="0.25">
      <c r="A591" s="14"/>
      <c r="B591" s="153" t="str">
        <f t="shared" si="65"/>
        <v/>
      </c>
      <c r="C591" s="14"/>
      <c r="D591" s="460"/>
      <c r="E591" s="446"/>
      <c r="F591" s="445"/>
      <c r="G591" s="462"/>
      <c r="H591" s="484"/>
      <c r="I591" s="463"/>
      <c r="J591" s="485"/>
      <c r="K591" s="14"/>
      <c r="Q591" s="127" t="str">
        <f t="shared" si="66"/>
        <v/>
      </c>
      <c r="S591" s="39" t="str">
        <f>IF($H591=$O$5, "", IF($D591="", "", IF($D591&lt;Dashboard!$AJ$1, $S$3, IF($D591=Dashboard!$AJ$1, $S$4, IF($T591&lt;=$T$5, $S$5, $S$6)))))</f>
        <v/>
      </c>
      <c r="T591" s="39" t="str">
        <f>IF($H591=$O$5, "", IF($D591="", "", NETWORKDAYS(Dashboard!$AJ$1, $D591, Timesheet!$S$50:$S$89)-1))</f>
        <v/>
      </c>
      <c r="V591" s="76" t="str">
        <f t="shared" si="67"/>
        <v/>
      </c>
      <c r="W591" s="76" t="str">
        <f t="shared" si="68"/>
        <v/>
      </c>
      <c r="Y591" s="39" t="str">
        <f t="shared" si="69"/>
        <v/>
      </c>
      <c r="Z591" s="39" t="str">
        <f t="shared" si="70"/>
        <v/>
      </c>
      <c r="AB591" s="106" t="str">
        <f t="shared" si="71"/>
        <v/>
      </c>
    </row>
    <row r="592" spans="1:28" x14ac:dyDescent="0.25">
      <c r="A592" s="14"/>
      <c r="B592" s="153" t="str">
        <f t="shared" si="65"/>
        <v/>
      </c>
      <c r="C592" s="14"/>
      <c r="D592" s="460"/>
      <c r="E592" s="446"/>
      <c r="F592" s="445"/>
      <c r="G592" s="462"/>
      <c r="H592" s="484"/>
      <c r="I592" s="463"/>
      <c r="J592" s="485"/>
      <c r="K592" s="14"/>
      <c r="Q592" s="127" t="str">
        <f t="shared" si="66"/>
        <v/>
      </c>
      <c r="S592" s="39" t="str">
        <f>IF($H592=$O$5, "", IF($D592="", "", IF($D592&lt;Dashboard!$AJ$1, $S$3, IF($D592=Dashboard!$AJ$1, $S$4, IF($T592&lt;=$T$5, $S$5, $S$6)))))</f>
        <v/>
      </c>
      <c r="T592" s="39" t="str">
        <f>IF($H592=$O$5, "", IF($D592="", "", NETWORKDAYS(Dashboard!$AJ$1, $D592, Timesheet!$S$50:$S$89)-1))</f>
        <v/>
      </c>
      <c r="V592" s="76" t="str">
        <f t="shared" si="67"/>
        <v/>
      </c>
      <c r="W592" s="76" t="str">
        <f t="shared" si="68"/>
        <v/>
      </c>
      <c r="Y592" s="39" t="str">
        <f t="shared" si="69"/>
        <v/>
      </c>
      <c r="Z592" s="39" t="str">
        <f t="shared" si="70"/>
        <v/>
      </c>
      <c r="AB592" s="106" t="str">
        <f t="shared" si="71"/>
        <v/>
      </c>
    </row>
    <row r="593" spans="1:28" x14ac:dyDescent="0.25">
      <c r="A593" s="14"/>
      <c r="B593" s="153" t="str">
        <f t="shared" si="65"/>
        <v/>
      </c>
      <c r="C593" s="14"/>
      <c r="D593" s="460"/>
      <c r="E593" s="446"/>
      <c r="F593" s="445"/>
      <c r="G593" s="462"/>
      <c r="H593" s="484"/>
      <c r="I593" s="463"/>
      <c r="J593" s="485"/>
      <c r="K593" s="14"/>
      <c r="Q593" s="127" t="str">
        <f t="shared" si="66"/>
        <v/>
      </c>
      <c r="S593" s="39" t="str">
        <f>IF($H593=$O$5, "", IF($D593="", "", IF($D593&lt;Dashboard!$AJ$1, $S$3, IF($D593=Dashboard!$AJ$1, $S$4, IF($T593&lt;=$T$5, $S$5, $S$6)))))</f>
        <v/>
      </c>
      <c r="T593" s="39" t="str">
        <f>IF($H593=$O$5, "", IF($D593="", "", NETWORKDAYS(Dashboard!$AJ$1, $D593, Timesheet!$S$50:$S$89)-1))</f>
        <v/>
      </c>
      <c r="V593" s="76" t="str">
        <f t="shared" si="67"/>
        <v/>
      </c>
      <c r="W593" s="76" t="str">
        <f t="shared" si="68"/>
        <v/>
      </c>
      <c r="Y593" s="39" t="str">
        <f t="shared" si="69"/>
        <v/>
      </c>
      <c r="Z593" s="39" t="str">
        <f t="shared" si="70"/>
        <v/>
      </c>
      <c r="AB593" s="106" t="str">
        <f t="shared" si="71"/>
        <v/>
      </c>
    </row>
    <row r="594" spans="1:28" x14ac:dyDescent="0.25">
      <c r="A594" s="14"/>
      <c r="B594" s="153" t="str">
        <f t="shared" si="65"/>
        <v/>
      </c>
      <c r="C594" s="14"/>
      <c r="D594" s="460"/>
      <c r="E594" s="446"/>
      <c r="F594" s="445"/>
      <c r="G594" s="462"/>
      <c r="H594" s="484"/>
      <c r="I594" s="463"/>
      <c r="J594" s="485"/>
      <c r="K594" s="14"/>
      <c r="Q594" s="127" t="str">
        <f t="shared" si="66"/>
        <v/>
      </c>
      <c r="S594" s="39" t="str">
        <f>IF($H594=$O$5, "", IF($D594="", "", IF($D594&lt;Dashboard!$AJ$1, $S$3, IF($D594=Dashboard!$AJ$1, $S$4, IF($T594&lt;=$T$5, $S$5, $S$6)))))</f>
        <v/>
      </c>
      <c r="T594" s="39" t="str">
        <f>IF($H594=$O$5, "", IF($D594="", "", NETWORKDAYS(Dashboard!$AJ$1, $D594, Timesheet!$S$50:$S$89)-1))</f>
        <v/>
      </c>
      <c r="V594" s="76" t="str">
        <f t="shared" si="67"/>
        <v/>
      </c>
      <c r="W594" s="76" t="str">
        <f t="shared" si="68"/>
        <v/>
      </c>
      <c r="Y594" s="39" t="str">
        <f t="shared" si="69"/>
        <v/>
      </c>
      <c r="Z594" s="39" t="str">
        <f t="shared" si="70"/>
        <v/>
      </c>
      <c r="AB594" s="106" t="str">
        <f t="shared" si="71"/>
        <v/>
      </c>
    </row>
    <row r="595" spans="1:28" x14ac:dyDescent="0.25">
      <c r="A595" s="14"/>
      <c r="B595" s="153" t="str">
        <f t="shared" si="65"/>
        <v/>
      </c>
      <c r="C595" s="14"/>
      <c r="D595" s="460"/>
      <c r="E595" s="446"/>
      <c r="F595" s="445"/>
      <c r="G595" s="462"/>
      <c r="H595" s="484"/>
      <c r="I595" s="463"/>
      <c r="J595" s="485"/>
      <c r="K595" s="14"/>
      <c r="Q595" s="127" t="str">
        <f t="shared" si="66"/>
        <v/>
      </c>
      <c r="S595" s="39" t="str">
        <f>IF($H595=$O$5, "", IF($D595="", "", IF($D595&lt;Dashboard!$AJ$1, $S$3, IF($D595=Dashboard!$AJ$1, $S$4, IF($T595&lt;=$T$5, $S$5, $S$6)))))</f>
        <v/>
      </c>
      <c r="T595" s="39" t="str">
        <f>IF($H595=$O$5, "", IF($D595="", "", NETWORKDAYS(Dashboard!$AJ$1, $D595, Timesheet!$S$50:$S$89)-1))</f>
        <v/>
      </c>
      <c r="V595" s="76" t="str">
        <f t="shared" si="67"/>
        <v/>
      </c>
      <c r="W595" s="76" t="str">
        <f t="shared" si="68"/>
        <v/>
      </c>
      <c r="Y595" s="39" t="str">
        <f t="shared" si="69"/>
        <v/>
      </c>
      <c r="Z595" s="39" t="str">
        <f t="shared" si="70"/>
        <v/>
      </c>
      <c r="AB595" s="106" t="str">
        <f t="shared" si="71"/>
        <v/>
      </c>
    </row>
    <row r="596" spans="1:28" x14ac:dyDescent="0.25">
      <c r="A596" s="14"/>
      <c r="B596" s="153" t="str">
        <f t="shared" si="65"/>
        <v/>
      </c>
      <c r="C596" s="14"/>
      <c r="D596" s="460"/>
      <c r="E596" s="446"/>
      <c r="F596" s="445"/>
      <c r="G596" s="462"/>
      <c r="H596" s="484"/>
      <c r="I596" s="463"/>
      <c r="J596" s="485"/>
      <c r="K596" s="14"/>
      <c r="Q596" s="127" t="str">
        <f t="shared" si="66"/>
        <v/>
      </c>
      <c r="S596" s="39" t="str">
        <f>IF($H596=$O$5, "", IF($D596="", "", IF($D596&lt;Dashboard!$AJ$1, $S$3, IF($D596=Dashboard!$AJ$1, $S$4, IF($T596&lt;=$T$5, $S$5, $S$6)))))</f>
        <v/>
      </c>
      <c r="T596" s="39" t="str">
        <f>IF($H596=$O$5, "", IF($D596="", "", NETWORKDAYS(Dashboard!$AJ$1, $D596, Timesheet!$S$50:$S$89)-1))</f>
        <v/>
      </c>
      <c r="V596" s="76" t="str">
        <f t="shared" si="67"/>
        <v/>
      </c>
      <c r="W596" s="76" t="str">
        <f t="shared" si="68"/>
        <v/>
      </c>
      <c r="Y596" s="39" t="str">
        <f t="shared" si="69"/>
        <v/>
      </c>
      <c r="Z596" s="39" t="str">
        <f t="shared" si="70"/>
        <v/>
      </c>
      <c r="AB596" s="106" t="str">
        <f t="shared" si="71"/>
        <v/>
      </c>
    </row>
    <row r="597" spans="1:28" x14ac:dyDescent="0.25">
      <c r="A597" s="14"/>
      <c r="B597" s="153" t="str">
        <f t="shared" si="65"/>
        <v/>
      </c>
      <c r="C597" s="14"/>
      <c r="D597" s="460"/>
      <c r="E597" s="446"/>
      <c r="F597" s="445"/>
      <c r="G597" s="462"/>
      <c r="H597" s="484"/>
      <c r="I597" s="463"/>
      <c r="J597" s="485"/>
      <c r="K597" s="14"/>
      <c r="Q597" s="127" t="str">
        <f t="shared" si="66"/>
        <v/>
      </c>
      <c r="S597" s="39" t="str">
        <f>IF($H597=$O$5, "", IF($D597="", "", IF($D597&lt;Dashboard!$AJ$1, $S$3, IF($D597=Dashboard!$AJ$1, $S$4, IF($T597&lt;=$T$5, $S$5, $S$6)))))</f>
        <v/>
      </c>
      <c r="T597" s="39" t="str">
        <f>IF($H597=$O$5, "", IF($D597="", "", NETWORKDAYS(Dashboard!$AJ$1, $D597, Timesheet!$S$50:$S$89)-1))</f>
        <v/>
      </c>
      <c r="V597" s="76" t="str">
        <f t="shared" si="67"/>
        <v/>
      </c>
      <c r="W597" s="76" t="str">
        <f t="shared" si="68"/>
        <v/>
      </c>
      <c r="Y597" s="39" t="str">
        <f t="shared" si="69"/>
        <v/>
      </c>
      <c r="Z597" s="39" t="str">
        <f t="shared" si="70"/>
        <v/>
      </c>
      <c r="AB597" s="106" t="str">
        <f t="shared" si="71"/>
        <v/>
      </c>
    </row>
    <row r="598" spans="1:28" x14ac:dyDescent="0.25">
      <c r="A598" s="14"/>
      <c r="B598" s="153" t="str">
        <f t="shared" si="65"/>
        <v/>
      </c>
      <c r="C598" s="14"/>
      <c r="D598" s="460"/>
      <c r="E598" s="446"/>
      <c r="F598" s="445"/>
      <c r="G598" s="462"/>
      <c r="H598" s="484"/>
      <c r="I598" s="463"/>
      <c r="J598" s="485"/>
      <c r="K598" s="14"/>
      <c r="Q598" s="127" t="str">
        <f t="shared" si="66"/>
        <v/>
      </c>
      <c r="S598" s="39" t="str">
        <f>IF($H598=$O$5, "", IF($D598="", "", IF($D598&lt;Dashboard!$AJ$1, $S$3, IF($D598=Dashboard!$AJ$1, $S$4, IF($T598&lt;=$T$5, $S$5, $S$6)))))</f>
        <v/>
      </c>
      <c r="T598" s="39" t="str">
        <f>IF($H598=$O$5, "", IF($D598="", "", NETWORKDAYS(Dashboard!$AJ$1, $D598, Timesheet!$S$50:$S$89)-1))</f>
        <v/>
      </c>
      <c r="V598" s="76" t="str">
        <f t="shared" si="67"/>
        <v/>
      </c>
      <c r="W598" s="76" t="str">
        <f t="shared" si="68"/>
        <v/>
      </c>
      <c r="Y598" s="39" t="str">
        <f t="shared" si="69"/>
        <v/>
      </c>
      <c r="Z598" s="39" t="str">
        <f t="shared" si="70"/>
        <v/>
      </c>
      <c r="AB598" s="106" t="str">
        <f t="shared" si="71"/>
        <v/>
      </c>
    </row>
    <row r="599" spans="1:28" x14ac:dyDescent="0.25">
      <c r="A599" s="14"/>
      <c r="B599" s="153" t="str">
        <f t="shared" si="65"/>
        <v/>
      </c>
      <c r="C599" s="14"/>
      <c r="D599" s="460"/>
      <c r="E599" s="446"/>
      <c r="F599" s="445"/>
      <c r="G599" s="462"/>
      <c r="H599" s="484"/>
      <c r="I599" s="463"/>
      <c r="J599" s="485"/>
      <c r="K599" s="14"/>
      <c r="Q599" s="127" t="str">
        <f t="shared" si="66"/>
        <v/>
      </c>
      <c r="S599" s="39" t="str">
        <f>IF($H599=$O$5, "", IF($D599="", "", IF($D599&lt;Dashboard!$AJ$1, $S$3, IF($D599=Dashboard!$AJ$1, $S$4, IF($T599&lt;=$T$5, $S$5, $S$6)))))</f>
        <v/>
      </c>
      <c r="T599" s="39" t="str">
        <f>IF($H599=$O$5, "", IF($D599="", "", NETWORKDAYS(Dashboard!$AJ$1, $D599, Timesheet!$S$50:$S$89)-1))</f>
        <v/>
      </c>
      <c r="V599" s="76" t="str">
        <f t="shared" si="67"/>
        <v/>
      </c>
      <c r="W599" s="76" t="str">
        <f t="shared" si="68"/>
        <v/>
      </c>
      <c r="Y599" s="39" t="str">
        <f t="shared" si="69"/>
        <v/>
      </c>
      <c r="Z599" s="39" t="str">
        <f t="shared" si="70"/>
        <v/>
      </c>
      <c r="AB599" s="106" t="str">
        <f t="shared" si="71"/>
        <v/>
      </c>
    </row>
    <row r="600" spans="1:28" x14ac:dyDescent="0.25">
      <c r="A600" s="14"/>
      <c r="B600" s="153" t="str">
        <f t="shared" si="65"/>
        <v/>
      </c>
      <c r="C600" s="14"/>
      <c r="D600" s="460"/>
      <c r="E600" s="446"/>
      <c r="F600" s="445"/>
      <c r="G600" s="462"/>
      <c r="H600" s="484"/>
      <c r="I600" s="463"/>
      <c r="J600" s="485"/>
      <c r="K600" s="14"/>
      <c r="Q600" s="127" t="str">
        <f t="shared" si="66"/>
        <v/>
      </c>
      <c r="S600" s="39" t="str">
        <f>IF($H600=$O$5, "", IF($D600="", "", IF($D600&lt;Dashboard!$AJ$1, $S$3, IF($D600=Dashboard!$AJ$1, $S$4, IF($T600&lt;=$T$5, $S$5, $S$6)))))</f>
        <v/>
      </c>
      <c r="T600" s="39" t="str">
        <f>IF($H600=$O$5, "", IF($D600="", "", NETWORKDAYS(Dashboard!$AJ$1, $D600, Timesheet!$S$50:$S$89)-1))</f>
        <v/>
      </c>
      <c r="V600" s="76" t="str">
        <f t="shared" si="67"/>
        <v/>
      </c>
      <c r="W600" s="76" t="str">
        <f t="shared" si="68"/>
        <v/>
      </c>
      <c r="Y600" s="39" t="str">
        <f t="shared" si="69"/>
        <v/>
      </c>
      <c r="Z600" s="39" t="str">
        <f t="shared" si="70"/>
        <v/>
      </c>
      <c r="AB600" s="106" t="str">
        <f t="shared" si="71"/>
        <v/>
      </c>
    </row>
    <row r="601" spans="1:28" x14ac:dyDescent="0.25">
      <c r="A601" s="14"/>
      <c r="B601" s="153" t="str">
        <f t="shared" si="65"/>
        <v/>
      </c>
      <c r="C601" s="14"/>
      <c r="D601" s="460"/>
      <c r="E601" s="446"/>
      <c r="F601" s="445"/>
      <c r="G601" s="462"/>
      <c r="H601" s="484"/>
      <c r="I601" s="463"/>
      <c r="J601" s="485"/>
      <c r="K601" s="14"/>
      <c r="Q601" s="127" t="str">
        <f t="shared" si="66"/>
        <v/>
      </c>
      <c r="S601" s="39" t="str">
        <f>IF($H601=$O$5, "", IF($D601="", "", IF($D601&lt;Dashboard!$AJ$1, $S$3, IF($D601=Dashboard!$AJ$1, $S$4, IF($T601&lt;=$T$5, $S$5, $S$6)))))</f>
        <v/>
      </c>
      <c r="T601" s="39" t="str">
        <f>IF($H601=$O$5, "", IF($D601="", "", NETWORKDAYS(Dashboard!$AJ$1, $D601, Timesheet!$S$50:$S$89)-1))</f>
        <v/>
      </c>
      <c r="V601" s="76" t="str">
        <f t="shared" si="67"/>
        <v/>
      </c>
      <c r="W601" s="76" t="str">
        <f t="shared" si="68"/>
        <v/>
      </c>
      <c r="Y601" s="39" t="str">
        <f t="shared" si="69"/>
        <v/>
      </c>
      <c r="Z601" s="39" t="str">
        <f t="shared" si="70"/>
        <v/>
      </c>
      <c r="AB601" s="106" t="str">
        <f t="shared" si="71"/>
        <v/>
      </c>
    </row>
    <row r="602" spans="1:28" x14ac:dyDescent="0.25">
      <c r="A602" s="14"/>
      <c r="B602" s="153" t="str">
        <f t="shared" si="65"/>
        <v/>
      </c>
      <c r="C602" s="14"/>
      <c r="D602" s="460"/>
      <c r="E602" s="446"/>
      <c r="F602" s="445"/>
      <c r="G602" s="462"/>
      <c r="H602" s="484"/>
      <c r="I602" s="463"/>
      <c r="J602" s="485"/>
      <c r="K602" s="14"/>
      <c r="Q602" s="127" t="str">
        <f t="shared" si="66"/>
        <v/>
      </c>
      <c r="S602" s="39" t="str">
        <f>IF($H602=$O$5, "", IF($D602="", "", IF($D602&lt;Dashboard!$AJ$1, $S$3, IF($D602=Dashboard!$AJ$1, $S$4, IF($T602&lt;=$T$5, $S$5, $S$6)))))</f>
        <v/>
      </c>
      <c r="T602" s="39" t="str">
        <f>IF($H602=$O$5, "", IF($D602="", "", NETWORKDAYS(Dashboard!$AJ$1, $D602, Timesheet!$S$50:$S$89)-1))</f>
        <v/>
      </c>
      <c r="V602" s="76" t="str">
        <f t="shared" si="67"/>
        <v/>
      </c>
      <c r="W602" s="76" t="str">
        <f t="shared" si="68"/>
        <v/>
      </c>
      <c r="Y602" s="39" t="str">
        <f t="shared" si="69"/>
        <v/>
      </c>
      <c r="Z602" s="39" t="str">
        <f t="shared" si="70"/>
        <v/>
      </c>
      <c r="AB602" s="106" t="str">
        <f t="shared" si="71"/>
        <v/>
      </c>
    </row>
    <row r="603" spans="1:28" x14ac:dyDescent="0.25">
      <c r="A603" s="14"/>
      <c r="B603" s="153" t="str">
        <f t="shared" si="65"/>
        <v/>
      </c>
      <c r="C603" s="14"/>
      <c r="D603" s="460"/>
      <c r="E603" s="446"/>
      <c r="F603" s="445"/>
      <c r="G603" s="462"/>
      <c r="H603" s="484"/>
      <c r="I603" s="463"/>
      <c r="J603" s="485"/>
      <c r="K603" s="14"/>
      <c r="Q603" s="127" t="str">
        <f t="shared" si="66"/>
        <v/>
      </c>
      <c r="S603" s="39" t="str">
        <f>IF($H603=$O$5, "", IF($D603="", "", IF($D603&lt;Dashboard!$AJ$1, $S$3, IF($D603=Dashboard!$AJ$1, $S$4, IF($T603&lt;=$T$5, $S$5, $S$6)))))</f>
        <v/>
      </c>
      <c r="T603" s="39" t="str">
        <f>IF($H603=$O$5, "", IF($D603="", "", NETWORKDAYS(Dashboard!$AJ$1, $D603, Timesheet!$S$50:$S$89)-1))</f>
        <v/>
      </c>
      <c r="V603" s="76" t="str">
        <f t="shared" si="67"/>
        <v/>
      </c>
      <c r="W603" s="76" t="str">
        <f t="shared" si="68"/>
        <v/>
      </c>
      <c r="Y603" s="39" t="str">
        <f t="shared" si="69"/>
        <v/>
      </c>
      <c r="Z603" s="39" t="str">
        <f t="shared" si="70"/>
        <v/>
      </c>
      <c r="AB603" s="106" t="str">
        <f t="shared" si="71"/>
        <v/>
      </c>
    </row>
    <row r="604" spans="1:28" x14ac:dyDescent="0.25">
      <c r="A604" s="14"/>
      <c r="B604" s="153" t="str">
        <f t="shared" si="65"/>
        <v/>
      </c>
      <c r="C604" s="14"/>
      <c r="D604" s="460"/>
      <c r="E604" s="446"/>
      <c r="F604" s="445"/>
      <c r="G604" s="462"/>
      <c r="H604" s="484"/>
      <c r="I604" s="463"/>
      <c r="J604" s="485"/>
      <c r="K604" s="14"/>
      <c r="Q604" s="127" t="str">
        <f t="shared" si="66"/>
        <v/>
      </c>
      <c r="S604" s="39" t="str">
        <f>IF($H604=$O$5, "", IF($D604="", "", IF($D604&lt;Dashboard!$AJ$1, $S$3, IF($D604=Dashboard!$AJ$1, $S$4, IF($T604&lt;=$T$5, $S$5, $S$6)))))</f>
        <v/>
      </c>
      <c r="T604" s="39" t="str">
        <f>IF($H604=$O$5, "", IF($D604="", "", NETWORKDAYS(Dashboard!$AJ$1, $D604, Timesheet!$S$50:$S$89)-1))</f>
        <v/>
      </c>
      <c r="V604" s="76" t="str">
        <f t="shared" si="67"/>
        <v/>
      </c>
      <c r="W604" s="76" t="str">
        <f t="shared" si="68"/>
        <v/>
      </c>
      <c r="Y604" s="39" t="str">
        <f t="shared" si="69"/>
        <v/>
      </c>
      <c r="Z604" s="39" t="str">
        <f t="shared" si="70"/>
        <v/>
      </c>
      <c r="AB604" s="106" t="str">
        <f t="shared" si="71"/>
        <v/>
      </c>
    </row>
    <row r="605" spans="1:28" x14ac:dyDescent="0.25">
      <c r="A605" s="14"/>
      <c r="B605" s="153" t="str">
        <f t="shared" si="65"/>
        <v/>
      </c>
      <c r="C605" s="14"/>
      <c r="D605" s="460"/>
      <c r="E605" s="446"/>
      <c r="F605" s="445"/>
      <c r="G605" s="462"/>
      <c r="H605" s="484"/>
      <c r="I605" s="463"/>
      <c r="J605" s="485"/>
      <c r="K605" s="14"/>
      <c r="Q605" s="127" t="str">
        <f t="shared" si="66"/>
        <v/>
      </c>
      <c r="S605" s="39" t="str">
        <f>IF($H605=$O$5, "", IF($D605="", "", IF($D605&lt;Dashboard!$AJ$1, $S$3, IF($D605=Dashboard!$AJ$1, $S$4, IF($T605&lt;=$T$5, $S$5, $S$6)))))</f>
        <v/>
      </c>
      <c r="T605" s="39" t="str">
        <f>IF($H605=$O$5, "", IF($D605="", "", NETWORKDAYS(Dashboard!$AJ$1, $D605, Timesheet!$S$50:$S$89)-1))</f>
        <v/>
      </c>
      <c r="V605" s="76" t="str">
        <f t="shared" si="67"/>
        <v/>
      </c>
      <c r="W605" s="76" t="str">
        <f t="shared" si="68"/>
        <v/>
      </c>
      <c r="Y605" s="39" t="str">
        <f t="shared" si="69"/>
        <v/>
      </c>
      <c r="Z605" s="39" t="str">
        <f t="shared" si="70"/>
        <v/>
      </c>
      <c r="AB605" s="106" t="str">
        <f t="shared" si="71"/>
        <v/>
      </c>
    </row>
    <row r="606" spans="1:28" x14ac:dyDescent="0.25">
      <c r="A606" s="14"/>
      <c r="B606" s="153" t="str">
        <f t="shared" si="65"/>
        <v/>
      </c>
      <c r="C606" s="14"/>
      <c r="D606" s="460"/>
      <c r="E606" s="446"/>
      <c r="F606" s="445"/>
      <c r="G606" s="462"/>
      <c r="H606" s="484"/>
      <c r="I606" s="463"/>
      <c r="J606" s="485"/>
      <c r="K606" s="14"/>
      <c r="Q606" s="127" t="str">
        <f t="shared" si="66"/>
        <v/>
      </c>
      <c r="S606" s="39" t="str">
        <f>IF($H606=$O$5, "", IF($D606="", "", IF($D606&lt;Dashboard!$AJ$1, $S$3, IF($D606=Dashboard!$AJ$1, $S$4, IF($T606&lt;=$T$5, $S$5, $S$6)))))</f>
        <v/>
      </c>
      <c r="T606" s="39" t="str">
        <f>IF($H606=$O$5, "", IF($D606="", "", NETWORKDAYS(Dashboard!$AJ$1, $D606, Timesheet!$S$50:$S$89)-1))</f>
        <v/>
      </c>
      <c r="V606" s="76" t="str">
        <f t="shared" si="67"/>
        <v/>
      </c>
      <c r="W606" s="76" t="str">
        <f t="shared" si="68"/>
        <v/>
      </c>
      <c r="Y606" s="39" t="str">
        <f t="shared" si="69"/>
        <v/>
      </c>
      <c r="Z606" s="39" t="str">
        <f t="shared" si="70"/>
        <v/>
      </c>
      <c r="AB606" s="106" t="str">
        <f t="shared" si="71"/>
        <v/>
      </c>
    </row>
    <row r="607" spans="1:28" x14ac:dyDescent="0.25">
      <c r="A607" s="14"/>
      <c r="B607" s="153" t="str">
        <f t="shared" si="65"/>
        <v/>
      </c>
      <c r="C607" s="14"/>
      <c r="D607" s="460"/>
      <c r="E607" s="446"/>
      <c r="F607" s="445"/>
      <c r="G607" s="462"/>
      <c r="H607" s="484"/>
      <c r="I607" s="463"/>
      <c r="J607" s="485"/>
      <c r="K607" s="14"/>
      <c r="Q607" s="127" t="str">
        <f t="shared" si="66"/>
        <v/>
      </c>
      <c r="S607" s="39" t="str">
        <f>IF($H607=$O$5, "", IF($D607="", "", IF($D607&lt;Dashboard!$AJ$1, $S$3, IF($D607=Dashboard!$AJ$1, $S$4, IF($T607&lt;=$T$5, $S$5, $S$6)))))</f>
        <v/>
      </c>
      <c r="T607" s="39" t="str">
        <f>IF($H607=$O$5, "", IF($D607="", "", NETWORKDAYS(Dashboard!$AJ$1, $D607, Timesheet!$S$50:$S$89)-1))</f>
        <v/>
      </c>
      <c r="V607" s="76" t="str">
        <f t="shared" si="67"/>
        <v/>
      </c>
      <c r="W607" s="76" t="str">
        <f t="shared" si="68"/>
        <v/>
      </c>
      <c r="Y607" s="39" t="str">
        <f t="shared" si="69"/>
        <v/>
      </c>
      <c r="Z607" s="39" t="str">
        <f t="shared" si="70"/>
        <v/>
      </c>
      <c r="AB607" s="106" t="str">
        <f t="shared" si="71"/>
        <v/>
      </c>
    </row>
    <row r="608" spans="1:28" x14ac:dyDescent="0.25">
      <c r="A608" s="14"/>
      <c r="B608" s="153" t="str">
        <f t="shared" si="65"/>
        <v/>
      </c>
      <c r="C608" s="14"/>
      <c r="D608" s="460"/>
      <c r="E608" s="446"/>
      <c r="F608" s="445"/>
      <c r="G608" s="462"/>
      <c r="H608" s="484"/>
      <c r="I608" s="463"/>
      <c r="J608" s="485"/>
      <c r="K608" s="14"/>
      <c r="Q608" s="127" t="str">
        <f t="shared" si="66"/>
        <v/>
      </c>
      <c r="S608" s="39" t="str">
        <f>IF($H608=$O$5, "", IF($D608="", "", IF($D608&lt;Dashboard!$AJ$1, $S$3, IF($D608=Dashboard!$AJ$1, $S$4, IF($T608&lt;=$T$5, $S$5, $S$6)))))</f>
        <v/>
      </c>
      <c r="T608" s="39" t="str">
        <f>IF($H608=$O$5, "", IF($D608="", "", NETWORKDAYS(Dashboard!$AJ$1, $D608, Timesheet!$S$50:$S$89)-1))</f>
        <v/>
      </c>
      <c r="V608" s="76" t="str">
        <f t="shared" si="67"/>
        <v/>
      </c>
      <c r="W608" s="76" t="str">
        <f t="shared" si="68"/>
        <v/>
      </c>
      <c r="Y608" s="39" t="str">
        <f t="shared" si="69"/>
        <v/>
      </c>
      <c r="Z608" s="39" t="str">
        <f t="shared" si="70"/>
        <v/>
      </c>
      <c r="AB608" s="106" t="str">
        <f t="shared" si="71"/>
        <v/>
      </c>
    </row>
    <row r="609" spans="1:28" x14ac:dyDescent="0.25">
      <c r="A609" s="14"/>
      <c r="B609" s="153" t="str">
        <f t="shared" si="65"/>
        <v/>
      </c>
      <c r="C609" s="14"/>
      <c r="D609" s="460"/>
      <c r="E609" s="446"/>
      <c r="F609" s="445"/>
      <c r="G609" s="462"/>
      <c r="H609" s="484"/>
      <c r="I609" s="463"/>
      <c r="J609" s="485"/>
      <c r="K609" s="14"/>
      <c r="Q609" s="127" t="str">
        <f t="shared" si="66"/>
        <v/>
      </c>
      <c r="S609" s="39" t="str">
        <f>IF($H609=$O$5, "", IF($D609="", "", IF($D609&lt;Dashboard!$AJ$1, $S$3, IF($D609=Dashboard!$AJ$1, $S$4, IF($T609&lt;=$T$5, $S$5, $S$6)))))</f>
        <v/>
      </c>
      <c r="T609" s="39" t="str">
        <f>IF($H609=$O$5, "", IF($D609="", "", NETWORKDAYS(Dashboard!$AJ$1, $D609, Timesheet!$S$50:$S$89)-1))</f>
        <v/>
      </c>
      <c r="V609" s="76" t="str">
        <f t="shared" si="67"/>
        <v/>
      </c>
      <c r="W609" s="76" t="str">
        <f t="shared" si="68"/>
        <v/>
      </c>
      <c r="Y609" s="39" t="str">
        <f t="shared" si="69"/>
        <v/>
      </c>
      <c r="Z609" s="39" t="str">
        <f t="shared" si="70"/>
        <v/>
      </c>
      <c r="AB609" s="106" t="str">
        <f t="shared" si="71"/>
        <v/>
      </c>
    </row>
    <row r="610" spans="1:28" x14ac:dyDescent="0.25">
      <c r="A610" s="14"/>
      <c r="B610" s="153" t="str">
        <f t="shared" si="65"/>
        <v/>
      </c>
      <c r="C610" s="14"/>
      <c r="D610" s="460"/>
      <c r="E610" s="446"/>
      <c r="F610" s="445"/>
      <c r="G610" s="462"/>
      <c r="H610" s="484"/>
      <c r="I610" s="463"/>
      <c r="J610" s="485"/>
      <c r="K610" s="14"/>
      <c r="Q610" s="127" t="str">
        <f t="shared" si="66"/>
        <v/>
      </c>
      <c r="S610" s="39" t="str">
        <f>IF($H610=$O$5, "", IF($D610="", "", IF($D610&lt;Dashboard!$AJ$1, $S$3, IF($D610=Dashboard!$AJ$1, $S$4, IF($T610&lt;=$T$5, $S$5, $S$6)))))</f>
        <v/>
      </c>
      <c r="T610" s="39" t="str">
        <f>IF($H610=$O$5, "", IF($D610="", "", NETWORKDAYS(Dashboard!$AJ$1, $D610, Timesheet!$S$50:$S$89)-1))</f>
        <v/>
      </c>
      <c r="V610" s="76" t="str">
        <f t="shared" si="67"/>
        <v/>
      </c>
      <c r="W610" s="76" t="str">
        <f t="shared" si="68"/>
        <v/>
      </c>
      <c r="Y610" s="39" t="str">
        <f t="shared" si="69"/>
        <v/>
      </c>
      <c r="Z610" s="39" t="str">
        <f t="shared" si="70"/>
        <v/>
      </c>
      <c r="AB610" s="106" t="str">
        <f t="shared" si="71"/>
        <v/>
      </c>
    </row>
    <row r="611" spans="1:28" x14ac:dyDescent="0.25">
      <c r="A611" s="14"/>
      <c r="B611" s="153" t="str">
        <f t="shared" si="65"/>
        <v/>
      </c>
      <c r="C611" s="14"/>
      <c r="D611" s="460"/>
      <c r="E611" s="446"/>
      <c r="F611" s="445"/>
      <c r="G611" s="462"/>
      <c r="H611" s="484"/>
      <c r="I611" s="463"/>
      <c r="J611" s="485"/>
      <c r="K611" s="14"/>
      <c r="Q611" s="127" t="str">
        <f t="shared" si="66"/>
        <v/>
      </c>
      <c r="S611" s="39" t="str">
        <f>IF($H611=$O$5, "", IF($D611="", "", IF($D611&lt;Dashboard!$AJ$1, $S$3, IF($D611=Dashboard!$AJ$1, $S$4, IF($T611&lt;=$T$5, $S$5, $S$6)))))</f>
        <v/>
      </c>
      <c r="T611" s="39" t="str">
        <f>IF($H611=$O$5, "", IF($D611="", "", NETWORKDAYS(Dashboard!$AJ$1, $D611, Timesheet!$S$50:$S$89)-1))</f>
        <v/>
      </c>
      <c r="V611" s="76" t="str">
        <f t="shared" si="67"/>
        <v/>
      </c>
      <c r="W611" s="76" t="str">
        <f t="shared" si="68"/>
        <v/>
      </c>
      <c r="Y611" s="39" t="str">
        <f t="shared" si="69"/>
        <v/>
      </c>
      <c r="Z611" s="39" t="str">
        <f t="shared" si="70"/>
        <v/>
      </c>
      <c r="AB611" s="106" t="str">
        <f t="shared" si="71"/>
        <v/>
      </c>
    </row>
    <row r="612" spans="1:28" x14ac:dyDescent="0.25">
      <c r="A612" s="14"/>
      <c r="B612" s="153" t="str">
        <f t="shared" si="65"/>
        <v/>
      </c>
      <c r="C612" s="14"/>
      <c r="D612" s="460"/>
      <c r="E612" s="446"/>
      <c r="F612" s="445"/>
      <c r="G612" s="462"/>
      <c r="H612" s="484"/>
      <c r="I612" s="463"/>
      <c r="J612" s="485"/>
      <c r="K612" s="14"/>
      <c r="Q612" s="127" t="str">
        <f t="shared" si="66"/>
        <v/>
      </c>
      <c r="S612" s="39" t="str">
        <f>IF($H612=$O$5, "", IF($D612="", "", IF($D612&lt;Dashboard!$AJ$1, $S$3, IF($D612=Dashboard!$AJ$1, $S$4, IF($T612&lt;=$T$5, $S$5, $S$6)))))</f>
        <v/>
      </c>
      <c r="T612" s="39" t="str">
        <f>IF($H612=$O$5, "", IF($D612="", "", NETWORKDAYS(Dashboard!$AJ$1, $D612, Timesheet!$S$50:$S$89)-1))</f>
        <v/>
      </c>
      <c r="V612" s="76" t="str">
        <f t="shared" si="67"/>
        <v/>
      </c>
      <c r="W612" s="76" t="str">
        <f t="shared" si="68"/>
        <v/>
      </c>
      <c r="Y612" s="39" t="str">
        <f t="shared" si="69"/>
        <v/>
      </c>
      <c r="Z612" s="39" t="str">
        <f t="shared" si="70"/>
        <v/>
      </c>
      <c r="AB612" s="106" t="str">
        <f t="shared" si="71"/>
        <v/>
      </c>
    </row>
    <row r="613" spans="1:28" x14ac:dyDescent="0.25">
      <c r="A613" s="14"/>
      <c r="B613" s="153" t="str">
        <f t="shared" si="65"/>
        <v/>
      </c>
      <c r="C613" s="14"/>
      <c r="D613" s="460"/>
      <c r="E613" s="446"/>
      <c r="F613" s="445"/>
      <c r="G613" s="462"/>
      <c r="H613" s="484"/>
      <c r="I613" s="463"/>
      <c r="J613" s="485"/>
      <c r="K613" s="14"/>
      <c r="Q613" s="127" t="str">
        <f t="shared" si="66"/>
        <v/>
      </c>
      <c r="S613" s="39" t="str">
        <f>IF($H613=$O$5, "", IF($D613="", "", IF($D613&lt;Dashboard!$AJ$1, $S$3, IF($D613=Dashboard!$AJ$1, $S$4, IF($T613&lt;=$T$5, $S$5, $S$6)))))</f>
        <v/>
      </c>
      <c r="T613" s="39" t="str">
        <f>IF($H613=$O$5, "", IF($D613="", "", NETWORKDAYS(Dashboard!$AJ$1, $D613, Timesheet!$S$50:$S$89)-1))</f>
        <v/>
      </c>
      <c r="V613" s="76" t="str">
        <f t="shared" si="67"/>
        <v/>
      </c>
      <c r="W613" s="76" t="str">
        <f t="shared" si="68"/>
        <v/>
      </c>
      <c r="Y613" s="39" t="str">
        <f t="shared" si="69"/>
        <v/>
      </c>
      <c r="Z613" s="39" t="str">
        <f t="shared" si="70"/>
        <v/>
      </c>
      <c r="AB613" s="106" t="str">
        <f t="shared" si="71"/>
        <v/>
      </c>
    </row>
    <row r="614" spans="1:28" x14ac:dyDescent="0.25">
      <c r="A614" s="14"/>
      <c r="B614" s="153" t="str">
        <f t="shared" si="65"/>
        <v/>
      </c>
      <c r="C614" s="14"/>
      <c r="D614" s="460"/>
      <c r="E614" s="446"/>
      <c r="F614" s="445"/>
      <c r="G614" s="462"/>
      <c r="H614" s="484"/>
      <c r="I614" s="463"/>
      <c r="J614" s="485"/>
      <c r="K614" s="14"/>
      <c r="Q614" s="127" t="str">
        <f t="shared" si="66"/>
        <v/>
      </c>
      <c r="S614" s="39" t="str">
        <f>IF($H614=$O$5, "", IF($D614="", "", IF($D614&lt;Dashboard!$AJ$1, $S$3, IF($D614=Dashboard!$AJ$1, $S$4, IF($T614&lt;=$T$5, $S$5, $S$6)))))</f>
        <v/>
      </c>
      <c r="T614" s="39" t="str">
        <f>IF($H614=$O$5, "", IF($D614="", "", NETWORKDAYS(Dashboard!$AJ$1, $D614, Timesheet!$S$50:$S$89)-1))</f>
        <v/>
      </c>
      <c r="V614" s="76" t="str">
        <f t="shared" si="67"/>
        <v/>
      </c>
      <c r="W614" s="76" t="str">
        <f t="shared" si="68"/>
        <v/>
      </c>
      <c r="Y614" s="39" t="str">
        <f t="shared" si="69"/>
        <v/>
      </c>
      <c r="Z614" s="39" t="str">
        <f t="shared" si="70"/>
        <v/>
      </c>
      <c r="AB614" s="106" t="str">
        <f t="shared" si="71"/>
        <v/>
      </c>
    </row>
    <row r="615" spans="1:28" x14ac:dyDescent="0.25">
      <c r="A615" s="14"/>
      <c r="B615" s="153" t="str">
        <f t="shared" si="65"/>
        <v/>
      </c>
      <c r="C615" s="14"/>
      <c r="D615" s="460"/>
      <c r="E615" s="446"/>
      <c r="F615" s="445"/>
      <c r="G615" s="462"/>
      <c r="H615" s="484"/>
      <c r="I615" s="463"/>
      <c r="J615" s="485"/>
      <c r="K615" s="14"/>
      <c r="Q615" s="127" t="str">
        <f t="shared" si="66"/>
        <v/>
      </c>
      <c r="S615" s="39" t="str">
        <f>IF($H615=$O$5, "", IF($D615="", "", IF($D615&lt;Dashboard!$AJ$1, $S$3, IF($D615=Dashboard!$AJ$1, $S$4, IF($T615&lt;=$T$5, $S$5, $S$6)))))</f>
        <v/>
      </c>
      <c r="T615" s="39" t="str">
        <f>IF($H615=$O$5, "", IF($D615="", "", NETWORKDAYS(Dashboard!$AJ$1, $D615, Timesheet!$S$50:$S$89)-1))</f>
        <v/>
      </c>
      <c r="V615" s="76" t="str">
        <f t="shared" si="67"/>
        <v/>
      </c>
      <c r="W615" s="76" t="str">
        <f t="shared" si="68"/>
        <v/>
      </c>
      <c r="Y615" s="39" t="str">
        <f t="shared" si="69"/>
        <v/>
      </c>
      <c r="Z615" s="39" t="str">
        <f t="shared" si="70"/>
        <v/>
      </c>
      <c r="AB615" s="106" t="str">
        <f t="shared" si="71"/>
        <v/>
      </c>
    </row>
    <row r="616" spans="1:28" x14ac:dyDescent="0.25">
      <c r="A616" s="14"/>
      <c r="B616" s="153" t="str">
        <f t="shared" si="65"/>
        <v/>
      </c>
      <c r="C616" s="14"/>
      <c r="D616" s="460"/>
      <c r="E616" s="446"/>
      <c r="F616" s="445"/>
      <c r="G616" s="462"/>
      <c r="H616" s="484"/>
      <c r="I616" s="463"/>
      <c r="J616" s="485"/>
      <c r="K616" s="14"/>
      <c r="Q616" s="127" t="str">
        <f t="shared" si="66"/>
        <v/>
      </c>
      <c r="S616" s="39" t="str">
        <f>IF($H616=$O$5, "", IF($D616="", "", IF($D616&lt;Dashboard!$AJ$1, $S$3, IF($D616=Dashboard!$AJ$1, $S$4, IF($T616&lt;=$T$5, $S$5, $S$6)))))</f>
        <v/>
      </c>
      <c r="T616" s="39" t="str">
        <f>IF($H616=$O$5, "", IF($D616="", "", NETWORKDAYS(Dashboard!$AJ$1, $D616, Timesheet!$S$50:$S$89)-1))</f>
        <v/>
      </c>
      <c r="V616" s="76" t="str">
        <f t="shared" si="67"/>
        <v/>
      </c>
      <c r="W616" s="76" t="str">
        <f t="shared" si="68"/>
        <v/>
      </c>
      <c r="Y616" s="39" t="str">
        <f t="shared" si="69"/>
        <v/>
      </c>
      <c r="Z616" s="39" t="str">
        <f t="shared" si="70"/>
        <v/>
      </c>
      <c r="AB616" s="106" t="str">
        <f t="shared" si="71"/>
        <v/>
      </c>
    </row>
    <row r="617" spans="1:28" x14ac:dyDescent="0.25">
      <c r="A617" s="14"/>
      <c r="B617" s="153" t="str">
        <f t="shared" si="65"/>
        <v/>
      </c>
      <c r="C617" s="14"/>
      <c r="D617" s="460"/>
      <c r="E617" s="446"/>
      <c r="F617" s="445"/>
      <c r="G617" s="462"/>
      <c r="H617" s="484"/>
      <c r="I617" s="463"/>
      <c r="J617" s="485"/>
      <c r="K617" s="14"/>
      <c r="Q617" s="127" t="str">
        <f t="shared" si="66"/>
        <v/>
      </c>
      <c r="S617" s="39" t="str">
        <f>IF($H617=$O$5, "", IF($D617="", "", IF($D617&lt;Dashboard!$AJ$1, $S$3, IF($D617=Dashboard!$AJ$1, $S$4, IF($T617&lt;=$T$5, $S$5, $S$6)))))</f>
        <v/>
      </c>
      <c r="T617" s="39" t="str">
        <f>IF($H617=$O$5, "", IF($D617="", "", NETWORKDAYS(Dashboard!$AJ$1, $D617, Timesheet!$S$50:$S$89)-1))</f>
        <v/>
      </c>
      <c r="V617" s="76" t="str">
        <f t="shared" si="67"/>
        <v/>
      </c>
      <c r="W617" s="76" t="str">
        <f t="shared" si="68"/>
        <v/>
      </c>
      <c r="Y617" s="39" t="str">
        <f t="shared" si="69"/>
        <v/>
      </c>
      <c r="Z617" s="39" t="str">
        <f t="shared" si="70"/>
        <v/>
      </c>
      <c r="AB617" s="106" t="str">
        <f t="shared" si="71"/>
        <v/>
      </c>
    </row>
    <row r="618" spans="1:28" x14ac:dyDescent="0.25">
      <c r="A618" s="14"/>
      <c r="B618" s="153" t="str">
        <f t="shared" si="65"/>
        <v/>
      </c>
      <c r="C618" s="14"/>
      <c r="D618" s="460"/>
      <c r="E618" s="446"/>
      <c r="F618" s="445"/>
      <c r="G618" s="462"/>
      <c r="H618" s="484"/>
      <c r="I618" s="463"/>
      <c r="J618" s="485"/>
      <c r="K618" s="14"/>
      <c r="Q618" s="127" t="str">
        <f t="shared" si="66"/>
        <v/>
      </c>
      <c r="S618" s="39" t="str">
        <f>IF($H618=$O$5, "", IF($D618="", "", IF($D618&lt;Dashboard!$AJ$1, $S$3, IF($D618=Dashboard!$AJ$1, $S$4, IF($T618&lt;=$T$5, $S$5, $S$6)))))</f>
        <v/>
      </c>
      <c r="T618" s="39" t="str">
        <f>IF($H618=$O$5, "", IF($D618="", "", NETWORKDAYS(Dashboard!$AJ$1, $D618, Timesheet!$S$50:$S$89)-1))</f>
        <v/>
      </c>
      <c r="V618" s="76" t="str">
        <f t="shared" si="67"/>
        <v/>
      </c>
      <c r="W618" s="76" t="str">
        <f t="shared" si="68"/>
        <v/>
      </c>
      <c r="Y618" s="39" t="str">
        <f t="shared" si="69"/>
        <v/>
      </c>
      <c r="Z618" s="39" t="str">
        <f t="shared" si="70"/>
        <v/>
      </c>
      <c r="AB618" s="106" t="str">
        <f t="shared" si="71"/>
        <v/>
      </c>
    </row>
    <row r="619" spans="1:28" x14ac:dyDescent="0.25">
      <c r="A619" s="14"/>
      <c r="B619" s="153" t="str">
        <f t="shared" si="65"/>
        <v/>
      </c>
      <c r="C619" s="14"/>
      <c r="D619" s="460"/>
      <c r="E619" s="446"/>
      <c r="F619" s="445"/>
      <c r="G619" s="462"/>
      <c r="H619" s="484"/>
      <c r="I619" s="463"/>
      <c r="J619" s="485"/>
      <c r="K619" s="14"/>
      <c r="Q619" s="127" t="str">
        <f t="shared" si="66"/>
        <v/>
      </c>
      <c r="S619" s="39" t="str">
        <f>IF($H619=$O$5, "", IF($D619="", "", IF($D619&lt;Dashboard!$AJ$1, $S$3, IF($D619=Dashboard!$AJ$1, $S$4, IF($T619&lt;=$T$5, $S$5, $S$6)))))</f>
        <v/>
      </c>
      <c r="T619" s="39" t="str">
        <f>IF($H619=$O$5, "", IF($D619="", "", NETWORKDAYS(Dashboard!$AJ$1, $D619, Timesheet!$S$50:$S$89)-1))</f>
        <v/>
      </c>
      <c r="V619" s="76" t="str">
        <f t="shared" si="67"/>
        <v/>
      </c>
      <c r="W619" s="76" t="str">
        <f t="shared" si="68"/>
        <v/>
      </c>
      <c r="Y619" s="39" t="str">
        <f t="shared" si="69"/>
        <v/>
      </c>
      <c r="Z619" s="39" t="str">
        <f t="shared" si="70"/>
        <v/>
      </c>
      <c r="AB619" s="106" t="str">
        <f t="shared" si="71"/>
        <v/>
      </c>
    </row>
    <row r="620" spans="1:28" x14ac:dyDescent="0.25">
      <c r="A620" s="14"/>
      <c r="B620" s="153" t="str">
        <f t="shared" si="65"/>
        <v/>
      </c>
      <c r="C620" s="14"/>
      <c r="D620" s="460"/>
      <c r="E620" s="446"/>
      <c r="F620" s="445"/>
      <c r="G620" s="462"/>
      <c r="H620" s="484"/>
      <c r="I620" s="463"/>
      <c r="J620" s="485"/>
      <c r="K620" s="14"/>
      <c r="Q620" s="127" t="str">
        <f t="shared" si="66"/>
        <v/>
      </c>
      <c r="S620" s="39" t="str">
        <f>IF($H620=$O$5, "", IF($D620="", "", IF($D620&lt;Dashboard!$AJ$1, $S$3, IF($D620=Dashboard!$AJ$1, $S$4, IF($T620&lt;=$T$5, $S$5, $S$6)))))</f>
        <v/>
      </c>
      <c r="T620" s="39" t="str">
        <f>IF($H620=$O$5, "", IF($D620="", "", NETWORKDAYS(Dashboard!$AJ$1, $D620, Timesheet!$S$50:$S$89)-1))</f>
        <v/>
      </c>
      <c r="V620" s="76" t="str">
        <f t="shared" si="67"/>
        <v/>
      </c>
      <c r="W620" s="76" t="str">
        <f t="shared" si="68"/>
        <v/>
      </c>
      <c r="Y620" s="39" t="str">
        <f t="shared" si="69"/>
        <v/>
      </c>
      <c r="Z620" s="39" t="str">
        <f t="shared" si="70"/>
        <v/>
      </c>
      <c r="AB620" s="106" t="str">
        <f t="shared" si="71"/>
        <v/>
      </c>
    </row>
    <row r="621" spans="1:28" x14ac:dyDescent="0.25">
      <c r="A621" s="14"/>
      <c r="B621" s="153" t="str">
        <f t="shared" si="65"/>
        <v/>
      </c>
      <c r="C621" s="14"/>
      <c r="D621" s="460"/>
      <c r="E621" s="446"/>
      <c r="F621" s="445"/>
      <c r="G621" s="462"/>
      <c r="H621" s="484"/>
      <c r="I621" s="463"/>
      <c r="J621" s="485"/>
      <c r="K621" s="14"/>
      <c r="Q621" s="127" t="str">
        <f t="shared" si="66"/>
        <v/>
      </c>
      <c r="S621" s="39" t="str">
        <f>IF($H621=$O$5, "", IF($D621="", "", IF($D621&lt;Dashboard!$AJ$1, $S$3, IF($D621=Dashboard!$AJ$1, $S$4, IF($T621&lt;=$T$5, $S$5, $S$6)))))</f>
        <v/>
      </c>
      <c r="T621" s="39" t="str">
        <f>IF($H621=$O$5, "", IF($D621="", "", NETWORKDAYS(Dashboard!$AJ$1, $D621, Timesheet!$S$50:$S$89)-1))</f>
        <v/>
      </c>
      <c r="V621" s="76" t="str">
        <f t="shared" si="67"/>
        <v/>
      </c>
      <c r="W621" s="76" t="str">
        <f t="shared" si="68"/>
        <v/>
      </c>
      <c r="Y621" s="39" t="str">
        <f t="shared" si="69"/>
        <v/>
      </c>
      <c r="Z621" s="39" t="str">
        <f t="shared" si="70"/>
        <v/>
      </c>
      <c r="AB621" s="106" t="str">
        <f t="shared" si="71"/>
        <v/>
      </c>
    </row>
    <row r="622" spans="1:28" x14ac:dyDescent="0.25">
      <c r="A622" s="14"/>
      <c r="B622" s="153" t="str">
        <f t="shared" si="65"/>
        <v/>
      </c>
      <c r="C622" s="14"/>
      <c r="D622" s="460"/>
      <c r="E622" s="446"/>
      <c r="F622" s="445"/>
      <c r="G622" s="462"/>
      <c r="H622" s="484"/>
      <c r="I622" s="463"/>
      <c r="J622" s="485"/>
      <c r="K622" s="14"/>
      <c r="Q622" s="127" t="str">
        <f t="shared" si="66"/>
        <v/>
      </c>
      <c r="S622" s="39" t="str">
        <f>IF($H622=$O$5, "", IF($D622="", "", IF($D622&lt;Dashboard!$AJ$1, $S$3, IF($D622=Dashboard!$AJ$1, $S$4, IF($T622&lt;=$T$5, $S$5, $S$6)))))</f>
        <v/>
      </c>
      <c r="T622" s="39" t="str">
        <f>IF($H622=$O$5, "", IF($D622="", "", NETWORKDAYS(Dashboard!$AJ$1, $D622, Timesheet!$S$50:$S$89)-1))</f>
        <v/>
      </c>
      <c r="V622" s="76" t="str">
        <f t="shared" si="67"/>
        <v/>
      </c>
      <c r="W622" s="76" t="str">
        <f t="shared" si="68"/>
        <v/>
      </c>
      <c r="Y622" s="39" t="str">
        <f t="shared" si="69"/>
        <v/>
      </c>
      <c r="Z622" s="39" t="str">
        <f t="shared" si="70"/>
        <v/>
      </c>
      <c r="AB622" s="106" t="str">
        <f t="shared" si="71"/>
        <v/>
      </c>
    </row>
    <row r="623" spans="1:28" x14ac:dyDescent="0.25">
      <c r="A623" s="14"/>
      <c r="B623" s="153" t="str">
        <f t="shared" si="65"/>
        <v/>
      </c>
      <c r="C623" s="14"/>
      <c r="D623" s="460"/>
      <c r="E623" s="446"/>
      <c r="F623" s="445"/>
      <c r="G623" s="462"/>
      <c r="H623" s="484"/>
      <c r="I623" s="463"/>
      <c r="J623" s="485"/>
      <c r="K623" s="14"/>
      <c r="Q623" s="127" t="str">
        <f t="shared" si="66"/>
        <v/>
      </c>
      <c r="S623" s="39" t="str">
        <f>IF($H623=$O$5, "", IF($D623="", "", IF($D623&lt;Dashboard!$AJ$1, $S$3, IF($D623=Dashboard!$AJ$1, $S$4, IF($T623&lt;=$T$5, $S$5, $S$6)))))</f>
        <v/>
      </c>
      <c r="T623" s="39" t="str">
        <f>IF($H623=$O$5, "", IF($D623="", "", NETWORKDAYS(Dashboard!$AJ$1, $D623, Timesheet!$S$50:$S$89)-1))</f>
        <v/>
      </c>
      <c r="V623" s="76" t="str">
        <f t="shared" si="67"/>
        <v/>
      </c>
      <c r="W623" s="76" t="str">
        <f t="shared" si="68"/>
        <v/>
      </c>
      <c r="Y623" s="39" t="str">
        <f t="shared" si="69"/>
        <v/>
      </c>
      <c r="Z623" s="39" t="str">
        <f t="shared" si="70"/>
        <v/>
      </c>
      <c r="AB623" s="106" t="str">
        <f t="shared" si="71"/>
        <v/>
      </c>
    </row>
    <row r="624" spans="1:28" x14ac:dyDescent="0.25">
      <c r="A624" s="14"/>
      <c r="B624" s="153" t="str">
        <f t="shared" si="65"/>
        <v/>
      </c>
      <c r="C624" s="14"/>
      <c r="D624" s="460"/>
      <c r="E624" s="446"/>
      <c r="F624" s="445"/>
      <c r="G624" s="462"/>
      <c r="H624" s="484"/>
      <c r="I624" s="463"/>
      <c r="J624" s="485"/>
      <c r="K624" s="14"/>
      <c r="Q624" s="127" t="str">
        <f t="shared" si="66"/>
        <v/>
      </c>
      <c r="S624" s="39" t="str">
        <f>IF($H624=$O$5, "", IF($D624="", "", IF($D624&lt;Dashboard!$AJ$1, $S$3, IF($D624=Dashboard!$AJ$1, $S$4, IF($T624&lt;=$T$5, $S$5, $S$6)))))</f>
        <v/>
      </c>
      <c r="T624" s="39" t="str">
        <f>IF($H624=$O$5, "", IF($D624="", "", NETWORKDAYS(Dashboard!$AJ$1, $D624, Timesheet!$S$50:$S$89)-1))</f>
        <v/>
      </c>
      <c r="V624" s="76" t="str">
        <f t="shared" si="67"/>
        <v/>
      </c>
      <c r="W624" s="76" t="str">
        <f t="shared" si="68"/>
        <v/>
      </c>
      <c r="Y624" s="39" t="str">
        <f t="shared" si="69"/>
        <v/>
      </c>
      <c r="Z624" s="39" t="str">
        <f t="shared" si="70"/>
        <v/>
      </c>
      <c r="AB624" s="106" t="str">
        <f t="shared" si="71"/>
        <v/>
      </c>
    </row>
    <row r="625" spans="1:28" x14ac:dyDescent="0.25">
      <c r="A625" s="14"/>
      <c r="B625" s="153" t="str">
        <f t="shared" si="65"/>
        <v/>
      </c>
      <c r="C625" s="14"/>
      <c r="D625" s="460"/>
      <c r="E625" s="446"/>
      <c r="F625" s="445"/>
      <c r="G625" s="462"/>
      <c r="H625" s="484"/>
      <c r="I625" s="463"/>
      <c r="J625" s="485"/>
      <c r="K625" s="14"/>
      <c r="Q625" s="127" t="str">
        <f t="shared" si="66"/>
        <v/>
      </c>
      <c r="S625" s="39" t="str">
        <f>IF($H625=$O$5, "", IF($D625="", "", IF($D625&lt;Dashboard!$AJ$1, $S$3, IF($D625=Dashboard!$AJ$1, $S$4, IF($T625&lt;=$T$5, $S$5, $S$6)))))</f>
        <v/>
      </c>
      <c r="T625" s="39" t="str">
        <f>IF($H625=$O$5, "", IF($D625="", "", NETWORKDAYS(Dashboard!$AJ$1, $D625, Timesheet!$S$50:$S$89)-1))</f>
        <v/>
      </c>
      <c r="V625" s="76" t="str">
        <f t="shared" si="67"/>
        <v/>
      </c>
      <c r="W625" s="76" t="str">
        <f t="shared" si="68"/>
        <v/>
      </c>
      <c r="Y625" s="39" t="str">
        <f t="shared" si="69"/>
        <v/>
      </c>
      <c r="Z625" s="39" t="str">
        <f t="shared" si="70"/>
        <v/>
      </c>
      <c r="AB625" s="106" t="str">
        <f t="shared" si="71"/>
        <v/>
      </c>
    </row>
    <row r="626" spans="1:28" x14ac:dyDescent="0.25">
      <c r="A626" s="14"/>
      <c r="B626" s="153" t="str">
        <f t="shared" si="65"/>
        <v/>
      </c>
      <c r="C626" s="14"/>
      <c r="D626" s="460"/>
      <c r="E626" s="446"/>
      <c r="F626" s="445"/>
      <c r="G626" s="462"/>
      <c r="H626" s="484"/>
      <c r="I626" s="463"/>
      <c r="J626" s="485"/>
      <c r="K626" s="14"/>
      <c r="Q626" s="127" t="str">
        <f t="shared" si="66"/>
        <v/>
      </c>
      <c r="S626" s="39" t="str">
        <f>IF($H626=$O$5, "", IF($D626="", "", IF($D626&lt;Dashboard!$AJ$1, $S$3, IF($D626=Dashboard!$AJ$1, $S$4, IF($T626&lt;=$T$5, $S$5, $S$6)))))</f>
        <v/>
      </c>
      <c r="T626" s="39" t="str">
        <f>IF($H626=$O$5, "", IF($D626="", "", NETWORKDAYS(Dashboard!$AJ$1, $D626, Timesheet!$S$50:$S$89)-1))</f>
        <v/>
      </c>
      <c r="V626" s="76" t="str">
        <f t="shared" si="67"/>
        <v/>
      </c>
      <c r="W626" s="76" t="str">
        <f t="shared" si="68"/>
        <v/>
      </c>
      <c r="Y626" s="39" t="str">
        <f t="shared" si="69"/>
        <v/>
      </c>
      <c r="Z626" s="39" t="str">
        <f t="shared" si="70"/>
        <v/>
      </c>
      <c r="AB626" s="106" t="str">
        <f t="shared" si="71"/>
        <v/>
      </c>
    </row>
    <row r="627" spans="1:28" x14ac:dyDescent="0.25">
      <c r="A627" s="14"/>
      <c r="B627" s="153" t="str">
        <f t="shared" si="65"/>
        <v/>
      </c>
      <c r="C627" s="14"/>
      <c r="D627" s="460"/>
      <c r="E627" s="446"/>
      <c r="F627" s="445"/>
      <c r="G627" s="462"/>
      <c r="H627" s="484"/>
      <c r="I627" s="463"/>
      <c r="J627" s="485"/>
      <c r="K627" s="14"/>
      <c r="Q627" s="127" t="str">
        <f t="shared" si="66"/>
        <v/>
      </c>
      <c r="S627" s="39" t="str">
        <f>IF($H627=$O$5, "", IF($D627="", "", IF($D627&lt;Dashboard!$AJ$1, $S$3, IF($D627=Dashboard!$AJ$1, $S$4, IF($T627&lt;=$T$5, $S$5, $S$6)))))</f>
        <v/>
      </c>
      <c r="T627" s="39" t="str">
        <f>IF($H627=$O$5, "", IF($D627="", "", NETWORKDAYS(Dashboard!$AJ$1, $D627, Timesheet!$S$50:$S$89)-1))</f>
        <v/>
      </c>
      <c r="V627" s="76" t="str">
        <f t="shared" si="67"/>
        <v/>
      </c>
      <c r="W627" s="76" t="str">
        <f t="shared" si="68"/>
        <v/>
      </c>
      <c r="Y627" s="39" t="str">
        <f t="shared" si="69"/>
        <v/>
      </c>
      <c r="Z627" s="39" t="str">
        <f t="shared" si="70"/>
        <v/>
      </c>
      <c r="AB627" s="106" t="str">
        <f t="shared" si="71"/>
        <v/>
      </c>
    </row>
    <row r="628" spans="1:28" x14ac:dyDescent="0.25">
      <c r="A628" s="14"/>
      <c r="B628" s="153" t="str">
        <f t="shared" si="65"/>
        <v/>
      </c>
      <c r="C628" s="14"/>
      <c r="D628" s="460"/>
      <c r="E628" s="446"/>
      <c r="F628" s="445"/>
      <c r="G628" s="462"/>
      <c r="H628" s="484"/>
      <c r="I628" s="463"/>
      <c r="J628" s="485"/>
      <c r="K628" s="14"/>
      <c r="Q628" s="127" t="str">
        <f t="shared" si="66"/>
        <v/>
      </c>
      <c r="S628" s="39" t="str">
        <f>IF($H628=$O$5, "", IF($D628="", "", IF($D628&lt;Dashboard!$AJ$1, $S$3, IF($D628=Dashboard!$AJ$1, $S$4, IF($T628&lt;=$T$5, $S$5, $S$6)))))</f>
        <v/>
      </c>
      <c r="T628" s="39" t="str">
        <f>IF($H628=$O$5, "", IF($D628="", "", NETWORKDAYS(Dashboard!$AJ$1, $D628, Timesheet!$S$50:$S$89)-1))</f>
        <v/>
      </c>
      <c r="V628" s="76" t="str">
        <f t="shared" si="67"/>
        <v/>
      </c>
      <c r="W628" s="76" t="str">
        <f t="shared" si="68"/>
        <v/>
      </c>
      <c r="Y628" s="39" t="str">
        <f t="shared" si="69"/>
        <v/>
      </c>
      <c r="Z628" s="39" t="str">
        <f t="shared" si="70"/>
        <v/>
      </c>
      <c r="AB628" s="106" t="str">
        <f t="shared" si="71"/>
        <v/>
      </c>
    </row>
    <row r="629" spans="1:28" x14ac:dyDescent="0.25">
      <c r="A629" s="14"/>
      <c r="B629" s="153" t="str">
        <f t="shared" si="65"/>
        <v/>
      </c>
      <c r="C629" s="14"/>
      <c r="D629" s="460"/>
      <c r="E629" s="446"/>
      <c r="F629" s="445"/>
      <c r="G629" s="462"/>
      <c r="H629" s="484"/>
      <c r="I629" s="463"/>
      <c r="J629" s="485"/>
      <c r="K629" s="14"/>
      <c r="Q629" s="127" t="str">
        <f t="shared" si="66"/>
        <v/>
      </c>
      <c r="S629" s="39" t="str">
        <f>IF($H629=$O$5, "", IF($D629="", "", IF($D629&lt;Dashboard!$AJ$1, $S$3, IF($D629=Dashboard!$AJ$1, $S$4, IF($T629&lt;=$T$5, $S$5, $S$6)))))</f>
        <v/>
      </c>
      <c r="T629" s="39" t="str">
        <f>IF($H629=$O$5, "", IF($D629="", "", NETWORKDAYS(Dashboard!$AJ$1, $D629, Timesheet!$S$50:$S$89)-1))</f>
        <v/>
      </c>
      <c r="V629" s="76" t="str">
        <f t="shared" si="67"/>
        <v/>
      </c>
      <c r="W629" s="76" t="str">
        <f t="shared" si="68"/>
        <v/>
      </c>
      <c r="Y629" s="39" t="str">
        <f t="shared" si="69"/>
        <v/>
      </c>
      <c r="Z629" s="39" t="str">
        <f t="shared" si="70"/>
        <v/>
      </c>
      <c r="AB629" s="106" t="str">
        <f t="shared" si="71"/>
        <v/>
      </c>
    </row>
    <row r="630" spans="1:28" x14ac:dyDescent="0.25">
      <c r="A630" s="14"/>
      <c r="B630" s="153" t="str">
        <f t="shared" si="65"/>
        <v/>
      </c>
      <c r="C630" s="14"/>
      <c r="D630" s="460"/>
      <c r="E630" s="446"/>
      <c r="F630" s="445"/>
      <c r="G630" s="462"/>
      <c r="H630" s="484"/>
      <c r="I630" s="463"/>
      <c r="J630" s="485"/>
      <c r="K630" s="14"/>
      <c r="Q630" s="127" t="str">
        <f t="shared" si="66"/>
        <v/>
      </c>
      <c r="S630" s="39" t="str">
        <f>IF($H630=$O$5, "", IF($D630="", "", IF($D630&lt;Dashboard!$AJ$1, $S$3, IF($D630=Dashboard!$AJ$1, $S$4, IF($T630&lt;=$T$5, $S$5, $S$6)))))</f>
        <v/>
      </c>
      <c r="T630" s="39" t="str">
        <f>IF($H630=$O$5, "", IF($D630="", "", NETWORKDAYS(Dashboard!$AJ$1, $D630, Timesheet!$S$50:$S$89)-1))</f>
        <v/>
      </c>
      <c r="V630" s="76" t="str">
        <f t="shared" si="67"/>
        <v/>
      </c>
      <c r="W630" s="76" t="str">
        <f t="shared" si="68"/>
        <v/>
      </c>
      <c r="Y630" s="39" t="str">
        <f t="shared" si="69"/>
        <v/>
      </c>
      <c r="Z630" s="39" t="str">
        <f t="shared" si="70"/>
        <v/>
      </c>
      <c r="AB630" s="106" t="str">
        <f t="shared" si="71"/>
        <v/>
      </c>
    </row>
    <row r="631" spans="1:28" x14ac:dyDescent="0.25">
      <c r="A631" s="14"/>
      <c r="B631" s="153" t="str">
        <f t="shared" si="65"/>
        <v/>
      </c>
      <c r="C631" s="14"/>
      <c r="D631" s="460"/>
      <c r="E631" s="446"/>
      <c r="F631" s="445"/>
      <c r="G631" s="462"/>
      <c r="H631" s="484"/>
      <c r="I631" s="463"/>
      <c r="J631" s="485"/>
      <c r="K631" s="14"/>
      <c r="Q631" s="127" t="str">
        <f t="shared" si="66"/>
        <v/>
      </c>
      <c r="S631" s="39" t="str">
        <f>IF($H631=$O$5, "", IF($D631="", "", IF($D631&lt;Dashboard!$AJ$1, $S$3, IF($D631=Dashboard!$AJ$1, $S$4, IF($T631&lt;=$T$5, $S$5, $S$6)))))</f>
        <v/>
      </c>
      <c r="T631" s="39" t="str">
        <f>IF($H631=$O$5, "", IF($D631="", "", NETWORKDAYS(Dashboard!$AJ$1, $D631, Timesheet!$S$50:$S$89)-1))</f>
        <v/>
      </c>
      <c r="V631" s="76" t="str">
        <f t="shared" si="67"/>
        <v/>
      </c>
      <c r="W631" s="76" t="str">
        <f t="shared" si="68"/>
        <v/>
      </c>
      <c r="Y631" s="39" t="str">
        <f t="shared" si="69"/>
        <v/>
      </c>
      <c r="Z631" s="39" t="str">
        <f t="shared" si="70"/>
        <v/>
      </c>
      <c r="AB631" s="106" t="str">
        <f t="shared" si="71"/>
        <v/>
      </c>
    </row>
    <row r="632" spans="1:28" x14ac:dyDescent="0.25">
      <c r="A632" s="14"/>
      <c r="B632" s="153" t="str">
        <f t="shared" si="65"/>
        <v/>
      </c>
      <c r="C632" s="14"/>
      <c r="D632" s="460"/>
      <c r="E632" s="446"/>
      <c r="F632" s="445"/>
      <c r="G632" s="462"/>
      <c r="H632" s="484"/>
      <c r="I632" s="463"/>
      <c r="J632" s="485"/>
      <c r="K632" s="14"/>
      <c r="Q632" s="127" t="str">
        <f t="shared" si="66"/>
        <v/>
      </c>
      <c r="S632" s="39" t="str">
        <f>IF($H632=$O$5, "", IF($D632="", "", IF($D632&lt;Dashboard!$AJ$1, $S$3, IF($D632=Dashboard!$AJ$1, $S$4, IF($T632&lt;=$T$5, $S$5, $S$6)))))</f>
        <v/>
      </c>
      <c r="T632" s="39" t="str">
        <f>IF($H632=$O$5, "", IF($D632="", "", NETWORKDAYS(Dashboard!$AJ$1, $D632, Timesheet!$S$50:$S$89)-1))</f>
        <v/>
      </c>
      <c r="V632" s="76" t="str">
        <f t="shared" si="67"/>
        <v/>
      </c>
      <c r="W632" s="76" t="str">
        <f t="shared" si="68"/>
        <v/>
      </c>
      <c r="Y632" s="39" t="str">
        <f t="shared" si="69"/>
        <v/>
      </c>
      <c r="Z632" s="39" t="str">
        <f t="shared" si="70"/>
        <v/>
      </c>
      <c r="AB632" s="106" t="str">
        <f t="shared" si="71"/>
        <v/>
      </c>
    </row>
    <row r="633" spans="1:28" x14ac:dyDescent="0.25">
      <c r="A633" s="14"/>
      <c r="B633" s="153" t="str">
        <f t="shared" si="65"/>
        <v/>
      </c>
      <c r="C633" s="14"/>
      <c r="D633" s="460"/>
      <c r="E633" s="446"/>
      <c r="F633" s="445"/>
      <c r="G633" s="462"/>
      <c r="H633" s="484"/>
      <c r="I633" s="463"/>
      <c r="J633" s="485"/>
      <c r="K633" s="14"/>
      <c r="Q633" s="127" t="str">
        <f t="shared" si="66"/>
        <v/>
      </c>
      <c r="S633" s="39" t="str">
        <f>IF($H633=$O$5, "", IF($D633="", "", IF($D633&lt;Dashboard!$AJ$1, $S$3, IF($D633=Dashboard!$AJ$1, $S$4, IF($T633&lt;=$T$5, $S$5, $S$6)))))</f>
        <v/>
      </c>
      <c r="T633" s="39" t="str">
        <f>IF($H633=$O$5, "", IF($D633="", "", NETWORKDAYS(Dashboard!$AJ$1, $D633, Timesheet!$S$50:$S$89)-1))</f>
        <v/>
      </c>
      <c r="V633" s="76" t="str">
        <f t="shared" si="67"/>
        <v/>
      </c>
      <c r="W633" s="76" t="str">
        <f t="shared" si="68"/>
        <v/>
      </c>
      <c r="Y633" s="39" t="str">
        <f t="shared" si="69"/>
        <v/>
      </c>
      <c r="Z633" s="39" t="str">
        <f t="shared" si="70"/>
        <v/>
      </c>
      <c r="AB633" s="106" t="str">
        <f t="shared" si="71"/>
        <v/>
      </c>
    </row>
    <row r="634" spans="1:28" x14ac:dyDescent="0.25">
      <c r="A634" s="14"/>
      <c r="B634" s="153" t="str">
        <f t="shared" si="65"/>
        <v/>
      </c>
      <c r="C634" s="14"/>
      <c r="D634" s="460"/>
      <c r="E634" s="446"/>
      <c r="F634" s="445"/>
      <c r="G634" s="462"/>
      <c r="H634" s="484"/>
      <c r="I634" s="463"/>
      <c r="J634" s="485"/>
      <c r="K634" s="14"/>
      <c r="Q634" s="127" t="str">
        <f t="shared" si="66"/>
        <v/>
      </c>
      <c r="S634" s="39" t="str">
        <f>IF($H634=$O$5, "", IF($D634="", "", IF($D634&lt;Dashboard!$AJ$1, $S$3, IF($D634=Dashboard!$AJ$1, $S$4, IF($T634&lt;=$T$5, $S$5, $S$6)))))</f>
        <v/>
      </c>
      <c r="T634" s="39" t="str">
        <f>IF($H634=$O$5, "", IF($D634="", "", NETWORKDAYS(Dashboard!$AJ$1, $D634, Timesheet!$S$50:$S$89)-1))</f>
        <v/>
      </c>
      <c r="V634" s="76" t="str">
        <f t="shared" si="67"/>
        <v/>
      </c>
      <c r="W634" s="76" t="str">
        <f t="shared" si="68"/>
        <v/>
      </c>
      <c r="Y634" s="39" t="str">
        <f t="shared" si="69"/>
        <v/>
      </c>
      <c r="Z634" s="39" t="str">
        <f t="shared" si="70"/>
        <v/>
      </c>
      <c r="AB634" s="106" t="str">
        <f t="shared" si="71"/>
        <v/>
      </c>
    </row>
    <row r="635" spans="1:28" x14ac:dyDescent="0.25">
      <c r="A635" s="14"/>
      <c r="B635" s="153" t="str">
        <f t="shared" si="65"/>
        <v/>
      </c>
      <c r="C635" s="14"/>
      <c r="D635" s="460"/>
      <c r="E635" s="446"/>
      <c r="F635" s="445"/>
      <c r="G635" s="462"/>
      <c r="H635" s="484"/>
      <c r="I635" s="463"/>
      <c r="J635" s="485"/>
      <c r="K635" s="14"/>
      <c r="Q635" s="127" t="str">
        <f t="shared" si="66"/>
        <v/>
      </c>
      <c r="S635" s="39" t="str">
        <f>IF($H635=$O$5, "", IF($D635="", "", IF($D635&lt;Dashboard!$AJ$1, $S$3, IF($D635=Dashboard!$AJ$1, $S$4, IF($T635&lt;=$T$5, $S$5, $S$6)))))</f>
        <v/>
      </c>
      <c r="T635" s="39" t="str">
        <f>IF($H635=$O$5, "", IF($D635="", "", NETWORKDAYS(Dashboard!$AJ$1, $D635, Timesheet!$S$50:$S$89)-1))</f>
        <v/>
      </c>
      <c r="V635" s="76" t="str">
        <f t="shared" si="67"/>
        <v/>
      </c>
      <c r="W635" s="76" t="str">
        <f t="shared" si="68"/>
        <v/>
      </c>
      <c r="Y635" s="39" t="str">
        <f t="shared" si="69"/>
        <v/>
      </c>
      <c r="Z635" s="39" t="str">
        <f t="shared" si="70"/>
        <v/>
      </c>
      <c r="AB635" s="106" t="str">
        <f t="shared" si="71"/>
        <v/>
      </c>
    </row>
    <row r="636" spans="1:28" x14ac:dyDescent="0.25">
      <c r="A636" s="14"/>
      <c r="B636" s="153" t="str">
        <f t="shared" si="65"/>
        <v/>
      </c>
      <c r="C636" s="14"/>
      <c r="D636" s="460"/>
      <c r="E636" s="446"/>
      <c r="F636" s="445"/>
      <c r="G636" s="462"/>
      <c r="H636" s="484"/>
      <c r="I636" s="463"/>
      <c r="J636" s="485"/>
      <c r="K636" s="14"/>
      <c r="Q636" s="127" t="str">
        <f t="shared" si="66"/>
        <v/>
      </c>
      <c r="S636" s="39" t="str">
        <f>IF($H636=$O$5, "", IF($D636="", "", IF($D636&lt;Dashboard!$AJ$1, $S$3, IF($D636=Dashboard!$AJ$1, $S$4, IF($T636&lt;=$T$5, $S$5, $S$6)))))</f>
        <v/>
      </c>
      <c r="T636" s="39" t="str">
        <f>IF($H636=$O$5, "", IF($D636="", "", NETWORKDAYS(Dashboard!$AJ$1, $D636, Timesheet!$S$50:$S$89)-1))</f>
        <v/>
      </c>
      <c r="V636" s="76" t="str">
        <f t="shared" si="67"/>
        <v/>
      </c>
      <c r="W636" s="76" t="str">
        <f t="shared" si="68"/>
        <v/>
      </c>
      <c r="Y636" s="39" t="str">
        <f t="shared" si="69"/>
        <v/>
      </c>
      <c r="Z636" s="39" t="str">
        <f t="shared" si="70"/>
        <v/>
      </c>
      <c r="AB636" s="106" t="str">
        <f t="shared" si="71"/>
        <v/>
      </c>
    </row>
    <row r="637" spans="1:28" x14ac:dyDescent="0.25">
      <c r="A637" s="14"/>
      <c r="B637" s="153" t="str">
        <f t="shared" si="65"/>
        <v/>
      </c>
      <c r="C637" s="14"/>
      <c r="D637" s="460"/>
      <c r="E637" s="446"/>
      <c r="F637" s="445"/>
      <c r="G637" s="462"/>
      <c r="H637" s="484"/>
      <c r="I637" s="463"/>
      <c r="J637" s="485"/>
      <c r="K637" s="14"/>
      <c r="Q637" s="127" t="str">
        <f t="shared" si="66"/>
        <v/>
      </c>
      <c r="S637" s="39" t="str">
        <f>IF($H637=$O$5, "", IF($D637="", "", IF($D637&lt;Dashboard!$AJ$1, $S$3, IF($D637=Dashboard!$AJ$1, $S$4, IF($T637&lt;=$T$5, $S$5, $S$6)))))</f>
        <v/>
      </c>
      <c r="T637" s="39" t="str">
        <f>IF($H637=$O$5, "", IF($D637="", "", NETWORKDAYS(Dashboard!$AJ$1, $D637, Timesheet!$S$50:$S$89)-1))</f>
        <v/>
      </c>
      <c r="V637" s="76" t="str">
        <f t="shared" si="67"/>
        <v/>
      </c>
      <c r="W637" s="76" t="str">
        <f t="shared" si="68"/>
        <v/>
      </c>
      <c r="Y637" s="39" t="str">
        <f t="shared" si="69"/>
        <v/>
      </c>
      <c r="Z637" s="39" t="str">
        <f t="shared" si="70"/>
        <v/>
      </c>
      <c r="AB637" s="106" t="str">
        <f t="shared" si="71"/>
        <v/>
      </c>
    </row>
    <row r="638" spans="1:28" x14ac:dyDescent="0.25">
      <c r="A638" s="14"/>
      <c r="B638" s="153" t="str">
        <f t="shared" si="65"/>
        <v/>
      </c>
      <c r="C638" s="14"/>
      <c r="D638" s="460"/>
      <c r="E638" s="446"/>
      <c r="F638" s="445"/>
      <c r="G638" s="462"/>
      <c r="H638" s="484"/>
      <c r="I638" s="463"/>
      <c r="J638" s="485"/>
      <c r="K638" s="14"/>
      <c r="Q638" s="127" t="str">
        <f t="shared" si="66"/>
        <v/>
      </c>
      <c r="S638" s="39" t="str">
        <f>IF($H638=$O$5, "", IF($D638="", "", IF($D638&lt;Dashboard!$AJ$1, $S$3, IF($D638=Dashboard!$AJ$1, $S$4, IF($T638&lt;=$T$5, $S$5, $S$6)))))</f>
        <v/>
      </c>
      <c r="T638" s="39" t="str">
        <f>IF($H638=$O$5, "", IF($D638="", "", NETWORKDAYS(Dashboard!$AJ$1, $D638, Timesheet!$S$50:$S$89)-1))</f>
        <v/>
      </c>
      <c r="V638" s="76" t="str">
        <f t="shared" si="67"/>
        <v/>
      </c>
      <c r="W638" s="76" t="str">
        <f t="shared" si="68"/>
        <v/>
      </c>
      <c r="Y638" s="39" t="str">
        <f t="shared" si="69"/>
        <v/>
      </c>
      <c r="Z638" s="39" t="str">
        <f t="shared" si="70"/>
        <v/>
      </c>
      <c r="AB638" s="106" t="str">
        <f t="shared" si="71"/>
        <v/>
      </c>
    </row>
    <row r="639" spans="1:28" x14ac:dyDescent="0.25">
      <c r="A639" s="14"/>
      <c r="B639" s="153" t="str">
        <f t="shared" si="65"/>
        <v/>
      </c>
      <c r="C639" s="14"/>
      <c r="D639" s="460"/>
      <c r="E639" s="446"/>
      <c r="F639" s="445"/>
      <c r="G639" s="462"/>
      <c r="H639" s="484"/>
      <c r="I639" s="463"/>
      <c r="J639" s="485"/>
      <c r="K639" s="14"/>
      <c r="Q639" s="127" t="str">
        <f t="shared" si="66"/>
        <v/>
      </c>
      <c r="S639" s="39" t="str">
        <f>IF($H639=$O$5, "", IF($D639="", "", IF($D639&lt;Dashboard!$AJ$1, $S$3, IF($D639=Dashboard!$AJ$1, $S$4, IF($T639&lt;=$T$5, $S$5, $S$6)))))</f>
        <v/>
      </c>
      <c r="T639" s="39" t="str">
        <f>IF($H639=$O$5, "", IF($D639="", "", NETWORKDAYS(Dashboard!$AJ$1, $D639, Timesheet!$S$50:$S$89)-1))</f>
        <v/>
      </c>
      <c r="V639" s="76" t="str">
        <f t="shared" si="67"/>
        <v/>
      </c>
      <c r="W639" s="76" t="str">
        <f t="shared" si="68"/>
        <v/>
      </c>
      <c r="Y639" s="39" t="str">
        <f t="shared" si="69"/>
        <v/>
      </c>
      <c r="Z639" s="39" t="str">
        <f t="shared" si="70"/>
        <v/>
      </c>
      <c r="AB639" s="106" t="str">
        <f t="shared" si="71"/>
        <v/>
      </c>
    </row>
    <row r="640" spans="1:28" x14ac:dyDescent="0.25">
      <c r="A640" s="14"/>
      <c r="B640" s="153" t="str">
        <f t="shared" si="65"/>
        <v/>
      </c>
      <c r="C640" s="14"/>
      <c r="D640" s="460"/>
      <c r="E640" s="446"/>
      <c r="F640" s="445"/>
      <c r="G640" s="462"/>
      <c r="H640" s="484"/>
      <c r="I640" s="463"/>
      <c r="J640" s="485"/>
      <c r="K640" s="14"/>
      <c r="Q640" s="127" t="str">
        <f t="shared" si="66"/>
        <v/>
      </c>
      <c r="S640" s="39" t="str">
        <f>IF($H640=$O$5, "", IF($D640="", "", IF($D640&lt;Dashboard!$AJ$1, $S$3, IF($D640=Dashboard!$AJ$1, $S$4, IF($T640&lt;=$T$5, $S$5, $S$6)))))</f>
        <v/>
      </c>
      <c r="T640" s="39" t="str">
        <f>IF($H640=$O$5, "", IF($D640="", "", NETWORKDAYS(Dashboard!$AJ$1, $D640, Timesheet!$S$50:$S$89)-1))</f>
        <v/>
      </c>
      <c r="V640" s="76" t="str">
        <f t="shared" si="67"/>
        <v/>
      </c>
      <c r="W640" s="76" t="str">
        <f t="shared" si="68"/>
        <v/>
      </c>
      <c r="Y640" s="39" t="str">
        <f t="shared" si="69"/>
        <v/>
      </c>
      <c r="Z640" s="39" t="str">
        <f t="shared" si="70"/>
        <v/>
      </c>
      <c r="AB640" s="106" t="str">
        <f t="shared" si="71"/>
        <v/>
      </c>
    </row>
    <row r="641" spans="1:28" x14ac:dyDescent="0.25">
      <c r="A641" s="14"/>
      <c r="B641" s="153" t="str">
        <f t="shared" si="65"/>
        <v/>
      </c>
      <c r="C641" s="14"/>
      <c r="D641" s="460"/>
      <c r="E641" s="446"/>
      <c r="F641" s="445"/>
      <c r="G641" s="462"/>
      <c r="H641" s="484"/>
      <c r="I641" s="463"/>
      <c r="J641" s="485"/>
      <c r="K641" s="14"/>
      <c r="Q641" s="127" t="str">
        <f t="shared" si="66"/>
        <v/>
      </c>
      <c r="S641" s="39" t="str">
        <f>IF($H641=$O$5, "", IF($D641="", "", IF($D641&lt;Dashboard!$AJ$1, $S$3, IF($D641=Dashboard!$AJ$1, $S$4, IF($T641&lt;=$T$5, $S$5, $S$6)))))</f>
        <v/>
      </c>
      <c r="T641" s="39" t="str">
        <f>IF($H641=$O$5, "", IF($D641="", "", NETWORKDAYS(Dashboard!$AJ$1, $D641, Timesheet!$S$50:$S$89)-1))</f>
        <v/>
      </c>
      <c r="V641" s="76" t="str">
        <f t="shared" si="67"/>
        <v/>
      </c>
      <c r="W641" s="76" t="str">
        <f t="shared" si="68"/>
        <v/>
      </c>
      <c r="Y641" s="39" t="str">
        <f t="shared" si="69"/>
        <v/>
      </c>
      <c r="Z641" s="39" t="str">
        <f t="shared" si="70"/>
        <v/>
      </c>
      <c r="AB641" s="106" t="str">
        <f t="shared" si="71"/>
        <v/>
      </c>
    </row>
    <row r="642" spans="1:28" x14ac:dyDescent="0.25">
      <c r="A642" s="14"/>
      <c r="B642" s="153" t="str">
        <f t="shared" si="65"/>
        <v/>
      </c>
      <c r="C642" s="14"/>
      <c r="D642" s="460"/>
      <c r="E642" s="446"/>
      <c r="F642" s="445"/>
      <c r="G642" s="462"/>
      <c r="H642" s="484"/>
      <c r="I642" s="463"/>
      <c r="J642" s="485"/>
      <c r="K642" s="14"/>
      <c r="Q642" s="127" t="str">
        <f t="shared" si="66"/>
        <v/>
      </c>
      <c r="S642" s="39" t="str">
        <f>IF($H642=$O$5, "", IF($D642="", "", IF($D642&lt;Dashboard!$AJ$1, $S$3, IF($D642=Dashboard!$AJ$1, $S$4, IF($T642&lt;=$T$5, $S$5, $S$6)))))</f>
        <v/>
      </c>
      <c r="T642" s="39" t="str">
        <f>IF($H642=$O$5, "", IF($D642="", "", NETWORKDAYS(Dashboard!$AJ$1, $D642, Timesheet!$S$50:$S$89)-1))</f>
        <v/>
      </c>
      <c r="V642" s="76" t="str">
        <f t="shared" si="67"/>
        <v/>
      </c>
      <c r="W642" s="76" t="str">
        <f t="shared" si="68"/>
        <v/>
      </c>
      <c r="Y642" s="39" t="str">
        <f t="shared" si="69"/>
        <v/>
      </c>
      <c r="Z642" s="39" t="str">
        <f t="shared" si="70"/>
        <v/>
      </c>
      <c r="AB642" s="106" t="str">
        <f t="shared" si="71"/>
        <v/>
      </c>
    </row>
    <row r="643" spans="1:28" x14ac:dyDescent="0.25">
      <c r="A643" s="14"/>
      <c r="B643" s="153" t="str">
        <f t="shared" si="65"/>
        <v/>
      </c>
      <c r="C643" s="14"/>
      <c r="D643" s="460"/>
      <c r="E643" s="446"/>
      <c r="F643" s="445"/>
      <c r="G643" s="462"/>
      <c r="H643" s="484"/>
      <c r="I643" s="463"/>
      <c r="J643" s="485"/>
      <c r="K643" s="14"/>
      <c r="Q643" s="127" t="str">
        <f t="shared" si="66"/>
        <v/>
      </c>
      <c r="S643" s="39" t="str">
        <f>IF($H643=$O$5, "", IF($D643="", "", IF($D643&lt;Dashboard!$AJ$1, $S$3, IF($D643=Dashboard!$AJ$1, $S$4, IF($T643&lt;=$T$5, $S$5, $S$6)))))</f>
        <v/>
      </c>
      <c r="T643" s="39" t="str">
        <f>IF($H643=$O$5, "", IF($D643="", "", NETWORKDAYS(Dashboard!$AJ$1, $D643, Timesheet!$S$50:$S$89)-1))</f>
        <v/>
      </c>
      <c r="V643" s="76" t="str">
        <f t="shared" si="67"/>
        <v/>
      </c>
      <c r="W643" s="76" t="str">
        <f t="shared" si="68"/>
        <v/>
      </c>
      <c r="Y643" s="39" t="str">
        <f t="shared" si="69"/>
        <v/>
      </c>
      <c r="Z643" s="39" t="str">
        <f t="shared" si="70"/>
        <v/>
      </c>
      <c r="AB643" s="106" t="str">
        <f t="shared" si="71"/>
        <v/>
      </c>
    </row>
    <row r="644" spans="1:28" x14ac:dyDescent="0.25">
      <c r="A644" s="14"/>
      <c r="B644" s="153" t="str">
        <f t="shared" si="65"/>
        <v/>
      </c>
      <c r="C644" s="14"/>
      <c r="D644" s="460"/>
      <c r="E644" s="446"/>
      <c r="F644" s="445"/>
      <c r="G644" s="462"/>
      <c r="H644" s="484"/>
      <c r="I644" s="463"/>
      <c r="J644" s="485"/>
      <c r="K644" s="14"/>
      <c r="Q644" s="127" t="str">
        <f t="shared" si="66"/>
        <v/>
      </c>
      <c r="S644" s="39" t="str">
        <f>IF($H644=$O$5, "", IF($D644="", "", IF($D644&lt;Dashboard!$AJ$1, $S$3, IF($D644=Dashboard!$AJ$1, $S$4, IF($T644&lt;=$T$5, $S$5, $S$6)))))</f>
        <v/>
      </c>
      <c r="T644" s="39" t="str">
        <f>IF($H644=$O$5, "", IF($D644="", "", NETWORKDAYS(Dashboard!$AJ$1, $D644, Timesheet!$S$50:$S$89)-1))</f>
        <v/>
      </c>
      <c r="V644" s="76" t="str">
        <f t="shared" si="67"/>
        <v/>
      </c>
      <c r="W644" s="76" t="str">
        <f t="shared" si="68"/>
        <v/>
      </c>
      <c r="Y644" s="39" t="str">
        <f t="shared" si="69"/>
        <v/>
      </c>
      <c r="Z644" s="39" t="str">
        <f t="shared" si="70"/>
        <v/>
      </c>
      <c r="AB644" s="106" t="str">
        <f t="shared" si="71"/>
        <v/>
      </c>
    </row>
    <row r="645" spans="1:28" x14ac:dyDescent="0.25">
      <c r="A645" s="14"/>
      <c r="B645" s="153" t="str">
        <f t="shared" si="65"/>
        <v/>
      </c>
      <c r="C645" s="14"/>
      <c r="D645" s="460"/>
      <c r="E645" s="446"/>
      <c r="F645" s="445"/>
      <c r="G645" s="462"/>
      <c r="H645" s="484"/>
      <c r="I645" s="463"/>
      <c r="J645" s="485"/>
      <c r="K645" s="14"/>
      <c r="Q645" s="127" t="str">
        <f t="shared" si="66"/>
        <v/>
      </c>
      <c r="S645" s="39" t="str">
        <f>IF($H645=$O$5, "", IF($D645="", "", IF($D645&lt;Dashboard!$AJ$1, $S$3, IF($D645=Dashboard!$AJ$1, $S$4, IF($T645&lt;=$T$5, $S$5, $S$6)))))</f>
        <v/>
      </c>
      <c r="T645" s="39" t="str">
        <f>IF($H645=$O$5, "", IF($D645="", "", NETWORKDAYS(Dashboard!$AJ$1, $D645, Timesheet!$S$50:$S$89)-1))</f>
        <v/>
      </c>
      <c r="V645" s="76" t="str">
        <f t="shared" si="67"/>
        <v/>
      </c>
      <c r="W645" s="76" t="str">
        <f t="shared" si="68"/>
        <v/>
      </c>
      <c r="Y645" s="39" t="str">
        <f t="shared" si="69"/>
        <v/>
      </c>
      <c r="Z645" s="39" t="str">
        <f t="shared" si="70"/>
        <v/>
      </c>
      <c r="AB645" s="106" t="str">
        <f t="shared" si="71"/>
        <v/>
      </c>
    </row>
    <row r="646" spans="1:28" x14ac:dyDescent="0.25">
      <c r="A646" s="14"/>
      <c r="B646" s="153" t="str">
        <f t="shared" si="65"/>
        <v/>
      </c>
      <c r="C646" s="14"/>
      <c r="D646" s="460"/>
      <c r="E646" s="446"/>
      <c r="F646" s="445"/>
      <c r="G646" s="462"/>
      <c r="H646" s="484"/>
      <c r="I646" s="463"/>
      <c r="J646" s="485"/>
      <c r="K646" s="14"/>
      <c r="Q646" s="127" t="str">
        <f t="shared" si="66"/>
        <v/>
      </c>
      <c r="S646" s="39" t="str">
        <f>IF($H646=$O$5, "", IF($D646="", "", IF($D646&lt;Dashboard!$AJ$1, $S$3, IF($D646=Dashboard!$AJ$1, $S$4, IF($T646&lt;=$T$5, $S$5, $S$6)))))</f>
        <v/>
      </c>
      <c r="T646" s="39" t="str">
        <f>IF($H646=$O$5, "", IF($D646="", "", NETWORKDAYS(Dashboard!$AJ$1, $D646, Timesheet!$S$50:$S$89)-1))</f>
        <v/>
      </c>
      <c r="V646" s="76" t="str">
        <f t="shared" si="67"/>
        <v/>
      </c>
      <c r="W646" s="76" t="str">
        <f t="shared" si="68"/>
        <v/>
      </c>
      <c r="Y646" s="39" t="str">
        <f t="shared" si="69"/>
        <v/>
      </c>
      <c r="Z646" s="39" t="str">
        <f t="shared" si="70"/>
        <v/>
      </c>
      <c r="AB646" s="106" t="str">
        <f t="shared" si="71"/>
        <v/>
      </c>
    </row>
    <row r="647" spans="1:28" x14ac:dyDescent="0.25">
      <c r="A647" s="14"/>
      <c r="B647" s="153" t="str">
        <f t="shared" si="65"/>
        <v/>
      </c>
      <c r="C647" s="14"/>
      <c r="D647" s="460"/>
      <c r="E647" s="446"/>
      <c r="F647" s="445"/>
      <c r="G647" s="462"/>
      <c r="H647" s="484"/>
      <c r="I647" s="463"/>
      <c r="J647" s="485"/>
      <c r="K647" s="14"/>
      <c r="Q647" s="127" t="str">
        <f t="shared" si="66"/>
        <v/>
      </c>
      <c r="S647" s="39" t="str">
        <f>IF($H647=$O$5, "", IF($D647="", "", IF($D647&lt;Dashboard!$AJ$1, $S$3, IF($D647=Dashboard!$AJ$1, $S$4, IF($T647&lt;=$T$5, $S$5, $S$6)))))</f>
        <v/>
      </c>
      <c r="T647" s="39" t="str">
        <f>IF($H647=$O$5, "", IF($D647="", "", NETWORKDAYS(Dashboard!$AJ$1, $D647, Timesheet!$S$50:$S$89)-1))</f>
        <v/>
      </c>
      <c r="V647" s="76" t="str">
        <f t="shared" si="67"/>
        <v/>
      </c>
      <c r="W647" s="76" t="str">
        <f t="shared" si="68"/>
        <v/>
      </c>
      <c r="Y647" s="39" t="str">
        <f t="shared" si="69"/>
        <v/>
      </c>
      <c r="Z647" s="39" t="str">
        <f t="shared" si="70"/>
        <v/>
      </c>
      <c r="AB647" s="106" t="str">
        <f t="shared" si="71"/>
        <v/>
      </c>
    </row>
    <row r="648" spans="1:28" x14ac:dyDescent="0.25">
      <c r="A648" s="14"/>
      <c r="B648" s="153" t="str">
        <f t="shared" si="65"/>
        <v/>
      </c>
      <c r="C648" s="14"/>
      <c r="D648" s="460"/>
      <c r="E648" s="446"/>
      <c r="F648" s="445"/>
      <c r="G648" s="462"/>
      <c r="H648" s="484"/>
      <c r="I648" s="463"/>
      <c r="J648" s="485"/>
      <c r="K648" s="14"/>
      <c r="Q648" s="127" t="str">
        <f t="shared" si="66"/>
        <v/>
      </c>
      <c r="S648" s="39" t="str">
        <f>IF($H648=$O$5, "", IF($D648="", "", IF($D648&lt;Dashboard!$AJ$1, $S$3, IF($D648=Dashboard!$AJ$1, $S$4, IF($T648&lt;=$T$5, $S$5, $S$6)))))</f>
        <v/>
      </c>
      <c r="T648" s="39" t="str">
        <f>IF($H648=$O$5, "", IF($D648="", "", NETWORKDAYS(Dashboard!$AJ$1, $D648, Timesheet!$S$50:$S$89)-1))</f>
        <v/>
      </c>
      <c r="V648" s="76" t="str">
        <f t="shared" si="67"/>
        <v/>
      </c>
      <c r="W648" s="76" t="str">
        <f t="shared" si="68"/>
        <v/>
      </c>
      <c r="Y648" s="39" t="str">
        <f t="shared" si="69"/>
        <v/>
      </c>
      <c r="Z648" s="39" t="str">
        <f t="shared" si="70"/>
        <v/>
      </c>
      <c r="AB648" s="106" t="str">
        <f t="shared" si="71"/>
        <v/>
      </c>
    </row>
    <row r="649" spans="1:28" x14ac:dyDescent="0.25">
      <c r="A649" s="14"/>
      <c r="B649" s="153" t="str">
        <f t="shared" si="65"/>
        <v/>
      </c>
      <c r="C649" s="14"/>
      <c r="D649" s="460"/>
      <c r="E649" s="446"/>
      <c r="F649" s="445"/>
      <c r="G649" s="462"/>
      <c r="H649" s="484"/>
      <c r="I649" s="463"/>
      <c r="J649" s="485"/>
      <c r="K649" s="14"/>
      <c r="Q649" s="127" t="str">
        <f t="shared" si="66"/>
        <v/>
      </c>
      <c r="S649" s="39" t="str">
        <f>IF($H649=$O$5, "", IF($D649="", "", IF($D649&lt;Dashboard!$AJ$1, $S$3, IF($D649=Dashboard!$AJ$1, $S$4, IF($T649&lt;=$T$5, $S$5, $S$6)))))</f>
        <v/>
      </c>
      <c r="T649" s="39" t="str">
        <f>IF($H649=$O$5, "", IF($D649="", "", NETWORKDAYS(Dashboard!$AJ$1, $D649, Timesheet!$S$50:$S$89)-1))</f>
        <v/>
      </c>
      <c r="V649" s="76" t="str">
        <f t="shared" si="67"/>
        <v/>
      </c>
      <c r="W649" s="76" t="str">
        <f t="shared" si="68"/>
        <v/>
      </c>
      <c r="Y649" s="39" t="str">
        <f t="shared" si="69"/>
        <v/>
      </c>
      <c r="Z649" s="39" t="str">
        <f t="shared" si="70"/>
        <v/>
      </c>
      <c r="AB649" s="106" t="str">
        <f t="shared" si="71"/>
        <v/>
      </c>
    </row>
    <row r="650" spans="1:28" x14ac:dyDescent="0.25">
      <c r="A650" s="14"/>
      <c r="B650" s="153" t="str">
        <f t="shared" si="65"/>
        <v/>
      </c>
      <c r="C650" s="14"/>
      <c r="D650" s="460"/>
      <c r="E650" s="446"/>
      <c r="F650" s="445"/>
      <c r="G650" s="462"/>
      <c r="H650" s="484"/>
      <c r="I650" s="463"/>
      <c r="J650" s="485"/>
      <c r="K650" s="14"/>
      <c r="Q650" s="127" t="str">
        <f t="shared" si="66"/>
        <v/>
      </c>
      <c r="S650" s="39" t="str">
        <f>IF($H650=$O$5, "", IF($D650="", "", IF($D650&lt;Dashboard!$AJ$1, $S$3, IF($D650=Dashboard!$AJ$1, $S$4, IF($T650&lt;=$T$5, $S$5, $S$6)))))</f>
        <v/>
      </c>
      <c r="T650" s="39" t="str">
        <f>IF($H650=$O$5, "", IF($D650="", "", NETWORKDAYS(Dashboard!$AJ$1, $D650, Timesheet!$S$50:$S$89)-1))</f>
        <v/>
      </c>
      <c r="V650" s="76" t="str">
        <f t="shared" si="67"/>
        <v/>
      </c>
      <c r="W650" s="76" t="str">
        <f t="shared" si="68"/>
        <v/>
      </c>
      <c r="Y650" s="39" t="str">
        <f t="shared" si="69"/>
        <v/>
      </c>
      <c r="Z650" s="39" t="str">
        <f t="shared" si="70"/>
        <v/>
      </c>
      <c r="AB650" s="106" t="str">
        <f t="shared" si="71"/>
        <v/>
      </c>
    </row>
    <row r="651" spans="1:28" x14ac:dyDescent="0.25">
      <c r="A651" s="14"/>
      <c r="B651" s="153" t="str">
        <f t="shared" si="65"/>
        <v/>
      </c>
      <c r="C651" s="14"/>
      <c r="D651" s="460"/>
      <c r="E651" s="446"/>
      <c r="F651" s="445"/>
      <c r="G651" s="462"/>
      <c r="H651" s="484"/>
      <c r="I651" s="463"/>
      <c r="J651" s="485"/>
      <c r="K651" s="14"/>
      <c r="Q651" s="127" t="str">
        <f t="shared" si="66"/>
        <v/>
      </c>
      <c r="S651" s="39" t="str">
        <f>IF($H651=$O$5, "", IF($D651="", "", IF($D651&lt;Dashboard!$AJ$1, $S$3, IF($D651=Dashboard!$AJ$1, $S$4, IF($T651&lt;=$T$5, $S$5, $S$6)))))</f>
        <v/>
      </c>
      <c r="T651" s="39" t="str">
        <f>IF($H651=$O$5, "", IF($D651="", "", NETWORKDAYS(Dashboard!$AJ$1, $D651, Timesheet!$S$50:$S$89)-1))</f>
        <v/>
      </c>
      <c r="V651" s="76" t="str">
        <f t="shared" si="67"/>
        <v/>
      </c>
      <c r="W651" s="76" t="str">
        <f t="shared" si="68"/>
        <v/>
      </c>
      <c r="Y651" s="39" t="str">
        <f t="shared" si="69"/>
        <v/>
      </c>
      <c r="Z651" s="39" t="str">
        <f t="shared" si="70"/>
        <v/>
      </c>
      <c r="AB651" s="106" t="str">
        <f t="shared" si="71"/>
        <v/>
      </c>
    </row>
    <row r="652" spans="1:28" x14ac:dyDescent="0.25">
      <c r="A652" s="14"/>
      <c r="B652" s="153" t="str">
        <f t="shared" ref="B652:B715" si="72">IFERROR(INDEX($B$5:$B$7, MATCH($S652, $D$5:$D$7, 0)), "")</f>
        <v/>
      </c>
      <c r="C652" s="14"/>
      <c r="D652" s="460"/>
      <c r="E652" s="446"/>
      <c r="F652" s="445"/>
      <c r="G652" s="462"/>
      <c r="H652" s="484"/>
      <c r="I652" s="463"/>
      <c r="J652" s="485"/>
      <c r="K652" s="14"/>
      <c r="Q652" s="127" t="str">
        <f t="shared" ref="Q652:Q715" si="73">IF($G652="","",IFERROR(ROUND(INDEX($O$11:$O$18,MATCH($E652,$N$11:$N$18,0))*$G652*24, 2),""))</f>
        <v/>
      </c>
      <c r="S652" s="39" t="str">
        <f>IF($H652=$O$5, "", IF($D652="", "", IF($D652&lt;Dashboard!$AJ$1, $S$3, IF($D652=Dashboard!$AJ$1, $S$4, IF($T652&lt;=$T$5, $S$5, $S$6)))))</f>
        <v/>
      </c>
      <c r="T652" s="39" t="str">
        <f>IF($H652=$O$5, "", IF($D652="", "", NETWORKDAYS(Dashboard!$AJ$1, $D652, Timesheet!$S$50:$S$89)-1))</f>
        <v/>
      </c>
      <c r="V652" s="76" t="str">
        <f t="shared" ref="V652:V715" si="74">IF($Q652="", "", IF($I652="", $Q652, ""))</f>
        <v/>
      </c>
      <c r="W652" s="76" t="str">
        <f t="shared" ref="W652:W715" si="75">IF($Q652="", "", IF($I652="", "", $Q652))</f>
        <v/>
      </c>
      <c r="Y652" s="39" t="str">
        <f t="shared" ref="Y652:Y715" si="76">IF($D652="", "", TEXT($D652, "ddd"))</f>
        <v/>
      </c>
      <c r="Z652" s="39" t="str">
        <f t="shared" ref="Z652:Z715" si="77">IF($Y652="", "", CONCATENATE($Y652, " - ", IF($E652="", "Uncategorised", $E652)))</f>
        <v/>
      </c>
      <c r="AB652" s="106" t="str">
        <f t="shared" ref="AB652:AB715" si="78">IF($D652="","",IF($E652="","Uncategorised",$E652))</f>
        <v/>
      </c>
    </row>
    <row r="653" spans="1:28" x14ac:dyDescent="0.25">
      <c r="A653" s="14"/>
      <c r="B653" s="153" t="str">
        <f t="shared" si="72"/>
        <v/>
      </c>
      <c r="C653" s="14"/>
      <c r="D653" s="460"/>
      <c r="E653" s="446"/>
      <c r="F653" s="445"/>
      <c r="G653" s="462"/>
      <c r="H653" s="484"/>
      <c r="I653" s="463"/>
      <c r="J653" s="485"/>
      <c r="K653" s="14"/>
      <c r="Q653" s="127" t="str">
        <f t="shared" si="73"/>
        <v/>
      </c>
      <c r="S653" s="39" t="str">
        <f>IF($H653=$O$5, "", IF($D653="", "", IF($D653&lt;Dashboard!$AJ$1, $S$3, IF($D653=Dashboard!$AJ$1, $S$4, IF($T653&lt;=$T$5, $S$5, $S$6)))))</f>
        <v/>
      </c>
      <c r="T653" s="39" t="str">
        <f>IF($H653=$O$5, "", IF($D653="", "", NETWORKDAYS(Dashboard!$AJ$1, $D653, Timesheet!$S$50:$S$89)-1))</f>
        <v/>
      </c>
      <c r="V653" s="76" t="str">
        <f t="shared" si="74"/>
        <v/>
      </c>
      <c r="W653" s="76" t="str">
        <f t="shared" si="75"/>
        <v/>
      </c>
      <c r="Y653" s="39" t="str">
        <f t="shared" si="76"/>
        <v/>
      </c>
      <c r="Z653" s="39" t="str">
        <f t="shared" si="77"/>
        <v/>
      </c>
      <c r="AB653" s="106" t="str">
        <f t="shared" si="78"/>
        <v/>
      </c>
    </row>
    <row r="654" spans="1:28" x14ac:dyDescent="0.25">
      <c r="A654" s="14"/>
      <c r="B654" s="153" t="str">
        <f t="shared" si="72"/>
        <v/>
      </c>
      <c r="C654" s="14"/>
      <c r="D654" s="460"/>
      <c r="E654" s="446"/>
      <c r="F654" s="445"/>
      <c r="G654" s="462"/>
      <c r="H654" s="484"/>
      <c r="I654" s="463"/>
      <c r="J654" s="485"/>
      <c r="K654" s="14"/>
      <c r="Q654" s="127" t="str">
        <f t="shared" si="73"/>
        <v/>
      </c>
      <c r="S654" s="39" t="str">
        <f>IF($H654=$O$5, "", IF($D654="", "", IF($D654&lt;Dashboard!$AJ$1, $S$3, IF($D654=Dashboard!$AJ$1, $S$4, IF($T654&lt;=$T$5, $S$5, $S$6)))))</f>
        <v/>
      </c>
      <c r="T654" s="39" t="str">
        <f>IF($H654=$O$5, "", IF($D654="", "", NETWORKDAYS(Dashboard!$AJ$1, $D654, Timesheet!$S$50:$S$89)-1))</f>
        <v/>
      </c>
      <c r="V654" s="76" t="str">
        <f t="shared" si="74"/>
        <v/>
      </c>
      <c r="W654" s="76" t="str">
        <f t="shared" si="75"/>
        <v/>
      </c>
      <c r="Y654" s="39" t="str">
        <f t="shared" si="76"/>
        <v/>
      </c>
      <c r="Z654" s="39" t="str">
        <f t="shared" si="77"/>
        <v/>
      </c>
      <c r="AB654" s="106" t="str">
        <f t="shared" si="78"/>
        <v/>
      </c>
    </row>
    <row r="655" spans="1:28" x14ac:dyDescent="0.25">
      <c r="A655" s="14"/>
      <c r="B655" s="153" t="str">
        <f t="shared" si="72"/>
        <v/>
      </c>
      <c r="C655" s="14"/>
      <c r="D655" s="460"/>
      <c r="E655" s="446"/>
      <c r="F655" s="445"/>
      <c r="G655" s="462"/>
      <c r="H655" s="484"/>
      <c r="I655" s="463"/>
      <c r="J655" s="485"/>
      <c r="K655" s="14"/>
      <c r="Q655" s="127" t="str">
        <f t="shared" si="73"/>
        <v/>
      </c>
      <c r="S655" s="39" t="str">
        <f>IF($H655=$O$5, "", IF($D655="", "", IF($D655&lt;Dashboard!$AJ$1, $S$3, IF($D655=Dashboard!$AJ$1, $S$4, IF($T655&lt;=$T$5, $S$5, $S$6)))))</f>
        <v/>
      </c>
      <c r="T655" s="39" t="str">
        <f>IF($H655=$O$5, "", IF($D655="", "", NETWORKDAYS(Dashboard!$AJ$1, $D655, Timesheet!$S$50:$S$89)-1))</f>
        <v/>
      </c>
      <c r="V655" s="76" t="str">
        <f t="shared" si="74"/>
        <v/>
      </c>
      <c r="W655" s="76" t="str">
        <f t="shared" si="75"/>
        <v/>
      </c>
      <c r="Y655" s="39" t="str">
        <f t="shared" si="76"/>
        <v/>
      </c>
      <c r="Z655" s="39" t="str">
        <f t="shared" si="77"/>
        <v/>
      </c>
      <c r="AB655" s="106" t="str">
        <f t="shared" si="78"/>
        <v/>
      </c>
    </row>
    <row r="656" spans="1:28" x14ac:dyDescent="0.25">
      <c r="A656" s="14"/>
      <c r="B656" s="153" t="str">
        <f t="shared" si="72"/>
        <v/>
      </c>
      <c r="C656" s="14"/>
      <c r="D656" s="460"/>
      <c r="E656" s="446"/>
      <c r="F656" s="445"/>
      <c r="G656" s="462"/>
      <c r="H656" s="484"/>
      <c r="I656" s="463"/>
      <c r="J656" s="485"/>
      <c r="K656" s="14"/>
      <c r="Q656" s="127" t="str">
        <f t="shared" si="73"/>
        <v/>
      </c>
      <c r="S656" s="39" t="str">
        <f>IF($H656=$O$5, "", IF($D656="", "", IF($D656&lt;Dashboard!$AJ$1, $S$3, IF($D656=Dashboard!$AJ$1, $S$4, IF($T656&lt;=$T$5, $S$5, $S$6)))))</f>
        <v/>
      </c>
      <c r="T656" s="39" t="str">
        <f>IF($H656=$O$5, "", IF($D656="", "", NETWORKDAYS(Dashboard!$AJ$1, $D656, Timesheet!$S$50:$S$89)-1))</f>
        <v/>
      </c>
      <c r="V656" s="76" t="str">
        <f t="shared" si="74"/>
        <v/>
      </c>
      <c r="W656" s="76" t="str">
        <f t="shared" si="75"/>
        <v/>
      </c>
      <c r="Y656" s="39" t="str">
        <f t="shared" si="76"/>
        <v/>
      </c>
      <c r="Z656" s="39" t="str">
        <f t="shared" si="77"/>
        <v/>
      </c>
      <c r="AB656" s="106" t="str">
        <f t="shared" si="78"/>
        <v/>
      </c>
    </row>
    <row r="657" spans="1:28" x14ac:dyDescent="0.25">
      <c r="A657" s="14"/>
      <c r="B657" s="153" t="str">
        <f t="shared" si="72"/>
        <v/>
      </c>
      <c r="C657" s="14"/>
      <c r="D657" s="460"/>
      <c r="E657" s="446"/>
      <c r="F657" s="445"/>
      <c r="G657" s="462"/>
      <c r="H657" s="484"/>
      <c r="I657" s="463"/>
      <c r="J657" s="485"/>
      <c r="K657" s="14"/>
      <c r="Q657" s="127" t="str">
        <f t="shared" si="73"/>
        <v/>
      </c>
      <c r="S657" s="39" t="str">
        <f>IF($H657=$O$5, "", IF($D657="", "", IF($D657&lt;Dashboard!$AJ$1, $S$3, IF($D657=Dashboard!$AJ$1, $S$4, IF($T657&lt;=$T$5, $S$5, $S$6)))))</f>
        <v/>
      </c>
      <c r="T657" s="39" t="str">
        <f>IF($H657=$O$5, "", IF($D657="", "", NETWORKDAYS(Dashboard!$AJ$1, $D657, Timesheet!$S$50:$S$89)-1))</f>
        <v/>
      </c>
      <c r="V657" s="76" t="str">
        <f t="shared" si="74"/>
        <v/>
      </c>
      <c r="W657" s="76" t="str">
        <f t="shared" si="75"/>
        <v/>
      </c>
      <c r="Y657" s="39" t="str">
        <f t="shared" si="76"/>
        <v/>
      </c>
      <c r="Z657" s="39" t="str">
        <f t="shared" si="77"/>
        <v/>
      </c>
      <c r="AB657" s="106" t="str">
        <f t="shared" si="78"/>
        <v/>
      </c>
    </row>
    <row r="658" spans="1:28" x14ac:dyDescent="0.25">
      <c r="A658" s="14"/>
      <c r="B658" s="153" t="str">
        <f t="shared" si="72"/>
        <v/>
      </c>
      <c r="C658" s="14"/>
      <c r="D658" s="460"/>
      <c r="E658" s="446"/>
      <c r="F658" s="445"/>
      <c r="G658" s="462"/>
      <c r="H658" s="484"/>
      <c r="I658" s="463"/>
      <c r="J658" s="485"/>
      <c r="K658" s="14"/>
      <c r="Q658" s="127" t="str">
        <f t="shared" si="73"/>
        <v/>
      </c>
      <c r="S658" s="39" t="str">
        <f>IF($H658=$O$5, "", IF($D658="", "", IF($D658&lt;Dashboard!$AJ$1, $S$3, IF($D658=Dashboard!$AJ$1, $S$4, IF($T658&lt;=$T$5, $S$5, $S$6)))))</f>
        <v/>
      </c>
      <c r="T658" s="39" t="str">
        <f>IF($H658=$O$5, "", IF($D658="", "", NETWORKDAYS(Dashboard!$AJ$1, $D658, Timesheet!$S$50:$S$89)-1))</f>
        <v/>
      </c>
      <c r="V658" s="76" t="str">
        <f t="shared" si="74"/>
        <v/>
      </c>
      <c r="W658" s="76" t="str">
        <f t="shared" si="75"/>
        <v/>
      </c>
      <c r="Y658" s="39" t="str">
        <f t="shared" si="76"/>
        <v/>
      </c>
      <c r="Z658" s="39" t="str">
        <f t="shared" si="77"/>
        <v/>
      </c>
      <c r="AB658" s="106" t="str">
        <f t="shared" si="78"/>
        <v/>
      </c>
    </row>
    <row r="659" spans="1:28" x14ac:dyDescent="0.25">
      <c r="A659" s="14"/>
      <c r="B659" s="153" t="str">
        <f t="shared" si="72"/>
        <v/>
      </c>
      <c r="C659" s="14"/>
      <c r="D659" s="460"/>
      <c r="E659" s="446"/>
      <c r="F659" s="445"/>
      <c r="G659" s="462"/>
      <c r="H659" s="484"/>
      <c r="I659" s="463"/>
      <c r="J659" s="485"/>
      <c r="K659" s="14"/>
      <c r="Q659" s="127" t="str">
        <f t="shared" si="73"/>
        <v/>
      </c>
      <c r="S659" s="39" t="str">
        <f>IF($H659=$O$5, "", IF($D659="", "", IF($D659&lt;Dashboard!$AJ$1, $S$3, IF($D659=Dashboard!$AJ$1, $S$4, IF($T659&lt;=$T$5, $S$5, $S$6)))))</f>
        <v/>
      </c>
      <c r="T659" s="39" t="str">
        <f>IF($H659=$O$5, "", IF($D659="", "", NETWORKDAYS(Dashboard!$AJ$1, $D659, Timesheet!$S$50:$S$89)-1))</f>
        <v/>
      </c>
      <c r="V659" s="76" t="str">
        <f t="shared" si="74"/>
        <v/>
      </c>
      <c r="W659" s="76" t="str">
        <f t="shared" si="75"/>
        <v/>
      </c>
      <c r="Y659" s="39" t="str">
        <f t="shared" si="76"/>
        <v/>
      </c>
      <c r="Z659" s="39" t="str">
        <f t="shared" si="77"/>
        <v/>
      </c>
      <c r="AB659" s="106" t="str">
        <f t="shared" si="78"/>
        <v/>
      </c>
    </row>
    <row r="660" spans="1:28" x14ac:dyDescent="0.25">
      <c r="A660" s="14"/>
      <c r="B660" s="153" t="str">
        <f t="shared" si="72"/>
        <v/>
      </c>
      <c r="C660" s="14"/>
      <c r="D660" s="460"/>
      <c r="E660" s="446"/>
      <c r="F660" s="445"/>
      <c r="G660" s="462"/>
      <c r="H660" s="484"/>
      <c r="I660" s="463"/>
      <c r="J660" s="485"/>
      <c r="K660" s="14"/>
      <c r="Q660" s="127" t="str">
        <f t="shared" si="73"/>
        <v/>
      </c>
      <c r="S660" s="39" t="str">
        <f>IF($H660=$O$5, "", IF($D660="", "", IF($D660&lt;Dashboard!$AJ$1, $S$3, IF($D660=Dashboard!$AJ$1, $S$4, IF($T660&lt;=$T$5, $S$5, $S$6)))))</f>
        <v/>
      </c>
      <c r="T660" s="39" t="str">
        <f>IF($H660=$O$5, "", IF($D660="", "", NETWORKDAYS(Dashboard!$AJ$1, $D660, Timesheet!$S$50:$S$89)-1))</f>
        <v/>
      </c>
      <c r="V660" s="76" t="str">
        <f t="shared" si="74"/>
        <v/>
      </c>
      <c r="W660" s="76" t="str">
        <f t="shared" si="75"/>
        <v/>
      </c>
      <c r="Y660" s="39" t="str">
        <f t="shared" si="76"/>
        <v/>
      </c>
      <c r="Z660" s="39" t="str">
        <f t="shared" si="77"/>
        <v/>
      </c>
      <c r="AB660" s="106" t="str">
        <f t="shared" si="78"/>
        <v/>
      </c>
    </row>
    <row r="661" spans="1:28" x14ac:dyDescent="0.25">
      <c r="A661" s="14"/>
      <c r="B661" s="153" t="str">
        <f t="shared" si="72"/>
        <v/>
      </c>
      <c r="C661" s="14"/>
      <c r="D661" s="460"/>
      <c r="E661" s="446"/>
      <c r="F661" s="445"/>
      <c r="G661" s="462"/>
      <c r="H661" s="484"/>
      <c r="I661" s="463"/>
      <c r="J661" s="485"/>
      <c r="K661" s="14"/>
      <c r="Q661" s="127" t="str">
        <f t="shared" si="73"/>
        <v/>
      </c>
      <c r="S661" s="39" t="str">
        <f>IF($H661=$O$5, "", IF($D661="", "", IF($D661&lt;Dashboard!$AJ$1, $S$3, IF($D661=Dashboard!$AJ$1, $S$4, IF($T661&lt;=$T$5, $S$5, $S$6)))))</f>
        <v/>
      </c>
      <c r="T661" s="39" t="str">
        <f>IF($H661=$O$5, "", IF($D661="", "", NETWORKDAYS(Dashboard!$AJ$1, $D661, Timesheet!$S$50:$S$89)-1))</f>
        <v/>
      </c>
      <c r="V661" s="76" t="str">
        <f t="shared" si="74"/>
        <v/>
      </c>
      <c r="W661" s="76" t="str">
        <f t="shared" si="75"/>
        <v/>
      </c>
      <c r="Y661" s="39" t="str">
        <f t="shared" si="76"/>
        <v/>
      </c>
      <c r="Z661" s="39" t="str">
        <f t="shared" si="77"/>
        <v/>
      </c>
      <c r="AB661" s="106" t="str">
        <f t="shared" si="78"/>
        <v/>
      </c>
    </row>
    <row r="662" spans="1:28" x14ac:dyDescent="0.25">
      <c r="A662" s="14"/>
      <c r="B662" s="153" t="str">
        <f t="shared" si="72"/>
        <v/>
      </c>
      <c r="C662" s="14"/>
      <c r="D662" s="460"/>
      <c r="E662" s="446"/>
      <c r="F662" s="445"/>
      <c r="G662" s="462"/>
      <c r="H662" s="484"/>
      <c r="I662" s="463"/>
      <c r="J662" s="485"/>
      <c r="K662" s="14"/>
      <c r="Q662" s="127" t="str">
        <f t="shared" si="73"/>
        <v/>
      </c>
      <c r="S662" s="39" t="str">
        <f>IF($H662=$O$5, "", IF($D662="", "", IF($D662&lt;Dashboard!$AJ$1, $S$3, IF($D662=Dashboard!$AJ$1, $S$4, IF($T662&lt;=$T$5, $S$5, $S$6)))))</f>
        <v/>
      </c>
      <c r="T662" s="39" t="str">
        <f>IF($H662=$O$5, "", IF($D662="", "", NETWORKDAYS(Dashboard!$AJ$1, $D662, Timesheet!$S$50:$S$89)-1))</f>
        <v/>
      </c>
      <c r="V662" s="76" t="str">
        <f t="shared" si="74"/>
        <v/>
      </c>
      <c r="W662" s="76" t="str">
        <f t="shared" si="75"/>
        <v/>
      </c>
      <c r="Y662" s="39" t="str">
        <f t="shared" si="76"/>
        <v/>
      </c>
      <c r="Z662" s="39" t="str">
        <f t="shared" si="77"/>
        <v/>
      </c>
      <c r="AB662" s="106" t="str">
        <f t="shared" si="78"/>
        <v/>
      </c>
    </row>
    <row r="663" spans="1:28" x14ac:dyDescent="0.25">
      <c r="A663" s="14"/>
      <c r="B663" s="153" t="str">
        <f t="shared" si="72"/>
        <v/>
      </c>
      <c r="C663" s="14"/>
      <c r="D663" s="460"/>
      <c r="E663" s="446"/>
      <c r="F663" s="445"/>
      <c r="G663" s="462"/>
      <c r="H663" s="484"/>
      <c r="I663" s="463"/>
      <c r="J663" s="485"/>
      <c r="K663" s="14"/>
      <c r="Q663" s="127" t="str">
        <f t="shared" si="73"/>
        <v/>
      </c>
      <c r="S663" s="39" t="str">
        <f>IF($H663=$O$5, "", IF($D663="", "", IF($D663&lt;Dashboard!$AJ$1, $S$3, IF($D663=Dashboard!$AJ$1, $S$4, IF($T663&lt;=$T$5, $S$5, $S$6)))))</f>
        <v/>
      </c>
      <c r="T663" s="39" t="str">
        <f>IF($H663=$O$5, "", IF($D663="", "", NETWORKDAYS(Dashboard!$AJ$1, $D663, Timesheet!$S$50:$S$89)-1))</f>
        <v/>
      </c>
      <c r="V663" s="76" t="str">
        <f t="shared" si="74"/>
        <v/>
      </c>
      <c r="W663" s="76" t="str">
        <f t="shared" si="75"/>
        <v/>
      </c>
      <c r="Y663" s="39" t="str">
        <f t="shared" si="76"/>
        <v/>
      </c>
      <c r="Z663" s="39" t="str">
        <f t="shared" si="77"/>
        <v/>
      </c>
      <c r="AB663" s="106" t="str">
        <f t="shared" si="78"/>
        <v/>
      </c>
    </row>
    <row r="664" spans="1:28" x14ac:dyDescent="0.25">
      <c r="A664" s="14"/>
      <c r="B664" s="153" t="str">
        <f t="shared" si="72"/>
        <v/>
      </c>
      <c r="C664" s="14"/>
      <c r="D664" s="460"/>
      <c r="E664" s="446"/>
      <c r="F664" s="445"/>
      <c r="G664" s="462"/>
      <c r="H664" s="484"/>
      <c r="I664" s="463"/>
      <c r="J664" s="485"/>
      <c r="K664" s="14"/>
      <c r="Q664" s="127" t="str">
        <f t="shared" si="73"/>
        <v/>
      </c>
      <c r="S664" s="39" t="str">
        <f>IF($H664=$O$5, "", IF($D664="", "", IF($D664&lt;Dashboard!$AJ$1, $S$3, IF($D664=Dashboard!$AJ$1, $S$4, IF($T664&lt;=$T$5, $S$5, $S$6)))))</f>
        <v/>
      </c>
      <c r="T664" s="39" t="str">
        <f>IF($H664=$O$5, "", IF($D664="", "", NETWORKDAYS(Dashboard!$AJ$1, $D664, Timesheet!$S$50:$S$89)-1))</f>
        <v/>
      </c>
      <c r="V664" s="76" t="str">
        <f t="shared" si="74"/>
        <v/>
      </c>
      <c r="W664" s="76" t="str">
        <f t="shared" si="75"/>
        <v/>
      </c>
      <c r="Y664" s="39" t="str">
        <f t="shared" si="76"/>
        <v/>
      </c>
      <c r="Z664" s="39" t="str">
        <f t="shared" si="77"/>
        <v/>
      </c>
      <c r="AB664" s="106" t="str">
        <f t="shared" si="78"/>
        <v/>
      </c>
    </row>
    <row r="665" spans="1:28" x14ac:dyDescent="0.25">
      <c r="A665" s="14"/>
      <c r="B665" s="153" t="str">
        <f t="shared" si="72"/>
        <v/>
      </c>
      <c r="C665" s="14"/>
      <c r="D665" s="460"/>
      <c r="E665" s="446"/>
      <c r="F665" s="445"/>
      <c r="G665" s="462"/>
      <c r="H665" s="484"/>
      <c r="I665" s="463"/>
      <c r="J665" s="485"/>
      <c r="K665" s="14"/>
      <c r="Q665" s="127" t="str">
        <f t="shared" si="73"/>
        <v/>
      </c>
      <c r="S665" s="39" t="str">
        <f>IF($H665=$O$5, "", IF($D665="", "", IF($D665&lt;Dashboard!$AJ$1, $S$3, IF($D665=Dashboard!$AJ$1, $S$4, IF($T665&lt;=$T$5, $S$5, $S$6)))))</f>
        <v/>
      </c>
      <c r="T665" s="39" t="str">
        <f>IF($H665=$O$5, "", IF($D665="", "", NETWORKDAYS(Dashboard!$AJ$1, $D665, Timesheet!$S$50:$S$89)-1))</f>
        <v/>
      </c>
      <c r="V665" s="76" t="str">
        <f t="shared" si="74"/>
        <v/>
      </c>
      <c r="W665" s="76" t="str">
        <f t="shared" si="75"/>
        <v/>
      </c>
      <c r="Y665" s="39" t="str">
        <f t="shared" si="76"/>
        <v/>
      </c>
      <c r="Z665" s="39" t="str">
        <f t="shared" si="77"/>
        <v/>
      </c>
      <c r="AB665" s="106" t="str">
        <f t="shared" si="78"/>
        <v/>
      </c>
    </row>
    <row r="666" spans="1:28" x14ac:dyDescent="0.25">
      <c r="A666" s="14"/>
      <c r="B666" s="153" t="str">
        <f t="shared" si="72"/>
        <v/>
      </c>
      <c r="C666" s="14"/>
      <c r="D666" s="460"/>
      <c r="E666" s="446"/>
      <c r="F666" s="445"/>
      <c r="G666" s="462"/>
      <c r="H666" s="484"/>
      <c r="I666" s="463"/>
      <c r="J666" s="485"/>
      <c r="K666" s="14"/>
      <c r="Q666" s="127" t="str">
        <f t="shared" si="73"/>
        <v/>
      </c>
      <c r="S666" s="39" t="str">
        <f>IF($H666=$O$5, "", IF($D666="", "", IF($D666&lt;Dashboard!$AJ$1, $S$3, IF($D666=Dashboard!$AJ$1, $S$4, IF($T666&lt;=$T$5, $S$5, $S$6)))))</f>
        <v/>
      </c>
      <c r="T666" s="39" t="str">
        <f>IF($H666=$O$5, "", IF($D666="", "", NETWORKDAYS(Dashboard!$AJ$1, $D666, Timesheet!$S$50:$S$89)-1))</f>
        <v/>
      </c>
      <c r="V666" s="76" t="str">
        <f t="shared" si="74"/>
        <v/>
      </c>
      <c r="W666" s="76" t="str">
        <f t="shared" si="75"/>
        <v/>
      </c>
      <c r="Y666" s="39" t="str">
        <f t="shared" si="76"/>
        <v/>
      </c>
      <c r="Z666" s="39" t="str">
        <f t="shared" si="77"/>
        <v/>
      </c>
      <c r="AB666" s="106" t="str">
        <f t="shared" si="78"/>
        <v/>
      </c>
    </row>
    <row r="667" spans="1:28" x14ac:dyDescent="0.25">
      <c r="A667" s="14"/>
      <c r="B667" s="153" t="str">
        <f t="shared" si="72"/>
        <v/>
      </c>
      <c r="C667" s="14"/>
      <c r="D667" s="460"/>
      <c r="E667" s="446"/>
      <c r="F667" s="445"/>
      <c r="G667" s="462"/>
      <c r="H667" s="484"/>
      <c r="I667" s="463"/>
      <c r="J667" s="485"/>
      <c r="K667" s="14"/>
      <c r="Q667" s="127" t="str">
        <f t="shared" si="73"/>
        <v/>
      </c>
      <c r="S667" s="39" t="str">
        <f>IF($H667=$O$5, "", IF($D667="", "", IF($D667&lt;Dashboard!$AJ$1, $S$3, IF($D667=Dashboard!$AJ$1, $S$4, IF($T667&lt;=$T$5, $S$5, $S$6)))))</f>
        <v/>
      </c>
      <c r="T667" s="39" t="str">
        <f>IF($H667=$O$5, "", IF($D667="", "", NETWORKDAYS(Dashboard!$AJ$1, $D667, Timesheet!$S$50:$S$89)-1))</f>
        <v/>
      </c>
      <c r="V667" s="76" t="str">
        <f t="shared" si="74"/>
        <v/>
      </c>
      <c r="W667" s="76" t="str">
        <f t="shared" si="75"/>
        <v/>
      </c>
      <c r="Y667" s="39" t="str">
        <f t="shared" si="76"/>
        <v/>
      </c>
      <c r="Z667" s="39" t="str">
        <f t="shared" si="77"/>
        <v/>
      </c>
      <c r="AB667" s="106" t="str">
        <f t="shared" si="78"/>
        <v/>
      </c>
    </row>
    <row r="668" spans="1:28" x14ac:dyDescent="0.25">
      <c r="A668" s="14"/>
      <c r="B668" s="153" t="str">
        <f t="shared" si="72"/>
        <v/>
      </c>
      <c r="C668" s="14"/>
      <c r="D668" s="460"/>
      <c r="E668" s="446"/>
      <c r="F668" s="445"/>
      <c r="G668" s="462"/>
      <c r="H668" s="484"/>
      <c r="I668" s="463"/>
      <c r="J668" s="485"/>
      <c r="K668" s="14"/>
      <c r="Q668" s="127" t="str">
        <f t="shared" si="73"/>
        <v/>
      </c>
      <c r="S668" s="39" t="str">
        <f>IF($H668=$O$5, "", IF($D668="", "", IF($D668&lt;Dashboard!$AJ$1, $S$3, IF($D668=Dashboard!$AJ$1, $S$4, IF($T668&lt;=$T$5, $S$5, $S$6)))))</f>
        <v/>
      </c>
      <c r="T668" s="39" t="str">
        <f>IF($H668=$O$5, "", IF($D668="", "", NETWORKDAYS(Dashboard!$AJ$1, $D668, Timesheet!$S$50:$S$89)-1))</f>
        <v/>
      </c>
      <c r="V668" s="76" t="str">
        <f t="shared" si="74"/>
        <v/>
      </c>
      <c r="W668" s="76" t="str">
        <f t="shared" si="75"/>
        <v/>
      </c>
      <c r="Y668" s="39" t="str">
        <f t="shared" si="76"/>
        <v/>
      </c>
      <c r="Z668" s="39" t="str">
        <f t="shared" si="77"/>
        <v/>
      </c>
      <c r="AB668" s="106" t="str">
        <f t="shared" si="78"/>
        <v/>
      </c>
    </row>
    <row r="669" spans="1:28" x14ac:dyDescent="0.25">
      <c r="A669" s="14"/>
      <c r="B669" s="153" t="str">
        <f t="shared" si="72"/>
        <v/>
      </c>
      <c r="C669" s="14"/>
      <c r="D669" s="460"/>
      <c r="E669" s="446"/>
      <c r="F669" s="445"/>
      <c r="G669" s="462"/>
      <c r="H669" s="484"/>
      <c r="I669" s="463"/>
      <c r="J669" s="485"/>
      <c r="K669" s="14"/>
      <c r="Q669" s="127" t="str">
        <f t="shared" si="73"/>
        <v/>
      </c>
      <c r="S669" s="39" t="str">
        <f>IF($H669=$O$5, "", IF($D669="", "", IF($D669&lt;Dashboard!$AJ$1, $S$3, IF($D669=Dashboard!$AJ$1, $S$4, IF($T669&lt;=$T$5, $S$5, $S$6)))))</f>
        <v/>
      </c>
      <c r="T669" s="39" t="str">
        <f>IF($H669=$O$5, "", IF($D669="", "", NETWORKDAYS(Dashboard!$AJ$1, $D669, Timesheet!$S$50:$S$89)-1))</f>
        <v/>
      </c>
      <c r="V669" s="76" t="str">
        <f t="shared" si="74"/>
        <v/>
      </c>
      <c r="W669" s="76" t="str">
        <f t="shared" si="75"/>
        <v/>
      </c>
      <c r="Y669" s="39" t="str">
        <f t="shared" si="76"/>
        <v/>
      </c>
      <c r="Z669" s="39" t="str">
        <f t="shared" si="77"/>
        <v/>
      </c>
      <c r="AB669" s="106" t="str">
        <f t="shared" si="78"/>
        <v/>
      </c>
    </row>
    <row r="670" spans="1:28" x14ac:dyDescent="0.25">
      <c r="A670" s="14"/>
      <c r="B670" s="153" t="str">
        <f t="shared" si="72"/>
        <v/>
      </c>
      <c r="C670" s="14"/>
      <c r="D670" s="460"/>
      <c r="E670" s="446"/>
      <c r="F670" s="445"/>
      <c r="G670" s="462"/>
      <c r="H670" s="484"/>
      <c r="I670" s="463"/>
      <c r="J670" s="485"/>
      <c r="K670" s="14"/>
      <c r="Q670" s="127" t="str">
        <f t="shared" si="73"/>
        <v/>
      </c>
      <c r="S670" s="39" t="str">
        <f>IF($H670=$O$5, "", IF($D670="", "", IF($D670&lt;Dashboard!$AJ$1, $S$3, IF($D670=Dashboard!$AJ$1, $S$4, IF($T670&lt;=$T$5, $S$5, $S$6)))))</f>
        <v/>
      </c>
      <c r="T670" s="39" t="str">
        <f>IF($H670=$O$5, "", IF($D670="", "", NETWORKDAYS(Dashboard!$AJ$1, $D670, Timesheet!$S$50:$S$89)-1))</f>
        <v/>
      </c>
      <c r="V670" s="76" t="str">
        <f t="shared" si="74"/>
        <v/>
      </c>
      <c r="W670" s="76" t="str">
        <f t="shared" si="75"/>
        <v/>
      </c>
      <c r="Y670" s="39" t="str">
        <f t="shared" si="76"/>
        <v/>
      </c>
      <c r="Z670" s="39" t="str">
        <f t="shared" si="77"/>
        <v/>
      </c>
      <c r="AB670" s="106" t="str">
        <f t="shared" si="78"/>
        <v/>
      </c>
    </row>
    <row r="671" spans="1:28" x14ac:dyDescent="0.25">
      <c r="A671" s="14"/>
      <c r="B671" s="153" t="str">
        <f t="shared" si="72"/>
        <v/>
      </c>
      <c r="C671" s="14"/>
      <c r="D671" s="460"/>
      <c r="E671" s="446"/>
      <c r="F671" s="445"/>
      <c r="G671" s="462"/>
      <c r="H671" s="484"/>
      <c r="I671" s="463"/>
      <c r="J671" s="485"/>
      <c r="K671" s="14"/>
      <c r="Q671" s="127" t="str">
        <f t="shared" si="73"/>
        <v/>
      </c>
      <c r="S671" s="39" t="str">
        <f>IF($H671=$O$5, "", IF($D671="", "", IF($D671&lt;Dashboard!$AJ$1, $S$3, IF($D671=Dashboard!$AJ$1, $S$4, IF($T671&lt;=$T$5, $S$5, $S$6)))))</f>
        <v/>
      </c>
      <c r="T671" s="39" t="str">
        <f>IF($H671=$O$5, "", IF($D671="", "", NETWORKDAYS(Dashboard!$AJ$1, $D671, Timesheet!$S$50:$S$89)-1))</f>
        <v/>
      </c>
      <c r="V671" s="76" t="str">
        <f t="shared" si="74"/>
        <v/>
      </c>
      <c r="W671" s="76" t="str">
        <f t="shared" si="75"/>
        <v/>
      </c>
      <c r="Y671" s="39" t="str">
        <f t="shared" si="76"/>
        <v/>
      </c>
      <c r="Z671" s="39" t="str">
        <f t="shared" si="77"/>
        <v/>
      </c>
      <c r="AB671" s="106" t="str">
        <f t="shared" si="78"/>
        <v/>
      </c>
    </row>
    <row r="672" spans="1:28" x14ac:dyDescent="0.25">
      <c r="A672" s="14"/>
      <c r="B672" s="153" t="str">
        <f t="shared" si="72"/>
        <v/>
      </c>
      <c r="C672" s="14"/>
      <c r="D672" s="460"/>
      <c r="E672" s="446"/>
      <c r="F672" s="445"/>
      <c r="G672" s="462"/>
      <c r="H672" s="484"/>
      <c r="I672" s="463"/>
      <c r="J672" s="485"/>
      <c r="K672" s="14"/>
      <c r="Q672" s="127" t="str">
        <f t="shared" si="73"/>
        <v/>
      </c>
      <c r="S672" s="39" t="str">
        <f>IF($H672=$O$5, "", IF($D672="", "", IF($D672&lt;Dashboard!$AJ$1, $S$3, IF($D672=Dashboard!$AJ$1, $S$4, IF($T672&lt;=$T$5, $S$5, $S$6)))))</f>
        <v/>
      </c>
      <c r="T672" s="39" t="str">
        <f>IF($H672=$O$5, "", IF($D672="", "", NETWORKDAYS(Dashboard!$AJ$1, $D672, Timesheet!$S$50:$S$89)-1))</f>
        <v/>
      </c>
      <c r="V672" s="76" t="str">
        <f t="shared" si="74"/>
        <v/>
      </c>
      <c r="W672" s="76" t="str">
        <f t="shared" si="75"/>
        <v/>
      </c>
      <c r="Y672" s="39" t="str">
        <f t="shared" si="76"/>
        <v/>
      </c>
      <c r="Z672" s="39" t="str">
        <f t="shared" si="77"/>
        <v/>
      </c>
      <c r="AB672" s="106" t="str">
        <f t="shared" si="78"/>
        <v/>
      </c>
    </row>
    <row r="673" spans="1:28" x14ac:dyDescent="0.25">
      <c r="A673" s="14"/>
      <c r="B673" s="153" t="str">
        <f t="shared" si="72"/>
        <v/>
      </c>
      <c r="C673" s="14"/>
      <c r="D673" s="460"/>
      <c r="E673" s="446"/>
      <c r="F673" s="445"/>
      <c r="G673" s="462"/>
      <c r="H673" s="484"/>
      <c r="I673" s="463"/>
      <c r="J673" s="485"/>
      <c r="K673" s="14"/>
      <c r="Q673" s="127" t="str">
        <f t="shared" si="73"/>
        <v/>
      </c>
      <c r="S673" s="39" t="str">
        <f>IF($H673=$O$5, "", IF($D673="", "", IF($D673&lt;Dashboard!$AJ$1, $S$3, IF($D673=Dashboard!$AJ$1, $S$4, IF($T673&lt;=$T$5, $S$5, $S$6)))))</f>
        <v/>
      </c>
      <c r="T673" s="39" t="str">
        <f>IF($H673=$O$5, "", IF($D673="", "", NETWORKDAYS(Dashboard!$AJ$1, $D673, Timesheet!$S$50:$S$89)-1))</f>
        <v/>
      </c>
      <c r="V673" s="76" t="str">
        <f t="shared" si="74"/>
        <v/>
      </c>
      <c r="W673" s="76" t="str">
        <f t="shared" si="75"/>
        <v/>
      </c>
      <c r="Y673" s="39" t="str">
        <f t="shared" si="76"/>
        <v/>
      </c>
      <c r="Z673" s="39" t="str">
        <f t="shared" si="77"/>
        <v/>
      </c>
      <c r="AB673" s="106" t="str">
        <f t="shared" si="78"/>
        <v/>
      </c>
    </row>
    <row r="674" spans="1:28" x14ac:dyDescent="0.25">
      <c r="A674" s="14"/>
      <c r="B674" s="153" t="str">
        <f t="shared" si="72"/>
        <v/>
      </c>
      <c r="C674" s="14"/>
      <c r="D674" s="460"/>
      <c r="E674" s="446"/>
      <c r="F674" s="445"/>
      <c r="G674" s="462"/>
      <c r="H674" s="484"/>
      <c r="I674" s="463"/>
      <c r="J674" s="485"/>
      <c r="K674" s="14"/>
      <c r="Q674" s="127" t="str">
        <f t="shared" si="73"/>
        <v/>
      </c>
      <c r="S674" s="39" t="str">
        <f>IF($H674=$O$5, "", IF($D674="", "", IF($D674&lt;Dashboard!$AJ$1, $S$3, IF($D674=Dashboard!$AJ$1, $S$4, IF($T674&lt;=$T$5, $S$5, $S$6)))))</f>
        <v/>
      </c>
      <c r="T674" s="39" t="str">
        <f>IF($H674=$O$5, "", IF($D674="", "", NETWORKDAYS(Dashboard!$AJ$1, $D674, Timesheet!$S$50:$S$89)-1))</f>
        <v/>
      </c>
      <c r="V674" s="76" t="str">
        <f t="shared" si="74"/>
        <v/>
      </c>
      <c r="W674" s="76" t="str">
        <f t="shared" si="75"/>
        <v/>
      </c>
      <c r="Y674" s="39" t="str">
        <f t="shared" si="76"/>
        <v/>
      </c>
      <c r="Z674" s="39" t="str">
        <f t="shared" si="77"/>
        <v/>
      </c>
      <c r="AB674" s="106" t="str">
        <f t="shared" si="78"/>
        <v/>
      </c>
    </row>
    <row r="675" spans="1:28" x14ac:dyDescent="0.25">
      <c r="A675" s="14"/>
      <c r="B675" s="153" t="str">
        <f t="shared" si="72"/>
        <v/>
      </c>
      <c r="C675" s="14"/>
      <c r="D675" s="460"/>
      <c r="E675" s="446"/>
      <c r="F675" s="445"/>
      <c r="G675" s="462"/>
      <c r="H675" s="484"/>
      <c r="I675" s="463"/>
      <c r="J675" s="485"/>
      <c r="K675" s="14"/>
      <c r="Q675" s="127" t="str">
        <f t="shared" si="73"/>
        <v/>
      </c>
      <c r="S675" s="39" t="str">
        <f>IF($H675=$O$5, "", IF($D675="", "", IF($D675&lt;Dashboard!$AJ$1, $S$3, IF($D675=Dashboard!$AJ$1, $S$4, IF($T675&lt;=$T$5, $S$5, $S$6)))))</f>
        <v/>
      </c>
      <c r="T675" s="39" t="str">
        <f>IF($H675=$O$5, "", IF($D675="", "", NETWORKDAYS(Dashboard!$AJ$1, $D675, Timesheet!$S$50:$S$89)-1))</f>
        <v/>
      </c>
      <c r="V675" s="76" t="str">
        <f t="shared" si="74"/>
        <v/>
      </c>
      <c r="W675" s="76" t="str">
        <f t="shared" si="75"/>
        <v/>
      </c>
      <c r="Y675" s="39" t="str">
        <f t="shared" si="76"/>
        <v/>
      </c>
      <c r="Z675" s="39" t="str">
        <f t="shared" si="77"/>
        <v/>
      </c>
      <c r="AB675" s="106" t="str">
        <f t="shared" si="78"/>
        <v/>
      </c>
    </row>
    <row r="676" spans="1:28" x14ac:dyDescent="0.25">
      <c r="A676" s="14"/>
      <c r="B676" s="153" t="str">
        <f t="shared" si="72"/>
        <v/>
      </c>
      <c r="C676" s="14"/>
      <c r="D676" s="460"/>
      <c r="E676" s="446"/>
      <c r="F676" s="445"/>
      <c r="G676" s="462"/>
      <c r="H676" s="484"/>
      <c r="I676" s="463"/>
      <c r="J676" s="485"/>
      <c r="K676" s="14"/>
      <c r="Q676" s="127" t="str">
        <f t="shared" si="73"/>
        <v/>
      </c>
      <c r="S676" s="39" t="str">
        <f>IF($H676=$O$5, "", IF($D676="", "", IF($D676&lt;Dashboard!$AJ$1, $S$3, IF($D676=Dashboard!$AJ$1, $S$4, IF($T676&lt;=$T$5, $S$5, $S$6)))))</f>
        <v/>
      </c>
      <c r="T676" s="39" t="str">
        <f>IF($H676=$O$5, "", IF($D676="", "", NETWORKDAYS(Dashboard!$AJ$1, $D676, Timesheet!$S$50:$S$89)-1))</f>
        <v/>
      </c>
      <c r="V676" s="76" t="str">
        <f t="shared" si="74"/>
        <v/>
      </c>
      <c r="W676" s="76" t="str">
        <f t="shared" si="75"/>
        <v/>
      </c>
      <c r="Y676" s="39" t="str">
        <f t="shared" si="76"/>
        <v/>
      </c>
      <c r="Z676" s="39" t="str">
        <f t="shared" si="77"/>
        <v/>
      </c>
      <c r="AB676" s="106" t="str">
        <f t="shared" si="78"/>
        <v/>
      </c>
    </row>
    <row r="677" spans="1:28" x14ac:dyDescent="0.25">
      <c r="A677" s="14"/>
      <c r="B677" s="153" t="str">
        <f t="shared" si="72"/>
        <v/>
      </c>
      <c r="C677" s="14"/>
      <c r="D677" s="460"/>
      <c r="E677" s="446"/>
      <c r="F677" s="445"/>
      <c r="G677" s="462"/>
      <c r="H677" s="484"/>
      <c r="I677" s="463"/>
      <c r="J677" s="485"/>
      <c r="K677" s="14"/>
      <c r="Q677" s="127" t="str">
        <f t="shared" si="73"/>
        <v/>
      </c>
      <c r="S677" s="39" t="str">
        <f>IF($H677=$O$5, "", IF($D677="", "", IF($D677&lt;Dashboard!$AJ$1, $S$3, IF($D677=Dashboard!$AJ$1, $S$4, IF($T677&lt;=$T$5, $S$5, $S$6)))))</f>
        <v/>
      </c>
      <c r="T677" s="39" t="str">
        <f>IF($H677=$O$5, "", IF($D677="", "", NETWORKDAYS(Dashboard!$AJ$1, $D677, Timesheet!$S$50:$S$89)-1))</f>
        <v/>
      </c>
      <c r="V677" s="76" t="str">
        <f t="shared" si="74"/>
        <v/>
      </c>
      <c r="W677" s="76" t="str">
        <f t="shared" si="75"/>
        <v/>
      </c>
      <c r="Y677" s="39" t="str">
        <f t="shared" si="76"/>
        <v/>
      </c>
      <c r="Z677" s="39" t="str">
        <f t="shared" si="77"/>
        <v/>
      </c>
      <c r="AB677" s="106" t="str">
        <f t="shared" si="78"/>
        <v/>
      </c>
    </row>
    <row r="678" spans="1:28" x14ac:dyDescent="0.25">
      <c r="A678" s="14"/>
      <c r="B678" s="153" t="str">
        <f t="shared" si="72"/>
        <v/>
      </c>
      <c r="C678" s="14"/>
      <c r="D678" s="460"/>
      <c r="E678" s="446"/>
      <c r="F678" s="445"/>
      <c r="G678" s="462"/>
      <c r="H678" s="484"/>
      <c r="I678" s="463"/>
      <c r="J678" s="485"/>
      <c r="K678" s="14"/>
      <c r="Q678" s="127" t="str">
        <f t="shared" si="73"/>
        <v/>
      </c>
      <c r="S678" s="39" t="str">
        <f>IF($H678=$O$5, "", IF($D678="", "", IF($D678&lt;Dashboard!$AJ$1, $S$3, IF($D678=Dashboard!$AJ$1, $S$4, IF($T678&lt;=$T$5, $S$5, $S$6)))))</f>
        <v/>
      </c>
      <c r="T678" s="39" t="str">
        <f>IF($H678=$O$5, "", IF($D678="", "", NETWORKDAYS(Dashboard!$AJ$1, $D678, Timesheet!$S$50:$S$89)-1))</f>
        <v/>
      </c>
      <c r="V678" s="76" t="str">
        <f t="shared" si="74"/>
        <v/>
      </c>
      <c r="W678" s="76" t="str">
        <f t="shared" si="75"/>
        <v/>
      </c>
      <c r="Y678" s="39" t="str">
        <f t="shared" si="76"/>
        <v/>
      </c>
      <c r="Z678" s="39" t="str">
        <f t="shared" si="77"/>
        <v/>
      </c>
      <c r="AB678" s="106" t="str">
        <f t="shared" si="78"/>
        <v/>
      </c>
    </row>
    <row r="679" spans="1:28" x14ac:dyDescent="0.25">
      <c r="A679" s="14"/>
      <c r="B679" s="153" t="str">
        <f t="shared" si="72"/>
        <v/>
      </c>
      <c r="C679" s="14"/>
      <c r="D679" s="460"/>
      <c r="E679" s="446"/>
      <c r="F679" s="445"/>
      <c r="G679" s="462"/>
      <c r="H679" s="484"/>
      <c r="I679" s="463"/>
      <c r="J679" s="485"/>
      <c r="K679" s="14"/>
      <c r="Q679" s="127" t="str">
        <f t="shared" si="73"/>
        <v/>
      </c>
      <c r="S679" s="39" t="str">
        <f>IF($H679=$O$5, "", IF($D679="", "", IF($D679&lt;Dashboard!$AJ$1, $S$3, IF($D679=Dashboard!$AJ$1, $S$4, IF($T679&lt;=$T$5, $S$5, $S$6)))))</f>
        <v/>
      </c>
      <c r="T679" s="39" t="str">
        <f>IF($H679=$O$5, "", IF($D679="", "", NETWORKDAYS(Dashboard!$AJ$1, $D679, Timesheet!$S$50:$S$89)-1))</f>
        <v/>
      </c>
      <c r="V679" s="76" t="str">
        <f t="shared" si="74"/>
        <v/>
      </c>
      <c r="W679" s="76" t="str">
        <f t="shared" si="75"/>
        <v/>
      </c>
      <c r="Y679" s="39" t="str">
        <f t="shared" si="76"/>
        <v/>
      </c>
      <c r="Z679" s="39" t="str">
        <f t="shared" si="77"/>
        <v/>
      </c>
      <c r="AB679" s="106" t="str">
        <f t="shared" si="78"/>
        <v/>
      </c>
    </row>
    <row r="680" spans="1:28" x14ac:dyDescent="0.25">
      <c r="A680" s="14"/>
      <c r="B680" s="153" t="str">
        <f t="shared" si="72"/>
        <v/>
      </c>
      <c r="C680" s="14"/>
      <c r="D680" s="460"/>
      <c r="E680" s="446"/>
      <c r="F680" s="445"/>
      <c r="G680" s="462"/>
      <c r="H680" s="484"/>
      <c r="I680" s="463"/>
      <c r="J680" s="485"/>
      <c r="K680" s="14"/>
      <c r="Q680" s="127" t="str">
        <f t="shared" si="73"/>
        <v/>
      </c>
      <c r="S680" s="39" t="str">
        <f>IF($H680=$O$5, "", IF($D680="", "", IF($D680&lt;Dashboard!$AJ$1, $S$3, IF($D680=Dashboard!$AJ$1, $S$4, IF($T680&lt;=$T$5, $S$5, $S$6)))))</f>
        <v/>
      </c>
      <c r="T680" s="39" t="str">
        <f>IF($H680=$O$5, "", IF($D680="", "", NETWORKDAYS(Dashboard!$AJ$1, $D680, Timesheet!$S$50:$S$89)-1))</f>
        <v/>
      </c>
      <c r="V680" s="76" t="str">
        <f t="shared" si="74"/>
        <v/>
      </c>
      <c r="W680" s="76" t="str">
        <f t="shared" si="75"/>
        <v/>
      </c>
      <c r="Y680" s="39" t="str">
        <f t="shared" si="76"/>
        <v/>
      </c>
      <c r="Z680" s="39" t="str">
        <f t="shared" si="77"/>
        <v/>
      </c>
      <c r="AB680" s="106" t="str">
        <f t="shared" si="78"/>
        <v/>
      </c>
    </row>
    <row r="681" spans="1:28" x14ac:dyDescent="0.25">
      <c r="A681" s="14"/>
      <c r="B681" s="153" t="str">
        <f t="shared" si="72"/>
        <v/>
      </c>
      <c r="C681" s="14"/>
      <c r="D681" s="460"/>
      <c r="E681" s="446"/>
      <c r="F681" s="445"/>
      <c r="G681" s="462"/>
      <c r="H681" s="484"/>
      <c r="I681" s="463"/>
      <c r="J681" s="485"/>
      <c r="K681" s="14"/>
      <c r="Q681" s="127" t="str">
        <f t="shared" si="73"/>
        <v/>
      </c>
      <c r="S681" s="39" t="str">
        <f>IF($H681=$O$5, "", IF($D681="", "", IF($D681&lt;Dashboard!$AJ$1, $S$3, IF($D681=Dashboard!$AJ$1, $S$4, IF($T681&lt;=$T$5, $S$5, $S$6)))))</f>
        <v/>
      </c>
      <c r="T681" s="39" t="str">
        <f>IF($H681=$O$5, "", IF($D681="", "", NETWORKDAYS(Dashboard!$AJ$1, $D681, Timesheet!$S$50:$S$89)-1))</f>
        <v/>
      </c>
      <c r="V681" s="76" t="str">
        <f t="shared" si="74"/>
        <v/>
      </c>
      <c r="W681" s="76" t="str">
        <f t="shared" si="75"/>
        <v/>
      </c>
      <c r="Y681" s="39" t="str">
        <f t="shared" si="76"/>
        <v/>
      </c>
      <c r="Z681" s="39" t="str">
        <f t="shared" si="77"/>
        <v/>
      </c>
      <c r="AB681" s="106" t="str">
        <f t="shared" si="78"/>
        <v/>
      </c>
    </row>
    <row r="682" spans="1:28" x14ac:dyDescent="0.25">
      <c r="A682" s="14"/>
      <c r="B682" s="153" t="str">
        <f t="shared" si="72"/>
        <v/>
      </c>
      <c r="C682" s="14"/>
      <c r="D682" s="460"/>
      <c r="E682" s="446"/>
      <c r="F682" s="445"/>
      <c r="G682" s="462"/>
      <c r="H682" s="484"/>
      <c r="I682" s="463"/>
      <c r="J682" s="485"/>
      <c r="K682" s="14"/>
      <c r="Q682" s="127" t="str">
        <f t="shared" si="73"/>
        <v/>
      </c>
      <c r="S682" s="39" t="str">
        <f>IF($H682=$O$5, "", IF($D682="", "", IF($D682&lt;Dashboard!$AJ$1, $S$3, IF($D682=Dashboard!$AJ$1, $S$4, IF($T682&lt;=$T$5, $S$5, $S$6)))))</f>
        <v/>
      </c>
      <c r="T682" s="39" t="str">
        <f>IF($H682=$O$5, "", IF($D682="", "", NETWORKDAYS(Dashboard!$AJ$1, $D682, Timesheet!$S$50:$S$89)-1))</f>
        <v/>
      </c>
      <c r="V682" s="76" t="str">
        <f t="shared" si="74"/>
        <v/>
      </c>
      <c r="W682" s="76" t="str">
        <f t="shared" si="75"/>
        <v/>
      </c>
      <c r="Y682" s="39" t="str">
        <f t="shared" si="76"/>
        <v/>
      </c>
      <c r="Z682" s="39" t="str">
        <f t="shared" si="77"/>
        <v/>
      </c>
      <c r="AB682" s="106" t="str">
        <f t="shared" si="78"/>
        <v/>
      </c>
    </row>
    <row r="683" spans="1:28" x14ac:dyDescent="0.25">
      <c r="A683" s="14"/>
      <c r="B683" s="153" t="str">
        <f t="shared" si="72"/>
        <v/>
      </c>
      <c r="C683" s="14"/>
      <c r="D683" s="460"/>
      <c r="E683" s="446"/>
      <c r="F683" s="445"/>
      <c r="G683" s="462"/>
      <c r="H683" s="484"/>
      <c r="I683" s="463"/>
      <c r="J683" s="485"/>
      <c r="K683" s="14"/>
      <c r="Q683" s="127" t="str">
        <f t="shared" si="73"/>
        <v/>
      </c>
      <c r="S683" s="39" t="str">
        <f>IF($H683=$O$5, "", IF($D683="", "", IF($D683&lt;Dashboard!$AJ$1, $S$3, IF($D683=Dashboard!$AJ$1, $S$4, IF($T683&lt;=$T$5, $S$5, $S$6)))))</f>
        <v/>
      </c>
      <c r="T683" s="39" t="str">
        <f>IF($H683=$O$5, "", IF($D683="", "", NETWORKDAYS(Dashboard!$AJ$1, $D683, Timesheet!$S$50:$S$89)-1))</f>
        <v/>
      </c>
      <c r="V683" s="76" t="str">
        <f t="shared" si="74"/>
        <v/>
      </c>
      <c r="W683" s="76" t="str">
        <f t="shared" si="75"/>
        <v/>
      </c>
      <c r="Y683" s="39" t="str">
        <f t="shared" si="76"/>
        <v/>
      </c>
      <c r="Z683" s="39" t="str">
        <f t="shared" si="77"/>
        <v/>
      </c>
      <c r="AB683" s="106" t="str">
        <f t="shared" si="78"/>
        <v/>
      </c>
    </row>
    <row r="684" spans="1:28" x14ac:dyDescent="0.25">
      <c r="A684" s="14"/>
      <c r="B684" s="153" t="str">
        <f t="shared" si="72"/>
        <v/>
      </c>
      <c r="C684" s="14"/>
      <c r="D684" s="460"/>
      <c r="E684" s="446"/>
      <c r="F684" s="445"/>
      <c r="G684" s="462"/>
      <c r="H684" s="484"/>
      <c r="I684" s="463"/>
      <c r="J684" s="485"/>
      <c r="K684" s="14"/>
      <c r="Q684" s="127" t="str">
        <f t="shared" si="73"/>
        <v/>
      </c>
      <c r="S684" s="39" t="str">
        <f>IF($H684=$O$5, "", IF($D684="", "", IF($D684&lt;Dashboard!$AJ$1, $S$3, IF($D684=Dashboard!$AJ$1, $S$4, IF($T684&lt;=$T$5, $S$5, $S$6)))))</f>
        <v/>
      </c>
      <c r="T684" s="39" t="str">
        <f>IF($H684=$O$5, "", IF($D684="", "", NETWORKDAYS(Dashboard!$AJ$1, $D684, Timesheet!$S$50:$S$89)-1))</f>
        <v/>
      </c>
      <c r="V684" s="76" t="str">
        <f t="shared" si="74"/>
        <v/>
      </c>
      <c r="W684" s="76" t="str">
        <f t="shared" si="75"/>
        <v/>
      </c>
      <c r="Y684" s="39" t="str">
        <f t="shared" si="76"/>
        <v/>
      </c>
      <c r="Z684" s="39" t="str">
        <f t="shared" si="77"/>
        <v/>
      </c>
      <c r="AB684" s="106" t="str">
        <f t="shared" si="78"/>
        <v/>
      </c>
    </row>
    <row r="685" spans="1:28" x14ac:dyDescent="0.25">
      <c r="A685" s="14"/>
      <c r="B685" s="153" t="str">
        <f t="shared" si="72"/>
        <v/>
      </c>
      <c r="C685" s="14"/>
      <c r="D685" s="460"/>
      <c r="E685" s="446"/>
      <c r="F685" s="445"/>
      <c r="G685" s="462"/>
      <c r="H685" s="484"/>
      <c r="I685" s="463"/>
      <c r="J685" s="485"/>
      <c r="K685" s="14"/>
      <c r="Q685" s="127" t="str">
        <f t="shared" si="73"/>
        <v/>
      </c>
      <c r="S685" s="39" t="str">
        <f>IF($H685=$O$5, "", IF($D685="", "", IF($D685&lt;Dashboard!$AJ$1, $S$3, IF($D685=Dashboard!$AJ$1, $S$4, IF($T685&lt;=$T$5, $S$5, $S$6)))))</f>
        <v/>
      </c>
      <c r="T685" s="39" t="str">
        <f>IF($H685=$O$5, "", IF($D685="", "", NETWORKDAYS(Dashboard!$AJ$1, $D685, Timesheet!$S$50:$S$89)-1))</f>
        <v/>
      </c>
      <c r="V685" s="76" t="str">
        <f t="shared" si="74"/>
        <v/>
      </c>
      <c r="W685" s="76" t="str">
        <f t="shared" si="75"/>
        <v/>
      </c>
      <c r="Y685" s="39" t="str">
        <f t="shared" si="76"/>
        <v/>
      </c>
      <c r="Z685" s="39" t="str">
        <f t="shared" si="77"/>
        <v/>
      </c>
      <c r="AB685" s="106" t="str">
        <f t="shared" si="78"/>
        <v/>
      </c>
    </row>
    <row r="686" spans="1:28" x14ac:dyDescent="0.25">
      <c r="A686" s="14"/>
      <c r="B686" s="153" t="str">
        <f t="shared" si="72"/>
        <v/>
      </c>
      <c r="C686" s="14"/>
      <c r="D686" s="460"/>
      <c r="E686" s="446"/>
      <c r="F686" s="445"/>
      <c r="G686" s="462"/>
      <c r="H686" s="484"/>
      <c r="I686" s="463"/>
      <c r="J686" s="485"/>
      <c r="K686" s="14"/>
      <c r="Q686" s="127" t="str">
        <f t="shared" si="73"/>
        <v/>
      </c>
      <c r="S686" s="39" t="str">
        <f>IF($H686=$O$5, "", IF($D686="", "", IF($D686&lt;Dashboard!$AJ$1, $S$3, IF($D686=Dashboard!$AJ$1, $S$4, IF($T686&lt;=$T$5, $S$5, $S$6)))))</f>
        <v/>
      </c>
      <c r="T686" s="39" t="str">
        <f>IF($H686=$O$5, "", IF($D686="", "", NETWORKDAYS(Dashboard!$AJ$1, $D686, Timesheet!$S$50:$S$89)-1))</f>
        <v/>
      </c>
      <c r="V686" s="76" t="str">
        <f t="shared" si="74"/>
        <v/>
      </c>
      <c r="W686" s="76" t="str">
        <f t="shared" si="75"/>
        <v/>
      </c>
      <c r="Y686" s="39" t="str">
        <f t="shared" si="76"/>
        <v/>
      </c>
      <c r="Z686" s="39" t="str">
        <f t="shared" si="77"/>
        <v/>
      </c>
      <c r="AB686" s="106" t="str">
        <f t="shared" si="78"/>
        <v/>
      </c>
    </row>
    <row r="687" spans="1:28" x14ac:dyDescent="0.25">
      <c r="A687" s="14"/>
      <c r="B687" s="153" t="str">
        <f t="shared" si="72"/>
        <v/>
      </c>
      <c r="C687" s="14"/>
      <c r="D687" s="460"/>
      <c r="E687" s="446"/>
      <c r="F687" s="445"/>
      <c r="G687" s="462"/>
      <c r="H687" s="484"/>
      <c r="I687" s="463"/>
      <c r="J687" s="485"/>
      <c r="K687" s="14"/>
      <c r="Q687" s="127" t="str">
        <f t="shared" si="73"/>
        <v/>
      </c>
      <c r="S687" s="39" t="str">
        <f>IF($H687=$O$5, "", IF($D687="", "", IF($D687&lt;Dashboard!$AJ$1, $S$3, IF($D687=Dashboard!$AJ$1, $S$4, IF($T687&lt;=$T$5, $S$5, $S$6)))))</f>
        <v/>
      </c>
      <c r="T687" s="39" t="str">
        <f>IF($H687=$O$5, "", IF($D687="", "", NETWORKDAYS(Dashboard!$AJ$1, $D687, Timesheet!$S$50:$S$89)-1))</f>
        <v/>
      </c>
      <c r="V687" s="76" t="str">
        <f t="shared" si="74"/>
        <v/>
      </c>
      <c r="W687" s="76" t="str">
        <f t="shared" si="75"/>
        <v/>
      </c>
      <c r="Y687" s="39" t="str">
        <f t="shared" si="76"/>
        <v/>
      </c>
      <c r="Z687" s="39" t="str">
        <f t="shared" si="77"/>
        <v/>
      </c>
      <c r="AB687" s="106" t="str">
        <f t="shared" si="78"/>
        <v/>
      </c>
    </row>
    <row r="688" spans="1:28" x14ac:dyDescent="0.25">
      <c r="A688" s="14"/>
      <c r="B688" s="153" t="str">
        <f t="shared" si="72"/>
        <v/>
      </c>
      <c r="C688" s="14"/>
      <c r="D688" s="460"/>
      <c r="E688" s="446"/>
      <c r="F688" s="445"/>
      <c r="G688" s="462"/>
      <c r="H688" s="484"/>
      <c r="I688" s="463"/>
      <c r="J688" s="485"/>
      <c r="K688" s="14"/>
      <c r="Q688" s="127" t="str">
        <f t="shared" si="73"/>
        <v/>
      </c>
      <c r="S688" s="39" t="str">
        <f>IF($H688=$O$5, "", IF($D688="", "", IF($D688&lt;Dashboard!$AJ$1, $S$3, IF($D688=Dashboard!$AJ$1, $S$4, IF($T688&lt;=$T$5, $S$5, $S$6)))))</f>
        <v/>
      </c>
      <c r="T688" s="39" t="str">
        <f>IF($H688=$O$5, "", IF($D688="", "", NETWORKDAYS(Dashboard!$AJ$1, $D688, Timesheet!$S$50:$S$89)-1))</f>
        <v/>
      </c>
      <c r="V688" s="76" t="str">
        <f t="shared" si="74"/>
        <v/>
      </c>
      <c r="W688" s="76" t="str">
        <f t="shared" si="75"/>
        <v/>
      </c>
      <c r="Y688" s="39" t="str">
        <f t="shared" si="76"/>
        <v/>
      </c>
      <c r="Z688" s="39" t="str">
        <f t="shared" si="77"/>
        <v/>
      </c>
      <c r="AB688" s="106" t="str">
        <f t="shared" si="78"/>
        <v/>
      </c>
    </row>
    <row r="689" spans="1:28" x14ac:dyDescent="0.25">
      <c r="A689" s="14"/>
      <c r="B689" s="153" t="str">
        <f t="shared" si="72"/>
        <v/>
      </c>
      <c r="C689" s="14"/>
      <c r="D689" s="460"/>
      <c r="E689" s="446"/>
      <c r="F689" s="445"/>
      <c r="G689" s="462"/>
      <c r="H689" s="484"/>
      <c r="I689" s="463"/>
      <c r="J689" s="485"/>
      <c r="K689" s="14"/>
      <c r="Q689" s="127" t="str">
        <f t="shared" si="73"/>
        <v/>
      </c>
      <c r="S689" s="39" t="str">
        <f>IF($H689=$O$5, "", IF($D689="", "", IF($D689&lt;Dashboard!$AJ$1, $S$3, IF($D689=Dashboard!$AJ$1, $S$4, IF($T689&lt;=$T$5, $S$5, $S$6)))))</f>
        <v/>
      </c>
      <c r="T689" s="39" t="str">
        <f>IF($H689=$O$5, "", IF($D689="", "", NETWORKDAYS(Dashboard!$AJ$1, $D689, Timesheet!$S$50:$S$89)-1))</f>
        <v/>
      </c>
      <c r="V689" s="76" t="str">
        <f t="shared" si="74"/>
        <v/>
      </c>
      <c r="W689" s="76" t="str">
        <f t="shared" si="75"/>
        <v/>
      </c>
      <c r="Y689" s="39" t="str">
        <f t="shared" si="76"/>
        <v/>
      </c>
      <c r="Z689" s="39" t="str">
        <f t="shared" si="77"/>
        <v/>
      </c>
      <c r="AB689" s="106" t="str">
        <f t="shared" si="78"/>
        <v/>
      </c>
    </row>
    <row r="690" spans="1:28" x14ac:dyDescent="0.25">
      <c r="A690" s="14"/>
      <c r="B690" s="153" t="str">
        <f t="shared" si="72"/>
        <v/>
      </c>
      <c r="C690" s="14"/>
      <c r="D690" s="460"/>
      <c r="E690" s="446"/>
      <c r="F690" s="445"/>
      <c r="G690" s="462"/>
      <c r="H690" s="484"/>
      <c r="I690" s="463"/>
      <c r="J690" s="485"/>
      <c r="K690" s="14"/>
      <c r="Q690" s="127" t="str">
        <f t="shared" si="73"/>
        <v/>
      </c>
      <c r="S690" s="39" t="str">
        <f>IF($H690=$O$5, "", IF($D690="", "", IF($D690&lt;Dashboard!$AJ$1, $S$3, IF($D690=Dashboard!$AJ$1, $S$4, IF($T690&lt;=$T$5, $S$5, $S$6)))))</f>
        <v/>
      </c>
      <c r="T690" s="39" t="str">
        <f>IF($H690=$O$5, "", IF($D690="", "", NETWORKDAYS(Dashboard!$AJ$1, $D690, Timesheet!$S$50:$S$89)-1))</f>
        <v/>
      </c>
      <c r="V690" s="76" t="str">
        <f t="shared" si="74"/>
        <v/>
      </c>
      <c r="W690" s="76" t="str">
        <f t="shared" si="75"/>
        <v/>
      </c>
      <c r="Y690" s="39" t="str">
        <f t="shared" si="76"/>
        <v/>
      </c>
      <c r="Z690" s="39" t="str">
        <f t="shared" si="77"/>
        <v/>
      </c>
      <c r="AB690" s="106" t="str">
        <f t="shared" si="78"/>
        <v/>
      </c>
    </row>
    <row r="691" spans="1:28" x14ac:dyDescent="0.25">
      <c r="A691" s="14"/>
      <c r="B691" s="153" t="str">
        <f t="shared" si="72"/>
        <v/>
      </c>
      <c r="C691" s="14"/>
      <c r="D691" s="460"/>
      <c r="E691" s="446"/>
      <c r="F691" s="445"/>
      <c r="G691" s="462"/>
      <c r="H691" s="484"/>
      <c r="I691" s="463"/>
      <c r="J691" s="485"/>
      <c r="K691" s="14"/>
      <c r="Q691" s="127" t="str">
        <f t="shared" si="73"/>
        <v/>
      </c>
      <c r="S691" s="39" t="str">
        <f>IF($H691=$O$5, "", IF($D691="", "", IF($D691&lt;Dashboard!$AJ$1, $S$3, IF($D691=Dashboard!$AJ$1, $S$4, IF($T691&lt;=$T$5, $S$5, $S$6)))))</f>
        <v/>
      </c>
      <c r="T691" s="39" t="str">
        <f>IF($H691=$O$5, "", IF($D691="", "", NETWORKDAYS(Dashboard!$AJ$1, $D691, Timesheet!$S$50:$S$89)-1))</f>
        <v/>
      </c>
      <c r="V691" s="76" t="str">
        <f t="shared" si="74"/>
        <v/>
      </c>
      <c r="W691" s="76" t="str">
        <f t="shared" si="75"/>
        <v/>
      </c>
      <c r="Y691" s="39" t="str">
        <f t="shared" si="76"/>
        <v/>
      </c>
      <c r="Z691" s="39" t="str">
        <f t="shared" si="77"/>
        <v/>
      </c>
      <c r="AB691" s="106" t="str">
        <f t="shared" si="78"/>
        <v/>
      </c>
    </row>
    <row r="692" spans="1:28" x14ac:dyDescent="0.25">
      <c r="A692" s="14"/>
      <c r="B692" s="153" t="str">
        <f t="shared" si="72"/>
        <v/>
      </c>
      <c r="C692" s="14"/>
      <c r="D692" s="460"/>
      <c r="E692" s="446"/>
      <c r="F692" s="445"/>
      <c r="G692" s="462"/>
      <c r="H692" s="484"/>
      <c r="I692" s="463"/>
      <c r="J692" s="485"/>
      <c r="K692" s="14"/>
      <c r="Q692" s="127" t="str">
        <f t="shared" si="73"/>
        <v/>
      </c>
      <c r="S692" s="39" t="str">
        <f>IF($H692=$O$5, "", IF($D692="", "", IF($D692&lt;Dashboard!$AJ$1, $S$3, IF($D692=Dashboard!$AJ$1, $S$4, IF($T692&lt;=$T$5, $S$5, $S$6)))))</f>
        <v/>
      </c>
      <c r="T692" s="39" t="str">
        <f>IF($H692=$O$5, "", IF($D692="", "", NETWORKDAYS(Dashboard!$AJ$1, $D692, Timesheet!$S$50:$S$89)-1))</f>
        <v/>
      </c>
      <c r="V692" s="76" t="str">
        <f t="shared" si="74"/>
        <v/>
      </c>
      <c r="W692" s="76" t="str">
        <f t="shared" si="75"/>
        <v/>
      </c>
      <c r="Y692" s="39" t="str">
        <f t="shared" si="76"/>
        <v/>
      </c>
      <c r="Z692" s="39" t="str">
        <f t="shared" si="77"/>
        <v/>
      </c>
      <c r="AB692" s="106" t="str">
        <f t="shared" si="78"/>
        <v/>
      </c>
    </row>
    <row r="693" spans="1:28" x14ac:dyDescent="0.25">
      <c r="A693" s="14"/>
      <c r="B693" s="153" t="str">
        <f t="shared" si="72"/>
        <v/>
      </c>
      <c r="C693" s="14"/>
      <c r="D693" s="460"/>
      <c r="E693" s="446"/>
      <c r="F693" s="445"/>
      <c r="G693" s="462"/>
      <c r="H693" s="484"/>
      <c r="I693" s="463"/>
      <c r="J693" s="485"/>
      <c r="K693" s="14"/>
      <c r="Q693" s="127" t="str">
        <f t="shared" si="73"/>
        <v/>
      </c>
      <c r="S693" s="39" t="str">
        <f>IF($H693=$O$5, "", IF($D693="", "", IF($D693&lt;Dashboard!$AJ$1, $S$3, IF($D693=Dashboard!$AJ$1, $S$4, IF($T693&lt;=$T$5, $S$5, $S$6)))))</f>
        <v/>
      </c>
      <c r="T693" s="39" t="str">
        <f>IF($H693=$O$5, "", IF($D693="", "", NETWORKDAYS(Dashboard!$AJ$1, $D693, Timesheet!$S$50:$S$89)-1))</f>
        <v/>
      </c>
      <c r="V693" s="76" t="str">
        <f t="shared" si="74"/>
        <v/>
      </c>
      <c r="W693" s="76" t="str">
        <f t="shared" si="75"/>
        <v/>
      </c>
      <c r="Y693" s="39" t="str">
        <f t="shared" si="76"/>
        <v/>
      </c>
      <c r="Z693" s="39" t="str">
        <f t="shared" si="77"/>
        <v/>
      </c>
      <c r="AB693" s="106" t="str">
        <f t="shared" si="78"/>
        <v/>
      </c>
    </row>
    <row r="694" spans="1:28" x14ac:dyDescent="0.25">
      <c r="A694" s="14"/>
      <c r="B694" s="153" t="str">
        <f t="shared" si="72"/>
        <v/>
      </c>
      <c r="C694" s="14"/>
      <c r="D694" s="460"/>
      <c r="E694" s="446"/>
      <c r="F694" s="445"/>
      <c r="G694" s="462"/>
      <c r="H694" s="484"/>
      <c r="I694" s="463"/>
      <c r="J694" s="485"/>
      <c r="K694" s="14"/>
      <c r="Q694" s="127" t="str">
        <f t="shared" si="73"/>
        <v/>
      </c>
      <c r="S694" s="39" t="str">
        <f>IF($H694=$O$5, "", IF($D694="", "", IF($D694&lt;Dashboard!$AJ$1, $S$3, IF($D694=Dashboard!$AJ$1, $S$4, IF($T694&lt;=$T$5, $S$5, $S$6)))))</f>
        <v/>
      </c>
      <c r="T694" s="39" t="str">
        <f>IF($H694=$O$5, "", IF($D694="", "", NETWORKDAYS(Dashboard!$AJ$1, $D694, Timesheet!$S$50:$S$89)-1))</f>
        <v/>
      </c>
      <c r="V694" s="76" t="str">
        <f t="shared" si="74"/>
        <v/>
      </c>
      <c r="W694" s="76" t="str">
        <f t="shared" si="75"/>
        <v/>
      </c>
      <c r="Y694" s="39" t="str">
        <f t="shared" si="76"/>
        <v/>
      </c>
      <c r="Z694" s="39" t="str">
        <f t="shared" si="77"/>
        <v/>
      </c>
      <c r="AB694" s="106" t="str">
        <f t="shared" si="78"/>
        <v/>
      </c>
    </row>
    <row r="695" spans="1:28" x14ac:dyDescent="0.25">
      <c r="A695" s="14"/>
      <c r="B695" s="153" t="str">
        <f t="shared" si="72"/>
        <v/>
      </c>
      <c r="C695" s="14"/>
      <c r="D695" s="460"/>
      <c r="E695" s="446"/>
      <c r="F695" s="445"/>
      <c r="G695" s="462"/>
      <c r="H695" s="484"/>
      <c r="I695" s="463"/>
      <c r="J695" s="485"/>
      <c r="K695" s="14"/>
      <c r="Q695" s="127" t="str">
        <f t="shared" si="73"/>
        <v/>
      </c>
      <c r="S695" s="39" t="str">
        <f>IF($H695=$O$5, "", IF($D695="", "", IF($D695&lt;Dashboard!$AJ$1, $S$3, IF($D695=Dashboard!$AJ$1, $S$4, IF($T695&lt;=$T$5, $S$5, $S$6)))))</f>
        <v/>
      </c>
      <c r="T695" s="39" t="str">
        <f>IF($H695=$O$5, "", IF($D695="", "", NETWORKDAYS(Dashboard!$AJ$1, $D695, Timesheet!$S$50:$S$89)-1))</f>
        <v/>
      </c>
      <c r="V695" s="76" t="str">
        <f t="shared" si="74"/>
        <v/>
      </c>
      <c r="W695" s="76" t="str">
        <f t="shared" si="75"/>
        <v/>
      </c>
      <c r="Y695" s="39" t="str">
        <f t="shared" si="76"/>
        <v/>
      </c>
      <c r="Z695" s="39" t="str">
        <f t="shared" si="77"/>
        <v/>
      </c>
      <c r="AB695" s="106" t="str">
        <f t="shared" si="78"/>
        <v/>
      </c>
    </row>
    <row r="696" spans="1:28" x14ac:dyDescent="0.25">
      <c r="A696" s="14"/>
      <c r="B696" s="153" t="str">
        <f t="shared" si="72"/>
        <v/>
      </c>
      <c r="C696" s="14"/>
      <c r="D696" s="460"/>
      <c r="E696" s="446"/>
      <c r="F696" s="445"/>
      <c r="G696" s="462"/>
      <c r="H696" s="484"/>
      <c r="I696" s="463"/>
      <c r="J696" s="485"/>
      <c r="K696" s="14"/>
      <c r="Q696" s="127" t="str">
        <f t="shared" si="73"/>
        <v/>
      </c>
      <c r="S696" s="39" t="str">
        <f>IF($H696=$O$5, "", IF($D696="", "", IF($D696&lt;Dashboard!$AJ$1, $S$3, IF($D696=Dashboard!$AJ$1, $S$4, IF($T696&lt;=$T$5, $S$5, $S$6)))))</f>
        <v/>
      </c>
      <c r="T696" s="39" t="str">
        <f>IF($H696=$O$5, "", IF($D696="", "", NETWORKDAYS(Dashboard!$AJ$1, $D696, Timesheet!$S$50:$S$89)-1))</f>
        <v/>
      </c>
      <c r="V696" s="76" t="str">
        <f t="shared" si="74"/>
        <v/>
      </c>
      <c r="W696" s="76" t="str">
        <f t="shared" si="75"/>
        <v/>
      </c>
      <c r="Y696" s="39" t="str">
        <f t="shared" si="76"/>
        <v/>
      </c>
      <c r="Z696" s="39" t="str">
        <f t="shared" si="77"/>
        <v/>
      </c>
      <c r="AB696" s="106" t="str">
        <f t="shared" si="78"/>
        <v/>
      </c>
    </row>
    <row r="697" spans="1:28" x14ac:dyDescent="0.25">
      <c r="A697" s="14"/>
      <c r="B697" s="153" t="str">
        <f t="shared" si="72"/>
        <v/>
      </c>
      <c r="C697" s="14"/>
      <c r="D697" s="460"/>
      <c r="E697" s="446"/>
      <c r="F697" s="445"/>
      <c r="G697" s="462"/>
      <c r="H697" s="484"/>
      <c r="I697" s="463"/>
      <c r="J697" s="485"/>
      <c r="K697" s="14"/>
      <c r="Q697" s="127" t="str">
        <f t="shared" si="73"/>
        <v/>
      </c>
      <c r="S697" s="39" t="str">
        <f>IF($H697=$O$5, "", IF($D697="", "", IF($D697&lt;Dashboard!$AJ$1, $S$3, IF($D697=Dashboard!$AJ$1, $S$4, IF($T697&lt;=$T$5, $S$5, $S$6)))))</f>
        <v/>
      </c>
      <c r="T697" s="39" t="str">
        <f>IF($H697=$O$5, "", IF($D697="", "", NETWORKDAYS(Dashboard!$AJ$1, $D697, Timesheet!$S$50:$S$89)-1))</f>
        <v/>
      </c>
      <c r="V697" s="76" t="str">
        <f t="shared" si="74"/>
        <v/>
      </c>
      <c r="W697" s="76" t="str">
        <f t="shared" si="75"/>
        <v/>
      </c>
      <c r="Y697" s="39" t="str">
        <f t="shared" si="76"/>
        <v/>
      </c>
      <c r="Z697" s="39" t="str">
        <f t="shared" si="77"/>
        <v/>
      </c>
      <c r="AB697" s="106" t="str">
        <f t="shared" si="78"/>
        <v/>
      </c>
    </row>
    <row r="698" spans="1:28" x14ac:dyDescent="0.25">
      <c r="A698" s="14"/>
      <c r="B698" s="153" t="str">
        <f t="shared" si="72"/>
        <v/>
      </c>
      <c r="C698" s="14"/>
      <c r="D698" s="460"/>
      <c r="E698" s="446"/>
      <c r="F698" s="445"/>
      <c r="G698" s="462"/>
      <c r="H698" s="484"/>
      <c r="I698" s="463"/>
      <c r="J698" s="485"/>
      <c r="K698" s="14"/>
      <c r="Q698" s="127" t="str">
        <f t="shared" si="73"/>
        <v/>
      </c>
      <c r="S698" s="39" t="str">
        <f>IF($H698=$O$5, "", IF($D698="", "", IF($D698&lt;Dashboard!$AJ$1, $S$3, IF($D698=Dashboard!$AJ$1, $S$4, IF($T698&lt;=$T$5, $S$5, $S$6)))))</f>
        <v/>
      </c>
      <c r="T698" s="39" t="str">
        <f>IF($H698=$O$5, "", IF($D698="", "", NETWORKDAYS(Dashboard!$AJ$1, $D698, Timesheet!$S$50:$S$89)-1))</f>
        <v/>
      </c>
      <c r="V698" s="76" t="str">
        <f t="shared" si="74"/>
        <v/>
      </c>
      <c r="W698" s="76" t="str">
        <f t="shared" si="75"/>
        <v/>
      </c>
      <c r="Y698" s="39" t="str">
        <f t="shared" si="76"/>
        <v/>
      </c>
      <c r="Z698" s="39" t="str">
        <f t="shared" si="77"/>
        <v/>
      </c>
      <c r="AB698" s="106" t="str">
        <f t="shared" si="78"/>
        <v/>
      </c>
    </row>
    <row r="699" spans="1:28" x14ac:dyDescent="0.25">
      <c r="A699" s="14"/>
      <c r="B699" s="153" t="str">
        <f t="shared" si="72"/>
        <v/>
      </c>
      <c r="C699" s="14"/>
      <c r="D699" s="460"/>
      <c r="E699" s="446"/>
      <c r="F699" s="445"/>
      <c r="G699" s="462"/>
      <c r="H699" s="484"/>
      <c r="I699" s="463"/>
      <c r="J699" s="485"/>
      <c r="K699" s="14"/>
      <c r="Q699" s="127" t="str">
        <f t="shared" si="73"/>
        <v/>
      </c>
      <c r="S699" s="39" t="str">
        <f>IF($H699=$O$5, "", IF($D699="", "", IF($D699&lt;Dashboard!$AJ$1, $S$3, IF($D699=Dashboard!$AJ$1, $S$4, IF($T699&lt;=$T$5, $S$5, $S$6)))))</f>
        <v/>
      </c>
      <c r="T699" s="39" t="str">
        <f>IF($H699=$O$5, "", IF($D699="", "", NETWORKDAYS(Dashboard!$AJ$1, $D699, Timesheet!$S$50:$S$89)-1))</f>
        <v/>
      </c>
      <c r="V699" s="76" t="str">
        <f t="shared" si="74"/>
        <v/>
      </c>
      <c r="W699" s="76" t="str">
        <f t="shared" si="75"/>
        <v/>
      </c>
      <c r="Y699" s="39" t="str">
        <f t="shared" si="76"/>
        <v/>
      </c>
      <c r="Z699" s="39" t="str">
        <f t="shared" si="77"/>
        <v/>
      </c>
      <c r="AB699" s="106" t="str">
        <f t="shared" si="78"/>
        <v/>
      </c>
    </row>
    <row r="700" spans="1:28" x14ac:dyDescent="0.25">
      <c r="A700" s="14"/>
      <c r="B700" s="153" t="str">
        <f t="shared" si="72"/>
        <v/>
      </c>
      <c r="C700" s="14"/>
      <c r="D700" s="460"/>
      <c r="E700" s="446"/>
      <c r="F700" s="445"/>
      <c r="G700" s="462"/>
      <c r="H700" s="484"/>
      <c r="I700" s="463"/>
      <c r="J700" s="485"/>
      <c r="K700" s="14"/>
      <c r="Q700" s="127" t="str">
        <f t="shared" si="73"/>
        <v/>
      </c>
      <c r="S700" s="39" t="str">
        <f>IF($H700=$O$5, "", IF($D700="", "", IF($D700&lt;Dashboard!$AJ$1, $S$3, IF($D700=Dashboard!$AJ$1, $S$4, IF($T700&lt;=$T$5, $S$5, $S$6)))))</f>
        <v/>
      </c>
      <c r="T700" s="39" t="str">
        <f>IF($H700=$O$5, "", IF($D700="", "", NETWORKDAYS(Dashboard!$AJ$1, $D700, Timesheet!$S$50:$S$89)-1))</f>
        <v/>
      </c>
      <c r="V700" s="76" t="str">
        <f t="shared" si="74"/>
        <v/>
      </c>
      <c r="W700" s="76" t="str">
        <f t="shared" si="75"/>
        <v/>
      </c>
      <c r="Y700" s="39" t="str">
        <f t="shared" si="76"/>
        <v/>
      </c>
      <c r="Z700" s="39" t="str">
        <f t="shared" si="77"/>
        <v/>
      </c>
      <c r="AB700" s="106" t="str">
        <f t="shared" si="78"/>
        <v/>
      </c>
    </row>
    <row r="701" spans="1:28" x14ac:dyDescent="0.25">
      <c r="A701" s="14"/>
      <c r="B701" s="153" t="str">
        <f t="shared" si="72"/>
        <v/>
      </c>
      <c r="C701" s="14"/>
      <c r="D701" s="460"/>
      <c r="E701" s="446"/>
      <c r="F701" s="445"/>
      <c r="G701" s="462"/>
      <c r="H701" s="484"/>
      <c r="I701" s="463"/>
      <c r="J701" s="485"/>
      <c r="K701" s="14"/>
      <c r="Q701" s="127" t="str">
        <f t="shared" si="73"/>
        <v/>
      </c>
      <c r="S701" s="39" t="str">
        <f>IF($H701=$O$5, "", IF($D701="", "", IF($D701&lt;Dashboard!$AJ$1, $S$3, IF($D701=Dashboard!$AJ$1, $S$4, IF($T701&lt;=$T$5, $S$5, $S$6)))))</f>
        <v/>
      </c>
      <c r="T701" s="39" t="str">
        <f>IF($H701=$O$5, "", IF($D701="", "", NETWORKDAYS(Dashboard!$AJ$1, $D701, Timesheet!$S$50:$S$89)-1))</f>
        <v/>
      </c>
      <c r="V701" s="76" t="str">
        <f t="shared" si="74"/>
        <v/>
      </c>
      <c r="W701" s="76" t="str">
        <f t="shared" si="75"/>
        <v/>
      </c>
      <c r="Y701" s="39" t="str">
        <f t="shared" si="76"/>
        <v/>
      </c>
      <c r="Z701" s="39" t="str">
        <f t="shared" si="77"/>
        <v/>
      </c>
      <c r="AB701" s="106" t="str">
        <f t="shared" si="78"/>
        <v/>
      </c>
    </row>
    <row r="702" spans="1:28" x14ac:dyDescent="0.25">
      <c r="A702" s="14"/>
      <c r="B702" s="153" t="str">
        <f t="shared" si="72"/>
        <v/>
      </c>
      <c r="C702" s="14"/>
      <c r="D702" s="460"/>
      <c r="E702" s="446"/>
      <c r="F702" s="445"/>
      <c r="G702" s="462"/>
      <c r="H702" s="484"/>
      <c r="I702" s="463"/>
      <c r="J702" s="485"/>
      <c r="K702" s="14"/>
      <c r="Q702" s="127" t="str">
        <f t="shared" si="73"/>
        <v/>
      </c>
      <c r="S702" s="39" t="str">
        <f>IF($H702=$O$5, "", IF($D702="", "", IF($D702&lt;Dashboard!$AJ$1, $S$3, IF($D702=Dashboard!$AJ$1, $S$4, IF($T702&lt;=$T$5, $S$5, $S$6)))))</f>
        <v/>
      </c>
      <c r="T702" s="39" t="str">
        <f>IF($H702=$O$5, "", IF($D702="", "", NETWORKDAYS(Dashboard!$AJ$1, $D702, Timesheet!$S$50:$S$89)-1))</f>
        <v/>
      </c>
      <c r="V702" s="76" t="str">
        <f t="shared" si="74"/>
        <v/>
      </c>
      <c r="W702" s="76" t="str">
        <f t="shared" si="75"/>
        <v/>
      </c>
      <c r="Y702" s="39" t="str">
        <f t="shared" si="76"/>
        <v/>
      </c>
      <c r="Z702" s="39" t="str">
        <f t="shared" si="77"/>
        <v/>
      </c>
      <c r="AB702" s="106" t="str">
        <f t="shared" si="78"/>
        <v/>
      </c>
    </row>
    <row r="703" spans="1:28" x14ac:dyDescent="0.25">
      <c r="A703" s="14"/>
      <c r="B703" s="153" t="str">
        <f t="shared" si="72"/>
        <v/>
      </c>
      <c r="C703" s="14"/>
      <c r="D703" s="460"/>
      <c r="E703" s="446"/>
      <c r="F703" s="445"/>
      <c r="G703" s="462"/>
      <c r="H703" s="484"/>
      <c r="I703" s="463"/>
      <c r="J703" s="485"/>
      <c r="K703" s="14"/>
      <c r="Q703" s="127" t="str">
        <f t="shared" si="73"/>
        <v/>
      </c>
      <c r="S703" s="39" t="str">
        <f>IF($H703=$O$5, "", IF($D703="", "", IF($D703&lt;Dashboard!$AJ$1, $S$3, IF($D703=Dashboard!$AJ$1, $S$4, IF($T703&lt;=$T$5, $S$5, $S$6)))))</f>
        <v/>
      </c>
      <c r="T703" s="39" t="str">
        <f>IF($H703=$O$5, "", IF($D703="", "", NETWORKDAYS(Dashboard!$AJ$1, $D703, Timesheet!$S$50:$S$89)-1))</f>
        <v/>
      </c>
      <c r="V703" s="76" t="str">
        <f t="shared" si="74"/>
        <v/>
      </c>
      <c r="W703" s="76" t="str">
        <f t="shared" si="75"/>
        <v/>
      </c>
      <c r="Y703" s="39" t="str">
        <f t="shared" si="76"/>
        <v/>
      </c>
      <c r="Z703" s="39" t="str">
        <f t="shared" si="77"/>
        <v/>
      </c>
      <c r="AB703" s="106" t="str">
        <f t="shared" si="78"/>
        <v/>
      </c>
    </row>
    <row r="704" spans="1:28" x14ac:dyDescent="0.25">
      <c r="A704" s="14"/>
      <c r="B704" s="153" t="str">
        <f t="shared" si="72"/>
        <v/>
      </c>
      <c r="C704" s="14"/>
      <c r="D704" s="460"/>
      <c r="E704" s="446"/>
      <c r="F704" s="445"/>
      <c r="G704" s="462"/>
      <c r="H704" s="484"/>
      <c r="I704" s="463"/>
      <c r="J704" s="485"/>
      <c r="K704" s="14"/>
      <c r="Q704" s="127" t="str">
        <f t="shared" si="73"/>
        <v/>
      </c>
      <c r="S704" s="39" t="str">
        <f>IF($H704=$O$5, "", IF($D704="", "", IF($D704&lt;Dashboard!$AJ$1, $S$3, IF($D704=Dashboard!$AJ$1, $S$4, IF($T704&lt;=$T$5, $S$5, $S$6)))))</f>
        <v/>
      </c>
      <c r="T704" s="39" t="str">
        <f>IF($H704=$O$5, "", IF($D704="", "", NETWORKDAYS(Dashboard!$AJ$1, $D704, Timesheet!$S$50:$S$89)-1))</f>
        <v/>
      </c>
      <c r="V704" s="76" t="str">
        <f t="shared" si="74"/>
        <v/>
      </c>
      <c r="W704" s="76" t="str">
        <f t="shared" si="75"/>
        <v/>
      </c>
      <c r="Y704" s="39" t="str">
        <f t="shared" si="76"/>
        <v/>
      </c>
      <c r="Z704" s="39" t="str">
        <f t="shared" si="77"/>
        <v/>
      </c>
      <c r="AB704" s="106" t="str">
        <f t="shared" si="78"/>
        <v/>
      </c>
    </row>
    <row r="705" spans="1:28" x14ac:dyDescent="0.25">
      <c r="A705" s="14"/>
      <c r="B705" s="153" t="str">
        <f t="shared" si="72"/>
        <v/>
      </c>
      <c r="C705" s="14"/>
      <c r="D705" s="460"/>
      <c r="E705" s="446"/>
      <c r="F705" s="445"/>
      <c r="G705" s="462"/>
      <c r="H705" s="484"/>
      <c r="I705" s="463"/>
      <c r="J705" s="485"/>
      <c r="K705" s="14"/>
      <c r="Q705" s="127" t="str">
        <f t="shared" si="73"/>
        <v/>
      </c>
      <c r="S705" s="39" t="str">
        <f>IF($H705=$O$5, "", IF($D705="", "", IF($D705&lt;Dashboard!$AJ$1, $S$3, IF($D705=Dashboard!$AJ$1, $S$4, IF($T705&lt;=$T$5, $S$5, $S$6)))))</f>
        <v/>
      </c>
      <c r="T705" s="39" t="str">
        <f>IF($H705=$O$5, "", IF($D705="", "", NETWORKDAYS(Dashboard!$AJ$1, $D705, Timesheet!$S$50:$S$89)-1))</f>
        <v/>
      </c>
      <c r="V705" s="76" t="str">
        <f t="shared" si="74"/>
        <v/>
      </c>
      <c r="W705" s="76" t="str">
        <f t="shared" si="75"/>
        <v/>
      </c>
      <c r="Y705" s="39" t="str">
        <f t="shared" si="76"/>
        <v/>
      </c>
      <c r="Z705" s="39" t="str">
        <f t="shared" si="77"/>
        <v/>
      </c>
      <c r="AB705" s="106" t="str">
        <f t="shared" si="78"/>
        <v/>
      </c>
    </row>
    <row r="706" spans="1:28" x14ac:dyDescent="0.25">
      <c r="A706" s="14"/>
      <c r="B706" s="153" t="str">
        <f t="shared" si="72"/>
        <v/>
      </c>
      <c r="C706" s="14"/>
      <c r="D706" s="460"/>
      <c r="E706" s="446"/>
      <c r="F706" s="445"/>
      <c r="G706" s="462"/>
      <c r="H706" s="484"/>
      <c r="I706" s="463"/>
      <c r="J706" s="485"/>
      <c r="K706" s="14"/>
      <c r="Q706" s="127" t="str">
        <f t="shared" si="73"/>
        <v/>
      </c>
      <c r="S706" s="39" t="str">
        <f>IF($H706=$O$5, "", IF($D706="", "", IF($D706&lt;Dashboard!$AJ$1, $S$3, IF($D706=Dashboard!$AJ$1, $S$4, IF($T706&lt;=$T$5, $S$5, $S$6)))))</f>
        <v/>
      </c>
      <c r="T706" s="39" t="str">
        <f>IF($H706=$O$5, "", IF($D706="", "", NETWORKDAYS(Dashboard!$AJ$1, $D706, Timesheet!$S$50:$S$89)-1))</f>
        <v/>
      </c>
      <c r="V706" s="76" t="str">
        <f t="shared" si="74"/>
        <v/>
      </c>
      <c r="W706" s="76" t="str">
        <f t="shared" si="75"/>
        <v/>
      </c>
      <c r="Y706" s="39" t="str">
        <f t="shared" si="76"/>
        <v/>
      </c>
      <c r="Z706" s="39" t="str">
        <f t="shared" si="77"/>
        <v/>
      </c>
      <c r="AB706" s="106" t="str">
        <f t="shared" si="78"/>
        <v/>
      </c>
    </row>
    <row r="707" spans="1:28" x14ac:dyDescent="0.25">
      <c r="A707" s="14"/>
      <c r="B707" s="153" t="str">
        <f t="shared" si="72"/>
        <v/>
      </c>
      <c r="C707" s="14"/>
      <c r="D707" s="460"/>
      <c r="E707" s="446"/>
      <c r="F707" s="445"/>
      <c r="G707" s="462"/>
      <c r="H707" s="484"/>
      <c r="I707" s="463"/>
      <c r="J707" s="485"/>
      <c r="K707" s="14"/>
      <c r="Q707" s="127" t="str">
        <f t="shared" si="73"/>
        <v/>
      </c>
      <c r="S707" s="39" t="str">
        <f>IF($H707=$O$5, "", IF($D707="", "", IF($D707&lt;Dashboard!$AJ$1, $S$3, IF($D707=Dashboard!$AJ$1, $S$4, IF($T707&lt;=$T$5, $S$5, $S$6)))))</f>
        <v/>
      </c>
      <c r="T707" s="39" t="str">
        <f>IF($H707=$O$5, "", IF($D707="", "", NETWORKDAYS(Dashboard!$AJ$1, $D707, Timesheet!$S$50:$S$89)-1))</f>
        <v/>
      </c>
      <c r="V707" s="76" t="str">
        <f t="shared" si="74"/>
        <v/>
      </c>
      <c r="W707" s="76" t="str">
        <f t="shared" si="75"/>
        <v/>
      </c>
      <c r="Y707" s="39" t="str">
        <f t="shared" si="76"/>
        <v/>
      </c>
      <c r="Z707" s="39" t="str">
        <f t="shared" si="77"/>
        <v/>
      </c>
      <c r="AB707" s="106" t="str">
        <f t="shared" si="78"/>
        <v/>
      </c>
    </row>
    <row r="708" spans="1:28" x14ac:dyDescent="0.25">
      <c r="A708" s="14"/>
      <c r="B708" s="153" t="str">
        <f t="shared" si="72"/>
        <v/>
      </c>
      <c r="C708" s="14"/>
      <c r="D708" s="460"/>
      <c r="E708" s="446"/>
      <c r="F708" s="445"/>
      <c r="G708" s="462"/>
      <c r="H708" s="484"/>
      <c r="I708" s="463"/>
      <c r="J708" s="485"/>
      <c r="K708" s="14"/>
      <c r="Q708" s="127" t="str">
        <f t="shared" si="73"/>
        <v/>
      </c>
      <c r="S708" s="39" t="str">
        <f>IF($H708=$O$5, "", IF($D708="", "", IF($D708&lt;Dashboard!$AJ$1, $S$3, IF($D708=Dashboard!$AJ$1, $S$4, IF($T708&lt;=$T$5, $S$5, $S$6)))))</f>
        <v/>
      </c>
      <c r="T708" s="39" t="str">
        <f>IF($H708=$O$5, "", IF($D708="", "", NETWORKDAYS(Dashboard!$AJ$1, $D708, Timesheet!$S$50:$S$89)-1))</f>
        <v/>
      </c>
      <c r="V708" s="76" t="str">
        <f t="shared" si="74"/>
        <v/>
      </c>
      <c r="W708" s="76" t="str">
        <f t="shared" si="75"/>
        <v/>
      </c>
      <c r="Y708" s="39" t="str">
        <f t="shared" si="76"/>
        <v/>
      </c>
      <c r="Z708" s="39" t="str">
        <f t="shared" si="77"/>
        <v/>
      </c>
      <c r="AB708" s="106" t="str">
        <f t="shared" si="78"/>
        <v/>
      </c>
    </row>
    <row r="709" spans="1:28" x14ac:dyDescent="0.25">
      <c r="A709" s="14"/>
      <c r="B709" s="153" t="str">
        <f t="shared" si="72"/>
        <v/>
      </c>
      <c r="C709" s="14"/>
      <c r="D709" s="460"/>
      <c r="E709" s="446"/>
      <c r="F709" s="445"/>
      <c r="G709" s="462"/>
      <c r="H709" s="484"/>
      <c r="I709" s="463"/>
      <c r="J709" s="485"/>
      <c r="K709" s="14"/>
      <c r="Q709" s="127" t="str">
        <f t="shared" si="73"/>
        <v/>
      </c>
      <c r="S709" s="39" t="str">
        <f>IF($H709=$O$5, "", IF($D709="", "", IF($D709&lt;Dashboard!$AJ$1, $S$3, IF($D709=Dashboard!$AJ$1, $S$4, IF($T709&lt;=$T$5, $S$5, $S$6)))))</f>
        <v/>
      </c>
      <c r="T709" s="39" t="str">
        <f>IF($H709=$O$5, "", IF($D709="", "", NETWORKDAYS(Dashboard!$AJ$1, $D709, Timesheet!$S$50:$S$89)-1))</f>
        <v/>
      </c>
      <c r="V709" s="76" t="str">
        <f t="shared" si="74"/>
        <v/>
      </c>
      <c r="W709" s="76" t="str">
        <f t="shared" si="75"/>
        <v/>
      </c>
      <c r="Y709" s="39" t="str">
        <f t="shared" si="76"/>
        <v/>
      </c>
      <c r="Z709" s="39" t="str">
        <f t="shared" si="77"/>
        <v/>
      </c>
      <c r="AB709" s="106" t="str">
        <f t="shared" si="78"/>
        <v/>
      </c>
    </row>
    <row r="710" spans="1:28" x14ac:dyDescent="0.25">
      <c r="A710" s="14"/>
      <c r="B710" s="153" t="str">
        <f t="shared" si="72"/>
        <v/>
      </c>
      <c r="C710" s="14"/>
      <c r="D710" s="460"/>
      <c r="E710" s="446"/>
      <c r="F710" s="445"/>
      <c r="G710" s="462"/>
      <c r="H710" s="484"/>
      <c r="I710" s="463"/>
      <c r="J710" s="485"/>
      <c r="K710" s="14"/>
      <c r="Q710" s="127" t="str">
        <f t="shared" si="73"/>
        <v/>
      </c>
      <c r="S710" s="39" t="str">
        <f>IF($H710=$O$5, "", IF($D710="", "", IF($D710&lt;Dashboard!$AJ$1, $S$3, IF($D710=Dashboard!$AJ$1, $S$4, IF($T710&lt;=$T$5, $S$5, $S$6)))))</f>
        <v/>
      </c>
      <c r="T710" s="39" t="str">
        <f>IF($H710=$O$5, "", IF($D710="", "", NETWORKDAYS(Dashboard!$AJ$1, $D710, Timesheet!$S$50:$S$89)-1))</f>
        <v/>
      </c>
      <c r="V710" s="76" t="str">
        <f t="shared" si="74"/>
        <v/>
      </c>
      <c r="W710" s="76" t="str">
        <f t="shared" si="75"/>
        <v/>
      </c>
      <c r="Y710" s="39" t="str">
        <f t="shared" si="76"/>
        <v/>
      </c>
      <c r="Z710" s="39" t="str">
        <f t="shared" si="77"/>
        <v/>
      </c>
      <c r="AB710" s="106" t="str">
        <f t="shared" si="78"/>
        <v/>
      </c>
    </row>
    <row r="711" spans="1:28" x14ac:dyDescent="0.25">
      <c r="A711" s="14"/>
      <c r="B711" s="153" t="str">
        <f t="shared" si="72"/>
        <v/>
      </c>
      <c r="C711" s="14"/>
      <c r="D711" s="460"/>
      <c r="E711" s="446"/>
      <c r="F711" s="445"/>
      <c r="G711" s="462"/>
      <c r="H711" s="484"/>
      <c r="I711" s="463"/>
      <c r="J711" s="485"/>
      <c r="K711" s="14"/>
      <c r="Q711" s="127" t="str">
        <f t="shared" si="73"/>
        <v/>
      </c>
      <c r="S711" s="39" t="str">
        <f>IF($H711=$O$5, "", IF($D711="", "", IF($D711&lt;Dashboard!$AJ$1, $S$3, IF($D711=Dashboard!$AJ$1, $S$4, IF($T711&lt;=$T$5, $S$5, $S$6)))))</f>
        <v/>
      </c>
      <c r="T711" s="39" t="str">
        <f>IF($H711=$O$5, "", IF($D711="", "", NETWORKDAYS(Dashboard!$AJ$1, $D711, Timesheet!$S$50:$S$89)-1))</f>
        <v/>
      </c>
      <c r="V711" s="76" t="str">
        <f t="shared" si="74"/>
        <v/>
      </c>
      <c r="W711" s="76" t="str">
        <f t="shared" si="75"/>
        <v/>
      </c>
      <c r="Y711" s="39" t="str">
        <f t="shared" si="76"/>
        <v/>
      </c>
      <c r="Z711" s="39" t="str">
        <f t="shared" si="77"/>
        <v/>
      </c>
      <c r="AB711" s="106" t="str">
        <f t="shared" si="78"/>
        <v/>
      </c>
    </row>
    <row r="712" spans="1:28" x14ac:dyDescent="0.25">
      <c r="A712" s="14"/>
      <c r="B712" s="153" t="str">
        <f t="shared" si="72"/>
        <v/>
      </c>
      <c r="C712" s="14"/>
      <c r="D712" s="460"/>
      <c r="E712" s="446"/>
      <c r="F712" s="445"/>
      <c r="G712" s="462"/>
      <c r="H712" s="484"/>
      <c r="I712" s="463"/>
      <c r="J712" s="485"/>
      <c r="K712" s="14"/>
      <c r="Q712" s="127" t="str">
        <f t="shared" si="73"/>
        <v/>
      </c>
      <c r="S712" s="39" t="str">
        <f>IF($H712=$O$5, "", IF($D712="", "", IF($D712&lt;Dashboard!$AJ$1, $S$3, IF($D712=Dashboard!$AJ$1, $S$4, IF($T712&lt;=$T$5, $S$5, $S$6)))))</f>
        <v/>
      </c>
      <c r="T712" s="39" t="str">
        <f>IF($H712=$O$5, "", IF($D712="", "", NETWORKDAYS(Dashboard!$AJ$1, $D712, Timesheet!$S$50:$S$89)-1))</f>
        <v/>
      </c>
      <c r="V712" s="76" t="str">
        <f t="shared" si="74"/>
        <v/>
      </c>
      <c r="W712" s="76" t="str">
        <f t="shared" si="75"/>
        <v/>
      </c>
      <c r="Y712" s="39" t="str">
        <f t="shared" si="76"/>
        <v/>
      </c>
      <c r="Z712" s="39" t="str">
        <f t="shared" si="77"/>
        <v/>
      </c>
      <c r="AB712" s="106" t="str">
        <f t="shared" si="78"/>
        <v/>
      </c>
    </row>
    <row r="713" spans="1:28" x14ac:dyDescent="0.25">
      <c r="A713" s="14"/>
      <c r="B713" s="153" t="str">
        <f t="shared" si="72"/>
        <v/>
      </c>
      <c r="C713" s="14"/>
      <c r="D713" s="460"/>
      <c r="E713" s="446"/>
      <c r="F713" s="445"/>
      <c r="G713" s="462"/>
      <c r="H713" s="484"/>
      <c r="I713" s="463"/>
      <c r="J713" s="485"/>
      <c r="K713" s="14"/>
      <c r="Q713" s="127" t="str">
        <f t="shared" si="73"/>
        <v/>
      </c>
      <c r="S713" s="39" t="str">
        <f>IF($H713=$O$5, "", IF($D713="", "", IF($D713&lt;Dashboard!$AJ$1, $S$3, IF($D713=Dashboard!$AJ$1, $S$4, IF($T713&lt;=$T$5, $S$5, $S$6)))))</f>
        <v/>
      </c>
      <c r="T713" s="39" t="str">
        <f>IF($H713=$O$5, "", IF($D713="", "", NETWORKDAYS(Dashboard!$AJ$1, $D713, Timesheet!$S$50:$S$89)-1))</f>
        <v/>
      </c>
      <c r="V713" s="76" t="str">
        <f t="shared" si="74"/>
        <v/>
      </c>
      <c r="W713" s="76" t="str">
        <f t="shared" si="75"/>
        <v/>
      </c>
      <c r="Y713" s="39" t="str">
        <f t="shared" si="76"/>
        <v/>
      </c>
      <c r="Z713" s="39" t="str">
        <f t="shared" si="77"/>
        <v/>
      </c>
      <c r="AB713" s="106" t="str">
        <f t="shared" si="78"/>
        <v/>
      </c>
    </row>
    <row r="714" spans="1:28" x14ac:dyDescent="0.25">
      <c r="A714" s="14"/>
      <c r="B714" s="153" t="str">
        <f t="shared" si="72"/>
        <v/>
      </c>
      <c r="C714" s="14"/>
      <c r="D714" s="460"/>
      <c r="E714" s="446"/>
      <c r="F714" s="445"/>
      <c r="G714" s="462"/>
      <c r="H714" s="484"/>
      <c r="I714" s="463"/>
      <c r="J714" s="485"/>
      <c r="K714" s="14"/>
      <c r="Q714" s="127" t="str">
        <f t="shared" si="73"/>
        <v/>
      </c>
      <c r="S714" s="39" t="str">
        <f>IF($H714=$O$5, "", IF($D714="", "", IF($D714&lt;Dashboard!$AJ$1, $S$3, IF($D714=Dashboard!$AJ$1, $S$4, IF($T714&lt;=$T$5, $S$5, $S$6)))))</f>
        <v/>
      </c>
      <c r="T714" s="39" t="str">
        <f>IF($H714=$O$5, "", IF($D714="", "", NETWORKDAYS(Dashboard!$AJ$1, $D714, Timesheet!$S$50:$S$89)-1))</f>
        <v/>
      </c>
      <c r="V714" s="76" t="str">
        <f t="shared" si="74"/>
        <v/>
      </c>
      <c r="W714" s="76" t="str">
        <f t="shared" si="75"/>
        <v/>
      </c>
      <c r="Y714" s="39" t="str">
        <f t="shared" si="76"/>
        <v/>
      </c>
      <c r="Z714" s="39" t="str">
        <f t="shared" si="77"/>
        <v/>
      </c>
      <c r="AB714" s="106" t="str">
        <f t="shared" si="78"/>
        <v/>
      </c>
    </row>
    <row r="715" spans="1:28" x14ac:dyDescent="0.25">
      <c r="A715" s="14"/>
      <c r="B715" s="153" t="str">
        <f t="shared" si="72"/>
        <v/>
      </c>
      <c r="C715" s="14"/>
      <c r="D715" s="460"/>
      <c r="E715" s="446"/>
      <c r="F715" s="445"/>
      <c r="G715" s="462"/>
      <c r="H715" s="484"/>
      <c r="I715" s="463"/>
      <c r="J715" s="485"/>
      <c r="K715" s="14"/>
      <c r="Q715" s="127" t="str">
        <f t="shared" si="73"/>
        <v/>
      </c>
      <c r="S715" s="39" t="str">
        <f>IF($H715=$O$5, "", IF($D715="", "", IF($D715&lt;Dashboard!$AJ$1, $S$3, IF($D715=Dashboard!$AJ$1, $S$4, IF($T715&lt;=$T$5, $S$5, $S$6)))))</f>
        <v/>
      </c>
      <c r="T715" s="39" t="str">
        <f>IF($H715=$O$5, "", IF($D715="", "", NETWORKDAYS(Dashboard!$AJ$1, $D715, Timesheet!$S$50:$S$89)-1))</f>
        <v/>
      </c>
      <c r="V715" s="76" t="str">
        <f t="shared" si="74"/>
        <v/>
      </c>
      <c r="W715" s="76" t="str">
        <f t="shared" si="75"/>
        <v/>
      </c>
      <c r="Y715" s="39" t="str">
        <f t="shared" si="76"/>
        <v/>
      </c>
      <c r="Z715" s="39" t="str">
        <f t="shared" si="77"/>
        <v/>
      </c>
      <c r="AB715" s="106" t="str">
        <f t="shared" si="78"/>
        <v/>
      </c>
    </row>
    <row r="716" spans="1:28" x14ac:dyDescent="0.25">
      <c r="A716" s="14"/>
      <c r="B716" s="153" t="str">
        <f t="shared" ref="B716:B779" si="79">IFERROR(INDEX($B$5:$B$7, MATCH($S716, $D$5:$D$7, 0)), "")</f>
        <v/>
      </c>
      <c r="C716" s="14"/>
      <c r="D716" s="460"/>
      <c r="E716" s="446"/>
      <c r="F716" s="445"/>
      <c r="G716" s="462"/>
      <c r="H716" s="484"/>
      <c r="I716" s="463"/>
      <c r="J716" s="485"/>
      <c r="K716" s="14"/>
      <c r="Q716" s="127" t="str">
        <f t="shared" ref="Q716:Q779" si="80">IF($G716="","",IFERROR(ROUND(INDEX($O$11:$O$18,MATCH($E716,$N$11:$N$18,0))*$G716*24, 2),""))</f>
        <v/>
      </c>
      <c r="S716" s="39" t="str">
        <f>IF($H716=$O$5, "", IF($D716="", "", IF($D716&lt;Dashboard!$AJ$1, $S$3, IF($D716=Dashboard!$AJ$1, $S$4, IF($T716&lt;=$T$5, $S$5, $S$6)))))</f>
        <v/>
      </c>
      <c r="T716" s="39" t="str">
        <f>IF($H716=$O$5, "", IF($D716="", "", NETWORKDAYS(Dashboard!$AJ$1, $D716, Timesheet!$S$50:$S$89)-1))</f>
        <v/>
      </c>
      <c r="V716" s="76" t="str">
        <f t="shared" ref="V716:V779" si="81">IF($Q716="", "", IF($I716="", $Q716, ""))</f>
        <v/>
      </c>
      <c r="W716" s="76" t="str">
        <f t="shared" ref="W716:W779" si="82">IF($Q716="", "", IF($I716="", "", $Q716))</f>
        <v/>
      </c>
      <c r="Y716" s="39" t="str">
        <f t="shared" ref="Y716:Y779" si="83">IF($D716="", "", TEXT($D716, "ddd"))</f>
        <v/>
      </c>
      <c r="Z716" s="39" t="str">
        <f t="shared" ref="Z716:Z779" si="84">IF($Y716="", "", CONCATENATE($Y716, " - ", IF($E716="", "Uncategorised", $E716)))</f>
        <v/>
      </c>
      <c r="AB716" s="106" t="str">
        <f t="shared" ref="AB716:AB779" si="85">IF($D716="","",IF($E716="","Uncategorised",$E716))</f>
        <v/>
      </c>
    </row>
    <row r="717" spans="1:28" x14ac:dyDescent="0.25">
      <c r="A717" s="14"/>
      <c r="B717" s="153" t="str">
        <f t="shared" si="79"/>
        <v/>
      </c>
      <c r="C717" s="14"/>
      <c r="D717" s="460"/>
      <c r="E717" s="446"/>
      <c r="F717" s="445"/>
      <c r="G717" s="462"/>
      <c r="H717" s="484"/>
      <c r="I717" s="463"/>
      <c r="J717" s="485"/>
      <c r="K717" s="14"/>
      <c r="Q717" s="127" t="str">
        <f t="shared" si="80"/>
        <v/>
      </c>
      <c r="S717" s="39" t="str">
        <f>IF($H717=$O$5, "", IF($D717="", "", IF($D717&lt;Dashboard!$AJ$1, $S$3, IF($D717=Dashboard!$AJ$1, $S$4, IF($T717&lt;=$T$5, $S$5, $S$6)))))</f>
        <v/>
      </c>
      <c r="T717" s="39" t="str">
        <f>IF($H717=$O$5, "", IF($D717="", "", NETWORKDAYS(Dashboard!$AJ$1, $D717, Timesheet!$S$50:$S$89)-1))</f>
        <v/>
      </c>
      <c r="V717" s="76" t="str">
        <f t="shared" si="81"/>
        <v/>
      </c>
      <c r="W717" s="76" t="str">
        <f t="shared" si="82"/>
        <v/>
      </c>
      <c r="Y717" s="39" t="str">
        <f t="shared" si="83"/>
        <v/>
      </c>
      <c r="Z717" s="39" t="str">
        <f t="shared" si="84"/>
        <v/>
      </c>
      <c r="AB717" s="106" t="str">
        <f t="shared" si="85"/>
        <v/>
      </c>
    </row>
    <row r="718" spans="1:28" x14ac:dyDescent="0.25">
      <c r="A718" s="14"/>
      <c r="B718" s="153" t="str">
        <f t="shared" si="79"/>
        <v/>
      </c>
      <c r="C718" s="14"/>
      <c r="D718" s="460"/>
      <c r="E718" s="446"/>
      <c r="F718" s="445"/>
      <c r="G718" s="462"/>
      <c r="H718" s="484"/>
      <c r="I718" s="463"/>
      <c r="J718" s="485"/>
      <c r="K718" s="14"/>
      <c r="Q718" s="127" t="str">
        <f t="shared" si="80"/>
        <v/>
      </c>
      <c r="S718" s="39" t="str">
        <f>IF($H718=$O$5, "", IF($D718="", "", IF($D718&lt;Dashboard!$AJ$1, $S$3, IF($D718=Dashboard!$AJ$1, $S$4, IF($T718&lt;=$T$5, $S$5, $S$6)))))</f>
        <v/>
      </c>
      <c r="T718" s="39" t="str">
        <f>IF($H718=$O$5, "", IF($D718="", "", NETWORKDAYS(Dashboard!$AJ$1, $D718, Timesheet!$S$50:$S$89)-1))</f>
        <v/>
      </c>
      <c r="V718" s="76" t="str">
        <f t="shared" si="81"/>
        <v/>
      </c>
      <c r="W718" s="76" t="str">
        <f t="shared" si="82"/>
        <v/>
      </c>
      <c r="Y718" s="39" t="str">
        <f t="shared" si="83"/>
        <v/>
      </c>
      <c r="Z718" s="39" t="str">
        <f t="shared" si="84"/>
        <v/>
      </c>
      <c r="AB718" s="106" t="str">
        <f t="shared" si="85"/>
        <v/>
      </c>
    </row>
    <row r="719" spans="1:28" x14ac:dyDescent="0.25">
      <c r="A719" s="14"/>
      <c r="B719" s="153" t="str">
        <f t="shared" si="79"/>
        <v/>
      </c>
      <c r="C719" s="14"/>
      <c r="D719" s="460"/>
      <c r="E719" s="446"/>
      <c r="F719" s="445"/>
      <c r="G719" s="462"/>
      <c r="H719" s="484"/>
      <c r="I719" s="463"/>
      <c r="J719" s="485"/>
      <c r="K719" s="14"/>
      <c r="Q719" s="127" t="str">
        <f t="shared" si="80"/>
        <v/>
      </c>
      <c r="S719" s="39" t="str">
        <f>IF($H719=$O$5, "", IF($D719="", "", IF($D719&lt;Dashboard!$AJ$1, $S$3, IF($D719=Dashboard!$AJ$1, $S$4, IF($T719&lt;=$T$5, $S$5, $S$6)))))</f>
        <v/>
      </c>
      <c r="T719" s="39" t="str">
        <f>IF($H719=$O$5, "", IF($D719="", "", NETWORKDAYS(Dashboard!$AJ$1, $D719, Timesheet!$S$50:$S$89)-1))</f>
        <v/>
      </c>
      <c r="V719" s="76" t="str">
        <f t="shared" si="81"/>
        <v/>
      </c>
      <c r="W719" s="76" t="str">
        <f t="shared" si="82"/>
        <v/>
      </c>
      <c r="Y719" s="39" t="str">
        <f t="shared" si="83"/>
        <v/>
      </c>
      <c r="Z719" s="39" t="str">
        <f t="shared" si="84"/>
        <v/>
      </c>
      <c r="AB719" s="106" t="str">
        <f t="shared" si="85"/>
        <v/>
      </c>
    </row>
    <row r="720" spans="1:28" x14ac:dyDescent="0.25">
      <c r="A720" s="14"/>
      <c r="B720" s="153" t="str">
        <f t="shared" si="79"/>
        <v/>
      </c>
      <c r="C720" s="14"/>
      <c r="D720" s="460"/>
      <c r="E720" s="446"/>
      <c r="F720" s="445"/>
      <c r="G720" s="462"/>
      <c r="H720" s="484"/>
      <c r="I720" s="463"/>
      <c r="J720" s="485"/>
      <c r="K720" s="14"/>
      <c r="Q720" s="127" t="str">
        <f t="shared" si="80"/>
        <v/>
      </c>
      <c r="S720" s="39" t="str">
        <f>IF($H720=$O$5, "", IF($D720="", "", IF($D720&lt;Dashboard!$AJ$1, $S$3, IF($D720=Dashboard!$AJ$1, $S$4, IF($T720&lt;=$T$5, $S$5, $S$6)))))</f>
        <v/>
      </c>
      <c r="T720" s="39" t="str">
        <f>IF($H720=$O$5, "", IF($D720="", "", NETWORKDAYS(Dashboard!$AJ$1, $D720, Timesheet!$S$50:$S$89)-1))</f>
        <v/>
      </c>
      <c r="V720" s="76" t="str">
        <f t="shared" si="81"/>
        <v/>
      </c>
      <c r="W720" s="76" t="str">
        <f t="shared" si="82"/>
        <v/>
      </c>
      <c r="Y720" s="39" t="str">
        <f t="shared" si="83"/>
        <v/>
      </c>
      <c r="Z720" s="39" t="str">
        <f t="shared" si="84"/>
        <v/>
      </c>
      <c r="AB720" s="106" t="str">
        <f t="shared" si="85"/>
        <v/>
      </c>
    </row>
    <row r="721" spans="1:28" x14ac:dyDescent="0.25">
      <c r="A721" s="14"/>
      <c r="B721" s="153" t="str">
        <f t="shared" si="79"/>
        <v/>
      </c>
      <c r="C721" s="14"/>
      <c r="D721" s="460"/>
      <c r="E721" s="446"/>
      <c r="F721" s="445"/>
      <c r="G721" s="462"/>
      <c r="H721" s="484"/>
      <c r="I721" s="463"/>
      <c r="J721" s="485"/>
      <c r="K721" s="14"/>
      <c r="Q721" s="127" t="str">
        <f t="shared" si="80"/>
        <v/>
      </c>
      <c r="S721" s="39" t="str">
        <f>IF($H721=$O$5, "", IF($D721="", "", IF($D721&lt;Dashboard!$AJ$1, $S$3, IF($D721=Dashboard!$AJ$1, $S$4, IF($T721&lt;=$T$5, $S$5, $S$6)))))</f>
        <v/>
      </c>
      <c r="T721" s="39" t="str">
        <f>IF($H721=$O$5, "", IF($D721="", "", NETWORKDAYS(Dashboard!$AJ$1, $D721, Timesheet!$S$50:$S$89)-1))</f>
        <v/>
      </c>
      <c r="V721" s="76" t="str">
        <f t="shared" si="81"/>
        <v/>
      </c>
      <c r="W721" s="76" t="str">
        <f t="shared" si="82"/>
        <v/>
      </c>
      <c r="Y721" s="39" t="str">
        <f t="shared" si="83"/>
        <v/>
      </c>
      <c r="Z721" s="39" t="str">
        <f t="shared" si="84"/>
        <v/>
      </c>
      <c r="AB721" s="106" t="str">
        <f t="shared" si="85"/>
        <v/>
      </c>
    </row>
    <row r="722" spans="1:28" x14ac:dyDescent="0.25">
      <c r="A722" s="14"/>
      <c r="B722" s="153" t="str">
        <f t="shared" si="79"/>
        <v/>
      </c>
      <c r="C722" s="14"/>
      <c r="D722" s="460"/>
      <c r="E722" s="446"/>
      <c r="F722" s="445"/>
      <c r="G722" s="462"/>
      <c r="H722" s="484"/>
      <c r="I722" s="463"/>
      <c r="J722" s="485"/>
      <c r="K722" s="14"/>
      <c r="Q722" s="127" t="str">
        <f t="shared" si="80"/>
        <v/>
      </c>
      <c r="S722" s="39" t="str">
        <f>IF($H722=$O$5, "", IF($D722="", "", IF($D722&lt;Dashboard!$AJ$1, $S$3, IF($D722=Dashboard!$AJ$1, $S$4, IF($T722&lt;=$T$5, $S$5, $S$6)))))</f>
        <v/>
      </c>
      <c r="T722" s="39" t="str">
        <f>IF($H722=$O$5, "", IF($D722="", "", NETWORKDAYS(Dashboard!$AJ$1, $D722, Timesheet!$S$50:$S$89)-1))</f>
        <v/>
      </c>
      <c r="V722" s="76" t="str">
        <f t="shared" si="81"/>
        <v/>
      </c>
      <c r="W722" s="76" t="str">
        <f t="shared" si="82"/>
        <v/>
      </c>
      <c r="Y722" s="39" t="str">
        <f t="shared" si="83"/>
        <v/>
      </c>
      <c r="Z722" s="39" t="str">
        <f t="shared" si="84"/>
        <v/>
      </c>
      <c r="AB722" s="106" t="str">
        <f t="shared" si="85"/>
        <v/>
      </c>
    </row>
    <row r="723" spans="1:28" x14ac:dyDescent="0.25">
      <c r="A723" s="14"/>
      <c r="B723" s="153" t="str">
        <f t="shared" si="79"/>
        <v/>
      </c>
      <c r="C723" s="14"/>
      <c r="D723" s="460"/>
      <c r="E723" s="446"/>
      <c r="F723" s="445"/>
      <c r="G723" s="462"/>
      <c r="H723" s="484"/>
      <c r="I723" s="463"/>
      <c r="J723" s="485"/>
      <c r="K723" s="14"/>
      <c r="Q723" s="127" t="str">
        <f t="shared" si="80"/>
        <v/>
      </c>
      <c r="S723" s="39" t="str">
        <f>IF($H723=$O$5, "", IF($D723="", "", IF($D723&lt;Dashboard!$AJ$1, $S$3, IF($D723=Dashboard!$AJ$1, $S$4, IF($T723&lt;=$T$5, $S$5, $S$6)))))</f>
        <v/>
      </c>
      <c r="T723" s="39" t="str">
        <f>IF($H723=$O$5, "", IF($D723="", "", NETWORKDAYS(Dashboard!$AJ$1, $D723, Timesheet!$S$50:$S$89)-1))</f>
        <v/>
      </c>
      <c r="V723" s="76" t="str">
        <f t="shared" si="81"/>
        <v/>
      </c>
      <c r="W723" s="76" t="str">
        <f t="shared" si="82"/>
        <v/>
      </c>
      <c r="Y723" s="39" t="str">
        <f t="shared" si="83"/>
        <v/>
      </c>
      <c r="Z723" s="39" t="str">
        <f t="shared" si="84"/>
        <v/>
      </c>
      <c r="AB723" s="106" t="str">
        <f t="shared" si="85"/>
        <v/>
      </c>
    </row>
    <row r="724" spans="1:28" x14ac:dyDescent="0.25">
      <c r="A724" s="14"/>
      <c r="B724" s="153" t="str">
        <f t="shared" si="79"/>
        <v/>
      </c>
      <c r="C724" s="14"/>
      <c r="D724" s="460"/>
      <c r="E724" s="446"/>
      <c r="F724" s="445"/>
      <c r="G724" s="462"/>
      <c r="H724" s="484"/>
      <c r="I724" s="463"/>
      <c r="J724" s="485"/>
      <c r="K724" s="14"/>
      <c r="Q724" s="127" t="str">
        <f t="shared" si="80"/>
        <v/>
      </c>
      <c r="S724" s="39" t="str">
        <f>IF($H724=$O$5, "", IF($D724="", "", IF($D724&lt;Dashboard!$AJ$1, $S$3, IF($D724=Dashboard!$AJ$1, $S$4, IF($T724&lt;=$T$5, $S$5, $S$6)))))</f>
        <v/>
      </c>
      <c r="T724" s="39" t="str">
        <f>IF($H724=$O$5, "", IF($D724="", "", NETWORKDAYS(Dashboard!$AJ$1, $D724, Timesheet!$S$50:$S$89)-1))</f>
        <v/>
      </c>
      <c r="V724" s="76" t="str">
        <f t="shared" si="81"/>
        <v/>
      </c>
      <c r="W724" s="76" t="str">
        <f t="shared" si="82"/>
        <v/>
      </c>
      <c r="Y724" s="39" t="str">
        <f t="shared" si="83"/>
        <v/>
      </c>
      <c r="Z724" s="39" t="str">
        <f t="shared" si="84"/>
        <v/>
      </c>
      <c r="AB724" s="106" t="str">
        <f t="shared" si="85"/>
        <v/>
      </c>
    </row>
    <row r="725" spans="1:28" x14ac:dyDescent="0.25">
      <c r="A725" s="14"/>
      <c r="B725" s="153" t="str">
        <f t="shared" si="79"/>
        <v/>
      </c>
      <c r="C725" s="14"/>
      <c r="D725" s="460"/>
      <c r="E725" s="446"/>
      <c r="F725" s="445"/>
      <c r="G725" s="462"/>
      <c r="H725" s="484"/>
      <c r="I725" s="463"/>
      <c r="J725" s="485"/>
      <c r="K725" s="14"/>
      <c r="Q725" s="127" t="str">
        <f t="shared" si="80"/>
        <v/>
      </c>
      <c r="S725" s="39" t="str">
        <f>IF($H725=$O$5, "", IF($D725="", "", IF($D725&lt;Dashboard!$AJ$1, $S$3, IF($D725=Dashboard!$AJ$1, $S$4, IF($T725&lt;=$T$5, $S$5, $S$6)))))</f>
        <v/>
      </c>
      <c r="T725" s="39" t="str">
        <f>IF($H725=$O$5, "", IF($D725="", "", NETWORKDAYS(Dashboard!$AJ$1, $D725, Timesheet!$S$50:$S$89)-1))</f>
        <v/>
      </c>
      <c r="V725" s="76" t="str">
        <f t="shared" si="81"/>
        <v/>
      </c>
      <c r="W725" s="76" t="str">
        <f t="shared" si="82"/>
        <v/>
      </c>
      <c r="Y725" s="39" t="str">
        <f t="shared" si="83"/>
        <v/>
      </c>
      <c r="Z725" s="39" t="str">
        <f t="shared" si="84"/>
        <v/>
      </c>
      <c r="AB725" s="106" t="str">
        <f t="shared" si="85"/>
        <v/>
      </c>
    </row>
    <row r="726" spans="1:28" x14ac:dyDescent="0.25">
      <c r="A726" s="14"/>
      <c r="B726" s="153" t="str">
        <f t="shared" si="79"/>
        <v/>
      </c>
      <c r="C726" s="14"/>
      <c r="D726" s="460"/>
      <c r="E726" s="446"/>
      <c r="F726" s="445"/>
      <c r="G726" s="462"/>
      <c r="H726" s="484"/>
      <c r="I726" s="463"/>
      <c r="J726" s="485"/>
      <c r="K726" s="14"/>
      <c r="Q726" s="127" t="str">
        <f t="shared" si="80"/>
        <v/>
      </c>
      <c r="S726" s="39" t="str">
        <f>IF($H726=$O$5, "", IF($D726="", "", IF($D726&lt;Dashboard!$AJ$1, $S$3, IF($D726=Dashboard!$AJ$1, $S$4, IF($T726&lt;=$T$5, $S$5, $S$6)))))</f>
        <v/>
      </c>
      <c r="T726" s="39" t="str">
        <f>IF($H726=$O$5, "", IF($D726="", "", NETWORKDAYS(Dashboard!$AJ$1, $D726, Timesheet!$S$50:$S$89)-1))</f>
        <v/>
      </c>
      <c r="V726" s="76" t="str">
        <f t="shared" si="81"/>
        <v/>
      </c>
      <c r="W726" s="76" t="str">
        <f t="shared" si="82"/>
        <v/>
      </c>
      <c r="Y726" s="39" t="str">
        <f t="shared" si="83"/>
        <v/>
      </c>
      <c r="Z726" s="39" t="str">
        <f t="shared" si="84"/>
        <v/>
      </c>
      <c r="AB726" s="106" t="str">
        <f t="shared" si="85"/>
        <v/>
      </c>
    </row>
    <row r="727" spans="1:28" x14ac:dyDescent="0.25">
      <c r="A727" s="14"/>
      <c r="B727" s="153" t="str">
        <f t="shared" si="79"/>
        <v/>
      </c>
      <c r="C727" s="14"/>
      <c r="D727" s="460"/>
      <c r="E727" s="446"/>
      <c r="F727" s="445"/>
      <c r="G727" s="462"/>
      <c r="H727" s="484"/>
      <c r="I727" s="463"/>
      <c r="J727" s="485"/>
      <c r="K727" s="14"/>
      <c r="Q727" s="127" t="str">
        <f t="shared" si="80"/>
        <v/>
      </c>
      <c r="S727" s="39" t="str">
        <f>IF($H727=$O$5, "", IF($D727="", "", IF($D727&lt;Dashboard!$AJ$1, $S$3, IF($D727=Dashboard!$AJ$1, $S$4, IF($T727&lt;=$T$5, $S$5, $S$6)))))</f>
        <v/>
      </c>
      <c r="T727" s="39" t="str">
        <f>IF($H727=$O$5, "", IF($D727="", "", NETWORKDAYS(Dashboard!$AJ$1, $D727, Timesheet!$S$50:$S$89)-1))</f>
        <v/>
      </c>
      <c r="V727" s="76" t="str">
        <f t="shared" si="81"/>
        <v/>
      </c>
      <c r="W727" s="76" t="str">
        <f t="shared" si="82"/>
        <v/>
      </c>
      <c r="Y727" s="39" t="str">
        <f t="shared" si="83"/>
        <v/>
      </c>
      <c r="Z727" s="39" t="str">
        <f t="shared" si="84"/>
        <v/>
      </c>
      <c r="AB727" s="106" t="str">
        <f t="shared" si="85"/>
        <v/>
      </c>
    </row>
    <row r="728" spans="1:28" x14ac:dyDescent="0.25">
      <c r="A728" s="14"/>
      <c r="B728" s="153" t="str">
        <f t="shared" si="79"/>
        <v/>
      </c>
      <c r="C728" s="14"/>
      <c r="D728" s="460"/>
      <c r="E728" s="446"/>
      <c r="F728" s="445"/>
      <c r="G728" s="462"/>
      <c r="H728" s="484"/>
      <c r="I728" s="463"/>
      <c r="J728" s="485"/>
      <c r="K728" s="14"/>
      <c r="Q728" s="127" t="str">
        <f t="shared" si="80"/>
        <v/>
      </c>
      <c r="S728" s="39" t="str">
        <f>IF($H728=$O$5, "", IF($D728="", "", IF($D728&lt;Dashboard!$AJ$1, $S$3, IF($D728=Dashboard!$AJ$1, $S$4, IF($T728&lt;=$T$5, $S$5, $S$6)))))</f>
        <v/>
      </c>
      <c r="T728" s="39" t="str">
        <f>IF($H728=$O$5, "", IF($D728="", "", NETWORKDAYS(Dashboard!$AJ$1, $D728, Timesheet!$S$50:$S$89)-1))</f>
        <v/>
      </c>
      <c r="V728" s="76" t="str">
        <f t="shared" si="81"/>
        <v/>
      </c>
      <c r="W728" s="76" t="str">
        <f t="shared" si="82"/>
        <v/>
      </c>
      <c r="Y728" s="39" t="str">
        <f t="shared" si="83"/>
        <v/>
      </c>
      <c r="Z728" s="39" t="str">
        <f t="shared" si="84"/>
        <v/>
      </c>
      <c r="AB728" s="106" t="str">
        <f t="shared" si="85"/>
        <v/>
      </c>
    </row>
    <row r="729" spans="1:28" x14ac:dyDescent="0.25">
      <c r="A729" s="14"/>
      <c r="B729" s="153" t="str">
        <f t="shared" si="79"/>
        <v/>
      </c>
      <c r="C729" s="14"/>
      <c r="D729" s="460"/>
      <c r="E729" s="446"/>
      <c r="F729" s="445"/>
      <c r="G729" s="462"/>
      <c r="H729" s="484"/>
      <c r="I729" s="463"/>
      <c r="J729" s="485"/>
      <c r="K729" s="14"/>
      <c r="Q729" s="127" t="str">
        <f t="shared" si="80"/>
        <v/>
      </c>
      <c r="S729" s="39" t="str">
        <f>IF($H729=$O$5, "", IF($D729="", "", IF($D729&lt;Dashboard!$AJ$1, $S$3, IF($D729=Dashboard!$AJ$1, $S$4, IF($T729&lt;=$T$5, $S$5, $S$6)))))</f>
        <v/>
      </c>
      <c r="T729" s="39" t="str">
        <f>IF($H729=$O$5, "", IF($D729="", "", NETWORKDAYS(Dashboard!$AJ$1, $D729, Timesheet!$S$50:$S$89)-1))</f>
        <v/>
      </c>
      <c r="V729" s="76" t="str">
        <f t="shared" si="81"/>
        <v/>
      </c>
      <c r="W729" s="76" t="str">
        <f t="shared" si="82"/>
        <v/>
      </c>
      <c r="Y729" s="39" t="str">
        <f t="shared" si="83"/>
        <v/>
      </c>
      <c r="Z729" s="39" t="str">
        <f t="shared" si="84"/>
        <v/>
      </c>
      <c r="AB729" s="106" t="str">
        <f t="shared" si="85"/>
        <v/>
      </c>
    </row>
    <row r="730" spans="1:28" x14ac:dyDescent="0.25">
      <c r="A730" s="14"/>
      <c r="B730" s="153" t="str">
        <f t="shared" si="79"/>
        <v/>
      </c>
      <c r="C730" s="14"/>
      <c r="D730" s="460"/>
      <c r="E730" s="446"/>
      <c r="F730" s="445"/>
      <c r="G730" s="462"/>
      <c r="H730" s="484"/>
      <c r="I730" s="463"/>
      <c r="J730" s="485"/>
      <c r="K730" s="14"/>
      <c r="Q730" s="127" t="str">
        <f t="shared" si="80"/>
        <v/>
      </c>
      <c r="S730" s="39" t="str">
        <f>IF($H730=$O$5, "", IF($D730="", "", IF($D730&lt;Dashboard!$AJ$1, $S$3, IF($D730=Dashboard!$AJ$1, $S$4, IF($T730&lt;=$T$5, $S$5, $S$6)))))</f>
        <v/>
      </c>
      <c r="T730" s="39" t="str">
        <f>IF($H730=$O$5, "", IF($D730="", "", NETWORKDAYS(Dashboard!$AJ$1, $D730, Timesheet!$S$50:$S$89)-1))</f>
        <v/>
      </c>
      <c r="V730" s="76" t="str">
        <f t="shared" si="81"/>
        <v/>
      </c>
      <c r="W730" s="76" t="str">
        <f t="shared" si="82"/>
        <v/>
      </c>
      <c r="Y730" s="39" t="str">
        <f t="shared" si="83"/>
        <v/>
      </c>
      <c r="Z730" s="39" t="str">
        <f t="shared" si="84"/>
        <v/>
      </c>
      <c r="AB730" s="106" t="str">
        <f t="shared" si="85"/>
        <v/>
      </c>
    </row>
    <row r="731" spans="1:28" x14ac:dyDescent="0.25">
      <c r="A731" s="14"/>
      <c r="B731" s="153" t="str">
        <f t="shared" si="79"/>
        <v/>
      </c>
      <c r="C731" s="14"/>
      <c r="D731" s="460"/>
      <c r="E731" s="446"/>
      <c r="F731" s="445"/>
      <c r="G731" s="462"/>
      <c r="H731" s="484"/>
      <c r="I731" s="463"/>
      <c r="J731" s="485"/>
      <c r="K731" s="14"/>
      <c r="Q731" s="127" t="str">
        <f t="shared" si="80"/>
        <v/>
      </c>
      <c r="S731" s="39" t="str">
        <f>IF($H731=$O$5, "", IF($D731="", "", IF($D731&lt;Dashboard!$AJ$1, $S$3, IF($D731=Dashboard!$AJ$1, $S$4, IF($T731&lt;=$T$5, $S$5, $S$6)))))</f>
        <v/>
      </c>
      <c r="T731" s="39" t="str">
        <f>IF($H731=$O$5, "", IF($D731="", "", NETWORKDAYS(Dashboard!$AJ$1, $D731, Timesheet!$S$50:$S$89)-1))</f>
        <v/>
      </c>
      <c r="V731" s="76" t="str">
        <f t="shared" si="81"/>
        <v/>
      </c>
      <c r="W731" s="76" t="str">
        <f t="shared" si="82"/>
        <v/>
      </c>
      <c r="Y731" s="39" t="str">
        <f t="shared" si="83"/>
        <v/>
      </c>
      <c r="Z731" s="39" t="str">
        <f t="shared" si="84"/>
        <v/>
      </c>
      <c r="AB731" s="106" t="str">
        <f t="shared" si="85"/>
        <v/>
      </c>
    </row>
    <row r="732" spans="1:28" x14ac:dyDescent="0.25">
      <c r="A732" s="14"/>
      <c r="B732" s="153" t="str">
        <f t="shared" si="79"/>
        <v/>
      </c>
      <c r="C732" s="14"/>
      <c r="D732" s="460"/>
      <c r="E732" s="446"/>
      <c r="F732" s="445"/>
      <c r="G732" s="462"/>
      <c r="H732" s="484"/>
      <c r="I732" s="463"/>
      <c r="J732" s="485"/>
      <c r="K732" s="14"/>
      <c r="Q732" s="127" t="str">
        <f t="shared" si="80"/>
        <v/>
      </c>
      <c r="S732" s="39" t="str">
        <f>IF($H732=$O$5, "", IF($D732="", "", IF($D732&lt;Dashboard!$AJ$1, $S$3, IF($D732=Dashboard!$AJ$1, $S$4, IF($T732&lt;=$T$5, $S$5, $S$6)))))</f>
        <v/>
      </c>
      <c r="T732" s="39" t="str">
        <f>IF($H732=$O$5, "", IF($D732="", "", NETWORKDAYS(Dashboard!$AJ$1, $D732, Timesheet!$S$50:$S$89)-1))</f>
        <v/>
      </c>
      <c r="V732" s="76" t="str">
        <f t="shared" si="81"/>
        <v/>
      </c>
      <c r="W732" s="76" t="str">
        <f t="shared" si="82"/>
        <v/>
      </c>
      <c r="Y732" s="39" t="str">
        <f t="shared" si="83"/>
        <v/>
      </c>
      <c r="Z732" s="39" t="str">
        <f t="shared" si="84"/>
        <v/>
      </c>
      <c r="AB732" s="106" t="str">
        <f t="shared" si="85"/>
        <v/>
      </c>
    </row>
    <row r="733" spans="1:28" x14ac:dyDescent="0.25">
      <c r="A733" s="14"/>
      <c r="B733" s="153" t="str">
        <f t="shared" si="79"/>
        <v/>
      </c>
      <c r="C733" s="14"/>
      <c r="D733" s="460"/>
      <c r="E733" s="446"/>
      <c r="F733" s="445"/>
      <c r="G733" s="462"/>
      <c r="H733" s="484"/>
      <c r="I733" s="463"/>
      <c r="J733" s="485"/>
      <c r="K733" s="14"/>
      <c r="Q733" s="127" t="str">
        <f t="shared" si="80"/>
        <v/>
      </c>
      <c r="S733" s="39" t="str">
        <f>IF($H733=$O$5, "", IF($D733="", "", IF($D733&lt;Dashboard!$AJ$1, $S$3, IF($D733=Dashboard!$AJ$1, $S$4, IF($T733&lt;=$T$5, $S$5, $S$6)))))</f>
        <v/>
      </c>
      <c r="T733" s="39" t="str">
        <f>IF($H733=$O$5, "", IF($D733="", "", NETWORKDAYS(Dashboard!$AJ$1, $D733, Timesheet!$S$50:$S$89)-1))</f>
        <v/>
      </c>
      <c r="V733" s="76" t="str">
        <f t="shared" si="81"/>
        <v/>
      </c>
      <c r="W733" s="76" t="str">
        <f t="shared" si="82"/>
        <v/>
      </c>
      <c r="Y733" s="39" t="str">
        <f t="shared" si="83"/>
        <v/>
      </c>
      <c r="Z733" s="39" t="str">
        <f t="shared" si="84"/>
        <v/>
      </c>
      <c r="AB733" s="106" t="str">
        <f t="shared" si="85"/>
        <v/>
      </c>
    </row>
    <row r="734" spans="1:28" x14ac:dyDescent="0.25">
      <c r="A734" s="14"/>
      <c r="B734" s="153" t="str">
        <f t="shared" si="79"/>
        <v/>
      </c>
      <c r="C734" s="14"/>
      <c r="D734" s="460"/>
      <c r="E734" s="446"/>
      <c r="F734" s="445"/>
      <c r="G734" s="462"/>
      <c r="H734" s="484"/>
      <c r="I734" s="463"/>
      <c r="J734" s="485"/>
      <c r="K734" s="14"/>
      <c r="Q734" s="127" t="str">
        <f t="shared" si="80"/>
        <v/>
      </c>
      <c r="S734" s="39" t="str">
        <f>IF($H734=$O$5, "", IF($D734="", "", IF($D734&lt;Dashboard!$AJ$1, $S$3, IF($D734=Dashboard!$AJ$1, $S$4, IF($T734&lt;=$T$5, $S$5, $S$6)))))</f>
        <v/>
      </c>
      <c r="T734" s="39" t="str">
        <f>IF($H734=$O$5, "", IF($D734="", "", NETWORKDAYS(Dashboard!$AJ$1, $D734, Timesheet!$S$50:$S$89)-1))</f>
        <v/>
      </c>
      <c r="V734" s="76" t="str">
        <f t="shared" si="81"/>
        <v/>
      </c>
      <c r="W734" s="76" t="str">
        <f t="shared" si="82"/>
        <v/>
      </c>
      <c r="Y734" s="39" t="str">
        <f t="shared" si="83"/>
        <v/>
      </c>
      <c r="Z734" s="39" t="str">
        <f t="shared" si="84"/>
        <v/>
      </c>
      <c r="AB734" s="106" t="str">
        <f t="shared" si="85"/>
        <v/>
      </c>
    </row>
    <row r="735" spans="1:28" x14ac:dyDescent="0.25">
      <c r="A735" s="14"/>
      <c r="B735" s="153" t="str">
        <f t="shared" si="79"/>
        <v/>
      </c>
      <c r="C735" s="14"/>
      <c r="D735" s="460"/>
      <c r="E735" s="446"/>
      <c r="F735" s="445"/>
      <c r="G735" s="462"/>
      <c r="H735" s="484"/>
      <c r="I735" s="463"/>
      <c r="J735" s="485"/>
      <c r="K735" s="14"/>
      <c r="Q735" s="127" t="str">
        <f t="shared" si="80"/>
        <v/>
      </c>
      <c r="S735" s="39" t="str">
        <f>IF($H735=$O$5, "", IF($D735="", "", IF($D735&lt;Dashboard!$AJ$1, $S$3, IF($D735=Dashboard!$AJ$1, $S$4, IF($T735&lt;=$T$5, $S$5, $S$6)))))</f>
        <v/>
      </c>
      <c r="T735" s="39" t="str">
        <f>IF($H735=$O$5, "", IF($D735="", "", NETWORKDAYS(Dashboard!$AJ$1, $D735, Timesheet!$S$50:$S$89)-1))</f>
        <v/>
      </c>
      <c r="V735" s="76" t="str">
        <f t="shared" si="81"/>
        <v/>
      </c>
      <c r="W735" s="76" t="str">
        <f t="shared" si="82"/>
        <v/>
      </c>
      <c r="Y735" s="39" t="str">
        <f t="shared" si="83"/>
        <v/>
      </c>
      <c r="Z735" s="39" t="str">
        <f t="shared" si="84"/>
        <v/>
      </c>
      <c r="AB735" s="106" t="str">
        <f t="shared" si="85"/>
        <v/>
      </c>
    </row>
    <row r="736" spans="1:28" x14ac:dyDescent="0.25">
      <c r="A736" s="14"/>
      <c r="B736" s="153" t="str">
        <f t="shared" si="79"/>
        <v/>
      </c>
      <c r="C736" s="14"/>
      <c r="D736" s="460"/>
      <c r="E736" s="446"/>
      <c r="F736" s="445"/>
      <c r="G736" s="462"/>
      <c r="H736" s="484"/>
      <c r="I736" s="463"/>
      <c r="J736" s="485"/>
      <c r="K736" s="14"/>
      <c r="Q736" s="127" t="str">
        <f t="shared" si="80"/>
        <v/>
      </c>
      <c r="S736" s="39" t="str">
        <f>IF($H736=$O$5, "", IF($D736="", "", IF($D736&lt;Dashboard!$AJ$1, $S$3, IF($D736=Dashboard!$AJ$1, $S$4, IF($T736&lt;=$T$5, $S$5, $S$6)))))</f>
        <v/>
      </c>
      <c r="T736" s="39" t="str">
        <f>IF($H736=$O$5, "", IF($D736="", "", NETWORKDAYS(Dashboard!$AJ$1, $D736, Timesheet!$S$50:$S$89)-1))</f>
        <v/>
      </c>
      <c r="V736" s="76" t="str">
        <f t="shared" si="81"/>
        <v/>
      </c>
      <c r="W736" s="76" t="str">
        <f t="shared" si="82"/>
        <v/>
      </c>
      <c r="Y736" s="39" t="str">
        <f t="shared" si="83"/>
        <v/>
      </c>
      <c r="Z736" s="39" t="str">
        <f t="shared" si="84"/>
        <v/>
      </c>
      <c r="AB736" s="106" t="str">
        <f t="shared" si="85"/>
        <v/>
      </c>
    </row>
    <row r="737" spans="1:28" x14ac:dyDescent="0.25">
      <c r="A737" s="14"/>
      <c r="B737" s="153" t="str">
        <f t="shared" si="79"/>
        <v/>
      </c>
      <c r="C737" s="14"/>
      <c r="D737" s="460"/>
      <c r="E737" s="446"/>
      <c r="F737" s="445"/>
      <c r="G737" s="462"/>
      <c r="H737" s="484"/>
      <c r="I737" s="463"/>
      <c r="J737" s="485"/>
      <c r="K737" s="14"/>
      <c r="Q737" s="127" t="str">
        <f t="shared" si="80"/>
        <v/>
      </c>
      <c r="S737" s="39" t="str">
        <f>IF($H737=$O$5, "", IF($D737="", "", IF($D737&lt;Dashboard!$AJ$1, $S$3, IF($D737=Dashboard!$AJ$1, $S$4, IF($T737&lt;=$T$5, $S$5, $S$6)))))</f>
        <v/>
      </c>
      <c r="T737" s="39" t="str">
        <f>IF($H737=$O$5, "", IF($D737="", "", NETWORKDAYS(Dashboard!$AJ$1, $D737, Timesheet!$S$50:$S$89)-1))</f>
        <v/>
      </c>
      <c r="V737" s="76" t="str">
        <f t="shared" si="81"/>
        <v/>
      </c>
      <c r="W737" s="76" t="str">
        <f t="shared" si="82"/>
        <v/>
      </c>
      <c r="Y737" s="39" t="str">
        <f t="shared" si="83"/>
        <v/>
      </c>
      <c r="Z737" s="39" t="str">
        <f t="shared" si="84"/>
        <v/>
      </c>
      <c r="AB737" s="106" t="str">
        <f t="shared" si="85"/>
        <v/>
      </c>
    </row>
    <row r="738" spans="1:28" x14ac:dyDescent="0.25">
      <c r="A738" s="14"/>
      <c r="B738" s="153" t="str">
        <f t="shared" si="79"/>
        <v/>
      </c>
      <c r="C738" s="14"/>
      <c r="D738" s="460"/>
      <c r="E738" s="446"/>
      <c r="F738" s="445"/>
      <c r="G738" s="462"/>
      <c r="H738" s="484"/>
      <c r="I738" s="463"/>
      <c r="J738" s="485"/>
      <c r="K738" s="14"/>
      <c r="Q738" s="127" t="str">
        <f t="shared" si="80"/>
        <v/>
      </c>
      <c r="S738" s="39" t="str">
        <f>IF($H738=$O$5, "", IF($D738="", "", IF($D738&lt;Dashboard!$AJ$1, $S$3, IF($D738=Dashboard!$AJ$1, $S$4, IF($T738&lt;=$T$5, $S$5, $S$6)))))</f>
        <v/>
      </c>
      <c r="T738" s="39" t="str">
        <f>IF($H738=$O$5, "", IF($D738="", "", NETWORKDAYS(Dashboard!$AJ$1, $D738, Timesheet!$S$50:$S$89)-1))</f>
        <v/>
      </c>
      <c r="V738" s="76" t="str">
        <f t="shared" si="81"/>
        <v/>
      </c>
      <c r="W738" s="76" t="str">
        <f t="shared" si="82"/>
        <v/>
      </c>
      <c r="Y738" s="39" t="str">
        <f t="shared" si="83"/>
        <v/>
      </c>
      <c r="Z738" s="39" t="str">
        <f t="shared" si="84"/>
        <v/>
      </c>
      <c r="AB738" s="106" t="str">
        <f t="shared" si="85"/>
        <v/>
      </c>
    </row>
    <row r="739" spans="1:28" x14ac:dyDescent="0.25">
      <c r="A739" s="14"/>
      <c r="B739" s="153" t="str">
        <f t="shared" si="79"/>
        <v/>
      </c>
      <c r="C739" s="14"/>
      <c r="D739" s="460"/>
      <c r="E739" s="446"/>
      <c r="F739" s="445"/>
      <c r="G739" s="462"/>
      <c r="H739" s="484"/>
      <c r="I739" s="463"/>
      <c r="J739" s="485"/>
      <c r="K739" s="14"/>
      <c r="Q739" s="127" t="str">
        <f t="shared" si="80"/>
        <v/>
      </c>
      <c r="S739" s="39" t="str">
        <f>IF($H739=$O$5, "", IF($D739="", "", IF($D739&lt;Dashboard!$AJ$1, $S$3, IF($D739=Dashboard!$AJ$1, $S$4, IF($T739&lt;=$T$5, $S$5, $S$6)))))</f>
        <v/>
      </c>
      <c r="T739" s="39" t="str">
        <f>IF($H739=$O$5, "", IF($D739="", "", NETWORKDAYS(Dashboard!$AJ$1, $D739, Timesheet!$S$50:$S$89)-1))</f>
        <v/>
      </c>
      <c r="V739" s="76" t="str">
        <f t="shared" si="81"/>
        <v/>
      </c>
      <c r="W739" s="76" t="str">
        <f t="shared" si="82"/>
        <v/>
      </c>
      <c r="Y739" s="39" t="str">
        <f t="shared" si="83"/>
        <v/>
      </c>
      <c r="Z739" s="39" t="str">
        <f t="shared" si="84"/>
        <v/>
      </c>
      <c r="AB739" s="106" t="str">
        <f t="shared" si="85"/>
        <v/>
      </c>
    </row>
    <row r="740" spans="1:28" x14ac:dyDescent="0.25">
      <c r="A740" s="14"/>
      <c r="B740" s="153" t="str">
        <f t="shared" si="79"/>
        <v/>
      </c>
      <c r="C740" s="14"/>
      <c r="D740" s="460"/>
      <c r="E740" s="446"/>
      <c r="F740" s="445"/>
      <c r="G740" s="462"/>
      <c r="H740" s="484"/>
      <c r="I740" s="463"/>
      <c r="J740" s="485"/>
      <c r="K740" s="14"/>
      <c r="Q740" s="127" t="str">
        <f t="shared" si="80"/>
        <v/>
      </c>
      <c r="S740" s="39" t="str">
        <f>IF($H740=$O$5, "", IF($D740="", "", IF($D740&lt;Dashboard!$AJ$1, $S$3, IF($D740=Dashboard!$AJ$1, $S$4, IF($T740&lt;=$T$5, $S$5, $S$6)))))</f>
        <v/>
      </c>
      <c r="T740" s="39" t="str">
        <f>IF($H740=$O$5, "", IF($D740="", "", NETWORKDAYS(Dashboard!$AJ$1, $D740, Timesheet!$S$50:$S$89)-1))</f>
        <v/>
      </c>
      <c r="V740" s="76" t="str">
        <f t="shared" si="81"/>
        <v/>
      </c>
      <c r="W740" s="76" t="str">
        <f t="shared" si="82"/>
        <v/>
      </c>
      <c r="Y740" s="39" t="str">
        <f t="shared" si="83"/>
        <v/>
      </c>
      <c r="Z740" s="39" t="str">
        <f t="shared" si="84"/>
        <v/>
      </c>
      <c r="AB740" s="106" t="str">
        <f t="shared" si="85"/>
        <v/>
      </c>
    </row>
    <row r="741" spans="1:28" x14ac:dyDescent="0.25">
      <c r="A741" s="14"/>
      <c r="B741" s="153" t="str">
        <f t="shared" si="79"/>
        <v/>
      </c>
      <c r="C741" s="14"/>
      <c r="D741" s="460"/>
      <c r="E741" s="446"/>
      <c r="F741" s="445"/>
      <c r="G741" s="462"/>
      <c r="H741" s="484"/>
      <c r="I741" s="463"/>
      <c r="J741" s="485"/>
      <c r="K741" s="14"/>
      <c r="Q741" s="127" t="str">
        <f t="shared" si="80"/>
        <v/>
      </c>
      <c r="S741" s="39" t="str">
        <f>IF($H741=$O$5, "", IF($D741="", "", IF($D741&lt;Dashboard!$AJ$1, $S$3, IF($D741=Dashboard!$AJ$1, $S$4, IF($T741&lt;=$T$5, $S$5, $S$6)))))</f>
        <v/>
      </c>
      <c r="T741" s="39" t="str">
        <f>IF($H741=$O$5, "", IF($D741="", "", NETWORKDAYS(Dashboard!$AJ$1, $D741, Timesheet!$S$50:$S$89)-1))</f>
        <v/>
      </c>
      <c r="V741" s="76" t="str">
        <f t="shared" si="81"/>
        <v/>
      </c>
      <c r="W741" s="76" t="str">
        <f t="shared" si="82"/>
        <v/>
      </c>
      <c r="Y741" s="39" t="str">
        <f t="shared" si="83"/>
        <v/>
      </c>
      <c r="Z741" s="39" t="str">
        <f t="shared" si="84"/>
        <v/>
      </c>
      <c r="AB741" s="106" t="str">
        <f t="shared" si="85"/>
        <v/>
      </c>
    </row>
    <row r="742" spans="1:28" x14ac:dyDescent="0.25">
      <c r="A742" s="14"/>
      <c r="B742" s="153" t="str">
        <f t="shared" si="79"/>
        <v/>
      </c>
      <c r="C742" s="14"/>
      <c r="D742" s="460"/>
      <c r="E742" s="446"/>
      <c r="F742" s="445"/>
      <c r="G742" s="462"/>
      <c r="H742" s="484"/>
      <c r="I742" s="463"/>
      <c r="J742" s="485"/>
      <c r="K742" s="14"/>
      <c r="Q742" s="127" t="str">
        <f t="shared" si="80"/>
        <v/>
      </c>
      <c r="S742" s="39" t="str">
        <f>IF($H742=$O$5, "", IF($D742="", "", IF($D742&lt;Dashboard!$AJ$1, $S$3, IF($D742=Dashboard!$AJ$1, $S$4, IF($T742&lt;=$T$5, $S$5, $S$6)))))</f>
        <v/>
      </c>
      <c r="T742" s="39" t="str">
        <f>IF($H742=$O$5, "", IF($D742="", "", NETWORKDAYS(Dashboard!$AJ$1, $D742, Timesheet!$S$50:$S$89)-1))</f>
        <v/>
      </c>
      <c r="V742" s="76" t="str">
        <f t="shared" si="81"/>
        <v/>
      </c>
      <c r="W742" s="76" t="str">
        <f t="shared" si="82"/>
        <v/>
      </c>
      <c r="Y742" s="39" t="str">
        <f t="shared" si="83"/>
        <v/>
      </c>
      <c r="Z742" s="39" t="str">
        <f t="shared" si="84"/>
        <v/>
      </c>
      <c r="AB742" s="106" t="str">
        <f t="shared" si="85"/>
        <v/>
      </c>
    </row>
    <row r="743" spans="1:28" x14ac:dyDescent="0.25">
      <c r="A743" s="14"/>
      <c r="B743" s="153" t="str">
        <f t="shared" si="79"/>
        <v/>
      </c>
      <c r="C743" s="14"/>
      <c r="D743" s="460"/>
      <c r="E743" s="446"/>
      <c r="F743" s="445"/>
      <c r="G743" s="462"/>
      <c r="H743" s="484"/>
      <c r="I743" s="463"/>
      <c r="J743" s="485"/>
      <c r="K743" s="14"/>
      <c r="Q743" s="127" t="str">
        <f t="shared" si="80"/>
        <v/>
      </c>
      <c r="S743" s="39" t="str">
        <f>IF($H743=$O$5, "", IF($D743="", "", IF($D743&lt;Dashboard!$AJ$1, $S$3, IF($D743=Dashboard!$AJ$1, $S$4, IF($T743&lt;=$T$5, $S$5, $S$6)))))</f>
        <v/>
      </c>
      <c r="T743" s="39" t="str">
        <f>IF($H743=$O$5, "", IF($D743="", "", NETWORKDAYS(Dashboard!$AJ$1, $D743, Timesheet!$S$50:$S$89)-1))</f>
        <v/>
      </c>
      <c r="V743" s="76" t="str">
        <f t="shared" si="81"/>
        <v/>
      </c>
      <c r="W743" s="76" t="str">
        <f t="shared" si="82"/>
        <v/>
      </c>
      <c r="Y743" s="39" t="str">
        <f t="shared" si="83"/>
        <v/>
      </c>
      <c r="Z743" s="39" t="str">
        <f t="shared" si="84"/>
        <v/>
      </c>
      <c r="AB743" s="106" t="str">
        <f t="shared" si="85"/>
        <v/>
      </c>
    </row>
    <row r="744" spans="1:28" x14ac:dyDescent="0.25">
      <c r="A744" s="14"/>
      <c r="B744" s="153" t="str">
        <f t="shared" si="79"/>
        <v/>
      </c>
      <c r="C744" s="14"/>
      <c r="D744" s="460"/>
      <c r="E744" s="446"/>
      <c r="F744" s="445"/>
      <c r="G744" s="462"/>
      <c r="H744" s="484"/>
      <c r="I744" s="463"/>
      <c r="J744" s="485"/>
      <c r="K744" s="14"/>
      <c r="Q744" s="127" t="str">
        <f t="shared" si="80"/>
        <v/>
      </c>
      <c r="S744" s="39" t="str">
        <f>IF($H744=$O$5, "", IF($D744="", "", IF($D744&lt;Dashboard!$AJ$1, $S$3, IF($D744=Dashboard!$AJ$1, $S$4, IF($T744&lt;=$T$5, $S$5, $S$6)))))</f>
        <v/>
      </c>
      <c r="T744" s="39" t="str">
        <f>IF($H744=$O$5, "", IF($D744="", "", NETWORKDAYS(Dashboard!$AJ$1, $D744, Timesheet!$S$50:$S$89)-1))</f>
        <v/>
      </c>
      <c r="V744" s="76" t="str">
        <f t="shared" si="81"/>
        <v/>
      </c>
      <c r="W744" s="76" t="str">
        <f t="shared" si="82"/>
        <v/>
      </c>
      <c r="Y744" s="39" t="str">
        <f t="shared" si="83"/>
        <v/>
      </c>
      <c r="Z744" s="39" t="str">
        <f t="shared" si="84"/>
        <v/>
      </c>
      <c r="AB744" s="106" t="str">
        <f t="shared" si="85"/>
        <v/>
      </c>
    </row>
    <row r="745" spans="1:28" x14ac:dyDescent="0.25">
      <c r="A745" s="14"/>
      <c r="B745" s="153" t="str">
        <f t="shared" si="79"/>
        <v/>
      </c>
      <c r="C745" s="14"/>
      <c r="D745" s="460"/>
      <c r="E745" s="446"/>
      <c r="F745" s="445"/>
      <c r="G745" s="462"/>
      <c r="H745" s="484"/>
      <c r="I745" s="463"/>
      <c r="J745" s="485"/>
      <c r="K745" s="14"/>
      <c r="Q745" s="127" t="str">
        <f t="shared" si="80"/>
        <v/>
      </c>
      <c r="S745" s="39" t="str">
        <f>IF($H745=$O$5, "", IF($D745="", "", IF($D745&lt;Dashboard!$AJ$1, $S$3, IF($D745=Dashboard!$AJ$1, $S$4, IF($T745&lt;=$T$5, $S$5, $S$6)))))</f>
        <v/>
      </c>
      <c r="T745" s="39" t="str">
        <f>IF($H745=$O$5, "", IF($D745="", "", NETWORKDAYS(Dashboard!$AJ$1, $D745, Timesheet!$S$50:$S$89)-1))</f>
        <v/>
      </c>
      <c r="V745" s="76" t="str">
        <f t="shared" si="81"/>
        <v/>
      </c>
      <c r="W745" s="76" t="str">
        <f t="shared" si="82"/>
        <v/>
      </c>
      <c r="Y745" s="39" t="str">
        <f t="shared" si="83"/>
        <v/>
      </c>
      <c r="Z745" s="39" t="str">
        <f t="shared" si="84"/>
        <v/>
      </c>
      <c r="AB745" s="106" t="str">
        <f t="shared" si="85"/>
        <v/>
      </c>
    </row>
    <row r="746" spans="1:28" x14ac:dyDescent="0.25">
      <c r="A746" s="14"/>
      <c r="B746" s="153" t="str">
        <f t="shared" si="79"/>
        <v/>
      </c>
      <c r="C746" s="14"/>
      <c r="D746" s="460"/>
      <c r="E746" s="446"/>
      <c r="F746" s="445"/>
      <c r="G746" s="462"/>
      <c r="H746" s="484"/>
      <c r="I746" s="463"/>
      <c r="J746" s="485"/>
      <c r="K746" s="14"/>
      <c r="Q746" s="127" t="str">
        <f t="shared" si="80"/>
        <v/>
      </c>
      <c r="S746" s="39" t="str">
        <f>IF($H746=$O$5, "", IF($D746="", "", IF($D746&lt;Dashboard!$AJ$1, $S$3, IF($D746=Dashboard!$AJ$1, $S$4, IF($T746&lt;=$T$5, $S$5, $S$6)))))</f>
        <v/>
      </c>
      <c r="T746" s="39" t="str">
        <f>IF($H746=$O$5, "", IF($D746="", "", NETWORKDAYS(Dashboard!$AJ$1, $D746, Timesheet!$S$50:$S$89)-1))</f>
        <v/>
      </c>
      <c r="V746" s="76" t="str">
        <f t="shared" si="81"/>
        <v/>
      </c>
      <c r="W746" s="76" t="str">
        <f t="shared" si="82"/>
        <v/>
      </c>
      <c r="Y746" s="39" t="str">
        <f t="shared" si="83"/>
        <v/>
      </c>
      <c r="Z746" s="39" t="str">
        <f t="shared" si="84"/>
        <v/>
      </c>
      <c r="AB746" s="106" t="str">
        <f t="shared" si="85"/>
        <v/>
      </c>
    </row>
    <row r="747" spans="1:28" x14ac:dyDescent="0.25">
      <c r="A747" s="14"/>
      <c r="B747" s="153" t="str">
        <f t="shared" si="79"/>
        <v/>
      </c>
      <c r="C747" s="14"/>
      <c r="D747" s="460"/>
      <c r="E747" s="446"/>
      <c r="F747" s="445"/>
      <c r="G747" s="462"/>
      <c r="H747" s="484"/>
      <c r="I747" s="463"/>
      <c r="J747" s="485"/>
      <c r="K747" s="14"/>
      <c r="Q747" s="127" t="str">
        <f t="shared" si="80"/>
        <v/>
      </c>
      <c r="S747" s="39" t="str">
        <f>IF($H747=$O$5, "", IF($D747="", "", IF($D747&lt;Dashboard!$AJ$1, $S$3, IF($D747=Dashboard!$AJ$1, $S$4, IF($T747&lt;=$T$5, $S$5, $S$6)))))</f>
        <v/>
      </c>
      <c r="T747" s="39" t="str">
        <f>IF($H747=$O$5, "", IF($D747="", "", NETWORKDAYS(Dashboard!$AJ$1, $D747, Timesheet!$S$50:$S$89)-1))</f>
        <v/>
      </c>
      <c r="V747" s="76" t="str">
        <f t="shared" si="81"/>
        <v/>
      </c>
      <c r="W747" s="76" t="str">
        <f t="shared" si="82"/>
        <v/>
      </c>
      <c r="Y747" s="39" t="str">
        <f t="shared" si="83"/>
        <v/>
      </c>
      <c r="Z747" s="39" t="str">
        <f t="shared" si="84"/>
        <v/>
      </c>
      <c r="AB747" s="106" t="str">
        <f t="shared" si="85"/>
        <v/>
      </c>
    </row>
    <row r="748" spans="1:28" x14ac:dyDescent="0.25">
      <c r="A748" s="14"/>
      <c r="B748" s="153" t="str">
        <f t="shared" si="79"/>
        <v/>
      </c>
      <c r="C748" s="14"/>
      <c r="D748" s="460"/>
      <c r="E748" s="446"/>
      <c r="F748" s="445"/>
      <c r="G748" s="462"/>
      <c r="H748" s="484"/>
      <c r="I748" s="463"/>
      <c r="J748" s="485"/>
      <c r="K748" s="14"/>
      <c r="Q748" s="127" t="str">
        <f t="shared" si="80"/>
        <v/>
      </c>
      <c r="S748" s="39" t="str">
        <f>IF($H748=$O$5, "", IF($D748="", "", IF($D748&lt;Dashboard!$AJ$1, $S$3, IF($D748=Dashboard!$AJ$1, $S$4, IF($T748&lt;=$T$5, $S$5, $S$6)))))</f>
        <v/>
      </c>
      <c r="T748" s="39" t="str">
        <f>IF($H748=$O$5, "", IF($D748="", "", NETWORKDAYS(Dashboard!$AJ$1, $D748, Timesheet!$S$50:$S$89)-1))</f>
        <v/>
      </c>
      <c r="V748" s="76" t="str">
        <f t="shared" si="81"/>
        <v/>
      </c>
      <c r="W748" s="76" t="str">
        <f t="shared" si="82"/>
        <v/>
      </c>
      <c r="Y748" s="39" t="str">
        <f t="shared" si="83"/>
        <v/>
      </c>
      <c r="Z748" s="39" t="str">
        <f t="shared" si="84"/>
        <v/>
      </c>
      <c r="AB748" s="106" t="str">
        <f t="shared" si="85"/>
        <v/>
      </c>
    </row>
    <row r="749" spans="1:28" x14ac:dyDescent="0.25">
      <c r="A749" s="14"/>
      <c r="B749" s="153" t="str">
        <f t="shared" si="79"/>
        <v/>
      </c>
      <c r="C749" s="14"/>
      <c r="D749" s="460"/>
      <c r="E749" s="446"/>
      <c r="F749" s="445"/>
      <c r="G749" s="462"/>
      <c r="H749" s="484"/>
      <c r="I749" s="463"/>
      <c r="J749" s="485"/>
      <c r="K749" s="14"/>
      <c r="Q749" s="127" t="str">
        <f t="shared" si="80"/>
        <v/>
      </c>
      <c r="S749" s="39" t="str">
        <f>IF($H749=$O$5, "", IF($D749="", "", IF($D749&lt;Dashboard!$AJ$1, $S$3, IF($D749=Dashboard!$AJ$1, $S$4, IF($T749&lt;=$T$5, $S$5, $S$6)))))</f>
        <v/>
      </c>
      <c r="T749" s="39" t="str">
        <f>IF($H749=$O$5, "", IF($D749="", "", NETWORKDAYS(Dashboard!$AJ$1, $D749, Timesheet!$S$50:$S$89)-1))</f>
        <v/>
      </c>
      <c r="V749" s="76" t="str">
        <f t="shared" si="81"/>
        <v/>
      </c>
      <c r="W749" s="76" t="str">
        <f t="shared" si="82"/>
        <v/>
      </c>
      <c r="Y749" s="39" t="str">
        <f t="shared" si="83"/>
        <v/>
      </c>
      <c r="Z749" s="39" t="str">
        <f t="shared" si="84"/>
        <v/>
      </c>
      <c r="AB749" s="106" t="str">
        <f t="shared" si="85"/>
        <v/>
      </c>
    </row>
    <row r="750" spans="1:28" x14ac:dyDescent="0.25">
      <c r="A750" s="14"/>
      <c r="B750" s="153" t="str">
        <f t="shared" si="79"/>
        <v/>
      </c>
      <c r="C750" s="14"/>
      <c r="D750" s="460"/>
      <c r="E750" s="446"/>
      <c r="F750" s="445"/>
      <c r="G750" s="462"/>
      <c r="H750" s="484"/>
      <c r="I750" s="463"/>
      <c r="J750" s="485"/>
      <c r="K750" s="14"/>
      <c r="Q750" s="127" t="str">
        <f t="shared" si="80"/>
        <v/>
      </c>
      <c r="S750" s="39" t="str">
        <f>IF($H750=$O$5, "", IF($D750="", "", IF($D750&lt;Dashboard!$AJ$1, $S$3, IF($D750=Dashboard!$AJ$1, $S$4, IF($T750&lt;=$T$5, $S$5, $S$6)))))</f>
        <v/>
      </c>
      <c r="T750" s="39" t="str">
        <f>IF($H750=$O$5, "", IF($D750="", "", NETWORKDAYS(Dashboard!$AJ$1, $D750, Timesheet!$S$50:$S$89)-1))</f>
        <v/>
      </c>
      <c r="V750" s="76" t="str">
        <f t="shared" si="81"/>
        <v/>
      </c>
      <c r="W750" s="76" t="str">
        <f t="shared" si="82"/>
        <v/>
      </c>
      <c r="Y750" s="39" t="str">
        <f t="shared" si="83"/>
        <v/>
      </c>
      <c r="Z750" s="39" t="str">
        <f t="shared" si="84"/>
        <v/>
      </c>
      <c r="AB750" s="106" t="str">
        <f t="shared" si="85"/>
        <v/>
      </c>
    </row>
    <row r="751" spans="1:28" x14ac:dyDescent="0.25">
      <c r="A751" s="14"/>
      <c r="B751" s="153" t="str">
        <f t="shared" si="79"/>
        <v/>
      </c>
      <c r="C751" s="14"/>
      <c r="D751" s="460"/>
      <c r="E751" s="446"/>
      <c r="F751" s="445"/>
      <c r="G751" s="462"/>
      <c r="H751" s="484"/>
      <c r="I751" s="463"/>
      <c r="J751" s="485"/>
      <c r="K751" s="14"/>
      <c r="Q751" s="127" t="str">
        <f t="shared" si="80"/>
        <v/>
      </c>
      <c r="S751" s="39" t="str">
        <f>IF($H751=$O$5, "", IF($D751="", "", IF($D751&lt;Dashboard!$AJ$1, $S$3, IF($D751=Dashboard!$AJ$1, $S$4, IF($T751&lt;=$T$5, $S$5, $S$6)))))</f>
        <v/>
      </c>
      <c r="T751" s="39" t="str">
        <f>IF($H751=$O$5, "", IF($D751="", "", NETWORKDAYS(Dashboard!$AJ$1, $D751, Timesheet!$S$50:$S$89)-1))</f>
        <v/>
      </c>
      <c r="V751" s="76" t="str">
        <f t="shared" si="81"/>
        <v/>
      </c>
      <c r="W751" s="76" t="str">
        <f t="shared" si="82"/>
        <v/>
      </c>
      <c r="Y751" s="39" t="str">
        <f t="shared" si="83"/>
        <v/>
      </c>
      <c r="Z751" s="39" t="str">
        <f t="shared" si="84"/>
        <v/>
      </c>
      <c r="AB751" s="106" t="str">
        <f t="shared" si="85"/>
        <v/>
      </c>
    </row>
    <row r="752" spans="1:28" x14ac:dyDescent="0.25">
      <c r="A752" s="14"/>
      <c r="B752" s="153" t="str">
        <f t="shared" si="79"/>
        <v/>
      </c>
      <c r="C752" s="14"/>
      <c r="D752" s="460"/>
      <c r="E752" s="446"/>
      <c r="F752" s="445"/>
      <c r="G752" s="462"/>
      <c r="H752" s="484"/>
      <c r="I752" s="463"/>
      <c r="J752" s="485"/>
      <c r="K752" s="14"/>
      <c r="Q752" s="127" t="str">
        <f t="shared" si="80"/>
        <v/>
      </c>
      <c r="S752" s="39" t="str">
        <f>IF($H752=$O$5, "", IF($D752="", "", IF($D752&lt;Dashboard!$AJ$1, $S$3, IF($D752=Dashboard!$AJ$1, $S$4, IF($T752&lt;=$T$5, $S$5, $S$6)))))</f>
        <v/>
      </c>
      <c r="T752" s="39" t="str">
        <f>IF($H752=$O$5, "", IF($D752="", "", NETWORKDAYS(Dashboard!$AJ$1, $D752, Timesheet!$S$50:$S$89)-1))</f>
        <v/>
      </c>
      <c r="V752" s="76" t="str">
        <f t="shared" si="81"/>
        <v/>
      </c>
      <c r="W752" s="76" t="str">
        <f t="shared" si="82"/>
        <v/>
      </c>
      <c r="Y752" s="39" t="str">
        <f t="shared" si="83"/>
        <v/>
      </c>
      <c r="Z752" s="39" t="str">
        <f t="shared" si="84"/>
        <v/>
      </c>
      <c r="AB752" s="106" t="str">
        <f t="shared" si="85"/>
        <v/>
      </c>
    </row>
    <row r="753" spans="1:28" x14ac:dyDescent="0.25">
      <c r="A753" s="14"/>
      <c r="B753" s="153" t="str">
        <f t="shared" si="79"/>
        <v/>
      </c>
      <c r="C753" s="14"/>
      <c r="D753" s="460"/>
      <c r="E753" s="446"/>
      <c r="F753" s="445"/>
      <c r="G753" s="462"/>
      <c r="H753" s="484"/>
      <c r="I753" s="463"/>
      <c r="J753" s="485"/>
      <c r="K753" s="14"/>
      <c r="Q753" s="127" t="str">
        <f t="shared" si="80"/>
        <v/>
      </c>
      <c r="S753" s="39" t="str">
        <f>IF($H753=$O$5, "", IF($D753="", "", IF($D753&lt;Dashboard!$AJ$1, $S$3, IF($D753=Dashboard!$AJ$1, $S$4, IF($T753&lt;=$T$5, $S$5, $S$6)))))</f>
        <v/>
      </c>
      <c r="T753" s="39" t="str">
        <f>IF($H753=$O$5, "", IF($D753="", "", NETWORKDAYS(Dashboard!$AJ$1, $D753, Timesheet!$S$50:$S$89)-1))</f>
        <v/>
      </c>
      <c r="V753" s="76" t="str">
        <f t="shared" si="81"/>
        <v/>
      </c>
      <c r="W753" s="76" t="str">
        <f t="shared" si="82"/>
        <v/>
      </c>
      <c r="Y753" s="39" t="str">
        <f t="shared" si="83"/>
        <v/>
      </c>
      <c r="Z753" s="39" t="str">
        <f t="shared" si="84"/>
        <v/>
      </c>
      <c r="AB753" s="106" t="str">
        <f t="shared" si="85"/>
        <v/>
      </c>
    </row>
    <row r="754" spans="1:28" x14ac:dyDescent="0.25">
      <c r="A754" s="14"/>
      <c r="B754" s="153" t="str">
        <f t="shared" si="79"/>
        <v/>
      </c>
      <c r="C754" s="14"/>
      <c r="D754" s="460"/>
      <c r="E754" s="446"/>
      <c r="F754" s="445"/>
      <c r="G754" s="462"/>
      <c r="H754" s="484"/>
      <c r="I754" s="463"/>
      <c r="J754" s="485"/>
      <c r="K754" s="14"/>
      <c r="Q754" s="127" t="str">
        <f t="shared" si="80"/>
        <v/>
      </c>
      <c r="S754" s="39" t="str">
        <f>IF($H754=$O$5, "", IF($D754="", "", IF($D754&lt;Dashboard!$AJ$1, $S$3, IF($D754=Dashboard!$AJ$1, $S$4, IF($T754&lt;=$T$5, $S$5, $S$6)))))</f>
        <v/>
      </c>
      <c r="T754" s="39" t="str">
        <f>IF($H754=$O$5, "", IF($D754="", "", NETWORKDAYS(Dashboard!$AJ$1, $D754, Timesheet!$S$50:$S$89)-1))</f>
        <v/>
      </c>
      <c r="V754" s="76" t="str">
        <f t="shared" si="81"/>
        <v/>
      </c>
      <c r="W754" s="76" t="str">
        <f t="shared" si="82"/>
        <v/>
      </c>
      <c r="Y754" s="39" t="str">
        <f t="shared" si="83"/>
        <v/>
      </c>
      <c r="Z754" s="39" t="str">
        <f t="shared" si="84"/>
        <v/>
      </c>
      <c r="AB754" s="106" t="str">
        <f t="shared" si="85"/>
        <v/>
      </c>
    </row>
    <row r="755" spans="1:28" x14ac:dyDescent="0.25">
      <c r="A755" s="14"/>
      <c r="B755" s="153" t="str">
        <f t="shared" si="79"/>
        <v/>
      </c>
      <c r="C755" s="14"/>
      <c r="D755" s="460"/>
      <c r="E755" s="446"/>
      <c r="F755" s="445"/>
      <c r="G755" s="462"/>
      <c r="H755" s="484"/>
      <c r="I755" s="463"/>
      <c r="J755" s="485"/>
      <c r="K755" s="14"/>
      <c r="Q755" s="127" t="str">
        <f t="shared" si="80"/>
        <v/>
      </c>
      <c r="S755" s="39" t="str">
        <f>IF($H755=$O$5, "", IF($D755="", "", IF($D755&lt;Dashboard!$AJ$1, $S$3, IF($D755=Dashboard!$AJ$1, $S$4, IF($T755&lt;=$T$5, $S$5, $S$6)))))</f>
        <v/>
      </c>
      <c r="T755" s="39" t="str">
        <f>IF($H755=$O$5, "", IF($D755="", "", NETWORKDAYS(Dashboard!$AJ$1, $D755, Timesheet!$S$50:$S$89)-1))</f>
        <v/>
      </c>
      <c r="V755" s="76" t="str">
        <f t="shared" si="81"/>
        <v/>
      </c>
      <c r="W755" s="76" t="str">
        <f t="shared" si="82"/>
        <v/>
      </c>
      <c r="Y755" s="39" t="str">
        <f t="shared" si="83"/>
        <v/>
      </c>
      <c r="Z755" s="39" t="str">
        <f t="shared" si="84"/>
        <v/>
      </c>
      <c r="AB755" s="106" t="str">
        <f t="shared" si="85"/>
        <v/>
      </c>
    </row>
    <row r="756" spans="1:28" x14ac:dyDescent="0.25">
      <c r="A756" s="14"/>
      <c r="B756" s="153" t="str">
        <f t="shared" si="79"/>
        <v/>
      </c>
      <c r="C756" s="14"/>
      <c r="D756" s="460"/>
      <c r="E756" s="446"/>
      <c r="F756" s="445"/>
      <c r="G756" s="462"/>
      <c r="H756" s="484"/>
      <c r="I756" s="463"/>
      <c r="J756" s="485"/>
      <c r="K756" s="14"/>
      <c r="Q756" s="127" t="str">
        <f t="shared" si="80"/>
        <v/>
      </c>
      <c r="S756" s="39" t="str">
        <f>IF($H756=$O$5, "", IF($D756="", "", IF($D756&lt;Dashboard!$AJ$1, $S$3, IF($D756=Dashboard!$AJ$1, $S$4, IF($T756&lt;=$T$5, $S$5, $S$6)))))</f>
        <v/>
      </c>
      <c r="T756" s="39" t="str">
        <f>IF($H756=$O$5, "", IF($D756="", "", NETWORKDAYS(Dashboard!$AJ$1, $D756, Timesheet!$S$50:$S$89)-1))</f>
        <v/>
      </c>
      <c r="V756" s="76" t="str">
        <f t="shared" si="81"/>
        <v/>
      </c>
      <c r="W756" s="76" t="str">
        <f t="shared" si="82"/>
        <v/>
      </c>
      <c r="Y756" s="39" t="str">
        <f t="shared" si="83"/>
        <v/>
      </c>
      <c r="Z756" s="39" t="str">
        <f t="shared" si="84"/>
        <v/>
      </c>
      <c r="AB756" s="106" t="str">
        <f t="shared" si="85"/>
        <v/>
      </c>
    </row>
    <row r="757" spans="1:28" x14ac:dyDescent="0.25">
      <c r="A757" s="14"/>
      <c r="B757" s="153" t="str">
        <f t="shared" si="79"/>
        <v/>
      </c>
      <c r="C757" s="14"/>
      <c r="D757" s="460"/>
      <c r="E757" s="446"/>
      <c r="F757" s="445"/>
      <c r="G757" s="462"/>
      <c r="H757" s="484"/>
      <c r="I757" s="463"/>
      <c r="J757" s="485"/>
      <c r="K757" s="14"/>
      <c r="Q757" s="127" t="str">
        <f t="shared" si="80"/>
        <v/>
      </c>
      <c r="S757" s="39" t="str">
        <f>IF($H757=$O$5, "", IF($D757="", "", IF($D757&lt;Dashboard!$AJ$1, $S$3, IF($D757=Dashboard!$AJ$1, $S$4, IF($T757&lt;=$T$5, $S$5, $S$6)))))</f>
        <v/>
      </c>
      <c r="T757" s="39" t="str">
        <f>IF($H757=$O$5, "", IF($D757="", "", NETWORKDAYS(Dashboard!$AJ$1, $D757, Timesheet!$S$50:$S$89)-1))</f>
        <v/>
      </c>
      <c r="V757" s="76" t="str">
        <f t="shared" si="81"/>
        <v/>
      </c>
      <c r="W757" s="76" t="str">
        <f t="shared" si="82"/>
        <v/>
      </c>
      <c r="Y757" s="39" t="str">
        <f t="shared" si="83"/>
        <v/>
      </c>
      <c r="Z757" s="39" t="str">
        <f t="shared" si="84"/>
        <v/>
      </c>
      <c r="AB757" s="106" t="str">
        <f t="shared" si="85"/>
        <v/>
      </c>
    </row>
    <row r="758" spans="1:28" x14ac:dyDescent="0.25">
      <c r="A758" s="14"/>
      <c r="B758" s="153" t="str">
        <f t="shared" si="79"/>
        <v/>
      </c>
      <c r="C758" s="14"/>
      <c r="D758" s="460"/>
      <c r="E758" s="446"/>
      <c r="F758" s="445"/>
      <c r="G758" s="462"/>
      <c r="H758" s="484"/>
      <c r="I758" s="463"/>
      <c r="J758" s="485"/>
      <c r="K758" s="14"/>
      <c r="Q758" s="127" t="str">
        <f t="shared" si="80"/>
        <v/>
      </c>
      <c r="S758" s="39" t="str">
        <f>IF($H758=$O$5, "", IF($D758="", "", IF($D758&lt;Dashboard!$AJ$1, $S$3, IF($D758=Dashboard!$AJ$1, $S$4, IF($T758&lt;=$T$5, $S$5, $S$6)))))</f>
        <v/>
      </c>
      <c r="T758" s="39" t="str">
        <f>IF($H758=$O$5, "", IF($D758="", "", NETWORKDAYS(Dashboard!$AJ$1, $D758, Timesheet!$S$50:$S$89)-1))</f>
        <v/>
      </c>
      <c r="V758" s="76" t="str">
        <f t="shared" si="81"/>
        <v/>
      </c>
      <c r="W758" s="76" t="str">
        <f t="shared" si="82"/>
        <v/>
      </c>
      <c r="Y758" s="39" t="str">
        <f t="shared" si="83"/>
        <v/>
      </c>
      <c r="Z758" s="39" t="str">
        <f t="shared" si="84"/>
        <v/>
      </c>
      <c r="AB758" s="106" t="str">
        <f t="shared" si="85"/>
        <v/>
      </c>
    </row>
    <row r="759" spans="1:28" x14ac:dyDescent="0.25">
      <c r="A759" s="14"/>
      <c r="B759" s="153" t="str">
        <f t="shared" si="79"/>
        <v/>
      </c>
      <c r="C759" s="14"/>
      <c r="D759" s="460"/>
      <c r="E759" s="446"/>
      <c r="F759" s="445"/>
      <c r="G759" s="462"/>
      <c r="H759" s="484"/>
      <c r="I759" s="463"/>
      <c r="J759" s="485"/>
      <c r="K759" s="14"/>
      <c r="Q759" s="127" t="str">
        <f t="shared" si="80"/>
        <v/>
      </c>
      <c r="S759" s="39" t="str">
        <f>IF($H759=$O$5, "", IF($D759="", "", IF($D759&lt;Dashboard!$AJ$1, $S$3, IF($D759=Dashboard!$AJ$1, $S$4, IF($T759&lt;=$T$5, $S$5, $S$6)))))</f>
        <v/>
      </c>
      <c r="T759" s="39" t="str">
        <f>IF($H759=$O$5, "", IF($D759="", "", NETWORKDAYS(Dashboard!$AJ$1, $D759, Timesheet!$S$50:$S$89)-1))</f>
        <v/>
      </c>
      <c r="V759" s="76" t="str">
        <f t="shared" si="81"/>
        <v/>
      </c>
      <c r="W759" s="76" t="str">
        <f t="shared" si="82"/>
        <v/>
      </c>
      <c r="Y759" s="39" t="str">
        <f t="shared" si="83"/>
        <v/>
      </c>
      <c r="Z759" s="39" t="str">
        <f t="shared" si="84"/>
        <v/>
      </c>
      <c r="AB759" s="106" t="str">
        <f t="shared" si="85"/>
        <v/>
      </c>
    </row>
    <row r="760" spans="1:28" x14ac:dyDescent="0.25">
      <c r="A760" s="14"/>
      <c r="B760" s="153" t="str">
        <f t="shared" si="79"/>
        <v/>
      </c>
      <c r="C760" s="14"/>
      <c r="D760" s="460"/>
      <c r="E760" s="446"/>
      <c r="F760" s="445"/>
      <c r="G760" s="462"/>
      <c r="H760" s="484"/>
      <c r="I760" s="463"/>
      <c r="J760" s="485"/>
      <c r="K760" s="14"/>
      <c r="Q760" s="127" t="str">
        <f t="shared" si="80"/>
        <v/>
      </c>
      <c r="S760" s="39" t="str">
        <f>IF($H760=$O$5, "", IF($D760="", "", IF($D760&lt;Dashboard!$AJ$1, $S$3, IF($D760=Dashboard!$AJ$1, $S$4, IF($T760&lt;=$T$5, $S$5, $S$6)))))</f>
        <v/>
      </c>
      <c r="T760" s="39" t="str">
        <f>IF($H760=$O$5, "", IF($D760="", "", NETWORKDAYS(Dashboard!$AJ$1, $D760, Timesheet!$S$50:$S$89)-1))</f>
        <v/>
      </c>
      <c r="V760" s="76" t="str">
        <f t="shared" si="81"/>
        <v/>
      </c>
      <c r="W760" s="76" t="str">
        <f t="shared" si="82"/>
        <v/>
      </c>
      <c r="Y760" s="39" t="str">
        <f t="shared" si="83"/>
        <v/>
      </c>
      <c r="Z760" s="39" t="str">
        <f t="shared" si="84"/>
        <v/>
      </c>
      <c r="AB760" s="106" t="str">
        <f t="shared" si="85"/>
        <v/>
      </c>
    </row>
    <row r="761" spans="1:28" x14ac:dyDescent="0.25">
      <c r="A761" s="14"/>
      <c r="B761" s="153" t="str">
        <f t="shared" si="79"/>
        <v/>
      </c>
      <c r="C761" s="14"/>
      <c r="D761" s="460"/>
      <c r="E761" s="446"/>
      <c r="F761" s="445"/>
      <c r="G761" s="462"/>
      <c r="H761" s="484"/>
      <c r="I761" s="463"/>
      <c r="J761" s="485"/>
      <c r="K761" s="14"/>
      <c r="Q761" s="127" t="str">
        <f t="shared" si="80"/>
        <v/>
      </c>
      <c r="S761" s="39" t="str">
        <f>IF($H761=$O$5, "", IF($D761="", "", IF($D761&lt;Dashboard!$AJ$1, $S$3, IF($D761=Dashboard!$AJ$1, $S$4, IF($T761&lt;=$T$5, $S$5, $S$6)))))</f>
        <v/>
      </c>
      <c r="T761" s="39" t="str">
        <f>IF($H761=$O$5, "", IF($D761="", "", NETWORKDAYS(Dashboard!$AJ$1, $D761, Timesheet!$S$50:$S$89)-1))</f>
        <v/>
      </c>
      <c r="V761" s="76" t="str">
        <f t="shared" si="81"/>
        <v/>
      </c>
      <c r="W761" s="76" t="str">
        <f t="shared" si="82"/>
        <v/>
      </c>
      <c r="Y761" s="39" t="str">
        <f t="shared" si="83"/>
        <v/>
      </c>
      <c r="Z761" s="39" t="str">
        <f t="shared" si="84"/>
        <v/>
      </c>
      <c r="AB761" s="106" t="str">
        <f t="shared" si="85"/>
        <v/>
      </c>
    </row>
    <row r="762" spans="1:28" x14ac:dyDescent="0.25">
      <c r="A762" s="14"/>
      <c r="B762" s="153" t="str">
        <f t="shared" si="79"/>
        <v/>
      </c>
      <c r="C762" s="14"/>
      <c r="D762" s="460"/>
      <c r="E762" s="446"/>
      <c r="F762" s="445"/>
      <c r="G762" s="462"/>
      <c r="H762" s="484"/>
      <c r="I762" s="463"/>
      <c r="J762" s="485"/>
      <c r="K762" s="14"/>
      <c r="Q762" s="127" t="str">
        <f t="shared" si="80"/>
        <v/>
      </c>
      <c r="S762" s="39" t="str">
        <f>IF($H762=$O$5, "", IF($D762="", "", IF($D762&lt;Dashboard!$AJ$1, $S$3, IF($D762=Dashboard!$AJ$1, $S$4, IF($T762&lt;=$T$5, $S$5, $S$6)))))</f>
        <v/>
      </c>
      <c r="T762" s="39" t="str">
        <f>IF($H762=$O$5, "", IF($D762="", "", NETWORKDAYS(Dashboard!$AJ$1, $D762, Timesheet!$S$50:$S$89)-1))</f>
        <v/>
      </c>
      <c r="V762" s="76" t="str">
        <f t="shared" si="81"/>
        <v/>
      </c>
      <c r="W762" s="76" t="str">
        <f t="shared" si="82"/>
        <v/>
      </c>
      <c r="Y762" s="39" t="str">
        <f t="shared" si="83"/>
        <v/>
      </c>
      <c r="Z762" s="39" t="str">
        <f t="shared" si="84"/>
        <v/>
      </c>
      <c r="AB762" s="106" t="str">
        <f t="shared" si="85"/>
        <v/>
      </c>
    </row>
    <row r="763" spans="1:28" x14ac:dyDescent="0.25">
      <c r="A763" s="14"/>
      <c r="B763" s="153" t="str">
        <f t="shared" si="79"/>
        <v/>
      </c>
      <c r="C763" s="14"/>
      <c r="D763" s="460"/>
      <c r="E763" s="446"/>
      <c r="F763" s="445"/>
      <c r="G763" s="462"/>
      <c r="H763" s="484"/>
      <c r="I763" s="463"/>
      <c r="J763" s="485"/>
      <c r="K763" s="14"/>
      <c r="Q763" s="127" t="str">
        <f t="shared" si="80"/>
        <v/>
      </c>
      <c r="S763" s="39" t="str">
        <f>IF($H763=$O$5, "", IF($D763="", "", IF($D763&lt;Dashboard!$AJ$1, $S$3, IF($D763=Dashboard!$AJ$1, $S$4, IF($T763&lt;=$T$5, $S$5, $S$6)))))</f>
        <v/>
      </c>
      <c r="T763" s="39" t="str">
        <f>IF($H763=$O$5, "", IF($D763="", "", NETWORKDAYS(Dashboard!$AJ$1, $D763, Timesheet!$S$50:$S$89)-1))</f>
        <v/>
      </c>
      <c r="V763" s="76" t="str">
        <f t="shared" si="81"/>
        <v/>
      </c>
      <c r="W763" s="76" t="str">
        <f t="shared" si="82"/>
        <v/>
      </c>
      <c r="Y763" s="39" t="str">
        <f t="shared" si="83"/>
        <v/>
      </c>
      <c r="Z763" s="39" t="str">
        <f t="shared" si="84"/>
        <v/>
      </c>
      <c r="AB763" s="106" t="str">
        <f t="shared" si="85"/>
        <v/>
      </c>
    </row>
    <row r="764" spans="1:28" x14ac:dyDescent="0.25">
      <c r="A764" s="14"/>
      <c r="B764" s="153" t="str">
        <f t="shared" si="79"/>
        <v/>
      </c>
      <c r="C764" s="14"/>
      <c r="D764" s="460"/>
      <c r="E764" s="446"/>
      <c r="F764" s="445"/>
      <c r="G764" s="462"/>
      <c r="H764" s="484"/>
      <c r="I764" s="463"/>
      <c r="J764" s="485"/>
      <c r="K764" s="14"/>
      <c r="Q764" s="127" t="str">
        <f t="shared" si="80"/>
        <v/>
      </c>
      <c r="S764" s="39" t="str">
        <f>IF($H764=$O$5, "", IF($D764="", "", IF($D764&lt;Dashboard!$AJ$1, $S$3, IF($D764=Dashboard!$AJ$1, $S$4, IF($T764&lt;=$T$5, $S$5, $S$6)))))</f>
        <v/>
      </c>
      <c r="T764" s="39" t="str">
        <f>IF($H764=$O$5, "", IF($D764="", "", NETWORKDAYS(Dashboard!$AJ$1, $D764, Timesheet!$S$50:$S$89)-1))</f>
        <v/>
      </c>
      <c r="V764" s="76" t="str">
        <f t="shared" si="81"/>
        <v/>
      </c>
      <c r="W764" s="76" t="str">
        <f t="shared" si="82"/>
        <v/>
      </c>
      <c r="Y764" s="39" t="str">
        <f t="shared" si="83"/>
        <v/>
      </c>
      <c r="Z764" s="39" t="str">
        <f t="shared" si="84"/>
        <v/>
      </c>
      <c r="AB764" s="106" t="str">
        <f t="shared" si="85"/>
        <v/>
      </c>
    </row>
    <row r="765" spans="1:28" x14ac:dyDescent="0.25">
      <c r="A765" s="14"/>
      <c r="B765" s="153" t="str">
        <f t="shared" si="79"/>
        <v/>
      </c>
      <c r="C765" s="14"/>
      <c r="D765" s="460"/>
      <c r="E765" s="446"/>
      <c r="F765" s="445"/>
      <c r="G765" s="462"/>
      <c r="H765" s="484"/>
      <c r="I765" s="463"/>
      <c r="J765" s="485"/>
      <c r="K765" s="14"/>
      <c r="Q765" s="127" t="str">
        <f t="shared" si="80"/>
        <v/>
      </c>
      <c r="S765" s="39" t="str">
        <f>IF($H765=$O$5, "", IF($D765="", "", IF($D765&lt;Dashboard!$AJ$1, $S$3, IF($D765=Dashboard!$AJ$1, $S$4, IF($T765&lt;=$T$5, $S$5, $S$6)))))</f>
        <v/>
      </c>
      <c r="T765" s="39" t="str">
        <f>IF($H765=$O$5, "", IF($D765="", "", NETWORKDAYS(Dashboard!$AJ$1, $D765, Timesheet!$S$50:$S$89)-1))</f>
        <v/>
      </c>
      <c r="V765" s="76" t="str">
        <f t="shared" si="81"/>
        <v/>
      </c>
      <c r="W765" s="76" t="str">
        <f t="shared" si="82"/>
        <v/>
      </c>
      <c r="Y765" s="39" t="str">
        <f t="shared" si="83"/>
        <v/>
      </c>
      <c r="Z765" s="39" t="str">
        <f t="shared" si="84"/>
        <v/>
      </c>
      <c r="AB765" s="106" t="str">
        <f t="shared" si="85"/>
        <v/>
      </c>
    </row>
    <row r="766" spans="1:28" x14ac:dyDescent="0.25">
      <c r="A766" s="14"/>
      <c r="B766" s="153" t="str">
        <f t="shared" si="79"/>
        <v/>
      </c>
      <c r="C766" s="14"/>
      <c r="D766" s="460"/>
      <c r="E766" s="446"/>
      <c r="F766" s="445"/>
      <c r="G766" s="462"/>
      <c r="H766" s="484"/>
      <c r="I766" s="463"/>
      <c r="J766" s="485"/>
      <c r="K766" s="14"/>
      <c r="Q766" s="127" t="str">
        <f t="shared" si="80"/>
        <v/>
      </c>
      <c r="S766" s="39" t="str">
        <f>IF($H766=$O$5, "", IF($D766="", "", IF($D766&lt;Dashboard!$AJ$1, $S$3, IF($D766=Dashboard!$AJ$1, $S$4, IF($T766&lt;=$T$5, $S$5, $S$6)))))</f>
        <v/>
      </c>
      <c r="T766" s="39" t="str">
        <f>IF($H766=$O$5, "", IF($D766="", "", NETWORKDAYS(Dashboard!$AJ$1, $D766, Timesheet!$S$50:$S$89)-1))</f>
        <v/>
      </c>
      <c r="V766" s="76" t="str">
        <f t="shared" si="81"/>
        <v/>
      </c>
      <c r="W766" s="76" t="str">
        <f t="shared" si="82"/>
        <v/>
      </c>
      <c r="Y766" s="39" t="str">
        <f t="shared" si="83"/>
        <v/>
      </c>
      <c r="Z766" s="39" t="str">
        <f t="shared" si="84"/>
        <v/>
      </c>
      <c r="AB766" s="106" t="str">
        <f t="shared" si="85"/>
        <v/>
      </c>
    </row>
    <row r="767" spans="1:28" x14ac:dyDescent="0.25">
      <c r="A767" s="14"/>
      <c r="B767" s="153" t="str">
        <f t="shared" si="79"/>
        <v/>
      </c>
      <c r="C767" s="14"/>
      <c r="D767" s="460"/>
      <c r="E767" s="446"/>
      <c r="F767" s="445"/>
      <c r="G767" s="462"/>
      <c r="H767" s="484"/>
      <c r="I767" s="463"/>
      <c r="J767" s="485"/>
      <c r="K767" s="14"/>
      <c r="Q767" s="127" t="str">
        <f t="shared" si="80"/>
        <v/>
      </c>
      <c r="S767" s="39" t="str">
        <f>IF($H767=$O$5, "", IF($D767="", "", IF($D767&lt;Dashboard!$AJ$1, $S$3, IF($D767=Dashboard!$AJ$1, $S$4, IF($T767&lt;=$T$5, $S$5, $S$6)))))</f>
        <v/>
      </c>
      <c r="T767" s="39" t="str">
        <f>IF($H767=$O$5, "", IF($D767="", "", NETWORKDAYS(Dashboard!$AJ$1, $D767, Timesheet!$S$50:$S$89)-1))</f>
        <v/>
      </c>
      <c r="V767" s="76" t="str">
        <f t="shared" si="81"/>
        <v/>
      </c>
      <c r="W767" s="76" t="str">
        <f t="shared" si="82"/>
        <v/>
      </c>
      <c r="Y767" s="39" t="str">
        <f t="shared" si="83"/>
        <v/>
      </c>
      <c r="Z767" s="39" t="str">
        <f t="shared" si="84"/>
        <v/>
      </c>
      <c r="AB767" s="106" t="str">
        <f t="shared" si="85"/>
        <v/>
      </c>
    </row>
    <row r="768" spans="1:28" x14ac:dyDescent="0.25">
      <c r="A768" s="14"/>
      <c r="B768" s="153" t="str">
        <f t="shared" si="79"/>
        <v/>
      </c>
      <c r="C768" s="14"/>
      <c r="D768" s="460"/>
      <c r="E768" s="446"/>
      <c r="F768" s="445"/>
      <c r="G768" s="462"/>
      <c r="H768" s="484"/>
      <c r="I768" s="463"/>
      <c r="J768" s="485"/>
      <c r="K768" s="14"/>
      <c r="Q768" s="127" t="str">
        <f t="shared" si="80"/>
        <v/>
      </c>
      <c r="S768" s="39" t="str">
        <f>IF($H768=$O$5, "", IF($D768="", "", IF($D768&lt;Dashboard!$AJ$1, $S$3, IF($D768=Dashboard!$AJ$1, $S$4, IF($T768&lt;=$T$5, $S$5, $S$6)))))</f>
        <v/>
      </c>
      <c r="T768" s="39" t="str">
        <f>IF($H768=$O$5, "", IF($D768="", "", NETWORKDAYS(Dashboard!$AJ$1, $D768, Timesheet!$S$50:$S$89)-1))</f>
        <v/>
      </c>
      <c r="V768" s="76" t="str">
        <f t="shared" si="81"/>
        <v/>
      </c>
      <c r="W768" s="76" t="str">
        <f t="shared" si="82"/>
        <v/>
      </c>
      <c r="Y768" s="39" t="str">
        <f t="shared" si="83"/>
        <v/>
      </c>
      <c r="Z768" s="39" t="str">
        <f t="shared" si="84"/>
        <v/>
      </c>
      <c r="AB768" s="106" t="str">
        <f t="shared" si="85"/>
        <v/>
      </c>
    </row>
    <row r="769" spans="1:28" x14ac:dyDescent="0.25">
      <c r="A769" s="14"/>
      <c r="B769" s="153" t="str">
        <f t="shared" si="79"/>
        <v/>
      </c>
      <c r="C769" s="14"/>
      <c r="D769" s="460"/>
      <c r="E769" s="446"/>
      <c r="F769" s="445"/>
      <c r="G769" s="462"/>
      <c r="H769" s="484"/>
      <c r="I769" s="463"/>
      <c r="J769" s="485"/>
      <c r="K769" s="14"/>
      <c r="Q769" s="127" t="str">
        <f t="shared" si="80"/>
        <v/>
      </c>
      <c r="S769" s="39" t="str">
        <f>IF($H769=$O$5, "", IF($D769="", "", IF($D769&lt;Dashboard!$AJ$1, $S$3, IF($D769=Dashboard!$AJ$1, $S$4, IF($T769&lt;=$T$5, $S$5, $S$6)))))</f>
        <v/>
      </c>
      <c r="T769" s="39" t="str">
        <f>IF($H769=$O$5, "", IF($D769="", "", NETWORKDAYS(Dashboard!$AJ$1, $D769, Timesheet!$S$50:$S$89)-1))</f>
        <v/>
      </c>
      <c r="V769" s="76" t="str">
        <f t="shared" si="81"/>
        <v/>
      </c>
      <c r="W769" s="76" t="str">
        <f t="shared" si="82"/>
        <v/>
      </c>
      <c r="Y769" s="39" t="str">
        <f t="shared" si="83"/>
        <v/>
      </c>
      <c r="Z769" s="39" t="str">
        <f t="shared" si="84"/>
        <v/>
      </c>
      <c r="AB769" s="106" t="str">
        <f t="shared" si="85"/>
        <v/>
      </c>
    </row>
    <row r="770" spans="1:28" x14ac:dyDescent="0.25">
      <c r="A770" s="14"/>
      <c r="B770" s="153" t="str">
        <f t="shared" si="79"/>
        <v/>
      </c>
      <c r="C770" s="14"/>
      <c r="D770" s="460"/>
      <c r="E770" s="446"/>
      <c r="F770" s="445"/>
      <c r="G770" s="462"/>
      <c r="H770" s="484"/>
      <c r="I770" s="463"/>
      <c r="J770" s="485"/>
      <c r="K770" s="14"/>
      <c r="Q770" s="127" t="str">
        <f t="shared" si="80"/>
        <v/>
      </c>
      <c r="S770" s="39" t="str">
        <f>IF($H770=$O$5, "", IF($D770="", "", IF($D770&lt;Dashboard!$AJ$1, $S$3, IF($D770=Dashboard!$AJ$1, $S$4, IF($T770&lt;=$T$5, $S$5, $S$6)))))</f>
        <v/>
      </c>
      <c r="T770" s="39" t="str">
        <f>IF($H770=$O$5, "", IF($D770="", "", NETWORKDAYS(Dashboard!$AJ$1, $D770, Timesheet!$S$50:$S$89)-1))</f>
        <v/>
      </c>
      <c r="V770" s="76" t="str">
        <f t="shared" si="81"/>
        <v/>
      </c>
      <c r="W770" s="76" t="str">
        <f t="shared" si="82"/>
        <v/>
      </c>
      <c r="Y770" s="39" t="str">
        <f t="shared" si="83"/>
        <v/>
      </c>
      <c r="Z770" s="39" t="str">
        <f t="shared" si="84"/>
        <v/>
      </c>
      <c r="AB770" s="106" t="str">
        <f t="shared" si="85"/>
        <v/>
      </c>
    </row>
    <row r="771" spans="1:28" x14ac:dyDescent="0.25">
      <c r="A771" s="14"/>
      <c r="B771" s="153" t="str">
        <f t="shared" si="79"/>
        <v/>
      </c>
      <c r="C771" s="14"/>
      <c r="D771" s="460"/>
      <c r="E771" s="446"/>
      <c r="F771" s="445"/>
      <c r="G771" s="462"/>
      <c r="H771" s="484"/>
      <c r="I771" s="463"/>
      <c r="J771" s="485"/>
      <c r="K771" s="14"/>
      <c r="Q771" s="127" t="str">
        <f t="shared" si="80"/>
        <v/>
      </c>
      <c r="S771" s="39" t="str">
        <f>IF($H771=$O$5, "", IF($D771="", "", IF($D771&lt;Dashboard!$AJ$1, $S$3, IF($D771=Dashboard!$AJ$1, $S$4, IF($T771&lt;=$T$5, $S$5, $S$6)))))</f>
        <v/>
      </c>
      <c r="T771" s="39" t="str">
        <f>IF($H771=$O$5, "", IF($D771="", "", NETWORKDAYS(Dashboard!$AJ$1, $D771, Timesheet!$S$50:$S$89)-1))</f>
        <v/>
      </c>
      <c r="V771" s="76" t="str">
        <f t="shared" si="81"/>
        <v/>
      </c>
      <c r="W771" s="76" t="str">
        <f t="shared" si="82"/>
        <v/>
      </c>
      <c r="Y771" s="39" t="str">
        <f t="shared" si="83"/>
        <v/>
      </c>
      <c r="Z771" s="39" t="str">
        <f t="shared" si="84"/>
        <v/>
      </c>
      <c r="AB771" s="106" t="str">
        <f t="shared" si="85"/>
        <v/>
      </c>
    </row>
    <row r="772" spans="1:28" x14ac:dyDescent="0.25">
      <c r="A772" s="14"/>
      <c r="B772" s="153" t="str">
        <f t="shared" si="79"/>
        <v/>
      </c>
      <c r="C772" s="14"/>
      <c r="D772" s="460"/>
      <c r="E772" s="446"/>
      <c r="F772" s="445"/>
      <c r="G772" s="462"/>
      <c r="H772" s="484"/>
      <c r="I772" s="463"/>
      <c r="J772" s="485"/>
      <c r="K772" s="14"/>
      <c r="Q772" s="127" t="str">
        <f t="shared" si="80"/>
        <v/>
      </c>
      <c r="S772" s="39" t="str">
        <f>IF($H772=$O$5, "", IF($D772="", "", IF($D772&lt;Dashboard!$AJ$1, $S$3, IF($D772=Dashboard!$AJ$1, $S$4, IF($T772&lt;=$T$5, $S$5, $S$6)))))</f>
        <v/>
      </c>
      <c r="T772" s="39" t="str">
        <f>IF($H772=$O$5, "", IF($D772="", "", NETWORKDAYS(Dashboard!$AJ$1, $D772, Timesheet!$S$50:$S$89)-1))</f>
        <v/>
      </c>
      <c r="V772" s="76" t="str">
        <f t="shared" si="81"/>
        <v/>
      </c>
      <c r="W772" s="76" t="str">
        <f t="shared" si="82"/>
        <v/>
      </c>
      <c r="Y772" s="39" t="str">
        <f t="shared" si="83"/>
        <v/>
      </c>
      <c r="Z772" s="39" t="str">
        <f t="shared" si="84"/>
        <v/>
      </c>
      <c r="AB772" s="106" t="str">
        <f t="shared" si="85"/>
        <v/>
      </c>
    </row>
    <row r="773" spans="1:28" x14ac:dyDescent="0.25">
      <c r="A773" s="14"/>
      <c r="B773" s="153" t="str">
        <f t="shared" si="79"/>
        <v/>
      </c>
      <c r="C773" s="14"/>
      <c r="D773" s="460"/>
      <c r="E773" s="446"/>
      <c r="F773" s="445"/>
      <c r="G773" s="462"/>
      <c r="H773" s="484"/>
      <c r="I773" s="463"/>
      <c r="J773" s="485"/>
      <c r="K773" s="14"/>
      <c r="Q773" s="127" t="str">
        <f t="shared" si="80"/>
        <v/>
      </c>
      <c r="S773" s="39" t="str">
        <f>IF($H773=$O$5, "", IF($D773="", "", IF($D773&lt;Dashboard!$AJ$1, $S$3, IF($D773=Dashboard!$AJ$1, $S$4, IF($T773&lt;=$T$5, $S$5, $S$6)))))</f>
        <v/>
      </c>
      <c r="T773" s="39" t="str">
        <f>IF($H773=$O$5, "", IF($D773="", "", NETWORKDAYS(Dashboard!$AJ$1, $D773, Timesheet!$S$50:$S$89)-1))</f>
        <v/>
      </c>
      <c r="V773" s="76" t="str">
        <f t="shared" si="81"/>
        <v/>
      </c>
      <c r="W773" s="76" t="str">
        <f t="shared" si="82"/>
        <v/>
      </c>
      <c r="Y773" s="39" t="str">
        <f t="shared" si="83"/>
        <v/>
      </c>
      <c r="Z773" s="39" t="str">
        <f t="shared" si="84"/>
        <v/>
      </c>
      <c r="AB773" s="106" t="str">
        <f t="shared" si="85"/>
        <v/>
      </c>
    </row>
    <row r="774" spans="1:28" x14ac:dyDescent="0.25">
      <c r="A774" s="14"/>
      <c r="B774" s="153" t="str">
        <f t="shared" si="79"/>
        <v/>
      </c>
      <c r="C774" s="14"/>
      <c r="D774" s="460"/>
      <c r="E774" s="446"/>
      <c r="F774" s="445"/>
      <c r="G774" s="462"/>
      <c r="H774" s="484"/>
      <c r="I774" s="463"/>
      <c r="J774" s="485"/>
      <c r="K774" s="14"/>
      <c r="Q774" s="127" t="str">
        <f t="shared" si="80"/>
        <v/>
      </c>
      <c r="S774" s="39" t="str">
        <f>IF($H774=$O$5, "", IF($D774="", "", IF($D774&lt;Dashboard!$AJ$1, $S$3, IF($D774=Dashboard!$AJ$1, $S$4, IF($T774&lt;=$T$5, $S$5, $S$6)))))</f>
        <v/>
      </c>
      <c r="T774" s="39" t="str">
        <f>IF($H774=$O$5, "", IF($D774="", "", NETWORKDAYS(Dashboard!$AJ$1, $D774, Timesheet!$S$50:$S$89)-1))</f>
        <v/>
      </c>
      <c r="V774" s="76" t="str">
        <f t="shared" si="81"/>
        <v/>
      </c>
      <c r="W774" s="76" t="str">
        <f t="shared" si="82"/>
        <v/>
      </c>
      <c r="Y774" s="39" t="str">
        <f t="shared" si="83"/>
        <v/>
      </c>
      <c r="Z774" s="39" t="str">
        <f t="shared" si="84"/>
        <v/>
      </c>
      <c r="AB774" s="106" t="str">
        <f t="shared" si="85"/>
        <v/>
      </c>
    </row>
    <row r="775" spans="1:28" x14ac:dyDescent="0.25">
      <c r="A775" s="14"/>
      <c r="B775" s="153" t="str">
        <f t="shared" si="79"/>
        <v/>
      </c>
      <c r="C775" s="14"/>
      <c r="D775" s="460"/>
      <c r="E775" s="446"/>
      <c r="F775" s="445"/>
      <c r="G775" s="462"/>
      <c r="H775" s="484"/>
      <c r="I775" s="463"/>
      <c r="J775" s="485"/>
      <c r="K775" s="14"/>
      <c r="Q775" s="127" t="str">
        <f t="shared" si="80"/>
        <v/>
      </c>
      <c r="S775" s="39" t="str">
        <f>IF($H775=$O$5, "", IF($D775="", "", IF($D775&lt;Dashboard!$AJ$1, $S$3, IF($D775=Dashboard!$AJ$1, $S$4, IF($T775&lt;=$T$5, $S$5, $S$6)))))</f>
        <v/>
      </c>
      <c r="T775" s="39" t="str">
        <f>IF($H775=$O$5, "", IF($D775="", "", NETWORKDAYS(Dashboard!$AJ$1, $D775, Timesheet!$S$50:$S$89)-1))</f>
        <v/>
      </c>
      <c r="V775" s="76" t="str">
        <f t="shared" si="81"/>
        <v/>
      </c>
      <c r="W775" s="76" t="str">
        <f t="shared" si="82"/>
        <v/>
      </c>
      <c r="Y775" s="39" t="str">
        <f t="shared" si="83"/>
        <v/>
      </c>
      <c r="Z775" s="39" t="str">
        <f t="shared" si="84"/>
        <v/>
      </c>
      <c r="AB775" s="106" t="str">
        <f t="shared" si="85"/>
        <v/>
      </c>
    </row>
    <row r="776" spans="1:28" x14ac:dyDescent="0.25">
      <c r="A776" s="14"/>
      <c r="B776" s="153" t="str">
        <f t="shared" si="79"/>
        <v/>
      </c>
      <c r="C776" s="14"/>
      <c r="D776" s="460"/>
      <c r="E776" s="446"/>
      <c r="F776" s="445"/>
      <c r="G776" s="462"/>
      <c r="H776" s="484"/>
      <c r="I776" s="463"/>
      <c r="J776" s="485"/>
      <c r="K776" s="14"/>
      <c r="Q776" s="127" t="str">
        <f t="shared" si="80"/>
        <v/>
      </c>
      <c r="S776" s="39" t="str">
        <f>IF($H776=$O$5, "", IF($D776="", "", IF($D776&lt;Dashboard!$AJ$1, $S$3, IF($D776=Dashboard!$AJ$1, $S$4, IF($T776&lt;=$T$5, $S$5, $S$6)))))</f>
        <v/>
      </c>
      <c r="T776" s="39" t="str">
        <f>IF($H776=$O$5, "", IF($D776="", "", NETWORKDAYS(Dashboard!$AJ$1, $D776, Timesheet!$S$50:$S$89)-1))</f>
        <v/>
      </c>
      <c r="V776" s="76" t="str">
        <f t="shared" si="81"/>
        <v/>
      </c>
      <c r="W776" s="76" t="str">
        <f t="shared" si="82"/>
        <v/>
      </c>
      <c r="Y776" s="39" t="str">
        <f t="shared" si="83"/>
        <v/>
      </c>
      <c r="Z776" s="39" t="str">
        <f t="shared" si="84"/>
        <v/>
      </c>
      <c r="AB776" s="106" t="str">
        <f t="shared" si="85"/>
        <v/>
      </c>
    </row>
    <row r="777" spans="1:28" x14ac:dyDescent="0.25">
      <c r="A777" s="14"/>
      <c r="B777" s="153" t="str">
        <f t="shared" si="79"/>
        <v/>
      </c>
      <c r="C777" s="14"/>
      <c r="D777" s="460"/>
      <c r="E777" s="446"/>
      <c r="F777" s="445"/>
      <c r="G777" s="462"/>
      <c r="H777" s="484"/>
      <c r="I777" s="463"/>
      <c r="J777" s="485"/>
      <c r="K777" s="14"/>
      <c r="Q777" s="127" t="str">
        <f t="shared" si="80"/>
        <v/>
      </c>
      <c r="S777" s="39" t="str">
        <f>IF($H777=$O$5, "", IF($D777="", "", IF($D777&lt;Dashboard!$AJ$1, $S$3, IF($D777=Dashboard!$AJ$1, $S$4, IF($T777&lt;=$T$5, $S$5, $S$6)))))</f>
        <v/>
      </c>
      <c r="T777" s="39" t="str">
        <f>IF($H777=$O$5, "", IF($D777="", "", NETWORKDAYS(Dashboard!$AJ$1, $D777, Timesheet!$S$50:$S$89)-1))</f>
        <v/>
      </c>
      <c r="V777" s="76" t="str">
        <f t="shared" si="81"/>
        <v/>
      </c>
      <c r="W777" s="76" t="str">
        <f t="shared" si="82"/>
        <v/>
      </c>
      <c r="Y777" s="39" t="str">
        <f t="shared" si="83"/>
        <v/>
      </c>
      <c r="Z777" s="39" t="str">
        <f t="shared" si="84"/>
        <v/>
      </c>
      <c r="AB777" s="106" t="str">
        <f t="shared" si="85"/>
        <v/>
      </c>
    </row>
    <row r="778" spans="1:28" x14ac:dyDescent="0.25">
      <c r="A778" s="14"/>
      <c r="B778" s="153" t="str">
        <f t="shared" si="79"/>
        <v/>
      </c>
      <c r="C778" s="14"/>
      <c r="D778" s="460"/>
      <c r="E778" s="446"/>
      <c r="F778" s="445"/>
      <c r="G778" s="462"/>
      <c r="H778" s="484"/>
      <c r="I778" s="463"/>
      <c r="J778" s="485"/>
      <c r="K778" s="14"/>
      <c r="Q778" s="127" t="str">
        <f t="shared" si="80"/>
        <v/>
      </c>
      <c r="S778" s="39" t="str">
        <f>IF($H778=$O$5, "", IF($D778="", "", IF($D778&lt;Dashboard!$AJ$1, $S$3, IF($D778=Dashboard!$AJ$1, $S$4, IF($T778&lt;=$T$5, $S$5, $S$6)))))</f>
        <v/>
      </c>
      <c r="T778" s="39" t="str">
        <f>IF($H778=$O$5, "", IF($D778="", "", NETWORKDAYS(Dashboard!$AJ$1, $D778, Timesheet!$S$50:$S$89)-1))</f>
        <v/>
      </c>
      <c r="V778" s="76" t="str">
        <f t="shared" si="81"/>
        <v/>
      </c>
      <c r="W778" s="76" t="str">
        <f t="shared" si="82"/>
        <v/>
      </c>
      <c r="Y778" s="39" t="str">
        <f t="shared" si="83"/>
        <v/>
      </c>
      <c r="Z778" s="39" t="str">
        <f t="shared" si="84"/>
        <v/>
      </c>
      <c r="AB778" s="106" t="str">
        <f t="shared" si="85"/>
        <v/>
      </c>
    </row>
    <row r="779" spans="1:28" x14ac:dyDescent="0.25">
      <c r="A779" s="14"/>
      <c r="B779" s="153" t="str">
        <f t="shared" si="79"/>
        <v/>
      </c>
      <c r="C779" s="14"/>
      <c r="D779" s="460"/>
      <c r="E779" s="446"/>
      <c r="F779" s="445"/>
      <c r="G779" s="462"/>
      <c r="H779" s="484"/>
      <c r="I779" s="463"/>
      <c r="J779" s="485"/>
      <c r="K779" s="14"/>
      <c r="Q779" s="127" t="str">
        <f t="shared" si="80"/>
        <v/>
      </c>
      <c r="S779" s="39" t="str">
        <f>IF($H779=$O$5, "", IF($D779="", "", IF($D779&lt;Dashboard!$AJ$1, $S$3, IF($D779=Dashboard!$AJ$1, $S$4, IF($T779&lt;=$T$5, $S$5, $S$6)))))</f>
        <v/>
      </c>
      <c r="T779" s="39" t="str">
        <f>IF($H779=$O$5, "", IF($D779="", "", NETWORKDAYS(Dashboard!$AJ$1, $D779, Timesheet!$S$50:$S$89)-1))</f>
        <v/>
      </c>
      <c r="V779" s="76" t="str">
        <f t="shared" si="81"/>
        <v/>
      </c>
      <c r="W779" s="76" t="str">
        <f t="shared" si="82"/>
        <v/>
      </c>
      <c r="Y779" s="39" t="str">
        <f t="shared" si="83"/>
        <v/>
      </c>
      <c r="Z779" s="39" t="str">
        <f t="shared" si="84"/>
        <v/>
      </c>
      <c r="AB779" s="106" t="str">
        <f t="shared" si="85"/>
        <v/>
      </c>
    </row>
    <row r="780" spans="1:28" x14ac:dyDescent="0.25">
      <c r="A780" s="14"/>
      <c r="B780" s="153" t="str">
        <f t="shared" ref="B780:B843" si="86">IFERROR(INDEX($B$5:$B$7, MATCH($S780, $D$5:$D$7, 0)), "")</f>
        <v/>
      </c>
      <c r="C780" s="14"/>
      <c r="D780" s="460"/>
      <c r="E780" s="446"/>
      <c r="F780" s="445"/>
      <c r="G780" s="462"/>
      <c r="H780" s="484"/>
      <c r="I780" s="463"/>
      <c r="J780" s="485"/>
      <c r="K780" s="14"/>
      <c r="Q780" s="127" t="str">
        <f t="shared" ref="Q780:Q843" si="87">IF($G780="","",IFERROR(ROUND(INDEX($O$11:$O$18,MATCH($E780,$N$11:$N$18,0))*$G780*24, 2),""))</f>
        <v/>
      </c>
      <c r="S780" s="39" t="str">
        <f>IF($H780=$O$5, "", IF($D780="", "", IF($D780&lt;Dashboard!$AJ$1, $S$3, IF($D780=Dashboard!$AJ$1, $S$4, IF($T780&lt;=$T$5, $S$5, $S$6)))))</f>
        <v/>
      </c>
      <c r="T780" s="39" t="str">
        <f>IF($H780=$O$5, "", IF($D780="", "", NETWORKDAYS(Dashboard!$AJ$1, $D780, Timesheet!$S$50:$S$89)-1))</f>
        <v/>
      </c>
      <c r="V780" s="76" t="str">
        <f t="shared" ref="V780:V843" si="88">IF($Q780="", "", IF($I780="", $Q780, ""))</f>
        <v/>
      </c>
      <c r="W780" s="76" t="str">
        <f t="shared" ref="W780:W843" si="89">IF($Q780="", "", IF($I780="", "", $Q780))</f>
        <v/>
      </c>
      <c r="Y780" s="39" t="str">
        <f t="shared" ref="Y780:Y843" si="90">IF($D780="", "", TEXT($D780, "ddd"))</f>
        <v/>
      </c>
      <c r="Z780" s="39" t="str">
        <f t="shared" ref="Z780:Z843" si="91">IF($Y780="", "", CONCATENATE($Y780, " - ", IF($E780="", "Uncategorised", $E780)))</f>
        <v/>
      </c>
      <c r="AB780" s="106" t="str">
        <f t="shared" ref="AB780:AB843" si="92">IF($D780="","",IF($E780="","Uncategorised",$E780))</f>
        <v/>
      </c>
    </row>
    <row r="781" spans="1:28" x14ac:dyDescent="0.25">
      <c r="A781" s="14"/>
      <c r="B781" s="153" t="str">
        <f t="shared" si="86"/>
        <v/>
      </c>
      <c r="C781" s="14"/>
      <c r="D781" s="460"/>
      <c r="E781" s="446"/>
      <c r="F781" s="445"/>
      <c r="G781" s="462"/>
      <c r="H781" s="484"/>
      <c r="I781" s="463"/>
      <c r="J781" s="485"/>
      <c r="K781" s="14"/>
      <c r="Q781" s="127" t="str">
        <f t="shared" si="87"/>
        <v/>
      </c>
      <c r="S781" s="39" t="str">
        <f>IF($H781=$O$5, "", IF($D781="", "", IF($D781&lt;Dashboard!$AJ$1, $S$3, IF($D781=Dashboard!$AJ$1, $S$4, IF($T781&lt;=$T$5, $S$5, $S$6)))))</f>
        <v/>
      </c>
      <c r="T781" s="39" t="str">
        <f>IF($H781=$O$5, "", IF($D781="", "", NETWORKDAYS(Dashboard!$AJ$1, $D781, Timesheet!$S$50:$S$89)-1))</f>
        <v/>
      </c>
      <c r="V781" s="76" t="str">
        <f t="shared" si="88"/>
        <v/>
      </c>
      <c r="W781" s="76" t="str">
        <f t="shared" si="89"/>
        <v/>
      </c>
      <c r="Y781" s="39" t="str">
        <f t="shared" si="90"/>
        <v/>
      </c>
      <c r="Z781" s="39" t="str">
        <f t="shared" si="91"/>
        <v/>
      </c>
      <c r="AB781" s="106" t="str">
        <f t="shared" si="92"/>
        <v/>
      </c>
    </row>
    <row r="782" spans="1:28" x14ac:dyDescent="0.25">
      <c r="A782" s="14"/>
      <c r="B782" s="153" t="str">
        <f t="shared" si="86"/>
        <v/>
      </c>
      <c r="C782" s="14"/>
      <c r="D782" s="460"/>
      <c r="E782" s="446"/>
      <c r="F782" s="445"/>
      <c r="G782" s="462"/>
      <c r="H782" s="484"/>
      <c r="I782" s="463"/>
      <c r="J782" s="485"/>
      <c r="K782" s="14"/>
      <c r="Q782" s="127" t="str">
        <f t="shared" si="87"/>
        <v/>
      </c>
      <c r="S782" s="39" t="str">
        <f>IF($H782=$O$5, "", IF($D782="", "", IF($D782&lt;Dashboard!$AJ$1, $S$3, IF($D782=Dashboard!$AJ$1, $S$4, IF($T782&lt;=$T$5, $S$5, $S$6)))))</f>
        <v/>
      </c>
      <c r="T782" s="39" t="str">
        <f>IF($H782=$O$5, "", IF($D782="", "", NETWORKDAYS(Dashboard!$AJ$1, $D782, Timesheet!$S$50:$S$89)-1))</f>
        <v/>
      </c>
      <c r="V782" s="76" t="str">
        <f t="shared" si="88"/>
        <v/>
      </c>
      <c r="W782" s="76" t="str">
        <f t="shared" si="89"/>
        <v/>
      </c>
      <c r="Y782" s="39" t="str">
        <f t="shared" si="90"/>
        <v/>
      </c>
      <c r="Z782" s="39" t="str">
        <f t="shared" si="91"/>
        <v/>
      </c>
      <c r="AB782" s="106" t="str">
        <f t="shared" si="92"/>
        <v/>
      </c>
    </row>
    <row r="783" spans="1:28" x14ac:dyDescent="0.25">
      <c r="A783" s="14"/>
      <c r="B783" s="153" t="str">
        <f t="shared" si="86"/>
        <v/>
      </c>
      <c r="C783" s="14"/>
      <c r="D783" s="460"/>
      <c r="E783" s="446"/>
      <c r="F783" s="445"/>
      <c r="G783" s="462"/>
      <c r="H783" s="484"/>
      <c r="I783" s="463"/>
      <c r="J783" s="485"/>
      <c r="K783" s="14"/>
      <c r="Q783" s="127" t="str">
        <f t="shared" si="87"/>
        <v/>
      </c>
      <c r="S783" s="39" t="str">
        <f>IF($H783=$O$5, "", IF($D783="", "", IF($D783&lt;Dashboard!$AJ$1, $S$3, IF($D783=Dashboard!$AJ$1, $S$4, IF($T783&lt;=$T$5, $S$5, $S$6)))))</f>
        <v/>
      </c>
      <c r="T783" s="39" t="str">
        <f>IF($H783=$O$5, "", IF($D783="", "", NETWORKDAYS(Dashboard!$AJ$1, $D783, Timesheet!$S$50:$S$89)-1))</f>
        <v/>
      </c>
      <c r="V783" s="76" t="str">
        <f t="shared" si="88"/>
        <v/>
      </c>
      <c r="W783" s="76" t="str">
        <f t="shared" si="89"/>
        <v/>
      </c>
      <c r="Y783" s="39" t="str">
        <f t="shared" si="90"/>
        <v/>
      </c>
      <c r="Z783" s="39" t="str">
        <f t="shared" si="91"/>
        <v/>
      </c>
      <c r="AB783" s="106" t="str">
        <f t="shared" si="92"/>
        <v/>
      </c>
    </row>
    <row r="784" spans="1:28" x14ac:dyDescent="0.25">
      <c r="A784" s="14"/>
      <c r="B784" s="153" t="str">
        <f t="shared" si="86"/>
        <v/>
      </c>
      <c r="C784" s="14"/>
      <c r="D784" s="460"/>
      <c r="E784" s="446"/>
      <c r="F784" s="445"/>
      <c r="G784" s="462"/>
      <c r="H784" s="484"/>
      <c r="I784" s="463"/>
      <c r="J784" s="485"/>
      <c r="K784" s="14"/>
      <c r="Q784" s="127" t="str">
        <f t="shared" si="87"/>
        <v/>
      </c>
      <c r="S784" s="39" t="str">
        <f>IF($H784=$O$5, "", IF($D784="", "", IF($D784&lt;Dashboard!$AJ$1, $S$3, IF($D784=Dashboard!$AJ$1, $S$4, IF($T784&lt;=$T$5, $S$5, $S$6)))))</f>
        <v/>
      </c>
      <c r="T784" s="39" t="str">
        <f>IF($H784=$O$5, "", IF($D784="", "", NETWORKDAYS(Dashboard!$AJ$1, $D784, Timesheet!$S$50:$S$89)-1))</f>
        <v/>
      </c>
      <c r="V784" s="76" t="str">
        <f t="shared" si="88"/>
        <v/>
      </c>
      <c r="W784" s="76" t="str">
        <f t="shared" si="89"/>
        <v/>
      </c>
      <c r="Y784" s="39" t="str">
        <f t="shared" si="90"/>
        <v/>
      </c>
      <c r="Z784" s="39" t="str">
        <f t="shared" si="91"/>
        <v/>
      </c>
      <c r="AB784" s="106" t="str">
        <f t="shared" si="92"/>
        <v/>
      </c>
    </row>
    <row r="785" spans="1:28" x14ac:dyDescent="0.25">
      <c r="A785" s="14"/>
      <c r="B785" s="153" t="str">
        <f t="shared" si="86"/>
        <v/>
      </c>
      <c r="C785" s="14"/>
      <c r="D785" s="460"/>
      <c r="E785" s="446"/>
      <c r="F785" s="445"/>
      <c r="G785" s="462"/>
      <c r="H785" s="484"/>
      <c r="I785" s="463"/>
      <c r="J785" s="485"/>
      <c r="K785" s="14"/>
      <c r="Q785" s="127" t="str">
        <f t="shared" si="87"/>
        <v/>
      </c>
      <c r="S785" s="39" t="str">
        <f>IF($H785=$O$5, "", IF($D785="", "", IF($D785&lt;Dashboard!$AJ$1, $S$3, IF($D785=Dashboard!$AJ$1, $S$4, IF($T785&lt;=$T$5, $S$5, $S$6)))))</f>
        <v/>
      </c>
      <c r="T785" s="39" t="str">
        <f>IF($H785=$O$5, "", IF($D785="", "", NETWORKDAYS(Dashboard!$AJ$1, $D785, Timesheet!$S$50:$S$89)-1))</f>
        <v/>
      </c>
      <c r="V785" s="76" t="str">
        <f t="shared" si="88"/>
        <v/>
      </c>
      <c r="W785" s="76" t="str">
        <f t="shared" si="89"/>
        <v/>
      </c>
      <c r="Y785" s="39" t="str">
        <f t="shared" si="90"/>
        <v/>
      </c>
      <c r="Z785" s="39" t="str">
        <f t="shared" si="91"/>
        <v/>
      </c>
      <c r="AB785" s="106" t="str">
        <f t="shared" si="92"/>
        <v/>
      </c>
    </row>
    <row r="786" spans="1:28" x14ac:dyDescent="0.25">
      <c r="A786" s="14"/>
      <c r="B786" s="153" t="str">
        <f t="shared" si="86"/>
        <v/>
      </c>
      <c r="C786" s="14"/>
      <c r="D786" s="460"/>
      <c r="E786" s="446"/>
      <c r="F786" s="445"/>
      <c r="G786" s="462"/>
      <c r="H786" s="484"/>
      <c r="I786" s="463"/>
      <c r="J786" s="485"/>
      <c r="K786" s="14"/>
      <c r="Q786" s="127" t="str">
        <f t="shared" si="87"/>
        <v/>
      </c>
      <c r="S786" s="39" t="str">
        <f>IF($H786=$O$5, "", IF($D786="", "", IF($D786&lt;Dashboard!$AJ$1, $S$3, IF($D786=Dashboard!$AJ$1, $S$4, IF($T786&lt;=$T$5, $S$5, $S$6)))))</f>
        <v/>
      </c>
      <c r="T786" s="39" t="str">
        <f>IF($H786=$O$5, "", IF($D786="", "", NETWORKDAYS(Dashboard!$AJ$1, $D786, Timesheet!$S$50:$S$89)-1))</f>
        <v/>
      </c>
      <c r="V786" s="76" t="str">
        <f t="shared" si="88"/>
        <v/>
      </c>
      <c r="W786" s="76" t="str">
        <f t="shared" si="89"/>
        <v/>
      </c>
      <c r="Y786" s="39" t="str">
        <f t="shared" si="90"/>
        <v/>
      </c>
      <c r="Z786" s="39" t="str">
        <f t="shared" si="91"/>
        <v/>
      </c>
      <c r="AB786" s="106" t="str">
        <f t="shared" si="92"/>
        <v/>
      </c>
    </row>
    <row r="787" spans="1:28" x14ac:dyDescent="0.25">
      <c r="A787" s="14"/>
      <c r="B787" s="153" t="str">
        <f t="shared" si="86"/>
        <v/>
      </c>
      <c r="C787" s="14"/>
      <c r="D787" s="460"/>
      <c r="E787" s="446"/>
      <c r="F787" s="445"/>
      <c r="G787" s="462"/>
      <c r="H787" s="484"/>
      <c r="I787" s="463"/>
      <c r="J787" s="485"/>
      <c r="K787" s="14"/>
      <c r="Q787" s="127" t="str">
        <f t="shared" si="87"/>
        <v/>
      </c>
      <c r="S787" s="39" t="str">
        <f>IF($H787=$O$5, "", IF($D787="", "", IF($D787&lt;Dashboard!$AJ$1, $S$3, IF($D787=Dashboard!$AJ$1, $S$4, IF($T787&lt;=$T$5, $S$5, $S$6)))))</f>
        <v/>
      </c>
      <c r="T787" s="39" t="str">
        <f>IF($H787=$O$5, "", IF($D787="", "", NETWORKDAYS(Dashboard!$AJ$1, $D787, Timesheet!$S$50:$S$89)-1))</f>
        <v/>
      </c>
      <c r="V787" s="76" t="str">
        <f t="shared" si="88"/>
        <v/>
      </c>
      <c r="W787" s="76" t="str">
        <f t="shared" si="89"/>
        <v/>
      </c>
      <c r="Y787" s="39" t="str">
        <f t="shared" si="90"/>
        <v/>
      </c>
      <c r="Z787" s="39" t="str">
        <f t="shared" si="91"/>
        <v/>
      </c>
      <c r="AB787" s="106" t="str">
        <f t="shared" si="92"/>
        <v/>
      </c>
    </row>
    <row r="788" spans="1:28" x14ac:dyDescent="0.25">
      <c r="A788" s="14"/>
      <c r="B788" s="153" t="str">
        <f t="shared" si="86"/>
        <v/>
      </c>
      <c r="C788" s="14"/>
      <c r="D788" s="460"/>
      <c r="E788" s="446"/>
      <c r="F788" s="445"/>
      <c r="G788" s="462"/>
      <c r="H788" s="484"/>
      <c r="I788" s="463"/>
      <c r="J788" s="485"/>
      <c r="K788" s="14"/>
      <c r="Q788" s="127" t="str">
        <f t="shared" si="87"/>
        <v/>
      </c>
      <c r="S788" s="39" t="str">
        <f>IF($H788=$O$5, "", IF($D788="", "", IF($D788&lt;Dashboard!$AJ$1, $S$3, IF($D788=Dashboard!$AJ$1, $S$4, IF($T788&lt;=$T$5, $S$5, $S$6)))))</f>
        <v/>
      </c>
      <c r="T788" s="39" t="str">
        <f>IF($H788=$O$5, "", IF($D788="", "", NETWORKDAYS(Dashboard!$AJ$1, $D788, Timesheet!$S$50:$S$89)-1))</f>
        <v/>
      </c>
      <c r="V788" s="76" t="str">
        <f t="shared" si="88"/>
        <v/>
      </c>
      <c r="W788" s="76" t="str">
        <f t="shared" si="89"/>
        <v/>
      </c>
      <c r="Y788" s="39" t="str">
        <f t="shared" si="90"/>
        <v/>
      </c>
      <c r="Z788" s="39" t="str">
        <f t="shared" si="91"/>
        <v/>
      </c>
      <c r="AB788" s="106" t="str">
        <f t="shared" si="92"/>
        <v/>
      </c>
    </row>
    <row r="789" spans="1:28" x14ac:dyDescent="0.25">
      <c r="A789" s="14"/>
      <c r="B789" s="153" t="str">
        <f t="shared" si="86"/>
        <v/>
      </c>
      <c r="C789" s="14"/>
      <c r="D789" s="460"/>
      <c r="E789" s="446"/>
      <c r="F789" s="445"/>
      <c r="G789" s="462"/>
      <c r="H789" s="484"/>
      <c r="I789" s="463"/>
      <c r="J789" s="485"/>
      <c r="K789" s="14"/>
      <c r="Q789" s="127" t="str">
        <f t="shared" si="87"/>
        <v/>
      </c>
      <c r="S789" s="39" t="str">
        <f>IF($H789=$O$5, "", IF($D789="", "", IF($D789&lt;Dashboard!$AJ$1, $S$3, IF($D789=Dashboard!$AJ$1, $S$4, IF($T789&lt;=$T$5, $S$5, $S$6)))))</f>
        <v/>
      </c>
      <c r="T789" s="39" t="str">
        <f>IF($H789=$O$5, "", IF($D789="", "", NETWORKDAYS(Dashboard!$AJ$1, $D789, Timesheet!$S$50:$S$89)-1))</f>
        <v/>
      </c>
      <c r="V789" s="76" t="str">
        <f t="shared" si="88"/>
        <v/>
      </c>
      <c r="W789" s="76" t="str">
        <f t="shared" si="89"/>
        <v/>
      </c>
      <c r="Y789" s="39" t="str">
        <f t="shared" si="90"/>
        <v/>
      </c>
      <c r="Z789" s="39" t="str">
        <f t="shared" si="91"/>
        <v/>
      </c>
      <c r="AB789" s="106" t="str">
        <f t="shared" si="92"/>
        <v/>
      </c>
    </row>
    <row r="790" spans="1:28" x14ac:dyDescent="0.25">
      <c r="A790" s="14"/>
      <c r="B790" s="153" t="str">
        <f t="shared" si="86"/>
        <v/>
      </c>
      <c r="C790" s="14"/>
      <c r="D790" s="460"/>
      <c r="E790" s="446"/>
      <c r="F790" s="445"/>
      <c r="G790" s="462"/>
      <c r="H790" s="484"/>
      <c r="I790" s="463"/>
      <c r="J790" s="485"/>
      <c r="K790" s="14"/>
      <c r="Q790" s="127" t="str">
        <f t="shared" si="87"/>
        <v/>
      </c>
      <c r="S790" s="39" t="str">
        <f>IF($H790=$O$5, "", IF($D790="", "", IF($D790&lt;Dashboard!$AJ$1, $S$3, IF($D790=Dashboard!$AJ$1, $S$4, IF($T790&lt;=$T$5, $S$5, $S$6)))))</f>
        <v/>
      </c>
      <c r="T790" s="39" t="str">
        <f>IF($H790=$O$5, "", IF($D790="", "", NETWORKDAYS(Dashboard!$AJ$1, $D790, Timesheet!$S$50:$S$89)-1))</f>
        <v/>
      </c>
      <c r="V790" s="76" t="str">
        <f t="shared" si="88"/>
        <v/>
      </c>
      <c r="W790" s="76" t="str">
        <f t="shared" si="89"/>
        <v/>
      </c>
      <c r="Y790" s="39" t="str">
        <f t="shared" si="90"/>
        <v/>
      </c>
      <c r="Z790" s="39" t="str">
        <f t="shared" si="91"/>
        <v/>
      </c>
      <c r="AB790" s="106" t="str">
        <f t="shared" si="92"/>
        <v/>
      </c>
    </row>
    <row r="791" spans="1:28" x14ac:dyDescent="0.25">
      <c r="A791" s="14"/>
      <c r="B791" s="153" t="str">
        <f t="shared" si="86"/>
        <v/>
      </c>
      <c r="C791" s="14"/>
      <c r="D791" s="460"/>
      <c r="E791" s="446"/>
      <c r="F791" s="445"/>
      <c r="G791" s="462"/>
      <c r="H791" s="484"/>
      <c r="I791" s="463"/>
      <c r="J791" s="485"/>
      <c r="K791" s="14"/>
      <c r="Q791" s="127" t="str">
        <f t="shared" si="87"/>
        <v/>
      </c>
      <c r="S791" s="39" t="str">
        <f>IF($H791=$O$5, "", IF($D791="", "", IF($D791&lt;Dashboard!$AJ$1, $S$3, IF($D791=Dashboard!$AJ$1, $S$4, IF($T791&lt;=$T$5, $S$5, $S$6)))))</f>
        <v/>
      </c>
      <c r="T791" s="39" t="str">
        <f>IF($H791=$O$5, "", IF($D791="", "", NETWORKDAYS(Dashboard!$AJ$1, $D791, Timesheet!$S$50:$S$89)-1))</f>
        <v/>
      </c>
      <c r="V791" s="76" t="str">
        <f t="shared" si="88"/>
        <v/>
      </c>
      <c r="W791" s="76" t="str">
        <f t="shared" si="89"/>
        <v/>
      </c>
      <c r="Y791" s="39" t="str">
        <f t="shared" si="90"/>
        <v/>
      </c>
      <c r="Z791" s="39" t="str">
        <f t="shared" si="91"/>
        <v/>
      </c>
      <c r="AB791" s="106" t="str">
        <f t="shared" si="92"/>
        <v/>
      </c>
    </row>
    <row r="792" spans="1:28" x14ac:dyDescent="0.25">
      <c r="A792" s="14"/>
      <c r="B792" s="153" t="str">
        <f t="shared" si="86"/>
        <v/>
      </c>
      <c r="C792" s="14"/>
      <c r="D792" s="460"/>
      <c r="E792" s="446"/>
      <c r="F792" s="445"/>
      <c r="G792" s="462"/>
      <c r="H792" s="484"/>
      <c r="I792" s="463"/>
      <c r="J792" s="485"/>
      <c r="K792" s="14"/>
      <c r="Q792" s="127" t="str">
        <f t="shared" si="87"/>
        <v/>
      </c>
      <c r="S792" s="39" t="str">
        <f>IF($H792=$O$5, "", IF($D792="", "", IF($D792&lt;Dashboard!$AJ$1, $S$3, IF($D792=Dashboard!$AJ$1, $S$4, IF($T792&lt;=$T$5, $S$5, $S$6)))))</f>
        <v/>
      </c>
      <c r="T792" s="39" t="str">
        <f>IF($H792=$O$5, "", IF($D792="", "", NETWORKDAYS(Dashboard!$AJ$1, $D792, Timesheet!$S$50:$S$89)-1))</f>
        <v/>
      </c>
      <c r="V792" s="76" t="str">
        <f t="shared" si="88"/>
        <v/>
      </c>
      <c r="W792" s="76" t="str">
        <f t="shared" si="89"/>
        <v/>
      </c>
      <c r="Y792" s="39" t="str">
        <f t="shared" si="90"/>
        <v/>
      </c>
      <c r="Z792" s="39" t="str">
        <f t="shared" si="91"/>
        <v/>
      </c>
      <c r="AB792" s="106" t="str">
        <f t="shared" si="92"/>
        <v/>
      </c>
    </row>
    <row r="793" spans="1:28" x14ac:dyDescent="0.25">
      <c r="A793" s="14"/>
      <c r="B793" s="153" t="str">
        <f t="shared" si="86"/>
        <v/>
      </c>
      <c r="C793" s="14"/>
      <c r="D793" s="460"/>
      <c r="E793" s="446"/>
      <c r="F793" s="445"/>
      <c r="G793" s="462"/>
      <c r="H793" s="484"/>
      <c r="I793" s="463"/>
      <c r="J793" s="485"/>
      <c r="K793" s="14"/>
      <c r="Q793" s="127" t="str">
        <f t="shared" si="87"/>
        <v/>
      </c>
      <c r="S793" s="39" t="str">
        <f>IF($H793=$O$5, "", IF($D793="", "", IF($D793&lt;Dashboard!$AJ$1, $S$3, IF($D793=Dashboard!$AJ$1, $S$4, IF($T793&lt;=$T$5, $S$5, $S$6)))))</f>
        <v/>
      </c>
      <c r="T793" s="39" t="str">
        <f>IF($H793=$O$5, "", IF($D793="", "", NETWORKDAYS(Dashboard!$AJ$1, $D793, Timesheet!$S$50:$S$89)-1))</f>
        <v/>
      </c>
      <c r="V793" s="76" t="str">
        <f t="shared" si="88"/>
        <v/>
      </c>
      <c r="W793" s="76" t="str">
        <f t="shared" si="89"/>
        <v/>
      </c>
      <c r="Y793" s="39" t="str">
        <f t="shared" si="90"/>
        <v/>
      </c>
      <c r="Z793" s="39" t="str">
        <f t="shared" si="91"/>
        <v/>
      </c>
      <c r="AB793" s="106" t="str">
        <f t="shared" si="92"/>
        <v/>
      </c>
    </row>
    <row r="794" spans="1:28" x14ac:dyDescent="0.25">
      <c r="A794" s="14"/>
      <c r="B794" s="153" t="str">
        <f t="shared" si="86"/>
        <v/>
      </c>
      <c r="C794" s="14"/>
      <c r="D794" s="460"/>
      <c r="E794" s="446"/>
      <c r="F794" s="445"/>
      <c r="G794" s="462"/>
      <c r="H794" s="484"/>
      <c r="I794" s="463"/>
      <c r="J794" s="485"/>
      <c r="K794" s="14"/>
      <c r="Q794" s="127" t="str">
        <f t="shared" si="87"/>
        <v/>
      </c>
      <c r="S794" s="39" t="str">
        <f>IF($H794=$O$5, "", IF($D794="", "", IF($D794&lt;Dashboard!$AJ$1, $S$3, IF($D794=Dashboard!$AJ$1, $S$4, IF($T794&lt;=$T$5, $S$5, $S$6)))))</f>
        <v/>
      </c>
      <c r="T794" s="39" t="str">
        <f>IF($H794=$O$5, "", IF($D794="", "", NETWORKDAYS(Dashboard!$AJ$1, $D794, Timesheet!$S$50:$S$89)-1))</f>
        <v/>
      </c>
      <c r="V794" s="76" t="str">
        <f t="shared" si="88"/>
        <v/>
      </c>
      <c r="W794" s="76" t="str">
        <f t="shared" si="89"/>
        <v/>
      </c>
      <c r="Y794" s="39" t="str">
        <f t="shared" si="90"/>
        <v/>
      </c>
      <c r="Z794" s="39" t="str">
        <f t="shared" si="91"/>
        <v/>
      </c>
      <c r="AB794" s="106" t="str">
        <f t="shared" si="92"/>
        <v/>
      </c>
    </row>
    <row r="795" spans="1:28" x14ac:dyDescent="0.25">
      <c r="A795" s="14"/>
      <c r="B795" s="153" t="str">
        <f t="shared" si="86"/>
        <v/>
      </c>
      <c r="C795" s="14"/>
      <c r="D795" s="460"/>
      <c r="E795" s="446"/>
      <c r="F795" s="445"/>
      <c r="G795" s="462"/>
      <c r="H795" s="484"/>
      <c r="I795" s="463"/>
      <c r="J795" s="485"/>
      <c r="K795" s="14"/>
      <c r="Q795" s="127" t="str">
        <f t="shared" si="87"/>
        <v/>
      </c>
      <c r="S795" s="39" t="str">
        <f>IF($H795=$O$5, "", IF($D795="", "", IF($D795&lt;Dashboard!$AJ$1, $S$3, IF($D795=Dashboard!$AJ$1, $S$4, IF($T795&lt;=$T$5, $S$5, $S$6)))))</f>
        <v/>
      </c>
      <c r="T795" s="39" t="str">
        <f>IF($H795=$O$5, "", IF($D795="", "", NETWORKDAYS(Dashboard!$AJ$1, $D795, Timesheet!$S$50:$S$89)-1))</f>
        <v/>
      </c>
      <c r="V795" s="76" t="str">
        <f t="shared" si="88"/>
        <v/>
      </c>
      <c r="W795" s="76" t="str">
        <f t="shared" si="89"/>
        <v/>
      </c>
      <c r="Y795" s="39" t="str">
        <f t="shared" si="90"/>
        <v/>
      </c>
      <c r="Z795" s="39" t="str">
        <f t="shared" si="91"/>
        <v/>
      </c>
      <c r="AB795" s="106" t="str">
        <f t="shared" si="92"/>
        <v/>
      </c>
    </row>
    <row r="796" spans="1:28" x14ac:dyDescent="0.25">
      <c r="A796" s="14"/>
      <c r="B796" s="153" t="str">
        <f t="shared" si="86"/>
        <v/>
      </c>
      <c r="C796" s="14"/>
      <c r="D796" s="460"/>
      <c r="E796" s="446"/>
      <c r="F796" s="445"/>
      <c r="G796" s="462"/>
      <c r="H796" s="484"/>
      <c r="I796" s="463"/>
      <c r="J796" s="485"/>
      <c r="K796" s="14"/>
      <c r="Q796" s="127" t="str">
        <f t="shared" si="87"/>
        <v/>
      </c>
      <c r="S796" s="39" t="str">
        <f>IF($H796=$O$5, "", IF($D796="", "", IF($D796&lt;Dashboard!$AJ$1, $S$3, IF($D796=Dashboard!$AJ$1, $S$4, IF($T796&lt;=$T$5, $S$5, $S$6)))))</f>
        <v/>
      </c>
      <c r="T796" s="39" t="str">
        <f>IF($H796=$O$5, "", IF($D796="", "", NETWORKDAYS(Dashboard!$AJ$1, $D796, Timesheet!$S$50:$S$89)-1))</f>
        <v/>
      </c>
      <c r="V796" s="76" t="str">
        <f t="shared" si="88"/>
        <v/>
      </c>
      <c r="W796" s="76" t="str">
        <f t="shared" si="89"/>
        <v/>
      </c>
      <c r="Y796" s="39" t="str">
        <f t="shared" si="90"/>
        <v/>
      </c>
      <c r="Z796" s="39" t="str">
        <f t="shared" si="91"/>
        <v/>
      </c>
      <c r="AB796" s="106" t="str">
        <f t="shared" si="92"/>
        <v/>
      </c>
    </row>
    <row r="797" spans="1:28" x14ac:dyDescent="0.25">
      <c r="A797" s="14"/>
      <c r="B797" s="153" t="str">
        <f t="shared" si="86"/>
        <v/>
      </c>
      <c r="C797" s="14"/>
      <c r="D797" s="460"/>
      <c r="E797" s="446"/>
      <c r="F797" s="445"/>
      <c r="G797" s="462"/>
      <c r="H797" s="484"/>
      <c r="I797" s="463"/>
      <c r="J797" s="485"/>
      <c r="K797" s="14"/>
      <c r="Q797" s="127" t="str">
        <f t="shared" si="87"/>
        <v/>
      </c>
      <c r="S797" s="39" t="str">
        <f>IF($H797=$O$5, "", IF($D797="", "", IF($D797&lt;Dashboard!$AJ$1, $S$3, IF($D797=Dashboard!$AJ$1, $S$4, IF($T797&lt;=$T$5, $S$5, $S$6)))))</f>
        <v/>
      </c>
      <c r="T797" s="39" t="str">
        <f>IF($H797=$O$5, "", IF($D797="", "", NETWORKDAYS(Dashboard!$AJ$1, $D797, Timesheet!$S$50:$S$89)-1))</f>
        <v/>
      </c>
      <c r="V797" s="76" t="str">
        <f t="shared" si="88"/>
        <v/>
      </c>
      <c r="W797" s="76" t="str">
        <f t="shared" si="89"/>
        <v/>
      </c>
      <c r="Y797" s="39" t="str">
        <f t="shared" si="90"/>
        <v/>
      </c>
      <c r="Z797" s="39" t="str">
        <f t="shared" si="91"/>
        <v/>
      </c>
      <c r="AB797" s="106" t="str">
        <f t="shared" si="92"/>
        <v/>
      </c>
    </row>
    <row r="798" spans="1:28" x14ac:dyDescent="0.25">
      <c r="A798" s="14"/>
      <c r="B798" s="153" t="str">
        <f t="shared" si="86"/>
        <v/>
      </c>
      <c r="C798" s="14"/>
      <c r="D798" s="460"/>
      <c r="E798" s="446"/>
      <c r="F798" s="445"/>
      <c r="G798" s="462"/>
      <c r="H798" s="484"/>
      <c r="I798" s="463"/>
      <c r="J798" s="485"/>
      <c r="K798" s="14"/>
      <c r="Q798" s="127" t="str">
        <f t="shared" si="87"/>
        <v/>
      </c>
      <c r="S798" s="39" t="str">
        <f>IF($H798=$O$5, "", IF($D798="", "", IF($D798&lt;Dashboard!$AJ$1, $S$3, IF($D798=Dashboard!$AJ$1, $S$4, IF($T798&lt;=$T$5, $S$5, $S$6)))))</f>
        <v/>
      </c>
      <c r="T798" s="39" t="str">
        <f>IF($H798=$O$5, "", IF($D798="", "", NETWORKDAYS(Dashboard!$AJ$1, $D798, Timesheet!$S$50:$S$89)-1))</f>
        <v/>
      </c>
      <c r="V798" s="76" t="str">
        <f t="shared" si="88"/>
        <v/>
      </c>
      <c r="W798" s="76" t="str">
        <f t="shared" si="89"/>
        <v/>
      </c>
      <c r="Y798" s="39" t="str">
        <f t="shared" si="90"/>
        <v/>
      </c>
      <c r="Z798" s="39" t="str">
        <f t="shared" si="91"/>
        <v/>
      </c>
      <c r="AB798" s="106" t="str">
        <f t="shared" si="92"/>
        <v/>
      </c>
    </row>
    <row r="799" spans="1:28" x14ac:dyDescent="0.25">
      <c r="A799" s="14"/>
      <c r="B799" s="153" t="str">
        <f t="shared" si="86"/>
        <v/>
      </c>
      <c r="C799" s="14"/>
      <c r="D799" s="460"/>
      <c r="E799" s="446"/>
      <c r="F799" s="445"/>
      <c r="G799" s="462"/>
      <c r="H799" s="484"/>
      <c r="I799" s="463"/>
      <c r="J799" s="485"/>
      <c r="K799" s="14"/>
      <c r="Q799" s="127" t="str">
        <f t="shared" si="87"/>
        <v/>
      </c>
      <c r="S799" s="39" t="str">
        <f>IF($H799=$O$5, "", IF($D799="", "", IF($D799&lt;Dashboard!$AJ$1, $S$3, IF($D799=Dashboard!$AJ$1, $S$4, IF($T799&lt;=$T$5, $S$5, $S$6)))))</f>
        <v/>
      </c>
      <c r="T799" s="39" t="str">
        <f>IF($H799=$O$5, "", IF($D799="", "", NETWORKDAYS(Dashboard!$AJ$1, $D799, Timesheet!$S$50:$S$89)-1))</f>
        <v/>
      </c>
      <c r="V799" s="76" t="str">
        <f t="shared" si="88"/>
        <v/>
      </c>
      <c r="W799" s="76" t="str">
        <f t="shared" si="89"/>
        <v/>
      </c>
      <c r="Y799" s="39" t="str">
        <f t="shared" si="90"/>
        <v/>
      </c>
      <c r="Z799" s="39" t="str">
        <f t="shared" si="91"/>
        <v/>
      </c>
      <c r="AB799" s="106" t="str">
        <f t="shared" si="92"/>
        <v/>
      </c>
    </row>
    <row r="800" spans="1:28" x14ac:dyDescent="0.25">
      <c r="A800" s="14"/>
      <c r="B800" s="153" t="str">
        <f t="shared" si="86"/>
        <v/>
      </c>
      <c r="C800" s="14"/>
      <c r="D800" s="460"/>
      <c r="E800" s="446"/>
      <c r="F800" s="445"/>
      <c r="G800" s="462"/>
      <c r="H800" s="484"/>
      <c r="I800" s="463"/>
      <c r="J800" s="485"/>
      <c r="K800" s="14"/>
      <c r="Q800" s="127" t="str">
        <f t="shared" si="87"/>
        <v/>
      </c>
      <c r="S800" s="39" t="str">
        <f>IF($H800=$O$5, "", IF($D800="", "", IF($D800&lt;Dashboard!$AJ$1, $S$3, IF($D800=Dashboard!$AJ$1, $S$4, IF($T800&lt;=$T$5, $S$5, $S$6)))))</f>
        <v/>
      </c>
      <c r="T800" s="39" t="str">
        <f>IF($H800=$O$5, "", IF($D800="", "", NETWORKDAYS(Dashboard!$AJ$1, $D800, Timesheet!$S$50:$S$89)-1))</f>
        <v/>
      </c>
      <c r="V800" s="76" t="str">
        <f t="shared" si="88"/>
        <v/>
      </c>
      <c r="W800" s="76" t="str">
        <f t="shared" si="89"/>
        <v/>
      </c>
      <c r="Y800" s="39" t="str">
        <f t="shared" si="90"/>
        <v/>
      </c>
      <c r="Z800" s="39" t="str">
        <f t="shared" si="91"/>
        <v/>
      </c>
      <c r="AB800" s="106" t="str">
        <f t="shared" si="92"/>
        <v/>
      </c>
    </row>
    <row r="801" spans="1:28" x14ac:dyDescent="0.25">
      <c r="A801" s="14"/>
      <c r="B801" s="153" t="str">
        <f t="shared" si="86"/>
        <v/>
      </c>
      <c r="C801" s="14"/>
      <c r="D801" s="460"/>
      <c r="E801" s="446"/>
      <c r="F801" s="445"/>
      <c r="G801" s="462"/>
      <c r="H801" s="484"/>
      <c r="I801" s="463"/>
      <c r="J801" s="485"/>
      <c r="K801" s="14"/>
      <c r="Q801" s="127" t="str">
        <f t="shared" si="87"/>
        <v/>
      </c>
      <c r="S801" s="39" t="str">
        <f>IF($H801=$O$5, "", IF($D801="", "", IF($D801&lt;Dashboard!$AJ$1, $S$3, IF($D801=Dashboard!$AJ$1, $S$4, IF($T801&lt;=$T$5, $S$5, $S$6)))))</f>
        <v/>
      </c>
      <c r="T801" s="39" t="str">
        <f>IF($H801=$O$5, "", IF($D801="", "", NETWORKDAYS(Dashboard!$AJ$1, $D801, Timesheet!$S$50:$S$89)-1))</f>
        <v/>
      </c>
      <c r="V801" s="76" t="str">
        <f t="shared" si="88"/>
        <v/>
      </c>
      <c r="W801" s="76" t="str">
        <f t="shared" si="89"/>
        <v/>
      </c>
      <c r="Y801" s="39" t="str">
        <f t="shared" si="90"/>
        <v/>
      </c>
      <c r="Z801" s="39" t="str">
        <f t="shared" si="91"/>
        <v/>
      </c>
      <c r="AB801" s="106" t="str">
        <f t="shared" si="92"/>
        <v/>
      </c>
    </row>
    <row r="802" spans="1:28" x14ac:dyDescent="0.25">
      <c r="A802" s="14"/>
      <c r="B802" s="153" t="str">
        <f t="shared" si="86"/>
        <v/>
      </c>
      <c r="C802" s="14"/>
      <c r="D802" s="460"/>
      <c r="E802" s="446"/>
      <c r="F802" s="445"/>
      <c r="G802" s="462"/>
      <c r="H802" s="484"/>
      <c r="I802" s="463"/>
      <c r="J802" s="485"/>
      <c r="K802" s="14"/>
      <c r="Q802" s="127" t="str">
        <f t="shared" si="87"/>
        <v/>
      </c>
      <c r="S802" s="39" t="str">
        <f>IF($H802=$O$5, "", IF($D802="", "", IF($D802&lt;Dashboard!$AJ$1, $S$3, IF($D802=Dashboard!$AJ$1, $S$4, IF($T802&lt;=$T$5, $S$5, $S$6)))))</f>
        <v/>
      </c>
      <c r="T802" s="39" t="str">
        <f>IF($H802=$O$5, "", IF($D802="", "", NETWORKDAYS(Dashboard!$AJ$1, $D802, Timesheet!$S$50:$S$89)-1))</f>
        <v/>
      </c>
      <c r="V802" s="76" t="str">
        <f t="shared" si="88"/>
        <v/>
      </c>
      <c r="W802" s="76" t="str">
        <f t="shared" si="89"/>
        <v/>
      </c>
      <c r="Y802" s="39" t="str">
        <f t="shared" si="90"/>
        <v/>
      </c>
      <c r="Z802" s="39" t="str">
        <f t="shared" si="91"/>
        <v/>
      </c>
      <c r="AB802" s="106" t="str">
        <f t="shared" si="92"/>
        <v/>
      </c>
    </row>
    <row r="803" spans="1:28" x14ac:dyDescent="0.25">
      <c r="A803" s="14"/>
      <c r="B803" s="153" t="str">
        <f t="shared" si="86"/>
        <v/>
      </c>
      <c r="C803" s="14"/>
      <c r="D803" s="460"/>
      <c r="E803" s="446"/>
      <c r="F803" s="445"/>
      <c r="G803" s="462"/>
      <c r="H803" s="484"/>
      <c r="I803" s="463"/>
      <c r="J803" s="485"/>
      <c r="K803" s="14"/>
      <c r="Q803" s="127" t="str">
        <f t="shared" si="87"/>
        <v/>
      </c>
      <c r="S803" s="39" t="str">
        <f>IF($H803=$O$5, "", IF($D803="", "", IF($D803&lt;Dashboard!$AJ$1, $S$3, IF($D803=Dashboard!$AJ$1, $S$4, IF($T803&lt;=$T$5, $S$5, $S$6)))))</f>
        <v/>
      </c>
      <c r="T803" s="39" t="str">
        <f>IF($H803=$O$5, "", IF($D803="", "", NETWORKDAYS(Dashboard!$AJ$1, $D803, Timesheet!$S$50:$S$89)-1))</f>
        <v/>
      </c>
      <c r="V803" s="76" t="str">
        <f t="shared" si="88"/>
        <v/>
      </c>
      <c r="W803" s="76" t="str">
        <f t="shared" si="89"/>
        <v/>
      </c>
      <c r="Y803" s="39" t="str">
        <f t="shared" si="90"/>
        <v/>
      </c>
      <c r="Z803" s="39" t="str">
        <f t="shared" si="91"/>
        <v/>
      </c>
      <c r="AB803" s="106" t="str">
        <f t="shared" si="92"/>
        <v/>
      </c>
    </row>
    <row r="804" spans="1:28" x14ac:dyDescent="0.25">
      <c r="A804" s="14"/>
      <c r="B804" s="153" t="str">
        <f t="shared" si="86"/>
        <v/>
      </c>
      <c r="C804" s="14"/>
      <c r="D804" s="460"/>
      <c r="E804" s="446"/>
      <c r="F804" s="445"/>
      <c r="G804" s="462"/>
      <c r="H804" s="484"/>
      <c r="I804" s="463"/>
      <c r="J804" s="485"/>
      <c r="K804" s="14"/>
      <c r="Q804" s="127" t="str">
        <f t="shared" si="87"/>
        <v/>
      </c>
      <c r="S804" s="39" t="str">
        <f>IF($H804=$O$5, "", IF($D804="", "", IF($D804&lt;Dashboard!$AJ$1, $S$3, IF($D804=Dashboard!$AJ$1, $S$4, IF($T804&lt;=$T$5, $S$5, $S$6)))))</f>
        <v/>
      </c>
      <c r="T804" s="39" t="str">
        <f>IF($H804=$O$5, "", IF($D804="", "", NETWORKDAYS(Dashboard!$AJ$1, $D804, Timesheet!$S$50:$S$89)-1))</f>
        <v/>
      </c>
      <c r="V804" s="76" t="str">
        <f t="shared" si="88"/>
        <v/>
      </c>
      <c r="W804" s="76" t="str">
        <f t="shared" si="89"/>
        <v/>
      </c>
      <c r="Y804" s="39" t="str">
        <f t="shared" si="90"/>
        <v/>
      </c>
      <c r="Z804" s="39" t="str">
        <f t="shared" si="91"/>
        <v/>
      </c>
      <c r="AB804" s="106" t="str">
        <f t="shared" si="92"/>
        <v/>
      </c>
    </row>
    <row r="805" spans="1:28" x14ac:dyDescent="0.25">
      <c r="A805" s="14"/>
      <c r="B805" s="153" t="str">
        <f t="shared" si="86"/>
        <v/>
      </c>
      <c r="C805" s="14"/>
      <c r="D805" s="460"/>
      <c r="E805" s="446"/>
      <c r="F805" s="445"/>
      <c r="G805" s="462"/>
      <c r="H805" s="484"/>
      <c r="I805" s="463"/>
      <c r="J805" s="485"/>
      <c r="K805" s="14"/>
      <c r="Q805" s="127" t="str">
        <f t="shared" si="87"/>
        <v/>
      </c>
      <c r="S805" s="39" t="str">
        <f>IF($H805=$O$5, "", IF($D805="", "", IF($D805&lt;Dashboard!$AJ$1, $S$3, IF($D805=Dashboard!$AJ$1, $S$4, IF($T805&lt;=$T$5, $S$5, $S$6)))))</f>
        <v/>
      </c>
      <c r="T805" s="39" t="str">
        <f>IF($H805=$O$5, "", IF($D805="", "", NETWORKDAYS(Dashboard!$AJ$1, $D805, Timesheet!$S$50:$S$89)-1))</f>
        <v/>
      </c>
      <c r="V805" s="76" t="str">
        <f t="shared" si="88"/>
        <v/>
      </c>
      <c r="W805" s="76" t="str">
        <f t="shared" si="89"/>
        <v/>
      </c>
      <c r="Y805" s="39" t="str">
        <f t="shared" si="90"/>
        <v/>
      </c>
      <c r="Z805" s="39" t="str">
        <f t="shared" si="91"/>
        <v/>
      </c>
      <c r="AB805" s="106" t="str">
        <f t="shared" si="92"/>
        <v/>
      </c>
    </row>
    <row r="806" spans="1:28" x14ac:dyDescent="0.25">
      <c r="A806" s="14"/>
      <c r="B806" s="153" t="str">
        <f t="shared" si="86"/>
        <v/>
      </c>
      <c r="C806" s="14"/>
      <c r="D806" s="460"/>
      <c r="E806" s="446"/>
      <c r="F806" s="445"/>
      <c r="G806" s="462"/>
      <c r="H806" s="484"/>
      <c r="I806" s="463"/>
      <c r="J806" s="485"/>
      <c r="K806" s="14"/>
      <c r="Q806" s="127" t="str">
        <f t="shared" si="87"/>
        <v/>
      </c>
      <c r="S806" s="39" t="str">
        <f>IF($H806=$O$5, "", IF($D806="", "", IF($D806&lt;Dashboard!$AJ$1, $S$3, IF($D806=Dashboard!$AJ$1, $S$4, IF($T806&lt;=$T$5, $S$5, $S$6)))))</f>
        <v/>
      </c>
      <c r="T806" s="39" t="str">
        <f>IF($H806=$O$5, "", IF($D806="", "", NETWORKDAYS(Dashboard!$AJ$1, $D806, Timesheet!$S$50:$S$89)-1))</f>
        <v/>
      </c>
      <c r="V806" s="76" t="str">
        <f t="shared" si="88"/>
        <v/>
      </c>
      <c r="W806" s="76" t="str">
        <f t="shared" si="89"/>
        <v/>
      </c>
      <c r="Y806" s="39" t="str">
        <f t="shared" si="90"/>
        <v/>
      </c>
      <c r="Z806" s="39" t="str">
        <f t="shared" si="91"/>
        <v/>
      </c>
      <c r="AB806" s="106" t="str">
        <f t="shared" si="92"/>
        <v/>
      </c>
    </row>
    <row r="807" spans="1:28" x14ac:dyDescent="0.25">
      <c r="A807" s="14"/>
      <c r="B807" s="153" t="str">
        <f t="shared" si="86"/>
        <v/>
      </c>
      <c r="C807" s="14"/>
      <c r="D807" s="460"/>
      <c r="E807" s="446"/>
      <c r="F807" s="445"/>
      <c r="G807" s="462"/>
      <c r="H807" s="484"/>
      <c r="I807" s="463"/>
      <c r="J807" s="485"/>
      <c r="K807" s="14"/>
      <c r="Q807" s="127" t="str">
        <f t="shared" si="87"/>
        <v/>
      </c>
      <c r="S807" s="39" t="str">
        <f>IF($H807=$O$5, "", IF($D807="", "", IF($D807&lt;Dashboard!$AJ$1, $S$3, IF($D807=Dashboard!$AJ$1, $S$4, IF($T807&lt;=$T$5, $S$5, $S$6)))))</f>
        <v/>
      </c>
      <c r="T807" s="39" t="str">
        <f>IF($H807=$O$5, "", IF($D807="", "", NETWORKDAYS(Dashboard!$AJ$1, $D807, Timesheet!$S$50:$S$89)-1))</f>
        <v/>
      </c>
      <c r="V807" s="76" t="str">
        <f t="shared" si="88"/>
        <v/>
      </c>
      <c r="W807" s="76" t="str">
        <f t="shared" si="89"/>
        <v/>
      </c>
      <c r="Y807" s="39" t="str">
        <f t="shared" si="90"/>
        <v/>
      </c>
      <c r="Z807" s="39" t="str">
        <f t="shared" si="91"/>
        <v/>
      </c>
      <c r="AB807" s="106" t="str">
        <f t="shared" si="92"/>
        <v/>
      </c>
    </row>
    <row r="808" spans="1:28" x14ac:dyDescent="0.25">
      <c r="A808" s="14"/>
      <c r="B808" s="153" t="str">
        <f t="shared" si="86"/>
        <v/>
      </c>
      <c r="C808" s="14"/>
      <c r="D808" s="460"/>
      <c r="E808" s="446"/>
      <c r="F808" s="445"/>
      <c r="G808" s="462"/>
      <c r="H808" s="484"/>
      <c r="I808" s="463"/>
      <c r="J808" s="485"/>
      <c r="K808" s="14"/>
      <c r="Q808" s="127" t="str">
        <f t="shared" si="87"/>
        <v/>
      </c>
      <c r="S808" s="39" t="str">
        <f>IF($H808=$O$5, "", IF($D808="", "", IF($D808&lt;Dashboard!$AJ$1, $S$3, IF($D808=Dashboard!$AJ$1, $S$4, IF($T808&lt;=$T$5, $S$5, $S$6)))))</f>
        <v/>
      </c>
      <c r="T808" s="39" t="str">
        <f>IF($H808=$O$5, "", IF($D808="", "", NETWORKDAYS(Dashboard!$AJ$1, $D808, Timesheet!$S$50:$S$89)-1))</f>
        <v/>
      </c>
      <c r="V808" s="76" t="str">
        <f t="shared" si="88"/>
        <v/>
      </c>
      <c r="W808" s="76" t="str">
        <f t="shared" si="89"/>
        <v/>
      </c>
      <c r="Y808" s="39" t="str">
        <f t="shared" si="90"/>
        <v/>
      </c>
      <c r="Z808" s="39" t="str">
        <f t="shared" si="91"/>
        <v/>
      </c>
      <c r="AB808" s="106" t="str">
        <f t="shared" si="92"/>
        <v/>
      </c>
    </row>
    <row r="809" spans="1:28" x14ac:dyDescent="0.25">
      <c r="A809" s="14"/>
      <c r="B809" s="153" t="str">
        <f t="shared" si="86"/>
        <v/>
      </c>
      <c r="C809" s="14"/>
      <c r="D809" s="460"/>
      <c r="E809" s="446"/>
      <c r="F809" s="445"/>
      <c r="G809" s="462"/>
      <c r="H809" s="484"/>
      <c r="I809" s="463"/>
      <c r="J809" s="485"/>
      <c r="K809" s="14"/>
      <c r="Q809" s="127" t="str">
        <f t="shared" si="87"/>
        <v/>
      </c>
      <c r="S809" s="39" t="str">
        <f>IF($H809=$O$5, "", IF($D809="", "", IF($D809&lt;Dashboard!$AJ$1, $S$3, IF($D809=Dashboard!$AJ$1, $S$4, IF($T809&lt;=$T$5, $S$5, $S$6)))))</f>
        <v/>
      </c>
      <c r="T809" s="39" t="str">
        <f>IF($H809=$O$5, "", IF($D809="", "", NETWORKDAYS(Dashboard!$AJ$1, $D809, Timesheet!$S$50:$S$89)-1))</f>
        <v/>
      </c>
      <c r="V809" s="76" t="str">
        <f t="shared" si="88"/>
        <v/>
      </c>
      <c r="W809" s="76" t="str">
        <f t="shared" si="89"/>
        <v/>
      </c>
      <c r="Y809" s="39" t="str">
        <f t="shared" si="90"/>
        <v/>
      </c>
      <c r="Z809" s="39" t="str">
        <f t="shared" si="91"/>
        <v/>
      </c>
      <c r="AB809" s="106" t="str">
        <f t="shared" si="92"/>
        <v/>
      </c>
    </row>
    <row r="810" spans="1:28" x14ac:dyDescent="0.25">
      <c r="A810" s="14"/>
      <c r="B810" s="153" t="str">
        <f t="shared" si="86"/>
        <v/>
      </c>
      <c r="C810" s="14"/>
      <c r="D810" s="460"/>
      <c r="E810" s="446"/>
      <c r="F810" s="445"/>
      <c r="G810" s="462"/>
      <c r="H810" s="484"/>
      <c r="I810" s="463"/>
      <c r="J810" s="485"/>
      <c r="K810" s="14"/>
      <c r="Q810" s="127" t="str">
        <f t="shared" si="87"/>
        <v/>
      </c>
      <c r="S810" s="39" t="str">
        <f>IF($H810=$O$5, "", IF($D810="", "", IF($D810&lt;Dashboard!$AJ$1, $S$3, IF($D810=Dashboard!$AJ$1, $S$4, IF($T810&lt;=$T$5, $S$5, $S$6)))))</f>
        <v/>
      </c>
      <c r="T810" s="39" t="str">
        <f>IF($H810=$O$5, "", IF($D810="", "", NETWORKDAYS(Dashboard!$AJ$1, $D810, Timesheet!$S$50:$S$89)-1))</f>
        <v/>
      </c>
      <c r="V810" s="76" t="str">
        <f t="shared" si="88"/>
        <v/>
      </c>
      <c r="W810" s="76" t="str">
        <f t="shared" si="89"/>
        <v/>
      </c>
      <c r="Y810" s="39" t="str">
        <f t="shared" si="90"/>
        <v/>
      </c>
      <c r="Z810" s="39" t="str">
        <f t="shared" si="91"/>
        <v/>
      </c>
      <c r="AB810" s="106" t="str">
        <f t="shared" si="92"/>
        <v/>
      </c>
    </row>
    <row r="811" spans="1:28" x14ac:dyDescent="0.25">
      <c r="A811" s="14"/>
      <c r="B811" s="153" t="str">
        <f t="shared" si="86"/>
        <v/>
      </c>
      <c r="C811" s="14"/>
      <c r="D811" s="460"/>
      <c r="E811" s="446"/>
      <c r="F811" s="445"/>
      <c r="G811" s="462"/>
      <c r="H811" s="484"/>
      <c r="I811" s="463"/>
      <c r="J811" s="485"/>
      <c r="K811" s="14"/>
      <c r="Q811" s="127" t="str">
        <f t="shared" si="87"/>
        <v/>
      </c>
      <c r="S811" s="39" t="str">
        <f>IF($H811=$O$5, "", IF($D811="", "", IF($D811&lt;Dashboard!$AJ$1, $S$3, IF($D811=Dashboard!$AJ$1, $S$4, IF($T811&lt;=$T$5, $S$5, $S$6)))))</f>
        <v/>
      </c>
      <c r="T811" s="39" t="str">
        <f>IF($H811=$O$5, "", IF($D811="", "", NETWORKDAYS(Dashboard!$AJ$1, $D811, Timesheet!$S$50:$S$89)-1))</f>
        <v/>
      </c>
      <c r="V811" s="76" t="str">
        <f t="shared" si="88"/>
        <v/>
      </c>
      <c r="W811" s="76" t="str">
        <f t="shared" si="89"/>
        <v/>
      </c>
      <c r="Y811" s="39" t="str">
        <f t="shared" si="90"/>
        <v/>
      </c>
      <c r="Z811" s="39" t="str">
        <f t="shared" si="91"/>
        <v/>
      </c>
      <c r="AB811" s="106" t="str">
        <f t="shared" si="92"/>
        <v/>
      </c>
    </row>
    <row r="812" spans="1:28" x14ac:dyDescent="0.25">
      <c r="A812" s="14"/>
      <c r="B812" s="153" t="str">
        <f t="shared" si="86"/>
        <v/>
      </c>
      <c r="C812" s="14"/>
      <c r="D812" s="460"/>
      <c r="E812" s="446"/>
      <c r="F812" s="445"/>
      <c r="G812" s="462"/>
      <c r="H812" s="484"/>
      <c r="I812" s="463"/>
      <c r="J812" s="485"/>
      <c r="K812" s="14"/>
      <c r="Q812" s="127" t="str">
        <f t="shared" si="87"/>
        <v/>
      </c>
      <c r="S812" s="39" t="str">
        <f>IF($H812=$O$5, "", IF($D812="", "", IF($D812&lt;Dashboard!$AJ$1, $S$3, IF($D812=Dashboard!$AJ$1, $S$4, IF($T812&lt;=$T$5, $S$5, $S$6)))))</f>
        <v/>
      </c>
      <c r="T812" s="39" t="str">
        <f>IF($H812=$O$5, "", IF($D812="", "", NETWORKDAYS(Dashboard!$AJ$1, $D812, Timesheet!$S$50:$S$89)-1))</f>
        <v/>
      </c>
      <c r="V812" s="76" t="str">
        <f t="shared" si="88"/>
        <v/>
      </c>
      <c r="W812" s="76" t="str">
        <f t="shared" si="89"/>
        <v/>
      </c>
      <c r="Y812" s="39" t="str">
        <f t="shared" si="90"/>
        <v/>
      </c>
      <c r="Z812" s="39" t="str">
        <f t="shared" si="91"/>
        <v/>
      </c>
      <c r="AB812" s="106" t="str">
        <f t="shared" si="92"/>
        <v/>
      </c>
    </row>
    <row r="813" spans="1:28" x14ac:dyDescent="0.25">
      <c r="A813" s="14"/>
      <c r="B813" s="153" t="str">
        <f t="shared" si="86"/>
        <v/>
      </c>
      <c r="C813" s="14"/>
      <c r="D813" s="460"/>
      <c r="E813" s="446"/>
      <c r="F813" s="445"/>
      <c r="G813" s="462"/>
      <c r="H813" s="484"/>
      <c r="I813" s="463"/>
      <c r="J813" s="485"/>
      <c r="K813" s="14"/>
      <c r="Q813" s="127" t="str">
        <f t="shared" si="87"/>
        <v/>
      </c>
      <c r="S813" s="39" t="str">
        <f>IF($H813=$O$5, "", IF($D813="", "", IF($D813&lt;Dashboard!$AJ$1, $S$3, IF($D813=Dashboard!$AJ$1, $S$4, IF($T813&lt;=$T$5, $S$5, $S$6)))))</f>
        <v/>
      </c>
      <c r="T813" s="39" t="str">
        <f>IF($H813=$O$5, "", IF($D813="", "", NETWORKDAYS(Dashboard!$AJ$1, $D813, Timesheet!$S$50:$S$89)-1))</f>
        <v/>
      </c>
      <c r="V813" s="76" t="str">
        <f t="shared" si="88"/>
        <v/>
      </c>
      <c r="W813" s="76" t="str">
        <f t="shared" si="89"/>
        <v/>
      </c>
      <c r="Y813" s="39" t="str">
        <f t="shared" si="90"/>
        <v/>
      </c>
      <c r="Z813" s="39" t="str">
        <f t="shared" si="91"/>
        <v/>
      </c>
      <c r="AB813" s="106" t="str">
        <f t="shared" si="92"/>
        <v/>
      </c>
    </row>
    <row r="814" spans="1:28" x14ac:dyDescent="0.25">
      <c r="A814" s="14"/>
      <c r="B814" s="153" t="str">
        <f t="shared" si="86"/>
        <v/>
      </c>
      <c r="C814" s="14"/>
      <c r="D814" s="460"/>
      <c r="E814" s="446"/>
      <c r="F814" s="445"/>
      <c r="G814" s="462"/>
      <c r="H814" s="484"/>
      <c r="I814" s="463"/>
      <c r="J814" s="485"/>
      <c r="K814" s="14"/>
      <c r="Q814" s="127" t="str">
        <f t="shared" si="87"/>
        <v/>
      </c>
      <c r="S814" s="39" t="str">
        <f>IF($H814=$O$5, "", IF($D814="", "", IF($D814&lt;Dashboard!$AJ$1, $S$3, IF($D814=Dashboard!$AJ$1, $S$4, IF($T814&lt;=$T$5, $S$5, $S$6)))))</f>
        <v/>
      </c>
      <c r="T814" s="39" t="str">
        <f>IF($H814=$O$5, "", IF($D814="", "", NETWORKDAYS(Dashboard!$AJ$1, $D814, Timesheet!$S$50:$S$89)-1))</f>
        <v/>
      </c>
      <c r="V814" s="76" t="str">
        <f t="shared" si="88"/>
        <v/>
      </c>
      <c r="W814" s="76" t="str">
        <f t="shared" si="89"/>
        <v/>
      </c>
      <c r="Y814" s="39" t="str">
        <f t="shared" si="90"/>
        <v/>
      </c>
      <c r="Z814" s="39" t="str">
        <f t="shared" si="91"/>
        <v/>
      </c>
      <c r="AB814" s="106" t="str">
        <f t="shared" si="92"/>
        <v/>
      </c>
    </row>
    <row r="815" spans="1:28" x14ac:dyDescent="0.25">
      <c r="A815" s="14"/>
      <c r="B815" s="153" t="str">
        <f t="shared" si="86"/>
        <v/>
      </c>
      <c r="C815" s="14"/>
      <c r="D815" s="460"/>
      <c r="E815" s="446"/>
      <c r="F815" s="445"/>
      <c r="G815" s="462"/>
      <c r="H815" s="484"/>
      <c r="I815" s="463"/>
      <c r="J815" s="485"/>
      <c r="K815" s="14"/>
      <c r="Q815" s="127" t="str">
        <f t="shared" si="87"/>
        <v/>
      </c>
      <c r="S815" s="39" t="str">
        <f>IF($H815=$O$5, "", IF($D815="", "", IF($D815&lt;Dashboard!$AJ$1, $S$3, IF($D815=Dashboard!$AJ$1, $S$4, IF($T815&lt;=$T$5, $S$5, $S$6)))))</f>
        <v/>
      </c>
      <c r="T815" s="39" t="str">
        <f>IF($H815=$O$5, "", IF($D815="", "", NETWORKDAYS(Dashboard!$AJ$1, $D815, Timesheet!$S$50:$S$89)-1))</f>
        <v/>
      </c>
      <c r="V815" s="76" t="str">
        <f t="shared" si="88"/>
        <v/>
      </c>
      <c r="W815" s="76" t="str">
        <f t="shared" si="89"/>
        <v/>
      </c>
      <c r="Y815" s="39" t="str">
        <f t="shared" si="90"/>
        <v/>
      </c>
      <c r="Z815" s="39" t="str">
        <f t="shared" si="91"/>
        <v/>
      </c>
      <c r="AB815" s="106" t="str">
        <f t="shared" si="92"/>
        <v/>
      </c>
    </row>
    <row r="816" spans="1:28" x14ac:dyDescent="0.25">
      <c r="A816" s="14"/>
      <c r="B816" s="153" t="str">
        <f t="shared" si="86"/>
        <v/>
      </c>
      <c r="C816" s="14"/>
      <c r="D816" s="460"/>
      <c r="E816" s="446"/>
      <c r="F816" s="445"/>
      <c r="G816" s="462"/>
      <c r="H816" s="484"/>
      <c r="I816" s="463"/>
      <c r="J816" s="485"/>
      <c r="K816" s="14"/>
      <c r="Q816" s="127" t="str">
        <f t="shared" si="87"/>
        <v/>
      </c>
      <c r="S816" s="39" t="str">
        <f>IF($H816=$O$5, "", IF($D816="", "", IF($D816&lt;Dashboard!$AJ$1, $S$3, IF($D816=Dashboard!$AJ$1, $S$4, IF($T816&lt;=$T$5, $S$5, $S$6)))))</f>
        <v/>
      </c>
      <c r="T816" s="39" t="str">
        <f>IF($H816=$O$5, "", IF($D816="", "", NETWORKDAYS(Dashboard!$AJ$1, $D816, Timesheet!$S$50:$S$89)-1))</f>
        <v/>
      </c>
      <c r="V816" s="76" t="str">
        <f t="shared" si="88"/>
        <v/>
      </c>
      <c r="W816" s="76" t="str">
        <f t="shared" si="89"/>
        <v/>
      </c>
      <c r="Y816" s="39" t="str">
        <f t="shared" si="90"/>
        <v/>
      </c>
      <c r="Z816" s="39" t="str">
        <f t="shared" si="91"/>
        <v/>
      </c>
      <c r="AB816" s="106" t="str">
        <f t="shared" si="92"/>
        <v/>
      </c>
    </row>
    <row r="817" spans="1:28" x14ac:dyDescent="0.25">
      <c r="A817" s="14"/>
      <c r="B817" s="153" t="str">
        <f t="shared" si="86"/>
        <v/>
      </c>
      <c r="C817" s="14"/>
      <c r="D817" s="460"/>
      <c r="E817" s="446"/>
      <c r="F817" s="445"/>
      <c r="G817" s="462"/>
      <c r="H817" s="484"/>
      <c r="I817" s="463"/>
      <c r="J817" s="485"/>
      <c r="K817" s="14"/>
      <c r="Q817" s="127" t="str">
        <f t="shared" si="87"/>
        <v/>
      </c>
      <c r="S817" s="39" t="str">
        <f>IF($H817=$O$5, "", IF($D817="", "", IF($D817&lt;Dashboard!$AJ$1, $S$3, IF($D817=Dashboard!$AJ$1, $S$4, IF($T817&lt;=$T$5, $S$5, $S$6)))))</f>
        <v/>
      </c>
      <c r="T817" s="39" t="str">
        <f>IF($H817=$O$5, "", IF($D817="", "", NETWORKDAYS(Dashboard!$AJ$1, $D817, Timesheet!$S$50:$S$89)-1))</f>
        <v/>
      </c>
      <c r="V817" s="76" t="str">
        <f t="shared" si="88"/>
        <v/>
      </c>
      <c r="W817" s="76" t="str">
        <f t="shared" si="89"/>
        <v/>
      </c>
      <c r="Y817" s="39" t="str">
        <f t="shared" si="90"/>
        <v/>
      </c>
      <c r="Z817" s="39" t="str">
        <f t="shared" si="91"/>
        <v/>
      </c>
      <c r="AB817" s="106" t="str">
        <f t="shared" si="92"/>
        <v/>
      </c>
    </row>
    <row r="818" spans="1:28" x14ac:dyDescent="0.25">
      <c r="A818" s="14"/>
      <c r="B818" s="153" t="str">
        <f t="shared" si="86"/>
        <v/>
      </c>
      <c r="C818" s="14"/>
      <c r="D818" s="460"/>
      <c r="E818" s="446"/>
      <c r="F818" s="445"/>
      <c r="G818" s="462"/>
      <c r="H818" s="484"/>
      <c r="I818" s="463"/>
      <c r="J818" s="485"/>
      <c r="K818" s="14"/>
      <c r="Q818" s="127" t="str">
        <f t="shared" si="87"/>
        <v/>
      </c>
      <c r="S818" s="39" t="str">
        <f>IF($H818=$O$5, "", IF($D818="", "", IF($D818&lt;Dashboard!$AJ$1, $S$3, IF($D818=Dashboard!$AJ$1, $S$4, IF($T818&lt;=$T$5, $S$5, $S$6)))))</f>
        <v/>
      </c>
      <c r="T818" s="39" t="str">
        <f>IF($H818=$O$5, "", IF($D818="", "", NETWORKDAYS(Dashboard!$AJ$1, $D818, Timesheet!$S$50:$S$89)-1))</f>
        <v/>
      </c>
      <c r="V818" s="76" t="str">
        <f t="shared" si="88"/>
        <v/>
      </c>
      <c r="W818" s="76" t="str">
        <f t="shared" si="89"/>
        <v/>
      </c>
      <c r="Y818" s="39" t="str">
        <f t="shared" si="90"/>
        <v/>
      </c>
      <c r="Z818" s="39" t="str">
        <f t="shared" si="91"/>
        <v/>
      </c>
      <c r="AB818" s="106" t="str">
        <f t="shared" si="92"/>
        <v/>
      </c>
    </row>
    <row r="819" spans="1:28" x14ac:dyDescent="0.25">
      <c r="A819" s="14"/>
      <c r="B819" s="153" t="str">
        <f t="shared" si="86"/>
        <v/>
      </c>
      <c r="C819" s="14"/>
      <c r="D819" s="460"/>
      <c r="E819" s="446"/>
      <c r="F819" s="445"/>
      <c r="G819" s="462"/>
      <c r="H819" s="484"/>
      <c r="I819" s="463"/>
      <c r="J819" s="485"/>
      <c r="K819" s="14"/>
      <c r="Q819" s="127" t="str">
        <f t="shared" si="87"/>
        <v/>
      </c>
      <c r="S819" s="39" t="str">
        <f>IF($H819=$O$5, "", IF($D819="", "", IF($D819&lt;Dashboard!$AJ$1, $S$3, IF($D819=Dashboard!$AJ$1, $S$4, IF($T819&lt;=$T$5, $S$5, $S$6)))))</f>
        <v/>
      </c>
      <c r="T819" s="39" t="str">
        <f>IF($H819=$O$5, "", IF($D819="", "", NETWORKDAYS(Dashboard!$AJ$1, $D819, Timesheet!$S$50:$S$89)-1))</f>
        <v/>
      </c>
      <c r="V819" s="76" t="str">
        <f t="shared" si="88"/>
        <v/>
      </c>
      <c r="W819" s="76" t="str">
        <f t="shared" si="89"/>
        <v/>
      </c>
      <c r="Y819" s="39" t="str">
        <f t="shared" si="90"/>
        <v/>
      </c>
      <c r="Z819" s="39" t="str">
        <f t="shared" si="91"/>
        <v/>
      </c>
      <c r="AB819" s="106" t="str">
        <f t="shared" si="92"/>
        <v/>
      </c>
    </row>
    <row r="820" spans="1:28" x14ac:dyDescent="0.25">
      <c r="A820" s="14"/>
      <c r="B820" s="153" t="str">
        <f t="shared" si="86"/>
        <v/>
      </c>
      <c r="C820" s="14"/>
      <c r="D820" s="460"/>
      <c r="E820" s="446"/>
      <c r="F820" s="445"/>
      <c r="G820" s="462"/>
      <c r="H820" s="484"/>
      <c r="I820" s="463"/>
      <c r="J820" s="485"/>
      <c r="K820" s="14"/>
      <c r="Q820" s="127" t="str">
        <f t="shared" si="87"/>
        <v/>
      </c>
      <c r="S820" s="39" t="str">
        <f>IF($H820=$O$5, "", IF($D820="", "", IF($D820&lt;Dashboard!$AJ$1, $S$3, IF($D820=Dashboard!$AJ$1, $S$4, IF($T820&lt;=$T$5, $S$5, $S$6)))))</f>
        <v/>
      </c>
      <c r="T820" s="39" t="str">
        <f>IF($H820=$O$5, "", IF($D820="", "", NETWORKDAYS(Dashboard!$AJ$1, $D820, Timesheet!$S$50:$S$89)-1))</f>
        <v/>
      </c>
      <c r="V820" s="76" t="str">
        <f t="shared" si="88"/>
        <v/>
      </c>
      <c r="W820" s="76" t="str">
        <f t="shared" si="89"/>
        <v/>
      </c>
      <c r="Y820" s="39" t="str">
        <f t="shared" si="90"/>
        <v/>
      </c>
      <c r="Z820" s="39" t="str">
        <f t="shared" si="91"/>
        <v/>
      </c>
      <c r="AB820" s="106" t="str">
        <f t="shared" si="92"/>
        <v/>
      </c>
    </row>
    <row r="821" spans="1:28" x14ac:dyDescent="0.25">
      <c r="A821" s="14"/>
      <c r="B821" s="153" t="str">
        <f t="shared" si="86"/>
        <v/>
      </c>
      <c r="C821" s="14"/>
      <c r="D821" s="460"/>
      <c r="E821" s="446"/>
      <c r="F821" s="445"/>
      <c r="G821" s="462"/>
      <c r="H821" s="484"/>
      <c r="I821" s="463"/>
      <c r="J821" s="485"/>
      <c r="K821" s="14"/>
      <c r="Q821" s="127" t="str">
        <f t="shared" si="87"/>
        <v/>
      </c>
      <c r="S821" s="39" t="str">
        <f>IF($H821=$O$5, "", IF($D821="", "", IF($D821&lt;Dashboard!$AJ$1, $S$3, IF($D821=Dashboard!$AJ$1, $S$4, IF($T821&lt;=$T$5, $S$5, $S$6)))))</f>
        <v/>
      </c>
      <c r="T821" s="39" t="str">
        <f>IF($H821=$O$5, "", IF($D821="", "", NETWORKDAYS(Dashboard!$AJ$1, $D821, Timesheet!$S$50:$S$89)-1))</f>
        <v/>
      </c>
      <c r="V821" s="76" t="str">
        <f t="shared" si="88"/>
        <v/>
      </c>
      <c r="W821" s="76" t="str">
        <f t="shared" si="89"/>
        <v/>
      </c>
      <c r="Y821" s="39" t="str">
        <f t="shared" si="90"/>
        <v/>
      </c>
      <c r="Z821" s="39" t="str">
        <f t="shared" si="91"/>
        <v/>
      </c>
      <c r="AB821" s="106" t="str">
        <f t="shared" si="92"/>
        <v/>
      </c>
    </row>
    <row r="822" spans="1:28" x14ac:dyDescent="0.25">
      <c r="A822" s="14"/>
      <c r="B822" s="153" t="str">
        <f t="shared" si="86"/>
        <v/>
      </c>
      <c r="C822" s="14"/>
      <c r="D822" s="460"/>
      <c r="E822" s="446"/>
      <c r="F822" s="445"/>
      <c r="G822" s="462"/>
      <c r="H822" s="484"/>
      <c r="I822" s="463"/>
      <c r="J822" s="485"/>
      <c r="K822" s="14"/>
      <c r="Q822" s="127" t="str">
        <f t="shared" si="87"/>
        <v/>
      </c>
      <c r="S822" s="39" t="str">
        <f>IF($H822=$O$5, "", IF($D822="", "", IF($D822&lt;Dashboard!$AJ$1, $S$3, IF($D822=Dashboard!$AJ$1, $S$4, IF($T822&lt;=$T$5, $S$5, $S$6)))))</f>
        <v/>
      </c>
      <c r="T822" s="39" t="str">
        <f>IF($H822=$O$5, "", IF($D822="", "", NETWORKDAYS(Dashboard!$AJ$1, $D822, Timesheet!$S$50:$S$89)-1))</f>
        <v/>
      </c>
      <c r="V822" s="76" t="str">
        <f t="shared" si="88"/>
        <v/>
      </c>
      <c r="W822" s="76" t="str">
        <f t="shared" si="89"/>
        <v/>
      </c>
      <c r="Y822" s="39" t="str">
        <f t="shared" si="90"/>
        <v/>
      </c>
      <c r="Z822" s="39" t="str">
        <f t="shared" si="91"/>
        <v/>
      </c>
      <c r="AB822" s="106" t="str">
        <f t="shared" si="92"/>
        <v/>
      </c>
    </row>
    <row r="823" spans="1:28" x14ac:dyDescent="0.25">
      <c r="A823" s="14"/>
      <c r="B823" s="153" t="str">
        <f t="shared" si="86"/>
        <v/>
      </c>
      <c r="C823" s="14"/>
      <c r="D823" s="460"/>
      <c r="E823" s="446"/>
      <c r="F823" s="445"/>
      <c r="G823" s="462"/>
      <c r="H823" s="484"/>
      <c r="I823" s="463"/>
      <c r="J823" s="485"/>
      <c r="K823" s="14"/>
      <c r="Q823" s="127" t="str">
        <f t="shared" si="87"/>
        <v/>
      </c>
      <c r="S823" s="39" t="str">
        <f>IF($H823=$O$5, "", IF($D823="", "", IF($D823&lt;Dashboard!$AJ$1, $S$3, IF($D823=Dashboard!$AJ$1, $S$4, IF($T823&lt;=$T$5, $S$5, $S$6)))))</f>
        <v/>
      </c>
      <c r="T823" s="39" t="str">
        <f>IF($H823=$O$5, "", IF($D823="", "", NETWORKDAYS(Dashboard!$AJ$1, $D823, Timesheet!$S$50:$S$89)-1))</f>
        <v/>
      </c>
      <c r="V823" s="76" t="str">
        <f t="shared" si="88"/>
        <v/>
      </c>
      <c r="W823" s="76" t="str">
        <f t="shared" si="89"/>
        <v/>
      </c>
      <c r="Y823" s="39" t="str">
        <f t="shared" si="90"/>
        <v/>
      </c>
      <c r="Z823" s="39" t="str">
        <f t="shared" si="91"/>
        <v/>
      </c>
      <c r="AB823" s="106" t="str">
        <f t="shared" si="92"/>
        <v/>
      </c>
    </row>
    <row r="824" spans="1:28" x14ac:dyDescent="0.25">
      <c r="A824" s="14"/>
      <c r="B824" s="153" t="str">
        <f t="shared" si="86"/>
        <v/>
      </c>
      <c r="C824" s="14"/>
      <c r="D824" s="460"/>
      <c r="E824" s="446"/>
      <c r="F824" s="445"/>
      <c r="G824" s="462"/>
      <c r="H824" s="484"/>
      <c r="I824" s="463"/>
      <c r="J824" s="485"/>
      <c r="K824" s="14"/>
      <c r="Q824" s="127" t="str">
        <f t="shared" si="87"/>
        <v/>
      </c>
      <c r="S824" s="39" t="str">
        <f>IF($H824=$O$5, "", IF($D824="", "", IF($D824&lt;Dashboard!$AJ$1, $S$3, IF($D824=Dashboard!$AJ$1, $S$4, IF($T824&lt;=$T$5, $S$5, $S$6)))))</f>
        <v/>
      </c>
      <c r="T824" s="39" t="str">
        <f>IF($H824=$O$5, "", IF($D824="", "", NETWORKDAYS(Dashboard!$AJ$1, $D824, Timesheet!$S$50:$S$89)-1))</f>
        <v/>
      </c>
      <c r="V824" s="76" t="str">
        <f t="shared" si="88"/>
        <v/>
      </c>
      <c r="W824" s="76" t="str">
        <f t="shared" si="89"/>
        <v/>
      </c>
      <c r="Y824" s="39" t="str">
        <f t="shared" si="90"/>
        <v/>
      </c>
      <c r="Z824" s="39" t="str">
        <f t="shared" si="91"/>
        <v/>
      </c>
      <c r="AB824" s="106" t="str">
        <f t="shared" si="92"/>
        <v/>
      </c>
    </row>
    <row r="825" spans="1:28" x14ac:dyDescent="0.25">
      <c r="A825" s="14"/>
      <c r="B825" s="153" t="str">
        <f t="shared" si="86"/>
        <v/>
      </c>
      <c r="C825" s="14"/>
      <c r="D825" s="460"/>
      <c r="E825" s="446"/>
      <c r="F825" s="445"/>
      <c r="G825" s="462"/>
      <c r="H825" s="484"/>
      <c r="I825" s="463"/>
      <c r="J825" s="485"/>
      <c r="K825" s="14"/>
      <c r="Q825" s="127" t="str">
        <f t="shared" si="87"/>
        <v/>
      </c>
      <c r="S825" s="39" t="str">
        <f>IF($H825=$O$5, "", IF($D825="", "", IF($D825&lt;Dashboard!$AJ$1, $S$3, IF($D825=Dashboard!$AJ$1, $S$4, IF($T825&lt;=$T$5, $S$5, $S$6)))))</f>
        <v/>
      </c>
      <c r="T825" s="39" t="str">
        <f>IF($H825=$O$5, "", IF($D825="", "", NETWORKDAYS(Dashboard!$AJ$1, $D825, Timesheet!$S$50:$S$89)-1))</f>
        <v/>
      </c>
      <c r="V825" s="76" t="str">
        <f t="shared" si="88"/>
        <v/>
      </c>
      <c r="W825" s="76" t="str">
        <f t="shared" si="89"/>
        <v/>
      </c>
      <c r="Y825" s="39" t="str">
        <f t="shared" si="90"/>
        <v/>
      </c>
      <c r="Z825" s="39" t="str">
        <f t="shared" si="91"/>
        <v/>
      </c>
      <c r="AB825" s="106" t="str">
        <f t="shared" si="92"/>
        <v/>
      </c>
    </row>
    <row r="826" spans="1:28" x14ac:dyDescent="0.25">
      <c r="A826" s="14"/>
      <c r="B826" s="153" t="str">
        <f t="shared" si="86"/>
        <v/>
      </c>
      <c r="C826" s="14"/>
      <c r="D826" s="460"/>
      <c r="E826" s="446"/>
      <c r="F826" s="445"/>
      <c r="G826" s="462"/>
      <c r="H826" s="484"/>
      <c r="I826" s="463"/>
      <c r="J826" s="485"/>
      <c r="K826" s="14"/>
      <c r="Q826" s="127" t="str">
        <f t="shared" si="87"/>
        <v/>
      </c>
      <c r="S826" s="39" t="str">
        <f>IF($H826=$O$5, "", IF($D826="", "", IF($D826&lt;Dashboard!$AJ$1, $S$3, IF($D826=Dashboard!$AJ$1, $S$4, IF($T826&lt;=$T$5, $S$5, $S$6)))))</f>
        <v/>
      </c>
      <c r="T826" s="39" t="str">
        <f>IF($H826=$O$5, "", IF($D826="", "", NETWORKDAYS(Dashboard!$AJ$1, $D826, Timesheet!$S$50:$S$89)-1))</f>
        <v/>
      </c>
      <c r="V826" s="76" t="str">
        <f t="shared" si="88"/>
        <v/>
      </c>
      <c r="W826" s="76" t="str">
        <f t="shared" si="89"/>
        <v/>
      </c>
      <c r="Y826" s="39" t="str">
        <f t="shared" si="90"/>
        <v/>
      </c>
      <c r="Z826" s="39" t="str">
        <f t="shared" si="91"/>
        <v/>
      </c>
      <c r="AB826" s="106" t="str">
        <f t="shared" si="92"/>
        <v/>
      </c>
    </row>
    <row r="827" spans="1:28" x14ac:dyDescent="0.25">
      <c r="A827" s="14"/>
      <c r="B827" s="153" t="str">
        <f t="shared" si="86"/>
        <v/>
      </c>
      <c r="C827" s="14"/>
      <c r="D827" s="460"/>
      <c r="E827" s="446"/>
      <c r="F827" s="445"/>
      <c r="G827" s="462"/>
      <c r="H827" s="484"/>
      <c r="I827" s="463"/>
      <c r="J827" s="485"/>
      <c r="K827" s="14"/>
      <c r="Q827" s="127" t="str">
        <f t="shared" si="87"/>
        <v/>
      </c>
      <c r="S827" s="39" t="str">
        <f>IF($H827=$O$5, "", IF($D827="", "", IF($D827&lt;Dashboard!$AJ$1, $S$3, IF($D827=Dashboard!$AJ$1, $S$4, IF($T827&lt;=$T$5, $S$5, $S$6)))))</f>
        <v/>
      </c>
      <c r="T827" s="39" t="str">
        <f>IF($H827=$O$5, "", IF($D827="", "", NETWORKDAYS(Dashboard!$AJ$1, $D827, Timesheet!$S$50:$S$89)-1))</f>
        <v/>
      </c>
      <c r="V827" s="76" t="str">
        <f t="shared" si="88"/>
        <v/>
      </c>
      <c r="W827" s="76" t="str">
        <f t="shared" si="89"/>
        <v/>
      </c>
      <c r="Y827" s="39" t="str">
        <f t="shared" si="90"/>
        <v/>
      </c>
      <c r="Z827" s="39" t="str">
        <f t="shared" si="91"/>
        <v/>
      </c>
      <c r="AB827" s="106" t="str">
        <f t="shared" si="92"/>
        <v/>
      </c>
    </row>
    <row r="828" spans="1:28" x14ac:dyDescent="0.25">
      <c r="A828" s="14"/>
      <c r="B828" s="153" t="str">
        <f t="shared" si="86"/>
        <v/>
      </c>
      <c r="C828" s="14"/>
      <c r="D828" s="460"/>
      <c r="E828" s="446"/>
      <c r="F828" s="445"/>
      <c r="G828" s="462"/>
      <c r="H828" s="484"/>
      <c r="I828" s="463"/>
      <c r="J828" s="485"/>
      <c r="K828" s="14"/>
      <c r="Q828" s="127" t="str">
        <f t="shared" si="87"/>
        <v/>
      </c>
      <c r="S828" s="39" t="str">
        <f>IF($H828=$O$5, "", IF($D828="", "", IF($D828&lt;Dashboard!$AJ$1, $S$3, IF($D828=Dashboard!$AJ$1, $S$4, IF($T828&lt;=$T$5, $S$5, $S$6)))))</f>
        <v/>
      </c>
      <c r="T828" s="39" t="str">
        <f>IF($H828=$O$5, "", IF($D828="", "", NETWORKDAYS(Dashboard!$AJ$1, $D828, Timesheet!$S$50:$S$89)-1))</f>
        <v/>
      </c>
      <c r="V828" s="76" t="str">
        <f t="shared" si="88"/>
        <v/>
      </c>
      <c r="W828" s="76" t="str">
        <f t="shared" si="89"/>
        <v/>
      </c>
      <c r="Y828" s="39" t="str">
        <f t="shared" si="90"/>
        <v/>
      </c>
      <c r="Z828" s="39" t="str">
        <f t="shared" si="91"/>
        <v/>
      </c>
      <c r="AB828" s="106" t="str">
        <f t="shared" si="92"/>
        <v/>
      </c>
    </row>
    <row r="829" spans="1:28" x14ac:dyDescent="0.25">
      <c r="A829" s="14"/>
      <c r="B829" s="153" t="str">
        <f t="shared" si="86"/>
        <v/>
      </c>
      <c r="C829" s="14"/>
      <c r="D829" s="460"/>
      <c r="E829" s="446"/>
      <c r="F829" s="445"/>
      <c r="G829" s="462"/>
      <c r="H829" s="484"/>
      <c r="I829" s="463"/>
      <c r="J829" s="485"/>
      <c r="K829" s="14"/>
      <c r="Q829" s="127" t="str">
        <f t="shared" si="87"/>
        <v/>
      </c>
      <c r="S829" s="39" t="str">
        <f>IF($H829=$O$5, "", IF($D829="", "", IF($D829&lt;Dashboard!$AJ$1, $S$3, IF($D829=Dashboard!$AJ$1, $S$4, IF($T829&lt;=$T$5, $S$5, $S$6)))))</f>
        <v/>
      </c>
      <c r="T829" s="39" t="str">
        <f>IF($H829=$O$5, "", IF($D829="", "", NETWORKDAYS(Dashboard!$AJ$1, $D829, Timesheet!$S$50:$S$89)-1))</f>
        <v/>
      </c>
      <c r="V829" s="76" t="str">
        <f t="shared" si="88"/>
        <v/>
      </c>
      <c r="W829" s="76" t="str">
        <f t="shared" si="89"/>
        <v/>
      </c>
      <c r="Y829" s="39" t="str">
        <f t="shared" si="90"/>
        <v/>
      </c>
      <c r="Z829" s="39" t="str">
        <f t="shared" si="91"/>
        <v/>
      </c>
      <c r="AB829" s="106" t="str">
        <f t="shared" si="92"/>
        <v/>
      </c>
    </row>
    <row r="830" spans="1:28" x14ac:dyDescent="0.25">
      <c r="A830" s="14"/>
      <c r="B830" s="153" t="str">
        <f t="shared" si="86"/>
        <v/>
      </c>
      <c r="C830" s="14"/>
      <c r="D830" s="460"/>
      <c r="E830" s="446"/>
      <c r="F830" s="445"/>
      <c r="G830" s="462"/>
      <c r="H830" s="484"/>
      <c r="I830" s="463"/>
      <c r="J830" s="485"/>
      <c r="K830" s="14"/>
      <c r="Q830" s="127" t="str">
        <f t="shared" si="87"/>
        <v/>
      </c>
      <c r="S830" s="39" t="str">
        <f>IF($H830=$O$5, "", IF($D830="", "", IF($D830&lt;Dashboard!$AJ$1, $S$3, IF($D830=Dashboard!$AJ$1, $S$4, IF($T830&lt;=$T$5, $S$5, $S$6)))))</f>
        <v/>
      </c>
      <c r="T830" s="39" t="str">
        <f>IF($H830=$O$5, "", IF($D830="", "", NETWORKDAYS(Dashboard!$AJ$1, $D830, Timesheet!$S$50:$S$89)-1))</f>
        <v/>
      </c>
      <c r="V830" s="76" t="str">
        <f t="shared" si="88"/>
        <v/>
      </c>
      <c r="W830" s="76" t="str">
        <f t="shared" si="89"/>
        <v/>
      </c>
      <c r="Y830" s="39" t="str">
        <f t="shared" si="90"/>
        <v/>
      </c>
      <c r="Z830" s="39" t="str">
        <f t="shared" si="91"/>
        <v/>
      </c>
      <c r="AB830" s="106" t="str">
        <f t="shared" si="92"/>
        <v/>
      </c>
    </row>
    <row r="831" spans="1:28" x14ac:dyDescent="0.25">
      <c r="A831" s="14"/>
      <c r="B831" s="153" t="str">
        <f t="shared" si="86"/>
        <v/>
      </c>
      <c r="C831" s="14"/>
      <c r="D831" s="460"/>
      <c r="E831" s="446"/>
      <c r="F831" s="445"/>
      <c r="G831" s="462"/>
      <c r="H831" s="484"/>
      <c r="I831" s="463"/>
      <c r="J831" s="485"/>
      <c r="K831" s="14"/>
      <c r="Q831" s="127" t="str">
        <f t="shared" si="87"/>
        <v/>
      </c>
      <c r="S831" s="39" t="str">
        <f>IF($H831=$O$5, "", IF($D831="", "", IF($D831&lt;Dashboard!$AJ$1, $S$3, IF($D831=Dashboard!$AJ$1, $S$4, IF($T831&lt;=$T$5, $S$5, $S$6)))))</f>
        <v/>
      </c>
      <c r="T831" s="39" t="str">
        <f>IF($H831=$O$5, "", IF($D831="", "", NETWORKDAYS(Dashboard!$AJ$1, $D831, Timesheet!$S$50:$S$89)-1))</f>
        <v/>
      </c>
      <c r="V831" s="76" t="str">
        <f t="shared" si="88"/>
        <v/>
      </c>
      <c r="W831" s="76" t="str">
        <f t="shared" si="89"/>
        <v/>
      </c>
      <c r="Y831" s="39" t="str">
        <f t="shared" si="90"/>
        <v/>
      </c>
      <c r="Z831" s="39" t="str">
        <f t="shared" si="91"/>
        <v/>
      </c>
      <c r="AB831" s="106" t="str">
        <f t="shared" si="92"/>
        <v/>
      </c>
    </row>
    <row r="832" spans="1:28" x14ac:dyDescent="0.25">
      <c r="A832" s="14"/>
      <c r="B832" s="153" t="str">
        <f t="shared" si="86"/>
        <v/>
      </c>
      <c r="C832" s="14"/>
      <c r="D832" s="460"/>
      <c r="E832" s="446"/>
      <c r="F832" s="445"/>
      <c r="G832" s="462"/>
      <c r="H832" s="484"/>
      <c r="I832" s="463"/>
      <c r="J832" s="485"/>
      <c r="K832" s="14"/>
      <c r="Q832" s="127" t="str">
        <f t="shared" si="87"/>
        <v/>
      </c>
      <c r="S832" s="39" t="str">
        <f>IF($H832=$O$5, "", IF($D832="", "", IF($D832&lt;Dashboard!$AJ$1, $S$3, IF($D832=Dashboard!$AJ$1, $S$4, IF($T832&lt;=$T$5, $S$5, $S$6)))))</f>
        <v/>
      </c>
      <c r="T832" s="39" t="str">
        <f>IF($H832=$O$5, "", IF($D832="", "", NETWORKDAYS(Dashboard!$AJ$1, $D832, Timesheet!$S$50:$S$89)-1))</f>
        <v/>
      </c>
      <c r="V832" s="76" t="str">
        <f t="shared" si="88"/>
        <v/>
      </c>
      <c r="W832" s="76" t="str">
        <f t="shared" si="89"/>
        <v/>
      </c>
      <c r="Y832" s="39" t="str">
        <f t="shared" si="90"/>
        <v/>
      </c>
      <c r="Z832" s="39" t="str">
        <f t="shared" si="91"/>
        <v/>
      </c>
      <c r="AB832" s="106" t="str">
        <f t="shared" si="92"/>
        <v/>
      </c>
    </row>
    <row r="833" spans="1:28" x14ac:dyDescent="0.25">
      <c r="A833" s="14"/>
      <c r="B833" s="153" t="str">
        <f t="shared" si="86"/>
        <v/>
      </c>
      <c r="C833" s="14"/>
      <c r="D833" s="460"/>
      <c r="E833" s="446"/>
      <c r="F833" s="445"/>
      <c r="G833" s="462"/>
      <c r="H833" s="484"/>
      <c r="I833" s="463"/>
      <c r="J833" s="485"/>
      <c r="K833" s="14"/>
      <c r="Q833" s="127" t="str">
        <f t="shared" si="87"/>
        <v/>
      </c>
      <c r="S833" s="39" t="str">
        <f>IF($H833=$O$5, "", IF($D833="", "", IF($D833&lt;Dashboard!$AJ$1, $S$3, IF($D833=Dashboard!$AJ$1, $S$4, IF($T833&lt;=$T$5, $S$5, $S$6)))))</f>
        <v/>
      </c>
      <c r="T833" s="39" t="str">
        <f>IF($H833=$O$5, "", IF($D833="", "", NETWORKDAYS(Dashboard!$AJ$1, $D833, Timesheet!$S$50:$S$89)-1))</f>
        <v/>
      </c>
      <c r="V833" s="76" t="str">
        <f t="shared" si="88"/>
        <v/>
      </c>
      <c r="W833" s="76" t="str">
        <f t="shared" si="89"/>
        <v/>
      </c>
      <c r="Y833" s="39" t="str">
        <f t="shared" si="90"/>
        <v/>
      </c>
      <c r="Z833" s="39" t="str">
        <f t="shared" si="91"/>
        <v/>
      </c>
      <c r="AB833" s="106" t="str">
        <f t="shared" si="92"/>
        <v/>
      </c>
    </row>
    <row r="834" spans="1:28" x14ac:dyDescent="0.25">
      <c r="A834" s="14"/>
      <c r="B834" s="153" t="str">
        <f t="shared" si="86"/>
        <v/>
      </c>
      <c r="C834" s="14"/>
      <c r="D834" s="460"/>
      <c r="E834" s="446"/>
      <c r="F834" s="445"/>
      <c r="G834" s="462"/>
      <c r="H834" s="484"/>
      <c r="I834" s="463"/>
      <c r="J834" s="485"/>
      <c r="K834" s="14"/>
      <c r="Q834" s="127" t="str">
        <f t="shared" si="87"/>
        <v/>
      </c>
      <c r="S834" s="39" t="str">
        <f>IF($H834=$O$5, "", IF($D834="", "", IF($D834&lt;Dashboard!$AJ$1, $S$3, IF($D834=Dashboard!$AJ$1, $S$4, IF($T834&lt;=$T$5, $S$5, $S$6)))))</f>
        <v/>
      </c>
      <c r="T834" s="39" t="str">
        <f>IF($H834=$O$5, "", IF($D834="", "", NETWORKDAYS(Dashboard!$AJ$1, $D834, Timesheet!$S$50:$S$89)-1))</f>
        <v/>
      </c>
      <c r="V834" s="76" t="str">
        <f t="shared" si="88"/>
        <v/>
      </c>
      <c r="W834" s="76" t="str">
        <f t="shared" si="89"/>
        <v/>
      </c>
      <c r="Y834" s="39" t="str">
        <f t="shared" si="90"/>
        <v/>
      </c>
      <c r="Z834" s="39" t="str">
        <f t="shared" si="91"/>
        <v/>
      </c>
      <c r="AB834" s="106" t="str">
        <f t="shared" si="92"/>
        <v/>
      </c>
    </row>
    <row r="835" spans="1:28" x14ac:dyDescent="0.25">
      <c r="A835" s="14"/>
      <c r="B835" s="153" t="str">
        <f t="shared" si="86"/>
        <v/>
      </c>
      <c r="C835" s="14"/>
      <c r="D835" s="460"/>
      <c r="E835" s="446"/>
      <c r="F835" s="445"/>
      <c r="G835" s="462"/>
      <c r="H835" s="484"/>
      <c r="I835" s="463"/>
      <c r="J835" s="485"/>
      <c r="K835" s="14"/>
      <c r="Q835" s="127" t="str">
        <f t="shared" si="87"/>
        <v/>
      </c>
      <c r="S835" s="39" t="str">
        <f>IF($H835=$O$5, "", IF($D835="", "", IF($D835&lt;Dashboard!$AJ$1, $S$3, IF($D835=Dashboard!$AJ$1, $S$4, IF($T835&lt;=$T$5, $S$5, $S$6)))))</f>
        <v/>
      </c>
      <c r="T835" s="39" t="str">
        <f>IF($H835=$O$5, "", IF($D835="", "", NETWORKDAYS(Dashboard!$AJ$1, $D835, Timesheet!$S$50:$S$89)-1))</f>
        <v/>
      </c>
      <c r="V835" s="76" t="str">
        <f t="shared" si="88"/>
        <v/>
      </c>
      <c r="W835" s="76" t="str">
        <f t="shared" si="89"/>
        <v/>
      </c>
      <c r="Y835" s="39" t="str">
        <f t="shared" si="90"/>
        <v/>
      </c>
      <c r="Z835" s="39" t="str">
        <f t="shared" si="91"/>
        <v/>
      </c>
      <c r="AB835" s="106" t="str">
        <f t="shared" si="92"/>
        <v/>
      </c>
    </row>
    <row r="836" spans="1:28" x14ac:dyDescent="0.25">
      <c r="A836" s="14"/>
      <c r="B836" s="153" t="str">
        <f t="shared" si="86"/>
        <v/>
      </c>
      <c r="C836" s="14"/>
      <c r="D836" s="460"/>
      <c r="E836" s="446"/>
      <c r="F836" s="445"/>
      <c r="G836" s="462"/>
      <c r="H836" s="484"/>
      <c r="I836" s="463"/>
      <c r="J836" s="485"/>
      <c r="K836" s="14"/>
      <c r="Q836" s="127" t="str">
        <f t="shared" si="87"/>
        <v/>
      </c>
      <c r="S836" s="39" t="str">
        <f>IF($H836=$O$5, "", IF($D836="", "", IF($D836&lt;Dashboard!$AJ$1, $S$3, IF($D836=Dashboard!$AJ$1, $S$4, IF($T836&lt;=$T$5, $S$5, $S$6)))))</f>
        <v/>
      </c>
      <c r="T836" s="39" t="str">
        <f>IF($H836=$O$5, "", IF($D836="", "", NETWORKDAYS(Dashboard!$AJ$1, $D836, Timesheet!$S$50:$S$89)-1))</f>
        <v/>
      </c>
      <c r="V836" s="76" t="str">
        <f t="shared" si="88"/>
        <v/>
      </c>
      <c r="W836" s="76" t="str">
        <f t="shared" si="89"/>
        <v/>
      </c>
      <c r="Y836" s="39" t="str">
        <f t="shared" si="90"/>
        <v/>
      </c>
      <c r="Z836" s="39" t="str">
        <f t="shared" si="91"/>
        <v/>
      </c>
      <c r="AB836" s="106" t="str">
        <f t="shared" si="92"/>
        <v/>
      </c>
    </row>
    <row r="837" spans="1:28" x14ac:dyDescent="0.25">
      <c r="A837" s="14"/>
      <c r="B837" s="153" t="str">
        <f t="shared" si="86"/>
        <v/>
      </c>
      <c r="C837" s="14"/>
      <c r="D837" s="460"/>
      <c r="E837" s="446"/>
      <c r="F837" s="445"/>
      <c r="G837" s="462"/>
      <c r="H837" s="484"/>
      <c r="I837" s="463"/>
      <c r="J837" s="485"/>
      <c r="K837" s="14"/>
      <c r="Q837" s="127" t="str">
        <f t="shared" si="87"/>
        <v/>
      </c>
      <c r="S837" s="39" t="str">
        <f>IF($H837=$O$5, "", IF($D837="", "", IF($D837&lt;Dashboard!$AJ$1, $S$3, IF($D837=Dashboard!$AJ$1, $S$4, IF($T837&lt;=$T$5, $S$5, $S$6)))))</f>
        <v/>
      </c>
      <c r="T837" s="39" t="str">
        <f>IF($H837=$O$5, "", IF($D837="", "", NETWORKDAYS(Dashboard!$AJ$1, $D837, Timesheet!$S$50:$S$89)-1))</f>
        <v/>
      </c>
      <c r="V837" s="76" t="str">
        <f t="shared" si="88"/>
        <v/>
      </c>
      <c r="W837" s="76" t="str">
        <f t="shared" si="89"/>
        <v/>
      </c>
      <c r="Y837" s="39" t="str">
        <f t="shared" si="90"/>
        <v/>
      </c>
      <c r="Z837" s="39" t="str">
        <f t="shared" si="91"/>
        <v/>
      </c>
      <c r="AB837" s="106" t="str">
        <f t="shared" si="92"/>
        <v/>
      </c>
    </row>
    <row r="838" spans="1:28" x14ac:dyDescent="0.25">
      <c r="A838" s="14"/>
      <c r="B838" s="153" t="str">
        <f t="shared" si="86"/>
        <v/>
      </c>
      <c r="C838" s="14"/>
      <c r="D838" s="460"/>
      <c r="E838" s="446"/>
      <c r="F838" s="445"/>
      <c r="G838" s="462"/>
      <c r="H838" s="484"/>
      <c r="I838" s="463"/>
      <c r="J838" s="485"/>
      <c r="K838" s="14"/>
      <c r="Q838" s="127" t="str">
        <f t="shared" si="87"/>
        <v/>
      </c>
      <c r="S838" s="39" t="str">
        <f>IF($H838=$O$5, "", IF($D838="", "", IF($D838&lt;Dashboard!$AJ$1, $S$3, IF($D838=Dashboard!$AJ$1, $S$4, IF($T838&lt;=$T$5, $S$5, $S$6)))))</f>
        <v/>
      </c>
      <c r="T838" s="39" t="str">
        <f>IF($H838=$O$5, "", IF($D838="", "", NETWORKDAYS(Dashboard!$AJ$1, $D838, Timesheet!$S$50:$S$89)-1))</f>
        <v/>
      </c>
      <c r="V838" s="76" t="str">
        <f t="shared" si="88"/>
        <v/>
      </c>
      <c r="W838" s="76" t="str">
        <f t="shared" si="89"/>
        <v/>
      </c>
      <c r="Y838" s="39" t="str">
        <f t="shared" si="90"/>
        <v/>
      </c>
      <c r="Z838" s="39" t="str">
        <f t="shared" si="91"/>
        <v/>
      </c>
      <c r="AB838" s="106" t="str">
        <f t="shared" si="92"/>
        <v/>
      </c>
    </row>
    <row r="839" spans="1:28" x14ac:dyDescent="0.25">
      <c r="A839" s="14"/>
      <c r="B839" s="153" t="str">
        <f t="shared" si="86"/>
        <v/>
      </c>
      <c r="C839" s="14"/>
      <c r="D839" s="460"/>
      <c r="E839" s="446"/>
      <c r="F839" s="445"/>
      <c r="G839" s="462"/>
      <c r="H839" s="484"/>
      <c r="I839" s="463"/>
      <c r="J839" s="485"/>
      <c r="K839" s="14"/>
      <c r="Q839" s="127" t="str">
        <f t="shared" si="87"/>
        <v/>
      </c>
      <c r="S839" s="39" t="str">
        <f>IF($H839=$O$5, "", IF($D839="", "", IF($D839&lt;Dashboard!$AJ$1, $S$3, IF($D839=Dashboard!$AJ$1, $S$4, IF($T839&lt;=$T$5, $S$5, $S$6)))))</f>
        <v/>
      </c>
      <c r="T839" s="39" t="str">
        <f>IF($H839=$O$5, "", IF($D839="", "", NETWORKDAYS(Dashboard!$AJ$1, $D839, Timesheet!$S$50:$S$89)-1))</f>
        <v/>
      </c>
      <c r="V839" s="76" t="str">
        <f t="shared" si="88"/>
        <v/>
      </c>
      <c r="W839" s="76" t="str">
        <f t="shared" si="89"/>
        <v/>
      </c>
      <c r="Y839" s="39" t="str">
        <f t="shared" si="90"/>
        <v/>
      </c>
      <c r="Z839" s="39" t="str">
        <f t="shared" si="91"/>
        <v/>
      </c>
      <c r="AB839" s="106" t="str">
        <f t="shared" si="92"/>
        <v/>
      </c>
    </row>
    <row r="840" spans="1:28" x14ac:dyDescent="0.25">
      <c r="A840" s="14"/>
      <c r="B840" s="153" t="str">
        <f t="shared" si="86"/>
        <v/>
      </c>
      <c r="C840" s="14"/>
      <c r="D840" s="460"/>
      <c r="E840" s="446"/>
      <c r="F840" s="445"/>
      <c r="G840" s="462"/>
      <c r="H840" s="484"/>
      <c r="I840" s="463"/>
      <c r="J840" s="485"/>
      <c r="K840" s="14"/>
      <c r="Q840" s="127" t="str">
        <f t="shared" si="87"/>
        <v/>
      </c>
      <c r="S840" s="39" t="str">
        <f>IF($H840=$O$5, "", IF($D840="", "", IF($D840&lt;Dashboard!$AJ$1, $S$3, IF($D840=Dashboard!$AJ$1, $S$4, IF($T840&lt;=$T$5, $S$5, $S$6)))))</f>
        <v/>
      </c>
      <c r="T840" s="39" t="str">
        <f>IF($H840=$O$5, "", IF($D840="", "", NETWORKDAYS(Dashboard!$AJ$1, $D840, Timesheet!$S$50:$S$89)-1))</f>
        <v/>
      </c>
      <c r="V840" s="76" t="str">
        <f t="shared" si="88"/>
        <v/>
      </c>
      <c r="W840" s="76" t="str">
        <f t="shared" si="89"/>
        <v/>
      </c>
      <c r="Y840" s="39" t="str">
        <f t="shared" si="90"/>
        <v/>
      </c>
      <c r="Z840" s="39" t="str">
        <f t="shared" si="91"/>
        <v/>
      </c>
      <c r="AB840" s="106" t="str">
        <f t="shared" si="92"/>
        <v/>
      </c>
    </row>
    <row r="841" spans="1:28" x14ac:dyDescent="0.25">
      <c r="A841" s="14"/>
      <c r="B841" s="153" t="str">
        <f t="shared" si="86"/>
        <v/>
      </c>
      <c r="C841" s="14"/>
      <c r="D841" s="460"/>
      <c r="E841" s="446"/>
      <c r="F841" s="445"/>
      <c r="G841" s="462"/>
      <c r="H841" s="484"/>
      <c r="I841" s="463"/>
      <c r="J841" s="485"/>
      <c r="K841" s="14"/>
      <c r="Q841" s="127" t="str">
        <f t="shared" si="87"/>
        <v/>
      </c>
      <c r="S841" s="39" t="str">
        <f>IF($H841=$O$5, "", IF($D841="", "", IF($D841&lt;Dashboard!$AJ$1, $S$3, IF($D841=Dashboard!$AJ$1, $S$4, IF($T841&lt;=$T$5, $S$5, $S$6)))))</f>
        <v/>
      </c>
      <c r="T841" s="39" t="str">
        <f>IF($H841=$O$5, "", IF($D841="", "", NETWORKDAYS(Dashboard!$AJ$1, $D841, Timesheet!$S$50:$S$89)-1))</f>
        <v/>
      </c>
      <c r="V841" s="76" t="str">
        <f t="shared" si="88"/>
        <v/>
      </c>
      <c r="W841" s="76" t="str">
        <f t="shared" si="89"/>
        <v/>
      </c>
      <c r="Y841" s="39" t="str">
        <f t="shared" si="90"/>
        <v/>
      </c>
      <c r="Z841" s="39" t="str">
        <f t="shared" si="91"/>
        <v/>
      </c>
      <c r="AB841" s="106" t="str">
        <f t="shared" si="92"/>
        <v/>
      </c>
    </row>
    <row r="842" spans="1:28" x14ac:dyDescent="0.25">
      <c r="A842" s="14"/>
      <c r="B842" s="153" t="str">
        <f t="shared" si="86"/>
        <v/>
      </c>
      <c r="C842" s="14"/>
      <c r="D842" s="460"/>
      <c r="E842" s="446"/>
      <c r="F842" s="445"/>
      <c r="G842" s="462"/>
      <c r="H842" s="484"/>
      <c r="I842" s="463"/>
      <c r="J842" s="485"/>
      <c r="K842" s="14"/>
      <c r="Q842" s="127" t="str">
        <f t="shared" si="87"/>
        <v/>
      </c>
      <c r="S842" s="39" t="str">
        <f>IF($H842=$O$5, "", IF($D842="", "", IF($D842&lt;Dashboard!$AJ$1, $S$3, IF($D842=Dashboard!$AJ$1, $S$4, IF($T842&lt;=$T$5, $S$5, $S$6)))))</f>
        <v/>
      </c>
      <c r="T842" s="39" t="str">
        <f>IF($H842=$O$5, "", IF($D842="", "", NETWORKDAYS(Dashboard!$AJ$1, $D842, Timesheet!$S$50:$S$89)-1))</f>
        <v/>
      </c>
      <c r="V842" s="76" t="str">
        <f t="shared" si="88"/>
        <v/>
      </c>
      <c r="W842" s="76" t="str">
        <f t="shared" si="89"/>
        <v/>
      </c>
      <c r="Y842" s="39" t="str">
        <f t="shared" si="90"/>
        <v/>
      </c>
      <c r="Z842" s="39" t="str">
        <f t="shared" si="91"/>
        <v/>
      </c>
      <c r="AB842" s="106" t="str">
        <f t="shared" si="92"/>
        <v/>
      </c>
    </row>
    <row r="843" spans="1:28" x14ac:dyDescent="0.25">
      <c r="A843" s="14"/>
      <c r="B843" s="153" t="str">
        <f t="shared" si="86"/>
        <v/>
      </c>
      <c r="C843" s="14"/>
      <c r="D843" s="460"/>
      <c r="E843" s="446"/>
      <c r="F843" s="445"/>
      <c r="G843" s="462"/>
      <c r="H843" s="484"/>
      <c r="I843" s="463"/>
      <c r="J843" s="485"/>
      <c r="K843" s="14"/>
      <c r="Q843" s="127" t="str">
        <f t="shared" si="87"/>
        <v/>
      </c>
      <c r="S843" s="39" t="str">
        <f>IF($H843=$O$5, "", IF($D843="", "", IF($D843&lt;Dashboard!$AJ$1, $S$3, IF($D843=Dashboard!$AJ$1, $S$4, IF($T843&lt;=$T$5, $S$5, $S$6)))))</f>
        <v/>
      </c>
      <c r="T843" s="39" t="str">
        <f>IF($H843=$O$5, "", IF($D843="", "", NETWORKDAYS(Dashboard!$AJ$1, $D843, Timesheet!$S$50:$S$89)-1))</f>
        <v/>
      </c>
      <c r="V843" s="76" t="str">
        <f t="shared" si="88"/>
        <v/>
      </c>
      <c r="W843" s="76" t="str">
        <f t="shared" si="89"/>
        <v/>
      </c>
      <c r="Y843" s="39" t="str">
        <f t="shared" si="90"/>
        <v/>
      </c>
      <c r="Z843" s="39" t="str">
        <f t="shared" si="91"/>
        <v/>
      </c>
      <c r="AB843" s="106" t="str">
        <f t="shared" si="92"/>
        <v/>
      </c>
    </row>
    <row r="844" spans="1:28" x14ac:dyDescent="0.25">
      <c r="A844" s="14"/>
      <c r="B844" s="153" t="str">
        <f t="shared" ref="B844:B907" si="93">IFERROR(INDEX($B$5:$B$7, MATCH($S844, $D$5:$D$7, 0)), "")</f>
        <v/>
      </c>
      <c r="C844" s="14"/>
      <c r="D844" s="460"/>
      <c r="E844" s="446"/>
      <c r="F844" s="445"/>
      <c r="G844" s="462"/>
      <c r="H844" s="484"/>
      <c r="I844" s="463"/>
      <c r="J844" s="485"/>
      <c r="K844" s="14"/>
      <c r="Q844" s="127" t="str">
        <f t="shared" ref="Q844:Q907" si="94">IF($G844="","",IFERROR(ROUND(INDEX($O$11:$O$18,MATCH($E844,$N$11:$N$18,0))*$G844*24, 2),""))</f>
        <v/>
      </c>
      <c r="S844" s="39" t="str">
        <f>IF($H844=$O$5, "", IF($D844="", "", IF($D844&lt;Dashboard!$AJ$1, $S$3, IF($D844=Dashboard!$AJ$1, $S$4, IF($T844&lt;=$T$5, $S$5, $S$6)))))</f>
        <v/>
      </c>
      <c r="T844" s="39" t="str">
        <f>IF($H844=$O$5, "", IF($D844="", "", NETWORKDAYS(Dashboard!$AJ$1, $D844, Timesheet!$S$50:$S$89)-1))</f>
        <v/>
      </c>
      <c r="V844" s="76" t="str">
        <f t="shared" ref="V844:V907" si="95">IF($Q844="", "", IF($I844="", $Q844, ""))</f>
        <v/>
      </c>
      <c r="W844" s="76" t="str">
        <f t="shared" ref="W844:W907" si="96">IF($Q844="", "", IF($I844="", "", $Q844))</f>
        <v/>
      </c>
      <c r="Y844" s="39" t="str">
        <f t="shared" ref="Y844:Y907" si="97">IF($D844="", "", TEXT($D844, "ddd"))</f>
        <v/>
      </c>
      <c r="Z844" s="39" t="str">
        <f t="shared" ref="Z844:Z907" si="98">IF($Y844="", "", CONCATENATE($Y844, " - ", IF($E844="", "Uncategorised", $E844)))</f>
        <v/>
      </c>
      <c r="AB844" s="106" t="str">
        <f t="shared" ref="AB844:AB907" si="99">IF($D844="","",IF($E844="","Uncategorised",$E844))</f>
        <v/>
      </c>
    </row>
    <row r="845" spans="1:28" x14ac:dyDescent="0.25">
      <c r="A845" s="14"/>
      <c r="B845" s="153" t="str">
        <f t="shared" si="93"/>
        <v/>
      </c>
      <c r="C845" s="14"/>
      <c r="D845" s="460"/>
      <c r="E845" s="446"/>
      <c r="F845" s="445"/>
      <c r="G845" s="462"/>
      <c r="H845" s="484"/>
      <c r="I845" s="463"/>
      <c r="J845" s="485"/>
      <c r="K845" s="14"/>
      <c r="Q845" s="127" t="str">
        <f t="shared" si="94"/>
        <v/>
      </c>
      <c r="S845" s="39" t="str">
        <f>IF($H845=$O$5, "", IF($D845="", "", IF($D845&lt;Dashboard!$AJ$1, $S$3, IF($D845=Dashboard!$AJ$1, $S$4, IF($T845&lt;=$T$5, $S$5, $S$6)))))</f>
        <v/>
      </c>
      <c r="T845" s="39" t="str">
        <f>IF($H845=$O$5, "", IF($D845="", "", NETWORKDAYS(Dashboard!$AJ$1, $D845, Timesheet!$S$50:$S$89)-1))</f>
        <v/>
      </c>
      <c r="V845" s="76" t="str">
        <f t="shared" si="95"/>
        <v/>
      </c>
      <c r="W845" s="76" t="str">
        <f t="shared" si="96"/>
        <v/>
      </c>
      <c r="Y845" s="39" t="str">
        <f t="shared" si="97"/>
        <v/>
      </c>
      <c r="Z845" s="39" t="str">
        <f t="shared" si="98"/>
        <v/>
      </c>
      <c r="AB845" s="106" t="str">
        <f t="shared" si="99"/>
        <v/>
      </c>
    </row>
    <row r="846" spans="1:28" x14ac:dyDescent="0.25">
      <c r="A846" s="14"/>
      <c r="B846" s="153" t="str">
        <f t="shared" si="93"/>
        <v/>
      </c>
      <c r="C846" s="14"/>
      <c r="D846" s="460"/>
      <c r="E846" s="446"/>
      <c r="F846" s="445"/>
      <c r="G846" s="462"/>
      <c r="H846" s="484"/>
      <c r="I846" s="463"/>
      <c r="J846" s="485"/>
      <c r="K846" s="14"/>
      <c r="Q846" s="127" t="str">
        <f t="shared" si="94"/>
        <v/>
      </c>
      <c r="S846" s="39" t="str">
        <f>IF($H846=$O$5, "", IF($D846="", "", IF($D846&lt;Dashboard!$AJ$1, $S$3, IF($D846=Dashboard!$AJ$1, $S$4, IF($T846&lt;=$T$5, $S$5, $S$6)))))</f>
        <v/>
      </c>
      <c r="T846" s="39" t="str">
        <f>IF($H846=$O$5, "", IF($D846="", "", NETWORKDAYS(Dashboard!$AJ$1, $D846, Timesheet!$S$50:$S$89)-1))</f>
        <v/>
      </c>
      <c r="V846" s="76" t="str">
        <f t="shared" si="95"/>
        <v/>
      </c>
      <c r="W846" s="76" t="str">
        <f t="shared" si="96"/>
        <v/>
      </c>
      <c r="Y846" s="39" t="str">
        <f t="shared" si="97"/>
        <v/>
      </c>
      <c r="Z846" s="39" t="str">
        <f t="shared" si="98"/>
        <v/>
      </c>
      <c r="AB846" s="106" t="str">
        <f t="shared" si="99"/>
        <v/>
      </c>
    </row>
    <row r="847" spans="1:28" x14ac:dyDescent="0.25">
      <c r="A847" s="14"/>
      <c r="B847" s="153" t="str">
        <f t="shared" si="93"/>
        <v/>
      </c>
      <c r="C847" s="14"/>
      <c r="D847" s="460"/>
      <c r="E847" s="446"/>
      <c r="F847" s="445"/>
      <c r="G847" s="462"/>
      <c r="H847" s="484"/>
      <c r="I847" s="463"/>
      <c r="J847" s="485"/>
      <c r="K847" s="14"/>
      <c r="Q847" s="127" t="str">
        <f t="shared" si="94"/>
        <v/>
      </c>
      <c r="S847" s="39" t="str">
        <f>IF($H847=$O$5, "", IF($D847="", "", IF($D847&lt;Dashboard!$AJ$1, $S$3, IF($D847=Dashboard!$AJ$1, $S$4, IF($T847&lt;=$T$5, $S$5, $S$6)))))</f>
        <v/>
      </c>
      <c r="T847" s="39" t="str">
        <f>IF($H847=$O$5, "", IF($D847="", "", NETWORKDAYS(Dashboard!$AJ$1, $D847, Timesheet!$S$50:$S$89)-1))</f>
        <v/>
      </c>
      <c r="V847" s="76" t="str">
        <f t="shared" si="95"/>
        <v/>
      </c>
      <c r="W847" s="76" t="str">
        <f t="shared" si="96"/>
        <v/>
      </c>
      <c r="Y847" s="39" t="str">
        <f t="shared" si="97"/>
        <v/>
      </c>
      <c r="Z847" s="39" t="str">
        <f t="shared" si="98"/>
        <v/>
      </c>
      <c r="AB847" s="106" t="str">
        <f t="shared" si="99"/>
        <v/>
      </c>
    </row>
    <row r="848" spans="1:28" x14ac:dyDescent="0.25">
      <c r="A848" s="14"/>
      <c r="B848" s="153" t="str">
        <f t="shared" si="93"/>
        <v/>
      </c>
      <c r="C848" s="14"/>
      <c r="D848" s="460"/>
      <c r="E848" s="446"/>
      <c r="F848" s="445"/>
      <c r="G848" s="462"/>
      <c r="H848" s="484"/>
      <c r="I848" s="463"/>
      <c r="J848" s="485"/>
      <c r="K848" s="14"/>
      <c r="Q848" s="127" t="str">
        <f t="shared" si="94"/>
        <v/>
      </c>
      <c r="S848" s="39" t="str">
        <f>IF($H848=$O$5, "", IF($D848="", "", IF($D848&lt;Dashboard!$AJ$1, $S$3, IF($D848=Dashboard!$AJ$1, $S$4, IF($T848&lt;=$T$5, $S$5, $S$6)))))</f>
        <v/>
      </c>
      <c r="T848" s="39" t="str">
        <f>IF($H848=$O$5, "", IF($D848="", "", NETWORKDAYS(Dashboard!$AJ$1, $D848, Timesheet!$S$50:$S$89)-1))</f>
        <v/>
      </c>
      <c r="V848" s="76" t="str">
        <f t="shared" si="95"/>
        <v/>
      </c>
      <c r="W848" s="76" t="str">
        <f t="shared" si="96"/>
        <v/>
      </c>
      <c r="Y848" s="39" t="str">
        <f t="shared" si="97"/>
        <v/>
      </c>
      <c r="Z848" s="39" t="str">
        <f t="shared" si="98"/>
        <v/>
      </c>
      <c r="AB848" s="106" t="str">
        <f t="shared" si="99"/>
        <v/>
      </c>
    </row>
    <row r="849" spans="1:28" x14ac:dyDescent="0.25">
      <c r="A849" s="14"/>
      <c r="B849" s="153" t="str">
        <f t="shared" si="93"/>
        <v/>
      </c>
      <c r="C849" s="14"/>
      <c r="D849" s="460"/>
      <c r="E849" s="446"/>
      <c r="F849" s="445"/>
      <c r="G849" s="462"/>
      <c r="H849" s="484"/>
      <c r="I849" s="463"/>
      <c r="J849" s="485"/>
      <c r="K849" s="14"/>
      <c r="Q849" s="127" t="str">
        <f t="shared" si="94"/>
        <v/>
      </c>
      <c r="S849" s="39" t="str">
        <f>IF($H849=$O$5, "", IF($D849="", "", IF($D849&lt;Dashboard!$AJ$1, $S$3, IF($D849=Dashboard!$AJ$1, $S$4, IF($T849&lt;=$T$5, $S$5, $S$6)))))</f>
        <v/>
      </c>
      <c r="T849" s="39" t="str">
        <f>IF($H849=$O$5, "", IF($D849="", "", NETWORKDAYS(Dashboard!$AJ$1, $D849, Timesheet!$S$50:$S$89)-1))</f>
        <v/>
      </c>
      <c r="V849" s="76" t="str">
        <f t="shared" si="95"/>
        <v/>
      </c>
      <c r="W849" s="76" t="str">
        <f t="shared" si="96"/>
        <v/>
      </c>
      <c r="Y849" s="39" t="str">
        <f t="shared" si="97"/>
        <v/>
      </c>
      <c r="Z849" s="39" t="str">
        <f t="shared" si="98"/>
        <v/>
      </c>
      <c r="AB849" s="106" t="str">
        <f t="shared" si="99"/>
        <v/>
      </c>
    </row>
    <row r="850" spans="1:28" x14ac:dyDescent="0.25">
      <c r="A850" s="14"/>
      <c r="B850" s="153" t="str">
        <f t="shared" si="93"/>
        <v/>
      </c>
      <c r="C850" s="14"/>
      <c r="D850" s="460"/>
      <c r="E850" s="446"/>
      <c r="F850" s="445"/>
      <c r="G850" s="462"/>
      <c r="H850" s="484"/>
      <c r="I850" s="463"/>
      <c r="J850" s="485"/>
      <c r="K850" s="14"/>
      <c r="Q850" s="127" t="str">
        <f t="shared" si="94"/>
        <v/>
      </c>
      <c r="S850" s="39" t="str">
        <f>IF($H850=$O$5, "", IF($D850="", "", IF($D850&lt;Dashboard!$AJ$1, $S$3, IF($D850=Dashboard!$AJ$1, $S$4, IF($T850&lt;=$T$5, $S$5, $S$6)))))</f>
        <v/>
      </c>
      <c r="T850" s="39" t="str">
        <f>IF($H850=$O$5, "", IF($D850="", "", NETWORKDAYS(Dashboard!$AJ$1, $D850, Timesheet!$S$50:$S$89)-1))</f>
        <v/>
      </c>
      <c r="V850" s="76" t="str">
        <f t="shared" si="95"/>
        <v/>
      </c>
      <c r="W850" s="76" t="str">
        <f t="shared" si="96"/>
        <v/>
      </c>
      <c r="Y850" s="39" t="str">
        <f t="shared" si="97"/>
        <v/>
      </c>
      <c r="Z850" s="39" t="str">
        <f t="shared" si="98"/>
        <v/>
      </c>
      <c r="AB850" s="106" t="str">
        <f t="shared" si="99"/>
        <v/>
      </c>
    </row>
    <row r="851" spans="1:28" x14ac:dyDescent="0.25">
      <c r="A851" s="14"/>
      <c r="B851" s="153" t="str">
        <f t="shared" si="93"/>
        <v/>
      </c>
      <c r="C851" s="14"/>
      <c r="D851" s="460"/>
      <c r="E851" s="446"/>
      <c r="F851" s="445"/>
      <c r="G851" s="462"/>
      <c r="H851" s="484"/>
      <c r="I851" s="463"/>
      <c r="J851" s="485"/>
      <c r="K851" s="14"/>
      <c r="Q851" s="127" t="str">
        <f t="shared" si="94"/>
        <v/>
      </c>
      <c r="S851" s="39" t="str">
        <f>IF($H851=$O$5, "", IF($D851="", "", IF($D851&lt;Dashboard!$AJ$1, $S$3, IF($D851=Dashboard!$AJ$1, $S$4, IF($T851&lt;=$T$5, $S$5, $S$6)))))</f>
        <v/>
      </c>
      <c r="T851" s="39" t="str">
        <f>IF($H851=$O$5, "", IF($D851="", "", NETWORKDAYS(Dashboard!$AJ$1, $D851, Timesheet!$S$50:$S$89)-1))</f>
        <v/>
      </c>
      <c r="V851" s="76" t="str">
        <f t="shared" si="95"/>
        <v/>
      </c>
      <c r="W851" s="76" t="str">
        <f t="shared" si="96"/>
        <v/>
      </c>
      <c r="Y851" s="39" t="str">
        <f t="shared" si="97"/>
        <v/>
      </c>
      <c r="Z851" s="39" t="str">
        <f t="shared" si="98"/>
        <v/>
      </c>
      <c r="AB851" s="106" t="str">
        <f t="shared" si="99"/>
        <v/>
      </c>
    </row>
    <row r="852" spans="1:28" x14ac:dyDescent="0.25">
      <c r="A852" s="14"/>
      <c r="B852" s="153" t="str">
        <f t="shared" si="93"/>
        <v/>
      </c>
      <c r="C852" s="14"/>
      <c r="D852" s="460"/>
      <c r="E852" s="446"/>
      <c r="F852" s="445"/>
      <c r="G852" s="462"/>
      <c r="H852" s="484"/>
      <c r="I852" s="463"/>
      <c r="J852" s="485"/>
      <c r="K852" s="14"/>
      <c r="Q852" s="127" t="str">
        <f t="shared" si="94"/>
        <v/>
      </c>
      <c r="S852" s="39" t="str">
        <f>IF($H852=$O$5, "", IF($D852="", "", IF($D852&lt;Dashboard!$AJ$1, $S$3, IF($D852=Dashboard!$AJ$1, $S$4, IF($T852&lt;=$T$5, $S$5, $S$6)))))</f>
        <v/>
      </c>
      <c r="T852" s="39" t="str">
        <f>IF($H852=$O$5, "", IF($D852="", "", NETWORKDAYS(Dashboard!$AJ$1, $D852, Timesheet!$S$50:$S$89)-1))</f>
        <v/>
      </c>
      <c r="V852" s="76" t="str">
        <f t="shared" si="95"/>
        <v/>
      </c>
      <c r="W852" s="76" t="str">
        <f t="shared" si="96"/>
        <v/>
      </c>
      <c r="Y852" s="39" t="str">
        <f t="shared" si="97"/>
        <v/>
      </c>
      <c r="Z852" s="39" t="str">
        <f t="shared" si="98"/>
        <v/>
      </c>
      <c r="AB852" s="106" t="str">
        <f t="shared" si="99"/>
        <v/>
      </c>
    </row>
    <row r="853" spans="1:28" x14ac:dyDescent="0.25">
      <c r="A853" s="14"/>
      <c r="B853" s="153" t="str">
        <f t="shared" si="93"/>
        <v/>
      </c>
      <c r="C853" s="14"/>
      <c r="D853" s="460"/>
      <c r="E853" s="446"/>
      <c r="F853" s="445"/>
      <c r="G853" s="462"/>
      <c r="H853" s="484"/>
      <c r="I853" s="463"/>
      <c r="J853" s="485"/>
      <c r="K853" s="14"/>
      <c r="Q853" s="127" t="str">
        <f t="shared" si="94"/>
        <v/>
      </c>
      <c r="S853" s="39" t="str">
        <f>IF($H853=$O$5, "", IF($D853="", "", IF($D853&lt;Dashboard!$AJ$1, $S$3, IF($D853=Dashboard!$AJ$1, $S$4, IF($T853&lt;=$T$5, $S$5, $S$6)))))</f>
        <v/>
      </c>
      <c r="T853" s="39" t="str">
        <f>IF($H853=$O$5, "", IF($D853="", "", NETWORKDAYS(Dashboard!$AJ$1, $D853, Timesheet!$S$50:$S$89)-1))</f>
        <v/>
      </c>
      <c r="V853" s="76" t="str">
        <f t="shared" si="95"/>
        <v/>
      </c>
      <c r="W853" s="76" t="str">
        <f t="shared" si="96"/>
        <v/>
      </c>
      <c r="Y853" s="39" t="str">
        <f t="shared" si="97"/>
        <v/>
      </c>
      <c r="Z853" s="39" t="str">
        <f t="shared" si="98"/>
        <v/>
      </c>
      <c r="AB853" s="106" t="str">
        <f t="shared" si="99"/>
        <v/>
      </c>
    </row>
    <row r="854" spans="1:28" x14ac:dyDescent="0.25">
      <c r="A854" s="14"/>
      <c r="B854" s="153" t="str">
        <f t="shared" si="93"/>
        <v/>
      </c>
      <c r="C854" s="14"/>
      <c r="D854" s="460"/>
      <c r="E854" s="446"/>
      <c r="F854" s="445"/>
      <c r="G854" s="462"/>
      <c r="H854" s="484"/>
      <c r="I854" s="463"/>
      <c r="J854" s="485"/>
      <c r="K854" s="14"/>
      <c r="Q854" s="127" t="str">
        <f t="shared" si="94"/>
        <v/>
      </c>
      <c r="S854" s="39" t="str">
        <f>IF($H854=$O$5, "", IF($D854="", "", IF($D854&lt;Dashboard!$AJ$1, $S$3, IF($D854=Dashboard!$AJ$1, $S$4, IF($T854&lt;=$T$5, $S$5, $S$6)))))</f>
        <v/>
      </c>
      <c r="T854" s="39" t="str">
        <f>IF($H854=$O$5, "", IF($D854="", "", NETWORKDAYS(Dashboard!$AJ$1, $D854, Timesheet!$S$50:$S$89)-1))</f>
        <v/>
      </c>
      <c r="V854" s="76" t="str">
        <f t="shared" si="95"/>
        <v/>
      </c>
      <c r="W854" s="76" t="str">
        <f t="shared" si="96"/>
        <v/>
      </c>
      <c r="Y854" s="39" t="str">
        <f t="shared" si="97"/>
        <v/>
      </c>
      <c r="Z854" s="39" t="str">
        <f t="shared" si="98"/>
        <v/>
      </c>
      <c r="AB854" s="106" t="str">
        <f t="shared" si="99"/>
        <v/>
      </c>
    </row>
    <row r="855" spans="1:28" x14ac:dyDescent="0.25">
      <c r="A855" s="14"/>
      <c r="B855" s="153" t="str">
        <f t="shared" si="93"/>
        <v/>
      </c>
      <c r="C855" s="14"/>
      <c r="D855" s="460"/>
      <c r="E855" s="446"/>
      <c r="F855" s="445"/>
      <c r="G855" s="462"/>
      <c r="H855" s="484"/>
      <c r="I855" s="463"/>
      <c r="J855" s="485"/>
      <c r="K855" s="14"/>
      <c r="Q855" s="127" t="str">
        <f t="shared" si="94"/>
        <v/>
      </c>
      <c r="S855" s="39" t="str">
        <f>IF($H855=$O$5, "", IF($D855="", "", IF($D855&lt;Dashboard!$AJ$1, $S$3, IF($D855=Dashboard!$AJ$1, $S$4, IF($T855&lt;=$T$5, $S$5, $S$6)))))</f>
        <v/>
      </c>
      <c r="T855" s="39" t="str">
        <f>IF($H855=$O$5, "", IF($D855="", "", NETWORKDAYS(Dashboard!$AJ$1, $D855, Timesheet!$S$50:$S$89)-1))</f>
        <v/>
      </c>
      <c r="V855" s="76" t="str">
        <f t="shared" si="95"/>
        <v/>
      </c>
      <c r="W855" s="76" t="str">
        <f t="shared" si="96"/>
        <v/>
      </c>
      <c r="Y855" s="39" t="str">
        <f t="shared" si="97"/>
        <v/>
      </c>
      <c r="Z855" s="39" t="str">
        <f t="shared" si="98"/>
        <v/>
      </c>
      <c r="AB855" s="106" t="str">
        <f t="shared" si="99"/>
        <v/>
      </c>
    </row>
    <row r="856" spans="1:28" x14ac:dyDescent="0.25">
      <c r="A856" s="14"/>
      <c r="B856" s="153" t="str">
        <f t="shared" si="93"/>
        <v/>
      </c>
      <c r="C856" s="14"/>
      <c r="D856" s="460"/>
      <c r="E856" s="446"/>
      <c r="F856" s="445"/>
      <c r="G856" s="462"/>
      <c r="H856" s="484"/>
      <c r="I856" s="463"/>
      <c r="J856" s="485"/>
      <c r="K856" s="14"/>
      <c r="Q856" s="127" t="str">
        <f t="shared" si="94"/>
        <v/>
      </c>
      <c r="S856" s="39" t="str">
        <f>IF($H856=$O$5, "", IF($D856="", "", IF($D856&lt;Dashboard!$AJ$1, $S$3, IF($D856=Dashboard!$AJ$1, $S$4, IF($T856&lt;=$T$5, $S$5, $S$6)))))</f>
        <v/>
      </c>
      <c r="T856" s="39" t="str">
        <f>IF($H856=$O$5, "", IF($D856="", "", NETWORKDAYS(Dashboard!$AJ$1, $D856, Timesheet!$S$50:$S$89)-1))</f>
        <v/>
      </c>
      <c r="V856" s="76" t="str">
        <f t="shared" si="95"/>
        <v/>
      </c>
      <c r="W856" s="76" t="str">
        <f t="shared" si="96"/>
        <v/>
      </c>
      <c r="Y856" s="39" t="str">
        <f t="shared" si="97"/>
        <v/>
      </c>
      <c r="Z856" s="39" t="str">
        <f t="shared" si="98"/>
        <v/>
      </c>
      <c r="AB856" s="106" t="str">
        <f t="shared" si="99"/>
        <v/>
      </c>
    </row>
    <row r="857" spans="1:28" x14ac:dyDescent="0.25">
      <c r="A857" s="14"/>
      <c r="B857" s="153" t="str">
        <f t="shared" si="93"/>
        <v/>
      </c>
      <c r="C857" s="14"/>
      <c r="D857" s="460"/>
      <c r="E857" s="446"/>
      <c r="F857" s="445"/>
      <c r="G857" s="462"/>
      <c r="H857" s="484"/>
      <c r="I857" s="463"/>
      <c r="J857" s="485"/>
      <c r="K857" s="14"/>
      <c r="Q857" s="127" t="str">
        <f t="shared" si="94"/>
        <v/>
      </c>
      <c r="S857" s="39" t="str">
        <f>IF($H857=$O$5, "", IF($D857="", "", IF($D857&lt;Dashboard!$AJ$1, $S$3, IF($D857=Dashboard!$AJ$1, $S$4, IF($T857&lt;=$T$5, $S$5, $S$6)))))</f>
        <v/>
      </c>
      <c r="T857" s="39" t="str">
        <f>IF($H857=$O$5, "", IF($D857="", "", NETWORKDAYS(Dashboard!$AJ$1, $D857, Timesheet!$S$50:$S$89)-1))</f>
        <v/>
      </c>
      <c r="V857" s="76" t="str">
        <f t="shared" si="95"/>
        <v/>
      </c>
      <c r="W857" s="76" t="str">
        <f t="shared" si="96"/>
        <v/>
      </c>
      <c r="Y857" s="39" t="str">
        <f t="shared" si="97"/>
        <v/>
      </c>
      <c r="Z857" s="39" t="str">
        <f t="shared" si="98"/>
        <v/>
      </c>
      <c r="AB857" s="106" t="str">
        <f t="shared" si="99"/>
        <v/>
      </c>
    </row>
    <row r="858" spans="1:28" x14ac:dyDescent="0.25">
      <c r="A858" s="14"/>
      <c r="B858" s="153" t="str">
        <f t="shared" si="93"/>
        <v/>
      </c>
      <c r="C858" s="14"/>
      <c r="D858" s="460"/>
      <c r="E858" s="446"/>
      <c r="F858" s="445"/>
      <c r="G858" s="462"/>
      <c r="H858" s="484"/>
      <c r="I858" s="463"/>
      <c r="J858" s="485"/>
      <c r="K858" s="14"/>
      <c r="Q858" s="127" t="str">
        <f t="shared" si="94"/>
        <v/>
      </c>
      <c r="S858" s="39" t="str">
        <f>IF($H858=$O$5, "", IF($D858="", "", IF($D858&lt;Dashboard!$AJ$1, $S$3, IF($D858=Dashboard!$AJ$1, $S$4, IF($T858&lt;=$T$5, $S$5, $S$6)))))</f>
        <v/>
      </c>
      <c r="T858" s="39" t="str">
        <f>IF($H858=$O$5, "", IF($D858="", "", NETWORKDAYS(Dashboard!$AJ$1, $D858, Timesheet!$S$50:$S$89)-1))</f>
        <v/>
      </c>
      <c r="V858" s="76" t="str">
        <f t="shared" si="95"/>
        <v/>
      </c>
      <c r="W858" s="76" t="str">
        <f t="shared" si="96"/>
        <v/>
      </c>
      <c r="Y858" s="39" t="str">
        <f t="shared" si="97"/>
        <v/>
      </c>
      <c r="Z858" s="39" t="str">
        <f t="shared" si="98"/>
        <v/>
      </c>
      <c r="AB858" s="106" t="str">
        <f t="shared" si="99"/>
        <v/>
      </c>
    </row>
    <row r="859" spans="1:28" x14ac:dyDescent="0.25">
      <c r="A859" s="14"/>
      <c r="B859" s="153" t="str">
        <f t="shared" si="93"/>
        <v/>
      </c>
      <c r="C859" s="14"/>
      <c r="D859" s="460"/>
      <c r="E859" s="446"/>
      <c r="F859" s="445"/>
      <c r="G859" s="462"/>
      <c r="H859" s="484"/>
      <c r="I859" s="463"/>
      <c r="J859" s="485"/>
      <c r="K859" s="14"/>
      <c r="Q859" s="127" t="str">
        <f t="shared" si="94"/>
        <v/>
      </c>
      <c r="S859" s="39" t="str">
        <f>IF($H859=$O$5, "", IF($D859="", "", IF($D859&lt;Dashboard!$AJ$1, $S$3, IF($D859=Dashboard!$AJ$1, $S$4, IF($T859&lt;=$T$5, $S$5, $S$6)))))</f>
        <v/>
      </c>
      <c r="T859" s="39" t="str">
        <f>IF($H859=$O$5, "", IF($D859="", "", NETWORKDAYS(Dashboard!$AJ$1, $D859, Timesheet!$S$50:$S$89)-1))</f>
        <v/>
      </c>
      <c r="V859" s="76" t="str">
        <f t="shared" si="95"/>
        <v/>
      </c>
      <c r="W859" s="76" t="str">
        <f t="shared" si="96"/>
        <v/>
      </c>
      <c r="Y859" s="39" t="str">
        <f t="shared" si="97"/>
        <v/>
      </c>
      <c r="Z859" s="39" t="str">
        <f t="shared" si="98"/>
        <v/>
      </c>
      <c r="AB859" s="106" t="str">
        <f t="shared" si="99"/>
        <v/>
      </c>
    </row>
    <row r="860" spans="1:28" x14ac:dyDescent="0.25">
      <c r="A860" s="14"/>
      <c r="B860" s="153" t="str">
        <f t="shared" si="93"/>
        <v/>
      </c>
      <c r="C860" s="14"/>
      <c r="D860" s="460"/>
      <c r="E860" s="446"/>
      <c r="F860" s="445"/>
      <c r="G860" s="462"/>
      <c r="H860" s="484"/>
      <c r="I860" s="463"/>
      <c r="J860" s="485"/>
      <c r="K860" s="14"/>
      <c r="Q860" s="127" t="str">
        <f t="shared" si="94"/>
        <v/>
      </c>
      <c r="S860" s="39" t="str">
        <f>IF($H860=$O$5, "", IF($D860="", "", IF($D860&lt;Dashboard!$AJ$1, $S$3, IF($D860=Dashboard!$AJ$1, $S$4, IF($T860&lt;=$T$5, $S$5, $S$6)))))</f>
        <v/>
      </c>
      <c r="T860" s="39" t="str">
        <f>IF($H860=$O$5, "", IF($D860="", "", NETWORKDAYS(Dashboard!$AJ$1, $D860, Timesheet!$S$50:$S$89)-1))</f>
        <v/>
      </c>
      <c r="V860" s="76" t="str">
        <f t="shared" si="95"/>
        <v/>
      </c>
      <c r="W860" s="76" t="str">
        <f t="shared" si="96"/>
        <v/>
      </c>
      <c r="Y860" s="39" t="str">
        <f t="shared" si="97"/>
        <v/>
      </c>
      <c r="Z860" s="39" t="str">
        <f t="shared" si="98"/>
        <v/>
      </c>
      <c r="AB860" s="106" t="str">
        <f t="shared" si="99"/>
        <v/>
      </c>
    </row>
    <row r="861" spans="1:28" x14ac:dyDescent="0.25">
      <c r="A861" s="14"/>
      <c r="B861" s="153" t="str">
        <f t="shared" si="93"/>
        <v/>
      </c>
      <c r="C861" s="14"/>
      <c r="D861" s="460"/>
      <c r="E861" s="446"/>
      <c r="F861" s="445"/>
      <c r="G861" s="462"/>
      <c r="H861" s="484"/>
      <c r="I861" s="463"/>
      <c r="J861" s="485"/>
      <c r="K861" s="14"/>
      <c r="Q861" s="127" t="str">
        <f t="shared" si="94"/>
        <v/>
      </c>
      <c r="S861" s="39" t="str">
        <f>IF($H861=$O$5, "", IF($D861="", "", IF($D861&lt;Dashboard!$AJ$1, $S$3, IF($D861=Dashboard!$AJ$1, $S$4, IF($T861&lt;=$T$5, $S$5, $S$6)))))</f>
        <v/>
      </c>
      <c r="T861" s="39" t="str">
        <f>IF($H861=$O$5, "", IF($D861="", "", NETWORKDAYS(Dashboard!$AJ$1, $D861, Timesheet!$S$50:$S$89)-1))</f>
        <v/>
      </c>
      <c r="V861" s="76" t="str">
        <f t="shared" si="95"/>
        <v/>
      </c>
      <c r="W861" s="76" t="str">
        <f t="shared" si="96"/>
        <v/>
      </c>
      <c r="Y861" s="39" t="str">
        <f t="shared" si="97"/>
        <v/>
      </c>
      <c r="Z861" s="39" t="str">
        <f t="shared" si="98"/>
        <v/>
      </c>
      <c r="AB861" s="106" t="str">
        <f t="shared" si="99"/>
        <v/>
      </c>
    </row>
    <row r="862" spans="1:28" x14ac:dyDescent="0.25">
      <c r="A862" s="14"/>
      <c r="B862" s="153" t="str">
        <f t="shared" si="93"/>
        <v/>
      </c>
      <c r="C862" s="14"/>
      <c r="D862" s="460"/>
      <c r="E862" s="446"/>
      <c r="F862" s="445"/>
      <c r="G862" s="462"/>
      <c r="H862" s="484"/>
      <c r="I862" s="463"/>
      <c r="J862" s="485"/>
      <c r="K862" s="14"/>
      <c r="Q862" s="127" t="str">
        <f t="shared" si="94"/>
        <v/>
      </c>
      <c r="S862" s="39" t="str">
        <f>IF($H862=$O$5, "", IF($D862="", "", IF($D862&lt;Dashboard!$AJ$1, $S$3, IF($D862=Dashboard!$AJ$1, $S$4, IF($T862&lt;=$T$5, $S$5, $S$6)))))</f>
        <v/>
      </c>
      <c r="T862" s="39" t="str">
        <f>IF($H862=$O$5, "", IF($D862="", "", NETWORKDAYS(Dashboard!$AJ$1, $D862, Timesheet!$S$50:$S$89)-1))</f>
        <v/>
      </c>
      <c r="V862" s="76" t="str">
        <f t="shared" si="95"/>
        <v/>
      </c>
      <c r="W862" s="76" t="str">
        <f t="shared" si="96"/>
        <v/>
      </c>
      <c r="Y862" s="39" t="str">
        <f t="shared" si="97"/>
        <v/>
      </c>
      <c r="Z862" s="39" t="str">
        <f t="shared" si="98"/>
        <v/>
      </c>
      <c r="AB862" s="106" t="str">
        <f t="shared" si="99"/>
        <v/>
      </c>
    </row>
    <row r="863" spans="1:28" x14ac:dyDescent="0.25">
      <c r="A863" s="14"/>
      <c r="B863" s="153" t="str">
        <f t="shared" si="93"/>
        <v/>
      </c>
      <c r="C863" s="14"/>
      <c r="D863" s="460"/>
      <c r="E863" s="446"/>
      <c r="F863" s="445"/>
      <c r="G863" s="462"/>
      <c r="H863" s="484"/>
      <c r="I863" s="463"/>
      <c r="J863" s="485"/>
      <c r="K863" s="14"/>
      <c r="Q863" s="127" t="str">
        <f t="shared" si="94"/>
        <v/>
      </c>
      <c r="S863" s="39" t="str">
        <f>IF($H863=$O$5, "", IF($D863="", "", IF($D863&lt;Dashboard!$AJ$1, $S$3, IF($D863=Dashboard!$AJ$1, $S$4, IF($T863&lt;=$T$5, $S$5, $S$6)))))</f>
        <v/>
      </c>
      <c r="T863" s="39" t="str">
        <f>IF($H863=$O$5, "", IF($D863="", "", NETWORKDAYS(Dashboard!$AJ$1, $D863, Timesheet!$S$50:$S$89)-1))</f>
        <v/>
      </c>
      <c r="V863" s="76" t="str">
        <f t="shared" si="95"/>
        <v/>
      </c>
      <c r="W863" s="76" t="str">
        <f t="shared" si="96"/>
        <v/>
      </c>
      <c r="Y863" s="39" t="str">
        <f t="shared" si="97"/>
        <v/>
      </c>
      <c r="Z863" s="39" t="str">
        <f t="shared" si="98"/>
        <v/>
      </c>
      <c r="AB863" s="106" t="str">
        <f t="shared" si="99"/>
        <v/>
      </c>
    </row>
    <row r="864" spans="1:28" x14ac:dyDescent="0.25">
      <c r="A864" s="14"/>
      <c r="B864" s="153" t="str">
        <f t="shared" si="93"/>
        <v/>
      </c>
      <c r="C864" s="14"/>
      <c r="D864" s="460"/>
      <c r="E864" s="446"/>
      <c r="F864" s="445"/>
      <c r="G864" s="462"/>
      <c r="H864" s="484"/>
      <c r="I864" s="463"/>
      <c r="J864" s="485"/>
      <c r="K864" s="14"/>
      <c r="Q864" s="127" t="str">
        <f t="shared" si="94"/>
        <v/>
      </c>
      <c r="S864" s="39" t="str">
        <f>IF($H864=$O$5, "", IF($D864="", "", IF($D864&lt;Dashboard!$AJ$1, $S$3, IF($D864=Dashboard!$AJ$1, $S$4, IF($T864&lt;=$T$5, $S$5, $S$6)))))</f>
        <v/>
      </c>
      <c r="T864" s="39" t="str">
        <f>IF($H864=$O$5, "", IF($D864="", "", NETWORKDAYS(Dashboard!$AJ$1, $D864, Timesheet!$S$50:$S$89)-1))</f>
        <v/>
      </c>
      <c r="V864" s="76" t="str">
        <f t="shared" si="95"/>
        <v/>
      </c>
      <c r="W864" s="76" t="str">
        <f t="shared" si="96"/>
        <v/>
      </c>
      <c r="Y864" s="39" t="str">
        <f t="shared" si="97"/>
        <v/>
      </c>
      <c r="Z864" s="39" t="str">
        <f t="shared" si="98"/>
        <v/>
      </c>
      <c r="AB864" s="106" t="str">
        <f t="shared" si="99"/>
        <v/>
      </c>
    </row>
    <row r="865" spans="1:28" x14ac:dyDescent="0.25">
      <c r="A865" s="14"/>
      <c r="B865" s="153" t="str">
        <f t="shared" si="93"/>
        <v/>
      </c>
      <c r="C865" s="14"/>
      <c r="D865" s="460"/>
      <c r="E865" s="446"/>
      <c r="F865" s="445"/>
      <c r="G865" s="462"/>
      <c r="H865" s="484"/>
      <c r="I865" s="463"/>
      <c r="J865" s="485"/>
      <c r="K865" s="14"/>
      <c r="Q865" s="127" t="str">
        <f t="shared" si="94"/>
        <v/>
      </c>
      <c r="S865" s="39" t="str">
        <f>IF($H865=$O$5, "", IF($D865="", "", IF($D865&lt;Dashboard!$AJ$1, $S$3, IF($D865=Dashboard!$AJ$1, $S$4, IF($T865&lt;=$T$5, $S$5, $S$6)))))</f>
        <v/>
      </c>
      <c r="T865" s="39" t="str">
        <f>IF($H865=$O$5, "", IF($D865="", "", NETWORKDAYS(Dashboard!$AJ$1, $D865, Timesheet!$S$50:$S$89)-1))</f>
        <v/>
      </c>
      <c r="V865" s="76" t="str">
        <f t="shared" si="95"/>
        <v/>
      </c>
      <c r="W865" s="76" t="str">
        <f t="shared" si="96"/>
        <v/>
      </c>
      <c r="Y865" s="39" t="str">
        <f t="shared" si="97"/>
        <v/>
      </c>
      <c r="Z865" s="39" t="str">
        <f t="shared" si="98"/>
        <v/>
      </c>
      <c r="AB865" s="106" t="str">
        <f t="shared" si="99"/>
        <v/>
      </c>
    </row>
    <row r="866" spans="1:28" x14ac:dyDescent="0.25">
      <c r="A866" s="14"/>
      <c r="B866" s="153" t="str">
        <f t="shared" si="93"/>
        <v/>
      </c>
      <c r="C866" s="14"/>
      <c r="D866" s="460"/>
      <c r="E866" s="446"/>
      <c r="F866" s="445"/>
      <c r="G866" s="462"/>
      <c r="H866" s="484"/>
      <c r="I866" s="463"/>
      <c r="J866" s="485"/>
      <c r="K866" s="14"/>
      <c r="Q866" s="127" t="str">
        <f t="shared" si="94"/>
        <v/>
      </c>
      <c r="S866" s="39" t="str">
        <f>IF($H866=$O$5, "", IF($D866="", "", IF($D866&lt;Dashboard!$AJ$1, $S$3, IF($D866=Dashboard!$AJ$1, $S$4, IF($T866&lt;=$T$5, $S$5, $S$6)))))</f>
        <v/>
      </c>
      <c r="T866" s="39" t="str">
        <f>IF($H866=$O$5, "", IF($D866="", "", NETWORKDAYS(Dashboard!$AJ$1, $D866, Timesheet!$S$50:$S$89)-1))</f>
        <v/>
      </c>
      <c r="V866" s="76" t="str">
        <f t="shared" si="95"/>
        <v/>
      </c>
      <c r="W866" s="76" t="str">
        <f t="shared" si="96"/>
        <v/>
      </c>
      <c r="Y866" s="39" t="str">
        <f t="shared" si="97"/>
        <v/>
      </c>
      <c r="Z866" s="39" t="str">
        <f t="shared" si="98"/>
        <v/>
      </c>
      <c r="AB866" s="106" t="str">
        <f t="shared" si="99"/>
        <v/>
      </c>
    </row>
    <row r="867" spans="1:28" x14ac:dyDescent="0.25">
      <c r="A867" s="14"/>
      <c r="B867" s="153" t="str">
        <f t="shared" si="93"/>
        <v/>
      </c>
      <c r="C867" s="14"/>
      <c r="D867" s="460"/>
      <c r="E867" s="446"/>
      <c r="F867" s="445"/>
      <c r="G867" s="462"/>
      <c r="H867" s="484"/>
      <c r="I867" s="463"/>
      <c r="J867" s="485"/>
      <c r="K867" s="14"/>
      <c r="Q867" s="127" t="str">
        <f t="shared" si="94"/>
        <v/>
      </c>
      <c r="S867" s="39" t="str">
        <f>IF($H867=$O$5, "", IF($D867="", "", IF($D867&lt;Dashboard!$AJ$1, $S$3, IF($D867=Dashboard!$AJ$1, $S$4, IF($T867&lt;=$T$5, $S$5, $S$6)))))</f>
        <v/>
      </c>
      <c r="T867" s="39" t="str">
        <f>IF($H867=$O$5, "", IF($D867="", "", NETWORKDAYS(Dashboard!$AJ$1, $D867, Timesheet!$S$50:$S$89)-1))</f>
        <v/>
      </c>
      <c r="V867" s="76" t="str">
        <f t="shared" si="95"/>
        <v/>
      </c>
      <c r="W867" s="76" t="str">
        <f t="shared" si="96"/>
        <v/>
      </c>
      <c r="Y867" s="39" t="str">
        <f t="shared" si="97"/>
        <v/>
      </c>
      <c r="Z867" s="39" t="str">
        <f t="shared" si="98"/>
        <v/>
      </c>
      <c r="AB867" s="106" t="str">
        <f t="shared" si="99"/>
        <v/>
      </c>
    </row>
    <row r="868" spans="1:28" x14ac:dyDescent="0.25">
      <c r="A868" s="14"/>
      <c r="B868" s="153" t="str">
        <f t="shared" si="93"/>
        <v/>
      </c>
      <c r="C868" s="14"/>
      <c r="D868" s="460"/>
      <c r="E868" s="446"/>
      <c r="F868" s="445"/>
      <c r="G868" s="462"/>
      <c r="H868" s="484"/>
      <c r="I868" s="463"/>
      <c r="J868" s="485"/>
      <c r="K868" s="14"/>
      <c r="Q868" s="127" t="str">
        <f t="shared" si="94"/>
        <v/>
      </c>
      <c r="S868" s="39" t="str">
        <f>IF($H868=$O$5, "", IF($D868="", "", IF($D868&lt;Dashboard!$AJ$1, $S$3, IF($D868=Dashboard!$AJ$1, $S$4, IF($T868&lt;=$T$5, $S$5, $S$6)))))</f>
        <v/>
      </c>
      <c r="T868" s="39" t="str">
        <f>IF($H868=$O$5, "", IF($D868="", "", NETWORKDAYS(Dashboard!$AJ$1, $D868, Timesheet!$S$50:$S$89)-1))</f>
        <v/>
      </c>
      <c r="V868" s="76" t="str">
        <f t="shared" si="95"/>
        <v/>
      </c>
      <c r="W868" s="76" t="str">
        <f t="shared" si="96"/>
        <v/>
      </c>
      <c r="Y868" s="39" t="str">
        <f t="shared" si="97"/>
        <v/>
      </c>
      <c r="Z868" s="39" t="str">
        <f t="shared" si="98"/>
        <v/>
      </c>
      <c r="AB868" s="106" t="str">
        <f t="shared" si="99"/>
        <v/>
      </c>
    </row>
    <row r="869" spans="1:28" x14ac:dyDescent="0.25">
      <c r="A869" s="14"/>
      <c r="B869" s="153" t="str">
        <f t="shared" si="93"/>
        <v/>
      </c>
      <c r="C869" s="14"/>
      <c r="D869" s="460"/>
      <c r="E869" s="446"/>
      <c r="F869" s="445"/>
      <c r="G869" s="462"/>
      <c r="H869" s="484"/>
      <c r="I869" s="463"/>
      <c r="J869" s="485"/>
      <c r="K869" s="14"/>
      <c r="Q869" s="127" t="str">
        <f t="shared" si="94"/>
        <v/>
      </c>
      <c r="S869" s="39" t="str">
        <f>IF($H869=$O$5, "", IF($D869="", "", IF($D869&lt;Dashboard!$AJ$1, $S$3, IF($D869=Dashboard!$AJ$1, $S$4, IF($T869&lt;=$T$5, $S$5, $S$6)))))</f>
        <v/>
      </c>
      <c r="T869" s="39" t="str">
        <f>IF($H869=$O$5, "", IF($D869="", "", NETWORKDAYS(Dashboard!$AJ$1, $D869, Timesheet!$S$50:$S$89)-1))</f>
        <v/>
      </c>
      <c r="V869" s="76" t="str">
        <f t="shared" si="95"/>
        <v/>
      </c>
      <c r="W869" s="76" t="str">
        <f t="shared" si="96"/>
        <v/>
      </c>
      <c r="Y869" s="39" t="str">
        <f t="shared" si="97"/>
        <v/>
      </c>
      <c r="Z869" s="39" t="str">
        <f t="shared" si="98"/>
        <v/>
      </c>
      <c r="AB869" s="106" t="str">
        <f t="shared" si="99"/>
        <v/>
      </c>
    </row>
    <row r="870" spans="1:28" x14ac:dyDescent="0.25">
      <c r="A870" s="14"/>
      <c r="B870" s="153" t="str">
        <f t="shared" si="93"/>
        <v/>
      </c>
      <c r="C870" s="14"/>
      <c r="D870" s="460"/>
      <c r="E870" s="446"/>
      <c r="F870" s="445"/>
      <c r="G870" s="462"/>
      <c r="H870" s="484"/>
      <c r="I870" s="463"/>
      <c r="J870" s="485"/>
      <c r="K870" s="14"/>
      <c r="Q870" s="127" t="str">
        <f t="shared" si="94"/>
        <v/>
      </c>
      <c r="S870" s="39" t="str">
        <f>IF($H870=$O$5, "", IF($D870="", "", IF($D870&lt;Dashboard!$AJ$1, $S$3, IF($D870=Dashboard!$AJ$1, $S$4, IF($T870&lt;=$T$5, $S$5, $S$6)))))</f>
        <v/>
      </c>
      <c r="T870" s="39" t="str">
        <f>IF($H870=$O$5, "", IF($D870="", "", NETWORKDAYS(Dashboard!$AJ$1, $D870, Timesheet!$S$50:$S$89)-1))</f>
        <v/>
      </c>
      <c r="V870" s="76" t="str">
        <f t="shared" si="95"/>
        <v/>
      </c>
      <c r="W870" s="76" t="str">
        <f t="shared" si="96"/>
        <v/>
      </c>
      <c r="Y870" s="39" t="str">
        <f t="shared" si="97"/>
        <v/>
      </c>
      <c r="Z870" s="39" t="str">
        <f t="shared" si="98"/>
        <v/>
      </c>
      <c r="AB870" s="106" t="str">
        <f t="shared" si="99"/>
        <v/>
      </c>
    </row>
    <row r="871" spans="1:28" x14ac:dyDescent="0.25">
      <c r="A871" s="14"/>
      <c r="B871" s="153" t="str">
        <f t="shared" si="93"/>
        <v/>
      </c>
      <c r="C871" s="14"/>
      <c r="D871" s="460"/>
      <c r="E871" s="446"/>
      <c r="F871" s="445"/>
      <c r="G871" s="462"/>
      <c r="H871" s="484"/>
      <c r="I871" s="463"/>
      <c r="J871" s="485"/>
      <c r="K871" s="14"/>
      <c r="Q871" s="127" t="str">
        <f t="shared" si="94"/>
        <v/>
      </c>
      <c r="S871" s="39" t="str">
        <f>IF($H871=$O$5, "", IF($D871="", "", IF($D871&lt;Dashboard!$AJ$1, $S$3, IF($D871=Dashboard!$AJ$1, $S$4, IF($T871&lt;=$T$5, $S$5, $S$6)))))</f>
        <v/>
      </c>
      <c r="T871" s="39" t="str">
        <f>IF($H871=$O$5, "", IF($D871="", "", NETWORKDAYS(Dashboard!$AJ$1, $D871, Timesheet!$S$50:$S$89)-1))</f>
        <v/>
      </c>
      <c r="V871" s="76" t="str">
        <f t="shared" si="95"/>
        <v/>
      </c>
      <c r="W871" s="76" t="str">
        <f t="shared" si="96"/>
        <v/>
      </c>
      <c r="Y871" s="39" t="str">
        <f t="shared" si="97"/>
        <v/>
      </c>
      <c r="Z871" s="39" t="str">
        <f t="shared" si="98"/>
        <v/>
      </c>
      <c r="AB871" s="106" t="str">
        <f t="shared" si="99"/>
        <v/>
      </c>
    </row>
    <row r="872" spans="1:28" x14ac:dyDescent="0.25">
      <c r="A872" s="14"/>
      <c r="B872" s="153" t="str">
        <f t="shared" si="93"/>
        <v/>
      </c>
      <c r="C872" s="14"/>
      <c r="D872" s="460"/>
      <c r="E872" s="446"/>
      <c r="F872" s="445"/>
      <c r="G872" s="462"/>
      <c r="H872" s="484"/>
      <c r="I872" s="463"/>
      <c r="J872" s="485"/>
      <c r="K872" s="14"/>
      <c r="Q872" s="127" t="str">
        <f t="shared" si="94"/>
        <v/>
      </c>
      <c r="S872" s="39" t="str">
        <f>IF($H872=$O$5, "", IF($D872="", "", IF($D872&lt;Dashboard!$AJ$1, $S$3, IF($D872=Dashboard!$AJ$1, $S$4, IF($T872&lt;=$T$5, $S$5, $S$6)))))</f>
        <v/>
      </c>
      <c r="T872" s="39" t="str">
        <f>IF($H872=$O$5, "", IF($D872="", "", NETWORKDAYS(Dashboard!$AJ$1, $D872, Timesheet!$S$50:$S$89)-1))</f>
        <v/>
      </c>
      <c r="V872" s="76" t="str">
        <f t="shared" si="95"/>
        <v/>
      </c>
      <c r="W872" s="76" t="str">
        <f t="shared" si="96"/>
        <v/>
      </c>
      <c r="Y872" s="39" t="str">
        <f t="shared" si="97"/>
        <v/>
      </c>
      <c r="Z872" s="39" t="str">
        <f t="shared" si="98"/>
        <v/>
      </c>
      <c r="AB872" s="106" t="str">
        <f t="shared" si="99"/>
        <v/>
      </c>
    </row>
    <row r="873" spans="1:28" x14ac:dyDescent="0.25">
      <c r="A873" s="14"/>
      <c r="B873" s="153" t="str">
        <f t="shared" si="93"/>
        <v/>
      </c>
      <c r="C873" s="14"/>
      <c r="D873" s="460"/>
      <c r="E873" s="446"/>
      <c r="F873" s="445"/>
      <c r="G873" s="462"/>
      <c r="H873" s="484"/>
      <c r="I873" s="463"/>
      <c r="J873" s="485"/>
      <c r="K873" s="14"/>
      <c r="Q873" s="127" t="str">
        <f t="shared" si="94"/>
        <v/>
      </c>
      <c r="S873" s="39" t="str">
        <f>IF($H873=$O$5, "", IF($D873="", "", IF($D873&lt;Dashboard!$AJ$1, $S$3, IF($D873=Dashboard!$AJ$1, $S$4, IF($T873&lt;=$T$5, $S$5, $S$6)))))</f>
        <v/>
      </c>
      <c r="T873" s="39" t="str">
        <f>IF($H873=$O$5, "", IF($D873="", "", NETWORKDAYS(Dashboard!$AJ$1, $D873, Timesheet!$S$50:$S$89)-1))</f>
        <v/>
      </c>
      <c r="V873" s="76" t="str">
        <f t="shared" si="95"/>
        <v/>
      </c>
      <c r="W873" s="76" t="str">
        <f t="shared" si="96"/>
        <v/>
      </c>
      <c r="Y873" s="39" t="str">
        <f t="shared" si="97"/>
        <v/>
      </c>
      <c r="Z873" s="39" t="str">
        <f t="shared" si="98"/>
        <v/>
      </c>
      <c r="AB873" s="106" t="str">
        <f t="shared" si="99"/>
        <v/>
      </c>
    </row>
    <row r="874" spans="1:28" x14ac:dyDescent="0.25">
      <c r="A874" s="14"/>
      <c r="B874" s="153" t="str">
        <f t="shared" si="93"/>
        <v/>
      </c>
      <c r="C874" s="14"/>
      <c r="D874" s="460"/>
      <c r="E874" s="446"/>
      <c r="F874" s="445"/>
      <c r="G874" s="462"/>
      <c r="H874" s="484"/>
      <c r="I874" s="463"/>
      <c r="J874" s="485"/>
      <c r="K874" s="14"/>
      <c r="Q874" s="127" t="str">
        <f t="shared" si="94"/>
        <v/>
      </c>
      <c r="S874" s="39" t="str">
        <f>IF($H874=$O$5, "", IF($D874="", "", IF($D874&lt;Dashboard!$AJ$1, $S$3, IF($D874=Dashboard!$AJ$1, $S$4, IF($T874&lt;=$T$5, $S$5, $S$6)))))</f>
        <v/>
      </c>
      <c r="T874" s="39" t="str">
        <f>IF($H874=$O$5, "", IF($D874="", "", NETWORKDAYS(Dashboard!$AJ$1, $D874, Timesheet!$S$50:$S$89)-1))</f>
        <v/>
      </c>
      <c r="V874" s="76" t="str">
        <f t="shared" si="95"/>
        <v/>
      </c>
      <c r="W874" s="76" t="str">
        <f t="shared" si="96"/>
        <v/>
      </c>
      <c r="Y874" s="39" t="str">
        <f t="shared" si="97"/>
        <v/>
      </c>
      <c r="Z874" s="39" t="str">
        <f t="shared" si="98"/>
        <v/>
      </c>
      <c r="AB874" s="106" t="str">
        <f t="shared" si="99"/>
        <v/>
      </c>
    </row>
    <row r="875" spans="1:28" x14ac:dyDescent="0.25">
      <c r="A875" s="14"/>
      <c r="B875" s="153" t="str">
        <f t="shared" si="93"/>
        <v/>
      </c>
      <c r="C875" s="14"/>
      <c r="D875" s="460"/>
      <c r="E875" s="446"/>
      <c r="F875" s="445"/>
      <c r="G875" s="462"/>
      <c r="H875" s="484"/>
      <c r="I875" s="463"/>
      <c r="J875" s="485"/>
      <c r="K875" s="14"/>
      <c r="Q875" s="127" t="str">
        <f t="shared" si="94"/>
        <v/>
      </c>
      <c r="S875" s="39" t="str">
        <f>IF($H875=$O$5, "", IF($D875="", "", IF($D875&lt;Dashboard!$AJ$1, $S$3, IF($D875=Dashboard!$AJ$1, $S$4, IF($T875&lt;=$T$5, $S$5, $S$6)))))</f>
        <v/>
      </c>
      <c r="T875" s="39" t="str">
        <f>IF($H875=$O$5, "", IF($D875="", "", NETWORKDAYS(Dashboard!$AJ$1, $D875, Timesheet!$S$50:$S$89)-1))</f>
        <v/>
      </c>
      <c r="V875" s="76" t="str">
        <f t="shared" si="95"/>
        <v/>
      </c>
      <c r="W875" s="76" t="str">
        <f t="shared" si="96"/>
        <v/>
      </c>
      <c r="Y875" s="39" t="str">
        <f t="shared" si="97"/>
        <v/>
      </c>
      <c r="Z875" s="39" t="str">
        <f t="shared" si="98"/>
        <v/>
      </c>
      <c r="AB875" s="106" t="str">
        <f t="shared" si="99"/>
        <v/>
      </c>
    </row>
    <row r="876" spans="1:28" x14ac:dyDescent="0.25">
      <c r="A876" s="14"/>
      <c r="B876" s="153" t="str">
        <f t="shared" si="93"/>
        <v/>
      </c>
      <c r="C876" s="14"/>
      <c r="D876" s="460"/>
      <c r="E876" s="446"/>
      <c r="F876" s="445"/>
      <c r="G876" s="462"/>
      <c r="H876" s="484"/>
      <c r="I876" s="463"/>
      <c r="J876" s="485"/>
      <c r="K876" s="14"/>
      <c r="Q876" s="127" t="str">
        <f t="shared" si="94"/>
        <v/>
      </c>
      <c r="S876" s="39" t="str">
        <f>IF($H876=$O$5, "", IF($D876="", "", IF($D876&lt;Dashboard!$AJ$1, $S$3, IF($D876=Dashboard!$AJ$1, $S$4, IF($T876&lt;=$T$5, $S$5, $S$6)))))</f>
        <v/>
      </c>
      <c r="T876" s="39" t="str">
        <f>IF($H876=$O$5, "", IF($D876="", "", NETWORKDAYS(Dashboard!$AJ$1, $D876, Timesheet!$S$50:$S$89)-1))</f>
        <v/>
      </c>
      <c r="V876" s="76" t="str">
        <f t="shared" si="95"/>
        <v/>
      </c>
      <c r="W876" s="76" t="str">
        <f t="shared" si="96"/>
        <v/>
      </c>
      <c r="Y876" s="39" t="str">
        <f t="shared" si="97"/>
        <v/>
      </c>
      <c r="Z876" s="39" t="str">
        <f t="shared" si="98"/>
        <v/>
      </c>
      <c r="AB876" s="106" t="str">
        <f t="shared" si="99"/>
        <v/>
      </c>
    </row>
    <row r="877" spans="1:28" x14ac:dyDescent="0.25">
      <c r="A877" s="14"/>
      <c r="B877" s="153" t="str">
        <f t="shared" si="93"/>
        <v/>
      </c>
      <c r="C877" s="14"/>
      <c r="D877" s="460"/>
      <c r="E877" s="446"/>
      <c r="F877" s="445"/>
      <c r="G877" s="462"/>
      <c r="H877" s="484"/>
      <c r="I877" s="463"/>
      <c r="J877" s="485"/>
      <c r="K877" s="14"/>
      <c r="Q877" s="127" t="str">
        <f t="shared" si="94"/>
        <v/>
      </c>
      <c r="S877" s="39" t="str">
        <f>IF($H877=$O$5, "", IF($D877="", "", IF($D877&lt;Dashboard!$AJ$1, $S$3, IF($D877=Dashboard!$AJ$1, $S$4, IF($T877&lt;=$T$5, $S$5, $S$6)))))</f>
        <v/>
      </c>
      <c r="T877" s="39" t="str">
        <f>IF($H877=$O$5, "", IF($D877="", "", NETWORKDAYS(Dashboard!$AJ$1, $D877, Timesheet!$S$50:$S$89)-1))</f>
        <v/>
      </c>
      <c r="V877" s="76" t="str">
        <f t="shared" si="95"/>
        <v/>
      </c>
      <c r="W877" s="76" t="str">
        <f t="shared" si="96"/>
        <v/>
      </c>
      <c r="Y877" s="39" t="str">
        <f t="shared" si="97"/>
        <v/>
      </c>
      <c r="Z877" s="39" t="str">
        <f t="shared" si="98"/>
        <v/>
      </c>
      <c r="AB877" s="106" t="str">
        <f t="shared" si="99"/>
        <v/>
      </c>
    </row>
    <row r="878" spans="1:28" x14ac:dyDescent="0.25">
      <c r="A878" s="14"/>
      <c r="B878" s="153" t="str">
        <f t="shared" si="93"/>
        <v/>
      </c>
      <c r="C878" s="14"/>
      <c r="D878" s="460"/>
      <c r="E878" s="446"/>
      <c r="F878" s="445"/>
      <c r="G878" s="462"/>
      <c r="H878" s="484"/>
      <c r="I878" s="463"/>
      <c r="J878" s="485"/>
      <c r="K878" s="14"/>
      <c r="Q878" s="127" t="str">
        <f t="shared" si="94"/>
        <v/>
      </c>
      <c r="S878" s="39" t="str">
        <f>IF($H878=$O$5, "", IF($D878="", "", IF($D878&lt;Dashboard!$AJ$1, $S$3, IF($D878=Dashboard!$AJ$1, $S$4, IF($T878&lt;=$T$5, $S$5, $S$6)))))</f>
        <v/>
      </c>
      <c r="T878" s="39" t="str">
        <f>IF($H878=$O$5, "", IF($D878="", "", NETWORKDAYS(Dashboard!$AJ$1, $D878, Timesheet!$S$50:$S$89)-1))</f>
        <v/>
      </c>
      <c r="V878" s="76" t="str">
        <f t="shared" si="95"/>
        <v/>
      </c>
      <c r="W878" s="76" t="str">
        <f t="shared" si="96"/>
        <v/>
      </c>
      <c r="Y878" s="39" t="str">
        <f t="shared" si="97"/>
        <v/>
      </c>
      <c r="Z878" s="39" t="str">
        <f t="shared" si="98"/>
        <v/>
      </c>
      <c r="AB878" s="106" t="str">
        <f t="shared" si="99"/>
        <v/>
      </c>
    </row>
    <row r="879" spans="1:28" x14ac:dyDescent="0.25">
      <c r="A879" s="14"/>
      <c r="B879" s="153" t="str">
        <f t="shared" si="93"/>
        <v/>
      </c>
      <c r="C879" s="14"/>
      <c r="D879" s="460"/>
      <c r="E879" s="446"/>
      <c r="F879" s="445"/>
      <c r="G879" s="462"/>
      <c r="H879" s="484"/>
      <c r="I879" s="463"/>
      <c r="J879" s="485"/>
      <c r="K879" s="14"/>
      <c r="Q879" s="127" t="str">
        <f t="shared" si="94"/>
        <v/>
      </c>
      <c r="S879" s="39" t="str">
        <f>IF($H879=$O$5, "", IF($D879="", "", IF($D879&lt;Dashboard!$AJ$1, $S$3, IF($D879=Dashboard!$AJ$1, $S$4, IF($T879&lt;=$T$5, $S$5, $S$6)))))</f>
        <v/>
      </c>
      <c r="T879" s="39" t="str">
        <f>IF($H879=$O$5, "", IF($D879="", "", NETWORKDAYS(Dashboard!$AJ$1, $D879, Timesheet!$S$50:$S$89)-1))</f>
        <v/>
      </c>
      <c r="V879" s="76" t="str">
        <f t="shared" si="95"/>
        <v/>
      </c>
      <c r="W879" s="76" t="str">
        <f t="shared" si="96"/>
        <v/>
      </c>
      <c r="Y879" s="39" t="str">
        <f t="shared" si="97"/>
        <v/>
      </c>
      <c r="Z879" s="39" t="str">
        <f t="shared" si="98"/>
        <v/>
      </c>
      <c r="AB879" s="106" t="str">
        <f t="shared" si="99"/>
        <v/>
      </c>
    </row>
    <row r="880" spans="1:28" x14ac:dyDescent="0.25">
      <c r="A880" s="14"/>
      <c r="B880" s="153" t="str">
        <f t="shared" si="93"/>
        <v/>
      </c>
      <c r="C880" s="14"/>
      <c r="D880" s="460"/>
      <c r="E880" s="446"/>
      <c r="F880" s="445"/>
      <c r="G880" s="462"/>
      <c r="H880" s="484"/>
      <c r="I880" s="463"/>
      <c r="J880" s="485"/>
      <c r="K880" s="14"/>
      <c r="Q880" s="127" t="str">
        <f t="shared" si="94"/>
        <v/>
      </c>
      <c r="S880" s="39" t="str">
        <f>IF($H880=$O$5, "", IF($D880="", "", IF($D880&lt;Dashboard!$AJ$1, $S$3, IF($D880=Dashboard!$AJ$1, $S$4, IF($T880&lt;=$T$5, $S$5, $S$6)))))</f>
        <v/>
      </c>
      <c r="T880" s="39" t="str">
        <f>IF($H880=$O$5, "", IF($D880="", "", NETWORKDAYS(Dashboard!$AJ$1, $D880, Timesheet!$S$50:$S$89)-1))</f>
        <v/>
      </c>
      <c r="V880" s="76" t="str">
        <f t="shared" si="95"/>
        <v/>
      </c>
      <c r="W880" s="76" t="str">
        <f t="shared" si="96"/>
        <v/>
      </c>
      <c r="Y880" s="39" t="str">
        <f t="shared" si="97"/>
        <v/>
      </c>
      <c r="Z880" s="39" t="str">
        <f t="shared" si="98"/>
        <v/>
      </c>
      <c r="AB880" s="106" t="str">
        <f t="shared" si="99"/>
        <v/>
      </c>
    </row>
    <row r="881" spans="1:28" x14ac:dyDescent="0.25">
      <c r="A881" s="14"/>
      <c r="B881" s="153" t="str">
        <f t="shared" si="93"/>
        <v/>
      </c>
      <c r="C881" s="14"/>
      <c r="D881" s="460"/>
      <c r="E881" s="446"/>
      <c r="F881" s="445"/>
      <c r="G881" s="462"/>
      <c r="H881" s="484"/>
      <c r="I881" s="463"/>
      <c r="J881" s="485"/>
      <c r="K881" s="14"/>
      <c r="Q881" s="127" t="str">
        <f t="shared" si="94"/>
        <v/>
      </c>
      <c r="S881" s="39" t="str">
        <f>IF($H881=$O$5, "", IF($D881="", "", IF($D881&lt;Dashboard!$AJ$1, $S$3, IF($D881=Dashboard!$AJ$1, $S$4, IF($T881&lt;=$T$5, $S$5, $S$6)))))</f>
        <v/>
      </c>
      <c r="T881" s="39" t="str">
        <f>IF($H881=$O$5, "", IF($D881="", "", NETWORKDAYS(Dashboard!$AJ$1, $D881, Timesheet!$S$50:$S$89)-1))</f>
        <v/>
      </c>
      <c r="V881" s="76" t="str">
        <f t="shared" si="95"/>
        <v/>
      </c>
      <c r="W881" s="76" t="str">
        <f t="shared" si="96"/>
        <v/>
      </c>
      <c r="Y881" s="39" t="str">
        <f t="shared" si="97"/>
        <v/>
      </c>
      <c r="Z881" s="39" t="str">
        <f t="shared" si="98"/>
        <v/>
      </c>
      <c r="AB881" s="106" t="str">
        <f t="shared" si="99"/>
        <v/>
      </c>
    </row>
    <row r="882" spans="1:28" x14ac:dyDescent="0.25">
      <c r="A882" s="14"/>
      <c r="B882" s="153" t="str">
        <f t="shared" si="93"/>
        <v/>
      </c>
      <c r="C882" s="14"/>
      <c r="D882" s="460"/>
      <c r="E882" s="446"/>
      <c r="F882" s="445"/>
      <c r="G882" s="462"/>
      <c r="H882" s="484"/>
      <c r="I882" s="463"/>
      <c r="J882" s="485"/>
      <c r="K882" s="14"/>
      <c r="Q882" s="127" t="str">
        <f t="shared" si="94"/>
        <v/>
      </c>
      <c r="S882" s="39" t="str">
        <f>IF($H882=$O$5, "", IF($D882="", "", IF($D882&lt;Dashboard!$AJ$1, $S$3, IF($D882=Dashboard!$AJ$1, $S$4, IF($T882&lt;=$T$5, $S$5, $S$6)))))</f>
        <v/>
      </c>
      <c r="T882" s="39" t="str">
        <f>IF($H882=$O$5, "", IF($D882="", "", NETWORKDAYS(Dashboard!$AJ$1, $D882, Timesheet!$S$50:$S$89)-1))</f>
        <v/>
      </c>
      <c r="V882" s="76" t="str">
        <f t="shared" si="95"/>
        <v/>
      </c>
      <c r="W882" s="76" t="str">
        <f t="shared" si="96"/>
        <v/>
      </c>
      <c r="Y882" s="39" t="str">
        <f t="shared" si="97"/>
        <v/>
      </c>
      <c r="Z882" s="39" t="str">
        <f t="shared" si="98"/>
        <v/>
      </c>
      <c r="AB882" s="106" t="str">
        <f t="shared" si="99"/>
        <v/>
      </c>
    </row>
    <row r="883" spans="1:28" x14ac:dyDescent="0.25">
      <c r="A883" s="14"/>
      <c r="B883" s="153" t="str">
        <f t="shared" si="93"/>
        <v/>
      </c>
      <c r="C883" s="14"/>
      <c r="D883" s="460"/>
      <c r="E883" s="446"/>
      <c r="F883" s="445"/>
      <c r="G883" s="462"/>
      <c r="H883" s="484"/>
      <c r="I883" s="463"/>
      <c r="J883" s="485"/>
      <c r="K883" s="14"/>
      <c r="Q883" s="127" t="str">
        <f t="shared" si="94"/>
        <v/>
      </c>
      <c r="S883" s="39" t="str">
        <f>IF($H883=$O$5, "", IF($D883="", "", IF($D883&lt;Dashboard!$AJ$1, $S$3, IF($D883=Dashboard!$AJ$1, $S$4, IF($T883&lt;=$T$5, $S$5, $S$6)))))</f>
        <v/>
      </c>
      <c r="T883" s="39" t="str">
        <f>IF($H883=$O$5, "", IF($D883="", "", NETWORKDAYS(Dashboard!$AJ$1, $D883, Timesheet!$S$50:$S$89)-1))</f>
        <v/>
      </c>
      <c r="V883" s="76" t="str">
        <f t="shared" si="95"/>
        <v/>
      </c>
      <c r="W883" s="76" t="str">
        <f t="shared" si="96"/>
        <v/>
      </c>
      <c r="Y883" s="39" t="str">
        <f t="shared" si="97"/>
        <v/>
      </c>
      <c r="Z883" s="39" t="str">
        <f t="shared" si="98"/>
        <v/>
      </c>
      <c r="AB883" s="106" t="str">
        <f t="shared" si="99"/>
        <v/>
      </c>
    </row>
    <row r="884" spans="1:28" x14ac:dyDescent="0.25">
      <c r="A884" s="14"/>
      <c r="B884" s="153" t="str">
        <f t="shared" si="93"/>
        <v/>
      </c>
      <c r="C884" s="14"/>
      <c r="D884" s="460"/>
      <c r="E884" s="446"/>
      <c r="F884" s="445"/>
      <c r="G884" s="462"/>
      <c r="H884" s="484"/>
      <c r="I884" s="463"/>
      <c r="J884" s="485"/>
      <c r="K884" s="14"/>
      <c r="Q884" s="127" t="str">
        <f t="shared" si="94"/>
        <v/>
      </c>
      <c r="S884" s="39" t="str">
        <f>IF($H884=$O$5, "", IF($D884="", "", IF($D884&lt;Dashboard!$AJ$1, $S$3, IF($D884=Dashboard!$AJ$1, $S$4, IF($T884&lt;=$T$5, $S$5, $S$6)))))</f>
        <v/>
      </c>
      <c r="T884" s="39" t="str">
        <f>IF($H884=$O$5, "", IF($D884="", "", NETWORKDAYS(Dashboard!$AJ$1, $D884, Timesheet!$S$50:$S$89)-1))</f>
        <v/>
      </c>
      <c r="V884" s="76" t="str">
        <f t="shared" si="95"/>
        <v/>
      </c>
      <c r="W884" s="76" t="str">
        <f t="shared" si="96"/>
        <v/>
      </c>
      <c r="Y884" s="39" t="str">
        <f t="shared" si="97"/>
        <v/>
      </c>
      <c r="Z884" s="39" t="str">
        <f t="shared" si="98"/>
        <v/>
      </c>
      <c r="AB884" s="106" t="str">
        <f t="shared" si="99"/>
        <v/>
      </c>
    </row>
    <row r="885" spans="1:28" x14ac:dyDescent="0.25">
      <c r="A885" s="14"/>
      <c r="B885" s="153" t="str">
        <f t="shared" si="93"/>
        <v/>
      </c>
      <c r="C885" s="14"/>
      <c r="D885" s="460"/>
      <c r="E885" s="446"/>
      <c r="F885" s="445"/>
      <c r="G885" s="462"/>
      <c r="H885" s="484"/>
      <c r="I885" s="463"/>
      <c r="J885" s="485"/>
      <c r="K885" s="14"/>
      <c r="Q885" s="127" t="str">
        <f t="shared" si="94"/>
        <v/>
      </c>
      <c r="S885" s="39" t="str">
        <f>IF($H885=$O$5, "", IF($D885="", "", IF($D885&lt;Dashboard!$AJ$1, $S$3, IF($D885=Dashboard!$AJ$1, $S$4, IF($T885&lt;=$T$5, $S$5, $S$6)))))</f>
        <v/>
      </c>
      <c r="T885" s="39" t="str">
        <f>IF($H885=$O$5, "", IF($D885="", "", NETWORKDAYS(Dashboard!$AJ$1, $D885, Timesheet!$S$50:$S$89)-1))</f>
        <v/>
      </c>
      <c r="V885" s="76" t="str">
        <f t="shared" si="95"/>
        <v/>
      </c>
      <c r="W885" s="76" t="str">
        <f t="shared" si="96"/>
        <v/>
      </c>
      <c r="Y885" s="39" t="str">
        <f t="shared" si="97"/>
        <v/>
      </c>
      <c r="Z885" s="39" t="str">
        <f t="shared" si="98"/>
        <v/>
      </c>
      <c r="AB885" s="106" t="str">
        <f t="shared" si="99"/>
        <v/>
      </c>
    </row>
    <row r="886" spans="1:28" x14ac:dyDescent="0.25">
      <c r="A886" s="14"/>
      <c r="B886" s="153" t="str">
        <f t="shared" si="93"/>
        <v/>
      </c>
      <c r="C886" s="14"/>
      <c r="D886" s="460"/>
      <c r="E886" s="446"/>
      <c r="F886" s="445"/>
      <c r="G886" s="462"/>
      <c r="H886" s="484"/>
      <c r="I886" s="463"/>
      <c r="J886" s="485"/>
      <c r="K886" s="14"/>
      <c r="Q886" s="127" t="str">
        <f t="shared" si="94"/>
        <v/>
      </c>
      <c r="S886" s="39" t="str">
        <f>IF($H886=$O$5, "", IF($D886="", "", IF($D886&lt;Dashboard!$AJ$1, $S$3, IF($D886=Dashboard!$AJ$1, $S$4, IF($T886&lt;=$T$5, $S$5, $S$6)))))</f>
        <v/>
      </c>
      <c r="T886" s="39" t="str">
        <f>IF($H886=$O$5, "", IF($D886="", "", NETWORKDAYS(Dashboard!$AJ$1, $D886, Timesheet!$S$50:$S$89)-1))</f>
        <v/>
      </c>
      <c r="V886" s="76" t="str">
        <f t="shared" si="95"/>
        <v/>
      </c>
      <c r="W886" s="76" t="str">
        <f t="shared" si="96"/>
        <v/>
      </c>
      <c r="Y886" s="39" t="str">
        <f t="shared" si="97"/>
        <v/>
      </c>
      <c r="Z886" s="39" t="str">
        <f t="shared" si="98"/>
        <v/>
      </c>
      <c r="AB886" s="106" t="str">
        <f t="shared" si="99"/>
        <v/>
      </c>
    </row>
    <row r="887" spans="1:28" x14ac:dyDescent="0.25">
      <c r="A887" s="14"/>
      <c r="B887" s="153" t="str">
        <f t="shared" si="93"/>
        <v/>
      </c>
      <c r="C887" s="14"/>
      <c r="D887" s="460"/>
      <c r="E887" s="446"/>
      <c r="F887" s="445"/>
      <c r="G887" s="462"/>
      <c r="H887" s="484"/>
      <c r="I887" s="463"/>
      <c r="J887" s="485"/>
      <c r="K887" s="14"/>
      <c r="Q887" s="127" t="str">
        <f t="shared" si="94"/>
        <v/>
      </c>
      <c r="S887" s="39" t="str">
        <f>IF($H887=$O$5, "", IF($D887="", "", IF($D887&lt;Dashboard!$AJ$1, $S$3, IF($D887=Dashboard!$AJ$1, $S$4, IF($T887&lt;=$T$5, $S$5, $S$6)))))</f>
        <v/>
      </c>
      <c r="T887" s="39" t="str">
        <f>IF($H887=$O$5, "", IF($D887="", "", NETWORKDAYS(Dashboard!$AJ$1, $D887, Timesheet!$S$50:$S$89)-1))</f>
        <v/>
      </c>
      <c r="V887" s="76" t="str">
        <f t="shared" si="95"/>
        <v/>
      </c>
      <c r="W887" s="76" t="str">
        <f t="shared" si="96"/>
        <v/>
      </c>
      <c r="Y887" s="39" t="str">
        <f t="shared" si="97"/>
        <v/>
      </c>
      <c r="Z887" s="39" t="str">
        <f t="shared" si="98"/>
        <v/>
      </c>
      <c r="AB887" s="106" t="str">
        <f t="shared" si="99"/>
        <v/>
      </c>
    </row>
    <row r="888" spans="1:28" x14ac:dyDescent="0.25">
      <c r="A888" s="14"/>
      <c r="B888" s="153" t="str">
        <f t="shared" si="93"/>
        <v/>
      </c>
      <c r="C888" s="14"/>
      <c r="D888" s="460"/>
      <c r="E888" s="446"/>
      <c r="F888" s="445"/>
      <c r="G888" s="462"/>
      <c r="H888" s="484"/>
      <c r="I888" s="463"/>
      <c r="J888" s="485"/>
      <c r="K888" s="14"/>
      <c r="Q888" s="127" t="str">
        <f t="shared" si="94"/>
        <v/>
      </c>
      <c r="S888" s="39" t="str">
        <f>IF($H888=$O$5, "", IF($D888="", "", IF($D888&lt;Dashboard!$AJ$1, $S$3, IF($D888=Dashboard!$AJ$1, $S$4, IF($T888&lt;=$T$5, $S$5, $S$6)))))</f>
        <v/>
      </c>
      <c r="T888" s="39" t="str">
        <f>IF($H888=$O$5, "", IF($D888="", "", NETWORKDAYS(Dashboard!$AJ$1, $D888, Timesheet!$S$50:$S$89)-1))</f>
        <v/>
      </c>
      <c r="V888" s="76" t="str">
        <f t="shared" si="95"/>
        <v/>
      </c>
      <c r="W888" s="76" t="str">
        <f t="shared" si="96"/>
        <v/>
      </c>
      <c r="Y888" s="39" t="str">
        <f t="shared" si="97"/>
        <v/>
      </c>
      <c r="Z888" s="39" t="str">
        <f t="shared" si="98"/>
        <v/>
      </c>
      <c r="AB888" s="106" t="str">
        <f t="shared" si="99"/>
        <v/>
      </c>
    </row>
    <row r="889" spans="1:28" x14ac:dyDescent="0.25">
      <c r="A889" s="14"/>
      <c r="B889" s="153" t="str">
        <f t="shared" si="93"/>
        <v/>
      </c>
      <c r="C889" s="14"/>
      <c r="D889" s="460"/>
      <c r="E889" s="446"/>
      <c r="F889" s="445"/>
      <c r="G889" s="462"/>
      <c r="H889" s="484"/>
      <c r="I889" s="463"/>
      <c r="J889" s="485"/>
      <c r="K889" s="14"/>
      <c r="Q889" s="127" t="str">
        <f t="shared" si="94"/>
        <v/>
      </c>
      <c r="S889" s="39" t="str">
        <f>IF($H889=$O$5, "", IF($D889="", "", IF($D889&lt;Dashboard!$AJ$1, $S$3, IF($D889=Dashboard!$AJ$1, $S$4, IF($T889&lt;=$T$5, $S$5, $S$6)))))</f>
        <v/>
      </c>
      <c r="T889" s="39" t="str">
        <f>IF($H889=$O$5, "", IF($D889="", "", NETWORKDAYS(Dashboard!$AJ$1, $D889, Timesheet!$S$50:$S$89)-1))</f>
        <v/>
      </c>
      <c r="V889" s="76" t="str">
        <f t="shared" si="95"/>
        <v/>
      </c>
      <c r="W889" s="76" t="str">
        <f t="shared" si="96"/>
        <v/>
      </c>
      <c r="Y889" s="39" t="str">
        <f t="shared" si="97"/>
        <v/>
      </c>
      <c r="Z889" s="39" t="str">
        <f t="shared" si="98"/>
        <v/>
      </c>
      <c r="AB889" s="106" t="str">
        <f t="shared" si="99"/>
        <v/>
      </c>
    </row>
    <row r="890" spans="1:28" x14ac:dyDescent="0.25">
      <c r="A890" s="14"/>
      <c r="B890" s="153" t="str">
        <f t="shared" si="93"/>
        <v/>
      </c>
      <c r="C890" s="14"/>
      <c r="D890" s="460"/>
      <c r="E890" s="446"/>
      <c r="F890" s="445"/>
      <c r="G890" s="462"/>
      <c r="H890" s="484"/>
      <c r="I890" s="463"/>
      <c r="J890" s="485"/>
      <c r="K890" s="14"/>
      <c r="Q890" s="127" t="str">
        <f t="shared" si="94"/>
        <v/>
      </c>
      <c r="S890" s="39" t="str">
        <f>IF($H890=$O$5, "", IF($D890="", "", IF($D890&lt;Dashboard!$AJ$1, $S$3, IF($D890=Dashboard!$AJ$1, $S$4, IF($T890&lt;=$T$5, $S$5, $S$6)))))</f>
        <v/>
      </c>
      <c r="T890" s="39" t="str">
        <f>IF($H890=$O$5, "", IF($D890="", "", NETWORKDAYS(Dashboard!$AJ$1, $D890, Timesheet!$S$50:$S$89)-1))</f>
        <v/>
      </c>
      <c r="V890" s="76" t="str">
        <f t="shared" si="95"/>
        <v/>
      </c>
      <c r="W890" s="76" t="str">
        <f t="shared" si="96"/>
        <v/>
      </c>
      <c r="Y890" s="39" t="str">
        <f t="shared" si="97"/>
        <v/>
      </c>
      <c r="Z890" s="39" t="str">
        <f t="shared" si="98"/>
        <v/>
      </c>
      <c r="AB890" s="106" t="str">
        <f t="shared" si="99"/>
        <v/>
      </c>
    </row>
    <row r="891" spans="1:28" x14ac:dyDescent="0.25">
      <c r="A891" s="14"/>
      <c r="B891" s="153" t="str">
        <f t="shared" si="93"/>
        <v/>
      </c>
      <c r="C891" s="14"/>
      <c r="D891" s="460"/>
      <c r="E891" s="446"/>
      <c r="F891" s="445"/>
      <c r="G891" s="462"/>
      <c r="H891" s="484"/>
      <c r="I891" s="463"/>
      <c r="J891" s="485"/>
      <c r="K891" s="14"/>
      <c r="Q891" s="127" t="str">
        <f t="shared" si="94"/>
        <v/>
      </c>
      <c r="S891" s="39" t="str">
        <f>IF($H891=$O$5, "", IF($D891="", "", IF($D891&lt;Dashboard!$AJ$1, $S$3, IF($D891=Dashboard!$AJ$1, $S$4, IF($T891&lt;=$T$5, $S$5, $S$6)))))</f>
        <v/>
      </c>
      <c r="T891" s="39" t="str">
        <f>IF($H891=$O$5, "", IF($D891="", "", NETWORKDAYS(Dashboard!$AJ$1, $D891, Timesheet!$S$50:$S$89)-1))</f>
        <v/>
      </c>
      <c r="V891" s="76" t="str">
        <f t="shared" si="95"/>
        <v/>
      </c>
      <c r="W891" s="76" t="str">
        <f t="shared" si="96"/>
        <v/>
      </c>
      <c r="Y891" s="39" t="str">
        <f t="shared" si="97"/>
        <v/>
      </c>
      <c r="Z891" s="39" t="str">
        <f t="shared" si="98"/>
        <v/>
      </c>
      <c r="AB891" s="106" t="str">
        <f t="shared" si="99"/>
        <v/>
      </c>
    </row>
    <row r="892" spans="1:28" x14ac:dyDescent="0.25">
      <c r="A892" s="14"/>
      <c r="B892" s="153" t="str">
        <f t="shared" si="93"/>
        <v/>
      </c>
      <c r="C892" s="14"/>
      <c r="D892" s="460"/>
      <c r="E892" s="446"/>
      <c r="F892" s="445"/>
      <c r="G892" s="462"/>
      <c r="H892" s="484"/>
      <c r="I892" s="463"/>
      <c r="J892" s="485"/>
      <c r="K892" s="14"/>
      <c r="Q892" s="127" t="str">
        <f t="shared" si="94"/>
        <v/>
      </c>
      <c r="S892" s="39" t="str">
        <f>IF($H892=$O$5, "", IF($D892="", "", IF($D892&lt;Dashboard!$AJ$1, $S$3, IF($D892=Dashboard!$AJ$1, $S$4, IF($T892&lt;=$T$5, $S$5, $S$6)))))</f>
        <v/>
      </c>
      <c r="T892" s="39" t="str">
        <f>IF($H892=$O$5, "", IF($D892="", "", NETWORKDAYS(Dashboard!$AJ$1, $D892, Timesheet!$S$50:$S$89)-1))</f>
        <v/>
      </c>
      <c r="V892" s="76" t="str">
        <f t="shared" si="95"/>
        <v/>
      </c>
      <c r="W892" s="76" t="str">
        <f t="shared" si="96"/>
        <v/>
      </c>
      <c r="Y892" s="39" t="str">
        <f t="shared" si="97"/>
        <v/>
      </c>
      <c r="Z892" s="39" t="str">
        <f t="shared" si="98"/>
        <v/>
      </c>
      <c r="AB892" s="106" t="str">
        <f t="shared" si="99"/>
        <v/>
      </c>
    </row>
    <row r="893" spans="1:28" x14ac:dyDescent="0.25">
      <c r="A893" s="14"/>
      <c r="B893" s="153" t="str">
        <f t="shared" si="93"/>
        <v/>
      </c>
      <c r="C893" s="14"/>
      <c r="D893" s="460"/>
      <c r="E893" s="446"/>
      <c r="F893" s="445"/>
      <c r="G893" s="462"/>
      <c r="H893" s="484"/>
      <c r="I893" s="463"/>
      <c r="J893" s="485"/>
      <c r="K893" s="14"/>
      <c r="Q893" s="127" t="str">
        <f t="shared" si="94"/>
        <v/>
      </c>
      <c r="S893" s="39" t="str">
        <f>IF($H893=$O$5, "", IF($D893="", "", IF($D893&lt;Dashboard!$AJ$1, $S$3, IF($D893=Dashboard!$AJ$1, $S$4, IF($T893&lt;=$T$5, $S$5, $S$6)))))</f>
        <v/>
      </c>
      <c r="T893" s="39" t="str">
        <f>IF($H893=$O$5, "", IF($D893="", "", NETWORKDAYS(Dashboard!$AJ$1, $D893, Timesheet!$S$50:$S$89)-1))</f>
        <v/>
      </c>
      <c r="V893" s="76" t="str">
        <f t="shared" si="95"/>
        <v/>
      </c>
      <c r="W893" s="76" t="str">
        <f t="shared" si="96"/>
        <v/>
      </c>
      <c r="Y893" s="39" t="str">
        <f t="shared" si="97"/>
        <v/>
      </c>
      <c r="Z893" s="39" t="str">
        <f t="shared" si="98"/>
        <v/>
      </c>
      <c r="AB893" s="106" t="str">
        <f t="shared" si="99"/>
        <v/>
      </c>
    </row>
    <row r="894" spans="1:28" x14ac:dyDescent="0.25">
      <c r="A894" s="14"/>
      <c r="B894" s="153" t="str">
        <f t="shared" si="93"/>
        <v/>
      </c>
      <c r="C894" s="14"/>
      <c r="D894" s="460"/>
      <c r="E894" s="446"/>
      <c r="F894" s="445"/>
      <c r="G894" s="462"/>
      <c r="H894" s="484"/>
      <c r="I894" s="463"/>
      <c r="J894" s="485"/>
      <c r="K894" s="14"/>
      <c r="Q894" s="127" t="str">
        <f t="shared" si="94"/>
        <v/>
      </c>
      <c r="S894" s="39" t="str">
        <f>IF($H894=$O$5, "", IF($D894="", "", IF($D894&lt;Dashboard!$AJ$1, $S$3, IF($D894=Dashboard!$AJ$1, $S$4, IF($T894&lt;=$T$5, $S$5, $S$6)))))</f>
        <v/>
      </c>
      <c r="T894" s="39" t="str">
        <f>IF($H894=$O$5, "", IF($D894="", "", NETWORKDAYS(Dashboard!$AJ$1, $D894, Timesheet!$S$50:$S$89)-1))</f>
        <v/>
      </c>
      <c r="V894" s="76" t="str">
        <f t="shared" si="95"/>
        <v/>
      </c>
      <c r="W894" s="76" t="str">
        <f t="shared" si="96"/>
        <v/>
      </c>
      <c r="Y894" s="39" t="str">
        <f t="shared" si="97"/>
        <v/>
      </c>
      <c r="Z894" s="39" t="str">
        <f t="shared" si="98"/>
        <v/>
      </c>
      <c r="AB894" s="106" t="str">
        <f t="shared" si="99"/>
        <v/>
      </c>
    </row>
    <row r="895" spans="1:28" x14ac:dyDescent="0.25">
      <c r="A895" s="14"/>
      <c r="B895" s="153" t="str">
        <f t="shared" si="93"/>
        <v/>
      </c>
      <c r="C895" s="14"/>
      <c r="D895" s="460"/>
      <c r="E895" s="446"/>
      <c r="F895" s="445"/>
      <c r="G895" s="462"/>
      <c r="H895" s="484"/>
      <c r="I895" s="463"/>
      <c r="J895" s="485"/>
      <c r="K895" s="14"/>
      <c r="Q895" s="127" t="str">
        <f t="shared" si="94"/>
        <v/>
      </c>
      <c r="S895" s="39" t="str">
        <f>IF($H895=$O$5, "", IF($D895="", "", IF($D895&lt;Dashboard!$AJ$1, $S$3, IF($D895=Dashboard!$AJ$1, $S$4, IF($T895&lt;=$T$5, $S$5, $S$6)))))</f>
        <v/>
      </c>
      <c r="T895" s="39" t="str">
        <f>IF($H895=$O$5, "", IF($D895="", "", NETWORKDAYS(Dashboard!$AJ$1, $D895, Timesheet!$S$50:$S$89)-1))</f>
        <v/>
      </c>
      <c r="V895" s="76" t="str">
        <f t="shared" si="95"/>
        <v/>
      </c>
      <c r="W895" s="76" t="str">
        <f t="shared" si="96"/>
        <v/>
      </c>
      <c r="Y895" s="39" t="str">
        <f t="shared" si="97"/>
        <v/>
      </c>
      <c r="Z895" s="39" t="str">
        <f t="shared" si="98"/>
        <v/>
      </c>
      <c r="AB895" s="106" t="str">
        <f t="shared" si="99"/>
        <v/>
      </c>
    </row>
    <row r="896" spans="1:28" x14ac:dyDescent="0.25">
      <c r="A896" s="14"/>
      <c r="B896" s="153" t="str">
        <f t="shared" si="93"/>
        <v/>
      </c>
      <c r="C896" s="14"/>
      <c r="D896" s="460"/>
      <c r="E896" s="446"/>
      <c r="F896" s="445"/>
      <c r="G896" s="462"/>
      <c r="H896" s="484"/>
      <c r="I896" s="463"/>
      <c r="J896" s="485"/>
      <c r="K896" s="14"/>
      <c r="Q896" s="127" t="str">
        <f t="shared" si="94"/>
        <v/>
      </c>
      <c r="S896" s="39" t="str">
        <f>IF($H896=$O$5, "", IF($D896="", "", IF($D896&lt;Dashboard!$AJ$1, $S$3, IF($D896=Dashboard!$AJ$1, $S$4, IF($T896&lt;=$T$5, $S$5, $S$6)))))</f>
        <v/>
      </c>
      <c r="T896" s="39" t="str">
        <f>IF($H896=$O$5, "", IF($D896="", "", NETWORKDAYS(Dashboard!$AJ$1, $D896, Timesheet!$S$50:$S$89)-1))</f>
        <v/>
      </c>
      <c r="V896" s="76" t="str">
        <f t="shared" si="95"/>
        <v/>
      </c>
      <c r="W896" s="76" t="str">
        <f t="shared" si="96"/>
        <v/>
      </c>
      <c r="Y896" s="39" t="str">
        <f t="shared" si="97"/>
        <v/>
      </c>
      <c r="Z896" s="39" t="str">
        <f t="shared" si="98"/>
        <v/>
      </c>
      <c r="AB896" s="106" t="str">
        <f t="shared" si="99"/>
        <v/>
      </c>
    </row>
    <row r="897" spans="1:28" x14ac:dyDescent="0.25">
      <c r="A897" s="14"/>
      <c r="B897" s="153" t="str">
        <f t="shared" si="93"/>
        <v/>
      </c>
      <c r="C897" s="14"/>
      <c r="D897" s="460"/>
      <c r="E897" s="446"/>
      <c r="F897" s="445"/>
      <c r="G897" s="462"/>
      <c r="H897" s="484"/>
      <c r="I897" s="463"/>
      <c r="J897" s="485"/>
      <c r="K897" s="14"/>
      <c r="Q897" s="127" t="str">
        <f t="shared" si="94"/>
        <v/>
      </c>
      <c r="S897" s="39" t="str">
        <f>IF($H897=$O$5, "", IF($D897="", "", IF($D897&lt;Dashboard!$AJ$1, $S$3, IF($D897=Dashboard!$AJ$1, $S$4, IF($T897&lt;=$T$5, $S$5, $S$6)))))</f>
        <v/>
      </c>
      <c r="T897" s="39" t="str">
        <f>IF($H897=$O$5, "", IF($D897="", "", NETWORKDAYS(Dashboard!$AJ$1, $D897, Timesheet!$S$50:$S$89)-1))</f>
        <v/>
      </c>
      <c r="V897" s="76" t="str">
        <f t="shared" si="95"/>
        <v/>
      </c>
      <c r="W897" s="76" t="str">
        <f t="shared" si="96"/>
        <v/>
      </c>
      <c r="Y897" s="39" t="str">
        <f t="shared" si="97"/>
        <v/>
      </c>
      <c r="Z897" s="39" t="str">
        <f t="shared" si="98"/>
        <v/>
      </c>
      <c r="AB897" s="106" t="str">
        <f t="shared" si="99"/>
        <v/>
      </c>
    </row>
    <row r="898" spans="1:28" x14ac:dyDescent="0.25">
      <c r="A898" s="14"/>
      <c r="B898" s="153" t="str">
        <f t="shared" si="93"/>
        <v/>
      </c>
      <c r="C898" s="14"/>
      <c r="D898" s="460"/>
      <c r="E898" s="446"/>
      <c r="F898" s="445"/>
      <c r="G898" s="462"/>
      <c r="H898" s="484"/>
      <c r="I898" s="463"/>
      <c r="J898" s="485"/>
      <c r="K898" s="14"/>
      <c r="Q898" s="127" t="str">
        <f t="shared" si="94"/>
        <v/>
      </c>
      <c r="S898" s="39" t="str">
        <f>IF($H898=$O$5, "", IF($D898="", "", IF($D898&lt;Dashboard!$AJ$1, $S$3, IF($D898=Dashboard!$AJ$1, $S$4, IF($T898&lt;=$T$5, $S$5, $S$6)))))</f>
        <v/>
      </c>
      <c r="T898" s="39" t="str">
        <f>IF($H898=$O$5, "", IF($D898="", "", NETWORKDAYS(Dashboard!$AJ$1, $D898, Timesheet!$S$50:$S$89)-1))</f>
        <v/>
      </c>
      <c r="V898" s="76" t="str">
        <f t="shared" si="95"/>
        <v/>
      </c>
      <c r="W898" s="76" t="str">
        <f t="shared" si="96"/>
        <v/>
      </c>
      <c r="Y898" s="39" t="str">
        <f t="shared" si="97"/>
        <v/>
      </c>
      <c r="Z898" s="39" t="str">
        <f t="shared" si="98"/>
        <v/>
      </c>
      <c r="AB898" s="106" t="str">
        <f t="shared" si="99"/>
        <v/>
      </c>
    </row>
    <row r="899" spans="1:28" x14ac:dyDescent="0.25">
      <c r="A899" s="14"/>
      <c r="B899" s="153" t="str">
        <f t="shared" si="93"/>
        <v/>
      </c>
      <c r="C899" s="14"/>
      <c r="D899" s="460"/>
      <c r="E899" s="446"/>
      <c r="F899" s="445"/>
      <c r="G899" s="462"/>
      <c r="H899" s="484"/>
      <c r="I899" s="463"/>
      <c r="J899" s="485"/>
      <c r="K899" s="14"/>
      <c r="Q899" s="127" t="str">
        <f t="shared" si="94"/>
        <v/>
      </c>
      <c r="S899" s="39" t="str">
        <f>IF($H899=$O$5, "", IF($D899="", "", IF($D899&lt;Dashboard!$AJ$1, $S$3, IF($D899=Dashboard!$AJ$1, $S$4, IF($T899&lt;=$T$5, $S$5, $S$6)))))</f>
        <v/>
      </c>
      <c r="T899" s="39" t="str">
        <f>IF($H899=$O$5, "", IF($D899="", "", NETWORKDAYS(Dashboard!$AJ$1, $D899, Timesheet!$S$50:$S$89)-1))</f>
        <v/>
      </c>
      <c r="V899" s="76" t="str">
        <f t="shared" si="95"/>
        <v/>
      </c>
      <c r="W899" s="76" t="str">
        <f t="shared" si="96"/>
        <v/>
      </c>
      <c r="Y899" s="39" t="str">
        <f t="shared" si="97"/>
        <v/>
      </c>
      <c r="Z899" s="39" t="str">
        <f t="shared" si="98"/>
        <v/>
      </c>
      <c r="AB899" s="106" t="str">
        <f t="shared" si="99"/>
        <v/>
      </c>
    </row>
    <row r="900" spans="1:28" x14ac:dyDescent="0.25">
      <c r="A900" s="14"/>
      <c r="B900" s="153" t="str">
        <f t="shared" si="93"/>
        <v/>
      </c>
      <c r="C900" s="14"/>
      <c r="D900" s="460"/>
      <c r="E900" s="446"/>
      <c r="F900" s="445"/>
      <c r="G900" s="462"/>
      <c r="H900" s="484"/>
      <c r="I900" s="463"/>
      <c r="J900" s="485"/>
      <c r="K900" s="14"/>
      <c r="Q900" s="127" t="str">
        <f t="shared" si="94"/>
        <v/>
      </c>
      <c r="S900" s="39" t="str">
        <f>IF($H900=$O$5, "", IF($D900="", "", IF($D900&lt;Dashboard!$AJ$1, $S$3, IF($D900=Dashboard!$AJ$1, $S$4, IF($T900&lt;=$T$5, $S$5, $S$6)))))</f>
        <v/>
      </c>
      <c r="T900" s="39" t="str">
        <f>IF($H900=$O$5, "", IF($D900="", "", NETWORKDAYS(Dashboard!$AJ$1, $D900, Timesheet!$S$50:$S$89)-1))</f>
        <v/>
      </c>
      <c r="V900" s="76" t="str">
        <f t="shared" si="95"/>
        <v/>
      </c>
      <c r="W900" s="76" t="str">
        <f t="shared" si="96"/>
        <v/>
      </c>
      <c r="Y900" s="39" t="str">
        <f t="shared" si="97"/>
        <v/>
      </c>
      <c r="Z900" s="39" t="str">
        <f t="shared" si="98"/>
        <v/>
      </c>
      <c r="AB900" s="106" t="str">
        <f t="shared" si="99"/>
        <v/>
      </c>
    </row>
    <row r="901" spans="1:28" x14ac:dyDescent="0.25">
      <c r="A901" s="14"/>
      <c r="B901" s="153" t="str">
        <f t="shared" si="93"/>
        <v/>
      </c>
      <c r="C901" s="14"/>
      <c r="D901" s="460"/>
      <c r="E901" s="446"/>
      <c r="F901" s="445"/>
      <c r="G901" s="462"/>
      <c r="H901" s="484"/>
      <c r="I901" s="463"/>
      <c r="J901" s="485"/>
      <c r="K901" s="14"/>
      <c r="Q901" s="127" t="str">
        <f t="shared" si="94"/>
        <v/>
      </c>
      <c r="S901" s="39" t="str">
        <f>IF($H901=$O$5, "", IF($D901="", "", IF($D901&lt;Dashboard!$AJ$1, $S$3, IF($D901=Dashboard!$AJ$1, $S$4, IF($T901&lt;=$T$5, $S$5, $S$6)))))</f>
        <v/>
      </c>
      <c r="T901" s="39" t="str">
        <f>IF($H901=$O$5, "", IF($D901="", "", NETWORKDAYS(Dashboard!$AJ$1, $D901, Timesheet!$S$50:$S$89)-1))</f>
        <v/>
      </c>
      <c r="V901" s="76" t="str">
        <f t="shared" si="95"/>
        <v/>
      </c>
      <c r="W901" s="76" t="str">
        <f t="shared" si="96"/>
        <v/>
      </c>
      <c r="Y901" s="39" t="str">
        <f t="shared" si="97"/>
        <v/>
      </c>
      <c r="Z901" s="39" t="str">
        <f t="shared" si="98"/>
        <v/>
      </c>
      <c r="AB901" s="106" t="str">
        <f t="shared" si="99"/>
        <v/>
      </c>
    </row>
    <row r="902" spans="1:28" x14ac:dyDescent="0.25">
      <c r="A902" s="14"/>
      <c r="B902" s="153" t="str">
        <f t="shared" si="93"/>
        <v/>
      </c>
      <c r="C902" s="14"/>
      <c r="D902" s="460"/>
      <c r="E902" s="446"/>
      <c r="F902" s="445"/>
      <c r="G902" s="462"/>
      <c r="H902" s="484"/>
      <c r="I902" s="463"/>
      <c r="J902" s="485"/>
      <c r="K902" s="14"/>
      <c r="Q902" s="127" t="str">
        <f t="shared" si="94"/>
        <v/>
      </c>
      <c r="S902" s="39" t="str">
        <f>IF($H902=$O$5, "", IF($D902="", "", IF($D902&lt;Dashboard!$AJ$1, $S$3, IF($D902=Dashboard!$AJ$1, $S$4, IF($T902&lt;=$T$5, $S$5, $S$6)))))</f>
        <v/>
      </c>
      <c r="T902" s="39" t="str">
        <f>IF($H902=$O$5, "", IF($D902="", "", NETWORKDAYS(Dashboard!$AJ$1, $D902, Timesheet!$S$50:$S$89)-1))</f>
        <v/>
      </c>
      <c r="V902" s="76" t="str">
        <f t="shared" si="95"/>
        <v/>
      </c>
      <c r="W902" s="76" t="str">
        <f t="shared" si="96"/>
        <v/>
      </c>
      <c r="Y902" s="39" t="str">
        <f t="shared" si="97"/>
        <v/>
      </c>
      <c r="Z902" s="39" t="str">
        <f t="shared" si="98"/>
        <v/>
      </c>
      <c r="AB902" s="106" t="str">
        <f t="shared" si="99"/>
        <v/>
      </c>
    </row>
    <row r="903" spans="1:28" x14ac:dyDescent="0.25">
      <c r="A903" s="14"/>
      <c r="B903" s="153" t="str">
        <f t="shared" si="93"/>
        <v/>
      </c>
      <c r="C903" s="14"/>
      <c r="D903" s="460"/>
      <c r="E903" s="446"/>
      <c r="F903" s="445"/>
      <c r="G903" s="462"/>
      <c r="H903" s="484"/>
      <c r="I903" s="463"/>
      <c r="J903" s="485"/>
      <c r="K903" s="14"/>
      <c r="Q903" s="127" t="str">
        <f t="shared" si="94"/>
        <v/>
      </c>
      <c r="S903" s="39" t="str">
        <f>IF($H903=$O$5, "", IF($D903="", "", IF($D903&lt;Dashboard!$AJ$1, $S$3, IF($D903=Dashboard!$AJ$1, $S$4, IF($T903&lt;=$T$5, $S$5, $S$6)))))</f>
        <v/>
      </c>
      <c r="T903" s="39" t="str">
        <f>IF($H903=$O$5, "", IF($D903="", "", NETWORKDAYS(Dashboard!$AJ$1, $D903, Timesheet!$S$50:$S$89)-1))</f>
        <v/>
      </c>
      <c r="V903" s="76" t="str">
        <f t="shared" si="95"/>
        <v/>
      </c>
      <c r="W903" s="76" t="str">
        <f t="shared" si="96"/>
        <v/>
      </c>
      <c r="Y903" s="39" t="str">
        <f t="shared" si="97"/>
        <v/>
      </c>
      <c r="Z903" s="39" t="str">
        <f t="shared" si="98"/>
        <v/>
      </c>
      <c r="AB903" s="106" t="str">
        <f t="shared" si="99"/>
        <v/>
      </c>
    </row>
    <row r="904" spans="1:28" x14ac:dyDescent="0.25">
      <c r="A904" s="14"/>
      <c r="B904" s="153" t="str">
        <f t="shared" si="93"/>
        <v/>
      </c>
      <c r="C904" s="14"/>
      <c r="D904" s="460"/>
      <c r="E904" s="446"/>
      <c r="F904" s="445"/>
      <c r="G904" s="462"/>
      <c r="H904" s="484"/>
      <c r="I904" s="463"/>
      <c r="J904" s="485"/>
      <c r="K904" s="14"/>
      <c r="Q904" s="127" t="str">
        <f t="shared" si="94"/>
        <v/>
      </c>
      <c r="S904" s="39" t="str">
        <f>IF($H904=$O$5, "", IF($D904="", "", IF($D904&lt;Dashboard!$AJ$1, $S$3, IF($D904=Dashboard!$AJ$1, $S$4, IF($T904&lt;=$T$5, $S$5, $S$6)))))</f>
        <v/>
      </c>
      <c r="T904" s="39" t="str">
        <f>IF($H904=$O$5, "", IF($D904="", "", NETWORKDAYS(Dashboard!$AJ$1, $D904, Timesheet!$S$50:$S$89)-1))</f>
        <v/>
      </c>
      <c r="V904" s="76" t="str">
        <f t="shared" si="95"/>
        <v/>
      </c>
      <c r="W904" s="76" t="str">
        <f t="shared" si="96"/>
        <v/>
      </c>
      <c r="Y904" s="39" t="str">
        <f t="shared" si="97"/>
        <v/>
      </c>
      <c r="Z904" s="39" t="str">
        <f t="shared" si="98"/>
        <v/>
      </c>
      <c r="AB904" s="106" t="str">
        <f t="shared" si="99"/>
        <v/>
      </c>
    </row>
    <row r="905" spans="1:28" x14ac:dyDescent="0.25">
      <c r="A905" s="14"/>
      <c r="B905" s="153" t="str">
        <f t="shared" si="93"/>
        <v/>
      </c>
      <c r="C905" s="14"/>
      <c r="D905" s="460"/>
      <c r="E905" s="446"/>
      <c r="F905" s="445"/>
      <c r="G905" s="462"/>
      <c r="H905" s="484"/>
      <c r="I905" s="463"/>
      <c r="J905" s="485"/>
      <c r="K905" s="14"/>
      <c r="Q905" s="127" t="str">
        <f t="shared" si="94"/>
        <v/>
      </c>
      <c r="S905" s="39" t="str">
        <f>IF($H905=$O$5, "", IF($D905="", "", IF($D905&lt;Dashboard!$AJ$1, $S$3, IF($D905=Dashboard!$AJ$1, $S$4, IF($T905&lt;=$T$5, $S$5, $S$6)))))</f>
        <v/>
      </c>
      <c r="T905" s="39" t="str">
        <f>IF($H905=$O$5, "", IF($D905="", "", NETWORKDAYS(Dashboard!$AJ$1, $D905, Timesheet!$S$50:$S$89)-1))</f>
        <v/>
      </c>
      <c r="V905" s="76" t="str">
        <f t="shared" si="95"/>
        <v/>
      </c>
      <c r="W905" s="76" t="str">
        <f t="shared" si="96"/>
        <v/>
      </c>
      <c r="Y905" s="39" t="str">
        <f t="shared" si="97"/>
        <v/>
      </c>
      <c r="Z905" s="39" t="str">
        <f t="shared" si="98"/>
        <v/>
      </c>
      <c r="AB905" s="106" t="str">
        <f t="shared" si="99"/>
        <v/>
      </c>
    </row>
    <row r="906" spans="1:28" x14ac:dyDescent="0.25">
      <c r="A906" s="14"/>
      <c r="B906" s="153" t="str">
        <f t="shared" si="93"/>
        <v/>
      </c>
      <c r="C906" s="14"/>
      <c r="D906" s="460"/>
      <c r="E906" s="446"/>
      <c r="F906" s="445"/>
      <c r="G906" s="462"/>
      <c r="H906" s="484"/>
      <c r="I906" s="463"/>
      <c r="J906" s="485"/>
      <c r="K906" s="14"/>
      <c r="Q906" s="127" t="str">
        <f t="shared" si="94"/>
        <v/>
      </c>
      <c r="S906" s="39" t="str">
        <f>IF($H906=$O$5, "", IF($D906="", "", IF($D906&lt;Dashboard!$AJ$1, $S$3, IF($D906=Dashboard!$AJ$1, $S$4, IF($T906&lt;=$T$5, $S$5, $S$6)))))</f>
        <v/>
      </c>
      <c r="T906" s="39" t="str">
        <f>IF($H906=$O$5, "", IF($D906="", "", NETWORKDAYS(Dashboard!$AJ$1, $D906, Timesheet!$S$50:$S$89)-1))</f>
        <v/>
      </c>
      <c r="V906" s="76" t="str">
        <f t="shared" si="95"/>
        <v/>
      </c>
      <c r="W906" s="76" t="str">
        <f t="shared" si="96"/>
        <v/>
      </c>
      <c r="Y906" s="39" t="str">
        <f t="shared" si="97"/>
        <v/>
      </c>
      <c r="Z906" s="39" t="str">
        <f t="shared" si="98"/>
        <v/>
      </c>
      <c r="AB906" s="106" t="str">
        <f t="shared" si="99"/>
        <v/>
      </c>
    </row>
    <row r="907" spans="1:28" x14ac:dyDescent="0.25">
      <c r="A907" s="14"/>
      <c r="B907" s="153" t="str">
        <f t="shared" si="93"/>
        <v/>
      </c>
      <c r="C907" s="14"/>
      <c r="D907" s="460"/>
      <c r="E907" s="446"/>
      <c r="F907" s="445"/>
      <c r="G907" s="462"/>
      <c r="H907" s="484"/>
      <c r="I907" s="463"/>
      <c r="J907" s="485"/>
      <c r="K907" s="14"/>
      <c r="Q907" s="127" t="str">
        <f t="shared" si="94"/>
        <v/>
      </c>
      <c r="S907" s="39" t="str">
        <f>IF($H907=$O$5, "", IF($D907="", "", IF($D907&lt;Dashboard!$AJ$1, $S$3, IF($D907=Dashboard!$AJ$1, $S$4, IF($T907&lt;=$T$5, $S$5, $S$6)))))</f>
        <v/>
      </c>
      <c r="T907" s="39" t="str">
        <f>IF($H907=$O$5, "", IF($D907="", "", NETWORKDAYS(Dashboard!$AJ$1, $D907, Timesheet!$S$50:$S$89)-1))</f>
        <v/>
      </c>
      <c r="V907" s="76" t="str">
        <f t="shared" si="95"/>
        <v/>
      </c>
      <c r="W907" s="76" t="str">
        <f t="shared" si="96"/>
        <v/>
      </c>
      <c r="Y907" s="39" t="str">
        <f t="shared" si="97"/>
        <v/>
      </c>
      <c r="Z907" s="39" t="str">
        <f t="shared" si="98"/>
        <v/>
      </c>
      <c r="AB907" s="106" t="str">
        <f t="shared" si="99"/>
        <v/>
      </c>
    </row>
    <row r="908" spans="1:28" x14ac:dyDescent="0.25">
      <c r="A908" s="14"/>
      <c r="B908" s="153" t="str">
        <f t="shared" ref="B908:B971" si="100">IFERROR(INDEX($B$5:$B$7, MATCH($S908, $D$5:$D$7, 0)), "")</f>
        <v/>
      </c>
      <c r="C908" s="14"/>
      <c r="D908" s="460"/>
      <c r="E908" s="446"/>
      <c r="F908" s="445"/>
      <c r="G908" s="462"/>
      <c r="H908" s="484"/>
      <c r="I908" s="463"/>
      <c r="J908" s="485"/>
      <c r="K908" s="14"/>
      <c r="Q908" s="127" t="str">
        <f t="shared" ref="Q908:Q971" si="101">IF($G908="","",IFERROR(ROUND(INDEX($O$11:$O$18,MATCH($E908,$N$11:$N$18,0))*$G908*24, 2),""))</f>
        <v/>
      </c>
      <c r="S908" s="39" t="str">
        <f>IF($H908=$O$5, "", IF($D908="", "", IF($D908&lt;Dashboard!$AJ$1, $S$3, IF($D908=Dashboard!$AJ$1, $S$4, IF($T908&lt;=$T$5, $S$5, $S$6)))))</f>
        <v/>
      </c>
      <c r="T908" s="39" t="str">
        <f>IF($H908=$O$5, "", IF($D908="", "", NETWORKDAYS(Dashboard!$AJ$1, $D908, Timesheet!$S$50:$S$89)-1))</f>
        <v/>
      </c>
      <c r="V908" s="76" t="str">
        <f t="shared" ref="V908:V971" si="102">IF($Q908="", "", IF($I908="", $Q908, ""))</f>
        <v/>
      </c>
      <c r="W908" s="76" t="str">
        <f t="shared" ref="W908:W971" si="103">IF($Q908="", "", IF($I908="", "", $Q908))</f>
        <v/>
      </c>
      <c r="Y908" s="39" t="str">
        <f t="shared" ref="Y908:Y971" si="104">IF($D908="", "", TEXT($D908, "ddd"))</f>
        <v/>
      </c>
      <c r="Z908" s="39" t="str">
        <f t="shared" ref="Z908:Z971" si="105">IF($Y908="", "", CONCATENATE($Y908, " - ", IF($E908="", "Uncategorised", $E908)))</f>
        <v/>
      </c>
      <c r="AB908" s="106" t="str">
        <f t="shared" ref="AB908:AB971" si="106">IF($D908="","",IF($E908="","Uncategorised",$E908))</f>
        <v/>
      </c>
    </row>
    <row r="909" spans="1:28" x14ac:dyDescent="0.25">
      <c r="A909" s="14"/>
      <c r="B909" s="153" t="str">
        <f t="shared" si="100"/>
        <v/>
      </c>
      <c r="C909" s="14"/>
      <c r="D909" s="460"/>
      <c r="E909" s="446"/>
      <c r="F909" s="445"/>
      <c r="G909" s="462"/>
      <c r="H909" s="484"/>
      <c r="I909" s="463"/>
      <c r="J909" s="485"/>
      <c r="K909" s="14"/>
      <c r="Q909" s="127" t="str">
        <f t="shared" si="101"/>
        <v/>
      </c>
      <c r="S909" s="39" t="str">
        <f>IF($H909=$O$5, "", IF($D909="", "", IF($D909&lt;Dashboard!$AJ$1, $S$3, IF($D909=Dashboard!$AJ$1, $S$4, IF($T909&lt;=$T$5, $S$5, $S$6)))))</f>
        <v/>
      </c>
      <c r="T909" s="39" t="str">
        <f>IF($H909=$O$5, "", IF($D909="", "", NETWORKDAYS(Dashboard!$AJ$1, $D909, Timesheet!$S$50:$S$89)-1))</f>
        <v/>
      </c>
      <c r="V909" s="76" t="str">
        <f t="shared" si="102"/>
        <v/>
      </c>
      <c r="W909" s="76" t="str">
        <f t="shared" si="103"/>
        <v/>
      </c>
      <c r="Y909" s="39" t="str">
        <f t="shared" si="104"/>
        <v/>
      </c>
      <c r="Z909" s="39" t="str">
        <f t="shared" si="105"/>
        <v/>
      </c>
      <c r="AB909" s="106" t="str">
        <f t="shared" si="106"/>
        <v/>
      </c>
    </row>
    <row r="910" spans="1:28" x14ac:dyDescent="0.25">
      <c r="A910" s="14"/>
      <c r="B910" s="153" t="str">
        <f t="shared" si="100"/>
        <v/>
      </c>
      <c r="C910" s="14"/>
      <c r="D910" s="460"/>
      <c r="E910" s="446"/>
      <c r="F910" s="445"/>
      <c r="G910" s="462"/>
      <c r="H910" s="484"/>
      <c r="I910" s="463"/>
      <c r="J910" s="485"/>
      <c r="K910" s="14"/>
      <c r="Q910" s="127" t="str">
        <f t="shared" si="101"/>
        <v/>
      </c>
      <c r="S910" s="39" t="str">
        <f>IF($H910=$O$5, "", IF($D910="", "", IF($D910&lt;Dashboard!$AJ$1, $S$3, IF($D910=Dashboard!$AJ$1, $S$4, IF($T910&lt;=$T$5, $S$5, $S$6)))))</f>
        <v/>
      </c>
      <c r="T910" s="39" t="str">
        <f>IF($H910=$O$5, "", IF($D910="", "", NETWORKDAYS(Dashboard!$AJ$1, $D910, Timesheet!$S$50:$S$89)-1))</f>
        <v/>
      </c>
      <c r="V910" s="76" t="str">
        <f t="shared" si="102"/>
        <v/>
      </c>
      <c r="W910" s="76" t="str">
        <f t="shared" si="103"/>
        <v/>
      </c>
      <c r="Y910" s="39" t="str">
        <f t="shared" si="104"/>
        <v/>
      </c>
      <c r="Z910" s="39" t="str">
        <f t="shared" si="105"/>
        <v/>
      </c>
      <c r="AB910" s="106" t="str">
        <f t="shared" si="106"/>
        <v/>
      </c>
    </row>
    <row r="911" spans="1:28" x14ac:dyDescent="0.25">
      <c r="A911" s="14"/>
      <c r="B911" s="153" t="str">
        <f t="shared" si="100"/>
        <v/>
      </c>
      <c r="C911" s="14"/>
      <c r="D911" s="460"/>
      <c r="E911" s="446"/>
      <c r="F911" s="445"/>
      <c r="G911" s="462"/>
      <c r="H911" s="484"/>
      <c r="I911" s="463"/>
      <c r="J911" s="485"/>
      <c r="K911" s="14"/>
      <c r="Q911" s="127" t="str">
        <f t="shared" si="101"/>
        <v/>
      </c>
      <c r="S911" s="39" t="str">
        <f>IF($H911=$O$5, "", IF($D911="", "", IF($D911&lt;Dashboard!$AJ$1, $S$3, IF($D911=Dashboard!$AJ$1, $S$4, IF($T911&lt;=$T$5, $S$5, $S$6)))))</f>
        <v/>
      </c>
      <c r="T911" s="39" t="str">
        <f>IF($H911=$O$5, "", IF($D911="", "", NETWORKDAYS(Dashboard!$AJ$1, $D911, Timesheet!$S$50:$S$89)-1))</f>
        <v/>
      </c>
      <c r="V911" s="76" t="str">
        <f t="shared" si="102"/>
        <v/>
      </c>
      <c r="W911" s="76" t="str">
        <f t="shared" si="103"/>
        <v/>
      </c>
      <c r="Y911" s="39" t="str">
        <f t="shared" si="104"/>
        <v/>
      </c>
      <c r="Z911" s="39" t="str">
        <f t="shared" si="105"/>
        <v/>
      </c>
      <c r="AB911" s="106" t="str">
        <f t="shared" si="106"/>
        <v/>
      </c>
    </row>
    <row r="912" spans="1:28" x14ac:dyDescent="0.25">
      <c r="A912" s="14"/>
      <c r="B912" s="153" t="str">
        <f t="shared" si="100"/>
        <v/>
      </c>
      <c r="C912" s="14"/>
      <c r="D912" s="460"/>
      <c r="E912" s="446"/>
      <c r="F912" s="445"/>
      <c r="G912" s="462"/>
      <c r="H912" s="484"/>
      <c r="I912" s="463"/>
      <c r="J912" s="485"/>
      <c r="K912" s="14"/>
      <c r="Q912" s="127" t="str">
        <f t="shared" si="101"/>
        <v/>
      </c>
      <c r="S912" s="39" t="str">
        <f>IF($H912=$O$5, "", IF($D912="", "", IF($D912&lt;Dashboard!$AJ$1, $S$3, IF($D912=Dashboard!$AJ$1, $S$4, IF($T912&lt;=$T$5, $S$5, $S$6)))))</f>
        <v/>
      </c>
      <c r="T912" s="39" t="str">
        <f>IF($H912=$O$5, "", IF($D912="", "", NETWORKDAYS(Dashboard!$AJ$1, $D912, Timesheet!$S$50:$S$89)-1))</f>
        <v/>
      </c>
      <c r="V912" s="76" t="str">
        <f t="shared" si="102"/>
        <v/>
      </c>
      <c r="W912" s="76" t="str">
        <f t="shared" si="103"/>
        <v/>
      </c>
      <c r="Y912" s="39" t="str">
        <f t="shared" si="104"/>
        <v/>
      </c>
      <c r="Z912" s="39" t="str">
        <f t="shared" si="105"/>
        <v/>
      </c>
      <c r="AB912" s="106" t="str">
        <f t="shared" si="106"/>
        <v/>
      </c>
    </row>
    <row r="913" spans="1:28" x14ac:dyDescent="0.25">
      <c r="A913" s="14"/>
      <c r="B913" s="153" t="str">
        <f t="shared" si="100"/>
        <v/>
      </c>
      <c r="C913" s="14"/>
      <c r="D913" s="460"/>
      <c r="E913" s="446"/>
      <c r="F913" s="445"/>
      <c r="G913" s="462"/>
      <c r="H913" s="484"/>
      <c r="I913" s="463"/>
      <c r="J913" s="485"/>
      <c r="K913" s="14"/>
      <c r="Q913" s="127" t="str">
        <f t="shared" si="101"/>
        <v/>
      </c>
      <c r="S913" s="39" t="str">
        <f>IF($H913=$O$5, "", IF($D913="", "", IF($D913&lt;Dashboard!$AJ$1, $S$3, IF($D913=Dashboard!$AJ$1, $S$4, IF($T913&lt;=$T$5, $S$5, $S$6)))))</f>
        <v/>
      </c>
      <c r="T913" s="39" t="str">
        <f>IF($H913=$O$5, "", IF($D913="", "", NETWORKDAYS(Dashboard!$AJ$1, $D913, Timesheet!$S$50:$S$89)-1))</f>
        <v/>
      </c>
      <c r="V913" s="76" t="str">
        <f t="shared" si="102"/>
        <v/>
      </c>
      <c r="W913" s="76" t="str">
        <f t="shared" si="103"/>
        <v/>
      </c>
      <c r="Y913" s="39" t="str">
        <f t="shared" si="104"/>
        <v/>
      </c>
      <c r="Z913" s="39" t="str">
        <f t="shared" si="105"/>
        <v/>
      </c>
      <c r="AB913" s="106" t="str">
        <f t="shared" si="106"/>
        <v/>
      </c>
    </row>
    <row r="914" spans="1:28" x14ac:dyDescent="0.25">
      <c r="A914" s="14"/>
      <c r="B914" s="153" t="str">
        <f t="shared" si="100"/>
        <v/>
      </c>
      <c r="C914" s="14"/>
      <c r="D914" s="460"/>
      <c r="E914" s="446"/>
      <c r="F914" s="445"/>
      <c r="G914" s="462"/>
      <c r="H914" s="484"/>
      <c r="I914" s="463"/>
      <c r="J914" s="485"/>
      <c r="K914" s="14"/>
      <c r="Q914" s="127" t="str">
        <f t="shared" si="101"/>
        <v/>
      </c>
      <c r="S914" s="39" t="str">
        <f>IF($H914=$O$5, "", IF($D914="", "", IF($D914&lt;Dashboard!$AJ$1, $S$3, IF($D914=Dashboard!$AJ$1, $S$4, IF($T914&lt;=$T$5, $S$5, $S$6)))))</f>
        <v/>
      </c>
      <c r="T914" s="39" t="str">
        <f>IF($H914=$O$5, "", IF($D914="", "", NETWORKDAYS(Dashboard!$AJ$1, $D914, Timesheet!$S$50:$S$89)-1))</f>
        <v/>
      </c>
      <c r="V914" s="76" t="str">
        <f t="shared" si="102"/>
        <v/>
      </c>
      <c r="W914" s="76" t="str">
        <f t="shared" si="103"/>
        <v/>
      </c>
      <c r="Y914" s="39" t="str">
        <f t="shared" si="104"/>
        <v/>
      </c>
      <c r="Z914" s="39" t="str">
        <f t="shared" si="105"/>
        <v/>
      </c>
      <c r="AB914" s="106" t="str">
        <f t="shared" si="106"/>
        <v/>
      </c>
    </row>
    <row r="915" spans="1:28" x14ac:dyDescent="0.25">
      <c r="A915" s="14"/>
      <c r="B915" s="153" t="str">
        <f t="shared" si="100"/>
        <v/>
      </c>
      <c r="C915" s="14"/>
      <c r="D915" s="460"/>
      <c r="E915" s="446"/>
      <c r="F915" s="445"/>
      <c r="G915" s="462"/>
      <c r="H915" s="484"/>
      <c r="I915" s="463"/>
      <c r="J915" s="485"/>
      <c r="K915" s="14"/>
      <c r="Q915" s="127" t="str">
        <f t="shared" si="101"/>
        <v/>
      </c>
      <c r="S915" s="39" t="str">
        <f>IF($H915=$O$5, "", IF($D915="", "", IF($D915&lt;Dashboard!$AJ$1, $S$3, IF($D915=Dashboard!$AJ$1, $S$4, IF($T915&lt;=$T$5, $S$5, $S$6)))))</f>
        <v/>
      </c>
      <c r="T915" s="39" t="str">
        <f>IF($H915=$O$5, "", IF($D915="", "", NETWORKDAYS(Dashboard!$AJ$1, $D915, Timesheet!$S$50:$S$89)-1))</f>
        <v/>
      </c>
      <c r="V915" s="76" t="str">
        <f t="shared" si="102"/>
        <v/>
      </c>
      <c r="W915" s="76" t="str">
        <f t="shared" si="103"/>
        <v/>
      </c>
      <c r="Y915" s="39" t="str">
        <f t="shared" si="104"/>
        <v/>
      </c>
      <c r="Z915" s="39" t="str">
        <f t="shared" si="105"/>
        <v/>
      </c>
      <c r="AB915" s="106" t="str">
        <f t="shared" si="106"/>
        <v/>
      </c>
    </row>
    <row r="916" spans="1:28" x14ac:dyDescent="0.25">
      <c r="A916" s="14"/>
      <c r="B916" s="153" t="str">
        <f t="shared" si="100"/>
        <v/>
      </c>
      <c r="C916" s="14"/>
      <c r="D916" s="460"/>
      <c r="E916" s="446"/>
      <c r="F916" s="445"/>
      <c r="G916" s="462"/>
      <c r="H916" s="484"/>
      <c r="I916" s="463"/>
      <c r="J916" s="485"/>
      <c r="K916" s="14"/>
      <c r="Q916" s="127" t="str">
        <f t="shared" si="101"/>
        <v/>
      </c>
      <c r="S916" s="39" t="str">
        <f>IF($H916=$O$5, "", IF($D916="", "", IF($D916&lt;Dashboard!$AJ$1, $S$3, IF($D916=Dashboard!$AJ$1, $S$4, IF($T916&lt;=$T$5, $S$5, $S$6)))))</f>
        <v/>
      </c>
      <c r="T916" s="39" t="str">
        <f>IF($H916=$O$5, "", IF($D916="", "", NETWORKDAYS(Dashboard!$AJ$1, $D916, Timesheet!$S$50:$S$89)-1))</f>
        <v/>
      </c>
      <c r="V916" s="76" t="str">
        <f t="shared" si="102"/>
        <v/>
      </c>
      <c r="W916" s="76" t="str">
        <f t="shared" si="103"/>
        <v/>
      </c>
      <c r="Y916" s="39" t="str">
        <f t="shared" si="104"/>
        <v/>
      </c>
      <c r="Z916" s="39" t="str">
        <f t="shared" si="105"/>
        <v/>
      </c>
      <c r="AB916" s="106" t="str">
        <f t="shared" si="106"/>
        <v/>
      </c>
    </row>
    <row r="917" spans="1:28" x14ac:dyDescent="0.25">
      <c r="A917" s="14"/>
      <c r="B917" s="153" t="str">
        <f t="shared" si="100"/>
        <v/>
      </c>
      <c r="C917" s="14"/>
      <c r="D917" s="460"/>
      <c r="E917" s="446"/>
      <c r="F917" s="445"/>
      <c r="G917" s="462"/>
      <c r="H917" s="484"/>
      <c r="I917" s="463"/>
      <c r="J917" s="485"/>
      <c r="K917" s="14"/>
      <c r="Q917" s="127" t="str">
        <f t="shared" si="101"/>
        <v/>
      </c>
      <c r="S917" s="39" t="str">
        <f>IF($H917=$O$5, "", IF($D917="", "", IF($D917&lt;Dashboard!$AJ$1, $S$3, IF($D917=Dashboard!$AJ$1, $S$4, IF($T917&lt;=$T$5, $S$5, $S$6)))))</f>
        <v/>
      </c>
      <c r="T917" s="39" t="str">
        <f>IF($H917=$O$5, "", IF($D917="", "", NETWORKDAYS(Dashboard!$AJ$1, $D917, Timesheet!$S$50:$S$89)-1))</f>
        <v/>
      </c>
      <c r="V917" s="76" t="str">
        <f t="shared" si="102"/>
        <v/>
      </c>
      <c r="W917" s="76" t="str">
        <f t="shared" si="103"/>
        <v/>
      </c>
      <c r="Y917" s="39" t="str">
        <f t="shared" si="104"/>
        <v/>
      </c>
      <c r="Z917" s="39" t="str">
        <f t="shared" si="105"/>
        <v/>
      </c>
      <c r="AB917" s="106" t="str">
        <f t="shared" si="106"/>
        <v/>
      </c>
    </row>
    <row r="918" spans="1:28" x14ac:dyDescent="0.25">
      <c r="A918" s="14"/>
      <c r="B918" s="153" t="str">
        <f t="shared" si="100"/>
        <v/>
      </c>
      <c r="C918" s="14"/>
      <c r="D918" s="460"/>
      <c r="E918" s="446"/>
      <c r="F918" s="445"/>
      <c r="G918" s="462"/>
      <c r="H918" s="484"/>
      <c r="I918" s="463"/>
      <c r="J918" s="485"/>
      <c r="K918" s="14"/>
      <c r="Q918" s="127" t="str">
        <f t="shared" si="101"/>
        <v/>
      </c>
      <c r="S918" s="39" t="str">
        <f>IF($H918=$O$5, "", IF($D918="", "", IF($D918&lt;Dashboard!$AJ$1, $S$3, IF($D918=Dashboard!$AJ$1, $S$4, IF($T918&lt;=$T$5, $S$5, $S$6)))))</f>
        <v/>
      </c>
      <c r="T918" s="39" t="str">
        <f>IF($H918=$O$5, "", IF($D918="", "", NETWORKDAYS(Dashboard!$AJ$1, $D918, Timesheet!$S$50:$S$89)-1))</f>
        <v/>
      </c>
      <c r="V918" s="76" t="str">
        <f t="shared" si="102"/>
        <v/>
      </c>
      <c r="W918" s="76" t="str">
        <f t="shared" si="103"/>
        <v/>
      </c>
      <c r="Y918" s="39" t="str">
        <f t="shared" si="104"/>
        <v/>
      </c>
      <c r="Z918" s="39" t="str">
        <f t="shared" si="105"/>
        <v/>
      </c>
      <c r="AB918" s="106" t="str">
        <f t="shared" si="106"/>
        <v/>
      </c>
    </row>
    <row r="919" spans="1:28" x14ac:dyDescent="0.25">
      <c r="A919" s="14"/>
      <c r="B919" s="153" t="str">
        <f t="shared" si="100"/>
        <v/>
      </c>
      <c r="C919" s="14"/>
      <c r="D919" s="460"/>
      <c r="E919" s="446"/>
      <c r="F919" s="445"/>
      <c r="G919" s="462"/>
      <c r="H919" s="484"/>
      <c r="I919" s="463"/>
      <c r="J919" s="485"/>
      <c r="K919" s="14"/>
      <c r="Q919" s="127" t="str">
        <f t="shared" si="101"/>
        <v/>
      </c>
      <c r="S919" s="39" t="str">
        <f>IF($H919=$O$5, "", IF($D919="", "", IF($D919&lt;Dashboard!$AJ$1, $S$3, IF($D919=Dashboard!$AJ$1, $S$4, IF($T919&lt;=$T$5, $S$5, $S$6)))))</f>
        <v/>
      </c>
      <c r="T919" s="39" t="str">
        <f>IF($H919=$O$5, "", IF($D919="", "", NETWORKDAYS(Dashboard!$AJ$1, $D919, Timesheet!$S$50:$S$89)-1))</f>
        <v/>
      </c>
      <c r="V919" s="76" t="str">
        <f t="shared" si="102"/>
        <v/>
      </c>
      <c r="W919" s="76" t="str">
        <f t="shared" si="103"/>
        <v/>
      </c>
      <c r="Y919" s="39" t="str">
        <f t="shared" si="104"/>
        <v/>
      </c>
      <c r="Z919" s="39" t="str">
        <f t="shared" si="105"/>
        <v/>
      </c>
      <c r="AB919" s="106" t="str">
        <f t="shared" si="106"/>
        <v/>
      </c>
    </row>
    <row r="920" spans="1:28" x14ac:dyDescent="0.25">
      <c r="A920" s="14"/>
      <c r="B920" s="153" t="str">
        <f t="shared" si="100"/>
        <v/>
      </c>
      <c r="C920" s="14"/>
      <c r="D920" s="460"/>
      <c r="E920" s="446"/>
      <c r="F920" s="445"/>
      <c r="G920" s="462"/>
      <c r="H920" s="484"/>
      <c r="I920" s="463"/>
      <c r="J920" s="485"/>
      <c r="K920" s="14"/>
      <c r="Q920" s="127" t="str">
        <f t="shared" si="101"/>
        <v/>
      </c>
      <c r="S920" s="39" t="str">
        <f>IF($H920=$O$5, "", IF($D920="", "", IF($D920&lt;Dashboard!$AJ$1, $S$3, IF($D920=Dashboard!$AJ$1, $S$4, IF($T920&lt;=$T$5, $S$5, $S$6)))))</f>
        <v/>
      </c>
      <c r="T920" s="39" t="str">
        <f>IF($H920=$O$5, "", IF($D920="", "", NETWORKDAYS(Dashboard!$AJ$1, $D920, Timesheet!$S$50:$S$89)-1))</f>
        <v/>
      </c>
      <c r="V920" s="76" t="str">
        <f t="shared" si="102"/>
        <v/>
      </c>
      <c r="W920" s="76" t="str">
        <f t="shared" si="103"/>
        <v/>
      </c>
      <c r="Y920" s="39" t="str">
        <f t="shared" si="104"/>
        <v/>
      </c>
      <c r="Z920" s="39" t="str">
        <f t="shared" si="105"/>
        <v/>
      </c>
      <c r="AB920" s="106" t="str">
        <f t="shared" si="106"/>
        <v/>
      </c>
    </row>
    <row r="921" spans="1:28" x14ac:dyDescent="0.25">
      <c r="A921" s="14"/>
      <c r="B921" s="153" t="str">
        <f t="shared" si="100"/>
        <v/>
      </c>
      <c r="C921" s="14"/>
      <c r="D921" s="460"/>
      <c r="E921" s="446"/>
      <c r="F921" s="445"/>
      <c r="G921" s="462"/>
      <c r="H921" s="484"/>
      <c r="I921" s="463"/>
      <c r="J921" s="485"/>
      <c r="K921" s="14"/>
      <c r="Q921" s="127" t="str">
        <f t="shared" si="101"/>
        <v/>
      </c>
      <c r="S921" s="39" t="str">
        <f>IF($H921=$O$5, "", IF($D921="", "", IF($D921&lt;Dashboard!$AJ$1, $S$3, IF($D921=Dashboard!$AJ$1, $S$4, IF($T921&lt;=$T$5, $S$5, $S$6)))))</f>
        <v/>
      </c>
      <c r="T921" s="39" t="str">
        <f>IF($H921=$O$5, "", IF($D921="", "", NETWORKDAYS(Dashboard!$AJ$1, $D921, Timesheet!$S$50:$S$89)-1))</f>
        <v/>
      </c>
      <c r="V921" s="76" t="str">
        <f t="shared" si="102"/>
        <v/>
      </c>
      <c r="W921" s="76" t="str">
        <f t="shared" si="103"/>
        <v/>
      </c>
      <c r="Y921" s="39" t="str">
        <f t="shared" si="104"/>
        <v/>
      </c>
      <c r="Z921" s="39" t="str">
        <f t="shared" si="105"/>
        <v/>
      </c>
      <c r="AB921" s="106" t="str">
        <f t="shared" si="106"/>
        <v/>
      </c>
    </row>
    <row r="922" spans="1:28" x14ac:dyDescent="0.25">
      <c r="A922" s="14"/>
      <c r="B922" s="153" t="str">
        <f t="shared" si="100"/>
        <v/>
      </c>
      <c r="C922" s="14"/>
      <c r="D922" s="460"/>
      <c r="E922" s="446"/>
      <c r="F922" s="445"/>
      <c r="G922" s="462"/>
      <c r="H922" s="484"/>
      <c r="I922" s="463"/>
      <c r="J922" s="485"/>
      <c r="K922" s="14"/>
      <c r="Q922" s="127" t="str">
        <f t="shared" si="101"/>
        <v/>
      </c>
      <c r="S922" s="39" t="str">
        <f>IF($H922=$O$5, "", IF($D922="", "", IF($D922&lt;Dashboard!$AJ$1, $S$3, IF($D922=Dashboard!$AJ$1, $S$4, IF($T922&lt;=$T$5, $S$5, $S$6)))))</f>
        <v/>
      </c>
      <c r="T922" s="39" t="str">
        <f>IF($H922=$O$5, "", IF($D922="", "", NETWORKDAYS(Dashboard!$AJ$1, $D922, Timesheet!$S$50:$S$89)-1))</f>
        <v/>
      </c>
      <c r="V922" s="76" t="str">
        <f t="shared" si="102"/>
        <v/>
      </c>
      <c r="W922" s="76" t="str">
        <f t="shared" si="103"/>
        <v/>
      </c>
      <c r="Y922" s="39" t="str">
        <f t="shared" si="104"/>
        <v/>
      </c>
      <c r="Z922" s="39" t="str">
        <f t="shared" si="105"/>
        <v/>
      </c>
      <c r="AB922" s="106" t="str">
        <f t="shared" si="106"/>
        <v/>
      </c>
    </row>
    <row r="923" spans="1:28" x14ac:dyDescent="0.25">
      <c r="A923" s="14"/>
      <c r="B923" s="153" t="str">
        <f t="shared" si="100"/>
        <v/>
      </c>
      <c r="C923" s="14"/>
      <c r="D923" s="460"/>
      <c r="E923" s="446"/>
      <c r="F923" s="445"/>
      <c r="G923" s="462"/>
      <c r="H923" s="484"/>
      <c r="I923" s="463"/>
      <c r="J923" s="485"/>
      <c r="K923" s="14"/>
      <c r="Q923" s="127" t="str">
        <f t="shared" si="101"/>
        <v/>
      </c>
      <c r="S923" s="39" t="str">
        <f>IF($H923=$O$5, "", IF($D923="", "", IF($D923&lt;Dashboard!$AJ$1, $S$3, IF($D923=Dashboard!$AJ$1, $S$4, IF($T923&lt;=$T$5, $S$5, $S$6)))))</f>
        <v/>
      </c>
      <c r="T923" s="39" t="str">
        <f>IF($H923=$O$5, "", IF($D923="", "", NETWORKDAYS(Dashboard!$AJ$1, $D923, Timesheet!$S$50:$S$89)-1))</f>
        <v/>
      </c>
      <c r="V923" s="76" t="str">
        <f t="shared" si="102"/>
        <v/>
      </c>
      <c r="W923" s="76" t="str">
        <f t="shared" si="103"/>
        <v/>
      </c>
      <c r="Y923" s="39" t="str">
        <f t="shared" si="104"/>
        <v/>
      </c>
      <c r="Z923" s="39" t="str">
        <f t="shared" si="105"/>
        <v/>
      </c>
      <c r="AB923" s="106" t="str">
        <f t="shared" si="106"/>
        <v/>
      </c>
    </row>
    <row r="924" spans="1:28" x14ac:dyDescent="0.25">
      <c r="A924" s="14"/>
      <c r="B924" s="153" t="str">
        <f t="shared" si="100"/>
        <v/>
      </c>
      <c r="C924" s="14"/>
      <c r="D924" s="460"/>
      <c r="E924" s="446"/>
      <c r="F924" s="445"/>
      <c r="G924" s="462"/>
      <c r="H924" s="484"/>
      <c r="I924" s="463"/>
      <c r="J924" s="485"/>
      <c r="K924" s="14"/>
      <c r="Q924" s="127" t="str">
        <f t="shared" si="101"/>
        <v/>
      </c>
      <c r="S924" s="39" t="str">
        <f>IF($H924=$O$5, "", IF($D924="", "", IF($D924&lt;Dashboard!$AJ$1, $S$3, IF($D924=Dashboard!$AJ$1, $S$4, IF($T924&lt;=$T$5, $S$5, $S$6)))))</f>
        <v/>
      </c>
      <c r="T924" s="39" t="str">
        <f>IF($H924=$O$5, "", IF($D924="", "", NETWORKDAYS(Dashboard!$AJ$1, $D924, Timesheet!$S$50:$S$89)-1))</f>
        <v/>
      </c>
      <c r="V924" s="76" t="str">
        <f t="shared" si="102"/>
        <v/>
      </c>
      <c r="W924" s="76" t="str">
        <f t="shared" si="103"/>
        <v/>
      </c>
      <c r="Y924" s="39" t="str">
        <f t="shared" si="104"/>
        <v/>
      </c>
      <c r="Z924" s="39" t="str">
        <f t="shared" si="105"/>
        <v/>
      </c>
      <c r="AB924" s="106" t="str">
        <f t="shared" si="106"/>
        <v/>
      </c>
    </row>
    <row r="925" spans="1:28" x14ac:dyDescent="0.25">
      <c r="A925" s="14"/>
      <c r="B925" s="153" t="str">
        <f t="shared" si="100"/>
        <v/>
      </c>
      <c r="C925" s="14"/>
      <c r="D925" s="460"/>
      <c r="E925" s="446"/>
      <c r="F925" s="445"/>
      <c r="G925" s="462"/>
      <c r="H925" s="484"/>
      <c r="I925" s="463"/>
      <c r="J925" s="485"/>
      <c r="K925" s="14"/>
      <c r="Q925" s="127" t="str">
        <f t="shared" si="101"/>
        <v/>
      </c>
      <c r="S925" s="39" t="str">
        <f>IF($H925=$O$5, "", IF($D925="", "", IF($D925&lt;Dashboard!$AJ$1, $S$3, IF($D925=Dashboard!$AJ$1, $S$4, IF($T925&lt;=$T$5, $S$5, $S$6)))))</f>
        <v/>
      </c>
      <c r="T925" s="39" t="str">
        <f>IF($H925=$O$5, "", IF($D925="", "", NETWORKDAYS(Dashboard!$AJ$1, $D925, Timesheet!$S$50:$S$89)-1))</f>
        <v/>
      </c>
      <c r="V925" s="76" t="str">
        <f t="shared" si="102"/>
        <v/>
      </c>
      <c r="W925" s="76" t="str">
        <f t="shared" si="103"/>
        <v/>
      </c>
      <c r="Y925" s="39" t="str">
        <f t="shared" si="104"/>
        <v/>
      </c>
      <c r="Z925" s="39" t="str">
        <f t="shared" si="105"/>
        <v/>
      </c>
      <c r="AB925" s="106" t="str">
        <f t="shared" si="106"/>
        <v/>
      </c>
    </row>
    <row r="926" spans="1:28" x14ac:dyDescent="0.25">
      <c r="A926" s="14"/>
      <c r="B926" s="153" t="str">
        <f t="shared" si="100"/>
        <v/>
      </c>
      <c r="C926" s="14"/>
      <c r="D926" s="460"/>
      <c r="E926" s="446"/>
      <c r="F926" s="445"/>
      <c r="G926" s="462"/>
      <c r="H926" s="484"/>
      <c r="I926" s="463"/>
      <c r="J926" s="485"/>
      <c r="K926" s="14"/>
      <c r="Q926" s="127" t="str">
        <f t="shared" si="101"/>
        <v/>
      </c>
      <c r="S926" s="39" t="str">
        <f>IF($H926=$O$5, "", IF($D926="", "", IF($D926&lt;Dashboard!$AJ$1, $S$3, IF($D926=Dashboard!$AJ$1, $S$4, IF($T926&lt;=$T$5, $S$5, $S$6)))))</f>
        <v/>
      </c>
      <c r="T926" s="39" t="str">
        <f>IF($H926=$O$5, "", IF($D926="", "", NETWORKDAYS(Dashboard!$AJ$1, $D926, Timesheet!$S$50:$S$89)-1))</f>
        <v/>
      </c>
      <c r="V926" s="76" t="str">
        <f t="shared" si="102"/>
        <v/>
      </c>
      <c r="W926" s="76" t="str">
        <f t="shared" si="103"/>
        <v/>
      </c>
      <c r="Y926" s="39" t="str">
        <f t="shared" si="104"/>
        <v/>
      </c>
      <c r="Z926" s="39" t="str">
        <f t="shared" si="105"/>
        <v/>
      </c>
      <c r="AB926" s="106" t="str">
        <f t="shared" si="106"/>
        <v/>
      </c>
    </row>
    <row r="927" spans="1:28" x14ac:dyDescent="0.25">
      <c r="A927" s="14"/>
      <c r="B927" s="153" t="str">
        <f t="shared" si="100"/>
        <v/>
      </c>
      <c r="C927" s="14"/>
      <c r="D927" s="460"/>
      <c r="E927" s="446"/>
      <c r="F927" s="445"/>
      <c r="G927" s="462"/>
      <c r="H927" s="484"/>
      <c r="I927" s="463"/>
      <c r="J927" s="485"/>
      <c r="K927" s="14"/>
      <c r="Q927" s="127" t="str">
        <f t="shared" si="101"/>
        <v/>
      </c>
      <c r="S927" s="39" t="str">
        <f>IF($H927=$O$5, "", IF($D927="", "", IF($D927&lt;Dashboard!$AJ$1, $S$3, IF($D927=Dashboard!$AJ$1, $S$4, IF($T927&lt;=$T$5, $S$5, $S$6)))))</f>
        <v/>
      </c>
      <c r="T927" s="39" t="str">
        <f>IF($H927=$O$5, "", IF($D927="", "", NETWORKDAYS(Dashboard!$AJ$1, $D927, Timesheet!$S$50:$S$89)-1))</f>
        <v/>
      </c>
      <c r="V927" s="76" t="str">
        <f t="shared" si="102"/>
        <v/>
      </c>
      <c r="W927" s="76" t="str">
        <f t="shared" si="103"/>
        <v/>
      </c>
      <c r="Y927" s="39" t="str">
        <f t="shared" si="104"/>
        <v/>
      </c>
      <c r="Z927" s="39" t="str">
        <f t="shared" si="105"/>
        <v/>
      </c>
      <c r="AB927" s="106" t="str">
        <f t="shared" si="106"/>
        <v/>
      </c>
    </row>
    <row r="928" spans="1:28" x14ac:dyDescent="0.25">
      <c r="A928" s="14"/>
      <c r="B928" s="153" t="str">
        <f t="shared" si="100"/>
        <v/>
      </c>
      <c r="C928" s="14"/>
      <c r="D928" s="460"/>
      <c r="E928" s="446"/>
      <c r="F928" s="445"/>
      <c r="G928" s="462"/>
      <c r="H928" s="484"/>
      <c r="I928" s="463"/>
      <c r="J928" s="485"/>
      <c r="K928" s="14"/>
      <c r="Q928" s="127" t="str">
        <f t="shared" si="101"/>
        <v/>
      </c>
      <c r="S928" s="39" t="str">
        <f>IF($H928=$O$5, "", IF($D928="", "", IF($D928&lt;Dashboard!$AJ$1, $S$3, IF($D928=Dashboard!$AJ$1, $S$4, IF($T928&lt;=$T$5, $S$5, $S$6)))))</f>
        <v/>
      </c>
      <c r="T928" s="39" t="str">
        <f>IF($H928=$O$5, "", IF($D928="", "", NETWORKDAYS(Dashboard!$AJ$1, $D928, Timesheet!$S$50:$S$89)-1))</f>
        <v/>
      </c>
      <c r="V928" s="76" t="str">
        <f t="shared" si="102"/>
        <v/>
      </c>
      <c r="W928" s="76" t="str">
        <f t="shared" si="103"/>
        <v/>
      </c>
      <c r="Y928" s="39" t="str">
        <f t="shared" si="104"/>
        <v/>
      </c>
      <c r="Z928" s="39" t="str">
        <f t="shared" si="105"/>
        <v/>
      </c>
      <c r="AB928" s="106" t="str">
        <f t="shared" si="106"/>
        <v/>
      </c>
    </row>
    <row r="929" spans="1:28" x14ac:dyDescent="0.25">
      <c r="A929" s="14"/>
      <c r="B929" s="153" t="str">
        <f t="shared" si="100"/>
        <v/>
      </c>
      <c r="C929" s="14"/>
      <c r="D929" s="460"/>
      <c r="E929" s="446"/>
      <c r="F929" s="445"/>
      <c r="G929" s="462"/>
      <c r="H929" s="484"/>
      <c r="I929" s="463"/>
      <c r="J929" s="485"/>
      <c r="K929" s="14"/>
      <c r="Q929" s="127" t="str">
        <f t="shared" si="101"/>
        <v/>
      </c>
      <c r="S929" s="39" t="str">
        <f>IF($H929=$O$5, "", IF($D929="", "", IF($D929&lt;Dashboard!$AJ$1, $S$3, IF($D929=Dashboard!$AJ$1, $S$4, IF($T929&lt;=$T$5, $S$5, $S$6)))))</f>
        <v/>
      </c>
      <c r="T929" s="39" t="str">
        <f>IF($H929=$O$5, "", IF($D929="", "", NETWORKDAYS(Dashboard!$AJ$1, $D929, Timesheet!$S$50:$S$89)-1))</f>
        <v/>
      </c>
      <c r="V929" s="76" t="str">
        <f t="shared" si="102"/>
        <v/>
      </c>
      <c r="W929" s="76" t="str">
        <f t="shared" si="103"/>
        <v/>
      </c>
      <c r="Y929" s="39" t="str">
        <f t="shared" si="104"/>
        <v/>
      </c>
      <c r="Z929" s="39" t="str">
        <f t="shared" si="105"/>
        <v/>
      </c>
      <c r="AB929" s="106" t="str">
        <f t="shared" si="106"/>
        <v/>
      </c>
    </row>
    <row r="930" spans="1:28" x14ac:dyDescent="0.25">
      <c r="A930" s="14"/>
      <c r="B930" s="153" t="str">
        <f t="shared" si="100"/>
        <v/>
      </c>
      <c r="C930" s="14"/>
      <c r="D930" s="460"/>
      <c r="E930" s="446"/>
      <c r="F930" s="445"/>
      <c r="G930" s="462"/>
      <c r="H930" s="484"/>
      <c r="I930" s="463"/>
      <c r="J930" s="485"/>
      <c r="K930" s="14"/>
      <c r="Q930" s="127" t="str">
        <f t="shared" si="101"/>
        <v/>
      </c>
      <c r="S930" s="39" t="str">
        <f>IF($H930=$O$5, "", IF($D930="", "", IF($D930&lt;Dashboard!$AJ$1, $S$3, IF($D930=Dashboard!$AJ$1, $S$4, IF($T930&lt;=$T$5, $S$5, $S$6)))))</f>
        <v/>
      </c>
      <c r="T930" s="39" t="str">
        <f>IF($H930=$O$5, "", IF($D930="", "", NETWORKDAYS(Dashboard!$AJ$1, $D930, Timesheet!$S$50:$S$89)-1))</f>
        <v/>
      </c>
      <c r="V930" s="76" t="str">
        <f t="shared" si="102"/>
        <v/>
      </c>
      <c r="W930" s="76" t="str">
        <f t="shared" si="103"/>
        <v/>
      </c>
      <c r="Y930" s="39" t="str">
        <f t="shared" si="104"/>
        <v/>
      </c>
      <c r="Z930" s="39" t="str">
        <f t="shared" si="105"/>
        <v/>
      </c>
      <c r="AB930" s="106" t="str">
        <f t="shared" si="106"/>
        <v/>
      </c>
    </row>
    <row r="931" spans="1:28" x14ac:dyDescent="0.25">
      <c r="A931" s="14"/>
      <c r="B931" s="153" t="str">
        <f t="shared" si="100"/>
        <v/>
      </c>
      <c r="C931" s="14"/>
      <c r="D931" s="460"/>
      <c r="E931" s="446"/>
      <c r="F931" s="445"/>
      <c r="G931" s="462"/>
      <c r="H931" s="484"/>
      <c r="I931" s="463"/>
      <c r="J931" s="485"/>
      <c r="K931" s="14"/>
      <c r="Q931" s="127" t="str">
        <f t="shared" si="101"/>
        <v/>
      </c>
      <c r="S931" s="39" t="str">
        <f>IF($H931=$O$5, "", IF($D931="", "", IF($D931&lt;Dashboard!$AJ$1, $S$3, IF($D931=Dashboard!$AJ$1, $S$4, IF($T931&lt;=$T$5, $S$5, $S$6)))))</f>
        <v/>
      </c>
      <c r="T931" s="39" t="str">
        <f>IF($H931=$O$5, "", IF($D931="", "", NETWORKDAYS(Dashboard!$AJ$1, $D931, Timesheet!$S$50:$S$89)-1))</f>
        <v/>
      </c>
      <c r="V931" s="76" t="str">
        <f t="shared" si="102"/>
        <v/>
      </c>
      <c r="W931" s="76" t="str">
        <f t="shared" si="103"/>
        <v/>
      </c>
      <c r="Y931" s="39" t="str">
        <f t="shared" si="104"/>
        <v/>
      </c>
      <c r="Z931" s="39" t="str">
        <f t="shared" si="105"/>
        <v/>
      </c>
      <c r="AB931" s="106" t="str">
        <f t="shared" si="106"/>
        <v/>
      </c>
    </row>
    <row r="932" spans="1:28" x14ac:dyDescent="0.25">
      <c r="A932" s="14"/>
      <c r="B932" s="153" t="str">
        <f t="shared" si="100"/>
        <v/>
      </c>
      <c r="C932" s="14"/>
      <c r="D932" s="460"/>
      <c r="E932" s="446"/>
      <c r="F932" s="445"/>
      <c r="G932" s="462"/>
      <c r="H932" s="484"/>
      <c r="I932" s="463"/>
      <c r="J932" s="485"/>
      <c r="K932" s="14"/>
      <c r="Q932" s="127" t="str">
        <f t="shared" si="101"/>
        <v/>
      </c>
      <c r="S932" s="39" t="str">
        <f>IF($H932=$O$5, "", IF($D932="", "", IF($D932&lt;Dashboard!$AJ$1, $S$3, IF($D932=Dashboard!$AJ$1, $S$4, IF($T932&lt;=$T$5, $S$5, $S$6)))))</f>
        <v/>
      </c>
      <c r="T932" s="39" t="str">
        <f>IF($H932=$O$5, "", IF($D932="", "", NETWORKDAYS(Dashboard!$AJ$1, $D932, Timesheet!$S$50:$S$89)-1))</f>
        <v/>
      </c>
      <c r="V932" s="76" t="str">
        <f t="shared" si="102"/>
        <v/>
      </c>
      <c r="W932" s="76" t="str">
        <f t="shared" si="103"/>
        <v/>
      </c>
      <c r="Y932" s="39" t="str">
        <f t="shared" si="104"/>
        <v/>
      </c>
      <c r="Z932" s="39" t="str">
        <f t="shared" si="105"/>
        <v/>
      </c>
      <c r="AB932" s="106" t="str">
        <f t="shared" si="106"/>
        <v/>
      </c>
    </row>
    <row r="933" spans="1:28" x14ac:dyDescent="0.25">
      <c r="A933" s="14"/>
      <c r="B933" s="153" t="str">
        <f t="shared" si="100"/>
        <v/>
      </c>
      <c r="C933" s="14"/>
      <c r="D933" s="460"/>
      <c r="E933" s="446"/>
      <c r="F933" s="445"/>
      <c r="G933" s="462"/>
      <c r="H933" s="484"/>
      <c r="I933" s="463"/>
      <c r="J933" s="485"/>
      <c r="K933" s="14"/>
      <c r="Q933" s="127" t="str">
        <f t="shared" si="101"/>
        <v/>
      </c>
      <c r="S933" s="39" t="str">
        <f>IF($H933=$O$5, "", IF($D933="", "", IF($D933&lt;Dashboard!$AJ$1, $S$3, IF($D933=Dashboard!$AJ$1, $S$4, IF($T933&lt;=$T$5, $S$5, $S$6)))))</f>
        <v/>
      </c>
      <c r="T933" s="39" t="str">
        <f>IF($H933=$O$5, "", IF($D933="", "", NETWORKDAYS(Dashboard!$AJ$1, $D933, Timesheet!$S$50:$S$89)-1))</f>
        <v/>
      </c>
      <c r="V933" s="76" t="str">
        <f t="shared" si="102"/>
        <v/>
      </c>
      <c r="W933" s="76" t="str">
        <f t="shared" si="103"/>
        <v/>
      </c>
      <c r="Y933" s="39" t="str">
        <f t="shared" si="104"/>
        <v/>
      </c>
      <c r="Z933" s="39" t="str">
        <f t="shared" si="105"/>
        <v/>
      </c>
      <c r="AB933" s="106" t="str">
        <f t="shared" si="106"/>
        <v/>
      </c>
    </row>
    <row r="934" spans="1:28" x14ac:dyDescent="0.25">
      <c r="A934" s="14"/>
      <c r="B934" s="153" t="str">
        <f t="shared" si="100"/>
        <v/>
      </c>
      <c r="C934" s="14"/>
      <c r="D934" s="460"/>
      <c r="E934" s="446"/>
      <c r="F934" s="445"/>
      <c r="G934" s="462"/>
      <c r="H934" s="484"/>
      <c r="I934" s="463"/>
      <c r="J934" s="485"/>
      <c r="K934" s="14"/>
      <c r="Q934" s="127" t="str">
        <f t="shared" si="101"/>
        <v/>
      </c>
      <c r="S934" s="39" t="str">
        <f>IF($H934=$O$5, "", IF($D934="", "", IF($D934&lt;Dashboard!$AJ$1, $S$3, IF($D934=Dashboard!$AJ$1, $S$4, IF($T934&lt;=$T$5, $S$5, $S$6)))))</f>
        <v/>
      </c>
      <c r="T934" s="39" t="str">
        <f>IF($H934=$O$5, "", IF($D934="", "", NETWORKDAYS(Dashboard!$AJ$1, $D934, Timesheet!$S$50:$S$89)-1))</f>
        <v/>
      </c>
      <c r="V934" s="76" t="str">
        <f t="shared" si="102"/>
        <v/>
      </c>
      <c r="W934" s="76" t="str">
        <f t="shared" si="103"/>
        <v/>
      </c>
      <c r="Y934" s="39" t="str">
        <f t="shared" si="104"/>
        <v/>
      </c>
      <c r="Z934" s="39" t="str">
        <f t="shared" si="105"/>
        <v/>
      </c>
      <c r="AB934" s="106" t="str">
        <f t="shared" si="106"/>
        <v/>
      </c>
    </row>
    <row r="935" spans="1:28" x14ac:dyDescent="0.25">
      <c r="A935" s="14"/>
      <c r="B935" s="153" t="str">
        <f t="shared" si="100"/>
        <v/>
      </c>
      <c r="C935" s="14"/>
      <c r="D935" s="460"/>
      <c r="E935" s="446"/>
      <c r="F935" s="445"/>
      <c r="G935" s="462"/>
      <c r="H935" s="484"/>
      <c r="I935" s="463"/>
      <c r="J935" s="485"/>
      <c r="K935" s="14"/>
      <c r="Q935" s="127" t="str">
        <f t="shared" si="101"/>
        <v/>
      </c>
      <c r="S935" s="39" t="str">
        <f>IF($H935=$O$5, "", IF($D935="", "", IF($D935&lt;Dashboard!$AJ$1, $S$3, IF($D935=Dashboard!$AJ$1, $S$4, IF($T935&lt;=$T$5, $S$5, $S$6)))))</f>
        <v/>
      </c>
      <c r="T935" s="39" t="str">
        <f>IF($H935=$O$5, "", IF($D935="", "", NETWORKDAYS(Dashboard!$AJ$1, $D935, Timesheet!$S$50:$S$89)-1))</f>
        <v/>
      </c>
      <c r="V935" s="76" t="str">
        <f t="shared" si="102"/>
        <v/>
      </c>
      <c r="W935" s="76" t="str">
        <f t="shared" si="103"/>
        <v/>
      </c>
      <c r="Y935" s="39" t="str">
        <f t="shared" si="104"/>
        <v/>
      </c>
      <c r="Z935" s="39" t="str">
        <f t="shared" si="105"/>
        <v/>
      </c>
      <c r="AB935" s="106" t="str">
        <f t="shared" si="106"/>
        <v/>
      </c>
    </row>
    <row r="936" spans="1:28" x14ac:dyDescent="0.25">
      <c r="A936" s="14"/>
      <c r="B936" s="153" t="str">
        <f t="shared" si="100"/>
        <v/>
      </c>
      <c r="C936" s="14"/>
      <c r="D936" s="460"/>
      <c r="E936" s="446"/>
      <c r="F936" s="445"/>
      <c r="G936" s="462"/>
      <c r="H936" s="484"/>
      <c r="I936" s="463"/>
      <c r="J936" s="485"/>
      <c r="K936" s="14"/>
      <c r="Q936" s="127" t="str">
        <f t="shared" si="101"/>
        <v/>
      </c>
      <c r="S936" s="39" t="str">
        <f>IF($H936=$O$5, "", IF($D936="", "", IF($D936&lt;Dashboard!$AJ$1, $S$3, IF($D936=Dashboard!$AJ$1, $S$4, IF($T936&lt;=$T$5, $S$5, $S$6)))))</f>
        <v/>
      </c>
      <c r="T936" s="39" t="str">
        <f>IF($H936=$O$5, "", IF($D936="", "", NETWORKDAYS(Dashboard!$AJ$1, $D936, Timesheet!$S$50:$S$89)-1))</f>
        <v/>
      </c>
      <c r="V936" s="76" t="str">
        <f t="shared" si="102"/>
        <v/>
      </c>
      <c r="W936" s="76" t="str">
        <f t="shared" si="103"/>
        <v/>
      </c>
      <c r="Y936" s="39" t="str">
        <f t="shared" si="104"/>
        <v/>
      </c>
      <c r="Z936" s="39" t="str">
        <f t="shared" si="105"/>
        <v/>
      </c>
      <c r="AB936" s="106" t="str">
        <f t="shared" si="106"/>
        <v/>
      </c>
    </row>
    <row r="937" spans="1:28" x14ac:dyDescent="0.25">
      <c r="A937" s="14"/>
      <c r="B937" s="153" t="str">
        <f t="shared" si="100"/>
        <v/>
      </c>
      <c r="C937" s="14"/>
      <c r="D937" s="460"/>
      <c r="E937" s="446"/>
      <c r="F937" s="445"/>
      <c r="G937" s="462"/>
      <c r="H937" s="484"/>
      <c r="I937" s="463"/>
      <c r="J937" s="485"/>
      <c r="K937" s="14"/>
      <c r="Q937" s="127" t="str">
        <f t="shared" si="101"/>
        <v/>
      </c>
      <c r="S937" s="39" t="str">
        <f>IF($H937=$O$5, "", IF($D937="", "", IF($D937&lt;Dashboard!$AJ$1, $S$3, IF($D937=Dashboard!$AJ$1, $S$4, IF($T937&lt;=$T$5, $S$5, $S$6)))))</f>
        <v/>
      </c>
      <c r="T937" s="39" t="str">
        <f>IF($H937=$O$5, "", IF($D937="", "", NETWORKDAYS(Dashboard!$AJ$1, $D937, Timesheet!$S$50:$S$89)-1))</f>
        <v/>
      </c>
      <c r="V937" s="76" t="str">
        <f t="shared" si="102"/>
        <v/>
      </c>
      <c r="W937" s="76" t="str">
        <f t="shared" si="103"/>
        <v/>
      </c>
      <c r="Y937" s="39" t="str">
        <f t="shared" si="104"/>
        <v/>
      </c>
      <c r="Z937" s="39" t="str">
        <f t="shared" si="105"/>
        <v/>
      </c>
      <c r="AB937" s="106" t="str">
        <f t="shared" si="106"/>
        <v/>
      </c>
    </row>
    <row r="938" spans="1:28" x14ac:dyDescent="0.25">
      <c r="A938" s="14"/>
      <c r="B938" s="153" t="str">
        <f t="shared" si="100"/>
        <v/>
      </c>
      <c r="C938" s="14"/>
      <c r="D938" s="460"/>
      <c r="E938" s="446"/>
      <c r="F938" s="445"/>
      <c r="G938" s="462"/>
      <c r="H938" s="484"/>
      <c r="I938" s="463"/>
      <c r="J938" s="485"/>
      <c r="K938" s="14"/>
      <c r="Q938" s="127" t="str">
        <f t="shared" si="101"/>
        <v/>
      </c>
      <c r="S938" s="39" t="str">
        <f>IF($H938=$O$5, "", IF($D938="", "", IF($D938&lt;Dashboard!$AJ$1, $S$3, IF($D938=Dashboard!$AJ$1, $S$4, IF($T938&lt;=$T$5, $S$5, $S$6)))))</f>
        <v/>
      </c>
      <c r="T938" s="39" t="str">
        <f>IF($H938=$O$5, "", IF($D938="", "", NETWORKDAYS(Dashboard!$AJ$1, $D938, Timesheet!$S$50:$S$89)-1))</f>
        <v/>
      </c>
      <c r="V938" s="76" t="str">
        <f t="shared" si="102"/>
        <v/>
      </c>
      <c r="W938" s="76" t="str">
        <f t="shared" si="103"/>
        <v/>
      </c>
      <c r="Y938" s="39" t="str">
        <f t="shared" si="104"/>
        <v/>
      </c>
      <c r="Z938" s="39" t="str">
        <f t="shared" si="105"/>
        <v/>
      </c>
      <c r="AB938" s="106" t="str">
        <f t="shared" si="106"/>
        <v/>
      </c>
    </row>
    <row r="939" spans="1:28" x14ac:dyDescent="0.25">
      <c r="A939" s="14"/>
      <c r="B939" s="153" t="str">
        <f t="shared" si="100"/>
        <v/>
      </c>
      <c r="C939" s="14"/>
      <c r="D939" s="460"/>
      <c r="E939" s="446"/>
      <c r="F939" s="445"/>
      <c r="G939" s="462"/>
      <c r="H939" s="484"/>
      <c r="I939" s="463"/>
      <c r="J939" s="485"/>
      <c r="K939" s="14"/>
      <c r="Q939" s="127" t="str">
        <f t="shared" si="101"/>
        <v/>
      </c>
      <c r="S939" s="39" t="str">
        <f>IF($H939=$O$5, "", IF($D939="", "", IF($D939&lt;Dashboard!$AJ$1, $S$3, IF($D939=Dashboard!$AJ$1, $S$4, IF($T939&lt;=$T$5, $S$5, $S$6)))))</f>
        <v/>
      </c>
      <c r="T939" s="39" t="str">
        <f>IF($H939=$O$5, "", IF($D939="", "", NETWORKDAYS(Dashboard!$AJ$1, $D939, Timesheet!$S$50:$S$89)-1))</f>
        <v/>
      </c>
      <c r="V939" s="76" t="str">
        <f t="shared" si="102"/>
        <v/>
      </c>
      <c r="W939" s="76" t="str">
        <f t="shared" si="103"/>
        <v/>
      </c>
      <c r="Y939" s="39" t="str">
        <f t="shared" si="104"/>
        <v/>
      </c>
      <c r="Z939" s="39" t="str">
        <f t="shared" si="105"/>
        <v/>
      </c>
      <c r="AB939" s="106" t="str">
        <f t="shared" si="106"/>
        <v/>
      </c>
    </row>
    <row r="940" spans="1:28" x14ac:dyDescent="0.25">
      <c r="A940" s="14"/>
      <c r="B940" s="153" t="str">
        <f t="shared" si="100"/>
        <v/>
      </c>
      <c r="C940" s="14"/>
      <c r="D940" s="460"/>
      <c r="E940" s="446"/>
      <c r="F940" s="445"/>
      <c r="G940" s="462"/>
      <c r="H940" s="484"/>
      <c r="I940" s="463"/>
      <c r="J940" s="485"/>
      <c r="K940" s="14"/>
      <c r="Q940" s="127" t="str">
        <f t="shared" si="101"/>
        <v/>
      </c>
      <c r="S940" s="39" t="str">
        <f>IF($H940=$O$5, "", IF($D940="", "", IF($D940&lt;Dashboard!$AJ$1, $S$3, IF($D940=Dashboard!$AJ$1, $S$4, IF($T940&lt;=$T$5, $S$5, $S$6)))))</f>
        <v/>
      </c>
      <c r="T940" s="39" t="str">
        <f>IF($H940=$O$5, "", IF($D940="", "", NETWORKDAYS(Dashboard!$AJ$1, $D940, Timesheet!$S$50:$S$89)-1))</f>
        <v/>
      </c>
      <c r="V940" s="76" t="str">
        <f t="shared" si="102"/>
        <v/>
      </c>
      <c r="W940" s="76" t="str">
        <f t="shared" si="103"/>
        <v/>
      </c>
      <c r="Y940" s="39" t="str">
        <f t="shared" si="104"/>
        <v/>
      </c>
      <c r="Z940" s="39" t="str">
        <f t="shared" si="105"/>
        <v/>
      </c>
      <c r="AB940" s="106" t="str">
        <f t="shared" si="106"/>
        <v/>
      </c>
    </row>
    <row r="941" spans="1:28" x14ac:dyDescent="0.25">
      <c r="A941" s="14"/>
      <c r="B941" s="153" t="str">
        <f t="shared" si="100"/>
        <v/>
      </c>
      <c r="C941" s="14"/>
      <c r="D941" s="460"/>
      <c r="E941" s="446"/>
      <c r="F941" s="445"/>
      <c r="G941" s="462"/>
      <c r="H941" s="484"/>
      <c r="I941" s="463"/>
      <c r="J941" s="485"/>
      <c r="K941" s="14"/>
      <c r="Q941" s="127" t="str">
        <f t="shared" si="101"/>
        <v/>
      </c>
      <c r="S941" s="39" t="str">
        <f>IF($H941=$O$5, "", IF($D941="", "", IF($D941&lt;Dashboard!$AJ$1, $S$3, IF($D941=Dashboard!$AJ$1, $S$4, IF($T941&lt;=$T$5, $S$5, $S$6)))))</f>
        <v/>
      </c>
      <c r="T941" s="39" t="str">
        <f>IF($H941=$O$5, "", IF($D941="", "", NETWORKDAYS(Dashboard!$AJ$1, $D941, Timesheet!$S$50:$S$89)-1))</f>
        <v/>
      </c>
      <c r="V941" s="76" t="str">
        <f t="shared" si="102"/>
        <v/>
      </c>
      <c r="W941" s="76" t="str">
        <f t="shared" si="103"/>
        <v/>
      </c>
      <c r="Y941" s="39" t="str">
        <f t="shared" si="104"/>
        <v/>
      </c>
      <c r="Z941" s="39" t="str">
        <f t="shared" si="105"/>
        <v/>
      </c>
      <c r="AB941" s="106" t="str">
        <f t="shared" si="106"/>
        <v/>
      </c>
    </row>
    <row r="942" spans="1:28" x14ac:dyDescent="0.25">
      <c r="A942" s="14"/>
      <c r="B942" s="153" t="str">
        <f t="shared" si="100"/>
        <v/>
      </c>
      <c r="C942" s="14"/>
      <c r="D942" s="460"/>
      <c r="E942" s="446"/>
      <c r="F942" s="445"/>
      <c r="G942" s="462"/>
      <c r="H942" s="484"/>
      <c r="I942" s="463"/>
      <c r="J942" s="485"/>
      <c r="K942" s="14"/>
      <c r="Q942" s="127" t="str">
        <f t="shared" si="101"/>
        <v/>
      </c>
      <c r="S942" s="39" t="str">
        <f>IF($H942=$O$5, "", IF($D942="", "", IF($D942&lt;Dashboard!$AJ$1, $S$3, IF($D942=Dashboard!$AJ$1, $S$4, IF($T942&lt;=$T$5, $S$5, $S$6)))))</f>
        <v/>
      </c>
      <c r="T942" s="39" t="str">
        <f>IF($H942=$O$5, "", IF($D942="", "", NETWORKDAYS(Dashboard!$AJ$1, $D942, Timesheet!$S$50:$S$89)-1))</f>
        <v/>
      </c>
      <c r="V942" s="76" t="str">
        <f t="shared" si="102"/>
        <v/>
      </c>
      <c r="W942" s="76" t="str">
        <f t="shared" si="103"/>
        <v/>
      </c>
      <c r="Y942" s="39" t="str">
        <f t="shared" si="104"/>
        <v/>
      </c>
      <c r="Z942" s="39" t="str">
        <f t="shared" si="105"/>
        <v/>
      </c>
      <c r="AB942" s="106" t="str">
        <f t="shared" si="106"/>
        <v/>
      </c>
    </row>
    <row r="943" spans="1:28" x14ac:dyDescent="0.25">
      <c r="A943" s="14"/>
      <c r="B943" s="153" t="str">
        <f t="shared" si="100"/>
        <v/>
      </c>
      <c r="C943" s="14"/>
      <c r="D943" s="460"/>
      <c r="E943" s="446"/>
      <c r="F943" s="445"/>
      <c r="G943" s="462"/>
      <c r="H943" s="484"/>
      <c r="I943" s="463"/>
      <c r="J943" s="485"/>
      <c r="K943" s="14"/>
      <c r="Q943" s="127" t="str">
        <f t="shared" si="101"/>
        <v/>
      </c>
      <c r="S943" s="39" t="str">
        <f>IF($H943=$O$5, "", IF($D943="", "", IF($D943&lt;Dashboard!$AJ$1, $S$3, IF($D943=Dashboard!$AJ$1, $S$4, IF($T943&lt;=$T$5, $S$5, $S$6)))))</f>
        <v/>
      </c>
      <c r="T943" s="39" t="str">
        <f>IF($H943=$O$5, "", IF($D943="", "", NETWORKDAYS(Dashboard!$AJ$1, $D943, Timesheet!$S$50:$S$89)-1))</f>
        <v/>
      </c>
      <c r="V943" s="76" t="str">
        <f t="shared" si="102"/>
        <v/>
      </c>
      <c r="W943" s="76" t="str">
        <f t="shared" si="103"/>
        <v/>
      </c>
      <c r="Y943" s="39" t="str">
        <f t="shared" si="104"/>
        <v/>
      </c>
      <c r="Z943" s="39" t="str">
        <f t="shared" si="105"/>
        <v/>
      </c>
      <c r="AB943" s="106" t="str">
        <f t="shared" si="106"/>
        <v/>
      </c>
    </row>
    <row r="944" spans="1:28" x14ac:dyDescent="0.25">
      <c r="A944" s="14"/>
      <c r="B944" s="153" t="str">
        <f t="shared" si="100"/>
        <v/>
      </c>
      <c r="C944" s="14"/>
      <c r="D944" s="460"/>
      <c r="E944" s="446"/>
      <c r="F944" s="445"/>
      <c r="G944" s="462"/>
      <c r="H944" s="484"/>
      <c r="I944" s="463"/>
      <c r="J944" s="485"/>
      <c r="K944" s="14"/>
      <c r="Q944" s="127" t="str">
        <f t="shared" si="101"/>
        <v/>
      </c>
      <c r="S944" s="39" t="str">
        <f>IF($H944=$O$5, "", IF($D944="", "", IF($D944&lt;Dashboard!$AJ$1, $S$3, IF($D944=Dashboard!$AJ$1, $S$4, IF($T944&lt;=$T$5, $S$5, $S$6)))))</f>
        <v/>
      </c>
      <c r="T944" s="39" t="str">
        <f>IF($H944=$O$5, "", IF($D944="", "", NETWORKDAYS(Dashboard!$AJ$1, $D944, Timesheet!$S$50:$S$89)-1))</f>
        <v/>
      </c>
      <c r="V944" s="76" t="str">
        <f t="shared" si="102"/>
        <v/>
      </c>
      <c r="W944" s="76" t="str">
        <f t="shared" si="103"/>
        <v/>
      </c>
      <c r="Y944" s="39" t="str">
        <f t="shared" si="104"/>
        <v/>
      </c>
      <c r="Z944" s="39" t="str">
        <f t="shared" si="105"/>
        <v/>
      </c>
      <c r="AB944" s="106" t="str">
        <f t="shared" si="106"/>
        <v/>
      </c>
    </row>
    <row r="945" spans="1:28" x14ac:dyDescent="0.25">
      <c r="A945" s="14"/>
      <c r="B945" s="153" t="str">
        <f t="shared" si="100"/>
        <v/>
      </c>
      <c r="C945" s="14"/>
      <c r="D945" s="460"/>
      <c r="E945" s="446"/>
      <c r="F945" s="445"/>
      <c r="G945" s="462"/>
      <c r="H945" s="484"/>
      <c r="I945" s="463"/>
      <c r="J945" s="485"/>
      <c r="K945" s="14"/>
      <c r="Q945" s="127" t="str">
        <f t="shared" si="101"/>
        <v/>
      </c>
      <c r="S945" s="39" t="str">
        <f>IF($H945=$O$5, "", IF($D945="", "", IF($D945&lt;Dashboard!$AJ$1, $S$3, IF($D945=Dashboard!$AJ$1, $S$4, IF($T945&lt;=$T$5, $S$5, $S$6)))))</f>
        <v/>
      </c>
      <c r="T945" s="39" t="str">
        <f>IF($H945=$O$5, "", IF($D945="", "", NETWORKDAYS(Dashboard!$AJ$1, $D945, Timesheet!$S$50:$S$89)-1))</f>
        <v/>
      </c>
      <c r="V945" s="76" t="str">
        <f t="shared" si="102"/>
        <v/>
      </c>
      <c r="W945" s="76" t="str">
        <f t="shared" si="103"/>
        <v/>
      </c>
      <c r="Y945" s="39" t="str">
        <f t="shared" si="104"/>
        <v/>
      </c>
      <c r="Z945" s="39" t="str">
        <f t="shared" si="105"/>
        <v/>
      </c>
      <c r="AB945" s="106" t="str">
        <f t="shared" si="106"/>
        <v/>
      </c>
    </row>
    <row r="946" spans="1:28" x14ac:dyDescent="0.25">
      <c r="A946" s="14"/>
      <c r="B946" s="153" t="str">
        <f t="shared" si="100"/>
        <v/>
      </c>
      <c r="C946" s="14"/>
      <c r="D946" s="460"/>
      <c r="E946" s="446"/>
      <c r="F946" s="445"/>
      <c r="G946" s="462"/>
      <c r="H946" s="484"/>
      <c r="I946" s="463"/>
      <c r="J946" s="485"/>
      <c r="K946" s="14"/>
      <c r="Q946" s="127" t="str">
        <f t="shared" si="101"/>
        <v/>
      </c>
      <c r="S946" s="39" t="str">
        <f>IF($H946=$O$5, "", IF($D946="", "", IF($D946&lt;Dashboard!$AJ$1, $S$3, IF($D946=Dashboard!$AJ$1, $S$4, IF($T946&lt;=$T$5, $S$5, $S$6)))))</f>
        <v/>
      </c>
      <c r="T946" s="39" t="str">
        <f>IF($H946=$O$5, "", IF($D946="", "", NETWORKDAYS(Dashboard!$AJ$1, $D946, Timesheet!$S$50:$S$89)-1))</f>
        <v/>
      </c>
      <c r="V946" s="76" t="str">
        <f t="shared" si="102"/>
        <v/>
      </c>
      <c r="W946" s="76" t="str">
        <f t="shared" si="103"/>
        <v/>
      </c>
      <c r="Y946" s="39" t="str">
        <f t="shared" si="104"/>
        <v/>
      </c>
      <c r="Z946" s="39" t="str">
        <f t="shared" si="105"/>
        <v/>
      </c>
      <c r="AB946" s="106" t="str">
        <f t="shared" si="106"/>
        <v/>
      </c>
    </row>
    <row r="947" spans="1:28" x14ac:dyDescent="0.25">
      <c r="A947" s="14"/>
      <c r="B947" s="153" t="str">
        <f t="shared" si="100"/>
        <v/>
      </c>
      <c r="C947" s="14"/>
      <c r="D947" s="460"/>
      <c r="E947" s="446"/>
      <c r="F947" s="445"/>
      <c r="G947" s="462"/>
      <c r="H947" s="484"/>
      <c r="I947" s="463"/>
      <c r="J947" s="485"/>
      <c r="K947" s="14"/>
      <c r="Q947" s="127" t="str">
        <f t="shared" si="101"/>
        <v/>
      </c>
      <c r="S947" s="39" t="str">
        <f>IF($H947=$O$5, "", IF($D947="", "", IF($D947&lt;Dashboard!$AJ$1, $S$3, IF($D947=Dashboard!$AJ$1, $S$4, IF($T947&lt;=$T$5, $S$5, $S$6)))))</f>
        <v/>
      </c>
      <c r="T947" s="39" t="str">
        <f>IF($H947=$O$5, "", IF($D947="", "", NETWORKDAYS(Dashboard!$AJ$1, $D947, Timesheet!$S$50:$S$89)-1))</f>
        <v/>
      </c>
      <c r="V947" s="76" t="str">
        <f t="shared" si="102"/>
        <v/>
      </c>
      <c r="W947" s="76" t="str">
        <f t="shared" si="103"/>
        <v/>
      </c>
      <c r="Y947" s="39" t="str">
        <f t="shared" si="104"/>
        <v/>
      </c>
      <c r="Z947" s="39" t="str">
        <f t="shared" si="105"/>
        <v/>
      </c>
      <c r="AB947" s="106" t="str">
        <f t="shared" si="106"/>
        <v/>
      </c>
    </row>
    <row r="948" spans="1:28" x14ac:dyDescent="0.25">
      <c r="A948" s="14"/>
      <c r="B948" s="153" t="str">
        <f t="shared" si="100"/>
        <v/>
      </c>
      <c r="C948" s="14"/>
      <c r="D948" s="460"/>
      <c r="E948" s="446"/>
      <c r="F948" s="445"/>
      <c r="G948" s="462"/>
      <c r="H948" s="484"/>
      <c r="I948" s="463"/>
      <c r="J948" s="485"/>
      <c r="K948" s="14"/>
      <c r="Q948" s="127" t="str">
        <f t="shared" si="101"/>
        <v/>
      </c>
      <c r="S948" s="39" t="str">
        <f>IF($H948=$O$5, "", IF($D948="", "", IF($D948&lt;Dashboard!$AJ$1, $S$3, IF($D948=Dashboard!$AJ$1, $S$4, IF($T948&lt;=$T$5, $S$5, $S$6)))))</f>
        <v/>
      </c>
      <c r="T948" s="39" t="str">
        <f>IF($H948=$O$5, "", IF($D948="", "", NETWORKDAYS(Dashboard!$AJ$1, $D948, Timesheet!$S$50:$S$89)-1))</f>
        <v/>
      </c>
      <c r="V948" s="76" t="str">
        <f t="shared" si="102"/>
        <v/>
      </c>
      <c r="W948" s="76" t="str">
        <f t="shared" si="103"/>
        <v/>
      </c>
      <c r="Y948" s="39" t="str">
        <f t="shared" si="104"/>
        <v/>
      </c>
      <c r="Z948" s="39" t="str">
        <f t="shared" si="105"/>
        <v/>
      </c>
      <c r="AB948" s="106" t="str">
        <f t="shared" si="106"/>
        <v/>
      </c>
    </row>
    <row r="949" spans="1:28" x14ac:dyDescent="0.25">
      <c r="A949" s="14"/>
      <c r="B949" s="153" t="str">
        <f t="shared" si="100"/>
        <v/>
      </c>
      <c r="C949" s="14"/>
      <c r="D949" s="460"/>
      <c r="E949" s="446"/>
      <c r="F949" s="445"/>
      <c r="G949" s="462"/>
      <c r="H949" s="484"/>
      <c r="I949" s="463"/>
      <c r="J949" s="485"/>
      <c r="K949" s="14"/>
      <c r="Q949" s="127" t="str">
        <f t="shared" si="101"/>
        <v/>
      </c>
      <c r="S949" s="39" t="str">
        <f>IF($H949=$O$5, "", IF($D949="", "", IF($D949&lt;Dashboard!$AJ$1, $S$3, IF($D949=Dashboard!$AJ$1, $S$4, IF($T949&lt;=$T$5, $S$5, $S$6)))))</f>
        <v/>
      </c>
      <c r="T949" s="39" t="str">
        <f>IF($H949=$O$5, "", IF($D949="", "", NETWORKDAYS(Dashboard!$AJ$1, $D949, Timesheet!$S$50:$S$89)-1))</f>
        <v/>
      </c>
      <c r="V949" s="76" t="str">
        <f t="shared" si="102"/>
        <v/>
      </c>
      <c r="W949" s="76" t="str">
        <f t="shared" si="103"/>
        <v/>
      </c>
      <c r="Y949" s="39" t="str">
        <f t="shared" si="104"/>
        <v/>
      </c>
      <c r="Z949" s="39" t="str">
        <f t="shared" si="105"/>
        <v/>
      </c>
      <c r="AB949" s="106" t="str">
        <f t="shared" si="106"/>
        <v/>
      </c>
    </row>
    <row r="950" spans="1:28" x14ac:dyDescent="0.25">
      <c r="A950" s="14"/>
      <c r="B950" s="153" t="str">
        <f t="shared" si="100"/>
        <v/>
      </c>
      <c r="C950" s="14"/>
      <c r="D950" s="460"/>
      <c r="E950" s="446"/>
      <c r="F950" s="445"/>
      <c r="G950" s="462"/>
      <c r="H950" s="484"/>
      <c r="I950" s="463"/>
      <c r="J950" s="485"/>
      <c r="K950" s="14"/>
      <c r="Q950" s="127" t="str">
        <f t="shared" si="101"/>
        <v/>
      </c>
      <c r="S950" s="39" t="str">
        <f>IF($H950=$O$5, "", IF($D950="", "", IF($D950&lt;Dashboard!$AJ$1, $S$3, IF($D950=Dashboard!$AJ$1, $S$4, IF($T950&lt;=$T$5, $S$5, $S$6)))))</f>
        <v/>
      </c>
      <c r="T950" s="39" t="str">
        <f>IF($H950=$O$5, "", IF($D950="", "", NETWORKDAYS(Dashboard!$AJ$1, $D950, Timesheet!$S$50:$S$89)-1))</f>
        <v/>
      </c>
      <c r="V950" s="76" t="str">
        <f t="shared" si="102"/>
        <v/>
      </c>
      <c r="W950" s="76" t="str">
        <f t="shared" si="103"/>
        <v/>
      </c>
      <c r="Y950" s="39" t="str">
        <f t="shared" si="104"/>
        <v/>
      </c>
      <c r="Z950" s="39" t="str">
        <f t="shared" si="105"/>
        <v/>
      </c>
      <c r="AB950" s="106" t="str">
        <f t="shared" si="106"/>
        <v/>
      </c>
    </row>
    <row r="951" spans="1:28" x14ac:dyDescent="0.25">
      <c r="A951" s="14"/>
      <c r="B951" s="153" t="str">
        <f t="shared" si="100"/>
        <v/>
      </c>
      <c r="C951" s="14"/>
      <c r="D951" s="460"/>
      <c r="E951" s="446"/>
      <c r="F951" s="445"/>
      <c r="G951" s="462"/>
      <c r="H951" s="484"/>
      <c r="I951" s="463"/>
      <c r="J951" s="485"/>
      <c r="K951" s="14"/>
      <c r="Q951" s="127" t="str">
        <f t="shared" si="101"/>
        <v/>
      </c>
      <c r="S951" s="39" t="str">
        <f>IF($H951=$O$5, "", IF($D951="", "", IF($D951&lt;Dashboard!$AJ$1, $S$3, IF($D951=Dashboard!$AJ$1, $S$4, IF($T951&lt;=$T$5, $S$5, $S$6)))))</f>
        <v/>
      </c>
      <c r="T951" s="39" t="str">
        <f>IF($H951=$O$5, "", IF($D951="", "", NETWORKDAYS(Dashboard!$AJ$1, $D951, Timesheet!$S$50:$S$89)-1))</f>
        <v/>
      </c>
      <c r="V951" s="76" t="str">
        <f t="shared" si="102"/>
        <v/>
      </c>
      <c r="W951" s="76" t="str">
        <f t="shared" si="103"/>
        <v/>
      </c>
      <c r="Y951" s="39" t="str">
        <f t="shared" si="104"/>
        <v/>
      </c>
      <c r="Z951" s="39" t="str">
        <f t="shared" si="105"/>
        <v/>
      </c>
      <c r="AB951" s="106" t="str">
        <f t="shared" si="106"/>
        <v/>
      </c>
    </row>
    <row r="952" spans="1:28" x14ac:dyDescent="0.25">
      <c r="A952" s="14"/>
      <c r="B952" s="153" t="str">
        <f t="shared" si="100"/>
        <v/>
      </c>
      <c r="C952" s="14"/>
      <c r="D952" s="460"/>
      <c r="E952" s="446"/>
      <c r="F952" s="445"/>
      <c r="G952" s="462"/>
      <c r="H952" s="484"/>
      <c r="I952" s="463"/>
      <c r="J952" s="485"/>
      <c r="K952" s="14"/>
      <c r="Q952" s="127" t="str">
        <f t="shared" si="101"/>
        <v/>
      </c>
      <c r="S952" s="39" t="str">
        <f>IF($H952=$O$5, "", IF($D952="", "", IF($D952&lt;Dashboard!$AJ$1, $S$3, IF($D952=Dashboard!$AJ$1, $S$4, IF($T952&lt;=$T$5, $S$5, $S$6)))))</f>
        <v/>
      </c>
      <c r="T952" s="39" t="str">
        <f>IF($H952=$O$5, "", IF($D952="", "", NETWORKDAYS(Dashboard!$AJ$1, $D952, Timesheet!$S$50:$S$89)-1))</f>
        <v/>
      </c>
      <c r="V952" s="76" t="str">
        <f t="shared" si="102"/>
        <v/>
      </c>
      <c r="W952" s="76" t="str">
        <f t="shared" si="103"/>
        <v/>
      </c>
      <c r="Y952" s="39" t="str">
        <f t="shared" si="104"/>
        <v/>
      </c>
      <c r="Z952" s="39" t="str">
        <f t="shared" si="105"/>
        <v/>
      </c>
      <c r="AB952" s="106" t="str">
        <f t="shared" si="106"/>
        <v/>
      </c>
    </row>
    <row r="953" spans="1:28" x14ac:dyDescent="0.25">
      <c r="A953" s="14"/>
      <c r="B953" s="153" t="str">
        <f t="shared" si="100"/>
        <v/>
      </c>
      <c r="C953" s="14"/>
      <c r="D953" s="460"/>
      <c r="E953" s="446"/>
      <c r="F953" s="445"/>
      <c r="G953" s="462"/>
      <c r="H953" s="484"/>
      <c r="I953" s="463"/>
      <c r="J953" s="485"/>
      <c r="K953" s="14"/>
      <c r="Q953" s="127" t="str">
        <f t="shared" si="101"/>
        <v/>
      </c>
      <c r="S953" s="39" t="str">
        <f>IF($H953=$O$5, "", IF($D953="", "", IF($D953&lt;Dashboard!$AJ$1, $S$3, IF($D953=Dashboard!$AJ$1, $S$4, IF($T953&lt;=$T$5, $S$5, $S$6)))))</f>
        <v/>
      </c>
      <c r="T953" s="39" t="str">
        <f>IF($H953=$O$5, "", IF($D953="", "", NETWORKDAYS(Dashboard!$AJ$1, $D953, Timesheet!$S$50:$S$89)-1))</f>
        <v/>
      </c>
      <c r="V953" s="76" t="str">
        <f t="shared" si="102"/>
        <v/>
      </c>
      <c r="W953" s="76" t="str">
        <f t="shared" si="103"/>
        <v/>
      </c>
      <c r="Y953" s="39" t="str">
        <f t="shared" si="104"/>
        <v/>
      </c>
      <c r="Z953" s="39" t="str">
        <f t="shared" si="105"/>
        <v/>
      </c>
      <c r="AB953" s="106" t="str">
        <f t="shared" si="106"/>
        <v/>
      </c>
    </row>
    <row r="954" spans="1:28" x14ac:dyDescent="0.25">
      <c r="A954" s="14"/>
      <c r="B954" s="153" t="str">
        <f t="shared" si="100"/>
        <v/>
      </c>
      <c r="C954" s="14"/>
      <c r="D954" s="460"/>
      <c r="E954" s="446"/>
      <c r="F954" s="445"/>
      <c r="G954" s="462"/>
      <c r="H954" s="484"/>
      <c r="I954" s="463"/>
      <c r="J954" s="485"/>
      <c r="K954" s="14"/>
      <c r="Q954" s="127" t="str">
        <f t="shared" si="101"/>
        <v/>
      </c>
      <c r="S954" s="39" t="str">
        <f>IF($H954=$O$5, "", IF($D954="", "", IF($D954&lt;Dashboard!$AJ$1, $S$3, IF($D954=Dashboard!$AJ$1, $S$4, IF($T954&lt;=$T$5, $S$5, $S$6)))))</f>
        <v/>
      </c>
      <c r="T954" s="39" t="str">
        <f>IF($H954=$O$5, "", IF($D954="", "", NETWORKDAYS(Dashboard!$AJ$1, $D954, Timesheet!$S$50:$S$89)-1))</f>
        <v/>
      </c>
      <c r="V954" s="76" t="str">
        <f t="shared" si="102"/>
        <v/>
      </c>
      <c r="W954" s="76" t="str">
        <f t="shared" si="103"/>
        <v/>
      </c>
      <c r="Y954" s="39" t="str">
        <f t="shared" si="104"/>
        <v/>
      </c>
      <c r="Z954" s="39" t="str">
        <f t="shared" si="105"/>
        <v/>
      </c>
      <c r="AB954" s="106" t="str">
        <f t="shared" si="106"/>
        <v/>
      </c>
    </row>
    <row r="955" spans="1:28" x14ac:dyDescent="0.25">
      <c r="A955" s="14"/>
      <c r="B955" s="153" t="str">
        <f t="shared" si="100"/>
        <v/>
      </c>
      <c r="C955" s="14"/>
      <c r="D955" s="460"/>
      <c r="E955" s="446"/>
      <c r="F955" s="445"/>
      <c r="G955" s="462"/>
      <c r="H955" s="484"/>
      <c r="I955" s="463"/>
      <c r="J955" s="485"/>
      <c r="K955" s="14"/>
      <c r="Q955" s="127" t="str">
        <f t="shared" si="101"/>
        <v/>
      </c>
      <c r="S955" s="39" t="str">
        <f>IF($H955=$O$5, "", IF($D955="", "", IF($D955&lt;Dashboard!$AJ$1, $S$3, IF($D955=Dashboard!$AJ$1, $S$4, IF($T955&lt;=$T$5, $S$5, $S$6)))))</f>
        <v/>
      </c>
      <c r="T955" s="39" t="str">
        <f>IF($H955=$O$5, "", IF($D955="", "", NETWORKDAYS(Dashboard!$AJ$1, $D955, Timesheet!$S$50:$S$89)-1))</f>
        <v/>
      </c>
      <c r="V955" s="76" t="str">
        <f t="shared" si="102"/>
        <v/>
      </c>
      <c r="W955" s="76" t="str">
        <f t="shared" si="103"/>
        <v/>
      </c>
      <c r="Y955" s="39" t="str">
        <f t="shared" si="104"/>
        <v/>
      </c>
      <c r="Z955" s="39" t="str">
        <f t="shared" si="105"/>
        <v/>
      </c>
      <c r="AB955" s="106" t="str">
        <f t="shared" si="106"/>
        <v/>
      </c>
    </row>
    <row r="956" spans="1:28" x14ac:dyDescent="0.25">
      <c r="A956" s="14"/>
      <c r="B956" s="153" t="str">
        <f t="shared" si="100"/>
        <v/>
      </c>
      <c r="C956" s="14"/>
      <c r="D956" s="460"/>
      <c r="E956" s="446"/>
      <c r="F956" s="445"/>
      <c r="G956" s="462"/>
      <c r="H956" s="484"/>
      <c r="I956" s="463"/>
      <c r="J956" s="485"/>
      <c r="K956" s="14"/>
      <c r="Q956" s="127" t="str">
        <f t="shared" si="101"/>
        <v/>
      </c>
      <c r="S956" s="39" t="str">
        <f>IF($H956=$O$5, "", IF($D956="", "", IF($D956&lt;Dashboard!$AJ$1, $S$3, IF($D956=Dashboard!$AJ$1, $S$4, IF($T956&lt;=$T$5, $S$5, $S$6)))))</f>
        <v/>
      </c>
      <c r="T956" s="39" t="str">
        <f>IF($H956=$O$5, "", IF($D956="", "", NETWORKDAYS(Dashboard!$AJ$1, $D956, Timesheet!$S$50:$S$89)-1))</f>
        <v/>
      </c>
      <c r="V956" s="76" t="str">
        <f t="shared" si="102"/>
        <v/>
      </c>
      <c r="W956" s="76" t="str">
        <f t="shared" si="103"/>
        <v/>
      </c>
      <c r="Y956" s="39" t="str">
        <f t="shared" si="104"/>
        <v/>
      </c>
      <c r="Z956" s="39" t="str">
        <f t="shared" si="105"/>
        <v/>
      </c>
      <c r="AB956" s="106" t="str">
        <f t="shared" si="106"/>
        <v/>
      </c>
    </row>
    <row r="957" spans="1:28" x14ac:dyDescent="0.25">
      <c r="A957" s="14"/>
      <c r="B957" s="153" t="str">
        <f t="shared" si="100"/>
        <v/>
      </c>
      <c r="C957" s="14"/>
      <c r="D957" s="460"/>
      <c r="E957" s="446"/>
      <c r="F957" s="445"/>
      <c r="G957" s="462"/>
      <c r="H957" s="484"/>
      <c r="I957" s="463"/>
      <c r="J957" s="485"/>
      <c r="K957" s="14"/>
      <c r="Q957" s="127" t="str">
        <f t="shared" si="101"/>
        <v/>
      </c>
      <c r="S957" s="39" t="str">
        <f>IF($H957=$O$5, "", IF($D957="", "", IF($D957&lt;Dashboard!$AJ$1, $S$3, IF($D957=Dashboard!$AJ$1, $S$4, IF($T957&lt;=$T$5, $S$5, $S$6)))))</f>
        <v/>
      </c>
      <c r="T957" s="39" t="str">
        <f>IF($H957=$O$5, "", IF($D957="", "", NETWORKDAYS(Dashboard!$AJ$1, $D957, Timesheet!$S$50:$S$89)-1))</f>
        <v/>
      </c>
      <c r="V957" s="76" t="str">
        <f t="shared" si="102"/>
        <v/>
      </c>
      <c r="W957" s="76" t="str">
        <f t="shared" si="103"/>
        <v/>
      </c>
      <c r="Y957" s="39" t="str">
        <f t="shared" si="104"/>
        <v/>
      </c>
      <c r="Z957" s="39" t="str">
        <f t="shared" si="105"/>
        <v/>
      </c>
      <c r="AB957" s="106" t="str">
        <f t="shared" si="106"/>
        <v/>
      </c>
    </row>
    <row r="958" spans="1:28" x14ac:dyDescent="0.25">
      <c r="A958" s="14"/>
      <c r="B958" s="153" t="str">
        <f t="shared" si="100"/>
        <v/>
      </c>
      <c r="C958" s="14"/>
      <c r="D958" s="460"/>
      <c r="E958" s="446"/>
      <c r="F958" s="445"/>
      <c r="G958" s="462"/>
      <c r="H958" s="484"/>
      <c r="I958" s="463"/>
      <c r="J958" s="485"/>
      <c r="K958" s="14"/>
      <c r="Q958" s="127" t="str">
        <f t="shared" si="101"/>
        <v/>
      </c>
      <c r="S958" s="39" t="str">
        <f>IF($H958=$O$5, "", IF($D958="", "", IF($D958&lt;Dashboard!$AJ$1, $S$3, IF($D958=Dashboard!$AJ$1, $S$4, IF($T958&lt;=$T$5, $S$5, $S$6)))))</f>
        <v/>
      </c>
      <c r="T958" s="39" t="str">
        <f>IF($H958=$O$5, "", IF($D958="", "", NETWORKDAYS(Dashboard!$AJ$1, $D958, Timesheet!$S$50:$S$89)-1))</f>
        <v/>
      </c>
      <c r="V958" s="76" t="str">
        <f t="shared" si="102"/>
        <v/>
      </c>
      <c r="W958" s="76" t="str">
        <f t="shared" si="103"/>
        <v/>
      </c>
      <c r="Y958" s="39" t="str">
        <f t="shared" si="104"/>
        <v/>
      </c>
      <c r="Z958" s="39" t="str">
        <f t="shared" si="105"/>
        <v/>
      </c>
      <c r="AB958" s="106" t="str">
        <f t="shared" si="106"/>
        <v/>
      </c>
    </row>
    <row r="959" spans="1:28" x14ac:dyDescent="0.25">
      <c r="A959" s="14"/>
      <c r="B959" s="153" t="str">
        <f t="shared" si="100"/>
        <v/>
      </c>
      <c r="C959" s="14"/>
      <c r="D959" s="460"/>
      <c r="E959" s="446"/>
      <c r="F959" s="445"/>
      <c r="G959" s="462"/>
      <c r="H959" s="484"/>
      <c r="I959" s="463"/>
      <c r="J959" s="485"/>
      <c r="K959" s="14"/>
      <c r="Q959" s="127" t="str">
        <f t="shared" si="101"/>
        <v/>
      </c>
      <c r="S959" s="39" t="str">
        <f>IF($H959=$O$5, "", IF($D959="", "", IF($D959&lt;Dashboard!$AJ$1, $S$3, IF($D959=Dashboard!$AJ$1, $S$4, IF($T959&lt;=$T$5, $S$5, $S$6)))))</f>
        <v/>
      </c>
      <c r="T959" s="39" t="str">
        <f>IF($H959=$O$5, "", IF($D959="", "", NETWORKDAYS(Dashboard!$AJ$1, $D959, Timesheet!$S$50:$S$89)-1))</f>
        <v/>
      </c>
      <c r="V959" s="76" t="str">
        <f t="shared" si="102"/>
        <v/>
      </c>
      <c r="W959" s="76" t="str">
        <f t="shared" si="103"/>
        <v/>
      </c>
      <c r="Y959" s="39" t="str">
        <f t="shared" si="104"/>
        <v/>
      </c>
      <c r="Z959" s="39" t="str">
        <f t="shared" si="105"/>
        <v/>
      </c>
      <c r="AB959" s="106" t="str">
        <f t="shared" si="106"/>
        <v/>
      </c>
    </row>
    <row r="960" spans="1:28" x14ac:dyDescent="0.25">
      <c r="A960" s="14"/>
      <c r="B960" s="153" t="str">
        <f t="shared" si="100"/>
        <v/>
      </c>
      <c r="C960" s="14"/>
      <c r="D960" s="460"/>
      <c r="E960" s="446"/>
      <c r="F960" s="445"/>
      <c r="G960" s="462"/>
      <c r="H960" s="484"/>
      <c r="I960" s="463"/>
      <c r="J960" s="485"/>
      <c r="K960" s="14"/>
      <c r="Q960" s="127" t="str">
        <f t="shared" si="101"/>
        <v/>
      </c>
      <c r="S960" s="39" t="str">
        <f>IF($H960=$O$5, "", IF($D960="", "", IF($D960&lt;Dashboard!$AJ$1, $S$3, IF($D960=Dashboard!$AJ$1, $S$4, IF($T960&lt;=$T$5, $S$5, $S$6)))))</f>
        <v/>
      </c>
      <c r="T960" s="39" t="str">
        <f>IF($H960=$O$5, "", IF($D960="", "", NETWORKDAYS(Dashboard!$AJ$1, $D960, Timesheet!$S$50:$S$89)-1))</f>
        <v/>
      </c>
      <c r="V960" s="76" t="str">
        <f t="shared" si="102"/>
        <v/>
      </c>
      <c r="W960" s="76" t="str">
        <f t="shared" si="103"/>
        <v/>
      </c>
      <c r="Y960" s="39" t="str">
        <f t="shared" si="104"/>
        <v/>
      </c>
      <c r="Z960" s="39" t="str">
        <f t="shared" si="105"/>
        <v/>
      </c>
      <c r="AB960" s="106" t="str">
        <f t="shared" si="106"/>
        <v/>
      </c>
    </row>
    <row r="961" spans="1:28" x14ac:dyDescent="0.25">
      <c r="A961" s="14"/>
      <c r="B961" s="153" t="str">
        <f t="shared" si="100"/>
        <v/>
      </c>
      <c r="C961" s="14"/>
      <c r="D961" s="460"/>
      <c r="E961" s="446"/>
      <c r="F961" s="445"/>
      <c r="G961" s="462"/>
      <c r="H961" s="484"/>
      <c r="I961" s="463"/>
      <c r="J961" s="485"/>
      <c r="K961" s="14"/>
      <c r="Q961" s="127" t="str">
        <f t="shared" si="101"/>
        <v/>
      </c>
      <c r="S961" s="39" t="str">
        <f>IF($H961=$O$5, "", IF($D961="", "", IF($D961&lt;Dashboard!$AJ$1, $S$3, IF($D961=Dashboard!$AJ$1, $S$4, IF($T961&lt;=$T$5, $S$5, $S$6)))))</f>
        <v/>
      </c>
      <c r="T961" s="39" t="str">
        <f>IF($H961=$O$5, "", IF($D961="", "", NETWORKDAYS(Dashboard!$AJ$1, $D961, Timesheet!$S$50:$S$89)-1))</f>
        <v/>
      </c>
      <c r="V961" s="76" t="str">
        <f t="shared" si="102"/>
        <v/>
      </c>
      <c r="W961" s="76" t="str">
        <f t="shared" si="103"/>
        <v/>
      </c>
      <c r="Y961" s="39" t="str">
        <f t="shared" si="104"/>
        <v/>
      </c>
      <c r="Z961" s="39" t="str">
        <f t="shared" si="105"/>
        <v/>
      </c>
      <c r="AB961" s="106" t="str">
        <f t="shared" si="106"/>
        <v/>
      </c>
    </row>
    <row r="962" spans="1:28" x14ac:dyDescent="0.25">
      <c r="A962" s="14"/>
      <c r="B962" s="153" t="str">
        <f t="shared" si="100"/>
        <v/>
      </c>
      <c r="C962" s="14"/>
      <c r="D962" s="460"/>
      <c r="E962" s="446"/>
      <c r="F962" s="445"/>
      <c r="G962" s="462"/>
      <c r="H962" s="484"/>
      <c r="I962" s="463"/>
      <c r="J962" s="485"/>
      <c r="K962" s="14"/>
      <c r="Q962" s="127" t="str">
        <f t="shared" si="101"/>
        <v/>
      </c>
      <c r="S962" s="39" t="str">
        <f>IF($H962=$O$5, "", IF($D962="", "", IF($D962&lt;Dashboard!$AJ$1, $S$3, IF($D962=Dashboard!$AJ$1, $S$4, IF($T962&lt;=$T$5, $S$5, $S$6)))))</f>
        <v/>
      </c>
      <c r="T962" s="39" t="str">
        <f>IF($H962=$O$5, "", IF($D962="", "", NETWORKDAYS(Dashboard!$AJ$1, $D962, Timesheet!$S$50:$S$89)-1))</f>
        <v/>
      </c>
      <c r="V962" s="76" t="str">
        <f t="shared" si="102"/>
        <v/>
      </c>
      <c r="W962" s="76" t="str">
        <f t="shared" si="103"/>
        <v/>
      </c>
      <c r="Y962" s="39" t="str">
        <f t="shared" si="104"/>
        <v/>
      </c>
      <c r="Z962" s="39" t="str">
        <f t="shared" si="105"/>
        <v/>
      </c>
      <c r="AB962" s="106" t="str">
        <f t="shared" si="106"/>
        <v/>
      </c>
    </row>
    <row r="963" spans="1:28" x14ac:dyDescent="0.25">
      <c r="A963" s="14"/>
      <c r="B963" s="153" t="str">
        <f t="shared" si="100"/>
        <v/>
      </c>
      <c r="C963" s="14"/>
      <c r="D963" s="460"/>
      <c r="E963" s="446"/>
      <c r="F963" s="445"/>
      <c r="G963" s="462"/>
      <c r="H963" s="484"/>
      <c r="I963" s="463"/>
      <c r="J963" s="485"/>
      <c r="K963" s="14"/>
      <c r="Q963" s="127" t="str">
        <f t="shared" si="101"/>
        <v/>
      </c>
      <c r="S963" s="39" t="str">
        <f>IF($H963=$O$5, "", IF($D963="", "", IF($D963&lt;Dashboard!$AJ$1, $S$3, IF($D963=Dashboard!$AJ$1, $S$4, IF($T963&lt;=$T$5, $S$5, $S$6)))))</f>
        <v/>
      </c>
      <c r="T963" s="39" t="str">
        <f>IF($H963=$O$5, "", IF($D963="", "", NETWORKDAYS(Dashboard!$AJ$1, $D963, Timesheet!$S$50:$S$89)-1))</f>
        <v/>
      </c>
      <c r="V963" s="76" t="str">
        <f t="shared" si="102"/>
        <v/>
      </c>
      <c r="W963" s="76" t="str">
        <f t="shared" si="103"/>
        <v/>
      </c>
      <c r="Y963" s="39" t="str">
        <f t="shared" si="104"/>
        <v/>
      </c>
      <c r="Z963" s="39" t="str">
        <f t="shared" si="105"/>
        <v/>
      </c>
      <c r="AB963" s="106" t="str">
        <f t="shared" si="106"/>
        <v/>
      </c>
    </row>
    <row r="964" spans="1:28" x14ac:dyDescent="0.25">
      <c r="A964" s="14"/>
      <c r="B964" s="153" t="str">
        <f t="shared" si="100"/>
        <v/>
      </c>
      <c r="C964" s="14"/>
      <c r="D964" s="460"/>
      <c r="E964" s="446"/>
      <c r="F964" s="445"/>
      <c r="G964" s="462"/>
      <c r="H964" s="484"/>
      <c r="I964" s="463"/>
      <c r="J964" s="485"/>
      <c r="K964" s="14"/>
      <c r="Q964" s="127" t="str">
        <f t="shared" si="101"/>
        <v/>
      </c>
      <c r="S964" s="39" t="str">
        <f>IF($H964=$O$5, "", IF($D964="", "", IF($D964&lt;Dashboard!$AJ$1, $S$3, IF($D964=Dashboard!$AJ$1, $S$4, IF($T964&lt;=$T$5, $S$5, $S$6)))))</f>
        <v/>
      </c>
      <c r="T964" s="39" t="str">
        <f>IF($H964=$O$5, "", IF($D964="", "", NETWORKDAYS(Dashboard!$AJ$1, $D964, Timesheet!$S$50:$S$89)-1))</f>
        <v/>
      </c>
      <c r="V964" s="76" t="str">
        <f t="shared" si="102"/>
        <v/>
      </c>
      <c r="W964" s="76" t="str">
        <f t="shared" si="103"/>
        <v/>
      </c>
      <c r="Y964" s="39" t="str">
        <f t="shared" si="104"/>
        <v/>
      </c>
      <c r="Z964" s="39" t="str">
        <f t="shared" si="105"/>
        <v/>
      </c>
      <c r="AB964" s="106" t="str">
        <f t="shared" si="106"/>
        <v/>
      </c>
    </row>
    <row r="965" spans="1:28" x14ac:dyDescent="0.25">
      <c r="A965" s="14"/>
      <c r="B965" s="153" t="str">
        <f t="shared" si="100"/>
        <v/>
      </c>
      <c r="C965" s="14"/>
      <c r="D965" s="460"/>
      <c r="E965" s="446"/>
      <c r="F965" s="445"/>
      <c r="G965" s="462"/>
      <c r="H965" s="484"/>
      <c r="I965" s="463"/>
      <c r="J965" s="485"/>
      <c r="K965" s="14"/>
      <c r="Q965" s="127" t="str">
        <f t="shared" si="101"/>
        <v/>
      </c>
      <c r="S965" s="39" t="str">
        <f>IF($H965=$O$5, "", IF($D965="", "", IF($D965&lt;Dashboard!$AJ$1, $S$3, IF($D965=Dashboard!$AJ$1, $S$4, IF($T965&lt;=$T$5, $S$5, $S$6)))))</f>
        <v/>
      </c>
      <c r="T965" s="39" t="str">
        <f>IF($H965=$O$5, "", IF($D965="", "", NETWORKDAYS(Dashboard!$AJ$1, $D965, Timesheet!$S$50:$S$89)-1))</f>
        <v/>
      </c>
      <c r="V965" s="76" t="str">
        <f t="shared" si="102"/>
        <v/>
      </c>
      <c r="W965" s="76" t="str">
        <f t="shared" si="103"/>
        <v/>
      </c>
      <c r="Y965" s="39" t="str">
        <f t="shared" si="104"/>
        <v/>
      </c>
      <c r="Z965" s="39" t="str">
        <f t="shared" si="105"/>
        <v/>
      </c>
      <c r="AB965" s="106" t="str">
        <f t="shared" si="106"/>
        <v/>
      </c>
    </row>
    <row r="966" spans="1:28" x14ac:dyDescent="0.25">
      <c r="A966" s="14"/>
      <c r="B966" s="153" t="str">
        <f t="shared" si="100"/>
        <v/>
      </c>
      <c r="C966" s="14"/>
      <c r="D966" s="460"/>
      <c r="E966" s="446"/>
      <c r="F966" s="445"/>
      <c r="G966" s="462"/>
      <c r="H966" s="484"/>
      <c r="I966" s="463"/>
      <c r="J966" s="485"/>
      <c r="K966" s="14"/>
      <c r="Q966" s="127" t="str">
        <f t="shared" si="101"/>
        <v/>
      </c>
      <c r="S966" s="39" t="str">
        <f>IF($H966=$O$5, "", IF($D966="", "", IF($D966&lt;Dashboard!$AJ$1, $S$3, IF($D966=Dashboard!$AJ$1, $S$4, IF($T966&lt;=$T$5, $S$5, $S$6)))))</f>
        <v/>
      </c>
      <c r="T966" s="39" t="str">
        <f>IF($H966=$O$5, "", IF($D966="", "", NETWORKDAYS(Dashboard!$AJ$1, $D966, Timesheet!$S$50:$S$89)-1))</f>
        <v/>
      </c>
      <c r="V966" s="76" t="str">
        <f t="shared" si="102"/>
        <v/>
      </c>
      <c r="W966" s="76" t="str">
        <f t="shared" si="103"/>
        <v/>
      </c>
      <c r="Y966" s="39" t="str">
        <f t="shared" si="104"/>
        <v/>
      </c>
      <c r="Z966" s="39" t="str">
        <f t="shared" si="105"/>
        <v/>
      </c>
      <c r="AB966" s="106" t="str">
        <f t="shared" si="106"/>
        <v/>
      </c>
    </row>
    <row r="967" spans="1:28" x14ac:dyDescent="0.25">
      <c r="A967" s="14"/>
      <c r="B967" s="153" t="str">
        <f t="shared" si="100"/>
        <v/>
      </c>
      <c r="C967" s="14"/>
      <c r="D967" s="460"/>
      <c r="E967" s="446"/>
      <c r="F967" s="445"/>
      <c r="G967" s="462"/>
      <c r="H967" s="484"/>
      <c r="I967" s="463"/>
      <c r="J967" s="485"/>
      <c r="K967" s="14"/>
      <c r="Q967" s="127" t="str">
        <f t="shared" si="101"/>
        <v/>
      </c>
      <c r="S967" s="39" t="str">
        <f>IF($H967=$O$5, "", IF($D967="", "", IF($D967&lt;Dashboard!$AJ$1, $S$3, IF($D967=Dashboard!$AJ$1, $S$4, IF($T967&lt;=$T$5, $S$5, $S$6)))))</f>
        <v/>
      </c>
      <c r="T967" s="39" t="str">
        <f>IF($H967=$O$5, "", IF($D967="", "", NETWORKDAYS(Dashboard!$AJ$1, $D967, Timesheet!$S$50:$S$89)-1))</f>
        <v/>
      </c>
      <c r="V967" s="76" t="str">
        <f t="shared" si="102"/>
        <v/>
      </c>
      <c r="W967" s="76" t="str">
        <f t="shared" si="103"/>
        <v/>
      </c>
      <c r="Y967" s="39" t="str">
        <f t="shared" si="104"/>
        <v/>
      </c>
      <c r="Z967" s="39" t="str">
        <f t="shared" si="105"/>
        <v/>
      </c>
      <c r="AB967" s="106" t="str">
        <f t="shared" si="106"/>
        <v/>
      </c>
    </row>
    <row r="968" spans="1:28" x14ac:dyDescent="0.25">
      <c r="A968" s="14"/>
      <c r="B968" s="153" t="str">
        <f t="shared" si="100"/>
        <v/>
      </c>
      <c r="C968" s="14"/>
      <c r="D968" s="460"/>
      <c r="E968" s="446"/>
      <c r="F968" s="445"/>
      <c r="G968" s="462"/>
      <c r="H968" s="484"/>
      <c r="I968" s="463"/>
      <c r="J968" s="485"/>
      <c r="K968" s="14"/>
      <c r="Q968" s="127" t="str">
        <f t="shared" si="101"/>
        <v/>
      </c>
      <c r="S968" s="39" t="str">
        <f>IF($H968=$O$5, "", IF($D968="", "", IF($D968&lt;Dashboard!$AJ$1, $S$3, IF($D968=Dashboard!$AJ$1, $S$4, IF($T968&lt;=$T$5, $S$5, $S$6)))))</f>
        <v/>
      </c>
      <c r="T968" s="39" t="str">
        <f>IF($H968=$O$5, "", IF($D968="", "", NETWORKDAYS(Dashboard!$AJ$1, $D968, Timesheet!$S$50:$S$89)-1))</f>
        <v/>
      </c>
      <c r="V968" s="76" t="str">
        <f t="shared" si="102"/>
        <v/>
      </c>
      <c r="W968" s="76" t="str">
        <f t="shared" si="103"/>
        <v/>
      </c>
      <c r="Y968" s="39" t="str">
        <f t="shared" si="104"/>
        <v/>
      </c>
      <c r="Z968" s="39" t="str">
        <f t="shared" si="105"/>
        <v/>
      </c>
      <c r="AB968" s="106" t="str">
        <f t="shared" si="106"/>
        <v/>
      </c>
    </row>
    <row r="969" spans="1:28" x14ac:dyDescent="0.25">
      <c r="A969" s="14"/>
      <c r="B969" s="153" t="str">
        <f t="shared" si="100"/>
        <v/>
      </c>
      <c r="C969" s="14"/>
      <c r="D969" s="460"/>
      <c r="E969" s="446"/>
      <c r="F969" s="445"/>
      <c r="G969" s="462"/>
      <c r="H969" s="484"/>
      <c r="I969" s="463"/>
      <c r="J969" s="485"/>
      <c r="K969" s="14"/>
      <c r="Q969" s="127" t="str">
        <f t="shared" si="101"/>
        <v/>
      </c>
      <c r="S969" s="39" t="str">
        <f>IF($H969=$O$5, "", IF($D969="", "", IF($D969&lt;Dashboard!$AJ$1, $S$3, IF($D969=Dashboard!$AJ$1, $S$4, IF($T969&lt;=$T$5, $S$5, $S$6)))))</f>
        <v/>
      </c>
      <c r="T969" s="39" t="str">
        <f>IF($H969=$O$5, "", IF($D969="", "", NETWORKDAYS(Dashboard!$AJ$1, $D969, Timesheet!$S$50:$S$89)-1))</f>
        <v/>
      </c>
      <c r="V969" s="76" t="str">
        <f t="shared" si="102"/>
        <v/>
      </c>
      <c r="W969" s="76" t="str">
        <f t="shared" si="103"/>
        <v/>
      </c>
      <c r="Y969" s="39" t="str">
        <f t="shared" si="104"/>
        <v/>
      </c>
      <c r="Z969" s="39" t="str">
        <f t="shared" si="105"/>
        <v/>
      </c>
      <c r="AB969" s="106" t="str">
        <f t="shared" si="106"/>
        <v/>
      </c>
    </row>
    <row r="970" spans="1:28" x14ac:dyDescent="0.25">
      <c r="A970" s="14"/>
      <c r="B970" s="153" t="str">
        <f t="shared" si="100"/>
        <v/>
      </c>
      <c r="C970" s="14"/>
      <c r="D970" s="460"/>
      <c r="E970" s="446"/>
      <c r="F970" s="445"/>
      <c r="G970" s="462"/>
      <c r="H970" s="484"/>
      <c r="I970" s="463"/>
      <c r="J970" s="485"/>
      <c r="K970" s="14"/>
      <c r="Q970" s="127" t="str">
        <f t="shared" si="101"/>
        <v/>
      </c>
      <c r="S970" s="39" t="str">
        <f>IF($H970=$O$5, "", IF($D970="", "", IF($D970&lt;Dashboard!$AJ$1, $S$3, IF($D970=Dashboard!$AJ$1, $S$4, IF($T970&lt;=$T$5, $S$5, $S$6)))))</f>
        <v/>
      </c>
      <c r="T970" s="39" t="str">
        <f>IF($H970=$O$5, "", IF($D970="", "", NETWORKDAYS(Dashboard!$AJ$1, $D970, Timesheet!$S$50:$S$89)-1))</f>
        <v/>
      </c>
      <c r="V970" s="76" t="str">
        <f t="shared" si="102"/>
        <v/>
      </c>
      <c r="W970" s="76" t="str">
        <f t="shared" si="103"/>
        <v/>
      </c>
      <c r="Y970" s="39" t="str">
        <f t="shared" si="104"/>
        <v/>
      </c>
      <c r="Z970" s="39" t="str">
        <f t="shared" si="105"/>
        <v/>
      </c>
      <c r="AB970" s="106" t="str">
        <f t="shared" si="106"/>
        <v/>
      </c>
    </row>
    <row r="971" spans="1:28" x14ac:dyDescent="0.25">
      <c r="A971" s="14"/>
      <c r="B971" s="153" t="str">
        <f t="shared" si="100"/>
        <v/>
      </c>
      <c r="C971" s="14"/>
      <c r="D971" s="460"/>
      <c r="E971" s="446"/>
      <c r="F971" s="445"/>
      <c r="G971" s="462"/>
      <c r="H971" s="484"/>
      <c r="I971" s="463"/>
      <c r="J971" s="485"/>
      <c r="K971" s="14"/>
      <c r="Q971" s="127" t="str">
        <f t="shared" si="101"/>
        <v/>
      </c>
      <c r="S971" s="39" t="str">
        <f>IF($H971=$O$5, "", IF($D971="", "", IF($D971&lt;Dashboard!$AJ$1, $S$3, IF($D971=Dashboard!$AJ$1, $S$4, IF($T971&lt;=$T$5, $S$5, $S$6)))))</f>
        <v/>
      </c>
      <c r="T971" s="39" t="str">
        <f>IF($H971=$O$5, "", IF($D971="", "", NETWORKDAYS(Dashboard!$AJ$1, $D971, Timesheet!$S$50:$S$89)-1))</f>
        <v/>
      </c>
      <c r="V971" s="76" t="str">
        <f t="shared" si="102"/>
        <v/>
      </c>
      <c r="W971" s="76" t="str">
        <f t="shared" si="103"/>
        <v/>
      </c>
      <c r="Y971" s="39" t="str">
        <f t="shared" si="104"/>
        <v/>
      </c>
      <c r="Z971" s="39" t="str">
        <f t="shared" si="105"/>
        <v/>
      </c>
      <c r="AB971" s="106" t="str">
        <f t="shared" si="106"/>
        <v/>
      </c>
    </row>
    <row r="972" spans="1:28" x14ac:dyDescent="0.25">
      <c r="A972" s="14"/>
      <c r="B972" s="153" t="str">
        <f t="shared" ref="B972:B989" si="107">IFERROR(INDEX($B$5:$B$7, MATCH($S972, $D$5:$D$7, 0)), "")</f>
        <v/>
      </c>
      <c r="C972" s="14"/>
      <c r="D972" s="460"/>
      <c r="E972" s="446"/>
      <c r="F972" s="445"/>
      <c r="G972" s="462"/>
      <c r="H972" s="484"/>
      <c r="I972" s="463"/>
      <c r="J972" s="485"/>
      <c r="K972" s="14"/>
      <c r="Q972" s="127" t="str">
        <f t="shared" ref="Q972:Q989" si="108">IF($G972="","",IFERROR(ROUND(INDEX($O$11:$O$18,MATCH($E972,$N$11:$N$18,0))*$G972*24, 2),""))</f>
        <v/>
      </c>
      <c r="S972" s="39" t="str">
        <f>IF($H972=$O$5, "", IF($D972="", "", IF($D972&lt;Dashboard!$AJ$1, $S$3, IF($D972=Dashboard!$AJ$1, $S$4, IF($T972&lt;=$T$5, $S$5, $S$6)))))</f>
        <v/>
      </c>
      <c r="T972" s="39" t="str">
        <f>IF($H972=$O$5, "", IF($D972="", "", NETWORKDAYS(Dashboard!$AJ$1, $D972, Timesheet!$S$50:$S$89)-1))</f>
        <v/>
      </c>
      <c r="V972" s="76" t="str">
        <f t="shared" ref="V972:V989" si="109">IF($Q972="", "", IF($I972="", $Q972, ""))</f>
        <v/>
      </c>
      <c r="W972" s="76" t="str">
        <f t="shared" ref="W972:W989" si="110">IF($Q972="", "", IF($I972="", "", $Q972))</f>
        <v/>
      </c>
      <c r="Y972" s="39" t="str">
        <f t="shared" ref="Y972:Y989" si="111">IF($D972="", "", TEXT($D972, "ddd"))</f>
        <v/>
      </c>
      <c r="Z972" s="39" t="str">
        <f t="shared" ref="Z972:Z989" si="112">IF($Y972="", "", CONCATENATE($Y972, " - ", IF($E972="", "Uncategorised", $E972)))</f>
        <v/>
      </c>
      <c r="AB972" s="106" t="str">
        <f t="shared" ref="AB972:AB989" si="113">IF($D972="","",IF($E972="","Uncategorised",$E972))</f>
        <v/>
      </c>
    </row>
    <row r="973" spans="1:28" x14ac:dyDescent="0.25">
      <c r="A973" s="14"/>
      <c r="B973" s="153" t="str">
        <f t="shared" si="107"/>
        <v/>
      </c>
      <c r="C973" s="14"/>
      <c r="D973" s="460"/>
      <c r="E973" s="446"/>
      <c r="F973" s="445"/>
      <c r="G973" s="462"/>
      <c r="H973" s="484"/>
      <c r="I973" s="463"/>
      <c r="J973" s="485"/>
      <c r="K973" s="14"/>
      <c r="Q973" s="127" t="str">
        <f t="shared" si="108"/>
        <v/>
      </c>
      <c r="S973" s="39" t="str">
        <f>IF($H973=$O$5, "", IF($D973="", "", IF($D973&lt;Dashboard!$AJ$1, $S$3, IF($D973=Dashboard!$AJ$1, $S$4, IF($T973&lt;=$T$5, $S$5, $S$6)))))</f>
        <v/>
      </c>
      <c r="T973" s="39" t="str">
        <f>IF($H973=$O$5, "", IF($D973="", "", NETWORKDAYS(Dashboard!$AJ$1, $D973, Timesheet!$S$50:$S$89)-1))</f>
        <v/>
      </c>
      <c r="V973" s="76" t="str">
        <f t="shared" si="109"/>
        <v/>
      </c>
      <c r="W973" s="76" t="str">
        <f t="shared" si="110"/>
        <v/>
      </c>
      <c r="Y973" s="39" t="str">
        <f t="shared" si="111"/>
        <v/>
      </c>
      <c r="Z973" s="39" t="str">
        <f t="shared" si="112"/>
        <v/>
      </c>
      <c r="AB973" s="106" t="str">
        <f t="shared" si="113"/>
        <v/>
      </c>
    </row>
    <row r="974" spans="1:28" x14ac:dyDescent="0.25">
      <c r="A974" s="14"/>
      <c r="B974" s="153" t="str">
        <f t="shared" si="107"/>
        <v/>
      </c>
      <c r="C974" s="14"/>
      <c r="D974" s="460"/>
      <c r="E974" s="446"/>
      <c r="F974" s="445"/>
      <c r="G974" s="462"/>
      <c r="H974" s="484"/>
      <c r="I974" s="463"/>
      <c r="J974" s="485"/>
      <c r="K974" s="14"/>
      <c r="Q974" s="127" t="str">
        <f t="shared" si="108"/>
        <v/>
      </c>
      <c r="S974" s="39" t="str">
        <f>IF($H974=$O$5, "", IF($D974="", "", IF($D974&lt;Dashboard!$AJ$1, $S$3, IF($D974=Dashboard!$AJ$1, $S$4, IF($T974&lt;=$T$5, $S$5, $S$6)))))</f>
        <v/>
      </c>
      <c r="T974" s="39" t="str">
        <f>IF($H974=$O$5, "", IF($D974="", "", NETWORKDAYS(Dashboard!$AJ$1, $D974, Timesheet!$S$50:$S$89)-1))</f>
        <v/>
      </c>
      <c r="V974" s="76" t="str">
        <f t="shared" si="109"/>
        <v/>
      </c>
      <c r="W974" s="76" t="str">
        <f t="shared" si="110"/>
        <v/>
      </c>
      <c r="Y974" s="39" t="str">
        <f t="shared" si="111"/>
        <v/>
      </c>
      <c r="Z974" s="39" t="str">
        <f t="shared" si="112"/>
        <v/>
      </c>
      <c r="AB974" s="106" t="str">
        <f t="shared" si="113"/>
        <v/>
      </c>
    </row>
    <row r="975" spans="1:28" x14ac:dyDescent="0.25">
      <c r="A975" s="14"/>
      <c r="B975" s="153" t="str">
        <f t="shared" si="107"/>
        <v/>
      </c>
      <c r="C975" s="14"/>
      <c r="D975" s="460"/>
      <c r="E975" s="446"/>
      <c r="F975" s="445"/>
      <c r="G975" s="462"/>
      <c r="H975" s="484"/>
      <c r="I975" s="463"/>
      <c r="J975" s="485"/>
      <c r="K975" s="14"/>
      <c r="Q975" s="127" t="str">
        <f t="shared" si="108"/>
        <v/>
      </c>
      <c r="S975" s="39" t="str">
        <f>IF($H975=$O$5, "", IF($D975="", "", IF($D975&lt;Dashboard!$AJ$1, $S$3, IF($D975=Dashboard!$AJ$1, $S$4, IF($T975&lt;=$T$5, $S$5, $S$6)))))</f>
        <v/>
      </c>
      <c r="T975" s="39" t="str">
        <f>IF($H975=$O$5, "", IF($D975="", "", NETWORKDAYS(Dashboard!$AJ$1, $D975, Timesheet!$S$50:$S$89)-1))</f>
        <v/>
      </c>
      <c r="V975" s="76" t="str">
        <f t="shared" si="109"/>
        <v/>
      </c>
      <c r="W975" s="76" t="str">
        <f t="shared" si="110"/>
        <v/>
      </c>
      <c r="Y975" s="39" t="str">
        <f t="shared" si="111"/>
        <v/>
      </c>
      <c r="Z975" s="39" t="str">
        <f t="shared" si="112"/>
        <v/>
      </c>
      <c r="AB975" s="106" t="str">
        <f t="shared" si="113"/>
        <v/>
      </c>
    </row>
    <row r="976" spans="1:28" x14ac:dyDescent="0.25">
      <c r="A976" s="14"/>
      <c r="B976" s="153" t="str">
        <f t="shared" si="107"/>
        <v/>
      </c>
      <c r="C976" s="14"/>
      <c r="D976" s="460"/>
      <c r="E976" s="446"/>
      <c r="F976" s="445"/>
      <c r="G976" s="462"/>
      <c r="H976" s="484"/>
      <c r="I976" s="463"/>
      <c r="J976" s="485"/>
      <c r="K976" s="14"/>
      <c r="Q976" s="127" t="str">
        <f t="shared" si="108"/>
        <v/>
      </c>
      <c r="S976" s="39" t="str">
        <f>IF($H976=$O$5, "", IF($D976="", "", IF($D976&lt;Dashboard!$AJ$1, $S$3, IF($D976=Dashboard!$AJ$1, $S$4, IF($T976&lt;=$T$5, $S$5, $S$6)))))</f>
        <v/>
      </c>
      <c r="T976" s="39" t="str">
        <f>IF($H976=$O$5, "", IF($D976="", "", NETWORKDAYS(Dashboard!$AJ$1, $D976, Timesheet!$S$50:$S$89)-1))</f>
        <v/>
      </c>
      <c r="V976" s="76" t="str">
        <f t="shared" si="109"/>
        <v/>
      </c>
      <c r="W976" s="76" t="str">
        <f t="shared" si="110"/>
        <v/>
      </c>
      <c r="Y976" s="39" t="str">
        <f t="shared" si="111"/>
        <v/>
      </c>
      <c r="Z976" s="39" t="str">
        <f t="shared" si="112"/>
        <v/>
      </c>
      <c r="AB976" s="106" t="str">
        <f t="shared" si="113"/>
        <v/>
      </c>
    </row>
    <row r="977" spans="1:28" x14ac:dyDescent="0.25">
      <c r="A977" s="14"/>
      <c r="B977" s="153" t="str">
        <f t="shared" si="107"/>
        <v/>
      </c>
      <c r="C977" s="14"/>
      <c r="D977" s="460"/>
      <c r="E977" s="446"/>
      <c r="F977" s="445"/>
      <c r="G977" s="462"/>
      <c r="H977" s="484"/>
      <c r="I977" s="463"/>
      <c r="J977" s="485"/>
      <c r="K977" s="14"/>
      <c r="Q977" s="127" t="str">
        <f t="shared" si="108"/>
        <v/>
      </c>
      <c r="S977" s="39" t="str">
        <f>IF($H977=$O$5, "", IF($D977="", "", IF($D977&lt;Dashboard!$AJ$1, $S$3, IF($D977=Dashboard!$AJ$1, $S$4, IF($T977&lt;=$T$5, $S$5, $S$6)))))</f>
        <v/>
      </c>
      <c r="T977" s="39" t="str">
        <f>IF($H977=$O$5, "", IF($D977="", "", NETWORKDAYS(Dashboard!$AJ$1, $D977, Timesheet!$S$50:$S$89)-1))</f>
        <v/>
      </c>
      <c r="V977" s="76" t="str">
        <f t="shared" si="109"/>
        <v/>
      </c>
      <c r="W977" s="76" t="str">
        <f t="shared" si="110"/>
        <v/>
      </c>
      <c r="Y977" s="39" t="str">
        <f t="shared" si="111"/>
        <v/>
      </c>
      <c r="Z977" s="39" t="str">
        <f t="shared" si="112"/>
        <v/>
      </c>
      <c r="AB977" s="106" t="str">
        <f t="shared" si="113"/>
        <v/>
      </c>
    </row>
    <row r="978" spans="1:28" x14ac:dyDescent="0.25">
      <c r="A978" s="14"/>
      <c r="B978" s="153" t="str">
        <f t="shared" si="107"/>
        <v/>
      </c>
      <c r="C978" s="14"/>
      <c r="D978" s="460"/>
      <c r="E978" s="446"/>
      <c r="F978" s="445"/>
      <c r="G978" s="462"/>
      <c r="H978" s="484"/>
      <c r="I978" s="463"/>
      <c r="J978" s="485"/>
      <c r="K978" s="14"/>
      <c r="Q978" s="127" t="str">
        <f t="shared" si="108"/>
        <v/>
      </c>
      <c r="S978" s="39" t="str">
        <f>IF($H978=$O$5, "", IF($D978="", "", IF($D978&lt;Dashboard!$AJ$1, $S$3, IF($D978=Dashboard!$AJ$1, $S$4, IF($T978&lt;=$T$5, $S$5, $S$6)))))</f>
        <v/>
      </c>
      <c r="T978" s="39" t="str">
        <f>IF($H978=$O$5, "", IF($D978="", "", NETWORKDAYS(Dashboard!$AJ$1, $D978, Timesheet!$S$50:$S$89)-1))</f>
        <v/>
      </c>
      <c r="V978" s="76" t="str">
        <f t="shared" si="109"/>
        <v/>
      </c>
      <c r="W978" s="76" t="str">
        <f t="shared" si="110"/>
        <v/>
      </c>
      <c r="Y978" s="39" t="str">
        <f t="shared" si="111"/>
        <v/>
      </c>
      <c r="Z978" s="39" t="str">
        <f t="shared" si="112"/>
        <v/>
      </c>
      <c r="AB978" s="106" t="str">
        <f t="shared" si="113"/>
        <v/>
      </c>
    </row>
    <row r="979" spans="1:28" x14ac:dyDescent="0.25">
      <c r="A979" s="14"/>
      <c r="B979" s="153" t="str">
        <f t="shared" si="107"/>
        <v/>
      </c>
      <c r="C979" s="14"/>
      <c r="D979" s="460"/>
      <c r="E979" s="446"/>
      <c r="F979" s="445"/>
      <c r="G979" s="462"/>
      <c r="H979" s="484"/>
      <c r="I979" s="463"/>
      <c r="J979" s="485"/>
      <c r="K979" s="14"/>
      <c r="Q979" s="127" t="str">
        <f t="shared" si="108"/>
        <v/>
      </c>
      <c r="S979" s="39" t="str">
        <f>IF($H979=$O$5, "", IF($D979="", "", IF($D979&lt;Dashboard!$AJ$1, $S$3, IF($D979=Dashboard!$AJ$1, $S$4, IF($T979&lt;=$T$5, $S$5, $S$6)))))</f>
        <v/>
      </c>
      <c r="T979" s="39" t="str">
        <f>IF($H979=$O$5, "", IF($D979="", "", NETWORKDAYS(Dashboard!$AJ$1, $D979, Timesheet!$S$50:$S$89)-1))</f>
        <v/>
      </c>
      <c r="V979" s="76" t="str">
        <f t="shared" si="109"/>
        <v/>
      </c>
      <c r="W979" s="76" t="str">
        <f t="shared" si="110"/>
        <v/>
      </c>
      <c r="Y979" s="39" t="str">
        <f t="shared" si="111"/>
        <v/>
      </c>
      <c r="Z979" s="39" t="str">
        <f t="shared" si="112"/>
        <v/>
      </c>
      <c r="AB979" s="106" t="str">
        <f t="shared" si="113"/>
        <v/>
      </c>
    </row>
    <row r="980" spans="1:28" x14ac:dyDescent="0.25">
      <c r="A980" s="14"/>
      <c r="B980" s="153" t="str">
        <f t="shared" si="107"/>
        <v/>
      </c>
      <c r="C980" s="14"/>
      <c r="D980" s="460"/>
      <c r="E980" s="446"/>
      <c r="F980" s="445"/>
      <c r="G980" s="462"/>
      <c r="H980" s="484"/>
      <c r="I980" s="463"/>
      <c r="J980" s="485"/>
      <c r="K980" s="14"/>
      <c r="Q980" s="127" t="str">
        <f t="shared" si="108"/>
        <v/>
      </c>
      <c r="S980" s="39" t="str">
        <f>IF($H980=$O$5, "", IF($D980="", "", IF($D980&lt;Dashboard!$AJ$1, $S$3, IF($D980=Dashboard!$AJ$1, $S$4, IF($T980&lt;=$T$5, $S$5, $S$6)))))</f>
        <v/>
      </c>
      <c r="T980" s="39" t="str">
        <f>IF($H980=$O$5, "", IF($D980="", "", NETWORKDAYS(Dashboard!$AJ$1, $D980, Timesheet!$S$50:$S$89)-1))</f>
        <v/>
      </c>
      <c r="V980" s="76" t="str">
        <f t="shared" si="109"/>
        <v/>
      </c>
      <c r="W980" s="76" t="str">
        <f t="shared" si="110"/>
        <v/>
      </c>
      <c r="Y980" s="39" t="str">
        <f t="shared" si="111"/>
        <v/>
      </c>
      <c r="Z980" s="39" t="str">
        <f t="shared" si="112"/>
        <v/>
      </c>
      <c r="AB980" s="106" t="str">
        <f t="shared" si="113"/>
        <v/>
      </c>
    </row>
    <row r="981" spans="1:28" x14ac:dyDescent="0.25">
      <c r="A981" s="14"/>
      <c r="B981" s="153" t="str">
        <f t="shared" si="107"/>
        <v/>
      </c>
      <c r="C981" s="14"/>
      <c r="D981" s="460"/>
      <c r="E981" s="446"/>
      <c r="F981" s="445"/>
      <c r="G981" s="462"/>
      <c r="H981" s="484"/>
      <c r="I981" s="463"/>
      <c r="J981" s="485"/>
      <c r="K981" s="14"/>
      <c r="Q981" s="127" t="str">
        <f t="shared" si="108"/>
        <v/>
      </c>
      <c r="S981" s="39" t="str">
        <f>IF($H981=$O$5, "", IF($D981="", "", IF($D981&lt;Dashboard!$AJ$1, $S$3, IF($D981=Dashboard!$AJ$1, $S$4, IF($T981&lt;=$T$5, $S$5, $S$6)))))</f>
        <v/>
      </c>
      <c r="T981" s="39" t="str">
        <f>IF($H981=$O$5, "", IF($D981="", "", NETWORKDAYS(Dashboard!$AJ$1, $D981, Timesheet!$S$50:$S$89)-1))</f>
        <v/>
      </c>
      <c r="V981" s="76" t="str">
        <f t="shared" si="109"/>
        <v/>
      </c>
      <c r="W981" s="76" t="str">
        <f t="shared" si="110"/>
        <v/>
      </c>
      <c r="Y981" s="39" t="str">
        <f t="shared" si="111"/>
        <v/>
      </c>
      <c r="Z981" s="39" t="str">
        <f t="shared" si="112"/>
        <v/>
      </c>
      <c r="AB981" s="106" t="str">
        <f t="shared" si="113"/>
        <v/>
      </c>
    </row>
    <row r="982" spans="1:28" x14ac:dyDescent="0.25">
      <c r="A982" s="14"/>
      <c r="B982" s="153" t="str">
        <f t="shared" si="107"/>
        <v/>
      </c>
      <c r="C982" s="14"/>
      <c r="D982" s="460"/>
      <c r="E982" s="446"/>
      <c r="F982" s="445"/>
      <c r="G982" s="462"/>
      <c r="H982" s="484"/>
      <c r="I982" s="463"/>
      <c r="J982" s="485"/>
      <c r="K982" s="14"/>
      <c r="Q982" s="127" t="str">
        <f t="shared" si="108"/>
        <v/>
      </c>
      <c r="S982" s="39" t="str">
        <f>IF($H982=$O$5, "", IF($D982="", "", IF($D982&lt;Dashboard!$AJ$1, $S$3, IF($D982=Dashboard!$AJ$1, $S$4, IF($T982&lt;=$T$5, $S$5, $S$6)))))</f>
        <v/>
      </c>
      <c r="T982" s="39" t="str">
        <f>IF($H982=$O$5, "", IF($D982="", "", NETWORKDAYS(Dashboard!$AJ$1, $D982, Timesheet!$S$50:$S$89)-1))</f>
        <v/>
      </c>
      <c r="V982" s="76" t="str">
        <f t="shared" si="109"/>
        <v/>
      </c>
      <c r="W982" s="76" t="str">
        <f t="shared" si="110"/>
        <v/>
      </c>
      <c r="Y982" s="39" t="str">
        <f t="shared" si="111"/>
        <v/>
      </c>
      <c r="Z982" s="39" t="str">
        <f t="shared" si="112"/>
        <v/>
      </c>
      <c r="AB982" s="106" t="str">
        <f t="shared" si="113"/>
        <v/>
      </c>
    </row>
    <row r="983" spans="1:28" x14ac:dyDescent="0.25">
      <c r="A983" s="14"/>
      <c r="B983" s="153" t="str">
        <f t="shared" si="107"/>
        <v/>
      </c>
      <c r="C983" s="14"/>
      <c r="D983" s="460"/>
      <c r="E983" s="446"/>
      <c r="F983" s="445"/>
      <c r="G983" s="462"/>
      <c r="H983" s="484"/>
      <c r="I983" s="463"/>
      <c r="J983" s="485"/>
      <c r="K983" s="14"/>
      <c r="Q983" s="127" t="str">
        <f t="shared" si="108"/>
        <v/>
      </c>
      <c r="S983" s="39" t="str">
        <f>IF($H983=$O$5, "", IF($D983="", "", IF($D983&lt;Dashboard!$AJ$1, $S$3, IF($D983=Dashboard!$AJ$1, $S$4, IF($T983&lt;=$T$5, $S$5, $S$6)))))</f>
        <v/>
      </c>
      <c r="T983" s="39" t="str">
        <f>IF($H983=$O$5, "", IF($D983="", "", NETWORKDAYS(Dashboard!$AJ$1, $D983, Timesheet!$S$50:$S$89)-1))</f>
        <v/>
      </c>
      <c r="V983" s="76" t="str">
        <f t="shared" si="109"/>
        <v/>
      </c>
      <c r="W983" s="76" t="str">
        <f t="shared" si="110"/>
        <v/>
      </c>
      <c r="Y983" s="39" t="str">
        <f t="shared" si="111"/>
        <v/>
      </c>
      <c r="Z983" s="39" t="str">
        <f t="shared" si="112"/>
        <v/>
      </c>
      <c r="AB983" s="106" t="str">
        <f t="shared" si="113"/>
        <v/>
      </c>
    </row>
    <row r="984" spans="1:28" x14ac:dyDescent="0.25">
      <c r="A984" s="14"/>
      <c r="B984" s="153" t="str">
        <f t="shared" si="107"/>
        <v/>
      </c>
      <c r="C984" s="14"/>
      <c r="D984" s="460"/>
      <c r="E984" s="446"/>
      <c r="F984" s="445"/>
      <c r="G984" s="462"/>
      <c r="H984" s="484"/>
      <c r="I984" s="463"/>
      <c r="J984" s="485"/>
      <c r="K984" s="14"/>
      <c r="Q984" s="127" t="str">
        <f t="shared" si="108"/>
        <v/>
      </c>
      <c r="S984" s="39" t="str">
        <f>IF($H984=$O$5, "", IF($D984="", "", IF($D984&lt;Dashboard!$AJ$1, $S$3, IF($D984=Dashboard!$AJ$1, $S$4, IF($T984&lt;=$T$5, $S$5, $S$6)))))</f>
        <v/>
      </c>
      <c r="T984" s="39" t="str">
        <f>IF($H984=$O$5, "", IF($D984="", "", NETWORKDAYS(Dashboard!$AJ$1, $D984, Timesheet!$S$50:$S$89)-1))</f>
        <v/>
      </c>
      <c r="V984" s="76" t="str">
        <f t="shared" si="109"/>
        <v/>
      </c>
      <c r="W984" s="76" t="str">
        <f t="shared" si="110"/>
        <v/>
      </c>
      <c r="Y984" s="39" t="str">
        <f t="shared" si="111"/>
        <v/>
      </c>
      <c r="Z984" s="39" t="str">
        <f t="shared" si="112"/>
        <v/>
      </c>
      <c r="AB984" s="106" t="str">
        <f t="shared" si="113"/>
        <v/>
      </c>
    </row>
    <row r="985" spans="1:28" x14ac:dyDescent="0.25">
      <c r="A985" s="14"/>
      <c r="B985" s="153" t="str">
        <f t="shared" si="107"/>
        <v/>
      </c>
      <c r="C985" s="14"/>
      <c r="D985" s="460"/>
      <c r="E985" s="446"/>
      <c r="F985" s="445"/>
      <c r="G985" s="462"/>
      <c r="H985" s="484"/>
      <c r="I985" s="463"/>
      <c r="J985" s="485"/>
      <c r="K985" s="14"/>
      <c r="Q985" s="127" t="str">
        <f t="shared" si="108"/>
        <v/>
      </c>
      <c r="S985" s="39" t="str">
        <f>IF($H985=$O$5, "", IF($D985="", "", IF($D985&lt;Dashboard!$AJ$1, $S$3, IF($D985=Dashboard!$AJ$1, $S$4, IF($T985&lt;=$T$5, $S$5, $S$6)))))</f>
        <v/>
      </c>
      <c r="T985" s="39" t="str">
        <f>IF($H985=$O$5, "", IF($D985="", "", NETWORKDAYS(Dashboard!$AJ$1, $D985, Timesheet!$S$50:$S$89)-1))</f>
        <v/>
      </c>
      <c r="V985" s="76" t="str">
        <f t="shared" si="109"/>
        <v/>
      </c>
      <c r="W985" s="76" t="str">
        <f t="shared" si="110"/>
        <v/>
      </c>
      <c r="Y985" s="39" t="str">
        <f t="shared" si="111"/>
        <v/>
      </c>
      <c r="Z985" s="39" t="str">
        <f t="shared" si="112"/>
        <v/>
      </c>
      <c r="AB985" s="106" t="str">
        <f t="shared" si="113"/>
        <v/>
      </c>
    </row>
    <row r="986" spans="1:28" x14ac:dyDescent="0.25">
      <c r="A986" s="14"/>
      <c r="B986" s="153" t="str">
        <f t="shared" si="107"/>
        <v/>
      </c>
      <c r="C986" s="14"/>
      <c r="D986" s="460"/>
      <c r="E986" s="446"/>
      <c r="F986" s="445"/>
      <c r="G986" s="462"/>
      <c r="H986" s="484"/>
      <c r="I986" s="463"/>
      <c r="J986" s="485"/>
      <c r="K986" s="14"/>
      <c r="Q986" s="127" t="str">
        <f t="shared" si="108"/>
        <v/>
      </c>
      <c r="S986" s="39" t="str">
        <f>IF($H986=$O$5, "", IF($D986="", "", IF($D986&lt;Dashboard!$AJ$1, $S$3, IF($D986=Dashboard!$AJ$1, $S$4, IF($T986&lt;=$T$5, $S$5, $S$6)))))</f>
        <v/>
      </c>
      <c r="T986" s="39" t="str">
        <f>IF($H986=$O$5, "", IF($D986="", "", NETWORKDAYS(Dashboard!$AJ$1, $D986, Timesheet!$S$50:$S$89)-1))</f>
        <v/>
      </c>
      <c r="V986" s="76" t="str">
        <f t="shared" si="109"/>
        <v/>
      </c>
      <c r="W986" s="76" t="str">
        <f t="shared" si="110"/>
        <v/>
      </c>
      <c r="Y986" s="39" t="str">
        <f t="shared" si="111"/>
        <v/>
      </c>
      <c r="Z986" s="39" t="str">
        <f t="shared" si="112"/>
        <v/>
      </c>
      <c r="AB986" s="106" t="str">
        <f t="shared" si="113"/>
        <v/>
      </c>
    </row>
    <row r="987" spans="1:28" x14ac:dyDescent="0.25">
      <c r="A987" s="14"/>
      <c r="B987" s="153" t="str">
        <f t="shared" si="107"/>
        <v/>
      </c>
      <c r="C987" s="14"/>
      <c r="D987" s="460"/>
      <c r="E987" s="446"/>
      <c r="F987" s="445"/>
      <c r="G987" s="462"/>
      <c r="H987" s="484"/>
      <c r="I987" s="463"/>
      <c r="J987" s="485"/>
      <c r="K987" s="14"/>
      <c r="Q987" s="127" t="str">
        <f t="shared" si="108"/>
        <v/>
      </c>
      <c r="S987" s="39" t="str">
        <f>IF($H987=$O$5, "", IF($D987="", "", IF($D987&lt;Dashboard!$AJ$1, $S$3, IF($D987=Dashboard!$AJ$1, $S$4, IF($T987&lt;=$T$5, $S$5, $S$6)))))</f>
        <v/>
      </c>
      <c r="T987" s="39" t="str">
        <f>IF($H987=$O$5, "", IF($D987="", "", NETWORKDAYS(Dashboard!$AJ$1, $D987, Timesheet!$S$50:$S$89)-1))</f>
        <v/>
      </c>
      <c r="V987" s="76" t="str">
        <f t="shared" si="109"/>
        <v/>
      </c>
      <c r="W987" s="76" t="str">
        <f t="shared" si="110"/>
        <v/>
      </c>
      <c r="Y987" s="39" t="str">
        <f t="shared" si="111"/>
        <v/>
      </c>
      <c r="Z987" s="39" t="str">
        <f t="shared" si="112"/>
        <v/>
      </c>
      <c r="AB987" s="106" t="str">
        <f t="shared" si="113"/>
        <v/>
      </c>
    </row>
    <row r="988" spans="1:28" x14ac:dyDescent="0.25">
      <c r="A988" s="14"/>
      <c r="B988" s="153" t="str">
        <f t="shared" si="107"/>
        <v/>
      </c>
      <c r="C988" s="14"/>
      <c r="D988" s="460"/>
      <c r="E988" s="446"/>
      <c r="F988" s="445"/>
      <c r="G988" s="462"/>
      <c r="H988" s="484"/>
      <c r="I988" s="463"/>
      <c r="J988" s="485"/>
      <c r="K988" s="14"/>
      <c r="Q988" s="127" t="str">
        <f t="shared" si="108"/>
        <v/>
      </c>
      <c r="S988" s="39" t="str">
        <f>IF($H988=$O$5, "", IF($D988="", "", IF($D988&lt;Dashboard!$AJ$1, $S$3, IF($D988=Dashboard!$AJ$1, $S$4, IF($T988&lt;=$T$5, $S$5, $S$6)))))</f>
        <v/>
      </c>
      <c r="T988" s="39" t="str">
        <f>IF($H988=$O$5, "", IF($D988="", "", NETWORKDAYS(Dashboard!$AJ$1, $D988, Timesheet!$S$50:$S$89)-1))</f>
        <v/>
      </c>
      <c r="V988" s="76" t="str">
        <f t="shared" si="109"/>
        <v/>
      </c>
      <c r="W988" s="76" t="str">
        <f t="shared" si="110"/>
        <v/>
      </c>
      <c r="Y988" s="39" t="str">
        <f t="shared" si="111"/>
        <v/>
      </c>
      <c r="Z988" s="39" t="str">
        <f t="shared" si="112"/>
        <v/>
      </c>
      <c r="AB988" s="106" t="str">
        <f t="shared" si="113"/>
        <v/>
      </c>
    </row>
    <row r="989" spans="1:28" x14ac:dyDescent="0.25">
      <c r="A989" s="14"/>
      <c r="B989" s="154" t="str">
        <f t="shared" si="107"/>
        <v/>
      </c>
      <c r="C989" s="14"/>
      <c r="D989" s="464"/>
      <c r="E989" s="453"/>
      <c r="F989" s="452"/>
      <c r="G989" s="427"/>
      <c r="H989" s="486"/>
      <c r="I989" s="466"/>
      <c r="J989" s="487"/>
      <c r="K989" s="14"/>
      <c r="Q989" s="128" t="str">
        <f t="shared" si="108"/>
        <v/>
      </c>
      <c r="S989" s="40" t="str">
        <f>IF($H989=$O$5, "", IF($D989="", "", IF($D989&lt;Dashboard!$AJ$1, $S$3, IF($D989=Dashboard!$AJ$1, $S$4, IF($T989&lt;=$T$5, $S$5, $S$6)))))</f>
        <v/>
      </c>
      <c r="T989" s="40" t="str">
        <f>IF($H989=$O$5, "", IF($D989="", "", NETWORKDAYS(Dashboard!$AJ$1, $D989, Timesheet!$S$50:$S$89)-1))</f>
        <v/>
      </c>
      <c r="V989" s="13" t="str">
        <f t="shared" si="109"/>
        <v/>
      </c>
      <c r="W989" s="13" t="str">
        <f t="shared" si="110"/>
        <v/>
      </c>
      <c r="Y989" s="40" t="str">
        <f t="shared" si="111"/>
        <v/>
      </c>
      <c r="Z989" s="40" t="str">
        <f t="shared" si="112"/>
        <v/>
      </c>
      <c r="AB989" s="107" t="str">
        <f t="shared" si="113"/>
        <v/>
      </c>
    </row>
    <row r="990" spans="1:28" x14ac:dyDescent="0.25">
      <c r="A990" s="14"/>
      <c r="B990" s="14"/>
      <c r="C990" s="14"/>
      <c r="D990" s="14"/>
      <c r="E990" s="14"/>
      <c r="F990" s="14"/>
      <c r="G990" s="14"/>
      <c r="H990" s="14"/>
      <c r="I990" s="14"/>
      <c r="J990" s="14"/>
      <c r="K990" s="14"/>
    </row>
  </sheetData>
  <sheetProtection algorithmName="SHA-512" hashValue="lHOQLd4SgxQ/soqHN69Z9zgE8VgKhmxVnGjLLpOtdlpr/UneQUDIwJo8cFXOuSJf9nO3c/P0b10Ngw6Hm18atg==" saltValue="TBSMfOFJ77z3kZA39w+cMA==" spinCount="100000" sheet="1" objects="1" scenarios="1" sort="0" autoFilter="0"/>
  <autoFilter ref="D10:J15" xr:uid="{3E67253A-BE21-4CE1-9EFD-04480F364DA7}"/>
  <mergeCells count="8">
    <mergeCell ref="E6:E7"/>
    <mergeCell ref="F6:F7"/>
    <mergeCell ref="G6:G7"/>
    <mergeCell ref="J6:J7"/>
    <mergeCell ref="G2:J4"/>
    <mergeCell ref="I6:I7"/>
    <mergeCell ref="H6:H7"/>
    <mergeCell ref="B2:E3"/>
  </mergeCells>
  <conditionalFormatting sqref="B11:B989">
    <cfRule type="expression" dxfId="69" priority="1">
      <formula>$S11=$S$5</formula>
    </cfRule>
    <cfRule type="expression" dxfId="68" priority="2">
      <formula>$S11=$S$4</formula>
    </cfRule>
    <cfRule type="expression" dxfId="67" priority="3">
      <formula>$S11=$S$3</formula>
    </cfRule>
  </conditionalFormatting>
  <dataValidations count="2">
    <dataValidation type="list" allowBlank="1" showInputMessage="1" showErrorMessage="1" sqref="H11:I989" xr:uid="{EDDD64A0-5CA8-43B4-AA29-DBD6073D8A16}">
      <formula1>$O$4:$O$5</formula1>
    </dataValidation>
    <dataValidation type="list" allowBlank="1" showInputMessage="1" showErrorMessage="1" sqref="E11:E989" xr:uid="{AE2D30CF-C6DC-4F1D-B8F4-4B82B110498A}">
      <formula1>$N$10:$N$18</formula1>
    </dataValidation>
  </dataValidations>
  <pageMargins left="0.7" right="0.7" top="0.75" bottom="0.75" header="0.3" footer="0.3"/>
  <pageSetup paperSize="9"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E9B6C-EEFB-4BDE-9129-8E44C47AEE83}">
  <sheetPr>
    <tabColor rgb="FFAF240D"/>
  </sheetPr>
  <dimension ref="A1:P990"/>
  <sheetViews>
    <sheetView zoomScaleNormal="100" workbookViewId="0">
      <pane ySplit="10" topLeftCell="A11" activePane="bottomLeft" state="frozen"/>
      <selection pane="bottomLeft"/>
    </sheetView>
  </sheetViews>
  <sheetFormatPr defaultColWidth="0" defaultRowHeight="15" zeroHeight="1" x14ac:dyDescent="0.25"/>
  <cols>
    <col min="1" max="3" width="2.85546875" style="1" customWidth="1"/>
    <col min="4" max="4" width="15.7109375" style="1" customWidth="1"/>
    <col min="5" max="5" width="54.28515625" style="1" customWidth="1"/>
    <col min="6" max="7" width="15.7109375" style="1" customWidth="1"/>
    <col min="8" max="8" width="2.85546875" style="1" customWidth="1"/>
    <col min="9" max="9" width="15.7109375" style="1" customWidth="1"/>
    <col min="10" max="10" width="2.85546875" style="1" customWidth="1"/>
    <col min="11" max="12" width="9.140625" style="1" hidden="1" customWidth="1"/>
    <col min="13" max="13" width="2.85546875" style="1" hidden="1" customWidth="1"/>
    <col min="14" max="14" width="15.7109375" style="1" hidden="1" customWidth="1"/>
    <col min="15" max="15" width="9.140625" style="1" hidden="1" customWidth="1"/>
    <col min="16" max="16" width="17.140625" style="1" hidden="1" customWidth="1"/>
    <col min="17" max="16384" width="9.140625" style="1" hidden="1"/>
  </cols>
  <sheetData>
    <row r="1" spans="1:16" x14ac:dyDescent="0.25">
      <c r="A1" s="14"/>
      <c r="B1" s="14"/>
      <c r="C1" s="14"/>
      <c r="D1" s="14"/>
      <c r="E1" s="14"/>
      <c r="F1" s="14"/>
      <c r="G1" s="14"/>
      <c r="H1" s="14"/>
      <c r="I1" s="14"/>
      <c r="J1" s="14"/>
      <c r="N1" s="23" t="s">
        <v>99</v>
      </c>
    </row>
    <row r="2" spans="1:16" ht="15" customHeight="1" x14ac:dyDescent="0.25">
      <c r="A2" s="14"/>
      <c r="B2" s="766" t="s">
        <v>128</v>
      </c>
      <c r="C2" s="784"/>
      <c r="D2" s="767"/>
      <c r="E2" s="156"/>
      <c r="F2" s="14"/>
      <c r="G2" s="134" t="s">
        <v>120</v>
      </c>
      <c r="H2" s="14"/>
      <c r="I2" s="38">
        <f>COUNTIF($I$11:$I$989, $G2)</f>
        <v>0</v>
      </c>
      <c r="J2" s="14"/>
      <c r="N2" s="215" t="str">
        <f>$G2</f>
        <v>Active</v>
      </c>
    </row>
    <row r="3" spans="1:16" ht="15" customHeight="1" x14ac:dyDescent="0.25">
      <c r="A3" s="14"/>
      <c r="B3" s="768"/>
      <c r="C3" s="785"/>
      <c r="D3" s="769"/>
      <c r="E3" s="156"/>
      <c r="F3" s="14"/>
      <c r="G3" s="135" t="s">
        <v>121</v>
      </c>
      <c r="H3" s="14"/>
      <c r="I3" s="38">
        <f t="shared" ref="I3:I7" si="0">COUNTIF($I$11:$I$989, $G3)</f>
        <v>0</v>
      </c>
      <c r="J3" s="14"/>
      <c r="N3" s="216" t="str">
        <f t="shared" ref="N3:N7" si="1">$G3</f>
        <v>Warning</v>
      </c>
    </row>
    <row r="4" spans="1:16" x14ac:dyDescent="0.25">
      <c r="A4" s="14"/>
      <c r="B4" s="14"/>
      <c r="C4" s="14"/>
      <c r="D4" s="14"/>
      <c r="E4" s="14"/>
      <c r="F4" s="14"/>
      <c r="G4" s="136" t="s">
        <v>122</v>
      </c>
      <c r="H4" s="14"/>
      <c r="I4" s="39">
        <f t="shared" si="0"/>
        <v>0</v>
      </c>
      <c r="J4" s="14"/>
      <c r="N4" s="216" t="str">
        <f t="shared" si="1"/>
        <v>Due Today</v>
      </c>
    </row>
    <row r="5" spans="1:16" ht="15" customHeight="1" x14ac:dyDescent="0.25">
      <c r="A5" s="14"/>
      <c r="B5" s="137" t="s">
        <v>132</v>
      </c>
      <c r="C5" s="14"/>
      <c r="D5" s="147" t="str">
        <f>$N$5</f>
        <v>Overdue</v>
      </c>
      <c r="E5" s="782" t="s">
        <v>129</v>
      </c>
      <c r="F5" s="14"/>
      <c r="G5" s="137" t="s">
        <v>123</v>
      </c>
      <c r="H5" s="14"/>
      <c r="I5" s="40">
        <f t="shared" si="0"/>
        <v>0</v>
      </c>
      <c r="J5" s="14"/>
      <c r="N5" s="216" t="str">
        <f t="shared" si="1"/>
        <v>Overdue</v>
      </c>
    </row>
    <row r="6" spans="1:16" x14ac:dyDescent="0.25">
      <c r="A6" s="14"/>
      <c r="B6" s="148" t="s">
        <v>133</v>
      </c>
      <c r="C6" s="14"/>
      <c r="D6" s="147" t="str">
        <f>$N$4</f>
        <v>Due Today</v>
      </c>
      <c r="E6" s="788"/>
      <c r="F6" s="14"/>
      <c r="G6" s="138" t="s">
        <v>125</v>
      </c>
      <c r="H6" s="14"/>
      <c r="I6" s="39">
        <f t="shared" si="0"/>
        <v>5</v>
      </c>
      <c r="J6" s="14"/>
      <c r="N6" s="216" t="str">
        <f t="shared" si="1"/>
        <v>Done - on Time</v>
      </c>
    </row>
    <row r="7" spans="1:16" x14ac:dyDescent="0.25">
      <c r="A7" s="14"/>
      <c r="B7" s="149" t="s">
        <v>134</v>
      </c>
      <c r="C7" s="14"/>
      <c r="D7" s="147" t="str">
        <f>$N$3</f>
        <v>Warning</v>
      </c>
      <c r="E7" s="783"/>
      <c r="F7" s="14"/>
      <c r="G7" s="139" t="s">
        <v>124</v>
      </c>
      <c r="H7" s="14"/>
      <c r="I7" s="40">
        <f t="shared" si="0"/>
        <v>0</v>
      </c>
      <c r="J7" s="14"/>
      <c r="N7" s="216" t="str">
        <f t="shared" si="1"/>
        <v>Done - Late</v>
      </c>
      <c r="P7" s="343" t="s">
        <v>316</v>
      </c>
    </row>
    <row r="8" spans="1:16" x14ac:dyDescent="0.25">
      <c r="A8" s="14"/>
      <c r="B8" s="14"/>
      <c r="C8" s="14"/>
      <c r="D8" s="14"/>
      <c r="E8" s="14"/>
      <c r="F8" s="14"/>
      <c r="G8" s="14"/>
      <c r="H8" s="14"/>
      <c r="I8" s="14"/>
      <c r="J8" s="14"/>
      <c r="L8" s="786" t="s">
        <v>127</v>
      </c>
      <c r="M8" s="787"/>
      <c r="N8" s="213">
        <f>Settings!$AG$30</f>
        <v>3</v>
      </c>
    </row>
    <row r="9" spans="1:16" x14ac:dyDescent="0.25">
      <c r="A9" s="14"/>
      <c r="B9" s="104" t="s">
        <v>131</v>
      </c>
      <c r="C9" s="14"/>
      <c r="D9" s="65" t="s">
        <v>116</v>
      </c>
      <c r="E9" s="74" t="s">
        <v>117</v>
      </c>
      <c r="F9" s="74" t="s">
        <v>118</v>
      </c>
      <c r="G9" s="66" t="s">
        <v>119</v>
      </c>
      <c r="H9" s="14"/>
      <c r="I9" s="104" t="s">
        <v>99</v>
      </c>
      <c r="J9" s="14"/>
    </row>
    <row r="10" spans="1:16" x14ac:dyDescent="0.25">
      <c r="A10" s="14"/>
      <c r="B10" s="8"/>
      <c r="C10" s="14"/>
      <c r="D10" s="31"/>
      <c r="E10" s="45"/>
      <c r="F10" s="45"/>
      <c r="G10" s="32"/>
      <c r="H10" s="14"/>
      <c r="I10" s="8"/>
      <c r="J10" s="14"/>
      <c r="N10" s="23" t="s">
        <v>66</v>
      </c>
      <c r="P10" s="23" t="s">
        <v>368</v>
      </c>
    </row>
    <row r="11" spans="1:16" x14ac:dyDescent="0.25">
      <c r="A11" s="14"/>
      <c r="B11" s="152" t="str">
        <f>IFERROR(INDEX($B$5:$B$7, MATCH($I11, $D$5:$D$7, 0)), "")</f>
        <v/>
      </c>
      <c r="C11" s="14"/>
      <c r="D11" s="108">
        <v>43476</v>
      </c>
      <c r="E11" s="50" t="s">
        <v>465</v>
      </c>
      <c r="F11" s="129">
        <v>43479</v>
      </c>
      <c r="G11" s="130">
        <v>43479</v>
      </c>
      <c r="H11" s="14"/>
      <c r="I11" s="38" t="str">
        <f>IF($F11="", "", IF(NOT($G11=""), IF($F11&lt;$G11, $N$7, $N$6), IF($F11=Dashboard!$AJ$1, $N$4, IF($F11&lt;Dashboard!$AJ$1, $N$5, IF($N11&lt;=$N$8, $N$3, $N$2)))))</f>
        <v>Done - on Time</v>
      </c>
      <c r="J11" s="14"/>
      <c r="N11" s="38" t="str">
        <f>IF($F11="", "", IF(NOT($G11=""), "", NETWORKDAYS(Dashboard!$AJ$1, $F11, Timesheet!$S$50:$S$89)-1))</f>
        <v/>
      </c>
      <c r="P11" s="38" t="str">
        <f>IF($I11="", "", IF(COUNTIF($G$2:$G$5, $I11)&gt;0, $P$7, $I11))</f>
        <v>Done - on Time</v>
      </c>
    </row>
    <row r="12" spans="1:16" x14ac:dyDescent="0.25">
      <c r="A12" s="14"/>
      <c r="B12" s="150" t="str">
        <f t="shared" ref="B12:B75" si="2">IFERROR(INDEX($B$5:$B$7, MATCH($I12, $D$5:$D$7, 0)), "")</f>
        <v/>
      </c>
      <c r="C12" s="14"/>
      <c r="D12" s="111">
        <v>43479</v>
      </c>
      <c r="E12" s="56" t="s">
        <v>466</v>
      </c>
      <c r="F12" s="131">
        <v>43483</v>
      </c>
      <c r="G12" s="132">
        <v>43483</v>
      </c>
      <c r="H12" s="14"/>
      <c r="I12" s="39" t="str">
        <f>IF($F12="", "", IF(NOT($G12=""), IF($F12&lt;$G12, $N$7, $N$6), IF($F12=Dashboard!$AJ$1, $N$4, IF($F12&lt;Dashboard!$AJ$1, $N$5, IF($N12&lt;=$N$8, $N$3, $N$2)))))</f>
        <v>Done - on Time</v>
      </c>
      <c r="J12" s="14"/>
      <c r="N12" s="39" t="str">
        <f>IF($F12="", "", IF(NOT($G12=""), "", NETWORKDAYS(Dashboard!$AJ$1, $F12, Timesheet!$S$50:$S$89)-1))</f>
        <v/>
      </c>
      <c r="P12" s="39" t="str">
        <f t="shared" ref="P12:P75" si="3">IF($I12="", "", IF(COUNTIF($G$2:$G$5, $I12)&gt;0, $P$7, $I12))</f>
        <v>Done - on Time</v>
      </c>
    </row>
    <row r="13" spans="1:16" x14ac:dyDescent="0.25">
      <c r="A13" s="14"/>
      <c r="B13" s="150" t="str">
        <f t="shared" si="2"/>
        <v/>
      </c>
      <c r="C13" s="14"/>
      <c r="D13" s="111">
        <v>43483</v>
      </c>
      <c r="E13" s="56" t="s">
        <v>467</v>
      </c>
      <c r="F13" s="131">
        <v>43488</v>
      </c>
      <c r="G13" s="132">
        <v>43488</v>
      </c>
      <c r="H13" s="14"/>
      <c r="I13" s="39" t="str">
        <f>IF($F13="", "", IF(NOT($G13=""), IF($F13&lt;$G13, $N$7, $N$6), IF($F13=Dashboard!$AJ$1, $N$4, IF($F13&lt;Dashboard!$AJ$1, $N$5, IF($N13&lt;=$N$8, $N$3, $N$2)))))</f>
        <v>Done - on Time</v>
      </c>
      <c r="J13" s="14"/>
      <c r="N13" s="39" t="str">
        <f>IF($F13="", "", IF(NOT($G13=""), "", NETWORKDAYS(Dashboard!$AJ$1, $F13, Timesheet!$S$50:$S$89)-1))</f>
        <v/>
      </c>
      <c r="P13" s="39" t="str">
        <f t="shared" si="3"/>
        <v>Done - on Time</v>
      </c>
    </row>
    <row r="14" spans="1:16" x14ac:dyDescent="0.25">
      <c r="A14" s="14"/>
      <c r="B14" s="150" t="str">
        <f t="shared" si="2"/>
        <v/>
      </c>
      <c r="C14" s="14"/>
      <c r="D14" s="111">
        <v>43490</v>
      </c>
      <c r="E14" s="56" t="s">
        <v>468</v>
      </c>
      <c r="F14" s="131">
        <v>43495</v>
      </c>
      <c r="G14" s="132">
        <v>43495</v>
      </c>
      <c r="H14" s="14"/>
      <c r="I14" s="39" t="str">
        <f>IF($F14="", "", IF(NOT($G14=""), IF($F14&lt;$G14, $N$7, $N$6), IF($F14=Dashboard!$AJ$1, $N$4, IF($F14&lt;Dashboard!$AJ$1, $N$5, IF($N14&lt;=$N$8, $N$3, $N$2)))))</f>
        <v>Done - on Time</v>
      </c>
      <c r="J14" s="14"/>
      <c r="N14" s="39" t="str">
        <f>IF($F14="", "", IF(NOT($G14=""), "", NETWORKDAYS(Dashboard!$AJ$1, $F14, Timesheet!$S$50:$S$89)-1))</f>
        <v/>
      </c>
      <c r="P14" s="39" t="str">
        <f t="shared" si="3"/>
        <v>Done - on Time</v>
      </c>
    </row>
    <row r="15" spans="1:16" x14ac:dyDescent="0.25">
      <c r="A15" s="14"/>
      <c r="B15" s="150" t="str">
        <f t="shared" si="2"/>
        <v/>
      </c>
      <c r="C15" s="14"/>
      <c r="D15" s="111">
        <v>43516</v>
      </c>
      <c r="E15" s="56" t="s">
        <v>469</v>
      </c>
      <c r="F15" s="131">
        <v>43517</v>
      </c>
      <c r="G15" s="132">
        <v>43517</v>
      </c>
      <c r="H15" s="14"/>
      <c r="I15" s="39" t="str">
        <f>IF($F15="", "", IF(NOT($G15=""), IF($F15&lt;$G15, $N$7, $N$6), IF($F15=Dashboard!$AJ$1, $N$4, IF($F15&lt;Dashboard!$AJ$1, $N$5, IF($N15&lt;=$N$8, $N$3, $N$2)))))</f>
        <v>Done - on Time</v>
      </c>
      <c r="J15" s="14"/>
      <c r="N15" s="39" t="str">
        <f>IF($F15="", "", IF(NOT($G15=""), "", NETWORKDAYS(Dashboard!$AJ$1, $F15, Timesheet!$S$50:$S$89)-1))</f>
        <v/>
      </c>
      <c r="P15" s="39" t="str">
        <f t="shared" si="3"/>
        <v>Done - on Time</v>
      </c>
    </row>
    <row r="16" spans="1:16" x14ac:dyDescent="0.25">
      <c r="A16" s="14"/>
      <c r="B16" s="150" t="str">
        <f t="shared" si="2"/>
        <v/>
      </c>
      <c r="C16" s="14"/>
      <c r="D16" s="457"/>
      <c r="E16" s="438"/>
      <c r="F16" s="476"/>
      <c r="G16" s="488"/>
      <c r="H16" s="14"/>
      <c r="I16" s="39" t="str">
        <f>IF($F16="", "", IF(NOT($G16=""), IF($F16&lt;$G16, $N$7, $N$6), IF($F16=Dashboard!$AJ$1, $N$4, IF($F16&lt;Dashboard!$AJ$1, $N$5, IF($N16&lt;=$N$8, $N$3, $N$2)))))</f>
        <v/>
      </c>
      <c r="J16" s="14"/>
      <c r="N16" s="39" t="str">
        <f>IF($F16="", "", IF(NOT($G16=""), "", NETWORKDAYS(Dashboard!$AJ$1, $F16, Timesheet!$S$50:$S$89)-1))</f>
        <v/>
      </c>
      <c r="P16" s="39" t="str">
        <f t="shared" si="3"/>
        <v/>
      </c>
    </row>
    <row r="17" spans="1:16" x14ac:dyDescent="0.25">
      <c r="A17" s="14"/>
      <c r="B17" s="150" t="str">
        <f t="shared" si="2"/>
        <v/>
      </c>
      <c r="C17" s="14"/>
      <c r="D17" s="460"/>
      <c r="E17" s="445"/>
      <c r="F17" s="478"/>
      <c r="G17" s="489"/>
      <c r="H17" s="14"/>
      <c r="I17" s="39" t="str">
        <f>IF($F17="", "", IF(NOT($G17=""), IF($F17&lt;$G17, $N$7, $N$6), IF($F17=Dashboard!$AJ$1, $N$4, IF($F17&lt;Dashboard!$AJ$1, $N$5, IF($N17&lt;=$N$8, $N$3, $N$2)))))</f>
        <v/>
      </c>
      <c r="J17" s="14"/>
      <c r="N17" s="39" t="str">
        <f>IF($F17="", "", IF(NOT($G17=""), "", NETWORKDAYS(Dashboard!$AJ$1, $F17, Timesheet!$S$50:$S$89)-1))</f>
        <v/>
      </c>
      <c r="P17" s="39" t="str">
        <f t="shared" si="3"/>
        <v/>
      </c>
    </row>
    <row r="18" spans="1:16" x14ac:dyDescent="0.25">
      <c r="A18" s="14"/>
      <c r="B18" s="150" t="str">
        <f t="shared" si="2"/>
        <v/>
      </c>
      <c r="C18" s="14"/>
      <c r="D18" s="460"/>
      <c r="E18" s="445"/>
      <c r="F18" s="478"/>
      <c r="G18" s="489"/>
      <c r="H18" s="14"/>
      <c r="I18" s="39" t="str">
        <f>IF($F18="", "", IF(NOT($G18=""), IF($F18&lt;$G18, $N$7, $N$6), IF($F18=Dashboard!$AJ$1, $N$4, IF($F18&lt;Dashboard!$AJ$1, $N$5, IF($N18&lt;=$N$8, $N$3, $N$2)))))</f>
        <v/>
      </c>
      <c r="J18" s="14"/>
      <c r="N18" s="39" t="str">
        <f>IF($F18="", "", IF(NOT($G18=""), "", NETWORKDAYS(Dashboard!$AJ$1, $F18, Timesheet!$S$50:$S$89)-1))</f>
        <v/>
      </c>
      <c r="P18" s="39" t="str">
        <f t="shared" si="3"/>
        <v/>
      </c>
    </row>
    <row r="19" spans="1:16" x14ac:dyDescent="0.25">
      <c r="A19" s="14"/>
      <c r="B19" s="150" t="str">
        <f t="shared" si="2"/>
        <v/>
      </c>
      <c r="C19" s="14"/>
      <c r="D19" s="460"/>
      <c r="E19" s="445"/>
      <c r="F19" s="478"/>
      <c r="G19" s="489"/>
      <c r="H19" s="14"/>
      <c r="I19" s="39" t="str">
        <f>IF($F19="", "", IF(NOT($G19=""), IF($F19&lt;$G19, $N$7, $N$6), IF($F19=Dashboard!$AJ$1, $N$4, IF($F19&lt;Dashboard!$AJ$1, $N$5, IF($N19&lt;=$N$8, $N$3, $N$2)))))</f>
        <v/>
      </c>
      <c r="J19" s="14"/>
      <c r="N19" s="39" t="str">
        <f>IF($F19="", "", IF(NOT($G19=""), "", NETWORKDAYS(Dashboard!$AJ$1, $F19, Timesheet!$S$50:$S$89)-1))</f>
        <v/>
      </c>
      <c r="P19" s="39" t="str">
        <f t="shared" si="3"/>
        <v/>
      </c>
    </row>
    <row r="20" spans="1:16" x14ac:dyDescent="0.25">
      <c r="A20" s="14"/>
      <c r="B20" s="150" t="str">
        <f t="shared" si="2"/>
        <v/>
      </c>
      <c r="C20" s="14"/>
      <c r="D20" s="460"/>
      <c r="E20" s="445"/>
      <c r="F20" s="478"/>
      <c r="G20" s="489"/>
      <c r="H20" s="14"/>
      <c r="I20" s="39" t="str">
        <f>IF($F20="", "", IF(NOT($G20=""), IF($F20&lt;$G20, $N$7, $N$6), IF($F20=Dashboard!$AJ$1, $N$4, IF($F20&lt;Dashboard!$AJ$1, $N$5, IF($N20&lt;=$N$8, $N$3, $N$2)))))</f>
        <v/>
      </c>
      <c r="J20" s="14"/>
      <c r="N20" s="39" t="str">
        <f>IF($F20="", "", IF(NOT($G20=""), "", NETWORKDAYS(Dashboard!$AJ$1, $F20, Timesheet!$S$50:$S$89)-1))</f>
        <v/>
      </c>
      <c r="P20" s="39" t="str">
        <f t="shared" si="3"/>
        <v/>
      </c>
    </row>
    <row r="21" spans="1:16" x14ac:dyDescent="0.25">
      <c r="A21" s="14"/>
      <c r="B21" s="150" t="str">
        <f t="shared" si="2"/>
        <v/>
      </c>
      <c r="C21" s="14"/>
      <c r="D21" s="460"/>
      <c r="E21" s="445"/>
      <c r="F21" s="478"/>
      <c r="G21" s="489"/>
      <c r="H21" s="14"/>
      <c r="I21" s="39" t="str">
        <f>IF($F21="", "", IF(NOT($G21=""), IF($F21&lt;$G21, $N$7, $N$6), IF($F21=Dashboard!$AJ$1, $N$4, IF($F21&lt;Dashboard!$AJ$1, $N$5, IF($N21&lt;=$N$8, $N$3, $N$2)))))</f>
        <v/>
      </c>
      <c r="J21" s="14"/>
      <c r="N21" s="39" t="str">
        <f>IF($F21="", "", IF(NOT($G21=""), "", NETWORKDAYS(Dashboard!$AJ$1, $F21, Timesheet!$S$50:$S$89)-1))</f>
        <v/>
      </c>
      <c r="P21" s="39" t="str">
        <f t="shared" si="3"/>
        <v/>
      </c>
    </row>
    <row r="22" spans="1:16" x14ac:dyDescent="0.25">
      <c r="A22" s="14"/>
      <c r="B22" s="150" t="str">
        <f t="shared" si="2"/>
        <v/>
      </c>
      <c r="C22" s="14"/>
      <c r="D22" s="460"/>
      <c r="E22" s="445"/>
      <c r="F22" s="478"/>
      <c r="G22" s="489"/>
      <c r="H22" s="14"/>
      <c r="I22" s="39" t="str">
        <f>IF($F22="", "", IF(NOT($G22=""), IF($F22&lt;$G22, $N$7, $N$6), IF($F22=Dashboard!$AJ$1, $N$4, IF($F22&lt;Dashboard!$AJ$1, $N$5, IF($N22&lt;=$N$8, $N$3, $N$2)))))</f>
        <v/>
      </c>
      <c r="J22" s="14"/>
      <c r="N22" s="39" t="str">
        <f>IF($F22="", "", IF(NOT($G22=""), "", NETWORKDAYS(Dashboard!$AJ$1, $F22, Timesheet!$S$50:$S$89)-1))</f>
        <v/>
      </c>
      <c r="P22" s="39" t="str">
        <f t="shared" si="3"/>
        <v/>
      </c>
    </row>
    <row r="23" spans="1:16" x14ac:dyDescent="0.25">
      <c r="A23" s="14"/>
      <c r="B23" s="150" t="str">
        <f t="shared" si="2"/>
        <v/>
      </c>
      <c r="C23" s="14"/>
      <c r="D23" s="460"/>
      <c r="E23" s="445"/>
      <c r="F23" s="478"/>
      <c r="G23" s="489"/>
      <c r="H23" s="14"/>
      <c r="I23" s="39" t="str">
        <f>IF($F23="", "", IF(NOT($G23=""), IF($F23&lt;$G23, $N$7, $N$6), IF($F23=Dashboard!$AJ$1, $N$4, IF($F23&lt;Dashboard!$AJ$1, $N$5, IF($N23&lt;=$N$8, $N$3, $N$2)))))</f>
        <v/>
      </c>
      <c r="J23" s="14"/>
      <c r="N23" s="39" t="str">
        <f>IF($F23="", "", IF(NOT($G23=""), "", NETWORKDAYS(Dashboard!$AJ$1, $F23, Timesheet!$S$50:$S$89)-1))</f>
        <v/>
      </c>
      <c r="P23" s="39" t="str">
        <f t="shared" si="3"/>
        <v/>
      </c>
    </row>
    <row r="24" spans="1:16" x14ac:dyDescent="0.25">
      <c r="A24" s="14"/>
      <c r="B24" s="150" t="str">
        <f t="shared" si="2"/>
        <v/>
      </c>
      <c r="C24" s="14"/>
      <c r="D24" s="460"/>
      <c r="E24" s="445"/>
      <c r="F24" s="478"/>
      <c r="G24" s="489"/>
      <c r="H24" s="14"/>
      <c r="I24" s="39" t="str">
        <f>IF($F24="", "", IF(NOT($G24=""), IF($F24&lt;$G24, $N$7, $N$6), IF($F24=Dashboard!$AJ$1, $N$4, IF($F24&lt;Dashboard!$AJ$1, $N$5, IF($N24&lt;=$N$8, $N$3, $N$2)))))</f>
        <v/>
      </c>
      <c r="J24" s="14"/>
      <c r="N24" s="39" t="str">
        <f>IF($F24="", "", IF(NOT($G24=""), "", NETWORKDAYS(Dashboard!$AJ$1, $F24, Timesheet!$S$50:$S$89)-1))</f>
        <v/>
      </c>
      <c r="P24" s="39" t="str">
        <f t="shared" si="3"/>
        <v/>
      </c>
    </row>
    <row r="25" spans="1:16" x14ac:dyDescent="0.25">
      <c r="A25" s="14"/>
      <c r="B25" s="150" t="str">
        <f t="shared" si="2"/>
        <v/>
      </c>
      <c r="C25" s="14"/>
      <c r="D25" s="460"/>
      <c r="E25" s="445"/>
      <c r="F25" s="478"/>
      <c r="G25" s="489"/>
      <c r="H25" s="14"/>
      <c r="I25" s="39" t="str">
        <f>IF($F25="", "", IF(NOT($G25=""), IF($F25&lt;$G25, $N$7, $N$6), IF($F25=Dashboard!$AJ$1, $N$4, IF($F25&lt;Dashboard!$AJ$1, $N$5, IF($N25&lt;=$N$8, $N$3, $N$2)))))</f>
        <v/>
      </c>
      <c r="J25" s="14"/>
      <c r="N25" s="39" t="str">
        <f>IF($F25="", "", IF(NOT($G25=""), "", NETWORKDAYS(Dashboard!$AJ$1, $F25, Timesheet!$S$50:$S$89)-1))</f>
        <v/>
      </c>
      <c r="P25" s="39" t="str">
        <f t="shared" si="3"/>
        <v/>
      </c>
    </row>
    <row r="26" spans="1:16" x14ac:dyDescent="0.25">
      <c r="A26" s="14"/>
      <c r="B26" s="150" t="str">
        <f t="shared" si="2"/>
        <v/>
      </c>
      <c r="C26" s="14"/>
      <c r="D26" s="460"/>
      <c r="E26" s="445"/>
      <c r="F26" s="478"/>
      <c r="G26" s="489"/>
      <c r="H26" s="14"/>
      <c r="I26" s="39" t="str">
        <f>IF($F26="", "", IF(NOT($G26=""), IF($F26&lt;$G26, $N$7, $N$6), IF($F26=Dashboard!$AJ$1, $N$4, IF($F26&lt;Dashboard!$AJ$1, $N$5, IF($N26&lt;=$N$8, $N$3, $N$2)))))</f>
        <v/>
      </c>
      <c r="J26" s="14"/>
      <c r="N26" s="39" t="str">
        <f>IF($F26="", "", IF(NOT($G26=""), "", NETWORKDAYS(Dashboard!$AJ$1, $F26, Timesheet!$S$50:$S$89)-1))</f>
        <v/>
      </c>
      <c r="P26" s="39" t="str">
        <f t="shared" si="3"/>
        <v/>
      </c>
    </row>
    <row r="27" spans="1:16" x14ac:dyDescent="0.25">
      <c r="A27" s="14"/>
      <c r="B27" s="150" t="str">
        <f t="shared" si="2"/>
        <v/>
      </c>
      <c r="C27" s="14"/>
      <c r="D27" s="460"/>
      <c r="E27" s="445"/>
      <c r="F27" s="478"/>
      <c r="G27" s="489"/>
      <c r="H27" s="14"/>
      <c r="I27" s="39" t="str">
        <f>IF($F27="", "", IF(NOT($G27=""), IF($F27&lt;$G27, $N$7, $N$6), IF($F27=Dashboard!$AJ$1, $N$4, IF($F27&lt;Dashboard!$AJ$1, $N$5, IF($N27&lt;=$N$8, $N$3, $N$2)))))</f>
        <v/>
      </c>
      <c r="J27" s="14"/>
      <c r="N27" s="39" t="str">
        <f>IF($F27="", "", IF(NOT($G27=""), "", NETWORKDAYS(Dashboard!$AJ$1, $F27, Timesheet!$S$50:$S$89)-1))</f>
        <v/>
      </c>
      <c r="P27" s="39" t="str">
        <f t="shared" si="3"/>
        <v/>
      </c>
    </row>
    <row r="28" spans="1:16" x14ac:dyDescent="0.25">
      <c r="A28" s="14"/>
      <c r="B28" s="150" t="str">
        <f t="shared" si="2"/>
        <v/>
      </c>
      <c r="C28" s="14"/>
      <c r="D28" s="460"/>
      <c r="E28" s="445"/>
      <c r="F28" s="478"/>
      <c r="G28" s="489"/>
      <c r="H28" s="14"/>
      <c r="I28" s="39" t="str">
        <f>IF($F28="", "", IF(NOT($G28=""), IF($F28&lt;$G28, $N$7, $N$6), IF($F28=Dashboard!$AJ$1, $N$4, IF($F28&lt;Dashboard!$AJ$1, $N$5, IF($N28&lt;=$N$8, $N$3, $N$2)))))</f>
        <v/>
      </c>
      <c r="J28" s="14"/>
      <c r="N28" s="39" t="str">
        <f>IF($F28="", "", IF(NOT($G28=""), "", NETWORKDAYS(Dashboard!$AJ$1, $F28, Timesheet!$S$50:$S$89)-1))</f>
        <v/>
      </c>
      <c r="P28" s="39" t="str">
        <f t="shared" si="3"/>
        <v/>
      </c>
    </row>
    <row r="29" spans="1:16" x14ac:dyDescent="0.25">
      <c r="A29" s="14"/>
      <c r="B29" s="150" t="str">
        <f t="shared" si="2"/>
        <v/>
      </c>
      <c r="C29" s="14"/>
      <c r="D29" s="460"/>
      <c r="E29" s="445"/>
      <c r="F29" s="478"/>
      <c r="G29" s="489"/>
      <c r="H29" s="14"/>
      <c r="I29" s="39" t="str">
        <f>IF($F29="", "", IF(NOT($G29=""), IF($F29&lt;$G29, $N$7, $N$6), IF($F29=Dashboard!$AJ$1, $N$4, IF($F29&lt;Dashboard!$AJ$1, $N$5, IF($N29&lt;=$N$8, $N$3, $N$2)))))</f>
        <v/>
      </c>
      <c r="J29" s="14"/>
      <c r="N29" s="39" t="str">
        <f>IF($F29="", "", IF(NOT($G29=""), "", NETWORKDAYS(Dashboard!$AJ$1, $F29, Timesheet!$S$50:$S$89)-1))</f>
        <v/>
      </c>
      <c r="P29" s="39" t="str">
        <f t="shared" si="3"/>
        <v/>
      </c>
    </row>
    <row r="30" spans="1:16" x14ac:dyDescent="0.25">
      <c r="A30" s="14"/>
      <c r="B30" s="150" t="str">
        <f t="shared" si="2"/>
        <v/>
      </c>
      <c r="C30" s="14"/>
      <c r="D30" s="460"/>
      <c r="E30" s="445"/>
      <c r="F30" s="478"/>
      <c r="G30" s="489"/>
      <c r="H30" s="14"/>
      <c r="I30" s="39" t="str">
        <f>IF($F30="", "", IF(NOT($G30=""), IF($F30&lt;$G30, $N$7, $N$6), IF($F30=Dashboard!$AJ$1, $N$4, IF($F30&lt;Dashboard!$AJ$1, $N$5, IF($N30&lt;=$N$8, $N$3, $N$2)))))</f>
        <v/>
      </c>
      <c r="J30" s="14"/>
      <c r="N30" s="39" t="str">
        <f>IF($F30="", "", IF(NOT($G30=""), "", NETWORKDAYS(Dashboard!$AJ$1, $F30, Timesheet!$S$50:$S$89)-1))</f>
        <v/>
      </c>
      <c r="P30" s="39" t="str">
        <f t="shared" si="3"/>
        <v/>
      </c>
    </row>
    <row r="31" spans="1:16" x14ac:dyDescent="0.25">
      <c r="A31" s="14"/>
      <c r="B31" s="150" t="str">
        <f t="shared" si="2"/>
        <v/>
      </c>
      <c r="C31" s="14"/>
      <c r="D31" s="460"/>
      <c r="E31" s="445"/>
      <c r="F31" s="478"/>
      <c r="G31" s="489"/>
      <c r="H31" s="14"/>
      <c r="I31" s="39" t="str">
        <f>IF($F31="", "", IF(NOT($G31=""), IF($F31&lt;$G31, $N$7, $N$6), IF($F31=Dashboard!$AJ$1, $N$4, IF($F31&lt;Dashboard!$AJ$1, $N$5, IF($N31&lt;=$N$8, $N$3, $N$2)))))</f>
        <v/>
      </c>
      <c r="J31" s="14"/>
      <c r="N31" s="39" t="str">
        <f>IF($F31="", "", IF(NOT($G31=""), "", NETWORKDAYS(Dashboard!$AJ$1, $F31, Timesheet!$S$50:$S$89)-1))</f>
        <v/>
      </c>
      <c r="P31" s="39" t="str">
        <f t="shared" si="3"/>
        <v/>
      </c>
    </row>
    <row r="32" spans="1:16" x14ac:dyDescent="0.25">
      <c r="A32" s="14"/>
      <c r="B32" s="150" t="str">
        <f t="shared" si="2"/>
        <v/>
      </c>
      <c r="C32" s="14"/>
      <c r="D32" s="460"/>
      <c r="E32" s="445"/>
      <c r="F32" s="478"/>
      <c r="G32" s="489"/>
      <c r="H32" s="14"/>
      <c r="I32" s="39" t="str">
        <f>IF($F32="", "", IF(NOT($G32=""), IF($F32&lt;$G32, $N$7, $N$6), IF($F32=Dashboard!$AJ$1, $N$4, IF($F32&lt;Dashboard!$AJ$1, $N$5, IF($N32&lt;=$N$8, $N$3, $N$2)))))</f>
        <v/>
      </c>
      <c r="J32" s="14"/>
      <c r="N32" s="39" t="str">
        <f>IF($F32="", "", IF(NOT($G32=""), "", NETWORKDAYS(Dashboard!$AJ$1, $F32, Timesheet!$S$50:$S$89)-1))</f>
        <v/>
      </c>
      <c r="P32" s="39" t="str">
        <f t="shared" si="3"/>
        <v/>
      </c>
    </row>
    <row r="33" spans="1:16" x14ac:dyDescent="0.25">
      <c r="A33" s="14"/>
      <c r="B33" s="150" t="str">
        <f t="shared" si="2"/>
        <v/>
      </c>
      <c r="C33" s="14"/>
      <c r="D33" s="460"/>
      <c r="E33" s="445"/>
      <c r="F33" s="478"/>
      <c r="G33" s="489"/>
      <c r="H33" s="14"/>
      <c r="I33" s="39" t="str">
        <f>IF($F33="", "", IF(NOT($G33=""), IF($F33&lt;$G33, $N$7, $N$6), IF($F33=Dashboard!$AJ$1, $N$4, IF($F33&lt;Dashboard!$AJ$1, $N$5, IF($N33&lt;=$N$8, $N$3, $N$2)))))</f>
        <v/>
      </c>
      <c r="J33" s="14"/>
      <c r="N33" s="39" t="str">
        <f>IF($F33="", "", IF(NOT($G33=""), "", NETWORKDAYS(Dashboard!$AJ$1, $F33, Timesheet!$S$50:$S$89)-1))</f>
        <v/>
      </c>
      <c r="P33" s="39" t="str">
        <f t="shared" si="3"/>
        <v/>
      </c>
    </row>
    <row r="34" spans="1:16" x14ac:dyDescent="0.25">
      <c r="A34" s="14"/>
      <c r="B34" s="150" t="str">
        <f t="shared" si="2"/>
        <v/>
      </c>
      <c r="C34" s="14"/>
      <c r="D34" s="460"/>
      <c r="E34" s="445"/>
      <c r="F34" s="478"/>
      <c r="G34" s="489"/>
      <c r="H34" s="14"/>
      <c r="I34" s="39" t="str">
        <f>IF($F34="", "", IF(NOT($G34=""), IF($F34&lt;$G34, $N$7, $N$6), IF($F34=Dashboard!$AJ$1, $N$4, IF($F34&lt;Dashboard!$AJ$1, $N$5, IF($N34&lt;=$N$8, $N$3, $N$2)))))</f>
        <v/>
      </c>
      <c r="J34" s="14"/>
      <c r="N34" s="39" t="str">
        <f>IF($F34="", "", IF(NOT($G34=""), "", NETWORKDAYS(Dashboard!$AJ$1, $F34, Timesheet!$S$50:$S$89)-1))</f>
        <v/>
      </c>
      <c r="P34" s="39" t="str">
        <f t="shared" si="3"/>
        <v/>
      </c>
    </row>
    <row r="35" spans="1:16" x14ac:dyDescent="0.25">
      <c r="A35" s="14"/>
      <c r="B35" s="150" t="str">
        <f t="shared" si="2"/>
        <v/>
      </c>
      <c r="C35" s="14"/>
      <c r="D35" s="460"/>
      <c r="E35" s="445"/>
      <c r="F35" s="478"/>
      <c r="G35" s="489"/>
      <c r="H35" s="14"/>
      <c r="I35" s="39" t="str">
        <f>IF($F35="", "", IF(NOT($G35=""), IF($F35&lt;$G35, $N$7, $N$6), IF($F35=Dashboard!$AJ$1, $N$4, IF($F35&lt;Dashboard!$AJ$1, $N$5, IF($N35&lt;=$N$8, $N$3, $N$2)))))</f>
        <v/>
      </c>
      <c r="J35" s="14"/>
      <c r="N35" s="39" t="str">
        <f>IF($F35="", "", IF(NOT($G35=""), "", NETWORKDAYS(Dashboard!$AJ$1, $F35, Timesheet!$S$50:$S$89)-1))</f>
        <v/>
      </c>
      <c r="P35" s="39" t="str">
        <f t="shared" si="3"/>
        <v/>
      </c>
    </row>
    <row r="36" spans="1:16" x14ac:dyDescent="0.25">
      <c r="A36" s="14"/>
      <c r="B36" s="150" t="str">
        <f t="shared" si="2"/>
        <v/>
      </c>
      <c r="C36" s="14"/>
      <c r="D36" s="460"/>
      <c r="E36" s="445"/>
      <c r="F36" s="478"/>
      <c r="G36" s="489"/>
      <c r="H36" s="14"/>
      <c r="I36" s="39" t="str">
        <f>IF($F36="", "", IF(NOT($G36=""), IF($F36&lt;$G36, $N$7, $N$6), IF($F36=Dashboard!$AJ$1, $N$4, IF($F36&lt;Dashboard!$AJ$1, $N$5, IF($N36&lt;=$N$8, $N$3, $N$2)))))</f>
        <v/>
      </c>
      <c r="J36" s="14"/>
      <c r="N36" s="39" t="str">
        <f>IF($F36="", "", IF(NOT($G36=""), "", NETWORKDAYS(Dashboard!$AJ$1, $F36, Timesheet!$S$50:$S$89)-1))</f>
        <v/>
      </c>
      <c r="P36" s="39" t="str">
        <f t="shared" si="3"/>
        <v/>
      </c>
    </row>
    <row r="37" spans="1:16" x14ac:dyDescent="0.25">
      <c r="A37" s="14"/>
      <c r="B37" s="150" t="str">
        <f t="shared" si="2"/>
        <v/>
      </c>
      <c r="C37" s="14"/>
      <c r="D37" s="460"/>
      <c r="E37" s="445"/>
      <c r="F37" s="478"/>
      <c r="G37" s="489"/>
      <c r="H37" s="14"/>
      <c r="I37" s="39" t="str">
        <f>IF($F37="", "", IF(NOT($G37=""), IF($F37&lt;$G37, $N$7, $N$6), IF($F37=Dashboard!$AJ$1, $N$4, IF($F37&lt;Dashboard!$AJ$1, $N$5, IF($N37&lt;=$N$8, $N$3, $N$2)))))</f>
        <v/>
      </c>
      <c r="J37" s="14"/>
      <c r="N37" s="39" t="str">
        <f>IF($F37="", "", IF(NOT($G37=""), "", NETWORKDAYS(Dashboard!$AJ$1, $F37, Timesheet!$S$50:$S$89)-1))</f>
        <v/>
      </c>
      <c r="P37" s="39" t="str">
        <f t="shared" si="3"/>
        <v/>
      </c>
    </row>
    <row r="38" spans="1:16" x14ac:dyDescent="0.25">
      <c r="A38" s="14"/>
      <c r="B38" s="150" t="str">
        <f t="shared" si="2"/>
        <v/>
      </c>
      <c r="C38" s="14"/>
      <c r="D38" s="460"/>
      <c r="E38" s="445"/>
      <c r="F38" s="478"/>
      <c r="G38" s="489"/>
      <c r="H38" s="14"/>
      <c r="I38" s="39" t="str">
        <f>IF($F38="", "", IF(NOT($G38=""), IF($F38&lt;$G38, $N$7, $N$6), IF($F38=Dashboard!$AJ$1, $N$4, IF($F38&lt;Dashboard!$AJ$1, $N$5, IF($N38&lt;=$N$8, $N$3, $N$2)))))</f>
        <v/>
      </c>
      <c r="J38" s="14"/>
      <c r="N38" s="39" t="str">
        <f>IF($F38="", "", IF(NOT($G38=""), "", NETWORKDAYS(Dashboard!$AJ$1, $F38, Timesheet!$S$50:$S$89)-1))</f>
        <v/>
      </c>
      <c r="P38" s="39" t="str">
        <f t="shared" si="3"/>
        <v/>
      </c>
    </row>
    <row r="39" spans="1:16" x14ac:dyDescent="0.25">
      <c r="A39" s="14"/>
      <c r="B39" s="150" t="str">
        <f t="shared" si="2"/>
        <v/>
      </c>
      <c r="C39" s="14"/>
      <c r="D39" s="460"/>
      <c r="E39" s="445"/>
      <c r="F39" s="478"/>
      <c r="G39" s="489"/>
      <c r="H39" s="14"/>
      <c r="I39" s="39" t="str">
        <f>IF($F39="", "", IF(NOT($G39=""), IF($F39&lt;$G39, $N$7, $N$6), IF($F39=Dashboard!$AJ$1, $N$4, IF($F39&lt;Dashboard!$AJ$1, $N$5, IF($N39&lt;=$N$8, $N$3, $N$2)))))</f>
        <v/>
      </c>
      <c r="J39" s="14"/>
      <c r="N39" s="39" t="str">
        <f>IF($F39="", "", IF(NOT($G39=""), "", NETWORKDAYS(Dashboard!$AJ$1, $F39, Timesheet!$S$50:$S$89)-1))</f>
        <v/>
      </c>
      <c r="P39" s="39" t="str">
        <f t="shared" si="3"/>
        <v/>
      </c>
    </row>
    <row r="40" spans="1:16" x14ac:dyDescent="0.25">
      <c r="A40" s="14"/>
      <c r="B40" s="150" t="str">
        <f t="shared" si="2"/>
        <v/>
      </c>
      <c r="C40" s="14"/>
      <c r="D40" s="460"/>
      <c r="E40" s="445"/>
      <c r="F40" s="478"/>
      <c r="G40" s="489"/>
      <c r="H40" s="14"/>
      <c r="I40" s="39" t="str">
        <f>IF($F40="", "", IF(NOT($G40=""), IF($F40&lt;$G40, $N$7, $N$6), IF($F40=Dashboard!$AJ$1, $N$4, IF($F40&lt;Dashboard!$AJ$1, $N$5, IF($N40&lt;=$N$8, $N$3, $N$2)))))</f>
        <v/>
      </c>
      <c r="J40" s="14"/>
      <c r="N40" s="39" t="str">
        <f>IF($F40="", "", IF(NOT($G40=""), "", NETWORKDAYS(Dashboard!$AJ$1, $F40, Timesheet!$S$50:$S$89)-1))</f>
        <v/>
      </c>
      <c r="P40" s="39" t="str">
        <f t="shared" si="3"/>
        <v/>
      </c>
    </row>
    <row r="41" spans="1:16" x14ac:dyDescent="0.25">
      <c r="A41" s="14"/>
      <c r="B41" s="150" t="str">
        <f t="shared" si="2"/>
        <v/>
      </c>
      <c r="C41" s="14"/>
      <c r="D41" s="460"/>
      <c r="E41" s="445"/>
      <c r="F41" s="478"/>
      <c r="G41" s="489"/>
      <c r="H41" s="14"/>
      <c r="I41" s="39" t="str">
        <f>IF($F41="", "", IF(NOT($G41=""), IF($F41&lt;$G41, $N$7, $N$6), IF($F41=Dashboard!$AJ$1, $N$4, IF($F41&lt;Dashboard!$AJ$1, $N$5, IF($N41&lt;=$N$8, $N$3, $N$2)))))</f>
        <v/>
      </c>
      <c r="J41" s="14"/>
      <c r="N41" s="39" t="str">
        <f>IF($F41="", "", IF(NOT($G41=""), "", NETWORKDAYS(Dashboard!$AJ$1, $F41, Timesheet!$S$50:$S$89)-1))</f>
        <v/>
      </c>
      <c r="P41" s="39" t="str">
        <f t="shared" si="3"/>
        <v/>
      </c>
    </row>
    <row r="42" spans="1:16" x14ac:dyDescent="0.25">
      <c r="A42" s="14"/>
      <c r="B42" s="150" t="str">
        <f t="shared" si="2"/>
        <v/>
      </c>
      <c r="C42" s="14"/>
      <c r="D42" s="460"/>
      <c r="E42" s="445"/>
      <c r="F42" s="478"/>
      <c r="G42" s="489"/>
      <c r="H42" s="14"/>
      <c r="I42" s="39" t="str">
        <f>IF($F42="", "", IF(NOT($G42=""), IF($F42&lt;$G42, $N$7, $N$6), IF($F42=Dashboard!$AJ$1, $N$4, IF($F42&lt;Dashboard!$AJ$1, $N$5, IF($N42&lt;=$N$8, $N$3, $N$2)))))</f>
        <v/>
      </c>
      <c r="J42" s="14"/>
      <c r="N42" s="39" t="str">
        <f>IF($F42="", "", IF(NOT($G42=""), "", NETWORKDAYS(Dashboard!$AJ$1, $F42, Timesheet!$S$50:$S$89)-1))</f>
        <v/>
      </c>
      <c r="P42" s="39" t="str">
        <f t="shared" si="3"/>
        <v/>
      </c>
    </row>
    <row r="43" spans="1:16" x14ac:dyDescent="0.25">
      <c r="A43" s="14"/>
      <c r="B43" s="150" t="str">
        <f t="shared" si="2"/>
        <v/>
      </c>
      <c r="C43" s="14"/>
      <c r="D43" s="460"/>
      <c r="E43" s="445"/>
      <c r="F43" s="478"/>
      <c r="G43" s="489"/>
      <c r="H43" s="14"/>
      <c r="I43" s="39" t="str">
        <f>IF($F43="", "", IF(NOT($G43=""), IF($F43&lt;$G43, $N$7, $N$6), IF($F43=Dashboard!$AJ$1, $N$4, IF($F43&lt;Dashboard!$AJ$1, $N$5, IF($N43&lt;=$N$8, $N$3, $N$2)))))</f>
        <v/>
      </c>
      <c r="J43" s="14"/>
      <c r="N43" s="39" t="str">
        <f>IF($F43="", "", IF(NOT($G43=""), "", NETWORKDAYS(Dashboard!$AJ$1, $F43, Timesheet!$S$50:$S$89)-1))</f>
        <v/>
      </c>
      <c r="P43" s="39" t="str">
        <f t="shared" si="3"/>
        <v/>
      </c>
    </row>
    <row r="44" spans="1:16" x14ac:dyDescent="0.25">
      <c r="A44" s="14"/>
      <c r="B44" s="150" t="str">
        <f t="shared" si="2"/>
        <v/>
      </c>
      <c r="C44" s="14"/>
      <c r="D44" s="460"/>
      <c r="E44" s="445"/>
      <c r="F44" s="478"/>
      <c r="G44" s="489"/>
      <c r="H44" s="14"/>
      <c r="I44" s="39" t="str">
        <f>IF($F44="", "", IF(NOT($G44=""), IF($F44&lt;$G44, $N$7, $N$6), IF($F44=Dashboard!$AJ$1, $N$4, IF($F44&lt;Dashboard!$AJ$1, $N$5, IF($N44&lt;=$N$8, $N$3, $N$2)))))</f>
        <v/>
      </c>
      <c r="J44" s="14"/>
      <c r="N44" s="39" t="str">
        <f>IF($F44="", "", IF(NOT($G44=""), "", NETWORKDAYS(Dashboard!$AJ$1, $F44, Timesheet!$S$50:$S$89)-1))</f>
        <v/>
      </c>
      <c r="P44" s="39" t="str">
        <f t="shared" si="3"/>
        <v/>
      </c>
    </row>
    <row r="45" spans="1:16" x14ac:dyDescent="0.25">
      <c r="A45" s="14"/>
      <c r="B45" s="150" t="str">
        <f t="shared" si="2"/>
        <v/>
      </c>
      <c r="C45" s="14"/>
      <c r="D45" s="460"/>
      <c r="E45" s="445"/>
      <c r="F45" s="478"/>
      <c r="G45" s="489"/>
      <c r="H45" s="14"/>
      <c r="I45" s="39" t="str">
        <f>IF($F45="", "", IF(NOT($G45=""), IF($F45&lt;$G45, $N$7, $N$6), IF($F45=Dashboard!$AJ$1, $N$4, IF($F45&lt;Dashboard!$AJ$1, $N$5, IF($N45&lt;=$N$8, $N$3, $N$2)))))</f>
        <v/>
      </c>
      <c r="J45" s="14"/>
      <c r="N45" s="39" t="str">
        <f>IF($F45="", "", IF(NOT($G45=""), "", NETWORKDAYS(Dashboard!$AJ$1, $F45, Timesheet!$S$50:$S$89)-1))</f>
        <v/>
      </c>
      <c r="P45" s="39" t="str">
        <f t="shared" si="3"/>
        <v/>
      </c>
    </row>
    <row r="46" spans="1:16" x14ac:dyDescent="0.25">
      <c r="A46" s="14"/>
      <c r="B46" s="150" t="str">
        <f t="shared" si="2"/>
        <v/>
      </c>
      <c r="C46" s="14"/>
      <c r="D46" s="460"/>
      <c r="E46" s="445"/>
      <c r="F46" s="478"/>
      <c r="G46" s="489"/>
      <c r="H46" s="14"/>
      <c r="I46" s="39" t="str">
        <f>IF($F46="", "", IF(NOT($G46=""), IF($F46&lt;$G46, $N$7, $N$6), IF($F46=Dashboard!$AJ$1, $N$4, IF($F46&lt;Dashboard!$AJ$1, $N$5, IF($N46&lt;=$N$8, $N$3, $N$2)))))</f>
        <v/>
      </c>
      <c r="J46" s="14"/>
      <c r="N46" s="39" t="str">
        <f>IF($F46="", "", IF(NOT($G46=""), "", NETWORKDAYS(Dashboard!$AJ$1, $F46, Timesheet!$S$50:$S$89)-1))</f>
        <v/>
      </c>
      <c r="P46" s="39" t="str">
        <f t="shared" si="3"/>
        <v/>
      </c>
    </row>
    <row r="47" spans="1:16" x14ac:dyDescent="0.25">
      <c r="A47" s="14"/>
      <c r="B47" s="150" t="str">
        <f t="shared" si="2"/>
        <v/>
      </c>
      <c r="C47" s="14"/>
      <c r="D47" s="460"/>
      <c r="E47" s="445"/>
      <c r="F47" s="478"/>
      <c r="G47" s="489"/>
      <c r="H47" s="14"/>
      <c r="I47" s="39" t="str">
        <f>IF($F47="", "", IF(NOT($G47=""), IF($F47&lt;$G47, $N$7, $N$6), IF($F47=Dashboard!$AJ$1, $N$4, IF($F47&lt;Dashboard!$AJ$1, $N$5, IF($N47&lt;=$N$8, $N$3, $N$2)))))</f>
        <v/>
      </c>
      <c r="J47" s="14"/>
      <c r="N47" s="39" t="str">
        <f>IF($F47="", "", IF(NOT($G47=""), "", NETWORKDAYS(Dashboard!$AJ$1, $F47, Timesheet!$S$50:$S$89)-1))</f>
        <v/>
      </c>
      <c r="P47" s="39" t="str">
        <f t="shared" si="3"/>
        <v/>
      </c>
    </row>
    <row r="48" spans="1:16" x14ac:dyDescent="0.25">
      <c r="A48" s="14"/>
      <c r="B48" s="150" t="str">
        <f t="shared" si="2"/>
        <v/>
      </c>
      <c r="C48" s="14"/>
      <c r="D48" s="460"/>
      <c r="E48" s="445"/>
      <c r="F48" s="478"/>
      <c r="G48" s="489"/>
      <c r="H48" s="14"/>
      <c r="I48" s="39" t="str">
        <f>IF($F48="", "", IF(NOT($G48=""), IF($F48&lt;$G48, $N$7, $N$6), IF($F48=Dashboard!$AJ$1, $N$4, IF($F48&lt;Dashboard!$AJ$1, $N$5, IF($N48&lt;=$N$8, $N$3, $N$2)))))</f>
        <v/>
      </c>
      <c r="J48" s="14"/>
      <c r="N48" s="39" t="str">
        <f>IF($F48="", "", IF(NOT($G48=""), "", NETWORKDAYS(Dashboard!$AJ$1, $F48, Timesheet!$S$50:$S$89)-1))</f>
        <v/>
      </c>
      <c r="P48" s="39" t="str">
        <f t="shared" si="3"/>
        <v/>
      </c>
    </row>
    <row r="49" spans="1:16" x14ac:dyDescent="0.25">
      <c r="A49" s="14"/>
      <c r="B49" s="150" t="str">
        <f t="shared" si="2"/>
        <v/>
      </c>
      <c r="C49" s="14"/>
      <c r="D49" s="460"/>
      <c r="E49" s="445"/>
      <c r="F49" s="478"/>
      <c r="G49" s="489"/>
      <c r="H49" s="14"/>
      <c r="I49" s="39" t="str">
        <f>IF($F49="", "", IF(NOT($G49=""), IF($F49&lt;$G49, $N$7, $N$6), IF($F49=Dashboard!$AJ$1, $N$4, IF($F49&lt;Dashboard!$AJ$1, $N$5, IF($N49&lt;=$N$8, $N$3, $N$2)))))</f>
        <v/>
      </c>
      <c r="J49" s="14"/>
      <c r="N49" s="39" t="str">
        <f>IF($F49="", "", IF(NOT($G49=""), "", NETWORKDAYS(Dashboard!$AJ$1, $F49, Timesheet!$S$50:$S$89)-1))</f>
        <v/>
      </c>
      <c r="P49" s="39" t="str">
        <f t="shared" si="3"/>
        <v/>
      </c>
    </row>
    <row r="50" spans="1:16" x14ac:dyDescent="0.25">
      <c r="A50" s="14"/>
      <c r="B50" s="150" t="str">
        <f t="shared" si="2"/>
        <v/>
      </c>
      <c r="C50" s="14"/>
      <c r="D50" s="460"/>
      <c r="E50" s="445"/>
      <c r="F50" s="478"/>
      <c r="G50" s="489"/>
      <c r="H50" s="14"/>
      <c r="I50" s="39" t="str">
        <f>IF($F50="", "", IF(NOT($G50=""), IF($F50&lt;$G50, $N$7, $N$6), IF($F50=Dashboard!$AJ$1, $N$4, IF($F50&lt;Dashboard!$AJ$1, $N$5, IF($N50&lt;=$N$8, $N$3, $N$2)))))</f>
        <v/>
      </c>
      <c r="J50" s="14"/>
      <c r="N50" s="39" t="str">
        <f>IF($F50="", "", IF(NOT($G50=""), "", NETWORKDAYS(Dashboard!$AJ$1, $F50, Timesheet!$S$50:$S$89)-1))</f>
        <v/>
      </c>
      <c r="P50" s="39" t="str">
        <f t="shared" si="3"/>
        <v/>
      </c>
    </row>
    <row r="51" spans="1:16" x14ac:dyDescent="0.25">
      <c r="A51" s="14"/>
      <c r="B51" s="150" t="str">
        <f t="shared" si="2"/>
        <v/>
      </c>
      <c r="C51" s="14"/>
      <c r="D51" s="460"/>
      <c r="E51" s="445"/>
      <c r="F51" s="478"/>
      <c r="G51" s="489"/>
      <c r="H51" s="14"/>
      <c r="I51" s="39" t="str">
        <f>IF($F51="", "", IF(NOT($G51=""), IF($F51&lt;$G51, $N$7, $N$6), IF($F51=Dashboard!$AJ$1, $N$4, IF($F51&lt;Dashboard!$AJ$1, $N$5, IF($N51&lt;=$N$8, $N$3, $N$2)))))</f>
        <v/>
      </c>
      <c r="J51" s="14"/>
      <c r="N51" s="39" t="str">
        <f>IF($F51="", "", IF(NOT($G51=""), "", NETWORKDAYS(Dashboard!$AJ$1, $F51, Timesheet!$S$50:$S$89)-1))</f>
        <v/>
      </c>
      <c r="P51" s="39" t="str">
        <f t="shared" si="3"/>
        <v/>
      </c>
    </row>
    <row r="52" spans="1:16" x14ac:dyDescent="0.25">
      <c r="A52" s="14"/>
      <c r="B52" s="150" t="str">
        <f t="shared" si="2"/>
        <v/>
      </c>
      <c r="C52" s="14"/>
      <c r="D52" s="460"/>
      <c r="E52" s="445"/>
      <c r="F52" s="478"/>
      <c r="G52" s="489"/>
      <c r="H52" s="14"/>
      <c r="I52" s="39" t="str">
        <f>IF($F52="", "", IF(NOT($G52=""), IF($F52&lt;$G52, $N$7, $N$6), IF($F52=Dashboard!$AJ$1, $N$4, IF($F52&lt;Dashboard!$AJ$1, $N$5, IF($N52&lt;=$N$8, $N$3, $N$2)))))</f>
        <v/>
      </c>
      <c r="J52" s="14"/>
      <c r="N52" s="39" t="str">
        <f>IF($F52="", "", IF(NOT($G52=""), "", NETWORKDAYS(Dashboard!$AJ$1, $F52, Timesheet!$S$50:$S$89)-1))</f>
        <v/>
      </c>
      <c r="P52" s="39" t="str">
        <f t="shared" si="3"/>
        <v/>
      </c>
    </row>
    <row r="53" spans="1:16" x14ac:dyDescent="0.25">
      <c r="A53" s="14"/>
      <c r="B53" s="150" t="str">
        <f t="shared" si="2"/>
        <v/>
      </c>
      <c r="C53" s="14"/>
      <c r="D53" s="460"/>
      <c r="E53" s="445"/>
      <c r="F53" s="478"/>
      <c r="G53" s="489"/>
      <c r="H53" s="14"/>
      <c r="I53" s="39" t="str">
        <f>IF($F53="", "", IF(NOT($G53=""), IF($F53&lt;$G53, $N$7, $N$6), IF($F53=Dashboard!$AJ$1, $N$4, IF($F53&lt;Dashboard!$AJ$1, $N$5, IF($N53&lt;=$N$8, $N$3, $N$2)))))</f>
        <v/>
      </c>
      <c r="J53" s="14"/>
      <c r="N53" s="39" t="str">
        <f>IF($F53="", "", IF(NOT($G53=""), "", NETWORKDAYS(Dashboard!$AJ$1, $F53, Timesheet!$S$50:$S$89)-1))</f>
        <v/>
      </c>
      <c r="P53" s="39" t="str">
        <f t="shared" si="3"/>
        <v/>
      </c>
    </row>
    <row r="54" spans="1:16" x14ac:dyDescent="0.25">
      <c r="A54" s="14"/>
      <c r="B54" s="150" t="str">
        <f t="shared" si="2"/>
        <v/>
      </c>
      <c r="C54" s="14"/>
      <c r="D54" s="460"/>
      <c r="E54" s="445"/>
      <c r="F54" s="478"/>
      <c r="G54" s="489"/>
      <c r="H54" s="14"/>
      <c r="I54" s="39" t="str">
        <f>IF($F54="", "", IF(NOT($G54=""), IF($F54&lt;$G54, $N$7, $N$6), IF($F54=Dashboard!$AJ$1, $N$4, IF($F54&lt;Dashboard!$AJ$1, $N$5, IF($N54&lt;=$N$8, $N$3, $N$2)))))</f>
        <v/>
      </c>
      <c r="J54" s="14"/>
      <c r="N54" s="39" t="str">
        <f>IF($F54="", "", IF(NOT($G54=""), "", NETWORKDAYS(Dashboard!$AJ$1, $F54, Timesheet!$S$50:$S$89)-1))</f>
        <v/>
      </c>
      <c r="P54" s="39" t="str">
        <f t="shared" si="3"/>
        <v/>
      </c>
    </row>
    <row r="55" spans="1:16" x14ac:dyDescent="0.25">
      <c r="A55" s="14"/>
      <c r="B55" s="150" t="str">
        <f t="shared" si="2"/>
        <v/>
      </c>
      <c r="C55" s="14"/>
      <c r="D55" s="460"/>
      <c r="E55" s="445"/>
      <c r="F55" s="478"/>
      <c r="G55" s="489"/>
      <c r="H55" s="14"/>
      <c r="I55" s="39" t="str">
        <f>IF($F55="", "", IF(NOT($G55=""), IF($F55&lt;$G55, $N$7, $N$6), IF($F55=Dashboard!$AJ$1, $N$4, IF($F55&lt;Dashboard!$AJ$1, $N$5, IF($N55&lt;=$N$8, $N$3, $N$2)))))</f>
        <v/>
      </c>
      <c r="J55" s="14"/>
      <c r="N55" s="39" t="str">
        <f>IF($F55="", "", IF(NOT($G55=""), "", NETWORKDAYS(Dashboard!$AJ$1, $F55, Timesheet!$S$50:$S$89)-1))</f>
        <v/>
      </c>
      <c r="P55" s="39" t="str">
        <f t="shared" si="3"/>
        <v/>
      </c>
    </row>
    <row r="56" spans="1:16" x14ac:dyDescent="0.25">
      <c r="A56" s="14"/>
      <c r="B56" s="150" t="str">
        <f t="shared" si="2"/>
        <v/>
      </c>
      <c r="C56" s="14"/>
      <c r="D56" s="460"/>
      <c r="E56" s="445"/>
      <c r="F56" s="478"/>
      <c r="G56" s="489"/>
      <c r="H56" s="14"/>
      <c r="I56" s="39" t="str">
        <f>IF($F56="", "", IF(NOT($G56=""), IF($F56&lt;$G56, $N$7, $N$6), IF($F56=Dashboard!$AJ$1, $N$4, IF($F56&lt;Dashboard!$AJ$1, $N$5, IF($N56&lt;=$N$8, $N$3, $N$2)))))</f>
        <v/>
      </c>
      <c r="J56" s="14"/>
      <c r="N56" s="39" t="str">
        <f>IF($F56="", "", IF(NOT($G56=""), "", NETWORKDAYS(Dashboard!$AJ$1, $F56, Timesheet!$S$50:$S$89)-1))</f>
        <v/>
      </c>
      <c r="P56" s="39" t="str">
        <f t="shared" si="3"/>
        <v/>
      </c>
    </row>
    <row r="57" spans="1:16" x14ac:dyDescent="0.25">
      <c r="A57" s="14"/>
      <c r="B57" s="150" t="str">
        <f t="shared" si="2"/>
        <v/>
      </c>
      <c r="C57" s="14"/>
      <c r="D57" s="460"/>
      <c r="E57" s="445"/>
      <c r="F57" s="478"/>
      <c r="G57" s="489"/>
      <c r="H57" s="14"/>
      <c r="I57" s="39" t="str">
        <f>IF($F57="", "", IF(NOT($G57=""), IF($F57&lt;$G57, $N$7, $N$6), IF($F57=Dashboard!$AJ$1, $N$4, IF($F57&lt;Dashboard!$AJ$1, $N$5, IF($N57&lt;=$N$8, $N$3, $N$2)))))</f>
        <v/>
      </c>
      <c r="J57" s="14"/>
      <c r="N57" s="39" t="str">
        <f>IF($F57="", "", IF(NOT($G57=""), "", NETWORKDAYS(Dashboard!$AJ$1, $F57, Timesheet!$S$50:$S$89)-1))</f>
        <v/>
      </c>
      <c r="P57" s="39" t="str">
        <f t="shared" si="3"/>
        <v/>
      </c>
    </row>
    <row r="58" spans="1:16" x14ac:dyDescent="0.25">
      <c r="A58" s="14"/>
      <c r="B58" s="150" t="str">
        <f t="shared" si="2"/>
        <v/>
      </c>
      <c r="C58" s="14"/>
      <c r="D58" s="460"/>
      <c r="E58" s="445"/>
      <c r="F58" s="478"/>
      <c r="G58" s="489"/>
      <c r="H58" s="14"/>
      <c r="I58" s="39" t="str">
        <f>IF($F58="", "", IF(NOT($G58=""), IF($F58&lt;$G58, $N$7, $N$6), IF($F58=Dashboard!$AJ$1, $N$4, IF($F58&lt;Dashboard!$AJ$1, $N$5, IF($N58&lt;=$N$8, $N$3, $N$2)))))</f>
        <v/>
      </c>
      <c r="J58" s="14"/>
      <c r="N58" s="39" t="str">
        <f>IF($F58="", "", IF(NOT($G58=""), "", NETWORKDAYS(Dashboard!$AJ$1, $F58, Timesheet!$S$50:$S$89)-1))</f>
        <v/>
      </c>
      <c r="P58" s="39" t="str">
        <f t="shared" si="3"/>
        <v/>
      </c>
    </row>
    <row r="59" spans="1:16" x14ac:dyDescent="0.25">
      <c r="A59" s="14"/>
      <c r="B59" s="150" t="str">
        <f t="shared" si="2"/>
        <v/>
      </c>
      <c r="C59" s="14"/>
      <c r="D59" s="460"/>
      <c r="E59" s="445"/>
      <c r="F59" s="478"/>
      <c r="G59" s="489"/>
      <c r="H59" s="14"/>
      <c r="I59" s="39" t="str">
        <f>IF($F59="", "", IF(NOT($G59=""), IF($F59&lt;$G59, $N$7, $N$6), IF($F59=Dashboard!$AJ$1, $N$4, IF($F59&lt;Dashboard!$AJ$1, $N$5, IF($N59&lt;=$N$8, $N$3, $N$2)))))</f>
        <v/>
      </c>
      <c r="J59" s="14"/>
      <c r="N59" s="39" t="str">
        <f>IF($F59="", "", IF(NOT($G59=""), "", NETWORKDAYS(Dashboard!$AJ$1, $F59, Timesheet!$S$50:$S$89)-1))</f>
        <v/>
      </c>
      <c r="P59" s="39" t="str">
        <f t="shared" si="3"/>
        <v/>
      </c>
    </row>
    <row r="60" spans="1:16" x14ac:dyDescent="0.25">
      <c r="A60" s="14"/>
      <c r="B60" s="150" t="str">
        <f t="shared" si="2"/>
        <v/>
      </c>
      <c r="C60" s="14"/>
      <c r="D60" s="460"/>
      <c r="E60" s="445"/>
      <c r="F60" s="478"/>
      <c r="G60" s="489"/>
      <c r="H60" s="14"/>
      <c r="I60" s="39" t="str">
        <f>IF($F60="", "", IF(NOT($G60=""), IF($F60&lt;$G60, $N$7, $N$6), IF($F60=Dashboard!$AJ$1, $N$4, IF($F60&lt;Dashboard!$AJ$1, $N$5, IF($N60&lt;=$N$8, $N$3, $N$2)))))</f>
        <v/>
      </c>
      <c r="J60" s="14"/>
      <c r="N60" s="39" t="str">
        <f>IF($F60="", "", IF(NOT($G60=""), "", NETWORKDAYS(Dashboard!$AJ$1, $F60, Timesheet!$S$50:$S$89)-1))</f>
        <v/>
      </c>
      <c r="P60" s="39" t="str">
        <f t="shared" si="3"/>
        <v/>
      </c>
    </row>
    <row r="61" spans="1:16" x14ac:dyDescent="0.25">
      <c r="A61" s="14"/>
      <c r="B61" s="150" t="str">
        <f t="shared" si="2"/>
        <v/>
      </c>
      <c r="C61" s="14"/>
      <c r="D61" s="460"/>
      <c r="E61" s="445"/>
      <c r="F61" s="478"/>
      <c r="G61" s="489"/>
      <c r="H61" s="14"/>
      <c r="I61" s="39" t="str">
        <f>IF($F61="", "", IF(NOT($G61=""), IF($F61&lt;$G61, $N$7, $N$6), IF($F61=Dashboard!$AJ$1, $N$4, IF($F61&lt;Dashboard!$AJ$1, $N$5, IF($N61&lt;=$N$8, $N$3, $N$2)))))</f>
        <v/>
      </c>
      <c r="J61" s="14"/>
      <c r="N61" s="39" t="str">
        <f>IF($F61="", "", IF(NOT($G61=""), "", NETWORKDAYS(Dashboard!$AJ$1, $F61, Timesheet!$S$50:$S$89)-1))</f>
        <v/>
      </c>
      <c r="P61" s="39" t="str">
        <f t="shared" si="3"/>
        <v/>
      </c>
    </row>
    <row r="62" spans="1:16" x14ac:dyDescent="0.25">
      <c r="A62" s="14"/>
      <c r="B62" s="150" t="str">
        <f t="shared" si="2"/>
        <v/>
      </c>
      <c r="C62" s="14"/>
      <c r="D62" s="460"/>
      <c r="E62" s="445"/>
      <c r="F62" s="478"/>
      <c r="G62" s="489"/>
      <c r="H62" s="14"/>
      <c r="I62" s="39" t="str">
        <f>IF($F62="", "", IF(NOT($G62=""), IF($F62&lt;$G62, $N$7, $N$6), IF($F62=Dashboard!$AJ$1, $N$4, IF($F62&lt;Dashboard!$AJ$1, $N$5, IF($N62&lt;=$N$8, $N$3, $N$2)))))</f>
        <v/>
      </c>
      <c r="J62" s="14"/>
      <c r="N62" s="39" t="str">
        <f>IF($F62="", "", IF(NOT($G62=""), "", NETWORKDAYS(Dashboard!$AJ$1, $F62, Timesheet!$S$50:$S$89)-1))</f>
        <v/>
      </c>
      <c r="P62" s="39" t="str">
        <f t="shared" si="3"/>
        <v/>
      </c>
    </row>
    <row r="63" spans="1:16" x14ac:dyDescent="0.25">
      <c r="A63" s="14"/>
      <c r="B63" s="150" t="str">
        <f t="shared" si="2"/>
        <v/>
      </c>
      <c r="C63" s="14"/>
      <c r="D63" s="460"/>
      <c r="E63" s="445"/>
      <c r="F63" s="478"/>
      <c r="G63" s="489"/>
      <c r="H63" s="14"/>
      <c r="I63" s="39" t="str">
        <f>IF($F63="", "", IF(NOT($G63=""), IF($F63&lt;$G63, $N$7, $N$6), IF($F63=Dashboard!$AJ$1, $N$4, IF($F63&lt;Dashboard!$AJ$1, $N$5, IF($N63&lt;=$N$8, $N$3, $N$2)))))</f>
        <v/>
      </c>
      <c r="J63" s="14"/>
      <c r="N63" s="39" t="str">
        <f>IF($F63="", "", IF(NOT($G63=""), "", NETWORKDAYS(Dashboard!$AJ$1, $F63, Timesheet!$S$50:$S$89)-1))</f>
        <v/>
      </c>
      <c r="P63" s="39" t="str">
        <f t="shared" si="3"/>
        <v/>
      </c>
    </row>
    <row r="64" spans="1:16" x14ac:dyDescent="0.25">
      <c r="A64" s="14"/>
      <c r="B64" s="150" t="str">
        <f t="shared" si="2"/>
        <v/>
      </c>
      <c r="C64" s="14"/>
      <c r="D64" s="460"/>
      <c r="E64" s="445"/>
      <c r="F64" s="478"/>
      <c r="G64" s="489"/>
      <c r="H64" s="14"/>
      <c r="I64" s="39" t="str">
        <f>IF($F64="", "", IF(NOT($G64=""), IF($F64&lt;$G64, $N$7, $N$6), IF($F64=Dashboard!$AJ$1, $N$4, IF($F64&lt;Dashboard!$AJ$1, $N$5, IF($N64&lt;=$N$8, $N$3, $N$2)))))</f>
        <v/>
      </c>
      <c r="J64" s="14"/>
      <c r="N64" s="39" t="str">
        <f>IF($F64="", "", IF(NOT($G64=""), "", NETWORKDAYS(Dashboard!$AJ$1, $F64, Timesheet!$S$50:$S$89)-1))</f>
        <v/>
      </c>
      <c r="P64" s="39" t="str">
        <f t="shared" si="3"/>
        <v/>
      </c>
    </row>
    <row r="65" spans="1:16" x14ac:dyDescent="0.25">
      <c r="A65" s="14"/>
      <c r="B65" s="150" t="str">
        <f t="shared" si="2"/>
        <v/>
      </c>
      <c r="C65" s="14"/>
      <c r="D65" s="460"/>
      <c r="E65" s="445"/>
      <c r="F65" s="478"/>
      <c r="G65" s="489"/>
      <c r="H65" s="14"/>
      <c r="I65" s="39" t="str">
        <f>IF($F65="", "", IF(NOT($G65=""), IF($F65&lt;$G65, $N$7, $N$6), IF($F65=Dashboard!$AJ$1, $N$4, IF($F65&lt;Dashboard!$AJ$1, $N$5, IF($N65&lt;=$N$8, $N$3, $N$2)))))</f>
        <v/>
      </c>
      <c r="J65" s="14"/>
      <c r="N65" s="39" t="str">
        <f>IF($F65="", "", IF(NOT($G65=""), "", NETWORKDAYS(Dashboard!$AJ$1, $F65, Timesheet!$S$50:$S$89)-1))</f>
        <v/>
      </c>
      <c r="P65" s="39" t="str">
        <f t="shared" si="3"/>
        <v/>
      </c>
    </row>
    <row r="66" spans="1:16" x14ac:dyDescent="0.25">
      <c r="A66" s="14"/>
      <c r="B66" s="150" t="str">
        <f t="shared" si="2"/>
        <v/>
      </c>
      <c r="C66" s="14"/>
      <c r="D66" s="460"/>
      <c r="E66" s="445"/>
      <c r="F66" s="478"/>
      <c r="G66" s="489"/>
      <c r="H66" s="14"/>
      <c r="I66" s="39" t="str">
        <f>IF($F66="", "", IF(NOT($G66=""), IF($F66&lt;$G66, $N$7, $N$6), IF($F66=Dashboard!$AJ$1, $N$4, IF($F66&lt;Dashboard!$AJ$1, $N$5, IF($N66&lt;=$N$8, $N$3, $N$2)))))</f>
        <v/>
      </c>
      <c r="J66" s="14"/>
      <c r="N66" s="39" t="str">
        <f>IF($F66="", "", IF(NOT($G66=""), "", NETWORKDAYS(Dashboard!$AJ$1, $F66, Timesheet!$S$50:$S$89)-1))</f>
        <v/>
      </c>
      <c r="P66" s="39" t="str">
        <f t="shared" si="3"/>
        <v/>
      </c>
    </row>
    <row r="67" spans="1:16" x14ac:dyDescent="0.25">
      <c r="A67" s="14"/>
      <c r="B67" s="150" t="str">
        <f t="shared" si="2"/>
        <v/>
      </c>
      <c r="C67" s="14"/>
      <c r="D67" s="460"/>
      <c r="E67" s="445"/>
      <c r="F67" s="478"/>
      <c r="G67" s="489"/>
      <c r="H67" s="14"/>
      <c r="I67" s="39" t="str">
        <f>IF($F67="", "", IF(NOT($G67=""), IF($F67&lt;$G67, $N$7, $N$6), IF($F67=Dashboard!$AJ$1, $N$4, IF($F67&lt;Dashboard!$AJ$1, $N$5, IF($N67&lt;=$N$8, $N$3, $N$2)))))</f>
        <v/>
      </c>
      <c r="J67" s="14"/>
      <c r="N67" s="39" t="str">
        <f>IF($F67="", "", IF(NOT($G67=""), "", NETWORKDAYS(Dashboard!$AJ$1, $F67, Timesheet!$S$50:$S$89)-1))</f>
        <v/>
      </c>
      <c r="P67" s="39" t="str">
        <f t="shared" si="3"/>
        <v/>
      </c>
    </row>
    <row r="68" spans="1:16" x14ac:dyDescent="0.25">
      <c r="A68" s="14"/>
      <c r="B68" s="150" t="str">
        <f t="shared" si="2"/>
        <v/>
      </c>
      <c r="C68" s="14"/>
      <c r="D68" s="460"/>
      <c r="E68" s="445"/>
      <c r="F68" s="478"/>
      <c r="G68" s="489"/>
      <c r="H68" s="14"/>
      <c r="I68" s="39" t="str">
        <f>IF($F68="", "", IF(NOT($G68=""), IF($F68&lt;$G68, $N$7, $N$6), IF($F68=Dashboard!$AJ$1, $N$4, IF($F68&lt;Dashboard!$AJ$1, $N$5, IF($N68&lt;=$N$8, $N$3, $N$2)))))</f>
        <v/>
      </c>
      <c r="J68" s="14"/>
      <c r="N68" s="39" t="str">
        <f>IF($F68="", "", IF(NOT($G68=""), "", NETWORKDAYS(Dashboard!$AJ$1, $F68, Timesheet!$S$50:$S$89)-1))</f>
        <v/>
      </c>
      <c r="P68" s="39" t="str">
        <f t="shared" si="3"/>
        <v/>
      </c>
    </row>
    <row r="69" spans="1:16" x14ac:dyDescent="0.25">
      <c r="A69" s="14"/>
      <c r="B69" s="150" t="str">
        <f t="shared" si="2"/>
        <v/>
      </c>
      <c r="C69" s="14"/>
      <c r="D69" s="460"/>
      <c r="E69" s="445"/>
      <c r="F69" s="478"/>
      <c r="G69" s="489"/>
      <c r="H69" s="14"/>
      <c r="I69" s="39" t="str">
        <f>IF($F69="", "", IF(NOT($G69=""), IF($F69&lt;$G69, $N$7, $N$6), IF($F69=Dashboard!$AJ$1, $N$4, IF($F69&lt;Dashboard!$AJ$1, $N$5, IF($N69&lt;=$N$8, $N$3, $N$2)))))</f>
        <v/>
      </c>
      <c r="J69" s="14"/>
      <c r="N69" s="39" t="str">
        <f>IF($F69="", "", IF(NOT($G69=""), "", NETWORKDAYS(Dashboard!$AJ$1, $F69, Timesheet!$S$50:$S$89)-1))</f>
        <v/>
      </c>
      <c r="P69" s="39" t="str">
        <f t="shared" si="3"/>
        <v/>
      </c>
    </row>
    <row r="70" spans="1:16" x14ac:dyDescent="0.25">
      <c r="A70" s="14"/>
      <c r="B70" s="150" t="str">
        <f t="shared" si="2"/>
        <v/>
      </c>
      <c r="C70" s="14"/>
      <c r="D70" s="460"/>
      <c r="E70" s="445"/>
      <c r="F70" s="478"/>
      <c r="G70" s="489"/>
      <c r="H70" s="14"/>
      <c r="I70" s="39" t="str">
        <f>IF($F70="", "", IF(NOT($G70=""), IF($F70&lt;$G70, $N$7, $N$6), IF($F70=Dashboard!$AJ$1, $N$4, IF($F70&lt;Dashboard!$AJ$1, $N$5, IF($N70&lt;=$N$8, $N$3, $N$2)))))</f>
        <v/>
      </c>
      <c r="J70" s="14"/>
      <c r="N70" s="39" t="str">
        <f>IF($F70="", "", IF(NOT($G70=""), "", NETWORKDAYS(Dashboard!$AJ$1, $F70, Timesheet!$S$50:$S$89)-1))</f>
        <v/>
      </c>
      <c r="P70" s="39" t="str">
        <f t="shared" si="3"/>
        <v/>
      </c>
    </row>
    <row r="71" spans="1:16" x14ac:dyDescent="0.25">
      <c r="A71" s="14"/>
      <c r="B71" s="150" t="str">
        <f t="shared" si="2"/>
        <v/>
      </c>
      <c r="C71" s="14"/>
      <c r="D71" s="460"/>
      <c r="E71" s="445"/>
      <c r="F71" s="478"/>
      <c r="G71" s="489"/>
      <c r="H71" s="14"/>
      <c r="I71" s="39" t="str">
        <f>IF($F71="", "", IF(NOT($G71=""), IF($F71&lt;$G71, $N$7, $N$6), IF($F71=Dashboard!$AJ$1, $N$4, IF($F71&lt;Dashboard!$AJ$1, $N$5, IF($N71&lt;=$N$8, $N$3, $N$2)))))</f>
        <v/>
      </c>
      <c r="J71" s="14"/>
      <c r="N71" s="39" t="str">
        <f>IF($F71="", "", IF(NOT($G71=""), "", NETWORKDAYS(Dashboard!$AJ$1, $F71, Timesheet!$S$50:$S$89)-1))</f>
        <v/>
      </c>
      <c r="P71" s="39" t="str">
        <f t="shared" si="3"/>
        <v/>
      </c>
    </row>
    <row r="72" spans="1:16" x14ac:dyDescent="0.25">
      <c r="A72" s="14"/>
      <c r="B72" s="150" t="str">
        <f t="shared" si="2"/>
        <v/>
      </c>
      <c r="C72" s="14"/>
      <c r="D72" s="460"/>
      <c r="E72" s="445"/>
      <c r="F72" s="478"/>
      <c r="G72" s="489"/>
      <c r="H72" s="14"/>
      <c r="I72" s="39" t="str">
        <f>IF($F72="", "", IF(NOT($G72=""), IF($F72&lt;$G72, $N$7, $N$6), IF($F72=Dashboard!$AJ$1, $N$4, IF($F72&lt;Dashboard!$AJ$1, $N$5, IF($N72&lt;=$N$8, $N$3, $N$2)))))</f>
        <v/>
      </c>
      <c r="J72" s="14"/>
      <c r="N72" s="39" t="str">
        <f>IF($F72="", "", IF(NOT($G72=""), "", NETWORKDAYS(Dashboard!$AJ$1, $F72, Timesheet!$S$50:$S$89)-1))</f>
        <v/>
      </c>
      <c r="P72" s="39" t="str">
        <f t="shared" si="3"/>
        <v/>
      </c>
    </row>
    <row r="73" spans="1:16" x14ac:dyDescent="0.25">
      <c r="A73" s="14"/>
      <c r="B73" s="150" t="str">
        <f t="shared" si="2"/>
        <v/>
      </c>
      <c r="C73" s="14"/>
      <c r="D73" s="460"/>
      <c r="E73" s="445"/>
      <c r="F73" s="478"/>
      <c r="G73" s="489"/>
      <c r="H73" s="14"/>
      <c r="I73" s="39" t="str">
        <f>IF($F73="", "", IF(NOT($G73=""), IF($F73&lt;$G73, $N$7, $N$6), IF($F73=Dashboard!$AJ$1, $N$4, IF($F73&lt;Dashboard!$AJ$1, $N$5, IF($N73&lt;=$N$8, $N$3, $N$2)))))</f>
        <v/>
      </c>
      <c r="J73" s="14"/>
      <c r="N73" s="39" t="str">
        <f>IF($F73="", "", IF(NOT($G73=""), "", NETWORKDAYS(Dashboard!$AJ$1, $F73, Timesheet!$S$50:$S$89)-1))</f>
        <v/>
      </c>
      <c r="P73" s="39" t="str">
        <f t="shared" si="3"/>
        <v/>
      </c>
    </row>
    <row r="74" spans="1:16" x14ac:dyDescent="0.25">
      <c r="A74" s="14"/>
      <c r="B74" s="150" t="str">
        <f t="shared" si="2"/>
        <v/>
      </c>
      <c r="C74" s="14"/>
      <c r="D74" s="460"/>
      <c r="E74" s="445"/>
      <c r="F74" s="478"/>
      <c r="G74" s="489"/>
      <c r="H74" s="14"/>
      <c r="I74" s="39" t="str">
        <f>IF($F74="", "", IF(NOT($G74=""), IF($F74&lt;$G74, $N$7, $N$6), IF($F74=Dashboard!$AJ$1, $N$4, IF($F74&lt;Dashboard!$AJ$1, $N$5, IF($N74&lt;=$N$8, $N$3, $N$2)))))</f>
        <v/>
      </c>
      <c r="J74" s="14"/>
      <c r="N74" s="39" t="str">
        <f>IF($F74="", "", IF(NOT($G74=""), "", NETWORKDAYS(Dashboard!$AJ$1, $F74, Timesheet!$S$50:$S$89)-1))</f>
        <v/>
      </c>
      <c r="P74" s="39" t="str">
        <f t="shared" si="3"/>
        <v/>
      </c>
    </row>
    <row r="75" spans="1:16" x14ac:dyDescent="0.25">
      <c r="A75" s="14"/>
      <c r="B75" s="150" t="str">
        <f t="shared" si="2"/>
        <v/>
      </c>
      <c r="C75" s="14"/>
      <c r="D75" s="460"/>
      <c r="E75" s="445"/>
      <c r="F75" s="478"/>
      <c r="G75" s="489"/>
      <c r="H75" s="14"/>
      <c r="I75" s="39" t="str">
        <f>IF($F75="", "", IF(NOT($G75=""), IF($F75&lt;$G75, $N$7, $N$6), IF($F75=Dashboard!$AJ$1, $N$4, IF($F75&lt;Dashboard!$AJ$1, $N$5, IF($N75&lt;=$N$8, $N$3, $N$2)))))</f>
        <v/>
      </c>
      <c r="J75" s="14"/>
      <c r="N75" s="39" t="str">
        <f>IF($F75="", "", IF(NOT($G75=""), "", NETWORKDAYS(Dashboard!$AJ$1, $F75, Timesheet!$S$50:$S$89)-1))</f>
        <v/>
      </c>
      <c r="P75" s="39" t="str">
        <f t="shared" si="3"/>
        <v/>
      </c>
    </row>
    <row r="76" spans="1:16" x14ac:dyDescent="0.25">
      <c r="A76" s="14"/>
      <c r="B76" s="150" t="str">
        <f t="shared" ref="B76:B139" si="4">IFERROR(INDEX($B$5:$B$7, MATCH($I76, $D$5:$D$7, 0)), "")</f>
        <v/>
      </c>
      <c r="C76" s="14"/>
      <c r="D76" s="460"/>
      <c r="E76" s="445"/>
      <c r="F76" s="478"/>
      <c r="G76" s="489"/>
      <c r="H76" s="14"/>
      <c r="I76" s="39" t="str">
        <f>IF($F76="", "", IF(NOT($G76=""), IF($F76&lt;$G76, $N$7, $N$6), IF($F76=Dashboard!$AJ$1, $N$4, IF($F76&lt;Dashboard!$AJ$1, $N$5, IF($N76&lt;=$N$8, $N$3, $N$2)))))</f>
        <v/>
      </c>
      <c r="J76" s="14"/>
      <c r="N76" s="39" t="str">
        <f>IF($F76="", "", IF(NOT($G76=""), "", NETWORKDAYS(Dashboard!$AJ$1, $F76, Timesheet!$S$50:$S$89)-1))</f>
        <v/>
      </c>
      <c r="P76" s="39" t="str">
        <f t="shared" ref="P76:P139" si="5">IF($I76="", "", IF(COUNTIF($G$2:$G$5, $I76)&gt;0, $P$7, $I76))</f>
        <v/>
      </c>
    </row>
    <row r="77" spans="1:16" x14ac:dyDescent="0.25">
      <c r="A77" s="14"/>
      <c r="B77" s="150" t="str">
        <f t="shared" si="4"/>
        <v/>
      </c>
      <c r="C77" s="14"/>
      <c r="D77" s="460"/>
      <c r="E77" s="445"/>
      <c r="F77" s="478"/>
      <c r="G77" s="489"/>
      <c r="H77" s="14"/>
      <c r="I77" s="39" t="str">
        <f>IF($F77="", "", IF(NOT($G77=""), IF($F77&lt;$G77, $N$7, $N$6), IF($F77=Dashboard!$AJ$1, $N$4, IF($F77&lt;Dashboard!$AJ$1, $N$5, IF($N77&lt;=$N$8, $N$3, $N$2)))))</f>
        <v/>
      </c>
      <c r="J77" s="14"/>
      <c r="N77" s="39" t="str">
        <f>IF($F77="", "", IF(NOT($G77=""), "", NETWORKDAYS(Dashboard!$AJ$1, $F77, Timesheet!$S$50:$S$89)-1))</f>
        <v/>
      </c>
      <c r="P77" s="39" t="str">
        <f t="shared" si="5"/>
        <v/>
      </c>
    </row>
    <row r="78" spans="1:16" x14ac:dyDescent="0.25">
      <c r="A78" s="14"/>
      <c r="B78" s="150" t="str">
        <f t="shared" si="4"/>
        <v/>
      </c>
      <c r="C78" s="14"/>
      <c r="D78" s="460"/>
      <c r="E78" s="445"/>
      <c r="F78" s="478"/>
      <c r="G78" s="489"/>
      <c r="H78" s="14"/>
      <c r="I78" s="39" t="str">
        <f>IF($F78="", "", IF(NOT($G78=""), IF($F78&lt;$G78, $N$7, $N$6), IF($F78=Dashboard!$AJ$1, $N$4, IF($F78&lt;Dashboard!$AJ$1, $N$5, IF($N78&lt;=$N$8, $N$3, $N$2)))))</f>
        <v/>
      </c>
      <c r="J78" s="14"/>
      <c r="N78" s="39" t="str">
        <f>IF($F78="", "", IF(NOT($G78=""), "", NETWORKDAYS(Dashboard!$AJ$1, $F78, Timesheet!$S$50:$S$89)-1))</f>
        <v/>
      </c>
      <c r="P78" s="39" t="str">
        <f t="shared" si="5"/>
        <v/>
      </c>
    </row>
    <row r="79" spans="1:16" x14ac:dyDescent="0.25">
      <c r="A79" s="14"/>
      <c r="B79" s="150" t="str">
        <f t="shared" si="4"/>
        <v/>
      </c>
      <c r="C79" s="14"/>
      <c r="D79" s="460"/>
      <c r="E79" s="445"/>
      <c r="F79" s="478"/>
      <c r="G79" s="489"/>
      <c r="H79" s="14"/>
      <c r="I79" s="39" t="str">
        <f>IF($F79="", "", IF(NOT($G79=""), IF($F79&lt;$G79, $N$7, $N$6), IF($F79=Dashboard!$AJ$1, $N$4, IF($F79&lt;Dashboard!$AJ$1, $N$5, IF($N79&lt;=$N$8, $N$3, $N$2)))))</f>
        <v/>
      </c>
      <c r="J79" s="14"/>
      <c r="N79" s="39" t="str">
        <f>IF($F79="", "", IF(NOT($G79=""), "", NETWORKDAYS(Dashboard!$AJ$1, $F79, Timesheet!$S$50:$S$89)-1))</f>
        <v/>
      </c>
      <c r="P79" s="39" t="str">
        <f t="shared" si="5"/>
        <v/>
      </c>
    </row>
    <row r="80" spans="1:16" x14ac:dyDescent="0.25">
      <c r="A80" s="14"/>
      <c r="B80" s="150" t="str">
        <f t="shared" si="4"/>
        <v/>
      </c>
      <c r="C80" s="14"/>
      <c r="D80" s="460"/>
      <c r="E80" s="445"/>
      <c r="F80" s="478"/>
      <c r="G80" s="489"/>
      <c r="H80" s="14"/>
      <c r="I80" s="39" t="str">
        <f>IF($F80="", "", IF(NOT($G80=""), IF($F80&lt;$G80, $N$7, $N$6), IF($F80=Dashboard!$AJ$1, $N$4, IF($F80&lt;Dashboard!$AJ$1, $N$5, IF($N80&lt;=$N$8, $N$3, $N$2)))))</f>
        <v/>
      </c>
      <c r="J80" s="14"/>
      <c r="N80" s="39" t="str">
        <f>IF($F80="", "", IF(NOT($G80=""), "", NETWORKDAYS(Dashboard!$AJ$1, $F80, Timesheet!$S$50:$S$89)-1))</f>
        <v/>
      </c>
      <c r="P80" s="39" t="str">
        <f t="shared" si="5"/>
        <v/>
      </c>
    </row>
    <row r="81" spans="1:16" x14ac:dyDescent="0.25">
      <c r="A81" s="14"/>
      <c r="B81" s="150" t="str">
        <f t="shared" si="4"/>
        <v/>
      </c>
      <c r="C81" s="14"/>
      <c r="D81" s="460"/>
      <c r="E81" s="445"/>
      <c r="F81" s="478"/>
      <c r="G81" s="489"/>
      <c r="H81" s="14"/>
      <c r="I81" s="39" t="str">
        <f>IF($F81="", "", IF(NOT($G81=""), IF($F81&lt;$G81, $N$7, $N$6), IF($F81=Dashboard!$AJ$1, $N$4, IF($F81&lt;Dashboard!$AJ$1, $N$5, IF($N81&lt;=$N$8, $N$3, $N$2)))))</f>
        <v/>
      </c>
      <c r="J81" s="14"/>
      <c r="N81" s="39" t="str">
        <f>IF($F81="", "", IF(NOT($G81=""), "", NETWORKDAYS(Dashboard!$AJ$1, $F81, Timesheet!$S$50:$S$89)-1))</f>
        <v/>
      </c>
      <c r="P81" s="39" t="str">
        <f t="shared" si="5"/>
        <v/>
      </c>
    </row>
    <row r="82" spans="1:16" x14ac:dyDescent="0.25">
      <c r="A82" s="14"/>
      <c r="B82" s="150" t="str">
        <f t="shared" si="4"/>
        <v/>
      </c>
      <c r="C82" s="14"/>
      <c r="D82" s="460"/>
      <c r="E82" s="445"/>
      <c r="F82" s="478"/>
      <c r="G82" s="489"/>
      <c r="H82" s="14"/>
      <c r="I82" s="39" t="str">
        <f>IF($F82="", "", IF(NOT($G82=""), IF($F82&lt;$G82, $N$7, $N$6), IF($F82=Dashboard!$AJ$1, $N$4, IF($F82&lt;Dashboard!$AJ$1, $N$5, IF($N82&lt;=$N$8, $N$3, $N$2)))))</f>
        <v/>
      </c>
      <c r="J82" s="14"/>
      <c r="N82" s="39" t="str">
        <f>IF($F82="", "", IF(NOT($G82=""), "", NETWORKDAYS(Dashboard!$AJ$1, $F82, Timesheet!$S$50:$S$89)-1))</f>
        <v/>
      </c>
      <c r="P82" s="39" t="str">
        <f t="shared" si="5"/>
        <v/>
      </c>
    </row>
    <row r="83" spans="1:16" x14ac:dyDescent="0.25">
      <c r="A83" s="14"/>
      <c r="B83" s="150" t="str">
        <f t="shared" si="4"/>
        <v/>
      </c>
      <c r="C83" s="14"/>
      <c r="D83" s="460"/>
      <c r="E83" s="445"/>
      <c r="F83" s="478"/>
      <c r="G83" s="489"/>
      <c r="H83" s="14"/>
      <c r="I83" s="39" t="str">
        <f>IF($F83="", "", IF(NOT($G83=""), IF($F83&lt;$G83, $N$7, $N$6), IF($F83=Dashboard!$AJ$1, $N$4, IF($F83&lt;Dashboard!$AJ$1, $N$5, IF($N83&lt;=$N$8, $N$3, $N$2)))))</f>
        <v/>
      </c>
      <c r="J83" s="14"/>
      <c r="N83" s="39" t="str">
        <f>IF($F83="", "", IF(NOT($G83=""), "", NETWORKDAYS(Dashboard!$AJ$1, $F83, Timesheet!$S$50:$S$89)-1))</f>
        <v/>
      </c>
      <c r="P83" s="39" t="str">
        <f t="shared" si="5"/>
        <v/>
      </c>
    </row>
    <row r="84" spans="1:16" x14ac:dyDescent="0.25">
      <c r="A84" s="14"/>
      <c r="B84" s="150" t="str">
        <f t="shared" si="4"/>
        <v/>
      </c>
      <c r="C84" s="14"/>
      <c r="D84" s="460"/>
      <c r="E84" s="445"/>
      <c r="F84" s="478"/>
      <c r="G84" s="489"/>
      <c r="H84" s="14"/>
      <c r="I84" s="39" t="str">
        <f>IF($F84="", "", IF(NOT($G84=""), IF($F84&lt;$G84, $N$7, $N$6), IF($F84=Dashboard!$AJ$1, $N$4, IF($F84&lt;Dashboard!$AJ$1, $N$5, IF($N84&lt;=$N$8, $N$3, $N$2)))))</f>
        <v/>
      </c>
      <c r="J84" s="14"/>
      <c r="N84" s="39" t="str">
        <f>IF($F84="", "", IF(NOT($G84=""), "", NETWORKDAYS(Dashboard!$AJ$1, $F84, Timesheet!$S$50:$S$89)-1))</f>
        <v/>
      </c>
      <c r="P84" s="39" t="str">
        <f t="shared" si="5"/>
        <v/>
      </c>
    </row>
    <row r="85" spans="1:16" x14ac:dyDescent="0.25">
      <c r="A85" s="14"/>
      <c r="B85" s="150" t="str">
        <f t="shared" si="4"/>
        <v/>
      </c>
      <c r="C85" s="14"/>
      <c r="D85" s="460"/>
      <c r="E85" s="445"/>
      <c r="F85" s="478"/>
      <c r="G85" s="489"/>
      <c r="H85" s="14"/>
      <c r="I85" s="39" t="str">
        <f>IF($F85="", "", IF(NOT($G85=""), IF($F85&lt;$G85, $N$7, $N$6), IF($F85=Dashboard!$AJ$1, $N$4, IF($F85&lt;Dashboard!$AJ$1, $N$5, IF($N85&lt;=$N$8, $N$3, $N$2)))))</f>
        <v/>
      </c>
      <c r="J85" s="14"/>
      <c r="N85" s="39" t="str">
        <f>IF($F85="", "", IF(NOT($G85=""), "", NETWORKDAYS(Dashboard!$AJ$1, $F85, Timesheet!$S$50:$S$89)-1))</f>
        <v/>
      </c>
      <c r="P85" s="39" t="str">
        <f t="shared" si="5"/>
        <v/>
      </c>
    </row>
    <row r="86" spans="1:16" x14ac:dyDescent="0.25">
      <c r="A86" s="14"/>
      <c r="B86" s="150" t="str">
        <f t="shared" si="4"/>
        <v/>
      </c>
      <c r="C86" s="14"/>
      <c r="D86" s="460"/>
      <c r="E86" s="445"/>
      <c r="F86" s="478"/>
      <c r="G86" s="489"/>
      <c r="H86" s="14"/>
      <c r="I86" s="39" t="str">
        <f>IF($F86="", "", IF(NOT($G86=""), IF($F86&lt;$G86, $N$7, $N$6), IF($F86=Dashboard!$AJ$1, $N$4, IF($F86&lt;Dashboard!$AJ$1, $N$5, IF($N86&lt;=$N$8, $N$3, $N$2)))))</f>
        <v/>
      </c>
      <c r="J86" s="14"/>
      <c r="N86" s="39" t="str">
        <f>IF($F86="", "", IF(NOT($G86=""), "", NETWORKDAYS(Dashboard!$AJ$1, $F86, Timesheet!$S$50:$S$89)-1))</f>
        <v/>
      </c>
      <c r="P86" s="39" t="str">
        <f t="shared" si="5"/>
        <v/>
      </c>
    </row>
    <row r="87" spans="1:16" x14ac:dyDescent="0.25">
      <c r="A87" s="14"/>
      <c r="B87" s="150" t="str">
        <f t="shared" si="4"/>
        <v/>
      </c>
      <c r="C87" s="14"/>
      <c r="D87" s="460"/>
      <c r="E87" s="445"/>
      <c r="F87" s="478"/>
      <c r="G87" s="489"/>
      <c r="H87" s="14"/>
      <c r="I87" s="39" t="str">
        <f>IF($F87="", "", IF(NOT($G87=""), IF($F87&lt;$G87, $N$7, $N$6), IF($F87=Dashboard!$AJ$1, $N$4, IF($F87&lt;Dashboard!$AJ$1, $N$5, IF($N87&lt;=$N$8, $N$3, $N$2)))))</f>
        <v/>
      </c>
      <c r="J87" s="14"/>
      <c r="N87" s="39" t="str">
        <f>IF($F87="", "", IF(NOT($G87=""), "", NETWORKDAYS(Dashboard!$AJ$1, $F87, Timesheet!$S$50:$S$89)-1))</f>
        <v/>
      </c>
      <c r="P87" s="39" t="str">
        <f t="shared" si="5"/>
        <v/>
      </c>
    </row>
    <row r="88" spans="1:16" x14ac:dyDescent="0.25">
      <c r="A88" s="14"/>
      <c r="B88" s="150" t="str">
        <f t="shared" si="4"/>
        <v/>
      </c>
      <c r="C88" s="14"/>
      <c r="D88" s="460"/>
      <c r="E88" s="445"/>
      <c r="F88" s="478"/>
      <c r="G88" s="489"/>
      <c r="H88" s="14"/>
      <c r="I88" s="39" t="str">
        <f>IF($F88="", "", IF(NOT($G88=""), IF($F88&lt;$G88, $N$7, $N$6), IF($F88=Dashboard!$AJ$1, $N$4, IF($F88&lt;Dashboard!$AJ$1, $N$5, IF($N88&lt;=$N$8, $N$3, $N$2)))))</f>
        <v/>
      </c>
      <c r="J88" s="14"/>
      <c r="N88" s="39" t="str">
        <f>IF($F88="", "", IF(NOT($G88=""), "", NETWORKDAYS(Dashboard!$AJ$1, $F88, Timesheet!$S$50:$S$89)-1))</f>
        <v/>
      </c>
      <c r="P88" s="39" t="str">
        <f t="shared" si="5"/>
        <v/>
      </c>
    </row>
    <row r="89" spans="1:16" x14ac:dyDescent="0.25">
      <c r="A89" s="14"/>
      <c r="B89" s="150" t="str">
        <f t="shared" si="4"/>
        <v/>
      </c>
      <c r="C89" s="14"/>
      <c r="D89" s="460"/>
      <c r="E89" s="445"/>
      <c r="F89" s="478"/>
      <c r="G89" s="489"/>
      <c r="H89" s="14"/>
      <c r="I89" s="39" t="str">
        <f>IF($F89="", "", IF(NOT($G89=""), IF($F89&lt;$G89, $N$7, $N$6), IF($F89=Dashboard!$AJ$1, $N$4, IF($F89&lt;Dashboard!$AJ$1, $N$5, IF($N89&lt;=$N$8, $N$3, $N$2)))))</f>
        <v/>
      </c>
      <c r="J89" s="14"/>
      <c r="N89" s="39" t="str">
        <f>IF($F89="", "", IF(NOT($G89=""), "", NETWORKDAYS(Dashboard!$AJ$1, $F89, Timesheet!$S$50:$S$89)-1))</f>
        <v/>
      </c>
      <c r="P89" s="39" t="str">
        <f t="shared" si="5"/>
        <v/>
      </c>
    </row>
    <row r="90" spans="1:16" x14ac:dyDescent="0.25">
      <c r="A90" s="14"/>
      <c r="B90" s="150" t="str">
        <f t="shared" si="4"/>
        <v/>
      </c>
      <c r="C90" s="14"/>
      <c r="D90" s="460"/>
      <c r="E90" s="445"/>
      <c r="F90" s="478"/>
      <c r="G90" s="489"/>
      <c r="H90" s="14"/>
      <c r="I90" s="39" t="str">
        <f>IF($F90="", "", IF(NOT($G90=""), IF($F90&lt;$G90, $N$7, $N$6), IF($F90=Dashboard!$AJ$1, $N$4, IF($F90&lt;Dashboard!$AJ$1, $N$5, IF($N90&lt;=$N$8, $N$3, $N$2)))))</f>
        <v/>
      </c>
      <c r="J90" s="14"/>
      <c r="N90" s="39" t="str">
        <f>IF($F90="", "", IF(NOT($G90=""), "", NETWORKDAYS(Dashboard!$AJ$1, $F90, Timesheet!$S$50:$S$89)-1))</f>
        <v/>
      </c>
      <c r="P90" s="39" t="str">
        <f t="shared" si="5"/>
        <v/>
      </c>
    </row>
    <row r="91" spans="1:16" x14ac:dyDescent="0.25">
      <c r="A91" s="14"/>
      <c r="B91" s="150" t="str">
        <f t="shared" si="4"/>
        <v/>
      </c>
      <c r="C91" s="14"/>
      <c r="D91" s="460"/>
      <c r="E91" s="445"/>
      <c r="F91" s="478"/>
      <c r="G91" s="489"/>
      <c r="H91" s="14"/>
      <c r="I91" s="39" t="str">
        <f>IF($F91="", "", IF(NOT($G91=""), IF($F91&lt;$G91, $N$7, $N$6), IF($F91=Dashboard!$AJ$1, $N$4, IF($F91&lt;Dashboard!$AJ$1, $N$5, IF($N91&lt;=$N$8, $N$3, $N$2)))))</f>
        <v/>
      </c>
      <c r="J91" s="14"/>
      <c r="N91" s="39" t="str">
        <f>IF($F91="", "", IF(NOT($G91=""), "", NETWORKDAYS(Dashboard!$AJ$1, $F91, Timesheet!$S$50:$S$89)-1))</f>
        <v/>
      </c>
      <c r="P91" s="39" t="str">
        <f t="shared" si="5"/>
        <v/>
      </c>
    </row>
    <row r="92" spans="1:16" x14ac:dyDescent="0.25">
      <c r="A92" s="14"/>
      <c r="B92" s="150" t="str">
        <f t="shared" si="4"/>
        <v/>
      </c>
      <c r="C92" s="14"/>
      <c r="D92" s="460"/>
      <c r="E92" s="445"/>
      <c r="F92" s="478"/>
      <c r="G92" s="489"/>
      <c r="H92" s="14"/>
      <c r="I92" s="39" t="str">
        <f>IF($F92="", "", IF(NOT($G92=""), IF($F92&lt;$G92, $N$7, $N$6), IF($F92=Dashboard!$AJ$1, $N$4, IF($F92&lt;Dashboard!$AJ$1, $N$5, IF($N92&lt;=$N$8, $N$3, $N$2)))))</f>
        <v/>
      </c>
      <c r="J92" s="14"/>
      <c r="N92" s="39" t="str">
        <f>IF($F92="", "", IF(NOT($G92=""), "", NETWORKDAYS(Dashboard!$AJ$1, $F92, Timesheet!$S$50:$S$89)-1))</f>
        <v/>
      </c>
      <c r="P92" s="39" t="str">
        <f t="shared" si="5"/>
        <v/>
      </c>
    </row>
    <row r="93" spans="1:16" x14ac:dyDescent="0.25">
      <c r="A93" s="14"/>
      <c r="B93" s="150" t="str">
        <f t="shared" si="4"/>
        <v/>
      </c>
      <c r="C93" s="14"/>
      <c r="D93" s="460"/>
      <c r="E93" s="445"/>
      <c r="F93" s="478"/>
      <c r="G93" s="489"/>
      <c r="H93" s="14"/>
      <c r="I93" s="39" t="str">
        <f>IF($F93="", "", IF(NOT($G93=""), IF($F93&lt;$G93, $N$7, $N$6), IF($F93=Dashboard!$AJ$1, $N$4, IF($F93&lt;Dashboard!$AJ$1, $N$5, IF($N93&lt;=$N$8, $N$3, $N$2)))))</f>
        <v/>
      </c>
      <c r="J93" s="14"/>
      <c r="N93" s="39" t="str">
        <f>IF($F93="", "", IF(NOT($G93=""), "", NETWORKDAYS(Dashboard!$AJ$1, $F93, Timesheet!$S$50:$S$89)-1))</f>
        <v/>
      </c>
      <c r="P93" s="39" t="str">
        <f t="shared" si="5"/>
        <v/>
      </c>
    </row>
    <row r="94" spans="1:16" x14ac:dyDescent="0.25">
      <c r="A94" s="14"/>
      <c r="B94" s="150" t="str">
        <f t="shared" si="4"/>
        <v/>
      </c>
      <c r="C94" s="14"/>
      <c r="D94" s="460"/>
      <c r="E94" s="445"/>
      <c r="F94" s="478"/>
      <c r="G94" s="489"/>
      <c r="H94" s="14"/>
      <c r="I94" s="39" t="str">
        <f>IF($F94="", "", IF(NOT($G94=""), IF($F94&lt;$G94, $N$7, $N$6), IF($F94=Dashboard!$AJ$1, $N$4, IF($F94&lt;Dashboard!$AJ$1, $N$5, IF($N94&lt;=$N$8, $N$3, $N$2)))))</f>
        <v/>
      </c>
      <c r="J94" s="14"/>
      <c r="N94" s="39" t="str">
        <f>IF($F94="", "", IF(NOT($G94=""), "", NETWORKDAYS(Dashboard!$AJ$1, $F94, Timesheet!$S$50:$S$89)-1))</f>
        <v/>
      </c>
      <c r="P94" s="39" t="str">
        <f t="shared" si="5"/>
        <v/>
      </c>
    </row>
    <row r="95" spans="1:16" x14ac:dyDescent="0.25">
      <c r="A95" s="14"/>
      <c r="B95" s="150" t="str">
        <f t="shared" si="4"/>
        <v/>
      </c>
      <c r="C95" s="14"/>
      <c r="D95" s="460"/>
      <c r="E95" s="445"/>
      <c r="F95" s="478"/>
      <c r="G95" s="489"/>
      <c r="H95" s="14"/>
      <c r="I95" s="39" t="str">
        <f>IF($F95="", "", IF(NOT($G95=""), IF($F95&lt;$G95, $N$7, $N$6), IF($F95=Dashboard!$AJ$1, $N$4, IF($F95&lt;Dashboard!$AJ$1, $N$5, IF($N95&lt;=$N$8, $N$3, $N$2)))))</f>
        <v/>
      </c>
      <c r="J95" s="14"/>
      <c r="N95" s="39" t="str">
        <f>IF($F95="", "", IF(NOT($G95=""), "", NETWORKDAYS(Dashboard!$AJ$1, $F95, Timesheet!$S$50:$S$89)-1))</f>
        <v/>
      </c>
      <c r="P95" s="39" t="str">
        <f t="shared" si="5"/>
        <v/>
      </c>
    </row>
    <row r="96" spans="1:16" x14ac:dyDescent="0.25">
      <c r="A96" s="14"/>
      <c r="B96" s="150" t="str">
        <f t="shared" si="4"/>
        <v/>
      </c>
      <c r="C96" s="14"/>
      <c r="D96" s="460"/>
      <c r="E96" s="445"/>
      <c r="F96" s="478"/>
      <c r="G96" s="489"/>
      <c r="H96" s="14"/>
      <c r="I96" s="39" t="str">
        <f>IF($F96="", "", IF(NOT($G96=""), IF($F96&lt;$G96, $N$7, $N$6), IF($F96=Dashboard!$AJ$1, $N$4, IF($F96&lt;Dashboard!$AJ$1, $N$5, IF($N96&lt;=$N$8, $N$3, $N$2)))))</f>
        <v/>
      </c>
      <c r="J96" s="14"/>
      <c r="N96" s="39" t="str">
        <f>IF($F96="", "", IF(NOT($G96=""), "", NETWORKDAYS(Dashboard!$AJ$1, $F96, Timesheet!$S$50:$S$89)-1))</f>
        <v/>
      </c>
      <c r="P96" s="39" t="str">
        <f t="shared" si="5"/>
        <v/>
      </c>
    </row>
    <row r="97" spans="1:16" x14ac:dyDescent="0.25">
      <c r="A97" s="14"/>
      <c r="B97" s="150" t="str">
        <f t="shared" si="4"/>
        <v/>
      </c>
      <c r="C97" s="14"/>
      <c r="D97" s="460"/>
      <c r="E97" s="445"/>
      <c r="F97" s="478"/>
      <c r="G97" s="489"/>
      <c r="H97" s="14"/>
      <c r="I97" s="39" t="str">
        <f>IF($F97="", "", IF(NOT($G97=""), IF($F97&lt;$G97, $N$7, $N$6), IF($F97=Dashboard!$AJ$1, $N$4, IF($F97&lt;Dashboard!$AJ$1, $N$5, IF($N97&lt;=$N$8, $N$3, $N$2)))))</f>
        <v/>
      </c>
      <c r="J97" s="14"/>
      <c r="N97" s="39" t="str">
        <f>IF($F97="", "", IF(NOT($G97=""), "", NETWORKDAYS(Dashboard!$AJ$1, $F97, Timesheet!$S$50:$S$89)-1))</f>
        <v/>
      </c>
      <c r="P97" s="39" t="str">
        <f t="shared" si="5"/>
        <v/>
      </c>
    </row>
    <row r="98" spans="1:16" x14ac:dyDescent="0.25">
      <c r="A98" s="14"/>
      <c r="B98" s="150" t="str">
        <f t="shared" si="4"/>
        <v/>
      </c>
      <c r="C98" s="14"/>
      <c r="D98" s="460"/>
      <c r="E98" s="445"/>
      <c r="F98" s="478"/>
      <c r="G98" s="489"/>
      <c r="H98" s="14"/>
      <c r="I98" s="39" t="str">
        <f>IF($F98="", "", IF(NOT($G98=""), IF($F98&lt;$G98, $N$7, $N$6), IF($F98=Dashboard!$AJ$1, $N$4, IF($F98&lt;Dashboard!$AJ$1, $N$5, IF($N98&lt;=$N$8, $N$3, $N$2)))))</f>
        <v/>
      </c>
      <c r="J98" s="14"/>
      <c r="N98" s="39" t="str">
        <f>IF($F98="", "", IF(NOT($G98=""), "", NETWORKDAYS(Dashboard!$AJ$1, $F98, Timesheet!$S$50:$S$89)-1))</f>
        <v/>
      </c>
      <c r="P98" s="39" t="str">
        <f t="shared" si="5"/>
        <v/>
      </c>
    </row>
    <row r="99" spans="1:16" x14ac:dyDescent="0.25">
      <c r="A99" s="14"/>
      <c r="B99" s="150" t="str">
        <f t="shared" si="4"/>
        <v/>
      </c>
      <c r="C99" s="14"/>
      <c r="D99" s="460"/>
      <c r="E99" s="445"/>
      <c r="F99" s="478"/>
      <c r="G99" s="489"/>
      <c r="H99" s="14"/>
      <c r="I99" s="39" t="str">
        <f>IF($F99="", "", IF(NOT($G99=""), IF($F99&lt;$G99, $N$7, $N$6), IF($F99=Dashboard!$AJ$1, $N$4, IF($F99&lt;Dashboard!$AJ$1, $N$5, IF($N99&lt;=$N$8, $N$3, $N$2)))))</f>
        <v/>
      </c>
      <c r="J99" s="14"/>
      <c r="N99" s="39" t="str">
        <f>IF($F99="", "", IF(NOT($G99=""), "", NETWORKDAYS(Dashboard!$AJ$1, $F99, Timesheet!$S$50:$S$89)-1))</f>
        <v/>
      </c>
      <c r="P99" s="39" t="str">
        <f t="shared" si="5"/>
        <v/>
      </c>
    </row>
    <row r="100" spans="1:16" x14ac:dyDescent="0.25">
      <c r="A100" s="14"/>
      <c r="B100" s="150" t="str">
        <f t="shared" si="4"/>
        <v/>
      </c>
      <c r="C100" s="14"/>
      <c r="D100" s="460"/>
      <c r="E100" s="445"/>
      <c r="F100" s="478"/>
      <c r="G100" s="489"/>
      <c r="H100" s="14"/>
      <c r="I100" s="39" t="str">
        <f>IF($F100="", "", IF(NOT($G100=""), IF($F100&lt;$G100, $N$7, $N$6), IF($F100=Dashboard!$AJ$1, $N$4, IF($F100&lt;Dashboard!$AJ$1, $N$5, IF($N100&lt;=$N$8, $N$3, $N$2)))))</f>
        <v/>
      </c>
      <c r="J100" s="14"/>
      <c r="N100" s="39" t="str">
        <f>IF($F100="", "", IF(NOT($G100=""), "", NETWORKDAYS(Dashboard!$AJ$1, $F100, Timesheet!$S$50:$S$89)-1))</f>
        <v/>
      </c>
      <c r="P100" s="39" t="str">
        <f t="shared" si="5"/>
        <v/>
      </c>
    </row>
    <row r="101" spans="1:16" x14ac:dyDescent="0.25">
      <c r="A101" s="14"/>
      <c r="B101" s="150" t="str">
        <f t="shared" si="4"/>
        <v/>
      </c>
      <c r="C101" s="14"/>
      <c r="D101" s="460"/>
      <c r="E101" s="445"/>
      <c r="F101" s="478"/>
      <c r="G101" s="489"/>
      <c r="H101" s="14"/>
      <c r="I101" s="39" t="str">
        <f>IF($F101="", "", IF(NOT($G101=""), IF($F101&lt;$G101, $N$7, $N$6), IF($F101=Dashboard!$AJ$1, $N$4, IF($F101&lt;Dashboard!$AJ$1, $N$5, IF($N101&lt;=$N$8, $N$3, $N$2)))))</f>
        <v/>
      </c>
      <c r="J101" s="14"/>
      <c r="N101" s="39" t="str">
        <f>IF($F101="", "", IF(NOT($G101=""), "", NETWORKDAYS(Dashboard!$AJ$1, $F101, Timesheet!$S$50:$S$89)-1))</f>
        <v/>
      </c>
      <c r="P101" s="39" t="str">
        <f t="shared" si="5"/>
        <v/>
      </c>
    </row>
    <row r="102" spans="1:16" x14ac:dyDescent="0.25">
      <c r="A102" s="14"/>
      <c r="B102" s="150" t="str">
        <f t="shared" si="4"/>
        <v/>
      </c>
      <c r="C102" s="14"/>
      <c r="D102" s="460"/>
      <c r="E102" s="445"/>
      <c r="F102" s="478"/>
      <c r="G102" s="489"/>
      <c r="H102" s="14"/>
      <c r="I102" s="39" t="str">
        <f>IF($F102="", "", IF(NOT($G102=""), IF($F102&lt;$G102, $N$7, $N$6), IF($F102=Dashboard!$AJ$1, $N$4, IF($F102&lt;Dashboard!$AJ$1, $N$5, IF($N102&lt;=$N$8, $N$3, $N$2)))))</f>
        <v/>
      </c>
      <c r="J102" s="14"/>
      <c r="N102" s="39" t="str">
        <f>IF($F102="", "", IF(NOT($G102=""), "", NETWORKDAYS(Dashboard!$AJ$1, $F102, Timesheet!$S$50:$S$89)-1))</f>
        <v/>
      </c>
      <c r="P102" s="39" t="str">
        <f t="shared" si="5"/>
        <v/>
      </c>
    </row>
    <row r="103" spans="1:16" x14ac:dyDescent="0.25">
      <c r="A103" s="14"/>
      <c r="B103" s="150" t="str">
        <f t="shared" si="4"/>
        <v/>
      </c>
      <c r="C103" s="14"/>
      <c r="D103" s="460"/>
      <c r="E103" s="445"/>
      <c r="F103" s="478"/>
      <c r="G103" s="489"/>
      <c r="H103" s="14"/>
      <c r="I103" s="39" t="str">
        <f>IF($F103="", "", IF(NOT($G103=""), IF($F103&lt;$G103, $N$7, $N$6), IF($F103=Dashboard!$AJ$1, $N$4, IF($F103&lt;Dashboard!$AJ$1, $N$5, IF($N103&lt;=$N$8, $N$3, $N$2)))))</f>
        <v/>
      </c>
      <c r="J103" s="14"/>
      <c r="N103" s="39" t="str">
        <f>IF($F103="", "", IF(NOT($G103=""), "", NETWORKDAYS(Dashboard!$AJ$1, $F103, Timesheet!$S$50:$S$89)-1))</f>
        <v/>
      </c>
      <c r="P103" s="39" t="str">
        <f t="shared" si="5"/>
        <v/>
      </c>
    </row>
    <row r="104" spans="1:16" x14ac:dyDescent="0.25">
      <c r="A104" s="14"/>
      <c r="B104" s="150" t="str">
        <f t="shared" si="4"/>
        <v/>
      </c>
      <c r="C104" s="14"/>
      <c r="D104" s="460"/>
      <c r="E104" s="445"/>
      <c r="F104" s="478"/>
      <c r="G104" s="489"/>
      <c r="H104" s="14"/>
      <c r="I104" s="39" t="str">
        <f>IF($F104="", "", IF(NOT($G104=""), IF($F104&lt;$G104, $N$7, $N$6), IF($F104=Dashboard!$AJ$1, $N$4, IF($F104&lt;Dashboard!$AJ$1, $N$5, IF($N104&lt;=$N$8, $N$3, $N$2)))))</f>
        <v/>
      </c>
      <c r="J104" s="14"/>
      <c r="N104" s="39" t="str">
        <f>IF($F104="", "", IF(NOT($G104=""), "", NETWORKDAYS(Dashboard!$AJ$1, $F104, Timesheet!$S$50:$S$89)-1))</f>
        <v/>
      </c>
      <c r="P104" s="39" t="str">
        <f t="shared" si="5"/>
        <v/>
      </c>
    </row>
    <row r="105" spans="1:16" x14ac:dyDescent="0.25">
      <c r="A105" s="14"/>
      <c r="B105" s="150" t="str">
        <f t="shared" si="4"/>
        <v/>
      </c>
      <c r="C105" s="14"/>
      <c r="D105" s="460"/>
      <c r="E105" s="445"/>
      <c r="F105" s="478"/>
      <c r="G105" s="489"/>
      <c r="H105" s="14"/>
      <c r="I105" s="39" t="str">
        <f>IF($F105="", "", IF(NOT($G105=""), IF($F105&lt;$G105, $N$7, $N$6), IF($F105=Dashboard!$AJ$1, $N$4, IF($F105&lt;Dashboard!$AJ$1, $N$5, IF($N105&lt;=$N$8, $N$3, $N$2)))))</f>
        <v/>
      </c>
      <c r="J105" s="14"/>
      <c r="N105" s="39" t="str">
        <f>IF($F105="", "", IF(NOT($G105=""), "", NETWORKDAYS(Dashboard!$AJ$1, $F105, Timesheet!$S$50:$S$89)-1))</f>
        <v/>
      </c>
      <c r="P105" s="39" t="str">
        <f t="shared" si="5"/>
        <v/>
      </c>
    </row>
    <row r="106" spans="1:16" x14ac:dyDescent="0.25">
      <c r="A106" s="14"/>
      <c r="B106" s="150" t="str">
        <f t="shared" si="4"/>
        <v/>
      </c>
      <c r="C106" s="14"/>
      <c r="D106" s="460"/>
      <c r="E106" s="445"/>
      <c r="F106" s="478"/>
      <c r="G106" s="489"/>
      <c r="H106" s="14"/>
      <c r="I106" s="39" t="str">
        <f>IF($F106="", "", IF(NOT($G106=""), IF($F106&lt;$G106, $N$7, $N$6), IF($F106=Dashboard!$AJ$1, $N$4, IF($F106&lt;Dashboard!$AJ$1, $N$5, IF($N106&lt;=$N$8, $N$3, $N$2)))))</f>
        <v/>
      </c>
      <c r="J106" s="14"/>
      <c r="N106" s="39" t="str">
        <f>IF($F106="", "", IF(NOT($G106=""), "", NETWORKDAYS(Dashboard!$AJ$1, $F106, Timesheet!$S$50:$S$89)-1))</f>
        <v/>
      </c>
      <c r="P106" s="39" t="str">
        <f t="shared" si="5"/>
        <v/>
      </c>
    </row>
    <row r="107" spans="1:16" x14ac:dyDescent="0.25">
      <c r="A107" s="14"/>
      <c r="B107" s="150" t="str">
        <f t="shared" si="4"/>
        <v/>
      </c>
      <c r="C107" s="14"/>
      <c r="D107" s="460"/>
      <c r="E107" s="445"/>
      <c r="F107" s="478"/>
      <c r="G107" s="489"/>
      <c r="H107" s="14"/>
      <c r="I107" s="39" t="str">
        <f>IF($F107="", "", IF(NOT($G107=""), IF($F107&lt;$G107, $N$7, $N$6), IF($F107=Dashboard!$AJ$1, $N$4, IF($F107&lt;Dashboard!$AJ$1, $N$5, IF($N107&lt;=$N$8, $N$3, $N$2)))))</f>
        <v/>
      </c>
      <c r="J107" s="14"/>
      <c r="N107" s="39" t="str">
        <f>IF($F107="", "", IF(NOT($G107=""), "", NETWORKDAYS(Dashboard!$AJ$1, $F107, Timesheet!$S$50:$S$89)-1))</f>
        <v/>
      </c>
      <c r="P107" s="39" t="str">
        <f t="shared" si="5"/>
        <v/>
      </c>
    </row>
    <row r="108" spans="1:16" x14ac:dyDescent="0.25">
      <c r="A108" s="14"/>
      <c r="B108" s="150" t="str">
        <f t="shared" si="4"/>
        <v/>
      </c>
      <c r="C108" s="14"/>
      <c r="D108" s="460"/>
      <c r="E108" s="445"/>
      <c r="F108" s="478"/>
      <c r="G108" s="489"/>
      <c r="H108" s="14"/>
      <c r="I108" s="39" t="str">
        <f>IF($F108="", "", IF(NOT($G108=""), IF($F108&lt;$G108, $N$7, $N$6), IF($F108=Dashboard!$AJ$1, $N$4, IF($F108&lt;Dashboard!$AJ$1, $N$5, IF($N108&lt;=$N$8, $N$3, $N$2)))))</f>
        <v/>
      </c>
      <c r="J108" s="14"/>
      <c r="N108" s="39" t="str">
        <f>IF($F108="", "", IF(NOT($G108=""), "", NETWORKDAYS(Dashboard!$AJ$1, $F108, Timesheet!$S$50:$S$89)-1))</f>
        <v/>
      </c>
      <c r="P108" s="39" t="str">
        <f t="shared" si="5"/>
        <v/>
      </c>
    </row>
    <row r="109" spans="1:16" x14ac:dyDescent="0.25">
      <c r="A109" s="14"/>
      <c r="B109" s="150" t="str">
        <f t="shared" si="4"/>
        <v/>
      </c>
      <c r="C109" s="14"/>
      <c r="D109" s="460"/>
      <c r="E109" s="445"/>
      <c r="F109" s="478"/>
      <c r="G109" s="489"/>
      <c r="H109" s="14"/>
      <c r="I109" s="39" t="str">
        <f>IF($F109="", "", IF(NOT($G109=""), IF($F109&lt;$G109, $N$7, $N$6), IF($F109=Dashboard!$AJ$1, $N$4, IF($F109&lt;Dashboard!$AJ$1, $N$5, IF($N109&lt;=$N$8, $N$3, $N$2)))))</f>
        <v/>
      </c>
      <c r="J109" s="14"/>
      <c r="N109" s="39" t="str">
        <f>IF($F109="", "", IF(NOT($G109=""), "", NETWORKDAYS(Dashboard!$AJ$1, $F109, Timesheet!$S$50:$S$89)-1))</f>
        <v/>
      </c>
      <c r="P109" s="39" t="str">
        <f t="shared" si="5"/>
        <v/>
      </c>
    </row>
    <row r="110" spans="1:16" x14ac:dyDescent="0.25">
      <c r="A110" s="14"/>
      <c r="B110" s="150" t="str">
        <f t="shared" si="4"/>
        <v/>
      </c>
      <c r="C110" s="14"/>
      <c r="D110" s="460"/>
      <c r="E110" s="445"/>
      <c r="F110" s="478"/>
      <c r="G110" s="489"/>
      <c r="H110" s="14"/>
      <c r="I110" s="39" t="str">
        <f>IF($F110="", "", IF(NOT($G110=""), IF($F110&lt;$G110, $N$7, $N$6), IF($F110=Dashboard!$AJ$1, $N$4, IF($F110&lt;Dashboard!$AJ$1, $N$5, IF($N110&lt;=$N$8, $N$3, $N$2)))))</f>
        <v/>
      </c>
      <c r="J110" s="14"/>
      <c r="N110" s="39" t="str">
        <f>IF($F110="", "", IF(NOT($G110=""), "", NETWORKDAYS(Dashboard!$AJ$1, $F110, Timesheet!$S$50:$S$89)-1))</f>
        <v/>
      </c>
      <c r="P110" s="39" t="str">
        <f t="shared" si="5"/>
        <v/>
      </c>
    </row>
    <row r="111" spans="1:16" x14ac:dyDescent="0.25">
      <c r="A111" s="14"/>
      <c r="B111" s="150" t="str">
        <f t="shared" si="4"/>
        <v/>
      </c>
      <c r="C111" s="14"/>
      <c r="D111" s="460"/>
      <c r="E111" s="445"/>
      <c r="F111" s="478"/>
      <c r="G111" s="489"/>
      <c r="H111" s="14"/>
      <c r="I111" s="39" t="str">
        <f>IF($F111="", "", IF(NOT($G111=""), IF($F111&lt;$G111, $N$7, $N$6), IF($F111=Dashboard!$AJ$1, $N$4, IF($F111&lt;Dashboard!$AJ$1, $N$5, IF($N111&lt;=$N$8, $N$3, $N$2)))))</f>
        <v/>
      </c>
      <c r="J111" s="14"/>
      <c r="N111" s="39" t="str">
        <f>IF($F111="", "", IF(NOT($G111=""), "", NETWORKDAYS(Dashboard!$AJ$1, $F111, Timesheet!$S$50:$S$89)-1))</f>
        <v/>
      </c>
      <c r="P111" s="39" t="str">
        <f t="shared" si="5"/>
        <v/>
      </c>
    </row>
    <row r="112" spans="1:16" x14ac:dyDescent="0.25">
      <c r="A112" s="14"/>
      <c r="B112" s="150" t="str">
        <f t="shared" si="4"/>
        <v/>
      </c>
      <c r="C112" s="14"/>
      <c r="D112" s="460"/>
      <c r="E112" s="445"/>
      <c r="F112" s="478"/>
      <c r="G112" s="489"/>
      <c r="H112" s="14"/>
      <c r="I112" s="39" t="str">
        <f>IF($F112="", "", IF(NOT($G112=""), IF($F112&lt;$G112, $N$7, $N$6), IF($F112=Dashboard!$AJ$1, $N$4, IF($F112&lt;Dashboard!$AJ$1, $N$5, IF($N112&lt;=$N$8, $N$3, $N$2)))))</f>
        <v/>
      </c>
      <c r="J112" s="14"/>
      <c r="N112" s="39" t="str">
        <f>IF($F112="", "", IF(NOT($G112=""), "", NETWORKDAYS(Dashboard!$AJ$1, $F112, Timesheet!$S$50:$S$89)-1))</f>
        <v/>
      </c>
      <c r="P112" s="39" t="str">
        <f t="shared" si="5"/>
        <v/>
      </c>
    </row>
    <row r="113" spans="1:16" x14ac:dyDescent="0.25">
      <c r="A113" s="14"/>
      <c r="B113" s="150" t="str">
        <f t="shared" si="4"/>
        <v/>
      </c>
      <c r="C113" s="14"/>
      <c r="D113" s="460"/>
      <c r="E113" s="445"/>
      <c r="F113" s="478"/>
      <c r="G113" s="489"/>
      <c r="H113" s="14"/>
      <c r="I113" s="39" t="str">
        <f>IF($F113="", "", IF(NOT($G113=""), IF($F113&lt;$G113, $N$7, $N$6), IF($F113=Dashboard!$AJ$1, $N$4, IF($F113&lt;Dashboard!$AJ$1, $N$5, IF($N113&lt;=$N$8, $N$3, $N$2)))))</f>
        <v/>
      </c>
      <c r="J113" s="14"/>
      <c r="N113" s="39" t="str">
        <f>IF($F113="", "", IF(NOT($G113=""), "", NETWORKDAYS(Dashboard!$AJ$1, $F113, Timesheet!$S$50:$S$89)-1))</f>
        <v/>
      </c>
      <c r="P113" s="39" t="str">
        <f t="shared" si="5"/>
        <v/>
      </c>
    </row>
    <row r="114" spans="1:16" x14ac:dyDescent="0.25">
      <c r="A114" s="14"/>
      <c r="B114" s="150" t="str">
        <f t="shared" si="4"/>
        <v/>
      </c>
      <c r="C114" s="14"/>
      <c r="D114" s="460"/>
      <c r="E114" s="445"/>
      <c r="F114" s="478"/>
      <c r="G114" s="489"/>
      <c r="H114" s="14"/>
      <c r="I114" s="39" t="str">
        <f>IF($F114="", "", IF(NOT($G114=""), IF($F114&lt;$G114, $N$7, $N$6), IF($F114=Dashboard!$AJ$1, $N$4, IF($F114&lt;Dashboard!$AJ$1, $N$5, IF($N114&lt;=$N$8, $N$3, $N$2)))))</f>
        <v/>
      </c>
      <c r="J114" s="14"/>
      <c r="N114" s="39" t="str">
        <f>IF($F114="", "", IF(NOT($G114=""), "", NETWORKDAYS(Dashboard!$AJ$1, $F114, Timesheet!$S$50:$S$89)-1))</f>
        <v/>
      </c>
      <c r="P114" s="39" t="str">
        <f t="shared" si="5"/>
        <v/>
      </c>
    </row>
    <row r="115" spans="1:16" x14ac:dyDescent="0.25">
      <c r="A115" s="14"/>
      <c r="B115" s="150" t="str">
        <f t="shared" si="4"/>
        <v/>
      </c>
      <c r="C115" s="14"/>
      <c r="D115" s="460"/>
      <c r="E115" s="445"/>
      <c r="F115" s="478"/>
      <c r="G115" s="489"/>
      <c r="H115" s="14"/>
      <c r="I115" s="39" t="str">
        <f>IF($F115="", "", IF(NOT($G115=""), IF($F115&lt;$G115, $N$7, $N$6), IF($F115=Dashboard!$AJ$1, $N$4, IF($F115&lt;Dashboard!$AJ$1, $N$5, IF($N115&lt;=$N$8, $N$3, $N$2)))))</f>
        <v/>
      </c>
      <c r="J115" s="14"/>
      <c r="N115" s="39" t="str">
        <f>IF($F115="", "", IF(NOT($G115=""), "", NETWORKDAYS(Dashboard!$AJ$1, $F115, Timesheet!$S$50:$S$89)-1))</f>
        <v/>
      </c>
      <c r="P115" s="39" t="str">
        <f t="shared" si="5"/>
        <v/>
      </c>
    </row>
    <row r="116" spans="1:16" x14ac:dyDescent="0.25">
      <c r="A116" s="14"/>
      <c r="B116" s="150" t="str">
        <f t="shared" si="4"/>
        <v/>
      </c>
      <c r="C116" s="14"/>
      <c r="D116" s="460"/>
      <c r="E116" s="445"/>
      <c r="F116" s="478"/>
      <c r="G116" s="489"/>
      <c r="H116" s="14"/>
      <c r="I116" s="39" t="str">
        <f>IF($F116="", "", IF(NOT($G116=""), IF($F116&lt;$G116, $N$7, $N$6), IF($F116=Dashboard!$AJ$1, $N$4, IF($F116&lt;Dashboard!$AJ$1, $N$5, IF($N116&lt;=$N$8, $N$3, $N$2)))))</f>
        <v/>
      </c>
      <c r="J116" s="14"/>
      <c r="N116" s="39" t="str">
        <f>IF($F116="", "", IF(NOT($G116=""), "", NETWORKDAYS(Dashboard!$AJ$1, $F116, Timesheet!$S$50:$S$89)-1))</f>
        <v/>
      </c>
      <c r="P116" s="39" t="str">
        <f t="shared" si="5"/>
        <v/>
      </c>
    </row>
    <row r="117" spans="1:16" x14ac:dyDescent="0.25">
      <c r="A117" s="14"/>
      <c r="B117" s="150" t="str">
        <f t="shared" si="4"/>
        <v/>
      </c>
      <c r="C117" s="14"/>
      <c r="D117" s="460"/>
      <c r="E117" s="445"/>
      <c r="F117" s="478"/>
      <c r="G117" s="489"/>
      <c r="H117" s="14"/>
      <c r="I117" s="39" t="str">
        <f>IF($F117="", "", IF(NOT($G117=""), IF($F117&lt;$G117, $N$7, $N$6), IF($F117=Dashboard!$AJ$1, $N$4, IF($F117&lt;Dashboard!$AJ$1, $N$5, IF($N117&lt;=$N$8, $N$3, $N$2)))))</f>
        <v/>
      </c>
      <c r="J117" s="14"/>
      <c r="N117" s="39" t="str">
        <f>IF($F117="", "", IF(NOT($G117=""), "", NETWORKDAYS(Dashboard!$AJ$1, $F117, Timesheet!$S$50:$S$89)-1))</f>
        <v/>
      </c>
      <c r="P117" s="39" t="str">
        <f t="shared" si="5"/>
        <v/>
      </c>
    </row>
    <row r="118" spans="1:16" x14ac:dyDescent="0.25">
      <c r="A118" s="14"/>
      <c r="B118" s="150" t="str">
        <f t="shared" si="4"/>
        <v/>
      </c>
      <c r="C118" s="14"/>
      <c r="D118" s="460"/>
      <c r="E118" s="445"/>
      <c r="F118" s="478"/>
      <c r="G118" s="489"/>
      <c r="H118" s="14"/>
      <c r="I118" s="39" t="str">
        <f>IF($F118="", "", IF(NOT($G118=""), IF($F118&lt;$G118, $N$7, $N$6), IF($F118=Dashboard!$AJ$1, $N$4, IF($F118&lt;Dashboard!$AJ$1, $N$5, IF($N118&lt;=$N$8, $N$3, $N$2)))))</f>
        <v/>
      </c>
      <c r="J118" s="14"/>
      <c r="N118" s="39" t="str">
        <f>IF($F118="", "", IF(NOT($G118=""), "", NETWORKDAYS(Dashboard!$AJ$1, $F118, Timesheet!$S$50:$S$89)-1))</f>
        <v/>
      </c>
      <c r="P118" s="39" t="str">
        <f t="shared" si="5"/>
        <v/>
      </c>
    </row>
    <row r="119" spans="1:16" x14ac:dyDescent="0.25">
      <c r="A119" s="14"/>
      <c r="B119" s="150" t="str">
        <f t="shared" si="4"/>
        <v/>
      </c>
      <c r="C119" s="14"/>
      <c r="D119" s="460"/>
      <c r="E119" s="445"/>
      <c r="F119" s="478"/>
      <c r="G119" s="489"/>
      <c r="H119" s="14"/>
      <c r="I119" s="39" t="str">
        <f>IF($F119="", "", IF(NOT($G119=""), IF($F119&lt;$G119, $N$7, $N$6), IF($F119=Dashboard!$AJ$1, $N$4, IF($F119&lt;Dashboard!$AJ$1, $N$5, IF($N119&lt;=$N$8, $N$3, $N$2)))))</f>
        <v/>
      </c>
      <c r="J119" s="14"/>
      <c r="N119" s="39" t="str">
        <f>IF($F119="", "", IF(NOT($G119=""), "", NETWORKDAYS(Dashboard!$AJ$1, $F119, Timesheet!$S$50:$S$89)-1))</f>
        <v/>
      </c>
      <c r="P119" s="39" t="str">
        <f t="shared" si="5"/>
        <v/>
      </c>
    </row>
    <row r="120" spans="1:16" x14ac:dyDescent="0.25">
      <c r="A120" s="14"/>
      <c r="B120" s="150" t="str">
        <f t="shared" si="4"/>
        <v/>
      </c>
      <c r="C120" s="14"/>
      <c r="D120" s="460"/>
      <c r="E120" s="445"/>
      <c r="F120" s="478"/>
      <c r="G120" s="489"/>
      <c r="H120" s="14"/>
      <c r="I120" s="39" t="str">
        <f>IF($F120="", "", IF(NOT($G120=""), IF($F120&lt;$G120, $N$7, $N$6), IF($F120=Dashboard!$AJ$1, $N$4, IF($F120&lt;Dashboard!$AJ$1, $N$5, IF($N120&lt;=$N$8, $N$3, $N$2)))))</f>
        <v/>
      </c>
      <c r="J120" s="14"/>
      <c r="N120" s="39" t="str">
        <f>IF($F120="", "", IF(NOT($G120=""), "", NETWORKDAYS(Dashboard!$AJ$1, $F120, Timesheet!$S$50:$S$89)-1))</f>
        <v/>
      </c>
      <c r="P120" s="39" t="str">
        <f t="shared" si="5"/>
        <v/>
      </c>
    </row>
    <row r="121" spans="1:16" x14ac:dyDescent="0.25">
      <c r="A121" s="14"/>
      <c r="B121" s="150" t="str">
        <f t="shared" si="4"/>
        <v/>
      </c>
      <c r="C121" s="14"/>
      <c r="D121" s="460"/>
      <c r="E121" s="445"/>
      <c r="F121" s="478"/>
      <c r="G121" s="489"/>
      <c r="H121" s="14"/>
      <c r="I121" s="39" t="str">
        <f>IF($F121="", "", IF(NOT($G121=""), IF($F121&lt;$G121, $N$7, $N$6), IF($F121=Dashboard!$AJ$1, $N$4, IF($F121&lt;Dashboard!$AJ$1, $N$5, IF($N121&lt;=$N$8, $N$3, $N$2)))))</f>
        <v/>
      </c>
      <c r="J121" s="14"/>
      <c r="N121" s="39" t="str">
        <f>IF($F121="", "", IF(NOT($G121=""), "", NETWORKDAYS(Dashboard!$AJ$1, $F121, Timesheet!$S$50:$S$89)-1))</f>
        <v/>
      </c>
      <c r="P121" s="39" t="str">
        <f t="shared" si="5"/>
        <v/>
      </c>
    </row>
    <row r="122" spans="1:16" x14ac:dyDescent="0.25">
      <c r="A122" s="14"/>
      <c r="B122" s="150" t="str">
        <f t="shared" si="4"/>
        <v/>
      </c>
      <c r="C122" s="14"/>
      <c r="D122" s="460"/>
      <c r="E122" s="445"/>
      <c r="F122" s="478"/>
      <c r="G122" s="489"/>
      <c r="H122" s="14"/>
      <c r="I122" s="39" t="str">
        <f>IF($F122="", "", IF(NOT($G122=""), IF($F122&lt;$G122, $N$7, $N$6), IF($F122=Dashboard!$AJ$1, $N$4, IF($F122&lt;Dashboard!$AJ$1, $N$5, IF($N122&lt;=$N$8, $N$3, $N$2)))))</f>
        <v/>
      </c>
      <c r="J122" s="14"/>
      <c r="N122" s="39" t="str">
        <f>IF($F122="", "", IF(NOT($G122=""), "", NETWORKDAYS(Dashboard!$AJ$1, $F122, Timesheet!$S$50:$S$89)-1))</f>
        <v/>
      </c>
      <c r="P122" s="39" t="str">
        <f t="shared" si="5"/>
        <v/>
      </c>
    </row>
    <row r="123" spans="1:16" x14ac:dyDescent="0.25">
      <c r="A123" s="14"/>
      <c r="B123" s="150" t="str">
        <f t="shared" si="4"/>
        <v/>
      </c>
      <c r="C123" s="14"/>
      <c r="D123" s="460"/>
      <c r="E123" s="445"/>
      <c r="F123" s="478"/>
      <c r="G123" s="489"/>
      <c r="H123" s="14"/>
      <c r="I123" s="39" t="str">
        <f>IF($F123="", "", IF(NOT($G123=""), IF($F123&lt;$G123, $N$7, $N$6), IF($F123=Dashboard!$AJ$1, $N$4, IF($F123&lt;Dashboard!$AJ$1, $N$5, IF($N123&lt;=$N$8, $N$3, $N$2)))))</f>
        <v/>
      </c>
      <c r="J123" s="14"/>
      <c r="N123" s="39" t="str">
        <f>IF($F123="", "", IF(NOT($G123=""), "", NETWORKDAYS(Dashboard!$AJ$1, $F123, Timesheet!$S$50:$S$89)-1))</f>
        <v/>
      </c>
      <c r="P123" s="39" t="str">
        <f t="shared" si="5"/>
        <v/>
      </c>
    </row>
    <row r="124" spans="1:16" x14ac:dyDescent="0.25">
      <c r="A124" s="14"/>
      <c r="B124" s="150" t="str">
        <f t="shared" si="4"/>
        <v/>
      </c>
      <c r="C124" s="14"/>
      <c r="D124" s="460"/>
      <c r="E124" s="445"/>
      <c r="F124" s="478"/>
      <c r="G124" s="489"/>
      <c r="H124" s="14"/>
      <c r="I124" s="39" t="str">
        <f>IF($F124="", "", IF(NOT($G124=""), IF($F124&lt;$G124, $N$7, $N$6), IF($F124=Dashboard!$AJ$1, $N$4, IF($F124&lt;Dashboard!$AJ$1, $N$5, IF($N124&lt;=$N$8, $N$3, $N$2)))))</f>
        <v/>
      </c>
      <c r="J124" s="14"/>
      <c r="N124" s="39" t="str">
        <f>IF($F124="", "", IF(NOT($G124=""), "", NETWORKDAYS(Dashboard!$AJ$1, $F124, Timesheet!$S$50:$S$89)-1))</f>
        <v/>
      </c>
      <c r="P124" s="39" t="str">
        <f t="shared" si="5"/>
        <v/>
      </c>
    </row>
    <row r="125" spans="1:16" x14ac:dyDescent="0.25">
      <c r="A125" s="14"/>
      <c r="B125" s="150" t="str">
        <f t="shared" si="4"/>
        <v/>
      </c>
      <c r="C125" s="14"/>
      <c r="D125" s="460"/>
      <c r="E125" s="445"/>
      <c r="F125" s="478"/>
      <c r="G125" s="489"/>
      <c r="H125" s="14"/>
      <c r="I125" s="39" t="str">
        <f>IF($F125="", "", IF(NOT($G125=""), IF($F125&lt;$G125, $N$7, $N$6), IF($F125=Dashboard!$AJ$1, $N$4, IF($F125&lt;Dashboard!$AJ$1, $N$5, IF($N125&lt;=$N$8, $N$3, $N$2)))))</f>
        <v/>
      </c>
      <c r="J125" s="14"/>
      <c r="N125" s="39" t="str">
        <f>IF($F125="", "", IF(NOT($G125=""), "", NETWORKDAYS(Dashboard!$AJ$1, $F125, Timesheet!$S$50:$S$89)-1))</f>
        <v/>
      </c>
      <c r="P125" s="39" t="str">
        <f t="shared" si="5"/>
        <v/>
      </c>
    </row>
    <row r="126" spans="1:16" x14ac:dyDescent="0.25">
      <c r="A126" s="14"/>
      <c r="B126" s="150" t="str">
        <f t="shared" si="4"/>
        <v/>
      </c>
      <c r="C126" s="14"/>
      <c r="D126" s="460"/>
      <c r="E126" s="445"/>
      <c r="F126" s="478"/>
      <c r="G126" s="489"/>
      <c r="H126" s="14"/>
      <c r="I126" s="39" t="str">
        <f>IF($F126="", "", IF(NOT($G126=""), IF($F126&lt;$G126, $N$7, $N$6), IF($F126=Dashboard!$AJ$1, $N$4, IF($F126&lt;Dashboard!$AJ$1, $N$5, IF($N126&lt;=$N$8, $N$3, $N$2)))))</f>
        <v/>
      </c>
      <c r="J126" s="14"/>
      <c r="N126" s="39" t="str">
        <f>IF($F126="", "", IF(NOT($G126=""), "", NETWORKDAYS(Dashboard!$AJ$1, $F126, Timesheet!$S$50:$S$89)-1))</f>
        <v/>
      </c>
      <c r="P126" s="39" t="str">
        <f t="shared" si="5"/>
        <v/>
      </c>
    </row>
    <row r="127" spans="1:16" x14ac:dyDescent="0.25">
      <c r="A127" s="14"/>
      <c r="B127" s="150" t="str">
        <f t="shared" si="4"/>
        <v/>
      </c>
      <c r="C127" s="14"/>
      <c r="D127" s="460"/>
      <c r="E127" s="445"/>
      <c r="F127" s="478"/>
      <c r="G127" s="489"/>
      <c r="H127" s="14"/>
      <c r="I127" s="39" t="str">
        <f>IF($F127="", "", IF(NOT($G127=""), IF($F127&lt;$G127, $N$7, $N$6), IF($F127=Dashboard!$AJ$1, $N$4, IF($F127&lt;Dashboard!$AJ$1, $N$5, IF($N127&lt;=$N$8, $N$3, $N$2)))))</f>
        <v/>
      </c>
      <c r="J127" s="14"/>
      <c r="N127" s="39" t="str">
        <f>IF($F127="", "", IF(NOT($G127=""), "", NETWORKDAYS(Dashboard!$AJ$1, $F127, Timesheet!$S$50:$S$89)-1))</f>
        <v/>
      </c>
      <c r="P127" s="39" t="str">
        <f t="shared" si="5"/>
        <v/>
      </c>
    </row>
    <row r="128" spans="1:16" x14ac:dyDescent="0.25">
      <c r="A128" s="14"/>
      <c r="B128" s="150" t="str">
        <f t="shared" si="4"/>
        <v/>
      </c>
      <c r="C128" s="14"/>
      <c r="D128" s="460"/>
      <c r="E128" s="445"/>
      <c r="F128" s="478"/>
      <c r="G128" s="489"/>
      <c r="H128" s="14"/>
      <c r="I128" s="39" t="str">
        <f>IF($F128="", "", IF(NOT($G128=""), IF($F128&lt;$G128, $N$7, $N$6), IF($F128=Dashboard!$AJ$1, $N$4, IF($F128&lt;Dashboard!$AJ$1, $N$5, IF($N128&lt;=$N$8, $N$3, $N$2)))))</f>
        <v/>
      </c>
      <c r="J128" s="14"/>
      <c r="N128" s="39" t="str">
        <f>IF($F128="", "", IF(NOT($G128=""), "", NETWORKDAYS(Dashboard!$AJ$1, $F128, Timesheet!$S$50:$S$89)-1))</f>
        <v/>
      </c>
      <c r="P128" s="39" t="str">
        <f t="shared" si="5"/>
        <v/>
      </c>
    </row>
    <row r="129" spans="1:16" x14ac:dyDescent="0.25">
      <c r="A129" s="14"/>
      <c r="B129" s="150" t="str">
        <f t="shared" si="4"/>
        <v/>
      </c>
      <c r="C129" s="14"/>
      <c r="D129" s="460"/>
      <c r="E129" s="445"/>
      <c r="F129" s="478"/>
      <c r="G129" s="489"/>
      <c r="H129" s="14"/>
      <c r="I129" s="39" t="str">
        <f>IF($F129="", "", IF(NOT($G129=""), IF($F129&lt;$G129, $N$7, $N$6), IF($F129=Dashboard!$AJ$1, $N$4, IF($F129&lt;Dashboard!$AJ$1, $N$5, IF($N129&lt;=$N$8, $N$3, $N$2)))))</f>
        <v/>
      </c>
      <c r="J129" s="14"/>
      <c r="N129" s="39" t="str">
        <f>IF($F129="", "", IF(NOT($G129=""), "", NETWORKDAYS(Dashboard!$AJ$1, $F129, Timesheet!$S$50:$S$89)-1))</f>
        <v/>
      </c>
      <c r="P129" s="39" t="str">
        <f t="shared" si="5"/>
        <v/>
      </c>
    </row>
    <row r="130" spans="1:16" x14ac:dyDescent="0.25">
      <c r="A130" s="14"/>
      <c r="B130" s="150" t="str">
        <f t="shared" si="4"/>
        <v/>
      </c>
      <c r="C130" s="14"/>
      <c r="D130" s="460"/>
      <c r="E130" s="445"/>
      <c r="F130" s="478"/>
      <c r="G130" s="489"/>
      <c r="H130" s="14"/>
      <c r="I130" s="39" t="str">
        <f>IF($F130="", "", IF(NOT($G130=""), IF($F130&lt;$G130, $N$7, $N$6), IF($F130=Dashboard!$AJ$1, $N$4, IF($F130&lt;Dashboard!$AJ$1, $N$5, IF($N130&lt;=$N$8, $N$3, $N$2)))))</f>
        <v/>
      </c>
      <c r="J130" s="14"/>
      <c r="N130" s="39" t="str">
        <f>IF($F130="", "", IF(NOT($G130=""), "", NETWORKDAYS(Dashboard!$AJ$1, $F130, Timesheet!$S$50:$S$89)-1))</f>
        <v/>
      </c>
      <c r="P130" s="39" t="str">
        <f t="shared" si="5"/>
        <v/>
      </c>
    </row>
    <row r="131" spans="1:16" x14ac:dyDescent="0.25">
      <c r="A131" s="14"/>
      <c r="B131" s="150" t="str">
        <f t="shared" si="4"/>
        <v/>
      </c>
      <c r="C131" s="14"/>
      <c r="D131" s="460"/>
      <c r="E131" s="445"/>
      <c r="F131" s="478"/>
      <c r="G131" s="489"/>
      <c r="H131" s="14"/>
      <c r="I131" s="39" t="str">
        <f>IF($F131="", "", IF(NOT($G131=""), IF($F131&lt;$G131, $N$7, $N$6), IF($F131=Dashboard!$AJ$1, $N$4, IF($F131&lt;Dashboard!$AJ$1, $N$5, IF($N131&lt;=$N$8, $N$3, $N$2)))))</f>
        <v/>
      </c>
      <c r="J131" s="14"/>
      <c r="N131" s="39" t="str">
        <f>IF($F131="", "", IF(NOT($G131=""), "", NETWORKDAYS(Dashboard!$AJ$1, $F131, Timesheet!$S$50:$S$89)-1))</f>
        <v/>
      </c>
      <c r="P131" s="39" t="str">
        <f t="shared" si="5"/>
        <v/>
      </c>
    </row>
    <row r="132" spans="1:16" x14ac:dyDescent="0.25">
      <c r="A132" s="14"/>
      <c r="B132" s="150" t="str">
        <f t="shared" si="4"/>
        <v/>
      </c>
      <c r="C132" s="14"/>
      <c r="D132" s="460"/>
      <c r="E132" s="445"/>
      <c r="F132" s="478"/>
      <c r="G132" s="489"/>
      <c r="H132" s="14"/>
      <c r="I132" s="39" t="str">
        <f>IF($F132="", "", IF(NOT($G132=""), IF($F132&lt;$G132, $N$7, $N$6), IF($F132=Dashboard!$AJ$1, $N$4, IF($F132&lt;Dashboard!$AJ$1, $N$5, IF($N132&lt;=$N$8, $N$3, $N$2)))))</f>
        <v/>
      </c>
      <c r="J132" s="14"/>
      <c r="N132" s="39" t="str">
        <f>IF($F132="", "", IF(NOT($G132=""), "", NETWORKDAYS(Dashboard!$AJ$1, $F132, Timesheet!$S$50:$S$89)-1))</f>
        <v/>
      </c>
      <c r="P132" s="39" t="str">
        <f t="shared" si="5"/>
        <v/>
      </c>
    </row>
    <row r="133" spans="1:16" x14ac:dyDescent="0.25">
      <c r="A133" s="14"/>
      <c r="B133" s="150" t="str">
        <f t="shared" si="4"/>
        <v/>
      </c>
      <c r="C133" s="14"/>
      <c r="D133" s="460"/>
      <c r="E133" s="445"/>
      <c r="F133" s="478"/>
      <c r="G133" s="489"/>
      <c r="H133" s="14"/>
      <c r="I133" s="39" t="str">
        <f>IF($F133="", "", IF(NOT($G133=""), IF($F133&lt;$G133, $N$7, $N$6), IF($F133=Dashboard!$AJ$1, $N$4, IF($F133&lt;Dashboard!$AJ$1, $N$5, IF($N133&lt;=$N$8, $N$3, $N$2)))))</f>
        <v/>
      </c>
      <c r="J133" s="14"/>
      <c r="N133" s="39" t="str">
        <f>IF($F133="", "", IF(NOT($G133=""), "", NETWORKDAYS(Dashboard!$AJ$1, $F133, Timesheet!$S$50:$S$89)-1))</f>
        <v/>
      </c>
      <c r="P133" s="39" t="str">
        <f t="shared" si="5"/>
        <v/>
      </c>
    </row>
    <row r="134" spans="1:16" x14ac:dyDescent="0.25">
      <c r="A134" s="14"/>
      <c r="B134" s="150" t="str">
        <f t="shared" si="4"/>
        <v/>
      </c>
      <c r="C134" s="14"/>
      <c r="D134" s="460"/>
      <c r="E134" s="445"/>
      <c r="F134" s="478"/>
      <c r="G134" s="489"/>
      <c r="H134" s="14"/>
      <c r="I134" s="39" t="str">
        <f>IF($F134="", "", IF(NOT($G134=""), IF($F134&lt;$G134, $N$7, $N$6), IF($F134=Dashboard!$AJ$1, $N$4, IF($F134&lt;Dashboard!$AJ$1, $N$5, IF($N134&lt;=$N$8, $N$3, $N$2)))))</f>
        <v/>
      </c>
      <c r="J134" s="14"/>
      <c r="N134" s="39" t="str">
        <f>IF($F134="", "", IF(NOT($G134=""), "", NETWORKDAYS(Dashboard!$AJ$1, $F134, Timesheet!$S$50:$S$89)-1))</f>
        <v/>
      </c>
      <c r="P134" s="39" t="str">
        <f t="shared" si="5"/>
        <v/>
      </c>
    </row>
    <row r="135" spans="1:16" x14ac:dyDescent="0.25">
      <c r="A135" s="14"/>
      <c r="B135" s="150" t="str">
        <f t="shared" si="4"/>
        <v/>
      </c>
      <c r="C135" s="14"/>
      <c r="D135" s="460"/>
      <c r="E135" s="445"/>
      <c r="F135" s="478"/>
      <c r="G135" s="489"/>
      <c r="H135" s="14"/>
      <c r="I135" s="39" t="str">
        <f>IF($F135="", "", IF(NOT($G135=""), IF($F135&lt;$G135, $N$7, $N$6), IF($F135=Dashboard!$AJ$1, $N$4, IF($F135&lt;Dashboard!$AJ$1, $N$5, IF($N135&lt;=$N$8, $N$3, $N$2)))))</f>
        <v/>
      </c>
      <c r="J135" s="14"/>
      <c r="N135" s="39" t="str">
        <f>IF($F135="", "", IF(NOT($G135=""), "", NETWORKDAYS(Dashboard!$AJ$1, $F135, Timesheet!$S$50:$S$89)-1))</f>
        <v/>
      </c>
      <c r="P135" s="39" t="str">
        <f t="shared" si="5"/>
        <v/>
      </c>
    </row>
    <row r="136" spans="1:16" x14ac:dyDescent="0.25">
      <c r="A136" s="14"/>
      <c r="B136" s="150" t="str">
        <f t="shared" si="4"/>
        <v/>
      </c>
      <c r="C136" s="14"/>
      <c r="D136" s="460"/>
      <c r="E136" s="445"/>
      <c r="F136" s="478"/>
      <c r="G136" s="489"/>
      <c r="H136" s="14"/>
      <c r="I136" s="39" t="str">
        <f>IF($F136="", "", IF(NOT($G136=""), IF($F136&lt;$G136, $N$7, $N$6), IF($F136=Dashboard!$AJ$1, $N$4, IF($F136&lt;Dashboard!$AJ$1, $N$5, IF($N136&lt;=$N$8, $N$3, $N$2)))))</f>
        <v/>
      </c>
      <c r="J136" s="14"/>
      <c r="N136" s="39" t="str">
        <f>IF($F136="", "", IF(NOT($G136=""), "", NETWORKDAYS(Dashboard!$AJ$1, $F136, Timesheet!$S$50:$S$89)-1))</f>
        <v/>
      </c>
      <c r="P136" s="39" t="str">
        <f t="shared" si="5"/>
        <v/>
      </c>
    </row>
    <row r="137" spans="1:16" x14ac:dyDescent="0.25">
      <c r="A137" s="14"/>
      <c r="B137" s="150" t="str">
        <f t="shared" si="4"/>
        <v/>
      </c>
      <c r="C137" s="14"/>
      <c r="D137" s="460"/>
      <c r="E137" s="445"/>
      <c r="F137" s="478"/>
      <c r="G137" s="489"/>
      <c r="H137" s="14"/>
      <c r="I137" s="39" t="str">
        <f>IF($F137="", "", IF(NOT($G137=""), IF($F137&lt;$G137, $N$7, $N$6), IF($F137=Dashboard!$AJ$1, $N$4, IF($F137&lt;Dashboard!$AJ$1, $N$5, IF($N137&lt;=$N$8, $N$3, $N$2)))))</f>
        <v/>
      </c>
      <c r="J137" s="14"/>
      <c r="N137" s="39" t="str">
        <f>IF($F137="", "", IF(NOT($G137=""), "", NETWORKDAYS(Dashboard!$AJ$1, $F137, Timesheet!$S$50:$S$89)-1))</f>
        <v/>
      </c>
      <c r="P137" s="39" t="str">
        <f t="shared" si="5"/>
        <v/>
      </c>
    </row>
    <row r="138" spans="1:16" x14ac:dyDescent="0.25">
      <c r="A138" s="14"/>
      <c r="B138" s="150" t="str">
        <f t="shared" si="4"/>
        <v/>
      </c>
      <c r="C138" s="14"/>
      <c r="D138" s="460"/>
      <c r="E138" s="445"/>
      <c r="F138" s="478"/>
      <c r="G138" s="489"/>
      <c r="H138" s="14"/>
      <c r="I138" s="39" t="str">
        <f>IF($F138="", "", IF(NOT($G138=""), IF($F138&lt;$G138, $N$7, $N$6), IF($F138=Dashboard!$AJ$1, $N$4, IF($F138&lt;Dashboard!$AJ$1, $N$5, IF($N138&lt;=$N$8, $N$3, $N$2)))))</f>
        <v/>
      </c>
      <c r="J138" s="14"/>
      <c r="N138" s="39" t="str">
        <f>IF($F138="", "", IF(NOT($G138=""), "", NETWORKDAYS(Dashboard!$AJ$1, $F138, Timesheet!$S$50:$S$89)-1))</f>
        <v/>
      </c>
      <c r="P138" s="39" t="str">
        <f t="shared" si="5"/>
        <v/>
      </c>
    </row>
    <row r="139" spans="1:16" x14ac:dyDescent="0.25">
      <c r="A139" s="14"/>
      <c r="B139" s="150" t="str">
        <f t="shared" si="4"/>
        <v/>
      </c>
      <c r="C139" s="14"/>
      <c r="D139" s="460"/>
      <c r="E139" s="445"/>
      <c r="F139" s="478"/>
      <c r="G139" s="489"/>
      <c r="H139" s="14"/>
      <c r="I139" s="39" t="str">
        <f>IF($F139="", "", IF(NOT($G139=""), IF($F139&lt;$G139, $N$7, $N$6), IF($F139=Dashboard!$AJ$1, $N$4, IF($F139&lt;Dashboard!$AJ$1, $N$5, IF($N139&lt;=$N$8, $N$3, $N$2)))))</f>
        <v/>
      </c>
      <c r="J139" s="14"/>
      <c r="N139" s="39" t="str">
        <f>IF($F139="", "", IF(NOT($G139=""), "", NETWORKDAYS(Dashboard!$AJ$1, $F139, Timesheet!$S$50:$S$89)-1))</f>
        <v/>
      </c>
      <c r="P139" s="39" t="str">
        <f t="shared" si="5"/>
        <v/>
      </c>
    </row>
    <row r="140" spans="1:16" x14ac:dyDescent="0.25">
      <c r="A140" s="14"/>
      <c r="B140" s="150" t="str">
        <f t="shared" ref="B140:B203" si="6">IFERROR(INDEX($B$5:$B$7, MATCH($I140, $D$5:$D$7, 0)), "")</f>
        <v/>
      </c>
      <c r="C140" s="14"/>
      <c r="D140" s="460"/>
      <c r="E140" s="445"/>
      <c r="F140" s="478"/>
      <c r="G140" s="489"/>
      <c r="H140" s="14"/>
      <c r="I140" s="39" t="str">
        <f>IF($F140="", "", IF(NOT($G140=""), IF($F140&lt;$G140, $N$7, $N$6), IF($F140=Dashboard!$AJ$1, $N$4, IF($F140&lt;Dashboard!$AJ$1, $N$5, IF($N140&lt;=$N$8, $N$3, $N$2)))))</f>
        <v/>
      </c>
      <c r="J140" s="14"/>
      <c r="N140" s="39" t="str">
        <f>IF($F140="", "", IF(NOT($G140=""), "", NETWORKDAYS(Dashboard!$AJ$1, $F140, Timesheet!$S$50:$S$89)-1))</f>
        <v/>
      </c>
      <c r="P140" s="39" t="str">
        <f t="shared" ref="P140:P203" si="7">IF($I140="", "", IF(COUNTIF($G$2:$G$5, $I140)&gt;0, $P$7, $I140))</f>
        <v/>
      </c>
    </row>
    <row r="141" spans="1:16" x14ac:dyDescent="0.25">
      <c r="A141" s="14"/>
      <c r="B141" s="150" t="str">
        <f t="shared" si="6"/>
        <v/>
      </c>
      <c r="C141" s="14"/>
      <c r="D141" s="460"/>
      <c r="E141" s="445"/>
      <c r="F141" s="478"/>
      <c r="G141" s="489"/>
      <c r="H141" s="14"/>
      <c r="I141" s="39" t="str">
        <f>IF($F141="", "", IF(NOT($G141=""), IF($F141&lt;$G141, $N$7, $N$6), IF($F141=Dashboard!$AJ$1, $N$4, IF($F141&lt;Dashboard!$AJ$1, $N$5, IF($N141&lt;=$N$8, $N$3, $N$2)))))</f>
        <v/>
      </c>
      <c r="J141" s="14"/>
      <c r="N141" s="39" t="str">
        <f>IF($F141="", "", IF(NOT($G141=""), "", NETWORKDAYS(Dashboard!$AJ$1, $F141, Timesheet!$S$50:$S$89)-1))</f>
        <v/>
      </c>
      <c r="P141" s="39" t="str">
        <f t="shared" si="7"/>
        <v/>
      </c>
    </row>
    <row r="142" spans="1:16" x14ac:dyDescent="0.25">
      <c r="A142" s="14"/>
      <c r="B142" s="150" t="str">
        <f t="shared" si="6"/>
        <v/>
      </c>
      <c r="C142" s="14"/>
      <c r="D142" s="460"/>
      <c r="E142" s="445"/>
      <c r="F142" s="478"/>
      <c r="G142" s="489"/>
      <c r="H142" s="14"/>
      <c r="I142" s="39" t="str">
        <f>IF($F142="", "", IF(NOT($G142=""), IF($F142&lt;$G142, $N$7, $N$6), IF($F142=Dashboard!$AJ$1, $N$4, IF($F142&lt;Dashboard!$AJ$1, $N$5, IF($N142&lt;=$N$8, $N$3, $N$2)))))</f>
        <v/>
      </c>
      <c r="J142" s="14"/>
      <c r="N142" s="39" t="str">
        <f>IF($F142="", "", IF(NOT($G142=""), "", NETWORKDAYS(Dashboard!$AJ$1, $F142, Timesheet!$S$50:$S$89)-1))</f>
        <v/>
      </c>
      <c r="P142" s="39" t="str">
        <f t="shared" si="7"/>
        <v/>
      </c>
    </row>
    <row r="143" spans="1:16" x14ac:dyDescent="0.25">
      <c r="A143" s="14"/>
      <c r="B143" s="150" t="str">
        <f t="shared" si="6"/>
        <v/>
      </c>
      <c r="C143" s="14"/>
      <c r="D143" s="460"/>
      <c r="E143" s="445"/>
      <c r="F143" s="478"/>
      <c r="G143" s="489"/>
      <c r="H143" s="14"/>
      <c r="I143" s="39" t="str">
        <f>IF($F143="", "", IF(NOT($G143=""), IF($F143&lt;$G143, $N$7, $N$6), IF($F143=Dashboard!$AJ$1, $N$4, IF($F143&lt;Dashboard!$AJ$1, $N$5, IF($N143&lt;=$N$8, $N$3, $N$2)))))</f>
        <v/>
      </c>
      <c r="J143" s="14"/>
      <c r="N143" s="39" t="str">
        <f>IF($F143="", "", IF(NOT($G143=""), "", NETWORKDAYS(Dashboard!$AJ$1, $F143, Timesheet!$S$50:$S$89)-1))</f>
        <v/>
      </c>
      <c r="P143" s="39" t="str">
        <f t="shared" si="7"/>
        <v/>
      </c>
    </row>
    <row r="144" spans="1:16" x14ac:dyDescent="0.25">
      <c r="A144" s="14"/>
      <c r="B144" s="150" t="str">
        <f t="shared" si="6"/>
        <v/>
      </c>
      <c r="C144" s="14"/>
      <c r="D144" s="460"/>
      <c r="E144" s="445"/>
      <c r="F144" s="478"/>
      <c r="G144" s="489"/>
      <c r="H144" s="14"/>
      <c r="I144" s="39" t="str">
        <f>IF($F144="", "", IF(NOT($G144=""), IF($F144&lt;$G144, $N$7, $N$6), IF($F144=Dashboard!$AJ$1, $N$4, IF($F144&lt;Dashboard!$AJ$1, $N$5, IF($N144&lt;=$N$8, $N$3, $N$2)))))</f>
        <v/>
      </c>
      <c r="J144" s="14"/>
      <c r="N144" s="39" t="str">
        <f>IF($F144="", "", IF(NOT($G144=""), "", NETWORKDAYS(Dashboard!$AJ$1, $F144, Timesheet!$S$50:$S$89)-1))</f>
        <v/>
      </c>
      <c r="P144" s="39" t="str">
        <f t="shared" si="7"/>
        <v/>
      </c>
    </row>
    <row r="145" spans="1:16" x14ac:dyDescent="0.25">
      <c r="A145" s="14"/>
      <c r="B145" s="150" t="str">
        <f t="shared" si="6"/>
        <v/>
      </c>
      <c r="C145" s="14"/>
      <c r="D145" s="460"/>
      <c r="E145" s="445"/>
      <c r="F145" s="478"/>
      <c r="G145" s="489"/>
      <c r="H145" s="14"/>
      <c r="I145" s="39" t="str">
        <f>IF($F145="", "", IF(NOT($G145=""), IF($F145&lt;$G145, $N$7, $N$6), IF($F145=Dashboard!$AJ$1, $N$4, IF($F145&lt;Dashboard!$AJ$1, $N$5, IF($N145&lt;=$N$8, $N$3, $N$2)))))</f>
        <v/>
      </c>
      <c r="J145" s="14"/>
      <c r="N145" s="39" t="str">
        <f>IF($F145="", "", IF(NOT($G145=""), "", NETWORKDAYS(Dashboard!$AJ$1, $F145, Timesheet!$S$50:$S$89)-1))</f>
        <v/>
      </c>
      <c r="P145" s="39" t="str">
        <f t="shared" si="7"/>
        <v/>
      </c>
    </row>
    <row r="146" spans="1:16" x14ac:dyDescent="0.25">
      <c r="A146" s="14"/>
      <c r="B146" s="150" t="str">
        <f t="shared" si="6"/>
        <v/>
      </c>
      <c r="C146" s="14"/>
      <c r="D146" s="460"/>
      <c r="E146" s="445"/>
      <c r="F146" s="478"/>
      <c r="G146" s="489"/>
      <c r="H146" s="14"/>
      <c r="I146" s="39" t="str">
        <f>IF($F146="", "", IF(NOT($G146=""), IF($F146&lt;$G146, $N$7, $N$6), IF($F146=Dashboard!$AJ$1, $N$4, IF($F146&lt;Dashboard!$AJ$1, $N$5, IF($N146&lt;=$N$8, $N$3, $N$2)))))</f>
        <v/>
      </c>
      <c r="J146" s="14"/>
      <c r="N146" s="39" t="str">
        <f>IF($F146="", "", IF(NOT($G146=""), "", NETWORKDAYS(Dashboard!$AJ$1, $F146, Timesheet!$S$50:$S$89)-1))</f>
        <v/>
      </c>
      <c r="P146" s="39" t="str">
        <f t="shared" si="7"/>
        <v/>
      </c>
    </row>
    <row r="147" spans="1:16" x14ac:dyDescent="0.25">
      <c r="A147" s="14"/>
      <c r="B147" s="150" t="str">
        <f t="shared" si="6"/>
        <v/>
      </c>
      <c r="C147" s="14"/>
      <c r="D147" s="460"/>
      <c r="E147" s="445"/>
      <c r="F147" s="478"/>
      <c r="G147" s="489"/>
      <c r="H147" s="14"/>
      <c r="I147" s="39" t="str">
        <f>IF($F147="", "", IF(NOT($G147=""), IF($F147&lt;$G147, $N$7, $N$6), IF($F147=Dashboard!$AJ$1, $N$4, IF($F147&lt;Dashboard!$AJ$1, $N$5, IF($N147&lt;=$N$8, $N$3, $N$2)))))</f>
        <v/>
      </c>
      <c r="J147" s="14"/>
      <c r="N147" s="39" t="str">
        <f>IF($F147="", "", IF(NOT($G147=""), "", NETWORKDAYS(Dashboard!$AJ$1, $F147, Timesheet!$S$50:$S$89)-1))</f>
        <v/>
      </c>
      <c r="P147" s="39" t="str">
        <f t="shared" si="7"/>
        <v/>
      </c>
    </row>
    <row r="148" spans="1:16" x14ac:dyDescent="0.25">
      <c r="A148" s="14"/>
      <c r="B148" s="150" t="str">
        <f t="shared" si="6"/>
        <v/>
      </c>
      <c r="C148" s="14"/>
      <c r="D148" s="460"/>
      <c r="E148" s="445"/>
      <c r="F148" s="478"/>
      <c r="G148" s="489"/>
      <c r="H148" s="14"/>
      <c r="I148" s="39" t="str">
        <f>IF($F148="", "", IF(NOT($G148=""), IF($F148&lt;$G148, $N$7, $N$6), IF($F148=Dashboard!$AJ$1, $N$4, IF($F148&lt;Dashboard!$AJ$1, $N$5, IF($N148&lt;=$N$8, $N$3, $N$2)))))</f>
        <v/>
      </c>
      <c r="J148" s="14"/>
      <c r="N148" s="39" t="str">
        <f>IF($F148="", "", IF(NOT($G148=""), "", NETWORKDAYS(Dashboard!$AJ$1, $F148, Timesheet!$S$50:$S$89)-1))</f>
        <v/>
      </c>
      <c r="P148" s="39" t="str">
        <f t="shared" si="7"/>
        <v/>
      </c>
    </row>
    <row r="149" spans="1:16" x14ac:dyDescent="0.25">
      <c r="A149" s="14"/>
      <c r="B149" s="150" t="str">
        <f t="shared" si="6"/>
        <v/>
      </c>
      <c r="C149" s="14"/>
      <c r="D149" s="460"/>
      <c r="E149" s="445"/>
      <c r="F149" s="478"/>
      <c r="G149" s="489"/>
      <c r="H149" s="14"/>
      <c r="I149" s="39" t="str">
        <f>IF($F149="", "", IF(NOT($G149=""), IF($F149&lt;$G149, $N$7, $N$6), IF($F149=Dashboard!$AJ$1, $N$4, IF($F149&lt;Dashboard!$AJ$1, $N$5, IF($N149&lt;=$N$8, $N$3, $N$2)))))</f>
        <v/>
      </c>
      <c r="J149" s="14"/>
      <c r="N149" s="39" t="str">
        <f>IF($F149="", "", IF(NOT($G149=""), "", NETWORKDAYS(Dashboard!$AJ$1, $F149, Timesheet!$S$50:$S$89)-1))</f>
        <v/>
      </c>
      <c r="P149" s="39" t="str">
        <f t="shared" si="7"/>
        <v/>
      </c>
    </row>
    <row r="150" spans="1:16" x14ac:dyDescent="0.25">
      <c r="A150" s="14"/>
      <c r="B150" s="150" t="str">
        <f t="shared" si="6"/>
        <v/>
      </c>
      <c r="C150" s="14"/>
      <c r="D150" s="460"/>
      <c r="E150" s="445"/>
      <c r="F150" s="478"/>
      <c r="G150" s="489"/>
      <c r="H150" s="14"/>
      <c r="I150" s="39" t="str">
        <f>IF($F150="", "", IF(NOT($G150=""), IF($F150&lt;$G150, $N$7, $N$6), IF($F150=Dashboard!$AJ$1, $N$4, IF($F150&lt;Dashboard!$AJ$1, $N$5, IF($N150&lt;=$N$8, $N$3, $N$2)))))</f>
        <v/>
      </c>
      <c r="J150" s="14"/>
      <c r="N150" s="39" t="str">
        <f>IF($F150="", "", IF(NOT($G150=""), "", NETWORKDAYS(Dashboard!$AJ$1, $F150, Timesheet!$S$50:$S$89)-1))</f>
        <v/>
      </c>
      <c r="P150" s="39" t="str">
        <f t="shared" si="7"/>
        <v/>
      </c>
    </row>
    <row r="151" spans="1:16" x14ac:dyDescent="0.25">
      <c r="A151" s="14"/>
      <c r="B151" s="150" t="str">
        <f t="shared" si="6"/>
        <v/>
      </c>
      <c r="C151" s="14"/>
      <c r="D151" s="460"/>
      <c r="E151" s="445"/>
      <c r="F151" s="478"/>
      <c r="G151" s="489"/>
      <c r="H151" s="14"/>
      <c r="I151" s="39" t="str">
        <f>IF($F151="", "", IF(NOT($G151=""), IF($F151&lt;$G151, $N$7, $N$6), IF($F151=Dashboard!$AJ$1, $N$4, IF($F151&lt;Dashboard!$AJ$1, $N$5, IF($N151&lt;=$N$8, $N$3, $N$2)))))</f>
        <v/>
      </c>
      <c r="J151" s="14"/>
      <c r="N151" s="39" t="str">
        <f>IF($F151="", "", IF(NOT($G151=""), "", NETWORKDAYS(Dashboard!$AJ$1, $F151, Timesheet!$S$50:$S$89)-1))</f>
        <v/>
      </c>
      <c r="P151" s="39" t="str">
        <f t="shared" si="7"/>
        <v/>
      </c>
    </row>
    <row r="152" spans="1:16" x14ac:dyDescent="0.25">
      <c r="A152" s="14"/>
      <c r="B152" s="150" t="str">
        <f t="shared" si="6"/>
        <v/>
      </c>
      <c r="C152" s="14"/>
      <c r="D152" s="460"/>
      <c r="E152" s="445"/>
      <c r="F152" s="478"/>
      <c r="G152" s="489"/>
      <c r="H152" s="14"/>
      <c r="I152" s="39" t="str">
        <f>IF($F152="", "", IF(NOT($G152=""), IF($F152&lt;$G152, $N$7, $N$6), IF($F152=Dashboard!$AJ$1, $N$4, IF($F152&lt;Dashboard!$AJ$1, $N$5, IF($N152&lt;=$N$8, $N$3, $N$2)))))</f>
        <v/>
      </c>
      <c r="J152" s="14"/>
      <c r="N152" s="39" t="str">
        <f>IF($F152="", "", IF(NOT($G152=""), "", NETWORKDAYS(Dashboard!$AJ$1, $F152, Timesheet!$S$50:$S$89)-1))</f>
        <v/>
      </c>
      <c r="P152" s="39" t="str">
        <f t="shared" si="7"/>
        <v/>
      </c>
    </row>
    <row r="153" spans="1:16" x14ac:dyDescent="0.25">
      <c r="A153" s="14"/>
      <c r="B153" s="150" t="str">
        <f t="shared" si="6"/>
        <v/>
      </c>
      <c r="C153" s="14"/>
      <c r="D153" s="460"/>
      <c r="E153" s="445"/>
      <c r="F153" s="478"/>
      <c r="G153" s="489"/>
      <c r="H153" s="14"/>
      <c r="I153" s="39" t="str">
        <f>IF($F153="", "", IF(NOT($G153=""), IF($F153&lt;$G153, $N$7, $N$6), IF($F153=Dashboard!$AJ$1, $N$4, IF($F153&lt;Dashboard!$AJ$1, $N$5, IF($N153&lt;=$N$8, $N$3, $N$2)))))</f>
        <v/>
      </c>
      <c r="J153" s="14"/>
      <c r="N153" s="39" t="str">
        <f>IF($F153="", "", IF(NOT($G153=""), "", NETWORKDAYS(Dashboard!$AJ$1, $F153, Timesheet!$S$50:$S$89)-1))</f>
        <v/>
      </c>
      <c r="P153" s="39" t="str">
        <f t="shared" si="7"/>
        <v/>
      </c>
    </row>
    <row r="154" spans="1:16" x14ac:dyDescent="0.25">
      <c r="A154" s="14"/>
      <c r="B154" s="150" t="str">
        <f t="shared" si="6"/>
        <v/>
      </c>
      <c r="C154" s="14"/>
      <c r="D154" s="460"/>
      <c r="E154" s="445"/>
      <c r="F154" s="478"/>
      <c r="G154" s="489"/>
      <c r="H154" s="14"/>
      <c r="I154" s="39" t="str">
        <f>IF($F154="", "", IF(NOT($G154=""), IF($F154&lt;$G154, $N$7, $N$6), IF($F154=Dashboard!$AJ$1, $N$4, IF($F154&lt;Dashboard!$AJ$1, $N$5, IF($N154&lt;=$N$8, $N$3, $N$2)))))</f>
        <v/>
      </c>
      <c r="J154" s="14"/>
      <c r="N154" s="39" t="str">
        <f>IF($F154="", "", IF(NOT($G154=""), "", NETWORKDAYS(Dashboard!$AJ$1, $F154, Timesheet!$S$50:$S$89)-1))</f>
        <v/>
      </c>
      <c r="P154" s="39" t="str">
        <f t="shared" si="7"/>
        <v/>
      </c>
    </row>
    <row r="155" spans="1:16" x14ac:dyDescent="0.25">
      <c r="A155" s="14"/>
      <c r="B155" s="150" t="str">
        <f t="shared" si="6"/>
        <v/>
      </c>
      <c r="C155" s="14"/>
      <c r="D155" s="460"/>
      <c r="E155" s="445"/>
      <c r="F155" s="478"/>
      <c r="G155" s="489"/>
      <c r="H155" s="14"/>
      <c r="I155" s="39" t="str">
        <f>IF($F155="", "", IF(NOT($G155=""), IF($F155&lt;$G155, $N$7, $N$6), IF($F155=Dashboard!$AJ$1, $N$4, IF($F155&lt;Dashboard!$AJ$1, $N$5, IF($N155&lt;=$N$8, $N$3, $N$2)))))</f>
        <v/>
      </c>
      <c r="J155" s="14"/>
      <c r="N155" s="39" t="str">
        <f>IF($F155="", "", IF(NOT($G155=""), "", NETWORKDAYS(Dashboard!$AJ$1, $F155, Timesheet!$S$50:$S$89)-1))</f>
        <v/>
      </c>
      <c r="P155" s="39" t="str">
        <f t="shared" si="7"/>
        <v/>
      </c>
    </row>
    <row r="156" spans="1:16" x14ac:dyDescent="0.25">
      <c r="A156" s="14"/>
      <c r="B156" s="150" t="str">
        <f t="shared" si="6"/>
        <v/>
      </c>
      <c r="C156" s="14"/>
      <c r="D156" s="460"/>
      <c r="E156" s="445"/>
      <c r="F156" s="478"/>
      <c r="G156" s="489"/>
      <c r="H156" s="14"/>
      <c r="I156" s="39" t="str">
        <f>IF($F156="", "", IF(NOT($G156=""), IF($F156&lt;$G156, $N$7, $N$6), IF($F156=Dashboard!$AJ$1, $N$4, IF($F156&lt;Dashboard!$AJ$1, $N$5, IF($N156&lt;=$N$8, $N$3, $N$2)))))</f>
        <v/>
      </c>
      <c r="J156" s="14"/>
      <c r="N156" s="39" t="str">
        <f>IF($F156="", "", IF(NOT($G156=""), "", NETWORKDAYS(Dashboard!$AJ$1, $F156, Timesheet!$S$50:$S$89)-1))</f>
        <v/>
      </c>
      <c r="P156" s="39" t="str">
        <f t="shared" si="7"/>
        <v/>
      </c>
    </row>
    <row r="157" spans="1:16" x14ac:dyDescent="0.25">
      <c r="A157" s="14"/>
      <c r="B157" s="150" t="str">
        <f t="shared" si="6"/>
        <v/>
      </c>
      <c r="C157" s="14"/>
      <c r="D157" s="460"/>
      <c r="E157" s="445"/>
      <c r="F157" s="478"/>
      <c r="G157" s="489"/>
      <c r="H157" s="14"/>
      <c r="I157" s="39" t="str">
        <f>IF($F157="", "", IF(NOT($G157=""), IF($F157&lt;$G157, $N$7, $N$6), IF($F157=Dashboard!$AJ$1, $N$4, IF($F157&lt;Dashboard!$AJ$1, $N$5, IF($N157&lt;=$N$8, $N$3, $N$2)))))</f>
        <v/>
      </c>
      <c r="J157" s="14"/>
      <c r="N157" s="39" t="str">
        <f>IF($F157="", "", IF(NOT($G157=""), "", NETWORKDAYS(Dashboard!$AJ$1, $F157, Timesheet!$S$50:$S$89)-1))</f>
        <v/>
      </c>
      <c r="P157" s="39" t="str">
        <f t="shared" si="7"/>
        <v/>
      </c>
    </row>
    <row r="158" spans="1:16" x14ac:dyDescent="0.25">
      <c r="A158" s="14"/>
      <c r="B158" s="150" t="str">
        <f t="shared" si="6"/>
        <v/>
      </c>
      <c r="C158" s="14"/>
      <c r="D158" s="460"/>
      <c r="E158" s="445"/>
      <c r="F158" s="478"/>
      <c r="G158" s="489"/>
      <c r="H158" s="14"/>
      <c r="I158" s="39" t="str">
        <f>IF($F158="", "", IF(NOT($G158=""), IF($F158&lt;$G158, $N$7, $N$6), IF($F158=Dashboard!$AJ$1, $N$4, IF($F158&lt;Dashboard!$AJ$1, $N$5, IF($N158&lt;=$N$8, $N$3, $N$2)))))</f>
        <v/>
      </c>
      <c r="J158" s="14"/>
      <c r="N158" s="39" t="str">
        <f>IF($F158="", "", IF(NOT($G158=""), "", NETWORKDAYS(Dashboard!$AJ$1, $F158, Timesheet!$S$50:$S$89)-1))</f>
        <v/>
      </c>
      <c r="P158" s="39" t="str">
        <f t="shared" si="7"/>
        <v/>
      </c>
    </row>
    <row r="159" spans="1:16" x14ac:dyDescent="0.25">
      <c r="A159" s="14"/>
      <c r="B159" s="150" t="str">
        <f t="shared" si="6"/>
        <v/>
      </c>
      <c r="C159" s="14"/>
      <c r="D159" s="460"/>
      <c r="E159" s="445"/>
      <c r="F159" s="478"/>
      <c r="G159" s="489"/>
      <c r="H159" s="14"/>
      <c r="I159" s="39" t="str">
        <f>IF($F159="", "", IF(NOT($G159=""), IF($F159&lt;$G159, $N$7, $N$6), IF($F159=Dashboard!$AJ$1, $N$4, IF($F159&lt;Dashboard!$AJ$1, $N$5, IF($N159&lt;=$N$8, $N$3, $N$2)))))</f>
        <v/>
      </c>
      <c r="J159" s="14"/>
      <c r="N159" s="39" t="str">
        <f>IF($F159="", "", IF(NOT($G159=""), "", NETWORKDAYS(Dashboard!$AJ$1, $F159, Timesheet!$S$50:$S$89)-1))</f>
        <v/>
      </c>
      <c r="P159" s="39" t="str">
        <f t="shared" si="7"/>
        <v/>
      </c>
    </row>
    <row r="160" spans="1:16" x14ac:dyDescent="0.25">
      <c r="A160" s="14"/>
      <c r="B160" s="150" t="str">
        <f t="shared" si="6"/>
        <v/>
      </c>
      <c r="C160" s="14"/>
      <c r="D160" s="460"/>
      <c r="E160" s="445"/>
      <c r="F160" s="478"/>
      <c r="G160" s="489"/>
      <c r="H160" s="14"/>
      <c r="I160" s="39" t="str">
        <f>IF($F160="", "", IF(NOT($G160=""), IF($F160&lt;$G160, $N$7, $N$6), IF($F160=Dashboard!$AJ$1, $N$4, IF($F160&lt;Dashboard!$AJ$1, $N$5, IF($N160&lt;=$N$8, $N$3, $N$2)))))</f>
        <v/>
      </c>
      <c r="J160" s="14"/>
      <c r="N160" s="39" t="str">
        <f>IF($F160="", "", IF(NOT($G160=""), "", NETWORKDAYS(Dashboard!$AJ$1, $F160, Timesheet!$S$50:$S$89)-1))</f>
        <v/>
      </c>
      <c r="P160" s="39" t="str">
        <f t="shared" si="7"/>
        <v/>
      </c>
    </row>
    <row r="161" spans="1:16" x14ac:dyDescent="0.25">
      <c r="A161" s="14"/>
      <c r="B161" s="150" t="str">
        <f t="shared" si="6"/>
        <v/>
      </c>
      <c r="C161" s="14"/>
      <c r="D161" s="460"/>
      <c r="E161" s="445"/>
      <c r="F161" s="478"/>
      <c r="G161" s="489"/>
      <c r="H161" s="14"/>
      <c r="I161" s="39" t="str">
        <f>IF($F161="", "", IF(NOT($G161=""), IF($F161&lt;$G161, $N$7, $N$6), IF($F161=Dashboard!$AJ$1, $N$4, IF($F161&lt;Dashboard!$AJ$1, $N$5, IF($N161&lt;=$N$8, $N$3, $N$2)))))</f>
        <v/>
      </c>
      <c r="J161" s="14"/>
      <c r="N161" s="39" t="str">
        <f>IF($F161="", "", IF(NOT($G161=""), "", NETWORKDAYS(Dashboard!$AJ$1, $F161, Timesheet!$S$50:$S$89)-1))</f>
        <v/>
      </c>
      <c r="P161" s="39" t="str">
        <f t="shared" si="7"/>
        <v/>
      </c>
    </row>
    <row r="162" spans="1:16" x14ac:dyDescent="0.25">
      <c r="A162" s="14"/>
      <c r="B162" s="150" t="str">
        <f t="shared" si="6"/>
        <v/>
      </c>
      <c r="C162" s="14"/>
      <c r="D162" s="460"/>
      <c r="E162" s="445"/>
      <c r="F162" s="478"/>
      <c r="G162" s="489"/>
      <c r="H162" s="14"/>
      <c r="I162" s="39" t="str">
        <f>IF($F162="", "", IF(NOT($G162=""), IF($F162&lt;$G162, $N$7, $N$6), IF($F162=Dashboard!$AJ$1, $N$4, IF($F162&lt;Dashboard!$AJ$1, $N$5, IF($N162&lt;=$N$8, $N$3, $N$2)))))</f>
        <v/>
      </c>
      <c r="J162" s="14"/>
      <c r="N162" s="39" t="str">
        <f>IF($F162="", "", IF(NOT($G162=""), "", NETWORKDAYS(Dashboard!$AJ$1, $F162, Timesheet!$S$50:$S$89)-1))</f>
        <v/>
      </c>
      <c r="P162" s="39" t="str">
        <f t="shared" si="7"/>
        <v/>
      </c>
    </row>
    <row r="163" spans="1:16" x14ac:dyDescent="0.25">
      <c r="A163" s="14"/>
      <c r="B163" s="150" t="str">
        <f t="shared" si="6"/>
        <v/>
      </c>
      <c r="C163" s="14"/>
      <c r="D163" s="460"/>
      <c r="E163" s="445"/>
      <c r="F163" s="478"/>
      <c r="G163" s="489"/>
      <c r="H163" s="14"/>
      <c r="I163" s="39" t="str">
        <f>IF($F163="", "", IF(NOT($G163=""), IF($F163&lt;$G163, $N$7, $N$6), IF($F163=Dashboard!$AJ$1, $N$4, IF($F163&lt;Dashboard!$AJ$1, $N$5, IF($N163&lt;=$N$8, $N$3, $N$2)))))</f>
        <v/>
      </c>
      <c r="J163" s="14"/>
      <c r="N163" s="39" t="str">
        <f>IF($F163="", "", IF(NOT($G163=""), "", NETWORKDAYS(Dashboard!$AJ$1, $F163, Timesheet!$S$50:$S$89)-1))</f>
        <v/>
      </c>
      <c r="P163" s="39" t="str">
        <f t="shared" si="7"/>
        <v/>
      </c>
    </row>
    <row r="164" spans="1:16" x14ac:dyDescent="0.25">
      <c r="A164" s="14"/>
      <c r="B164" s="150" t="str">
        <f t="shared" si="6"/>
        <v/>
      </c>
      <c r="C164" s="14"/>
      <c r="D164" s="460"/>
      <c r="E164" s="445"/>
      <c r="F164" s="478"/>
      <c r="G164" s="489"/>
      <c r="H164" s="14"/>
      <c r="I164" s="39" t="str">
        <f>IF($F164="", "", IF(NOT($G164=""), IF($F164&lt;$G164, $N$7, $N$6), IF($F164=Dashboard!$AJ$1, $N$4, IF($F164&lt;Dashboard!$AJ$1, $N$5, IF($N164&lt;=$N$8, $N$3, $N$2)))))</f>
        <v/>
      </c>
      <c r="J164" s="14"/>
      <c r="N164" s="39" t="str">
        <f>IF($F164="", "", IF(NOT($G164=""), "", NETWORKDAYS(Dashboard!$AJ$1, $F164, Timesheet!$S$50:$S$89)-1))</f>
        <v/>
      </c>
      <c r="P164" s="39" t="str">
        <f t="shared" si="7"/>
        <v/>
      </c>
    </row>
    <row r="165" spans="1:16" x14ac:dyDescent="0.25">
      <c r="A165" s="14"/>
      <c r="B165" s="150" t="str">
        <f t="shared" si="6"/>
        <v/>
      </c>
      <c r="C165" s="14"/>
      <c r="D165" s="460"/>
      <c r="E165" s="445"/>
      <c r="F165" s="478"/>
      <c r="G165" s="489"/>
      <c r="H165" s="14"/>
      <c r="I165" s="39" t="str">
        <f>IF($F165="", "", IF(NOT($G165=""), IF($F165&lt;$G165, $N$7, $N$6), IF($F165=Dashboard!$AJ$1, $N$4, IF($F165&lt;Dashboard!$AJ$1, $N$5, IF($N165&lt;=$N$8, $N$3, $N$2)))))</f>
        <v/>
      </c>
      <c r="J165" s="14"/>
      <c r="N165" s="39" t="str">
        <f>IF($F165="", "", IF(NOT($G165=""), "", NETWORKDAYS(Dashboard!$AJ$1, $F165, Timesheet!$S$50:$S$89)-1))</f>
        <v/>
      </c>
      <c r="P165" s="39" t="str">
        <f t="shared" si="7"/>
        <v/>
      </c>
    </row>
    <row r="166" spans="1:16" x14ac:dyDescent="0.25">
      <c r="A166" s="14"/>
      <c r="B166" s="150" t="str">
        <f t="shared" si="6"/>
        <v/>
      </c>
      <c r="C166" s="14"/>
      <c r="D166" s="460"/>
      <c r="E166" s="445"/>
      <c r="F166" s="478"/>
      <c r="G166" s="489"/>
      <c r="H166" s="14"/>
      <c r="I166" s="39" t="str">
        <f>IF($F166="", "", IF(NOT($G166=""), IF($F166&lt;$G166, $N$7, $N$6), IF($F166=Dashboard!$AJ$1, $N$4, IF($F166&lt;Dashboard!$AJ$1, $N$5, IF($N166&lt;=$N$8, $N$3, $N$2)))))</f>
        <v/>
      </c>
      <c r="J166" s="14"/>
      <c r="N166" s="39" t="str">
        <f>IF($F166="", "", IF(NOT($G166=""), "", NETWORKDAYS(Dashboard!$AJ$1, $F166, Timesheet!$S$50:$S$89)-1))</f>
        <v/>
      </c>
      <c r="P166" s="39" t="str">
        <f t="shared" si="7"/>
        <v/>
      </c>
    </row>
    <row r="167" spans="1:16" x14ac:dyDescent="0.25">
      <c r="A167" s="14"/>
      <c r="B167" s="150" t="str">
        <f t="shared" si="6"/>
        <v/>
      </c>
      <c r="C167" s="14"/>
      <c r="D167" s="460"/>
      <c r="E167" s="445"/>
      <c r="F167" s="478"/>
      <c r="G167" s="489"/>
      <c r="H167" s="14"/>
      <c r="I167" s="39" t="str">
        <f>IF($F167="", "", IF(NOT($G167=""), IF($F167&lt;$G167, $N$7, $N$6), IF($F167=Dashboard!$AJ$1, $N$4, IF($F167&lt;Dashboard!$AJ$1, $N$5, IF($N167&lt;=$N$8, $N$3, $N$2)))))</f>
        <v/>
      </c>
      <c r="J167" s="14"/>
      <c r="N167" s="39" t="str">
        <f>IF($F167="", "", IF(NOT($G167=""), "", NETWORKDAYS(Dashboard!$AJ$1, $F167, Timesheet!$S$50:$S$89)-1))</f>
        <v/>
      </c>
      <c r="P167" s="39" t="str">
        <f t="shared" si="7"/>
        <v/>
      </c>
    </row>
    <row r="168" spans="1:16" x14ac:dyDescent="0.25">
      <c r="A168" s="14"/>
      <c r="B168" s="150" t="str">
        <f t="shared" si="6"/>
        <v/>
      </c>
      <c r="C168" s="14"/>
      <c r="D168" s="460"/>
      <c r="E168" s="445"/>
      <c r="F168" s="478"/>
      <c r="G168" s="489"/>
      <c r="H168" s="14"/>
      <c r="I168" s="39" t="str">
        <f>IF($F168="", "", IF(NOT($G168=""), IF($F168&lt;$G168, $N$7, $N$6), IF($F168=Dashboard!$AJ$1, $N$4, IF($F168&lt;Dashboard!$AJ$1, $N$5, IF($N168&lt;=$N$8, $N$3, $N$2)))))</f>
        <v/>
      </c>
      <c r="J168" s="14"/>
      <c r="N168" s="39" t="str">
        <f>IF($F168="", "", IF(NOT($G168=""), "", NETWORKDAYS(Dashboard!$AJ$1, $F168, Timesheet!$S$50:$S$89)-1))</f>
        <v/>
      </c>
      <c r="P168" s="39" t="str">
        <f t="shared" si="7"/>
        <v/>
      </c>
    </row>
    <row r="169" spans="1:16" x14ac:dyDescent="0.25">
      <c r="A169" s="14"/>
      <c r="B169" s="150" t="str">
        <f t="shared" si="6"/>
        <v/>
      </c>
      <c r="C169" s="14"/>
      <c r="D169" s="460"/>
      <c r="E169" s="445"/>
      <c r="F169" s="478"/>
      <c r="G169" s="489"/>
      <c r="H169" s="14"/>
      <c r="I169" s="39" t="str">
        <f>IF($F169="", "", IF(NOT($G169=""), IF($F169&lt;$G169, $N$7, $N$6), IF($F169=Dashboard!$AJ$1, $N$4, IF($F169&lt;Dashboard!$AJ$1, $N$5, IF($N169&lt;=$N$8, $N$3, $N$2)))))</f>
        <v/>
      </c>
      <c r="J169" s="14"/>
      <c r="N169" s="39" t="str">
        <f>IF($F169="", "", IF(NOT($G169=""), "", NETWORKDAYS(Dashboard!$AJ$1, $F169, Timesheet!$S$50:$S$89)-1))</f>
        <v/>
      </c>
      <c r="P169" s="39" t="str">
        <f t="shared" si="7"/>
        <v/>
      </c>
    </row>
    <row r="170" spans="1:16" x14ac:dyDescent="0.25">
      <c r="A170" s="14"/>
      <c r="B170" s="150" t="str">
        <f t="shared" si="6"/>
        <v/>
      </c>
      <c r="C170" s="14"/>
      <c r="D170" s="460"/>
      <c r="E170" s="445"/>
      <c r="F170" s="478"/>
      <c r="G170" s="489"/>
      <c r="H170" s="14"/>
      <c r="I170" s="39" t="str">
        <f>IF($F170="", "", IF(NOT($G170=""), IF($F170&lt;$G170, $N$7, $N$6), IF($F170=Dashboard!$AJ$1, $N$4, IF($F170&lt;Dashboard!$AJ$1, $N$5, IF($N170&lt;=$N$8, $N$3, $N$2)))))</f>
        <v/>
      </c>
      <c r="J170" s="14"/>
      <c r="N170" s="39" t="str">
        <f>IF($F170="", "", IF(NOT($G170=""), "", NETWORKDAYS(Dashboard!$AJ$1, $F170, Timesheet!$S$50:$S$89)-1))</f>
        <v/>
      </c>
      <c r="P170" s="39" t="str">
        <f t="shared" si="7"/>
        <v/>
      </c>
    </row>
    <row r="171" spans="1:16" x14ac:dyDescent="0.25">
      <c r="A171" s="14"/>
      <c r="B171" s="150" t="str">
        <f t="shared" si="6"/>
        <v/>
      </c>
      <c r="C171" s="14"/>
      <c r="D171" s="460"/>
      <c r="E171" s="445"/>
      <c r="F171" s="478"/>
      <c r="G171" s="489"/>
      <c r="H171" s="14"/>
      <c r="I171" s="39" t="str">
        <f>IF($F171="", "", IF(NOT($G171=""), IF($F171&lt;$G171, $N$7, $N$6), IF($F171=Dashboard!$AJ$1, $N$4, IF($F171&lt;Dashboard!$AJ$1, $N$5, IF($N171&lt;=$N$8, $N$3, $N$2)))))</f>
        <v/>
      </c>
      <c r="J171" s="14"/>
      <c r="N171" s="39" t="str">
        <f>IF($F171="", "", IF(NOT($G171=""), "", NETWORKDAYS(Dashboard!$AJ$1, $F171, Timesheet!$S$50:$S$89)-1))</f>
        <v/>
      </c>
      <c r="P171" s="39" t="str">
        <f t="shared" si="7"/>
        <v/>
      </c>
    </row>
    <row r="172" spans="1:16" x14ac:dyDescent="0.25">
      <c r="A172" s="14"/>
      <c r="B172" s="150" t="str">
        <f t="shared" si="6"/>
        <v/>
      </c>
      <c r="C172" s="14"/>
      <c r="D172" s="460"/>
      <c r="E172" s="445"/>
      <c r="F172" s="478"/>
      <c r="G172" s="489"/>
      <c r="H172" s="14"/>
      <c r="I172" s="39" t="str">
        <f>IF($F172="", "", IF(NOT($G172=""), IF($F172&lt;$G172, $N$7, $N$6), IF($F172=Dashboard!$AJ$1, $N$4, IF($F172&lt;Dashboard!$AJ$1, $N$5, IF($N172&lt;=$N$8, $N$3, $N$2)))))</f>
        <v/>
      </c>
      <c r="J172" s="14"/>
      <c r="N172" s="39" t="str">
        <f>IF($F172="", "", IF(NOT($G172=""), "", NETWORKDAYS(Dashboard!$AJ$1, $F172, Timesheet!$S$50:$S$89)-1))</f>
        <v/>
      </c>
      <c r="P172" s="39" t="str">
        <f t="shared" si="7"/>
        <v/>
      </c>
    </row>
    <row r="173" spans="1:16" x14ac:dyDescent="0.25">
      <c r="A173" s="14"/>
      <c r="B173" s="150" t="str">
        <f t="shared" si="6"/>
        <v/>
      </c>
      <c r="C173" s="14"/>
      <c r="D173" s="460"/>
      <c r="E173" s="445"/>
      <c r="F173" s="478"/>
      <c r="G173" s="489"/>
      <c r="H173" s="14"/>
      <c r="I173" s="39" t="str">
        <f>IF($F173="", "", IF(NOT($G173=""), IF($F173&lt;$G173, $N$7, $N$6), IF($F173=Dashboard!$AJ$1, $N$4, IF($F173&lt;Dashboard!$AJ$1, $N$5, IF($N173&lt;=$N$8, $N$3, $N$2)))))</f>
        <v/>
      </c>
      <c r="J173" s="14"/>
      <c r="N173" s="39" t="str">
        <f>IF($F173="", "", IF(NOT($G173=""), "", NETWORKDAYS(Dashboard!$AJ$1, $F173, Timesheet!$S$50:$S$89)-1))</f>
        <v/>
      </c>
      <c r="P173" s="39" t="str">
        <f t="shared" si="7"/>
        <v/>
      </c>
    </row>
    <row r="174" spans="1:16" x14ac:dyDescent="0.25">
      <c r="A174" s="14"/>
      <c r="B174" s="150" t="str">
        <f t="shared" si="6"/>
        <v/>
      </c>
      <c r="C174" s="14"/>
      <c r="D174" s="460"/>
      <c r="E174" s="445"/>
      <c r="F174" s="478"/>
      <c r="G174" s="489"/>
      <c r="H174" s="14"/>
      <c r="I174" s="39" t="str">
        <f>IF($F174="", "", IF(NOT($G174=""), IF($F174&lt;$G174, $N$7, $N$6), IF($F174=Dashboard!$AJ$1, $N$4, IF($F174&lt;Dashboard!$AJ$1, $N$5, IF($N174&lt;=$N$8, $N$3, $N$2)))))</f>
        <v/>
      </c>
      <c r="J174" s="14"/>
      <c r="N174" s="39" t="str">
        <f>IF($F174="", "", IF(NOT($G174=""), "", NETWORKDAYS(Dashboard!$AJ$1, $F174, Timesheet!$S$50:$S$89)-1))</f>
        <v/>
      </c>
      <c r="P174" s="39" t="str">
        <f t="shared" si="7"/>
        <v/>
      </c>
    </row>
    <row r="175" spans="1:16" x14ac:dyDescent="0.25">
      <c r="A175" s="14"/>
      <c r="B175" s="150" t="str">
        <f t="shared" si="6"/>
        <v/>
      </c>
      <c r="C175" s="14"/>
      <c r="D175" s="460"/>
      <c r="E175" s="445"/>
      <c r="F175" s="478"/>
      <c r="G175" s="489"/>
      <c r="H175" s="14"/>
      <c r="I175" s="39" t="str">
        <f>IF($F175="", "", IF(NOT($G175=""), IF($F175&lt;$G175, $N$7, $N$6), IF($F175=Dashboard!$AJ$1, $N$4, IF($F175&lt;Dashboard!$AJ$1, $N$5, IF($N175&lt;=$N$8, $N$3, $N$2)))))</f>
        <v/>
      </c>
      <c r="J175" s="14"/>
      <c r="N175" s="39" t="str">
        <f>IF($F175="", "", IF(NOT($G175=""), "", NETWORKDAYS(Dashboard!$AJ$1, $F175, Timesheet!$S$50:$S$89)-1))</f>
        <v/>
      </c>
      <c r="P175" s="39" t="str">
        <f t="shared" si="7"/>
        <v/>
      </c>
    </row>
    <row r="176" spans="1:16" x14ac:dyDescent="0.25">
      <c r="A176" s="14"/>
      <c r="B176" s="150" t="str">
        <f t="shared" si="6"/>
        <v/>
      </c>
      <c r="C176" s="14"/>
      <c r="D176" s="460"/>
      <c r="E176" s="445"/>
      <c r="F176" s="478"/>
      <c r="G176" s="489"/>
      <c r="H176" s="14"/>
      <c r="I176" s="39" t="str">
        <f>IF($F176="", "", IF(NOT($G176=""), IF($F176&lt;$G176, $N$7, $N$6), IF($F176=Dashboard!$AJ$1, $N$4, IF($F176&lt;Dashboard!$AJ$1, $N$5, IF($N176&lt;=$N$8, $N$3, $N$2)))))</f>
        <v/>
      </c>
      <c r="J176" s="14"/>
      <c r="N176" s="39" t="str">
        <f>IF($F176="", "", IF(NOT($G176=""), "", NETWORKDAYS(Dashboard!$AJ$1, $F176, Timesheet!$S$50:$S$89)-1))</f>
        <v/>
      </c>
      <c r="P176" s="39" t="str">
        <f t="shared" si="7"/>
        <v/>
      </c>
    </row>
    <row r="177" spans="1:16" x14ac:dyDescent="0.25">
      <c r="A177" s="14"/>
      <c r="B177" s="150" t="str">
        <f t="shared" si="6"/>
        <v/>
      </c>
      <c r="C177" s="14"/>
      <c r="D177" s="460"/>
      <c r="E177" s="445"/>
      <c r="F177" s="478"/>
      <c r="G177" s="489"/>
      <c r="H177" s="14"/>
      <c r="I177" s="39" t="str">
        <f>IF($F177="", "", IF(NOT($G177=""), IF($F177&lt;$G177, $N$7, $N$6), IF($F177=Dashboard!$AJ$1, $N$4, IF($F177&lt;Dashboard!$AJ$1, $N$5, IF($N177&lt;=$N$8, $N$3, $N$2)))))</f>
        <v/>
      </c>
      <c r="J177" s="14"/>
      <c r="N177" s="39" t="str">
        <f>IF($F177="", "", IF(NOT($G177=""), "", NETWORKDAYS(Dashboard!$AJ$1, $F177, Timesheet!$S$50:$S$89)-1))</f>
        <v/>
      </c>
      <c r="P177" s="39" t="str">
        <f t="shared" si="7"/>
        <v/>
      </c>
    </row>
    <row r="178" spans="1:16" x14ac:dyDescent="0.25">
      <c r="A178" s="14"/>
      <c r="B178" s="150" t="str">
        <f t="shared" si="6"/>
        <v/>
      </c>
      <c r="C178" s="14"/>
      <c r="D178" s="460"/>
      <c r="E178" s="445"/>
      <c r="F178" s="478"/>
      <c r="G178" s="489"/>
      <c r="H178" s="14"/>
      <c r="I178" s="39" t="str">
        <f>IF($F178="", "", IF(NOT($G178=""), IF($F178&lt;$G178, $N$7, $N$6), IF($F178=Dashboard!$AJ$1, $N$4, IF($F178&lt;Dashboard!$AJ$1, $N$5, IF($N178&lt;=$N$8, $N$3, $N$2)))))</f>
        <v/>
      </c>
      <c r="J178" s="14"/>
      <c r="N178" s="39" t="str">
        <f>IF($F178="", "", IF(NOT($G178=""), "", NETWORKDAYS(Dashboard!$AJ$1, $F178, Timesheet!$S$50:$S$89)-1))</f>
        <v/>
      </c>
      <c r="P178" s="39" t="str">
        <f t="shared" si="7"/>
        <v/>
      </c>
    </row>
    <row r="179" spans="1:16" x14ac:dyDescent="0.25">
      <c r="A179" s="14"/>
      <c r="B179" s="150" t="str">
        <f t="shared" si="6"/>
        <v/>
      </c>
      <c r="C179" s="14"/>
      <c r="D179" s="460"/>
      <c r="E179" s="445"/>
      <c r="F179" s="478"/>
      <c r="G179" s="489"/>
      <c r="H179" s="14"/>
      <c r="I179" s="39" t="str">
        <f>IF($F179="", "", IF(NOT($G179=""), IF($F179&lt;$G179, $N$7, $N$6), IF($F179=Dashboard!$AJ$1, $N$4, IF($F179&lt;Dashboard!$AJ$1, $N$5, IF($N179&lt;=$N$8, $N$3, $N$2)))))</f>
        <v/>
      </c>
      <c r="J179" s="14"/>
      <c r="N179" s="39" t="str">
        <f>IF($F179="", "", IF(NOT($G179=""), "", NETWORKDAYS(Dashboard!$AJ$1, $F179, Timesheet!$S$50:$S$89)-1))</f>
        <v/>
      </c>
      <c r="P179" s="39" t="str">
        <f t="shared" si="7"/>
        <v/>
      </c>
    </row>
    <row r="180" spans="1:16" x14ac:dyDescent="0.25">
      <c r="A180" s="14"/>
      <c r="B180" s="150" t="str">
        <f t="shared" si="6"/>
        <v/>
      </c>
      <c r="C180" s="14"/>
      <c r="D180" s="460"/>
      <c r="E180" s="445"/>
      <c r="F180" s="478"/>
      <c r="G180" s="489"/>
      <c r="H180" s="14"/>
      <c r="I180" s="39" t="str">
        <f>IF($F180="", "", IF(NOT($G180=""), IF($F180&lt;$G180, $N$7, $N$6), IF($F180=Dashboard!$AJ$1, $N$4, IF($F180&lt;Dashboard!$AJ$1, $N$5, IF($N180&lt;=$N$8, $N$3, $N$2)))))</f>
        <v/>
      </c>
      <c r="J180" s="14"/>
      <c r="N180" s="39" t="str">
        <f>IF($F180="", "", IF(NOT($G180=""), "", NETWORKDAYS(Dashboard!$AJ$1, $F180, Timesheet!$S$50:$S$89)-1))</f>
        <v/>
      </c>
      <c r="P180" s="39" t="str">
        <f t="shared" si="7"/>
        <v/>
      </c>
    </row>
    <row r="181" spans="1:16" x14ac:dyDescent="0.25">
      <c r="A181" s="14"/>
      <c r="B181" s="150" t="str">
        <f t="shared" si="6"/>
        <v/>
      </c>
      <c r="C181" s="14"/>
      <c r="D181" s="460"/>
      <c r="E181" s="445"/>
      <c r="F181" s="478"/>
      <c r="G181" s="489"/>
      <c r="H181" s="14"/>
      <c r="I181" s="39" t="str">
        <f>IF($F181="", "", IF(NOT($G181=""), IF($F181&lt;$G181, $N$7, $N$6), IF($F181=Dashboard!$AJ$1, $N$4, IF($F181&lt;Dashboard!$AJ$1, $N$5, IF($N181&lt;=$N$8, $N$3, $N$2)))))</f>
        <v/>
      </c>
      <c r="J181" s="14"/>
      <c r="N181" s="39" t="str">
        <f>IF($F181="", "", IF(NOT($G181=""), "", NETWORKDAYS(Dashboard!$AJ$1, $F181, Timesheet!$S$50:$S$89)-1))</f>
        <v/>
      </c>
      <c r="P181" s="39" t="str">
        <f t="shared" si="7"/>
        <v/>
      </c>
    </row>
    <row r="182" spans="1:16" x14ac:dyDescent="0.25">
      <c r="A182" s="14"/>
      <c r="B182" s="150" t="str">
        <f t="shared" si="6"/>
        <v/>
      </c>
      <c r="C182" s="14"/>
      <c r="D182" s="460"/>
      <c r="E182" s="445"/>
      <c r="F182" s="478"/>
      <c r="G182" s="489"/>
      <c r="H182" s="14"/>
      <c r="I182" s="39" t="str">
        <f>IF($F182="", "", IF(NOT($G182=""), IF($F182&lt;$G182, $N$7, $N$6), IF($F182=Dashboard!$AJ$1, $N$4, IF($F182&lt;Dashboard!$AJ$1, $N$5, IF($N182&lt;=$N$8, $N$3, $N$2)))))</f>
        <v/>
      </c>
      <c r="J182" s="14"/>
      <c r="N182" s="39" t="str">
        <f>IF($F182="", "", IF(NOT($G182=""), "", NETWORKDAYS(Dashboard!$AJ$1, $F182, Timesheet!$S$50:$S$89)-1))</f>
        <v/>
      </c>
      <c r="P182" s="39" t="str">
        <f t="shared" si="7"/>
        <v/>
      </c>
    </row>
    <row r="183" spans="1:16" x14ac:dyDescent="0.25">
      <c r="A183" s="14"/>
      <c r="B183" s="150" t="str">
        <f t="shared" si="6"/>
        <v/>
      </c>
      <c r="C183" s="14"/>
      <c r="D183" s="460"/>
      <c r="E183" s="445"/>
      <c r="F183" s="478"/>
      <c r="G183" s="489"/>
      <c r="H183" s="14"/>
      <c r="I183" s="39" t="str">
        <f>IF($F183="", "", IF(NOT($G183=""), IF($F183&lt;$G183, $N$7, $N$6), IF($F183=Dashboard!$AJ$1, $N$4, IF($F183&lt;Dashboard!$AJ$1, $N$5, IF($N183&lt;=$N$8, $N$3, $N$2)))))</f>
        <v/>
      </c>
      <c r="J183" s="14"/>
      <c r="N183" s="39" t="str">
        <f>IF($F183="", "", IF(NOT($G183=""), "", NETWORKDAYS(Dashboard!$AJ$1, $F183, Timesheet!$S$50:$S$89)-1))</f>
        <v/>
      </c>
      <c r="P183" s="39" t="str">
        <f t="shared" si="7"/>
        <v/>
      </c>
    </row>
    <row r="184" spans="1:16" x14ac:dyDescent="0.25">
      <c r="A184" s="14"/>
      <c r="B184" s="150" t="str">
        <f t="shared" si="6"/>
        <v/>
      </c>
      <c r="C184" s="14"/>
      <c r="D184" s="460"/>
      <c r="E184" s="445"/>
      <c r="F184" s="478"/>
      <c r="G184" s="489"/>
      <c r="H184" s="14"/>
      <c r="I184" s="39" t="str">
        <f>IF($F184="", "", IF(NOT($G184=""), IF($F184&lt;$G184, $N$7, $N$6), IF($F184=Dashboard!$AJ$1, $N$4, IF($F184&lt;Dashboard!$AJ$1, $N$5, IF($N184&lt;=$N$8, $N$3, $N$2)))))</f>
        <v/>
      </c>
      <c r="J184" s="14"/>
      <c r="N184" s="39" t="str">
        <f>IF($F184="", "", IF(NOT($G184=""), "", NETWORKDAYS(Dashboard!$AJ$1, $F184, Timesheet!$S$50:$S$89)-1))</f>
        <v/>
      </c>
      <c r="P184" s="39" t="str">
        <f t="shared" si="7"/>
        <v/>
      </c>
    </row>
    <row r="185" spans="1:16" x14ac:dyDescent="0.25">
      <c r="A185" s="14"/>
      <c r="B185" s="150" t="str">
        <f t="shared" si="6"/>
        <v/>
      </c>
      <c r="C185" s="14"/>
      <c r="D185" s="460"/>
      <c r="E185" s="445"/>
      <c r="F185" s="478"/>
      <c r="G185" s="489"/>
      <c r="H185" s="14"/>
      <c r="I185" s="39" t="str">
        <f>IF($F185="", "", IF(NOT($G185=""), IF($F185&lt;$G185, $N$7, $N$6), IF($F185=Dashboard!$AJ$1, $N$4, IF($F185&lt;Dashboard!$AJ$1, $N$5, IF($N185&lt;=$N$8, $N$3, $N$2)))))</f>
        <v/>
      </c>
      <c r="J185" s="14"/>
      <c r="N185" s="39" t="str">
        <f>IF($F185="", "", IF(NOT($G185=""), "", NETWORKDAYS(Dashboard!$AJ$1, $F185, Timesheet!$S$50:$S$89)-1))</f>
        <v/>
      </c>
      <c r="P185" s="39" t="str">
        <f t="shared" si="7"/>
        <v/>
      </c>
    </row>
    <row r="186" spans="1:16" x14ac:dyDescent="0.25">
      <c r="A186" s="14"/>
      <c r="B186" s="150" t="str">
        <f t="shared" si="6"/>
        <v/>
      </c>
      <c r="C186" s="14"/>
      <c r="D186" s="460"/>
      <c r="E186" s="445"/>
      <c r="F186" s="478"/>
      <c r="G186" s="489"/>
      <c r="H186" s="14"/>
      <c r="I186" s="39" t="str">
        <f>IF($F186="", "", IF(NOT($G186=""), IF($F186&lt;$G186, $N$7, $N$6), IF($F186=Dashboard!$AJ$1, $N$4, IF($F186&lt;Dashboard!$AJ$1, $N$5, IF($N186&lt;=$N$8, $N$3, $N$2)))))</f>
        <v/>
      </c>
      <c r="J186" s="14"/>
      <c r="N186" s="39" t="str">
        <f>IF($F186="", "", IF(NOT($G186=""), "", NETWORKDAYS(Dashboard!$AJ$1, $F186, Timesheet!$S$50:$S$89)-1))</f>
        <v/>
      </c>
      <c r="P186" s="39" t="str">
        <f t="shared" si="7"/>
        <v/>
      </c>
    </row>
    <row r="187" spans="1:16" x14ac:dyDescent="0.25">
      <c r="A187" s="14"/>
      <c r="B187" s="150" t="str">
        <f t="shared" si="6"/>
        <v/>
      </c>
      <c r="C187" s="14"/>
      <c r="D187" s="460"/>
      <c r="E187" s="445"/>
      <c r="F187" s="478"/>
      <c r="G187" s="489"/>
      <c r="H187" s="14"/>
      <c r="I187" s="39" t="str">
        <f>IF($F187="", "", IF(NOT($G187=""), IF($F187&lt;$G187, $N$7, $N$6), IF($F187=Dashboard!$AJ$1, $N$4, IF($F187&lt;Dashboard!$AJ$1, $N$5, IF($N187&lt;=$N$8, $N$3, $N$2)))))</f>
        <v/>
      </c>
      <c r="J187" s="14"/>
      <c r="N187" s="39" t="str">
        <f>IF($F187="", "", IF(NOT($G187=""), "", NETWORKDAYS(Dashboard!$AJ$1, $F187, Timesheet!$S$50:$S$89)-1))</f>
        <v/>
      </c>
      <c r="P187" s="39" t="str">
        <f t="shared" si="7"/>
        <v/>
      </c>
    </row>
    <row r="188" spans="1:16" x14ac:dyDescent="0.25">
      <c r="A188" s="14"/>
      <c r="B188" s="150" t="str">
        <f t="shared" si="6"/>
        <v/>
      </c>
      <c r="C188" s="14"/>
      <c r="D188" s="460"/>
      <c r="E188" s="445"/>
      <c r="F188" s="478"/>
      <c r="G188" s="489"/>
      <c r="H188" s="14"/>
      <c r="I188" s="39" t="str">
        <f>IF($F188="", "", IF(NOT($G188=""), IF($F188&lt;$G188, $N$7, $N$6), IF($F188=Dashboard!$AJ$1, $N$4, IF($F188&lt;Dashboard!$AJ$1, $N$5, IF($N188&lt;=$N$8, $N$3, $N$2)))))</f>
        <v/>
      </c>
      <c r="J188" s="14"/>
      <c r="N188" s="39" t="str">
        <f>IF($F188="", "", IF(NOT($G188=""), "", NETWORKDAYS(Dashboard!$AJ$1, $F188, Timesheet!$S$50:$S$89)-1))</f>
        <v/>
      </c>
      <c r="P188" s="39" t="str">
        <f t="shared" si="7"/>
        <v/>
      </c>
    </row>
    <row r="189" spans="1:16" x14ac:dyDescent="0.25">
      <c r="A189" s="14"/>
      <c r="B189" s="150" t="str">
        <f t="shared" si="6"/>
        <v/>
      </c>
      <c r="C189" s="14"/>
      <c r="D189" s="460"/>
      <c r="E189" s="445"/>
      <c r="F189" s="478"/>
      <c r="G189" s="489"/>
      <c r="H189" s="14"/>
      <c r="I189" s="39" t="str">
        <f>IF($F189="", "", IF(NOT($G189=""), IF($F189&lt;$G189, $N$7, $N$6), IF($F189=Dashboard!$AJ$1, $N$4, IF($F189&lt;Dashboard!$AJ$1, $N$5, IF($N189&lt;=$N$8, $N$3, $N$2)))))</f>
        <v/>
      </c>
      <c r="J189" s="14"/>
      <c r="N189" s="39" t="str">
        <f>IF($F189="", "", IF(NOT($G189=""), "", NETWORKDAYS(Dashboard!$AJ$1, $F189, Timesheet!$S$50:$S$89)-1))</f>
        <v/>
      </c>
      <c r="P189" s="39" t="str">
        <f t="shared" si="7"/>
        <v/>
      </c>
    </row>
    <row r="190" spans="1:16" x14ac:dyDescent="0.25">
      <c r="A190" s="14"/>
      <c r="B190" s="150" t="str">
        <f t="shared" si="6"/>
        <v/>
      </c>
      <c r="C190" s="14"/>
      <c r="D190" s="460"/>
      <c r="E190" s="445"/>
      <c r="F190" s="478"/>
      <c r="G190" s="489"/>
      <c r="H190" s="14"/>
      <c r="I190" s="39" t="str">
        <f>IF($F190="", "", IF(NOT($G190=""), IF($F190&lt;$G190, $N$7, $N$6), IF($F190=Dashboard!$AJ$1, $N$4, IF($F190&lt;Dashboard!$AJ$1, $N$5, IF($N190&lt;=$N$8, $N$3, $N$2)))))</f>
        <v/>
      </c>
      <c r="J190" s="14"/>
      <c r="N190" s="39" t="str">
        <f>IF($F190="", "", IF(NOT($G190=""), "", NETWORKDAYS(Dashboard!$AJ$1, $F190, Timesheet!$S$50:$S$89)-1))</f>
        <v/>
      </c>
      <c r="P190" s="39" t="str">
        <f t="shared" si="7"/>
        <v/>
      </c>
    </row>
    <row r="191" spans="1:16" x14ac:dyDescent="0.25">
      <c r="A191" s="14"/>
      <c r="B191" s="150" t="str">
        <f t="shared" si="6"/>
        <v/>
      </c>
      <c r="C191" s="14"/>
      <c r="D191" s="460"/>
      <c r="E191" s="445"/>
      <c r="F191" s="478"/>
      <c r="G191" s="489"/>
      <c r="H191" s="14"/>
      <c r="I191" s="39" t="str">
        <f>IF($F191="", "", IF(NOT($G191=""), IF($F191&lt;$G191, $N$7, $N$6), IF($F191=Dashboard!$AJ$1, $N$4, IF($F191&lt;Dashboard!$AJ$1, $N$5, IF($N191&lt;=$N$8, $N$3, $N$2)))))</f>
        <v/>
      </c>
      <c r="J191" s="14"/>
      <c r="N191" s="39" t="str">
        <f>IF($F191="", "", IF(NOT($G191=""), "", NETWORKDAYS(Dashboard!$AJ$1, $F191, Timesheet!$S$50:$S$89)-1))</f>
        <v/>
      </c>
      <c r="P191" s="39" t="str">
        <f t="shared" si="7"/>
        <v/>
      </c>
    </row>
    <row r="192" spans="1:16" x14ac:dyDescent="0.25">
      <c r="A192" s="14"/>
      <c r="B192" s="150" t="str">
        <f t="shared" si="6"/>
        <v/>
      </c>
      <c r="C192" s="14"/>
      <c r="D192" s="460"/>
      <c r="E192" s="445"/>
      <c r="F192" s="478"/>
      <c r="G192" s="489"/>
      <c r="H192" s="14"/>
      <c r="I192" s="39" t="str">
        <f>IF($F192="", "", IF(NOT($G192=""), IF($F192&lt;$G192, $N$7, $N$6), IF($F192=Dashboard!$AJ$1, $N$4, IF($F192&lt;Dashboard!$AJ$1, $N$5, IF($N192&lt;=$N$8, $N$3, $N$2)))))</f>
        <v/>
      </c>
      <c r="J192" s="14"/>
      <c r="N192" s="39" t="str">
        <f>IF($F192="", "", IF(NOT($G192=""), "", NETWORKDAYS(Dashboard!$AJ$1, $F192, Timesheet!$S$50:$S$89)-1))</f>
        <v/>
      </c>
      <c r="P192" s="39" t="str">
        <f t="shared" si="7"/>
        <v/>
      </c>
    </row>
    <row r="193" spans="1:16" x14ac:dyDescent="0.25">
      <c r="A193" s="14"/>
      <c r="B193" s="150" t="str">
        <f t="shared" si="6"/>
        <v/>
      </c>
      <c r="C193" s="14"/>
      <c r="D193" s="460"/>
      <c r="E193" s="445"/>
      <c r="F193" s="478"/>
      <c r="G193" s="489"/>
      <c r="H193" s="14"/>
      <c r="I193" s="39" t="str">
        <f>IF($F193="", "", IF(NOT($G193=""), IF($F193&lt;$G193, $N$7, $N$6), IF($F193=Dashboard!$AJ$1, $N$4, IF($F193&lt;Dashboard!$AJ$1, $N$5, IF($N193&lt;=$N$8, $N$3, $N$2)))))</f>
        <v/>
      </c>
      <c r="J193" s="14"/>
      <c r="N193" s="39" t="str">
        <f>IF($F193="", "", IF(NOT($G193=""), "", NETWORKDAYS(Dashboard!$AJ$1, $F193, Timesheet!$S$50:$S$89)-1))</f>
        <v/>
      </c>
      <c r="P193" s="39" t="str">
        <f t="shared" si="7"/>
        <v/>
      </c>
    </row>
    <row r="194" spans="1:16" x14ac:dyDescent="0.25">
      <c r="A194" s="14"/>
      <c r="B194" s="150" t="str">
        <f t="shared" si="6"/>
        <v/>
      </c>
      <c r="C194" s="14"/>
      <c r="D194" s="460"/>
      <c r="E194" s="445"/>
      <c r="F194" s="478"/>
      <c r="G194" s="489"/>
      <c r="H194" s="14"/>
      <c r="I194" s="39" t="str">
        <f>IF($F194="", "", IF(NOT($G194=""), IF($F194&lt;$G194, $N$7, $N$6), IF($F194=Dashboard!$AJ$1, $N$4, IF($F194&lt;Dashboard!$AJ$1, $N$5, IF($N194&lt;=$N$8, $N$3, $N$2)))))</f>
        <v/>
      </c>
      <c r="J194" s="14"/>
      <c r="N194" s="39" t="str">
        <f>IF($F194="", "", IF(NOT($G194=""), "", NETWORKDAYS(Dashboard!$AJ$1, $F194, Timesheet!$S$50:$S$89)-1))</f>
        <v/>
      </c>
      <c r="P194" s="39" t="str">
        <f t="shared" si="7"/>
        <v/>
      </c>
    </row>
    <row r="195" spans="1:16" x14ac:dyDescent="0.25">
      <c r="A195" s="14"/>
      <c r="B195" s="150" t="str">
        <f t="shared" si="6"/>
        <v/>
      </c>
      <c r="C195" s="14"/>
      <c r="D195" s="460"/>
      <c r="E195" s="445"/>
      <c r="F195" s="478"/>
      <c r="G195" s="489"/>
      <c r="H195" s="14"/>
      <c r="I195" s="39" t="str">
        <f>IF($F195="", "", IF(NOT($G195=""), IF($F195&lt;$G195, $N$7, $N$6), IF($F195=Dashboard!$AJ$1, $N$4, IF($F195&lt;Dashboard!$AJ$1, $N$5, IF($N195&lt;=$N$8, $N$3, $N$2)))))</f>
        <v/>
      </c>
      <c r="J195" s="14"/>
      <c r="N195" s="39" t="str">
        <f>IF($F195="", "", IF(NOT($G195=""), "", NETWORKDAYS(Dashboard!$AJ$1, $F195, Timesheet!$S$50:$S$89)-1))</f>
        <v/>
      </c>
      <c r="P195" s="39" t="str">
        <f t="shared" si="7"/>
        <v/>
      </c>
    </row>
    <row r="196" spans="1:16" x14ac:dyDescent="0.25">
      <c r="A196" s="14"/>
      <c r="B196" s="150" t="str">
        <f t="shared" si="6"/>
        <v/>
      </c>
      <c r="C196" s="14"/>
      <c r="D196" s="460"/>
      <c r="E196" s="445"/>
      <c r="F196" s="478"/>
      <c r="G196" s="489"/>
      <c r="H196" s="14"/>
      <c r="I196" s="39" t="str">
        <f>IF($F196="", "", IF(NOT($G196=""), IF($F196&lt;$G196, $N$7, $N$6), IF($F196=Dashboard!$AJ$1, $N$4, IF($F196&lt;Dashboard!$AJ$1, $N$5, IF($N196&lt;=$N$8, $N$3, $N$2)))))</f>
        <v/>
      </c>
      <c r="J196" s="14"/>
      <c r="N196" s="39" t="str">
        <f>IF($F196="", "", IF(NOT($G196=""), "", NETWORKDAYS(Dashboard!$AJ$1, $F196, Timesheet!$S$50:$S$89)-1))</f>
        <v/>
      </c>
      <c r="P196" s="39" t="str">
        <f t="shared" si="7"/>
        <v/>
      </c>
    </row>
    <row r="197" spans="1:16" x14ac:dyDescent="0.25">
      <c r="A197" s="14"/>
      <c r="B197" s="150" t="str">
        <f t="shared" si="6"/>
        <v/>
      </c>
      <c r="C197" s="14"/>
      <c r="D197" s="460"/>
      <c r="E197" s="445"/>
      <c r="F197" s="478"/>
      <c r="G197" s="489"/>
      <c r="H197" s="14"/>
      <c r="I197" s="39" t="str">
        <f>IF($F197="", "", IF(NOT($G197=""), IF($F197&lt;$G197, $N$7, $N$6), IF($F197=Dashboard!$AJ$1, $N$4, IF($F197&lt;Dashboard!$AJ$1, $N$5, IF($N197&lt;=$N$8, $N$3, $N$2)))))</f>
        <v/>
      </c>
      <c r="J197" s="14"/>
      <c r="N197" s="39" t="str">
        <f>IF($F197="", "", IF(NOT($G197=""), "", NETWORKDAYS(Dashboard!$AJ$1, $F197, Timesheet!$S$50:$S$89)-1))</f>
        <v/>
      </c>
      <c r="P197" s="39" t="str">
        <f t="shared" si="7"/>
        <v/>
      </c>
    </row>
    <row r="198" spans="1:16" x14ac:dyDescent="0.25">
      <c r="A198" s="14"/>
      <c r="B198" s="150" t="str">
        <f t="shared" si="6"/>
        <v/>
      </c>
      <c r="C198" s="14"/>
      <c r="D198" s="460"/>
      <c r="E198" s="445"/>
      <c r="F198" s="478"/>
      <c r="G198" s="489"/>
      <c r="H198" s="14"/>
      <c r="I198" s="39" t="str">
        <f>IF($F198="", "", IF(NOT($G198=""), IF($F198&lt;$G198, $N$7, $N$6), IF($F198=Dashboard!$AJ$1, $N$4, IF($F198&lt;Dashboard!$AJ$1, $N$5, IF($N198&lt;=$N$8, $N$3, $N$2)))))</f>
        <v/>
      </c>
      <c r="J198" s="14"/>
      <c r="N198" s="39" t="str">
        <f>IF($F198="", "", IF(NOT($G198=""), "", NETWORKDAYS(Dashboard!$AJ$1, $F198, Timesheet!$S$50:$S$89)-1))</f>
        <v/>
      </c>
      <c r="P198" s="39" t="str">
        <f t="shared" si="7"/>
        <v/>
      </c>
    </row>
    <row r="199" spans="1:16" x14ac:dyDescent="0.25">
      <c r="A199" s="14"/>
      <c r="B199" s="150" t="str">
        <f t="shared" si="6"/>
        <v/>
      </c>
      <c r="C199" s="14"/>
      <c r="D199" s="460"/>
      <c r="E199" s="445"/>
      <c r="F199" s="478"/>
      <c r="G199" s="489"/>
      <c r="H199" s="14"/>
      <c r="I199" s="39" t="str">
        <f>IF($F199="", "", IF(NOT($G199=""), IF($F199&lt;$G199, $N$7, $N$6), IF($F199=Dashboard!$AJ$1, $N$4, IF($F199&lt;Dashboard!$AJ$1, $N$5, IF($N199&lt;=$N$8, $N$3, $N$2)))))</f>
        <v/>
      </c>
      <c r="J199" s="14"/>
      <c r="N199" s="39" t="str">
        <f>IF($F199="", "", IF(NOT($G199=""), "", NETWORKDAYS(Dashboard!$AJ$1, $F199, Timesheet!$S$50:$S$89)-1))</f>
        <v/>
      </c>
      <c r="P199" s="39" t="str">
        <f t="shared" si="7"/>
        <v/>
      </c>
    </row>
    <row r="200" spans="1:16" x14ac:dyDescent="0.25">
      <c r="A200" s="14"/>
      <c r="B200" s="150" t="str">
        <f t="shared" si="6"/>
        <v/>
      </c>
      <c r="C200" s="14"/>
      <c r="D200" s="460"/>
      <c r="E200" s="445"/>
      <c r="F200" s="478"/>
      <c r="G200" s="489"/>
      <c r="H200" s="14"/>
      <c r="I200" s="39" t="str">
        <f>IF($F200="", "", IF(NOT($G200=""), IF($F200&lt;$G200, $N$7, $N$6), IF($F200=Dashboard!$AJ$1, $N$4, IF($F200&lt;Dashboard!$AJ$1, $N$5, IF($N200&lt;=$N$8, $N$3, $N$2)))))</f>
        <v/>
      </c>
      <c r="J200" s="14"/>
      <c r="N200" s="39" t="str">
        <f>IF($F200="", "", IF(NOT($G200=""), "", NETWORKDAYS(Dashboard!$AJ$1, $F200, Timesheet!$S$50:$S$89)-1))</f>
        <v/>
      </c>
      <c r="P200" s="39" t="str">
        <f t="shared" si="7"/>
        <v/>
      </c>
    </row>
    <row r="201" spans="1:16" x14ac:dyDescent="0.25">
      <c r="A201" s="14"/>
      <c r="B201" s="150" t="str">
        <f t="shared" si="6"/>
        <v/>
      </c>
      <c r="C201" s="14"/>
      <c r="D201" s="460"/>
      <c r="E201" s="445"/>
      <c r="F201" s="478"/>
      <c r="G201" s="489"/>
      <c r="H201" s="14"/>
      <c r="I201" s="39" t="str">
        <f>IF($F201="", "", IF(NOT($G201=""), IF($F201&lt;$G201, $N$7, $N$6), IF($F201=Dashboard!$AJ$1, $N$4, IF($F201&lt;Dashboard!$AJ$1, $N$5, IF($N201&lt;=$N$8, $N$3, $N$2)))))</f>
        <v/>
      </c>
      <c r="J201" s="14"/>
      <c r="N201" s="39" t="str">
        <f>IF($F201="", "", IF(NOT($G201=""), "", NETWORKDAYS(Dashboard!$AJ$1, $F201, Timesheet!$S$50:$S$89)-1))</f>
        <v/>
      </c>
      <c r="P201" s="39" t="str">
        <f t="shared" si="7"/>
        <v/>
      </c>
    </row>
    <row r="202" spans="1:16" x14ac:dyDescent="0.25">
      <c r="A202" s="14"/>
      <c r="B202" s="150" t="str">
        <f t="shared" si="6"/>
        <v/>
      </c>
      <c r="C202" s="14"/>
      <c r="D202" s="460"/>
      <c r="E202" s="445"/>
      <c r="F202" s="478"/>
      <c r="G202" s="489"/>
      <c r="H202" s="14"/>
      <c r="I202" s="39" t="str">
        <f>IF($F202="", "", IF(NOT($G202=""), IF($F202&lt;$G202, $N$7, $N$6), IF($F202=Dashboard!$AJ$1, $N$4, IF($F202&lt;Dashboard!$AJ$1, $N$5, IF($N202&lt;=$N$8, $N$3, $N$2)))))</f>
        <v/>
      </c>
      <c r="J202" s="14"/>
      <c r="N202" s="39" t="str">
        <f>IF($F202="", "", IF(NOT($G202=""), "", NETWORKDAYS(Dashboard!$AJ$1, $F202, Timesheet!$S$50:$S$89)-1))</f>
        <v/>
      </c>
      <c r="P202" s="39" t="str">
        <f t="shared" si="7"/>
        <v/>
      </c>
    </row>
    <row r="203" spans="1:16" x14ac:dyDescent="0.25">
      <c r="A203" s="14"/>
      <c r="B203" s="150" t="str">
        <f t="shared" si="6"/>
        <v/>
      </c>
      <c r="C203" s="14"/>
      <c r="D203" s="460"/>
      <c r="E203" s="445"/>
      <c r="F203" s="478"/>
      <c r="G203" s="489"/>
      <c r="H203" s="14"/>
      <c r="I203" s="39" t="str">
        <f>IF($F203="", "", IF(NOT($G203=""), IF($F203&lt;$G203, $N$7, $N$6), IF($F203=Dashboard!$AJ$1, $N$4, IF($F203&lt;Dashboard!$AJ$1, $N$5, IF($N203&lt;=$N$8, $N$3, $N$2)))))</f>
        <v/>
      </c>
      <c r="J203" s="14"/>
      <c r="N203" s="39" t="str">
        <f>IF($F203="", "", IF(NOT($G203=""), "", NETWORKDAYS(Dashboard!$AJ$1, $F203, Timesheet!$S$50:$S$89)-1))</f>
        <v/>
      </c>
      <c r="P203" s="39" t="str">
        <f t="shared" si="7"/>
        <v/>
      </c>
    </row>
    <row r="204" spans="1:16" x14ac:dyDescent="0.25">
      <c r="A204" s="14"/>
      <c r="B204" s="150" t="str">
        <f t="shared" ref="B204:B267" si="8">IFERROR(INDEX($B$5:$B$7, MATCH($I204, $D$5:$D$7, 0)), "")</f>
        <v/>
      </c>
      <c r="C204" s="14"/>
      <c r="D204" s="460"/>
      <c r="E204" s="445"/>
      <c r="F204" s="478"/>
      <c r="G204" s="489"/>
      <c r="H204" s="14"/>
      <c r="I204" s="39" t="str">
        <f>IF($F204="", "", IF(NOT($G204=""), IF($F204&lt;$G204, $N$7, $N$6), IF($F204=Dashboard!$AJ$1, $N$4, IF($F204&lt;Dashboard!$AJ$1, $N$5, IF($N204&lt;=$N$8, $N$3, $N$2)))))</f>
        <v/>
      </c>
      <c r="J204" s="14"/>
      <c r="N204" s="39" t="str">
        <f>IF($F204="", "", IF(NOT($G204=""), "", NETWORKDAYS(Dashboard!$AJ$1, $F204, Timesheet!$S$50:$S$89)-1))</f>
        <v/>
      </c>
      <c r="P204" s="39" t="str">
        <f t="shared" ref="P204:P267" si="9">IF($I204="", "", IF(COUNTIF($G$2:$G$5, $I204)&gt;0, $P$7, $I204))</f>
        <v/>
      </c>
    </row>
    <row r="205" spans="1:16" x14ac:dyDescent="0.25">
      <c r="A205" s="14"/>
      <c r="B205" s="150" t="str">
        <f t="shared" si="8"/>
        <v/>
      </c>
      <c r="C205" s="14"/>
      <c r="D205" s="460"/>
      <c r="E205" s="445"/>
      <c r="F205" s="478"/>
      <c r="G205" s="489"/>
      <c r="H205" s="14"/>
      <c r="I205" s="39" t="str">
        <f>IF($F205="", "", IF(NOT($G205=""), IF($F205&lt;$G205, $N$7, $N$6), IF($F205=Dashboard!$AJ$1, $N$4, IF($F205&lt;Dashboard!$AJ$1, $N$5, IF($N205&lt;=$N$8, $N$3, $N$2)))))</f>
        <v/>
      </c>
      <c r="J205" s="14"/>
      <c r="N205" s="39" t="str">
        <f>IF($F205="", "", IF(NOT($G205=""), "", NETWORKDAYS(Dashboard!$AJ$1, $F205, Timesheet!$S$50:$S$89)-1))</f>
        <v/>
      </c>
      <c r="P205" s="39" t="str">
        <f t="shared" si="9"/>
        <v/>
      </c>
    </row>
    <row r="206" spans="1:16" x14ac:dyDescent="0.25">
      <c r="A206" s="14"/>
      <c r="B206" s="150" t="str">
        <f t="shared" si="8"/>
        <v/>
      </c>
      <c r="C206" s="14"/>
      <c r="D206" s="460"/>
      <c r="E206" s="445"/>
      <c r="F206" s="478"/>
      <c r="G206" s="489"/>
      <c r="H206" s="14"/>
      <c r="I206" s="39" t="str">
        <f>IF($F206="", "", IF(NOT($G206=""), IF($F206&lt;$G206, $N$7, $N$6), IF($F206=Dashboard!$AJ$1, $N$4, IF($F206&lt;Dashboard!$AJ$1, $N$5, IF($N206&lt;=$N$8, $N$3, $N$2)))))</f>
        <v/>
      </c>
      <c r="J206" s="14"/>
      <c r="N206" s="39" t="str">
        <f>IF($F206="", "", IF(NOT($G206=""), "", NETWORKDAYS(Dashboard!$AJ$1, $F206, Timesheet!$S$50:$S$89)-1))</f>
        <v/>
      </c>
      <c r="P206" s="39" t="str">
        <f t="shared" si="9"/>
        <v/>
      </c>
    </row>
    <row r="207" spans="1:16" x14ac:dyDescent="0.25">
      <c r="A207" s="14"/>
      <c r="B207" s="150" t="str">
        <f t="shared" si="8"/>
        <v/>
      </c>
      <c r="C207" s="14"/>
      <c r="D207" s="460"/>
      <c r="E207" s="445"/>
      <c r="F207" s="478"/>
      <c r="G207" s="489"/>
      <c r="H207" s="14"/>
      <c r="I207" s="39" t="str">
        <f>IF($F207="", "", IF(NOT($G207=""), IF($F207&lt;$G207, $N$7, $N$6), IF($F207=Dashboard!$AJ$1, $N$4, IF($F207&lt;Dashboard!$AJ$1, $N$5, IF($N207&lt;=$N$8, $N$3, $N$2)))))</f>
        <v/>
      </c>
      <c r="J207" s="14"/>
      <c r="N207" s="39" t="str">
        <f>IF($F207="", "", IF(NOT($G207=""), "", NETWORKDAYS(Dashboard!$AJ$1, $F207, Timesheet!$S$50:$S$89)-1))</f>
        <v/>
      </c>
      <c r="P207" s="39" t="str">
        <f t="shared" si="9"/>
        <v/>
      </c>
    </row>
    <row r="208" spans="1:16" x14ac:dyDescent="0.25">
      <c r="A208" s="14"/>
      <c r="B208" s="150" t="str">
        <f t="shared" si="8"/>
        <v/>
      </c>
      <c r="C208" s="14"/>
      <c r="D208" s="460"/>
      <c r="E208" s="445"/>
      <c r="F208" s="478"/>
      <c r="G208" s="489"/>
      <c r="H208" s="14"/>
      <c r="I208" s="39" t="str">
        <f>IF($F208="", "", IF(NOT($G208=""), IF($F208&lt;$G208, $N$7, $N$6), IF($F208=Dashboard!$AJ$1, $N$4, IF($F208&lt;Dashboard!$AJ$1, $N$5, IF($N208&lt;=$N$8, $N$3, $N$2)))))</f>
        <v/>
      </c>
      <c r="J208" s="14"/>
      <c r="N208" s="39" t="str">
        <f>IF($F208="", "", IF(NOT($G208=""), "", NETWORKDAYS(Dashboard!$AJ$1, $F208, Timesheet!$S$50:$S$89)-1))</f>
        <v/>
      </c>
      <c r="P208" s="39" t="str">
        <f t="shared" si="9"/>
        <v/>
      </c>
    </row>
    <row r="209" spans="1:16" x14ac:dyDescent="0.25">
      <c r="A209" s="14"/>
      <c r="B209" s="150" t="str">
        <f t="shared" si="8"/>
        <v/>
      </c>
      <c r="C209" s="14"/>
      <c r="D209" s="460"/>
      <c r="E209" s="445"/>
      <c r="F209" s="478"/>
      <c r="G209" s="489"/>
      <c r="H209" s="14"/>
      <c r="I209" s="39" t="str">
        <f>IF($F209="", "", IF(NOT($G209=""), IF($F209&lt;$G209, $N$7, $N$6), IF($F209=Dashboard!$AJ$1, $N$4, IF($F209&lt;Dashboard!$AJ$1, $N$5, IF($N209&lt;=$N$8, $N$3, $N$2)))))</f>
        <v/>
      </c>
      <c r="J209" s="14"/>
      <c r="N209" s="39" t="str">
        <f>IF($F209="", "", IF(NOT($G209=""), "", NETWORKDAYS(Dashboard!$AJ$1, $F209, Timesheet!$S$50:$S$89)-1))</f>
        <v/>
      </c>
      <c r="P209" s="39" t="str">
        <f t="shared" si="9"/>
        <v/>
      </c>
    </row>
    <row r="210" spans="1:16" x14ac:dyDescent="0.25">
      <c r="A210" s="14"/>
      <c r="B210" s="150" t="str">
        <f t="shared" si="8"/>
        <v/>
      </c>
      <c r="C210" s="14"/>
      <c r="D210" s="460"/>
      <c r="E210" s="445"/>
      <c r="F210" s="478"/>
      <c r="G210" s="489"/>
      <c r="H210" s="14"/>
      <c r="I210" s="39" t="str">
        <f>IF($F210="", "", IF(NOT($G210=""), IF($F210&lt;$G210, $N$7, $N$6), IF($F210=Dashboard!$AJ$1, $N$4, IF($F210&lt;Dashboard!$AJ$1, $N$5, IF($N210&lt;=$N$8, $N$3, $N$2)))))</f>
        <v/>
      </c>
      <c r="J210" s="14"/>
      <c r="N210" s="39" t="str">
        <f>IF($F210="", "", IF(NOT($G210=""), "", NETWORKDAYS(Dashboard!$AJ$1, $F210, Timesheet!$S$50:$S$89)-1))</f>
        <v/>
      </c>
      <c r="P210" s="39" t="str">
        <f t="shared" si="9"/>
        <v/>
      </c>
    </row>
    <row r="211" spans="1:16" x14ac:dyDescent="0.25">
      <c r="A211" s="14"/>
      <c r="B211" s="150" t="str">
        <f t="shared" si="8"/>
        <v/>
      </c>
      <c r="C211" s="14"/>
      <c r="D211" s="460"/>
      <c r="E211" s="445"/>
      <c r="F211" s="478"/>
      <c r="G211" s="489"/>
      <c r="H211" s="14"/>
      <c r="I211" s="39" t="str">
        <f>IF($F211="", "", IF(NOT($G211=""), IF($F211&lt;$G211, $N$7, $N$6), IF($F211=Dashboard!$AJ$1, $N$4, IF($F211&lt;Dashboard!$AJ$1, $N$5, IF($N211&lt;=$N$8, $N$3, $N$2)))))</f>
        <v/>
      </c>
      <c r="J211" s="14"/>
      <c r="N211" s="39" t="str">
        <f>IF($F211="", "", IF(NOT($G211=""), "", NETWORKDAYS(Dashboard!$AJ$1, $F211, Timesheet!$S$50:$S$89)-1))</f>
        <v/>
      </c>
      <c r="P211" s="39" t="str">
        <f t="shared" si="9"/>
        <v/>
      </c>
    </row>
    <row r="212" spans="1:16" x14ac:dyDescent="0.25">
      <c r="A212" s="14"/>
      <c r="B212" s="150" t="str">
        <f t="shared" si="8"/>
        <v/>
      </c>
      <c r="C212" s="14"/>
      <c r="D212" s="460"/>
      <c r="E212" s="445"/>
      <c r="F212" s="478"/>
      <c r="G212" s="489"/>
      <c r="H212" s="14"/>
      <c r="I212" s="39" t="str">
        <f>IF($F212="", "", IF(NOT($G212=""), IF($F212&lt;$G212, $N$7, $N$6), IF($F212=Dashboard!$AJ$1, $N$4, IF($F212&lt;Dashboard!$AJ$1, $N$5, IF($N212&lt;=$N$8, $N$3, $N$2)))))</f>
        <v/>
      </c>
      <c r="J212" s="14"/>
      <c r="N212" s="39" t="str">
        <f>IF($F212="", "", IF(NOT($G212=""), "", NETWORKDAYS(Dashboard!$AJ$1, $F212, Timesheet!$S$50:$S$89)-1))</f>
        <v/>
      </c>
      <c r="P212" s="39" t="str">
        <f t="shared" si="9"/>
        <v/>
      </c>
    </row>
    <row r="213" spans="1:16" x14ac:dyDescent="0.25">
      <c r="A213" s="14"/>
      <c r="B213" s="150" t="str">
        <f t="shared" si="8"/>
        <v/>
      </c>
      <c r="C213" s="14"/>
      <c r="D213" s="460"/>
      <c r="E213" s="445"/>
      <c r="F213" s="478"/>
      <c r="G213" s="489"/>
      <c r="H213" s="14"/>
      <c r="I213" s="39" t="str">
        <f>IF($F213="", "", IF(NOT($G213=""), IF($F213&lt;$G213, $N$7, $N$6), IF($F213=Dashboard!$AJ$1, $N$4, IF($F213&lt;Dashboard!$AJ$1, $N$5, IF($N213&lt;=$N$8, $N$3, $N$2)))))</f>
        <v/>
      </c>
      <c r="J213" s="14"/>
      <c r="N213" s="39" t="str">
        <f>IF($F213="", "", IF(NOT($G213=""), "", NETWORKDAYS(Dashboard!$AJ$1, $F213, Timesheet!$S$50:$S$89)-1))</f>
        <v/>
      </c>
      <c r="P213" s="39" t="str">
        <f t="shared" si="9"/>
        <v/>
      </c>
    </row>
    <row r="214" spans="1:16" x14ac:dyDescent="0.25">
      <c r="A214" s="14"/>
      <c r="B214" s="150" t="str">
        <f t="shared" si="8"/>
        <v/>
      </c>
      <c r="C214" s="14"/>
      <c r="D214" s="460"/>
      <c r="E214" s="445"/>
      <c r="F214" s="478"/>
      <c r="G214" s="489"/>
      <c r="H214" s="14"/>
      <c r="I214" s="39" t="str">
        <f>IF($F214="", "", IF(NOT($G214=""), IF($F214&lt;$G214, $N$7, $N$6), IF($F214=Dashboard!$AJ$1, $N$4, IF($F214&lt;Dashboard!$AJ$1, $N$5, IF($N214&lt;=$N$8, $N$3, $N$2)))))</f>
        <v/>
      </c>
      <c r="J214" s="14"/>
      <c r="N214" s="39" t="str">
        <f>IF($F214="", "", IF(NOT($G214=""), "", NETWORKDAYS(Dashboard!$AJ$1, $F214, Timesheet!$S$50:$S$89)-1))</f>
        <v/>
      </c>
      <c r="P214" s="39" t="str">
        <f t="shared" si="9"/>
        <v/>
      </c>
    </row>
    <row r="215" spans="1:16" x14ac:dyDescent="0.25">
      <c r="A215" s="14"/>
      <c r="B215" s="150" t="str">
        <f t="shared" si="8"/>
        <v/>
      </c>
      <c r="C215" s="14"/>
      <c r="D215" s="460"/>
      <c r="E215" s="445"/>
      <c r="F215" s="478"/>
      <c r="G215" s="489"/>
      <c r="H215" s="14"/>
      <c r="I215" s="39" t="str">
        <f>IF($F215="", "", IF(NOT($G215=""), IF($F215&lt;$G215, $N$7, $N$6), IF($F215=Dashboard!$AJ$1, $N$4, IF($F215&lt;Dashboard!$AJ$1, $N$5, IF($N215&lt;=$N$8, $N$3, $N$2)))))</f>
        <v/>
      </c>
      <c r="J215" s="14"/>
      <c r="N215" s="39" t="str">
        <f>IF($F215="", "", IF(NOT($G215=""), "", NETWORKDAYS(Dashboard!$AJ$1, $F215, Timesheet!$S$50:$S$89)-1))</f>
        <v/>
      </c>
      <c r="P215" s="39" t="str">
        <f t="shared" si="9"/>
        <v/>
      </c>
    </row>
    <row r="216" spans="1:16" x14ac:dyDescent="0.25">
      <c r="A216" s="14"/>
      <c r="B216" s="150" t="str">
        <f t="shared" si="8"/>
        <v/>
      </c>
      <c r="C216" s="14"/>
      <c r="D216" s="460"/>
      <c r="E216" s="445"/>
      <c r="F216" s="478"/>
      <c r="G216" s="489"/>
      <c r="H216" s="14"/>
      <c r="I216" s="39" t="str">
        <f>IF($F216="", "", IF(NOT($G216=""), IF($F216&lt;$G216, $N$7, $N$6), IF($F216=Dashboard!$AJ$1, $N$4, IF($F216&lt;Dashboard!$AJ$1, $N$5, IF($N216&lt;=$N$8, $N$3, $N$2)))))</f>
        <v/>
      </c>
      <c r="J216" s="14"/>
      <c r="N216" s="39" t="str">
        <f>IF($F216="", "", IF(NOT($G216=""), "", NETWORKDAYS(Dashboard!$AJ$1, $F216, Timesheet!$S$50:$S$89)-1))</f>
        <v/>
      </c>
      <c r="P216" s="39" t="str">
        <f t="shared" si="9"/>
        <v/>
      </c>
    </row>
    <row r="217" spans="1:16" x14ac:dyDescent="0.25">
      <c r="A217" s="14"/>
      <c r="B217" s="150" t="str">
        <f t="shared" si="8"/>
        <v/>
      </c>
      <c r="C217" s="14"/>
      <c r="D217" s="460"/>
      <c r="E217" s="445"/>
      <c r="F217" s="478"/>
      <c r="G217" s="489"/>
      <c r="H217" s="14"/>
      <c r="I217" s="39" t="str">
        <f>IF($F217="", "", IF(NOT($G217=""), IF($F217&lt;$G217, $N$7, $N$6), IF($F217=Dashboard!$AJ$1, $N$4, IF($F217&lt;Dashboard!$AJ$1, $N$5, IF($N217&lt;=$N$8, $N$3, $N$2)))))</f>
        <v/>
      </c>
      <c r="J217" s="14"/>
      <c r="N217" s="39" t="str">
        <f>IF($F217="", "", IF(NOT($G217=""), "", NETWORKDAYS(Dashboard!$AJ$1, $F217, Timesheet!$S$50:$S$89)-1))</f>
        <v/>
      </c>
      <c r="P217" s="39" t="str">
        <f t="shared" si="9"/>
        <v/>
      </c>
    </row>
    <row r="218" spans="1:16" x14ac:dyDescent="0.25">
      <c r="A218" s="14"/>
      <c r="B218" s="150" t="str">
        <f t="shared" si="8"/>
        <v/>
      </c>
      <c r="C218" s="14"/>
      <c r="D218" s="460"/>
      <c r="E218" s="445"/>
      <c r="F218" s="478"/>
      <c r="G218" s="489"/>
      <c r="H218" s="14"/>
      <c r="I218" s="39" t="str">
        <f>IF($F218="", "", IF(NOT($G218=""), IF($F218&lt;$G218, $N$7, $N$6), IF($F218=Dashboard!$AJ$1, $N$4, IF($F218&lt;Dashboard!$AJ$1, $N$5, IF($N218&lt;=$N$8, $N$3, $N$2)))))</f>
        <v/>
      </c>
      <c r="J218" s="14"/>
      <c r="N218" s="39" t="str">
        <f>IF($F218="", "", IF(NOT($G218=""), "", NETWORKDAYS(Dashboard!$AJ$1, $F218, Timesheet!$S$50:$S$89)-1))</f>
        <v/>
      </c>
      <c r="P218" s="39" t="str">
        <f t="shared" si="9"/>
        <v/>
      </c>
    </row>
    <row r="219" spans="1:16" x14ac:dyDescent="0.25">
      <c r="A219" s="14"/>
      <c r="B219" s="150" t="str">
        <f t="shared" si="8"/>
        <v/>
      </c>
      <c r="C219" s="14"/>
      <c r="D219" s="460"/>
      <c r="E219" s="445"/>
      <c r="F219" s="478"/>
      <c r="G219" s="489"/>
      <c r="H219" s="14"/>
      <c r="I219" s="39" t="str">
        <f>IF($F219="", "", IF(NOT($G219=""), IF($F219&lt;$G219, $N$7, $N$6), IF($F219=Dashboard!$AJ$1, $N$4, IF($F219&lt;Dashboard!$AJ$1, $N$5, IF($N219&lt;=$N$8, $N$3, $N$2)))))</f>
        <v/>
      </c>
      <c r="J219" s="14"/>
      <c r="N219" s="39" t="str">
        <f>IF($F219="", "", IF(NOT($G219=""), "", NETWORKDAYS(Dashboard!$AJ$1, $F219, Timesheet!$S$50:$S$89)-1))</f>
        <v/>
      </c>
      <c r="P219" s="39" t="str">
        <f t="shared" si="9"/>
        <v/>
      </c>
    </row>
    <row r="220" spans="1:16" x14ac:dyDescent="0.25">
      <c r="A220" s="14"/>
      <c r="B220" s="150" t="str">
        <f t="shared" si="8"/>
        <v/>
      </c>
      <c r="C220" s="14"/>
      <c r="D220" s="460"/>
      <c r="E220" s="445"/>
      <c r="F220" s="478"/>
      <c r="G220" s="489"/>
      <c r="H220" s="14"/>
      <c r="I220" s="39" t="str">
        <f>IF($F220="", "", IF(NOT($G220=""), IF($F220&lt;$G220, $N$7, $N$6), IF($F220=Dashboard!$AJ$1, $N$4, IF($F220&lt;Dashboard!$AJ$1, $N$5, IF($N220&lt;=$N$8, $N$3, $N$2)))))</f>
        <v/>
      </c>
      <c r="J220" s="14"/>
      <c r="N220" s="39" t="str">
        <f>IF($F220="", "", IF(NOT($G220=""), "", NETWORKDAYS(Dashboard!$AJ$1, $F220, Timesheet!$S$50:$S$89)-1))</f>
        <v/>
      </c>
      <c r="P220" s="39" t="str">
        <f t="shared" si="9"/>
        <v/>
      </c>
    </row>
    <row r="221" spans="1:16" x14ac:dyDescent="0.25">
      <c r="A221" s="14"/>
      <c r="B221" s="150" t="str">
        <f t="shared" si="8"/>
        <v/>
      </c>
      <c r="C221" s="14"/>
      <c r="D221" s="460"/>
      <c r="E221" s="445"/>
      <c r="F221" s="478"/>
      <c r="G221" s="489"/>
      <c r="H221" s="14"/>
      <c r="I221" s="39" t="str">
        <f>IF($F221="", "", IF(NOT($G221=""), IF($F221&lt;$G221, $N$7, $N$6), IF($F221=Dashboard!$AJ$1, $N$4, IF($F221&lt;Dashboard!$AJ$1, $N$5, IF($N221&lt;=$N$8, $N$3, $N$2)))))</f>
        <v/>
      </c>
      <c r="J221" s="14"/>
      <c r="N221" s="39" t="str">
        <f>IF($F221="", "", IF(NOT($G221=""), "", NETWORKDAYS(Dashboard!$AJ$1, $F221, Timesheet!$S$50:$S$89)-1))</f>
        <v/>
      </c>
      <c r="P221" s="39" t="str">
        <f t="shared" si="9"/>
        <v/>
      </c>
    </row>
    <row r="222" spans="1:16" x14ac:dyDescent="0.25">
      <c r="A222" s="14"/>
      <c r="B222" s="150" t="str">
        <f t="shared" si="8"/>
        <v/>
      </c>
      <c r="C222" s="14"/>
      <c r="D222" s="460"/>
      <c r="E222" s="445"/>
      <c r="F222" s="478"/>
      <c r="G222" s="489"/>
      <c r="H222" s="14"/>
      <c r="I222" s="39" t="str">
        <f>IF($F222="", "", IF(NOT($G222=""), IF($F222&lt;$G222, $N$7, $N$6), IF($F222=Dashboard!$AJ$1, $N$4, IF($F222&lt;Dashboard!$AJ$1, $N$5, IF($N222&lt;=$N$8, $N$3, $N$2)))))</f>
        <v/>
      </c>
      <c r="J222" s="14"/>
      <c r="N222" s="39" t="str">
        <f>IF($F222="", "", IF(NOT($G222=""), "", NETWORKDAYS(Dashboard!$AJ$1, $F222, Timesheet!$S$50:$S$89)-1))</f>
        <v/>
      </c>
      <c r="P222" s="39" t="str">
        <f t="shared" si="9"/>
        <v/>
      </c>
    </row>
    <row r="223" spans="1:16" x14ac:dyDescent="0.25">
      <c r="A223" s="14"/>
      <c r="B223" s="150" t="str">
        <f t="shared" si="8"/>
        <v/>
      </c>
      <c r="C223" s="14"/>
      <c r="D223" s="460"/>
      <c r="E223" s="445"/>
      <c r="F223" s="478"/>
      <c r="G223" s="489"/>
      <c r="H223" s="14"/>
      <c r="I223" s="39" t="str">
        <f>IF($F223="", "", IF(NOT($G223=""), IF($F223&lt;$G223, $N$7, $N$6), IF($F223=Dashboard!$AJ$1, $N$4, IF($F223&lt;Dashboard!$AJ$1, $N$5, IF($N223&lt;=$N$8, $N$3, $N$2)))))</f>
        <v/>
      </c>
      <c r="J223" s="14"/>
      <c r="N223" s="39" t="str">
        <f>IF($F223="", "", IF(NOT($G223=""), "", NETWORKDAYS(Dashboard!$AJ$1, $F223, Timesheet!$S$50:$S$89)-1))</f>
        <v/>
      </c>
      <c r="P223" s="39" t="str">
        <f t="shared" si="9"/>
        <v/>
      </c>
    </row>
    <row r="224" spans="1:16" x14ac:dyDescent="0.25">
      <c r="A224" s="14"/>
      <c r="B224" s="150" t="str">
        <f t="shared" si="8"/>
        <v/>
      </c>
      <c r="C224" s="14"/>
      <c r="D224" s="460"/>
      <c r="E224" s="445"/>
      <c r="F224" s="478"/>
      <c r="G224" s="489"/>
      <c r="H224" s="14"/>
      <c r="I224" s="39" t="str">
        <f>IF($F224="", "", IF(NOT($G224=""), IF($F224&lt;$G224, $N$7, $N$6), IF($F224=Dashboard!$AJ$1, $N$4, IF($F224&lt;Dashboard!$AJ$1, $N$5, IF($N224&lt;=$N$8, $N$3, $N$2)))))</f>
        <v/>
      </c>
      <c r="J224" s="14"/>
      <c r="N224" s="39" t="str">
        <f>IF($F224="", "", IF(NOT($G224=""), "", NETWORKDAYS(Dashboard!$AJ$1, $F224, Timesheet!$S$50:$S$89)-1))</f>
        <v/>
      </c>
      <c r="P224" s="39" t="str">
        <f t="shared" si="9"/>
        <v/>
      </c>
    </row>
    <row r="225" spans="1:16" x14ac:dyDescent="0.25">
      <c r="A225" s="14"/>
      <c r="B225" s="150" t="str">
        <f t="shared" si="8"/>
        <v/>
      </c>
      <c r="C225" s="14"/>
      <c r="D225" s="460"/>
      <c r="E225" s="445"/>
      <c r="F225" s="478"/>
      <c r="G225" s="489"/>
      <c r="H225" s="14"/>
      <c r="I225" s="39" t="str">
        <f>IF($F225="", "", IF(NOT($G225=""), IF($F225&lt;$G225, $N$7, $N$6), IF($F225=Dashboard!$AJ$1, $N$4, IF($F225&lt;Dashboard!$AJ$1, $N$5, IF($N225&lt;=$N$8, $N$3, $N$2)))))</f>
        <v/>
      </c>
      <c r="J225" s="14"/>
      <c r="N225" s="39" t="str">
        <f>IF($F225="", "", IF(NOT($G225=""), "", NETWORKDAYS(Dashboard!$AJ$1, $F225, Timesheet!$S$50:$S$89)-1))</f>
        <v/>
      </c>
      <c r="P225" s="39" t="str">
        <f t="shared" si="9"/>
        <v/>
      </c>
    </row>
    <row r="226" spans="1:16" x14ac:dyDescent="0.25">
      <c r="A226" s="14"/>
      <c r="B226" s="150" t="str">
        <f t="shared" si="8"/>
        <v/>
      </c>
      <c r="C226" s="14"/>
      <c r="D226" s="460"/>
      <c r="E226" s="445"/>
      <c r="F226" s="478"/>
      <c r="G226" s="489"/>
      <c r="H226" s="14"/>
      <c r="I226" s="39" t="str">
        <f>IF($F226="", "", IF(NOT($G226=""), IF($F226&lt;$G226, $N$7, $N$6), IF($F226=Dashboard!$AJ$1, $N$4, IF($F226&lt;Dashboard!$AJ$1, $N$5, IF($N226&lt;=$N$8, $N$3, $N$2)))))</f>
        <v/>
      </c>
      <c r="J226" s="14"/>
      <c r="N226" s="39" t="str">
        <f>IF($F226="", "", IF(NOT($G226=""), "", NETWORKDAYS(Dashboard!$AJ$1, $F226, Timesheet!$S$50:$S$89)-1))</f>
        <v/>
      </c>
      <c r="P226" s="39" t="str">
        <f t="shared" si="9"/>
        <v/>
      </c>
    </row>
    <row r="227" spans="1:16" x14ac:dyDescent="0.25">
      <c r="A227" s="14"/>
      <c r="B227" s="150" t="str">
        <f t="shared" si="8"/>
        <v/>
      </c>
      <c r="C227" s="14"/>
      <c r="D227" s="460"/>
      <c r="E227" s="445"/>
      <c r="F227" s="478"/>
      <c r="G227" s="489"/>
      <c r="H227" s="14"/>
      <c r="I227" s="39" t="str">
        <f>IF($F227="", "", IF(NOT($G227=""), IF($F227&lt;$G227, $N$7, $N$6), IF($F227=Dashboard!$AJ$1, $N$4, IF($F227&lt;Dashboard!$AJ$1, $N$5, IF($N227&lt;=$N$8, $N$3, $N$2)))))</f>
        <v/>
      </c>
      <c r="J227" s="14"/>
      <c r="N227" s="39" t="str">
        <f>IF($F227="", "", IF(NOT($G227=""), "", NETWORKDAYS(Dashboard!$AJ$1, $F227, Timesheet!$S$50:$S$89)-1))</f>
        <v/>
      </c>
      <c r="P227" s="39" t="str">
        <f t="shared" si="9"/>
        <v/>
      </c>
    </row>
    <row r="228" spans="1:16" x14ac:dyDescent="0.25">
      <c r="A228" s="14"/>
      <c r="B228" s="150" t="str">
        <f t="shared" si="8"/>
        <v/>
      </c>
      <c r="C228" s="14"/>
      <c r="D228" s="460"/>
      <c r="E228" s="445"/>
      <c r="F228" s="478"/>
      <c r="G228" s="489"/>
      <c r="H228" s="14"/>
      <c r="I228" s="39" t="str">
        <f>IF($F228="", "", IF(NOT($G228=""), IF($F228&lt;$G228, $N$7, $N$6), IF($F228=Dashboard!$AJ$1, $N$4, IF($F228&lt;Dashboard!$AJ$1, $N$5, IF($N228&lt;=$N$8, $N$3, $N$2)))))</f>
        <v/>
      </c>
      <c r="J228" s="14"/>
      <c r="N228" s="39" t="str">
        <f>IF($F228="", "", IF(NOT($G228=""), "", NETWORKDAYS(Dashboard!$AJ$1, $F228, Timesheet!$S$50:$S$89)-1))</f>
        <v/>
      </c>
      <c r="P228" s="39" t="str">
        <f t="shared" si="9"/>
        <v/>
      </c>
    </row>
    <row r="229" spans="1:16" x14ac:dyDescent="0.25">
      <c r="A229" s="14"/>
      <c r="B229" s="150" t="str">
        <f t="shared" si="8"/>
        <v/>
      </c>
      <c r="C229" s="14"/>
      <c r="D229" s="460"/>
      <c r="E229" s="445"/>
      <c r="F229" s="478"/>
      <c r="G229" s="489"/>
      <c r="H229" s="14"/>
      <c r="I229" s="39" t="str">
        <f>IF($F229="", "", IF(NOT($G229=""), IF($F229&lt;$G229, $N$7, $N$6), IF($F229=Dashboard!$AJ$1, $N$4, IF($F229&lt;Dashboard!$AJ$1, $N$5, IF($N229&lt;=$N$8, $N$3, $N$2)))))</f>
        <v/>
      </c>
      <c r="J229" s="14"/>
      <c r="N229" s="39" t="str">
        <f>IF($F229="", "", IF(NOT($G229=""), "", NETWORKDAYS(Dashboard!$AJ$1, $F229, Timesheet!$S$50:$S$89)-1))</f>
        <v/>
      </c>
      <c r="P229" s="39" t="str">
        <f t="shared" si="9"/>
        <v/>
      </c>
    </row>
    <row r="230" spans="1:16" x14ac:dyDescent="0.25">
      <c r="A230" s="14"/>
      <c r="B230" s="150" t="str">
        <f t="shared" si="8"/>
        <v/>
      </c>
      <c r="C230" s="14"/>
      <c r="D230" s="460"/>
      <c r="E230" s="445"/>
      <c r="F230" s="478"/>
      <c r="G230" s="489"/>
      <c r="H230" s="14"/>
      <c r="I230" s="39" t="str">
        <f>IF($F230="", "", IF(NOT($G230=""), IF($F230&lt;$G230, $N$7, $N$6), IF($F230=Dashboard!$AJ$1, $N$4, IF($F230&lt;Dashboard!$AJ$1, $N$5, IF($N230&lt;=$N$8, $N$3, $N$2)))))</f>
        <v/>
      </c>
      <c r="J230" s="14"/>
      <c r="N230" s="39" t="str">
        <f>IF($F230="", "", IF(NOT($G230=""), "", NETWORKDAYS(Dashboard!$AJ$1, $F230, Timesheet!$S$50:$S$89)-1))</f>
        <v/>
      </c>
      <c r="P230" s="39" t="str">
        <f t="shared" si="9"/>
        <v/>
      </c>
    </row>
    <row r="231" spans="1:16" x14ac:dyDescent="0.25">
      <c r="A231" s="14"/>
      <c r="B231" s="150" t="str">
        <f t="shared" si="8"/>
        <v/>
      </c>
      <c r="C231" s="14"/>
      <c r="D231" s="460"/>
      <c r="E231" s="445"/>
      <c r="F231" s="478"/>
      <c r="G231" s="489"/>
      <c r="H231" s="14"/>
      <c r="I231" s="39" t="str">
        <f>IF($F231="", "", IF(NOT($G231=""), IF($F231&lt;$G231, $N$7, $N$6), IF($F231=Dashboard!$AJ$1, $N$4, IF($F231&lt;Dashboard!$AJ$1, $N$5, IF($N231&lt;=$N$8, $N$3, $N$2)))))</f>
        <v/>
      </c>
      <c r="J231" s="14"/>
      <c r="N231" s="39" t="str">
        <f>IF($F231="", "", IF(NOT($G231=""), "", NETWORKDAYS(Dashboard!$AJ$1, $F231, Timesheet!$S$50:$S$89)-1))</f>
        <v/>
      </c>
      <c r="P231" s="39" t="str">
        <f t="shared" si="9"/>
        <v/>
      </c>
    </row>
    <row r="232" spans="1:16" x14ac:dyDescent="0.25">
      <c r="A232" s="14"/>
      <c r="B232" s="150" t="str">
        <f t="shared" si="8"/>
        <v/>
      </c>
      <c r="C232" s="14"/>
      <c r="D232" s="460"/>
      <c r="E232" s="445"/>
      <c r="F232" s="478"/>
      <c r="G232" s="489"/>
      <c r="H232" s="14"/>
      <c r="I232" s="39" t="str">
        <f>IF($F232="", "", IF(NOT($G232=""), IF($F232&lt;$G232, $N$7, $N$6), IF($F232=Dashboard!$AJ$1, $N$4, IF($F232&lt;Dashboard!$AJ$1, $N$5, IF($N232&lt;=$N$8, $N$3, $N$2)))))</f>
        <v/>
      </c>
      <c r="J232" s="14"/>
      <c r="N232" s="39" t="str">
        <f>IF($F232="", "", IF(NOT($G232=""), "", NETWORKDAYS(Dashboard!$AJ$1, $F232, Timesheet!$S$50:$S$89)-1))</f>
        <v/>
      </c>
      <c r="P232" s="39" t="str">
        <f t="shared" si="9"/>
        <v/>
      </c>
    </row>
    <row r="233" spans="1:16" x14ac:dyDescent="0.25">
      <c r="A233" s="14"/>
      <c r="B233" s="150" t="str">
        <f t="shared" si="8"/>
        <v/>
      </c>
      <c r="C233" s="14"/>
      <c r="D233" s="460"/>
      <c r="E233" s="445"/>
      <c r="F233" s="478"/>
      <c r="G233" s="489"/>
      <c r="H233" s="14"/>
      <c r="I233" s="39" t="str">
        <f>IF($F233="", "", IF(NOT($G233=""), IF($F233&lt;$G233, $N$7, $N$6), IF($F233=Dashboard!$AJ$1, $N$4, IF($F233&lt;Dashboard!$AJ$1, $N$5, IF($N233&lt;=$N$8, $N$3, $N$2)))))</f>
        <v/>
      </c>
      <c r="J233" s="14"/>
      <c r="N233" s="39" t="str">
        <f>IF($F233="", "", IF(NOT($G233=""), "", NETWORKDAYS(Dashboard!$AJ$1, $F233, Timesheet!$S$50:$S$89)-1))</f>
        <v/>
      </c>
      <c r="P233" s="39" t="str">
        <f t="shared" si="9"/>
        <v/>
      </c>
    </row>
    <row r="234" spans="1:16" x14ac:dyDescent="0.25">
      <c r="A234" s="14"/>
      <c r="B234" s="150" t="str">
        <f t="shared" si="8"/>
        <v/>
      </c>
      <c r="C234" s="14"/>
      <c r="D234" s="460"/>
      <c r="E234" s="445"/>
      <c r="F234" s="478"/>
      <c r="G234" s="489"/>
      <c r="H234" s="14"/>
      <c r="I234" s="39" t="str">
        <f>IF($F234="", "", IF(NOT($G234=""), IF($F234&lt;$G234, $N$7, $N$6), IF($F234=Dashboard!$AJ$1, $N$4, IF($F234&lt;Dashboard!$AJ$1, $N$5, IF($N234&lt;=$N$8, $N$3, $N$2)))))</f>
        <v/>
      </c>
      <c r="J234" s="14"/>
      <c r="N234" s="39" t="str">
        <f>IF($F234="", "", IF(NOT($G234=""), "", NETWORKDAYS(Dashboard!$AJ$1, $F234, Timesheet!$S$50:$S$89)-1))</f>
        <v/>
      </c>
      <c r="P234" s="39" t="str">
        <f t="shared" si="9"/>
        <v/>
      </c>
    </row>
    <row r="235" spans="1:16" x14ac:dyDescent="0.25">
      <c r="A235" s="14"/>
      <c r="B235" s="150" t="str">
        <f t="shared" si="8"/>
        <v/>
      </c>
      <c r="C235" s="14"/>
      <c r="D235" s="460"/>
      <c r="E235" s="445"/>
      <c r="F235" s="478"/>
      <c r="G235" s="489"/>
      <c r="H235" s="14"/>
      <c r="I235" s="39" t="str">
        <f>IF($F235="", "", IF(NOT($G235=""), IF($F235&lt;$G235, $N$7, $N$6), IF($F235=Dashboard!$AJ$1, $N$4, IF($F235&lt;Dashboard!$AJ$1, $N$5, IF($N235&lt;=$N$8, $N$3, $N$2)))))</f>
        <v/>
      </c>
      <c r="J235" s="14"/>
      <c r="N235" s="39" t="str">
        <f>IF($F235="", "", IF(NOT($G235=""), "", NETWORKDAYS(Dashboard!$AJ$1, $F235, Timesheet!$S$50:$S$89)-1))</f>
        <v/>
      </c>
      <c r="P235" s="39" t="str">
        <f t="shared" si="9"/>
        <v/>
      </c>
    </row>
    <row r="236" spans="1:16" x14ac:dyDescent="0.25">
      <c r="A236" s="14"/>
      <c r="B236" s="150" t="str">
        <f t="shared" si="8"/>
        <v/>
      </c>
      <c r="C236" s="14"/>
      <c r="D236" s="460"/>
      <c r="E236" s="445"/>
      <c r="F236" s="478"/>
      <c r="G236" s="489"/>
      <c r="H236" s="14"/>
      <c r="I236" s="39" t="str">
        <f>IF($F236="", "", IF(NOT($G236=""), IF($F236&lt;$G236, $N$7, $N$6), IF($F236=Dashboard!$AJ$1, $N$4, IF($F236&lt;Dashboard!$AJ$1, $N$5, IF($N236&lt;=$N$8, $N$3, $N$2)))))</f>
        <v/>
      </c>
      <c r="J236" s="14"/>
      <c r="N236" s="39" t="str">
        <f>IF($F236="", "", IF(NOT($G236=""), "", NETWORKDAYS(Dashboard!$AJ$1, $F236, Timesheet!$S$50:$S$89)-1))</f>
        <v/>
      </c>
      <c r="P236" s="39" t="str">
        <f t="shared" si="9"/>
        <v/>
      </c>
    </row>
    <row r="237" spans="1:16" x14ac:dyDescent="0.25">
      <c r="A237" s="14"/>
      <c r="B237" s="150" t="str">
        <f t="shared" si="8"/>
        <v/>
      </c>
      <c r="C237" s="14"/>
      <c r="D237" s="460"/>
      <c r="E237" s="445"/>
      <c r="F237" s="478"/>
      <c r="G237" s="489"/>
      <c r="H237" s="14"/>
      <c r="I237" s="39" t="str">
        <f>IF($F237="", "", IF(NOT($G237=""), IF($F237&lt;$G237, $N$7, $N$6), IF($F237=Dashboard!$AJ$1, $N$4, IF($F237&lt;Dashboard!$AJ$1, $N$5, IF($N237&lt;=$N$8, $N$3, $N$2)))))</f>
        <v/>
      </c>
      <c r="J237" s="14"/>
      <c r="N237" s="39" t="str">
        <f>IF($F237="", "", IF(NOT($G237=""), "", NETWORKDAYS(Dashboard!$AJ$1, $F237, Timesheet!$S$50:$S$89)-1))</f>
        <v/>
      </c>
      <c r="P237" s="39" t="str">
        <f t="shared" si="9"/>
        <v/>
      </c>
    </row>
    <row r="238" spans="1:16" x14ac:dyDescent="0.25">
      <c r="A238" s="14"/>
      <c r="B238" s="150" t="str">
        <f t="shared" si="8"/>
        <v/>
      </c>
      <c r="C238" s="14"/>
      <c r="D238" s="460"/>
      <c r="E238" s="445"/>
      <c r="F238" s="478"/>
      <c r="G238" s="489"/>
      <c r="H238" s="14"/>
      <c r="I238" s="39" t="str">
        <f>IF($F238="", "", IF(NOT($G238=""), IF($F238&lt;$G238, $N$7, $N$6), IF($F238=Dashboard!$AJ$1, $N$4, IF($F238&lt;Dashboard!$AJ$1, $N$5, IF($N238&lt;=$N$8, $N$3, $N$2)))))</f>
        <v/>
      </c>
      <c r="J238" s="14"/>
      <c r="N238" s="39" t="str">
        <f>IF($F238="", "", IF(NOT($G238=""), "", NETWORKDAYS(Dashboard!$AJ$1, $F238, Timesheet!$S$50:$S$89)-1))</f>
        <v/>
      </c>
      <c r="P238" s="39" t="str">
        <f t="shared" si="9"/>
        <v/>
      </c>
    </row>
    <row r="239" spans="1:16" x14ac:dyDescent="0.25">
      <c r="A239" s="14"/>
      <c r="B239" s="150" t="str">
        <f t="shared" si="8"/>
        <v/>
      </c>
      <c r="C239" s="14"/>
      <c r="D239" s="460"/>
      <c r="E239" s="445"/>
      <c r="F239" s="478"/>
      <c r="G239" s="489"/>
      <c r="H239" s="14"/>
      <c r="I239" s="39" t="str">
        <f>IF($F239="", "", IF(NOT($G239=""), IF($F239&lt;$G239, $N$7, $N$6), IF($F239=Dashboard!$AJ$1, $N$4, IF($F239&lt;Dashboard!$AJ$1, $N$5, IF($N239&lt;=$N$8, $N$3, $N$2)))))</f>
        <v/>
      </c>
      <c r="J239" s="14"/>
      <c r="N239" s="39" t="str">
        <f>IF($F239="", "", IF(NOT($G239=""), "", NETWORKDAYS(Dashboard!$AJ$1, $F239, Timesheet!$S$50:$S$89)-1))</f>
        <v/>
      </c>
      <c r="P239" s="39" t="str">
        <f t="shared" si="9"/>
        <v/>
      </c>
    </row>
    <row r="240" spans="1:16" x14ac:dyDescent="0.25">
      <c r="A240" s="14"/>
      <c r="B240" s="150" t="str">
        <f t="shared" si="8"/>
        <v/>
      </c>
      <c r="C240" s="14"/>
      <c r="D240" s="460"/>
      <c r="E240" s="445"/>
      <c r="F240" s="478"/>
      <c r="G240" s="489"/>
      <c r="H240" s="14"/>
      <c r="I240" s="39" t="str">
        <f>IF($F240="", "", IF(NOT($G240=""), IF($F240&lt;$G240, $N$7, $N$6), IF($F240=Dashboard!$AJ$1, $N$4, IF($F240&lt;Dashboard!$AJ$1, $N$5, IF($N240&lt;=$N$8, $N$3, $N$2)))))</f>
        <v/>
      </c>
      <c r="J240" s="14"/>
      <c r="N240" s="39" t="str">
        <f>IF($F240="", "", IF(NOT($G240=""), "", NETWORKDAYS(Dashboard!$AJ$1, $F240, Timesheet!$S$50:$S$89)-1))</f>
        <v/>
      </c>
      <c r="P240" s="39" t="str">
        <f t="shared" si="9"/>
        <v/>
      </c>
    </row>
    <row r="241" spans="1:16" x14ac:dyDescent="0.25">
      <c r="A241" s="14"/>
      <c r="B241" s="150" t="str">
        <f t="shared" si="8"/>
        <v/>
      </c>
      <c r="C241" s="14"/>
      <c r="D241" s="460"/>
      <c r="E241" s="445"/>
      <c r="F241" s="478"/>
      <c r="G241" s="489"/>
      <c r="H241" s="14"/>
      <c r="I241" s="39" t="str">
        <f>IF($F241="", "", IF(NOT($G241=""), IF($F241&lt;$G241, $N$7, $N$6), IF($F241=Dashboard!$AJ$1, $N$4, IF($F241&lt;Dashboard!$AJ$1, $N$5, IF($N241&lt;=$N$8, $N$3, $N$2)))))</f>
        <v/>
      </c>
      <c r="J241" s="14"/>
      <c r="N241" s="39" t="str">
        <f>IF($F241="", "", IF(NOT($G241=""), "", NETWORKDAYS(Dashboard!$AJ$1, $F241, Timesheet!$S$50:$S$89)-1))</f>
        <v/>
      </c>
      <c r="P241" s="39" t="str">
        <f t="shared" si="9"/>
        <v/>
      </c>
    </row>
    <row r="242" spans="1:16" x14ac:dyDescent="0.25">
      <c r="A242" s="14"/>
      <c r="B242" s="150" t="str">
        <f t="shared" si="8"/>
        <v/>
      </c>
      <c r="C242" s="14"/>
      <c r="D242" s="460"/>
      <c r="E242" s="445"/>
      <c r="F242" s="478"/>
      <c r="G242" s="489"/>
      <c r="H242" s="14"/>
      <c r="I242" s="39" t="str">
        <f>IF($F242="", "", IF(NOT($G242=""), IF($F242&lt;$G242, $N$7, $N$6), IF($F242=Dashboard!$AJ$1, $N$4, IF($F242&lt;Dashboard!$AJ$1, $N$5, IF($N242&lt;=$N$8, $N$3, $N$2)))))</f>
        <v/>
      </c>
      <c r="J242" s="14"/>
      <c r="N242" s="39" t="str">
        <f>IF($F242="", "", IF(NOT($G242=""), "", NETWORKDAYS(Dashboard!$AJ$1, $F242, Timesheet!$S$50:$S$89)-1))</f>
        <v/>
      </c>
      <c r="P242" s="39" t="str">
        <f t="shared" si="9"/>
        <v/>
      </c>
    </row>
    <row r="243" spans="1:16" x14ac:dyDescent="0.25">
      <c r="A243" s="14"/>
      <c r="B243" s="150" t="str">
        <f t="shared" si="8"/>
        <v/>
      </c>
      <c r="C243" s="14"/>
      <c r="D243" s="460"/>
      <c r="E243" s="445"/>
      <c r="F243" s="478"/>
      <c r="G243" s="489"/>
      <c r="H243" s="14"/>
      <c r="I243" s="39" t="str">
        <f>IF($F243="", "", IF(NOT($G243=""), IF($F243&lt;$G243, $N$7, $N$6), IF($F243=Dashboard!$AJ$1, $N$4, IF($F243&lt;Dashboard!$AJ$1, $N$5, IF($N243&lt;=$N$8, $N$3, $N$2)))))</f>
        <v/>
      </c>
      <c r="J243" s="14"/>
      <c r="N243" s="39" t="str">
        <f>IF($F243="", "", IF(NOT($G243=""), "", NETWORKDAYS(Dashboard!$AJ$1, $F243, Timesheet!$S$50:$S$89)-1))</f>
        <v/>
      </c>
      <c r="P243" s="39" t="str">
        <f t="shared" si="9"/>
        <v/>
      </c>
    </row>
    <row r="244" spans="1:16" x14ac:dyDescent="0.25">
      <c r="A244" s="14"/>
      <c r="B244" s="150" t="str">
        <f t="shared" si="8"/>
        <v/>
      </c>
      <c r="C244" s="14"/>
      <c r="D244" s="460"/>
      <c r="E244" s="445"/>
      <c r="F244" s="478"/>
      <c r="G244" s="489"/>
      <c r="H244" s="14"/>
      <c r="I244" s="39" t="str">
        <f>IF($F244="", "", IF(NOT($G244=""), IF($F244&lt;$G244, $N$7, $N$6), IF($F244=Dashboard!$AJ$1, $N$4, IF($F244&lt;Dashboard!$AJ$1, $N$5, IF($N244&lt;=$N$8, $N$3, $N$2)))))</f>
        <v/>
      </c>
      <c r="J244" s="14"/>
      <c r="N244" s="39" t="str">
        <f>IF($F244="", "", IF(NOT($G244=""), "", NETWORKDAYS(Dashboard!$AJ$1, $F244, Timesheet!$S$50:$S$89)-1))</f>
        <v/>
      </c>
      <c r="P244" s="39" t="str">
        <f t="shared" si="9"/>
        <v/>
      </c>
    </row>
    <row r="245" spans="1:16" x14ac:dyDescent="0.25">
      <c r="A245" s="14"/>
      <c r="B245" s="150" t="str">
        <f t="shared" si="8"/>
        <v/>
      </c>
      <c r="C245" s="14"/>
      <c r="D245" s="460"/>
      <c r="E245" s="445"/>
      <c r="F245" s="478"/>
      <c r="G245" s="489"/>
      <c r="H245" s="14"/>
      <c r="I245" s="39" t="str">
        <f>IF($F245="", "", IF(NOT($G245=""), IF($F245&lt;$G245, $N$7, $N$6), IF($F245=Dashboard!$AJ$1, $N$4, IF($F245&lt;Dashboard!$AJ$1, $N$5, IF($N245&lt;=$N$8, $N$3, $N$2)))))</f>
        <v/>
      </c>
      <c r="J245" s="14"/>
      <c r="N245" s="39" t="str">
        <f>IF($F245="", "", IF(NOT($G245=""), "", NETWORKDAYS(Dashboard!$AJ$1, $F245, Timesheet!$S$50:$S$89)-1))</f>
        <v/>
      </c>
      <c r="P245" s="39" t="str">
        <f t="shared" si="9"/>
        <v/>
      </c>
    </row>
    <row r="246" spans="1:16" x14ac:dyDescent="0.25">
      <c r="A246" s="14"/>
      <c r="B246" s="150" t="str">
        <f t="shared" si="8"/>
        <v/>
      </c>
      <c r="C246" s="14"/>
      <c r="D246" s="460"/>
      <c r="E246" s="445"/>
      <c r="F246" s="478"/>
      <c r="G246" s="489"/>
      <c r="H246" s="14"/>
      <c r="I246" s="39" t="str">
        <f>IF($F246="", "", IF(NOT($G246=""), IF($F246&lt;$G246, $N$7, $N$6), IF($F246=Dashboard!$AJ$1, $N$4, IF($F246&lt;Dashboard!$AJ$1, $N$5, IF($N246&lt;=$N$8, $N$3, $N$2)))))</f>
        <v/>
      </c>
      <c r="J246" s="14"/>
      <c r="N246" s="39" t="str">
        <f>IF($F246="", "", IF(NOT($G246=""), "", NETWORKDAYS(Dashboard!$AJ$1, $F246, Timesheet!$S$50:$S$89)-1))</f>
        <v/>
      </c>
      <c r="P246" s="39" t="str">
        <f t="shared" si="9"/>
        <v/>
      </c>
    </row>
    <row r="247" spans="1:16" x14ac:dyDescent="0.25">
      <c r="A247" s="14"/>
      <c r="B247" s="150" t="str">
        <f t="shared" si="8"/>
        <v/>
      </c>
      <c r="C247" s="14"/>
      <c r="D247" s="460"/>
      <c r="E247" s="445"/>
      <c r="F247" s="478"/>
      <c r="G247" s="489"/>
      <c r="H247" s="14"/>
      <c r="I247" s="39" t="str">
        <f>IF($F247="", "", IF(NOT($G247=""), IF($F247&lt;$G247, $N$7, $N$6), IF($F247=Dashboard!$AJ$1, $N$4, IF($F247&lt;Dashboard!$AJ$1, $N$5, IF($N247&lt;=$N$8, $N$3, $N$2)))))</f>
        <v/>
      </c>
      <c r="J247" s="14"/>
      <c r="N247" s="39" t="str">
        <f>IF($F247="", "", IF(NOT($G247=""), "", NETWORKDAYS(Dashboard!$AJ$1, $F247, Timesheet!$S$50:$S$89)-1))</f>
        <v/>
      </c>
      <c r="P247" s="39" t="str">
        <f t="shared" si="9"/>
        <v/>
      </c>
    </row>
    <row r="248" spans="1:16" x14ac:dyDescent="0.25">
      <c r="A248" s="14"/>
      <c r="B248" s="150" t="str">
        <f t="shared" si="8"/>
        <v/>
      </c>
      <c r="C248" s="14"/>
      <c r="D248" s="460"/>
      <c r="E248" s="445"/>
      <c r="F248" s="478"/>
      <c r="G248" s="489"/>
      <c r="H248" s="14"/>
      <c r="I248" s="39" t="str">
        <f>IF($F248="", "", IF(NOT($G248=""), IF($F248&lt;$G248, $N$7, $N$6), IF($F248=Dashboard!$AJ$1, $N$4, IF($F248&lt;Dashboard!$AJ$1, $N$5, IF($N248&lt;=$N$8, $N$3, $N$2)))))</f>
        <v/>
      </c>
      <c r="J248" s="14"/>
      <c r="N248" s="39" t="str">
        <f>IF($F248="", "", IF(NOT($G248=""), "", NETWORKDAYS(Dashboard!$AJ$1, $F248, Timesheet!$S$50:$S$89)-1))</f>
        <v/>
      </c>
      <c r="P248" s="39" t="str">
        <f t="shared" si="9"/>
        <v/>
      </c>
    </row>
    <row r="249" spans="1:16" x14ac:dyDescent="0.25">
      <c r="A249" s="14"/>
      <c r="B249" s="150" t="str">
        <f t="shared" si="8"/>
        <v/>
      </c>
      <c r="C249" s="14"/>
      <c r="D249" s="460"/>
      <c r="E249" s="445"/>
      <c r="F249" s="478"/>
      <c r="G249" s="489"/>
      <c r="H249" s="14"/>
      <c r="I249" s="39" t="str">
        <f>IF($F249="", "", IF(NOT($G249=""), IF($F249&lt;$G249, $N$7, $N$6), IF($F249=Dashboard!$AJ$1, $N$4, IF($F249&lt;Dashboard!$AJ$1, $N$5, IF($N249&lt;=$N$8, $N$3, $N$2)))))</f>
        <v/>
      </c>
      <c r="J249" s="14"/>
      <c r="N249" s="39" t="str">
        <f>IF($F249="", "", IF(NOT($G249=""), "", NETWORKDAYS(Dashboard!$AJ$1, $F249, Timesheet!$S$50:$S$89)-1))</f>
        <v/>
      </c>
      <c r="P249" s="39" t="str">
        <f t="shared" si="9"/>
        <v/>
      </c>
    </row>
    <row r="250" spans="1:16" x14ac:dyDescent="0.25">
      <c r="A250" s="14"/>
      <c r="B250" s="150" t="str">
        <f t="shared" si="8"/>
        <v/>
      </c>
      <c r="C250" s="14"/>
      <c r="D250" s="460"/>
      <c r="E250" s="445"/>
      <c r="F250" s="478"/>
      <c r="G250" s="489"/>
      <c r="H250" s="14"/>
      <c r="I250" s="39" t="str">
        <f>IF($F250="", "", IF(NOT($G250=""), IF($F250&lt;$G250, $N$7, $N$6), IF($F250=Dashboard!$AJ$1, $N$4, IF($F250&lt;Dashboard!$AJ$1, $N$5, IF($N250&lt;=$N$8, $N$3, $N$2)))))</f>
        <v/>
      </c>
      <c r="J250" s="14"/>
      <c r="N250" s="39" t="str">
        <f>IF($F250="", "", IF(NOT($G250=""), "", NETWORKDAYS(Dashboard!$AJ$1, $F250, Timesheet!$S$50:$S$89)-1))</f>
        <v/>
      </c>
      <c r="P250" s="39" t="str">
        <f t="shared" si="9"/>
        <v/>
      </c>
    </row>
    <row r="251" spans="1:16" x14ac:dyDescent="0.25">
      <c r="A251" s="14"/>
      <c r="B251" s="150" t="str">
        <f t="shared" si="8"/>
        <v/>
      </c>
      <c r="C251" s="14"/>
      <c r="D251" s="460"/>
      <c r="E251" s="445"/>
      <c r="F251" s="478"/>
      <c r="G251" s="489"/>
      <c r="H251" s="14"/>
      <c r="I251" s="39" t="str">
        <f>IF($F251="", "", IF(NOT($G251=""), IF($F251&lt;$G251, $N$7, $N$6), IF($F251=Dashboard!$AJ$1, $N$4, IF($F251&lt;Dashboard!$AJ$1, $N$5, IF($N251&lt;=$N$8, $N$3, $N$2)))))</f>
        <v/>
      </c>
      <c r="J251" s="14"/>
      <c r="N251" s="39" t="str">
        <f>IF($F251="", "", IF(NOT($G251=""), "", NETWORKDAYS(Dashboard!$AJ$1, $F251, Timesheet!$S$50:$S$89)-1))</f>
        <v/>
      </c>
      <c r="P251" s="39" t="str">
        <f t="shared" si="9"/>
        <v/>
      </c>
    </row>
    <row r="252" spans="1:16" x14ac:dyDescent="0.25">
      <c r="A252" s="14"/>
      <c r="B252" s="150" t="str">
        <f t="shared" si="8"/>
        <v/>
      </c>
      <c r="C252" s="14"/>
      <c r="D252" s="460"/>
      <c r="E252" s="445"/>
      <c r="F252" s="478"/>
      <c r="G252" s="489"/>
      <c r="H252" s="14"/>
      <c r="I252" s="39" t="str">
        <f>IF($F252="", "", IF(NOT($G252=""), IF($F252&lt;$G252, $N$7, $N$6), IF($F252=Dashboard!$AJ$1, $N$4, IF($F252&lt;Dashboard!$AJ$1, $N$5, IF($N252&lt;=$N$8, $N$3, $N$2)))))</f>
        <v/>
      </c>
      <c r="J252" s="14"/>
      <c r="N252" s="39" t="str">
        <f>IF($F252="", "", IF(NOT($G252=""), "", NETWORKDAYS(Dashboard!$AJ$1, $F252, Timesheet!$S$50:$S$89)-1))</f>
        <v/>
      </c>
      <c r="P252" s="39" t="str">
        <f t="shared" si="9"/>
        <v/>
      </c>
    </row>
    <row r="253" spans="1:16" x14ac:dyDescent="0.25">
      <c r="A253" s="14"/>
      <c r="B253" s="150" t="str">
        <f t="shared" si="8"/>
        <v/>
      </c>
      <c r="C253" s="14"/>
      <c r="D253" s="460"/>
      <c r="E253" s="445"/>
      <c r="F253" s="478"/>
      <c r="G253" s="489"/>
      <c r="H253" s="14"/>
      <c r="I253" s="39" t="str">
        <f>IF($F253="", "", IF(NOT($G253=""), IF($F253&lt;$G253, $N$7, $N$6), IF($F253=Dashboard!$AJ$1, $N$4, IF($F253&lt;Dashboard!$AJ$1, $N$5, IF($N253&lt;=$N$8, $N$3, $N$2)))))</f>
        <v/>
      </c>
      <c r="J253" s="14"/>
      <c r="N253" s="39" t="str">
        <f>IF($F253="", "", IF(NOT($G253=""), "", NETWORKDAYS(Dashboard!$AJ$1, $F253, Timesheet!$S$50:$S$89)-1))</f>
        <v/>
      </c>
      <c r="P253" s="39" t="str">
        <f t="shared" si="9"/>
        <v/>
      </c>
    </row>
    <row r="254" spans="1:16" x14ac:dyDescent="0.25">
      <c r="A254" s="14"/>
      <c r="B254" s="150" t="str">
        <f t="shared" si="8"/>
        <v/>
      </c>
      <c r="C254" s="14"/>
      <c r="D254" s="460"/>
      <c r="E254" s="445"/>
      <c r="F254" s="478"/>
      <c r="G254" s="489"/>
      <c r="H254" s="14"/>
      <c r="I254" s="39" t="str">
        <f>IF($F254="", "", IF(NOT($G254=""), IF($F254&lt;$G254, $N$7, $N$6), IF($F254=Dashboard!$AJ$1, $N$4, IF($F254&lt;Dashboard!$AJ$1, $N$5, IF($N254&lt;=$N$8, $N$3, $N$2)))))</f>
        <v/>
      </c>
      <c r="J254" s="14"/>
      <c r="N254" s="39" t="str">
        <f>IF($F254="", "", IF(NOT($G254=""), "", NETWORKDAYS(Dashboard!$AJ$1, $F254, Timesheet!$S$50:$S$89)-1))</f>
        <v/>
      </c>
      <c r="P254" s="39" t="str">
        <f t="shared" si="9"/>
        <v/>
      </c>
    </row>
    <row r="255" spans="1:16" x14ac:dyDescent="0.25">
      <c r="A255" s="14"/>
      <c r="B255" s="150" t="str">
        <f t="shared" si="8"/>
        <v/>
      </c>
      <c r="C255" s="14"/>
      <c r="D255" s="460"/>
      <c r="E255" s="445"/>
      <c r="F255" s="478"/>
      <c r="G255" s="489"/>
      <c r="H255" s="14"/>
      <c r="I255" s="39" t="str">
        <f>IF($F255="", "", IF(NOT($G255=""), IF($F255&lt;$G255, $N$7, $N$6), IF($F255=Dashboard!$AJ$1, $N$4, IF($F255&lt;Dashboard!$AJ$1, $N$5, IF($N255&lt;=$N$8, $N$3, $N$2)))))</f>
        <v/>
      </c>
      <c r="J255" s="14"/>
      <c r="N255" s="39" t="str">
        <f>IF($F255="", "", IF(NOT($G255=""), "", NETWORKDAYS(Dashboard!$AJ$1, $F255, Timesheet!$S$50:$S$89)-1))</f>
        <v/>
      </c>
      <c r="P255" s="39" t="str">
        <f t="shared" si="9"/>
        <v/>
      </c>
    </row>
    <row r="256" spans="1:16" x14ac:dyDescent="0.25">
      <c r="A256" s="14"/>
      <c r="B256" s="150" t="str">
        <f t="shared" si="8"/>
        <v/>
      </c>
      <c r="C256" s="14"/>
      <c r="D256" s="460"/>
      <c r="E256" s="445"/>
      <c r="F256" s="478"/>
      <c r="G256" s="489"/>
      <c r="H256" s="14"/>
      <c r="I256" s="39" t="str">
        <f>IF($F256="", "", IF(NOT($G256=""), IF($F256&lt;$G256, $N$7, $N$6), IF($F256=Dashboard!$AJ$1, $N$4, IF($F256&lt;Dashboard!$AJ$1, $N$5, IF($N256&lt;=$N$8, $N$3, $N$2)))))</f>
        <v/>
      </c>
      <c r="J256" s="14"/>
      <c r="N256" s="39" t="str">
        <f>IF($F256="", "", IF(NOT($G256=""), "", NETWORKDAYS(Dashboard!$AJ$1, $F256, Timesheet!$S$50:$S$89)-1))</f>
        <v/>
      </c>
      <c r="P256" s="39" t="str">
        <f t="shared" si="9"/>
        <v/>
      </c>
    </row>
    <row r="257" spans="1:16" x14ac:dyDescent="0.25">
      <c r="A257" s="14"/>
      <c r="B257" s="150" t="str">
        <f t="shared" si="8"/>
        <v/>
      </c>
      <c r="C257" s="14"/>
      <c r="D257" s="460"/>
      <c r="E257" s="445"/>
      <c r="F257" s="478"/>
      <c r="G257" s="489"/>
      <c r="H257" s="14"/>
      <c r="I257" s="39" t="str">
        <f>IF($F257="", "", IF(NOT($G257=""), IF($F257&lt;$G257, $N$7, $N$6), IF($F257=Dashboard!$AJ$1, $N$4, IF($F257&lt;Dashboard!$AJ$1, $N$5, IF($N257&lt;=$N$8, $N$3, $N$2)))))</f>
        <v/>
      </c>
      <c r="J257" s="14"/>
      <c r="N257" s="39" t="str">
        <f>IF($F257="", "", IF(NOT($G257=""), "", NETWORKDAYS(Dashboard!$AJ$1, $F257, Timesheet!$S$50:$S$89)-1))</f>
        <v/>
      </c>
      <c r="P257" s="39" t="str">
        <f t="shared" si="9"/>
        <v/>
      </c>
    </row>
    <row r="258" spans="1:16" x14ac:dyDescent="0.25">
      <c r="A258" s="14"/>
      <c r="B258" s="150" t="str">
        <f t="shared" si="8"/>
        <v/>
      </c>
      <c r="C258" s="14"/>
      <c r="D258" s="460"/>
      <c r="E258" s="445"/>
      <c r="F258" s="478"/>
      <c r="G258" s="489"/>
      <c r="H258" s="14"/>
      <c r="I258" s="39" t="str">
        <f>IF($F258="", "", IF(NOT($G258=""), IF($F258&lt;$G258, $N$7, $N$6), IF($F258=Dashboard!$AJ$1, $N$4, IF($F258&lt;Dashboard!$AJ$1, $N$5, IF($N258&lt;=$N$8, $N$3, $N$2)))))</f>
        <v/>
      </c>
      <c r="J258" s="14"/>
      <c r="N258" s="39" t="str">
        <f>IF($F258="", "", IF(NOT($G258=""), "", NETWORKDAYS(Dashboard!$AJ$1, $F258, Timesheet!$S$50:$S$89)-1))</f>
        <v/>
      </c>
      <c r="P258" s="39" t="str">
        <f t="shared" si="9"/>
        <v/>
      </c>
    </row>
    <row r="259" spans="1:16" x14ac:dyDescent="0.25">
      <c r="A259" s="14"/>
      <c r="B259" s="150" t="str">
        <f t="shared" si="8"/>
        <v/>
      </c>
      <c r="C259" s="14"/>
      <c r="D259" s="460"/>
      <c r="E259" s="445"/>
      <c r="F259" s="478"/>
      <c r="G259" s="489"/>
      <c r="H259" s="14"/>
      <c r="I259" s="39" t="str">
        <f>IF($F259="", "", IF(NOT($G259=""), IF($F259&lt;$G259, $N$7, $N$6), IF($F259=Dashboard!$AJ$1, $N$4, IF($F259&lt;Dashboard!$AJ$1, $N$5, IF($N259&lt;=$N$8, $N$3, $N$2)))))</f>
        <v/>
      </c>
      <c r="J259" s="14"/>
      <c r="N259" s="39" t="str">
        <f>IF($F259="", "", IF(NOT($G259=""), "", NETWORKDAYS(Dashboard!$AJ$1, $F259, Timesheet!$S$50:$S$89)-1))</f>
        <v/>
      </c>
      <c r="P259" s="39" t="str">
        <f t="shared" si="9"/>
        <v/>
      </c>
    </row>
    <row r="260" spans="1:16" x14ac:dyDescent="0.25">
      <c r="A260" s="14"/>
      <c r="B260" s="150" t="str">
        <f t="shared" si="8"/>
        <v/>
      </c>
      <c r="C260" s="14"/>
      <c r="D260" s="460"/>
      <c r="E260" s="445"/>
      <c r="F260" s="478"/>
      <c r="G260" s="489"/>
      <c r="H260" s="14"/>
      <c r="I260" s="39" t="str">
        <f>IF($F260="", "", IF(NOT($G260=""), IF($F260&lt;$G260, $N$7, $N$6), IF($F260=Dashboard!$AJ$1, $N$4, IF($F260&lt;Dashboard!$AJ$1, $N$5, IF($N260&lt;=$N$8, $N$3, $N$2)))))</f>
        <v/>
      </c>
      <c r="J260" s="14"/>
      <c r="N260" s="39" t="str">
        <f>IF($F260="", "", IF(NOT($G260=""), "", NETWORKDAYS(Dashboard!$AJ$1, $F260, Timesheet!$S$50:$S$89)-1))</f>
        <v/>
      </c>
      <c r="P260" s="39" t="str">
        <f t="shared" si="9"/>
        <v/>
      </c>
    </row>
    <row r="261" spans="1:16" x14ac:dyDescent="0.25">
      <c r="A261" s="14"/>
      <c r="B261" s="150" t="str">
        <f t="shared" si="8"/>
        <v/>
      </c>
      <c r="C261" s="14"/>
      <c r="D261" s="460"/>
      <c r="E261" s="445"/>
      <c r="F261" s="478"/>
      <c r="G261" s="489"/>
      <c r="H261" s="14"/>
      <c r="I261" s="39" t="str">
        <f>IF($F261="", "", IF(NOT($G261=""), IF($F261&lt;$G261, $N$7, $N$6), IF($F261=Dashboard!$AJ$1, $N$4, IF($F261&lt;Dashboard!$AJ$1, $N$5, IF($N261&lt;=$N$8, $N$3, $N$2)))))</f>
        <v/>
      </c>
      <c r="J261" s="14"/>
      <c r="N261" s="39" t="str">
        <f>IF($F261="", "", IF(NOT($G261=""), "", NETWORKDAYS(Dashboard!$AJ$1, $F261, Timesheet!$S$50:$S$89)-1))</f>
        <v/>
      </c>
      <c r="P261" s="39" t="str">
        <f t="shared" si="9"/>
        <v/>
      </c>
    </row>
    <row r="262" spans="1:16" x14ac:dyDescent="0.25">
      <c r="A262" s="14"/>
      <c r="B262" s="150" t="str">
        <f t="shared" si="8"/>
        <v/>
      </c>
      <c r="C262" s="14"/>
      <c r="D262" s="460"/>
      <c r="E262" s="445"/>
      <c r="F262" s="478"/>
      <c r="G262" s="489"/>
      <c r="H262" s="14"/>
      <c r="I262" s="39" t="str">
        <f>IF($F262="", "", IF(NOT($G262=""), IF($F262&lt;$G262, $N$7, $N$6), IF($F262=Dashboard!$AJ$1, $N$4, IF($F262&lt;Dashboard!$AJ$1, $N$5, IF($N262&lt;=$N$8, $N$3, $N$2)))))</f>
        <v/>
      </c>
      <c r="J262" s="14"/>
      <c r="N262" s="39" t="str">
        <f>IF($F262="", "", IF(NOT($G262=""), "", NETWORKDAYS(Dashboard!$AJ$1, $F262, Timesheet!$S$50:$S$89)-1))</f>
        <v/>
      </c>
      <c r="P262" s="39" t="str">
        <f t="shared" si="9"/>
        <v/>
      </c>
    </row>
    <row r="263" spans="1:16" x14ac:dyDescent="0.25">
      <c r="A263" s="14"/>
      <c r="B263" s="150" t="str">
        <f t="shared" si="8"/>
        <v/>
      </c>
      <c r="C263" s="14"/>
      <c r="D263" s="460"/>
      <c r="E263" s="445"/>
      <c r="F263" s="478"/>
      <c r="G263" s="489"/>
      <c r="H263" s="14"/>
      <c r="I263" s="39" t="str">
        <f>IF($F263="", "", IF(NOT($G263=""), IF($F263&lt;$G263, $N$7, $N$6), IF($F263=Dashboard!$AJ$1, $N$4, IF($F263&lt;Dashboard!$AJ$1, $N$5, IF($N263&lt;=$N$8, $N$3, $N$2)))))</f>
        <v/>
      </c>
      <c r="J263" s="14"/>
      <c r="N263" s="39" t="str">
        <f>IF($F263="", "", IF(NOT($G263=""), "", NETWORKDAYS(Dashboard!$AJ$1, $F263, Timesheet!$S$50:$S$89)-1))</f>
        <v/>
      </c>
      <c r="P263" s="39" t="str">
        <f t="shared" si="9"/>
        <v/>
      </c>
    </row>
    <row r="264" spans="1:16" x14ac:dyDescent="0.25">
      <c r="A264" s="14"/>
      <c r="B264" s="150" t="str">
        <f t="shared" si="8"/>
        <v/>
      </c>
      <c r="C264" s="14"/>
      <c r="D264" s="460"/>
      <c r="E264" s="445"/>
      <c r="F264" s="478"/>
      <c r="G264" s="489"/>
      <c r="H264" s="14"/>
      <c r="I264" s="39" t="str">
        <f>IF($F264="", "", IF(NOT($G264=""), IF($F264&lt;$G264, $N$7, $N$6), IF($F264=Dashboard!$AJ$1, $N$4, IF($F264&lt;Dashboard!$AJ$1, $N$5, IF($N264&lt;=$N$8, $N$3, $N$2)))))</f>
        <v/>
      </c>
      <c r="J264" s="14"/>
      <c r="N264" s="39" t="str">
        <f>IF($F264="", "", IF(NOT($G264=""), "", NETWORKDAYS(Dashboard!$AJ$1, $F264, Timesheet!$S$50:$S$89)-1))</f>
        <v/>
      </c>
      <c r="P264" s="39" t="str">
        <f t="shared" si="9"/>
        <v/>
      </c>
    </row>
    <row r="265" spans="1:16" x14ac:dyDescent="0.25">
      <c r="A265" s="14"/>
      <c r="B265" s="150" t="str">
        <f t="shared" si="8"/>
        <v/>
      </c>
      <c r="C265" s="14"/>
      <c r="D265" s="460"/>
      <c r="E265" s="445"/>
      <c r="F265" s="478"/>
      <c r="G265" s="489"/>
      <c r="H265" s="14"/>
      <c r="I265" s="39" t="str">
        <f>IF($F265="", "", IF(NOT($G265=""), IF($F265&lt;$G265, $N$7, $N$6), IF($F265=Dashboard!$AJ$1, $N$4, IF($F265&lt;Dashboard!$AJ$1, $N$5, IF($N265&lt;=$N$8, $N$3, $N$2)))))</f>
        <v/>
      </c>
      <c r="J265" s="14"/>
      <c r="N265" s="39" t="str">
        <f>IF($F265="", "", IF(NOT($G265=""), "", NETWORKDAYS(Dashboard!$AJ$1, $F265, Timesheet!$S$50:$S$89)-1))</f>
        <v/>
      </c>
      <c r="P265" s="39" t="str">
        <f t="shared" si="9"/>
        <v/>
      </c>
    </row>
    <row r="266" spans="1:16" x14ac:dyDescent="0.25">
      <c r="A266" s="14"/>
      <c r="B266" s="150" t="str">
        <f t="shared" si="8"/>
        <v/>
      </c>
      <c r="C266" s="14"/>
      <c r="D266" s="460"/>
      <c r="E266" s="445"/>
      <c r="F266" s="478"/>
      <c r="G266" s="489"/>
      <c r="H266" s="14"/>
      <c r="I266" s="39" t="str">
        <f>IF($F266="", "", IF(NOT($G266=""), IF($F266&lt;$G266, $N$7, $N$6), IF($F266=Dashboard!$AJ$1, $N$4, IF($F266&lt;Dashboard!$AJ$1, $N$5, IF($N266&lt;=$N$8, $N$3, $N$2)))))</f>
        <v/>
      </c>
      <c r="J266" s="14"/>
      <c r="N266" s="39" t="str">
        <f>IF($F266="", "", IF(NOT($G266=""), "", NETWORKDAYS(Dashboard!$AJ$1, $F266, Timesheet!$S$50:$S$89)-1))</f>
        <v/>
      </c>
      <c r="P266" s="39" t="str">
        <f t="shared" si="9"/>
        <v/>
      </c>
    </row>
    <row r="267" spans="1:16" x14ac:dyDescent="0.25">
      <c r="A267" s="14"/>
      <c r="B267" s="150" t="str">
        <f t="shared" si="8"/>
        <v/>
      </c>
      <c r="C267" s="14"/>
      <c r="D267" s="460"/>
      <c r="E267" s="445"/>
      <c r="F267" s="478"/>
      <c r="G267" s="489"/>
      <c r="H267" s="14"/>
      <c r="I267" s="39" t="str">
        <f>IF($F267="", "", IF(NOT($G267=""), IF($F267&lt;$G267, $N$7, $N$6), IF($F267=Dashboard!$AJ$1, $N$4, IF($F267&lt;Dashboard!$AJ$1, $N$5, IF($N267&lt;=$N$8, $N$3, $N$2)))))</f>
        <v/>
      </c>
      <c r="J267" s="14"/>
      <c r="N267" s="39" t="str">
        <f>IF($F267="", "", IF(NOT($G267=""), "", NETWORKDAYS(Dashboard!$AJ$1, $F267, Timesheet!$S$50:$S$89)-1))</f>
        <v/>
      </c>
      <c r="P267" s="39" t="str">
        <f t="shared" si="9"/>
        <v/>
      </c>
    </row>
    <row r="268" spans="1:16" x14ac:dyDescent="0.25">
      <c r="A268" s="14"/>
      <c r="B268" s="150" t="str">
        <f t="shared" ref="B268:B331" si="10">IFERROR(INDEX($B$5:$B$7, MATCH($I268, $D$5:$D$7, 0)), "")</f>
        <v/>
      </c>
      <c r="C268" s="14"/>
      <c r="D268" s="460"/>
      <c r="E268" s="445"/>
      <c r="F268" s="478"/>
      <c r="G268" s="489"/>
      <c r="H268" s="14"/>
      <c r="I268" s="39" t="str">
        <f>IF($F268="", "", IF(NOT($G268=""), IF($F268&lt;$G268, $N$7, $N$6), IF($F268=Dashboard!$AJ$1, $N$4, IF($F268&lt;Dashboard!$AJ$1, $N$5, IF($N268&lt;=$N$8, $N$3, $N$2)))))</f>
        <v/>
      </c>
      <c r="J268" s="14"/>
      <c r="N268" s="39" t="str">
        <f>IF($F268="", "", IF(NOT($G268=""), "", NETWORKDAYS(Dashboard!$AJ$1, $F268, Timesheet!$S$50:$S$89)-1))</f>
        <v/>
      </c>
      <c r="P268" s="39" t="str">
        <f t="shared" ref="P268:P331" si="11">IF($I268="", "", IF(COUNTIF($G$2:$G$5, $I268)&gt;0, $P$7, $I268))</f>
        <v/>
      </c>
    </row>
    <row r="269" spans="1:16" x14ac:dyDescent="0.25">
      <c r="A269" s="14"/>
      <c r="B269" s="150" t="str">
        <f t="shared" si="10"/>
        <v/>
      </c>
      <c r="C269" s="14"/>
      <c r="D269" s="460"/>
      <c r="E269" s="445"/>
      <c r="F269" s="478"/>
      <c r="G269" s="489"/>
      <c r="H269" s="14"/>
      <c r="I269" s="39" t="str">
        <f>IF($F269="", "", IF(NOT($G269=""), IF($F269&lt;$G269, $N$7, $N$6), IF($F269=Dashboard!$AJ$1, $N$4, IF($F269&lt;Dashboard!$AJ$1, $N$5, IF($N269&lt;=$N$8, $N$3, $N$2)))))</f>
        <v/>
      </c>
      <c r="J269" s="14"/>
      <c r="N269" s="39" t="str">
        <f>IF($F269="", "", IF(NOT($G269=""), "", NETWORKDAYS(Dashboard!$AJ$1, $F269, Timesheet!$S$50:$S$89)-1))</f>
        <v/>
      </c>
      <c r="P269" s="39" t="str">
        <f t="shared" si="11"/>
        <v/>
      </c>
    </row>
    <row r="270" spans="1:16" x14ac:dyDescent="0.25">
      <c r="A270" s="14"/>
      <c r="B270" s="150" t="str">
        <f t="shared" si="10"/>
        <v/>
      </c>
      <c r="C270" s="14"/>
      <c r="D270" s="460"/>
      <c r="E270" s="445"/>
      <c r="F270" s="478"/>
      <c r="G270" s="489"/>
      <c r="H270" s="14"/>
      <c r="I270" s="39" t="str">
        <f>IF($F270="", "", IF(NOT($G270=""), IF($F270&lt;$G270, $N$7, $N$6), IF($F270=Dashboard!$AJ$1, $N$4, IF($F270&lt;Dashboard!$AJ$1, $N$5, IF($N270&lt;=$N$8, $N$3, $N$2)))))</f>
        <v/>
      </c>
      <c r="J270" s="14"/>
      <c r="N270" s="39" t="str">
        <f>IF($F270="", "", IF(NOT($G270=""), "", NETWORKDAYS(Dashboard!$AJ$1, $F270, Timesheet!$S$50:$S$89)-1))</f>
        <v/>
      </c>
      <c r="P270" s="39" t="str">
        <f t="shared" si="11"/>
        <v/>
      </c>
    </row>
    <row r="271" spans="1:16" x14ac:dyDescent="0.25">
      <c r="A271" s="14"/>
      <c r="B271" s="150" t="str">
        <f t="shared" si="10"/>
        <v/>
      </c>
      <c r="C271" s="14"/>
      <c r="D271" s="460"/>
      <c r="E271" s="445"/>
      <c r="F271" s="478"/>
      <c r="G271" s="489"/>
      <c r="H271" s="14"/>
      <c r="I271" s="39" t="str">
        <f>IF($F271="", "", IF(NOT($G271=""), IF($F271&lt;$G271, $N$7, $N$6), IF($F271=Dashboard!$AJ$1, $N$4, IF($F271&lt;Dashboard!$AJ$1, $N$5, IF($N271&lt;=$N$8, $N$3, $N$2)))))</f>
        <v/>
      </c>
      <c r="J271" s="14"/>
      <c r="N271" s="39" t="str">
        <f>IF($F271="", "", IF(NOT($G271=""), "", NETWORKDAYS(Dashboard!$AJ$1, $F271, Timesheet!$S$50:$S$89)-1))</f>
        <v/>
      </c>
      <c r="P271" s="39" t="str">
        <f t="shared" si="11"/>
        <v/>
      </c>
    </row>
    <row r="272" spans="1:16" x14ac:dyDescent="0.25">
      <c r="A272" s="14"/>
      <c r="B272" s="150" t="str">
        <f t="shared" si="10"/>
        <v/>
      </c>
      <c r="C272" s="14"/>
      <c r="D272" s="460"/>
      <c r="E272" s="445"/>
      <c r="F272" s="478"/>
      <c r="G272" s="489"/>
      <c r="H272" s="14"/>
      <c r="I272" s="39" t="str">
        <f>IF($F272="", "", IF(NOT($G272=""), IF($F272&lt;$G272, $N$7, $N$6), IF($F272=Dashboard!$AJ$1, $N$4, IF($F272&lt;Dashboard!$AJ$1, $N$5, IF($N272&lt;=$N$8, $N$3, $N$2)))))</f>
        <v/>
      </c>
      <c r="J272" s="14"/>
      <c r="N272" s="39" t="str">
        <f>IF($F272="", "", IF(NOT($G272=""), "", NETWORKDAYS(Dashboard!$AJ$1, $F272, Timesheet!$S$50:$S$89)-1))</f>
        <v/>
      </c>
      <c r="P272" s="39" t="str">
        <f t="shared" si="11"/>
        <v/>
      </c>
    </row>
    <row r="273" spans="1:16" x14ac:dyDescent="0.25">
      <c r="A273" s="14"/>
      <c r="B273" s="150" t="str">
        <f t="shared" si="10"/>
        <v/>
      </c>
      <c r="C273" s="14"/>
      <c r="D273" s="460"/>
      <c r="E273" s="445"/>
      <c r="F273" s="478"/>
      <c r="G273" s="489"/>
      <c r="H273" s="14"/>
      <c r="I273" s="39" t="str">
        <f>IF($F273="", "", IF(NOT($G273=""), IF($F273&lt;$G273, $N$7, $N$6), IF($F273=Dashboard!$AJ$1, $N$4, IF($F273&lt;Dashboard!$AJ$1, $N$5, IF($N273&lt;=$N$8, $N$3, $N$2)))))</f>
        <v/>
      </c>
      <c r="J273" s="14"/>
      <c r="N273" s="39" t="str">
        <f>IF($F273="", "", IF(NOT($G273=""), "", NETWORKDAYS(Dashboard!$AJ$1, $F273, Timesheet!$S$50:$S$89)-1))</f>
        <v/>
      </c>
      <c r="P273" s="39" t="str">
        <f t="shared" si="11"/>
        <v/>
      </c>
    </row>
    <row r="274" spans="1:16" x14ac:dyDescent="0.25">
      <c r="A274" s="14"/>
      <c r="B274" s="150" t="str">
        <f t="shared" si="10"/>
        <v/>
      </c>
      <c r="C274" s="14"/>
      <c r="D274" s="460"/>
      <c r="E274" s="445"/>
      <c r="F274" s="478"/>
      <c r="G274" s="489"/>
      <c r="H274" s="14"/>
      <c r="I274" s="39" t="str">
        <f>IF($F274="", "", IF(NOT($G274=""), IF($F274&lt;$G274, $N$7, $N$6), IF($F274=Dashboard!$AJ$1, $N$4, IF($F274&lt;Dashboard!$AJ$1, $N$5, IF($N274&lt;=$N$8, $N$3, $N$2)))))</f>
        <v/>
      </c>
      <c r="J274" s="14"/>
      <c r="N274" s="39" t="str">
        <f>IF($F274="", "", IF(NOT($G274=""), "", NETWORKDAYS(Dashboard!$AJ$1, $F274, Timesheet!$S$50:$S$89)-1))</f>
        <v/>
      </c>
      <c r="P274" s="39" t="str">
        <f t="shared" si="11"/>
        <v/>
      </c>
    </row>
    <row r="275" spans="1:16" x14ac:dyDescent="0.25">
      <c r="A275" s="14"/>
      <c r="B275" s="150" t="str">
        <f t="shared" si="10"/>
        <v/>
      </c>
      <c r="C275" s="14"/>
      <c r="D275" s="460"/>
      <c r="E275" s="445"/>
      <c r="F275" s="478"/>
      <c r="G275" s="489"/>
      <c r="H275" s="14"/>
      <c r="I275" s="39" t="str">
        <f>IF($F275="", "", IF(NOT($G275=""), IF($F275&lt;$G275, $N$7, $N$6), IF($F275=Dashboard!$AJ$1, $N$4, IF($F275&lt;Dashboard!$AJ$1, $N$5, IF($N275&lt;=$N$8, $N$3, $N$2)))))</f>
        <v/>
      </c>
      <c r="J275" s="14"/>
      <c r="N275" s="39" t="str">
        <f>IF($F275="", "", IF(NOT($G275=""), "", NETWORKDAYS(Dashboard!$AJ$1, $F275, Timesheet!$S$50:$S$89)-1))</f>
        <v/>
      </c>
      <c r="P275" s="39" t="str">
        <f t="shared" si="11"/>
        <v/>
      </c>
    </row>
    <row r="276" spans="1:16" x14ac:dyDescent="0.25">
      <c r="A276" s="14"/>
      <c r="B276" s="150" t="str">
        <f t="shared" si="10"/>
        <v/>
      </c>
      <c r="C276" s="14"/>
      <c r="D276" s="460"/>
      <c r="E276" s="445"/>
      <c r="F276" s="478"/>
      <c r="G276" s="489"/>
      <c r="H276" s="14"/>
      <c r="I276" s="39" t="str">
        <f>IF($F276="", "", IF(NOT($G276=""), IF($F276&lt;$G276, $N$7, $N$6), IF($F276=Dashboard!$AJ$1, $N$4, IF($F276&lt;Dashboard!$AJ$1, $N$5, IF($N276&lt;=$N$8, $N$3, $N$2)))))</f>
        <v/>
      </c>
      <c r="J276" s="14"/>
      <c r="N276" s="39" t="str">
        <f>IF($F276="", "", IF(NOT($G276=""), "", NETWORKDAYS(Dashboard!$AJ$1, $F276, Timesheet!$S$50:$S$89)-1))</f>
        <v/>
      </c>
      <c r="P276" s="39" t="str">
        <f t="shared" si="11"/>
        <v/>
      </c>
    </row>
    <row r="277" spans="1:16" x14ac:dyDescent="0.25">
      <c r="A277" s="14"/>
      <c r="B277" s="150" t="str">
        <f t="shared" si="10"/>
        <v/>
      </c>
      <c r="C277" s="14"/>
      <c r="D277" s="460"/>
      <c r="E277" s="445"/>
      <c r="F277" s="478"/>
      <c r="G277" s="489"/>
      <c r="H277" s="14"/>
      <c r="I277" s="39" t="str">
        <f>IF($F277="", "", IF(NOT($G277=""), IF($F277&lt;$G277, $N$7, $N$6), IF($F277=Dashboard!$AJ$1, $N$4, IF($F277&lt;Dashboard!$AJ$1, $N$5, IF($N277&lt;=$N$8, $N$3, $N$2)))))</f>
        <v/>
      </c>
      <c r="J277" s="14"/>
      <c r="N277" s="39" t="str">
        <f>IF($F277="", "", IF(NOT($G277=""), "", NETWORKDAYS(Dashboard!$AJ$1, $F277, Timesheet!$S$50:$S$89)-1))</f>
        <v/>
      </c>
      <c r="P277" s="39" t="str">
        <f t="shared" si="11"/>
        <v/>
      </c>
    </row>
    <row r="278" spans="1:16" x14ac:dyDescent="0.25">
      <c r="A278" s="14"/>
      <c r="B278" s="150" t="str">
        <f t="shared" si="10"/>
        <v/>
      </c>
      <c r="C278" s="14"/>
      <c r="D278" s="460"/>
      <c r="E278" s="445"/>
      <c r="F278" s="478"/>
      <c r="G278" s="489"/>
      <c r="H278" s="14"/>
      <c r="I278" s="39" t="str">
        <f>IF($F278="", "", IF(NOT($G278=""), IF($F278&lt;$G278, $N$7, $N$6), IF($F278=Dashboard!$AJ$1, $N$4, IF($F278&lt;Dashboard!$AJ$1, $N$5, IF($N278&lt;=$N$8, $N$3, $N$2)))))</f>
        <v/>
      </c>
      <c r="J278" s="14"/>
      <c r="N278" s="39" t="str">
        <f>IF($F278="", "", IF(NOT($G278=""), "", NETWORKDAYS(Dashboard!$AJ$1, $F278, Timesheet!$S$50:$S$89)-1))</f>
        <v/>
      </c>
      <c r="P278" s="39" t="str">
        <f t="shared" si="11"/>
        <v/>
      </c>
    </row>
    <row r="279" spans="1:16" x14ac:dyDescent="0.25">
      <c r="A279" s="14"/>
      <c r="B279" s="150" t="str">
        <f t="shared" si="10"/>
        <v/>
      </c>
      <c r="C279" s="14"/>
      <c r="D279" s="460"/>
      <c r="E279" s="445"/>
      <c r="F279" s="478"/>
      <c r="G279" s="489"/>
      <c r="H279" s="14"/>
      <c r="I279" s="39" t="str">
        <f>IF($F279="", "", IF(NOT($G279=""), IF($F279&lt;$G279, $N$7, $N$6), IF($F279=Dashboard!$AJ$1, $N$4, IF($F279&lt;Dashboard!$AJ$1, $N$5, IF($N279&lt;=$N$8, $N$3, $N$2)))))</f>
        <v/>
      </c>
      <c r="J279" s="14"/>
      <c r="N279" s="39" t="str">
        <f>IF($F279="", "", IF(NOT($G279=""), "", NETWORKDAYS(Dashboard!$AJ$1, $F279, Timesheet!$S$50:$S$89)-1))</f>
        <v/>
      </c>
      <c r="P279" s="39" t="str">
        <f t="shared" si="11"/>
        <v/>
      </c>
    </row>
    <row r="280" spans="1:16" x14ac:dyDescent="0.25">
      <c r="A280" s="14"/>
      <c r="B280" s="150" t="str">
        <f t="shared" si="10"/>
        <v/>
      </c>
      <c r="C280" s="14"/>
      <c r="D280" s="460"/>
      <c r="E280" s="445"/>
      <c r="F280" s="478"/>
      <c r="G280" s="489"/>
      <c r="H280" s="14"/>
      <c r="I280" s="39" t="str">
        <f>IF($F280="", "", IF(NOT($G280=""), IF($F280&lt;$G280, $N$7, $N$6), IF($F280=Dashboard!$AJ$1, $N$4, IF($F280&lt;Dashboard!$AJ$1, $N$5, IF($N280&lt;=$N$8, $N$3, $N$2)))))</f>
        <v/>
      </c>
      <c r="J280" s="14"/>
      <c r="N280" s="39" t="str">
        <f>IF($F280="", "", IF(NOT($G280=""), "", NETWORKDAYS(Dashboard!$AJ$1, $F280, Timesheet!$S$50:$S$89)-1))</f>
        <v/>
      </c>
      <c r="P280" s="39" t="str">
        <f t="shared" si="11"/>
        <v/>
      </c>
    </row>
    <row r="281" spans="1:16" x14ac:dyDescent="0.25">
      <c r="A281" s="14"/>
      <c r="B281" s="150" t="str">
        <f t="shared" si="10"/>
        <v/>
      </c>
      <c r="C281" s="14"/>
      <c r="D281" s="460"/>
      <c r="E281" s="445"/>
      <c r="F281" s="478"/>
      <c r="G281" s="489"/>
      <c r="H281" s="14"/>
      <c r="I281" s="39" t="str">
        <f>IF($F281="", "", IF(NOT($G281=""), IF($F281&lt;$G281, $N$7, $N$6), IF($F281=Dashboard!$AJ$1, $N$4, IF($F281&lt;Dashboard!$AJ$1, $N$5, IF($N281&lt;=$N$8, $N$3, $N$2)))))</f>
        <v/>
      </c>
      <c r="J281" s="14"/>
      <c r="N281" s="39" t="str">
        <f>IF($F281="", "", IF(NOT($G281=""), "", NETWORKDAYS(Dashboard!$AJ$1, $F281, Timesheet!$S$50:$S$89)-1))</f>
        <v/>
      </c>
      <c r="P281" s="39" t="str">
        <f t="shared" si="11"/>
        <v/>
      </c>
    </row>
    <row r="282" spans="1:16" x14ac:dyDescent="0.25">
      <c r="A282" s="14"/>
      <c r="B282" s="150" t="str">
        <f t="shared" si="10"/>
        <v/>
      </c>
      <c r="C282" s="14"/>
      <c r="D282" s="460"/>
      <c r="E282" s="445"/>
      <c r="F282" s="478"/>
      <c r="G282" s="489"/>
      <c r="H282" s="14"/>
      <c r="I282" s="39" t="str">
        <f>IF($F282="", "", IF(NOT($G282=""), IF($F282&lt;$G282, $N$7, $N$6), IF($F282=Dashboard!$AJ$1, $N$4, IF($F282&lt;Dashboard!$AJ$1, $N$5, IF($N282&lt;=$N$8, $N$3, $N$2)))))</f>
        <v/>
      </c>
      <c r="J282" s="14"/>
      <c r="N282" s="39" t="str">
        <f>IF($F282="", "", IF(NOT($G282=""), "", NETWORKDAYS(Dashboard!$AJ$1, $F282, Timesheet!$S$50:$S$89)-1))</f>
        <v/>
      </c>
      <c r="P282" s="39" t="str">
        <f t="shared" si="11"/>
        <v/>
      </c>
    </row>
    <row r="283" spans="1:16" x14ac:dyDescent="0.25">
      <c r="A283" s="14"/>
      <c r="B283" s="150" t="str">
        <f t="shared" si="10"/>
        <v/>
      </c>
      <c r="C283" s="14"/>
      <c r="D283" s="460"/>
      <c r="E283" s="445"/>
      <c r="F283" s="478"/>
      <c r="G283" s="489"/>
      <c r="H283" s="14"/>
      <c r="I283" s="39" t="str">
        <f>IF($F283="", "", IF(NOT($G283=""), IF($F283&lt;$G283, $N$7, $N$6), IF($F283=Dashboard!$AJ$1, $N$4, IF($F283&lt;Dashboard!$AJ$1, $N$5, IF($N283&lt;=$N$8, $N$3, $N$2)))))</f>
        <v/>
      </c>
      <c r="J283" s="14"/>
      <c r="N283" s="39" t="str">
        <f>IF($F283="", "", IF(NOT($G283=""), "", NETWORKDAYS(Dashboard!$AJ$1, $F283, Timesheet!$S$50:$S$89)-1))</f>
        <v/>
      </c>
      <c r="P283" s="39" t="str">
        <f t="shared" si="11"/>
        <v/>
      </c>
    </row>
    <row r="284" spans="1:16" x14ac:dyDescent="0.25">
      <c r="A284" s="14"/>
      <c r="B284" s="150" t="str">
        <f t="shared" si="10"/>
        <v/>
      </c>
      <c r="C284" s="14"/>
      <c r="D284" s="460"/>
      <c r="E284" s="445"/>
      <c r="F284" s="478"/>
      <c r="G284" s="489"/>
      <c r="H284" s="14"/>
      <c r="I284" s="39" t="str">
        <f>IF($F284="", "", IF(NOT($G284=""), IF($F284&lt;$G284, $N$7, $N$6), IF($F284=Dashboard!$AJ$1, $N$4, IF($F284&lt;Dashboard!$AJ$1, $N$5, IF($N284&lt;=$N$8, $N$3, $N$2)))))</f>
        <v/>
      </c>
      <c r="J284" s="14"/>
      <c r="N284" s="39" t="str">
        <f>IF($F284="", "", IF(NOT($G284=""), "", NETWORKDAYS(Dashboard!$AJ$1, $F284, Timesheet!$S$50:$S$89)-1))</f>
        <v/>
      </c>
      <c r="P284" s="39" t="str">
        <f t="shared" si="11"/>
        <v/>
      </c>
    </row>
    <row r="285" spans="1:16" x14ac:dyDescent="0.25">
      <c r="A285" s="14"/>
      <c r="B285" s="150" t="str">
        <f t="shared" si="10"/>
        <v/>
      </c>
      <c r="C285" s="14"/>
      <c r="D285" s="460"/>
      <c r="E285" s="445"/>
      <c r="F285" s="478"/>
      <c r="G285" s="489"/>
      <c r="H285" s="14"/>
      <c r="I285" s="39" t="str">
        <f>IF($F285="", "", IF(NOT($G285=""), IF($F285&lt;$G285, $N$7, $N$6), IF($F285=Dashboard!$AJ$1, $N$4, IF($F285&lt;Dashboard!$AJ$1, $N$5, IF($N285&lt;=$N$8, $N$3, $N$2)))))</f>
        <v/>
      </c>
      <c r="J285" s="14"/>
      <c r="N285" s="39" t="str">
        <f>IF($F285="", "", IF(NOT($G285=""), "", NETWORKDAYS(Dashboard!$AJ$1, $F285, Timesheet!$S$50:$S$89)-1))</f>
        <v/>
      </c>
      <c r="P285" s="39" t="str">
        <f t="shared" si="11"/>
        <v/>
      </c>
    </row>
    <row r="286" spans="1:16" x14ac:dyDescent="0.25">
      <c r="A286" s="14"/>
      <c r="B286" s="150" t="str">
        <f t="shared" si="10"/>
        <v/>
      </c>
      <c r="C286" s="14"/>
      <c r="D286" s="460"/>
      <c r="E286" s="445"/>
      <c r="F286" s="478"/>
      <c r="G286" s="489"/>
      <c r="H286" s="14"/>
      <c r="I286" s="39" t="str">
        <f>IF($F286="", "", IF(NOT($G286=""), IF($F286&lt;$G286, $N$7, $N$6), IF($F286=Dashboard!$AJ$1, $N$4, IF($F286&lt;Dashboard!$AJ$1, $N$5, IF($N286&lt;=$N$8, $N$3, $N$2)))))</f>
        <v/>
      </c>
      <c r="J286" s="14"/>
      <c r="N286" s="39" t="str">
        <f>IF($F286="", "", IF(NOT($G286=""), "", NETWORKDAYS(Dashboard!$AJ$1, $F286, Timesheet!$S$50:$S$89)-1))</f>
        <v/>
      </c>
      <c r="P286" s="39" t="str">
        <f t="shared" si="11"/>
        <v/>
      </c>
    </row>
    <row r="287" spans="1:16" x14ac:dyDescent="0.25">
      <c r="A287" s="14"/>
      <c r="B287" s="150" t="str">
        <f t="shared" si="10"/>
        <v/>
      </c>
      <c r="C287" s="14"/>
      <c r="D287" s="460"/>
      <c r="E287" s="445"/>
      <c r="F287" s="478"/>
      <c r="G287" s="489"/>
      <c r="H287" s="14"/>
      <c r="I287" s="39" t="str">
        <f>IF($F287="", "", IF(NOT($G287=""), IF($F287&lt;$G287, $N$7, $N$6), IF($F287=Dashboard!$AJ$1, $N$4, IF($F287&lt;Dashboard!$AJ$1, $N$5, IF($N287&lt;=$N$8, $N$3, $N$2)))))</f>
        <v/>
      </c>
      <c r="J287" s="14"/>
      <c r="N287" s="39" t="str">
        <f>IF($F287="", "", IF(NOT($G287=""), "", NETWORKDAYS(Dashboard!$AJ$1, $F287, Timesheet!$S$50:$S$89)-1))</f>
        <v/>
      </c>
      <c r="P287" s="39" t="str">
        <f t="shared" si="11"/>
        <v/>
      </c>
    </row>
    <row r="288" spans="1:16" x14ac:dyDescent="0.25">
      <c r="A288" s="14"/>
      <c r="B288" s="150" t="str">
        <f t="shared" si="10"/>
        <v/>
      </c>
      <c r="C288" s="14"/>
      <c r="D288" s="460"/>
      <c r="E288" s="445"/>
      <c r="F288" s="478"/>
      <c r="G288" s="489"/>
      <c r="H288" s="14"/>
      <c r="I288" s="39" t="str">
        <f>IF($F288="", "", IF(NOT($G288=""), IF($F288&lt;$G288, $N$7, $N$6), IF($F288=Dashboard!$AJ$1, $N$4, IF($F288&lt;Dashboard!$AJ$1, $N$5, IF($N288&lt;=$N$8, $N$3, $N$2)))))</f>
        <v/>
      </c>
      <c r="J288" s="14"/>
      <c r="N288" s="39" t="str">
        <f>IF($F288="", "", IF(NOT($G288=""), "", NETWORKDAYS(Dashboard!$AJ$1, $F288, Timesheet!$S$50:$S$89)-1))</f>
        <v/>
      </c>
      <c r="P288" s="39" t="str">
        <f t="shared" si="11"/>
        <v/>
      </c>
    </row>
    <row r="289" spans="1:16" x14ac:dyDescent="0.25">
      <c r="A289" s="14"/>
      <c r="B289" s="150" t="str">
        <f t="shared" si="10"/>
        <v/>
      </c>
      <c r="C289" s="14"/>
      <c r="D289" s="460"/>
      <c r="E289" s="445"/>
      <c r="F289" s="478"/>
      <c r="G289" s="489"/>
      <c r="H289" s="14"/>
      <c r="I289" s="39" t="str">
        <f>IF($F289="", "", IF(NOT($G289=""), IF($F289&lt;$G289, $N$7, $N$6), IF($F289=Dashboard!$AJ$1, $N$4, IF($F289&lt;Dashboard!$AJ$1, $N$5, IF($N289&lt;=$N$8, $N$3, $N$2)))))</f>
        <v/>
      </c>
      <c r="J289" s="14"/>
      <c r="N289" s="39" t="str">
        <f>IF($F289="", "", IF(NOT($G289=""), "", NETWORKDAYS(Dashboard!$AJ$1, $F289, Timesheet!$S$50:$S$89)-1))</f>
        <v/>
      </c>
      <c r="P289" s="39" t="str">
        <f t="shared" si="11"/>
        <v/>
      </c>
    </row>
    <row r="290" spans="1:16" x14ac:dyDescent="0.25">
      <c r="A290" s="14"/>
      <c r="B290" s="150" t="str">
        <f t="shared" si="10"/>
        <v/>
      </c>
      <c r="C290" s="14"/>
      <c r="D290" s="460"/>
      <c r="E290" s="445"/>
      <c r="F290" s="478"/>
      <c r="G290" s="489"/>
      <c r="H290" s="14"/>
      <c r="I290" s="39" t="str">
        <f>IF($F290="", "", IF(NOT($G290=""), IF($F290&lt;$G290, $N$7, $N$6), IF($F290=Dashboard!$AJ$1, $N$4, IF($F290&lt;Dashboard!$AJ$1, $N$5, IF($N290&lt;=$N$8, $N$3, $N$2)))))</f>
        <v/>
      </c>
      <c r="J290" s="14"/>
      <c r="N290" s="39" t="str">
        <f>IF($F290="", "", IF(NOT($G290=""), "", NETWORKDAYS(Dashboard!$AJ$1, $F290, Timesheet!$S$50:$S$89)-1))</f>
        <v/>
      </c>
      <c r="P290" s="39" t="str">
        <f t="shared" si="11"/>
        <v/>
      </c>
    </row>
    <row r="291" spans="1:16" x14ac:dyDescent="0.25">
      <c r="A291" s="14"/>
      <c r="B291" s="150" t="str">
        <f t="shared" si="10"/>
        <v/>
      </c>
      <c r="C291" s="14"/>
      <c r="D291" s="460"/>
      <c r="E291" s="445"/>
      <c r="F291" s="478"/>
      <c r="G291" s="489"/>
      <c r="H291" s="14"/>
      <c r="I291" s="39" t="str">
        <f>IF($F291="", "", IF(NOT($G291=""), IF($F291&lt;$G291, $N$7, $N$6), IF($F291=Dashboard!$AJ$1, $N$4, IF($F291&lt;Dashboard!$AJ$1, $N$5, IF($N291&lt;=$N$8, $N$3, $N$2)))))</f>
        <v/>
      </c>
      <c r="J291" s="14"/>
      <c r="N291" s="39" t="str">
        <f>IF($F291="", "", IF(NOT($G291=""), "", NETWORKDAYS(Dashboard!$AJ$1, $F291, Timesheet!$S$50:$S$89)-1))</f>
        <v/>
      </c>
      <c r="P291" s="39" t="str">
        <f t="shared" si="11"/>
        <v/>
      </c>
    </row>
    <row r="292" spans="1:16" x14ac:dyDescent="0.25">
      <c r="A292" s="14"/>
      <c r="B292" s="150" t="str">
        <f t="shared" si="10"/>
        <v/>
      </c>
      <c r="C292" s="14"/>
      <c r="D292" s="460"/>
      <c r="E292" s="445"/>
      <c r="F292" s="478"/>
      <c r="G292" s="489"/>
      <c r="H292" s="14"/>
      <c r="I292" s="39" t="str">
        <f>IF($F292="", "", IF(NOT($G292=""), IF($F292&lt;$G292, $N$7, $N$6), IF($F292=Dashboard!$AJ$1, $N$4, IF($F292&lt;Dashboard!$AJ$1, $N$5, IF($N292&lt;=$N$8, $N$3, $N$2)))))</f>
        <v/>
      </c>
      <c r="J292" s="14"/>
      <c r="N292" s="39" t="str">
        <f>IF($F292="", "", IF(NOT($G292=""), "", NETWORKDAYS(Dashboard!$AJ$1, $F292, Timesheet!$S$50:$S$89)-1))</f>
        <v/>
      </c>
      <c r="P292" s="39" t="str">
        <f t="shared" si="11"/>
        <v/>
      </c>
    </row>
    <row r="293" spans="1:16" x14ac:dyDescent="0.25">
      <c r="A293" s="14"/>
      <c r="B293" s="150" t="str">
        <f t="shared" si="10"/>
        <v/>
      </c>
      <c r="C293" s="14"/>
      <c r="D293" s="460"/>
      <c r="E293" s="445"/>
      <c r="F293" s="478"/>
      <c r="G293" s="489"/>
      <c r="H293" s="14"/>
      <c r="I293" s="39" t="str">
        <f>IF($F293="", "", IF(NOT($G293=""), IF($F293&lt;$G293, $N$7, $N$6), IF($F293=Dashboard!$AJ$1, $N$4, IF($F293&lt;Dashboard!$AJ$1, $N$5, IF($N293&lt;=$N$8, $N$3, $N$2)))))</f>
        <v/>
      </c>
      <c r="J293" s="14"/>
      <c r="N293" s="39" t="str">
        <f>IF($F293="", "", IF(NOT($G293=""), "", NETWORKDAYS(Dashboard!$AJ$1, $F293, Timesheet!$S$50:$S$89)-1))</f>
        <v/>
      </c>
      <c r="P293" s="39" t="str">
        <f t="shared" si="11"/>
        <v/>
      </c>
    </row>
    <row r="294" spans="1:16" x14ac:dyDescent="0.25">
      <c r="A294" s="14"/>
      <c r="B294" s="150" t="str">
        <f t="shared" si="10"/>
        <v/>
      </c>
      <c r="C294" s="14"/>
      <c r="D294" s="460"/>
      <c r="E294" s="445"/>
      <c r="F294" s="478"/>
      <c r="G294" s="489"/>
      <c r="H294" s="14"/>
      <c r="I294" s="39" t="str">
        <f>IF($F294="", "", IF(NOT($G294=""), IF($F294&lt;$G294, $N$7, $N$6), IF($F294=Dashboard!$AJ$1, $N$4, IF($F294&lt;Dashboard!$AJ$1, $N$5, IF($N294&lt;=$N$8, $N$3, $N$2)))))</f>
        <v/>
      </c>
      <c r="J294" s="14"/>
      <c r="N294" s="39" t="str">
        <f>IF($F294="", "", IF(NOT($G294=""), "", NETWORKDAYS(Dashboard!$AJ$1, $F294, Timesheet!$S$50:$S$89)-1))</f>
        <v/>
      </c>
      <c r="P294" s="39" t="str">
        <f t="shared" si="11"/>
        <v/>
      </c>
    </row>
    <row r="295" spans="1:16" x14ac:dyDescent="0.25">
      <c r="A295" s="14"/>
      <c r="B295" s="150" t="str">
        <f t="shared" si="10"/>
        <v/>
      </c>
      <c r="C295" s="14"/>
      <c r="D295" s="460"/>
      <c r="E295" s="445"/>
      <c r="F295" s="478"/>
      <c r="G295" s="489"/>
      <c r="H295" s="14"/>
      <c r="I295" s="39" t="str">
        <f>IF($F295="", "", IF(NOT($G295=""), IF($F295&lt;$G295, $N$7, $N$6), IF($F295=Dashboard!$AJ$1, $N$4, IF($F295&lt;Dashboard!$AJ$1, $N$5, IF($N295&lt;=$N$8, $N$3, $N$2)))))</f>
        <v/>
      </c>
      <c r="J295" s="14"/>
      <c r="N295" s="39" t="str">
        <f>IF($F295="", "", IF(NOT($G295=""), "", NETWORKDAYS(Dashboard!$AJ$1, $F295, Timesheet!$S$50:$S$89)-1))</f>
        <v/>
      </c>
      <c r="P295" s="39" t="str">
        <f t="shared" si="11"/>
        <v/>
      </c>
    </row>
    <row r="296" spans="1:16" x14ac:dyDescent="0.25">
      <c r="A296" s="14"/>
      <c r="B296" s="150" t="str">
        <f t="shared" si="10"/>
        <v/>
      </c>
      <c r="C296" s="14"/>
      <c r="D296" s="460"/>
      <c r="E296" s="445"/>
      <c r="F296" s="478"/>
      <c r="G296" s="489"/>
      <c r="H296" s="14"/>
      <c r="I296" s="39" t="str">
        <f>IF($F296="", "", IF(NOT($G296=""), IF($F296&lt;$G296, $N$7, $N$6), IF($F296=Dashboard!$AJ$1, $N$4, IF($F296&lt;Dashboard!$AJ$1, $N$5, IF($N296&lt;=$N$8, $N$3, $N$2)))))</f>
        <v/>
      </c>
      <c r="J296" s="14"/>
      <c r="N296" s="39" t="str">
        <f>IF($F296="", "", IF(NOT($G296=""), "", NETWORKDAYS(Dashboard!$AJ$1, $F296, Timesheet!$S$50:$S$89)-1))</f>
        <v/>
      </c>
      <c r="P296" s="39" t="str">
        <f t="shared" si="11"/>
        <v/>
      </c>
    </row>
    <row r="297" spans="1:16" x14ac:dyDescent="0.25">
      <c r="A297" s="14"/>
      <c r="B297" s="150" t="str">
        <f t="shared" si="10"/>
        <v/>
      </c>
      <c r="C297" s="14"/>
      <c r="D297" s="460"/>
      <c r="E297" s="445"/>
      <c r="F297" s="478"/>
      <c r="G297" s="489"/>
      <c r="H297" s="14"/>
      <c r="I297" s="39" t="str">
        <f>IF($F297="", "", IF(NOT($G297=""), IF($F297&lt;$G297, $N$7, $N$6), IF($F297=Dashboard!$AJ$1, $N$4, IF($F297&lt;Dashboard!$AJ$1, $N$5, IF($N297&lt;=$N$8, $N$3, $N$2)))))</f>
        <v/>
      </c>
      <c r="J297" s="14"/>
      <c r="N297" s="39" t="str">
        <f>IF($F297="", "", IF(NOT($G297=""), "", NETWORKDAYS(Dashboard!$AJ$1, $F297, Timesheet!$S$50:$S$89)-1))</f>
        <v/>
      </c>
      <c r="P297" s="39" t="str">
        <f t="shared" si="11"/>
        <v/>
      </c>
    </row>
    <row r="298" spans="1:16" x14ac:dyDescent="0.25">
      <c r="A298" s="14"/>
      <c r="B298" s="150" t="str">
        <f t="shared" si="10"/>
        <v/>
      </c>
      <c r="C298" s="14"/>
      <c r="D298" s="460"/>
      <c r="E298" s="445"/>
      <c r="F298" s="478"/>
      <c r="G298" s="489"/>
      <c r="H298" s="14"/>
      <c r="I298" s="39" t="str">
        <f>IF($F298="", "", IF(NOT($G298=""), IF($F298&lt;$G298, $N$7, $N$6), IF($F298=Dashboard!$AJ$1, $N$4, IF($F298&lt;Dashboard!$AJ$1, $N$5, IF($N298&lt;=$N$8, $N$3, $N$2)))))</f>
        <v/>
      </c>
      <c r="J298" s="14"/>
      <c r="N298" s="39" t="str">
        <f>IF($F298="", "", IF(NOT($G298=""), "", NETWORKDAYS(Dashboard!$AJ$1, $F298, Timesheet!$S$50:$S$89)-1))</f>
        <v/>
      </c>
      <c r="P298" s="39" t="str">
        <f t="shared" si="11"/>
        <v/>
      </c>
    </row>
    <row r="299" spans="1:16" x14ac:dyDescent="0.25">
      <c r="A299" s="14"/>
      <c r="B299" s="150" t="str">
        <f t="shared" si="10"/>
        <v/>
      </c>
      <c r="C299" s="14"/>
      <c r="D299" s="460"/>
      <c r="E299" s="445"/>
      <c r="F299" s="478"/>
      <c r="G299" s="489"/>
      <c r="H299" s="14"/>
      <c r="I299" s="39" t="str">
        <f>IF($F299="", "", IF(NOT($G299=""), IF($F299&lt;$G299, $N$7, $N$6), IF($F299=Dashboard!$AJ$1, $N$4, IF($F299&lt;Dashboard!$AJ$1, $N$5, IF($N299&lt;=$N$8, $N$3, $N$2)))))</f>
        <v/>
      </c>
      <c r="J299" s="14"/>
      <c r="N299" s="39" t="str">
        <f>IF($F299="", "", IF(NOT($G299=""), "", NETWORKDAYS(Dashboard!$AJ$1, $F299, Timesheet!$S$50:$S$89)-1))</f>
        <v/>
      </c>
      <c r="P299" s="39" t="str">
        <f t="shared" si="11"/>
        <v/>
      </c>
    </row>
    <row r="300" spans="1:16" x14ac:dyDescent="0.25">
      <c r="A300" s="14"/>
      <c r="B300" s="150" t="str">
        <f t="shared" si="10"/>
        <v/>
      </c>
      <c r="C300" s="14"/>
      <c r="D300" s="460"/>
      <c r="E300" s="445"/>
      <c r="F300" s="478"/>
      <c r="G300" s="489"/>
      <c r="H300" s="14"/>
      <c r="I300" s="39" t="str">
        <f>IF($F300="", "", IF(NOT($G300=""), IF($F300&lt;$G300, $N$7, $N$6), IF($F300=Dashboard!$AJ$1, $N$4, IF($F300&lt;Dashboard!$AJ$1, $N$5, IF($N300&lt;=$N$8, $N$3, $N$2)))))</f>
        <v/>
      </c>
      <c r="J300" s="14"/>
      <c r="N300" s="39" t="str">
        <f>IF($F300="", "", IF(NOT($G300=""), "", NETWORKDAYS(Dashboard!$AJ$1, $F300, Timesheet!$S$50:$S$89)-1))</f>
        <v/>
      </c>
      <c r="P300" s="39" t="str">
        <f t="shared" si="11"/>
        <v/>
      </c>
    </row>
    <row r="301" spans="1:16" x14ac:dyDescent="0.25">
      <c r="A301" s="14"/>
      <c r="B301" s="150" t="str">
        <f t="shared" si="10"/>
        <v/>
      </c>
      <c r="C301" s="14"/>
      <c r="D301" s="460"/>
      <c r="E301" s="445"/>
      <c r="F301" s="478"/>
      <c r="G301" s="489"/>
      <c r="H301" s="14"/>
      <c r="I301" s="39" t="str">
        <f>IF($F301="", "", IF(NOT($G301=""), IF($F301&lt;$G301, $N$7, $N$6), IF($F301=Dashboard!$AJ$1, $N$4, IF($F301&lt;Dashboard!$AJ$1, $N$5, IF($N301&lt;=$N$8, $N$3, $N$2)))))</f>
        <v/>
      </c>
      <c r="J301" s="14"/>
      <c r="N301" s="39" t="str">
        <f>IF($F301="", "", IF(NOT($G301=""), "", NETWORKDAYS(Dashboard!$AJ$1, $F301, Timesheet!$S$50:$S$89)-1))</f>
        <v/>
      </c>
      <c r="P301" s="39" t="str">
        <f t="shared" si="11"/>
        <v/>
      </c>
    </row>
    <row r="302" spans="1:16" x14ac:dyDescent="0.25">
      <c r="A302" s="14"/>
      <c r="B302" s="150" t="str">
        <f t="shared" si="10"/>
        <v/>
      </c>
      <c r="C302" s="14"/>
      <c r="D302" s="460"/>
      <c r="E302" s="445"/>
      <c r="F302" s="478"/>
      <c r="G302" s="489"/>
      <c r="H302" s="14"/>
      <c r="I302" s="39" t="str">
        <f>IF($F302="", "", IF(NOT($G302=""), IF($F302&lt;$G302, $N$7, $N$6), IF($F302=Dashboard!$AJ$1, $N$4, IF($F302&lt;Dashboard!$AJ$1, $N$5, IF($N302&lt;=$N$8, $N$3, $N$2)))))</f>
        <v/>
      </c>
      <c r="J302" s="14"/>
      <c r="N302" s="39" t="str">
        <f>IF($F302="", "", IF(NOT($G302=""), "", NETWORKDAYS(Dashboard!$AJ$1, $F302, Timesheet!$S$50:$S$89)-1))</f>
        <v/>
      </c>
      <c r="P302" s="39" t="str">
        <f t="shared" si="11"/>
        <v/>
      </c>
    </row>
    <row r="303" spans="1:16" x14ac:dyDescent="0.25">
      <c r="A303" s="14"/>
      <c r="B303" s="150" t="str">
        <f t="shared" si="10"/>
        <v/>
      </c>
      <c r="C303" s="14"/>
      <c r="D303" s="460"/>
      <c r="E303" s="445"/>
      <c r="F303" s="478"/>
      <c r="G303" s="489"/>
      <c r="H303" s="14"/>
      <c r="I303" s="39" t="str">
        <f>IF($F303="", "", IF(NOT($G303=""), IF($F303&lt;$G303, $N$7, $N$6), IF($F303=Dashboard!$AJ$1, $N$4, IF($F303&lt;Dashboard!$AJ$1, $N$5, IF($N303&lt;=$N$8, $N$3, $N$2)))))</f>
        <v/>
      </c>
      <c r="J303" s="14"/>
      <c r="N303" s="39" t="str">
        <f>IF($F303="", "", IF(NOT($G303=""), "", NETWORKDAYS(Dashboard!$AJ$1, $F303, Timesheet!$S$50:$S$89)-1))</f>
        <v/>
      </c>
      <c r="P303" s="39" t="str">
        <f t="shared" si="11"/>
        <v/>
      </c>
    </row>
    <row r="304" spans="1:16" x14ac:dyDescent="0.25">
      <c r="A304" s="14"/>
      <c r="B304" s="150" t="str">
        <f t="shared" si="10"/>
        <v/>
      </c>
      <c r="C304" s="14"/>
      <c r="D304" s="460"/>
      <c r="E304" s="445"/>
      <c r="F304" s="478"/>
      <c r="G304" s="489"/>
      <c r="H304" s="14"/>
      <c r="I304" s="39" t="str">
        <f>IF($F304="", "", IF(NOT($G304=""), IF($F304&lt;$G304, $N$7, $N$6), IF($F304=Dashboard!$AJ$1, $N$4, IF($F304&lt;Dashboard!$AJ$1, $N$5, IF($N304&lt;=$N$8, $N$3, $N$2)))))</f>
        <v/>
      </c>
      <c r="J304" s="14"/>
      <c r="N304" s="39" t="str">
        <f>IF($F304="", "", IF(NOT($G304=""), "", NETWORKDAYS(Dashboard!$AJ$1, $F304, Timesheet!$S$50:$S$89)-1))</f>
        <v/>
      </c>
      <c r="P304" s="39" t="str">
        <f t="shared" si="11"/>
        <v/>
      </c>
    </row>
    <row r="305" spans="1:16" x14ac:dyDescent="0.25">
      <c r="A305" s="14"/>
      <c r="B305" s="150" t="str">
        <f t="shared" si="10"/>
        <v/>
      </c>
      <c r="C305" s="14"/>
      <c r="D305" s="460"/>
      <c r="E305" s="445"/>
      <c r="F305" s="478"/>
      <c r="G305" s="489"/>
      <c r="H305" s="14"/>
      <c r="I305" s="39" t="str">
        <f>IF($F305="", "", IF(NOT($G305=""), IF($F305&lt;$G305, $N$7, $N$6), IF($F305=Dashboard!$AJ$1, $N$4, IF($F305&lt;Dashboard!$AJ$1, $N$5, IF($N305&lt;=$N$8, $N$3, $N$2)))))</f>
        <v/>
      </c>
      <c r="J305" s="14"/>
      <c r="N305" s="39" t="str">
        <f>IF($F305="", "", IF(NOT($G305=""), "", NETWORKDAYS(Dashboard!$AJ$1, $F305, Timesheet!$S$50:$S$89)-1))</f>
        <v/>
      </c>
      <c r="P305" s="39" t="str">
        <f t="shared" si="11"/>
        <v/>
      </c>
    </row>
    <row r="306" spans="1:16" x14ac:dyDescent="0.25">
      <c r="A306" s="14"/>
      <c r="B306" s="150" t="str">
        <f t="shared" si="10"/>
        <v/>
      </c>
      <c r="C306" s="14"/>
      <c r="D306" s="460"/>
      <c r="E306" s="445"/>
      <c r="F306" s="478"/>
      <c r="G306" s="489"/>
      <c r="H306" s="14"/>
      <c r="I306" s="39" t="str">
        <f>IF($F306="", "", IF(NOT($G306=""), IF($F306&lt;$G306, $N$7, $N$6), IF($F306=Dashboard!$AJ$1, $N$4, IF($F306&lt;Dashboard!$AJ$1, $N$5, IF($N306&lt;=$N$8, $N$3, $N$2)))))</f>
        <v/>
      </c>
      <c r="J306" s="14"/>
      <c r="N306" s="39" t="str">
        <f>IF($F306="", "", IF(NOT($G306=""), "", NETWORKDAYS(Dashboard!$AJ$1, $F306, Timesheet!$S$50:$S$89)-1))</f>
        <v/>
      </c>
      <c r="P306" s="39" t="str">
        <f t="shared" si="11"/>
        <v/>
      </c>
    </row>
    <row r="307" spans="1:16" x14ac:dyDescent="0.25">
      <c r="A307" s="14"/>
      <c r="B307" s="150" t="str">
        <f t="shared" si="10"/>
        <v/>
      </c>
      <c r="C307" s="14"/>
      <c r="D307" s="460"/>
      <c r="E307" s="445"/>
      <c r="F307" s="478"/>
      <c r="G307" s="489"/>
      <c r="H307" s="14"/>
      <c r="I307" s="39" t="str">
        <f>IF($F307="", "", IF(NOT($G307=""), IF($F307&lt;$G307, $N$7, $N$6), IF($F307=Dashboard!$AJ$1, $N$4, IF($F307&lt;Dashboard!$AJ$1, $N$5, IF($N307&lt;=$N$8, $N$3, $N$2)))))</f>
        <v/>
      </c>
      <c r="J307" s="14"/>
      <c r="N307" s="39" t="str">
        <f>IF($F307="", "", IF(NOT($G307=""), "", NETWORKDAYS(Dashboard!$AJ$1, $F307, Timesheet!$S$50:$S$89)-1))</f>
        <v/>
      </c>
      <c r="P307" s="39" t="str">
        <f t="shared" si="11"/>
        <v/>
      </c>
    </row>
    <row r="308" spans="1:16" x14ac:dyDescent="0.25">
      <c r="A308" s="14"/>
      <c r="B308" s="150" t="str">
        <f t="shared" si="10"/>
        <v/>
      </c>
      <c r="C308" s="14"/>
      <c r="D308" s="460"/>
      <c r="E308" s="445"/>
      <c r="F308" s="478"/>
      <c r="G308" s="489"/>
      <c r="H308" s="14"/>
      <c r="I308" s="39" t="str">
        <f>IF($F308="", "", IF(NOT($G308=""), IF($F308&lt;$G308, $N$7, $N$6), IF($F308=Dashboard!$AJ$1, $N$4, IF($F308&lt;Dashboard!$AJ$1, $N$5, IF($N308&lt;=$N$8, $N$3, $N$2)))))</f>
        <v/>
      </c>
      <c r="J308" s="14"/>
      <c r="N308" s="39" t="str">
        <f>IF($F308="", "", IF(NOT($G308=""), "", NETWORKDAYS(Dashboard!$AJ$1, $F308, Timesheet!$S$50:$S$89)-1))</f>
        <v/>
      </c>
      <c r="P308" s="39" t="str">
        <f t="shared" si="11"/>
        <v/>
      </c>
    </row>
    <row r="309" spans="1:16" x14ac:dyDescent="0.25">
      <c r="A309" s="14"/>
      <c r="B309" s="150" t="str">
        <f t="shared" si="10"/>
        <v/>
      </c>
      <c r="C309" s="14"/>
      <c r="D309" s="460"/>
      <c r="E309" s="445"/>
      <c r="F309" s="478"/>
      <c r="G309" s="489"/>
      <c r="H309" s="14"/>
      <c r="I309" s="39" t="str">
        <f>IF($F309="", "", IF(NOT($G309=""), IF($F309&lt;$G309, $N$7, $N$6), IF($F309=Dashboard!$AJ$1, $N$4, IF($F309&lt;Dashboard!$AJ$1, $N$5, IF($N309&lt;=$N$8, $N$3, $N$2)))))</f>
        <v/>
      </c>
      <c r="J309" s="14"/>
      <c r="N309" s="39" t="str">
        <f>IF($F309="", "", IF(NOT($G309=""), "", NETWORKDAYS(Dashboard!$AJ$1, $F309, Timesheet!$S$50:$S$89)-1))</f>
        <v/>
      </c>
      <c r="P309" s="39" t="str">
        <f t="shared" si="11"/>
        <v/>
      </c>
    </row>
    <row r="310" spans="1:16" x14ac:dyDescent="0.25">
      <c r="A310" s="14"/>
      <c r="B310" s="150" t="str">
        <f t="shared" si="10"/>
        <v/>
      </c>
      <c r="C310" s="14"/>
      <c r="D310" s="460"/>
      <c r="E310" s="445"/>
      <c r="F310" s="478"/>
      <c r="G310" s="489"/>
      <c r="H310" s="14"/>
      <c r="I310" s="39" t="str">
        <f>IF($F310="", "", IF(NOT($G310=""), IF($F310&lt;$G310, $N$7, $N$6), IF($F310=Dashboard!$AJ$1, $N$4, IF($F310&lt;Dashboard!$AJ$1, $N$5, IF($N310&lt;=$N$8, $N$3, $N$2)))))</f>
        <v/>
      </c>
      <c r="J310" s="14"/>
      <c r="N310" s="39" t="str">
        <f>IF($F310="", "", IF(NOT($G310=""), "", NETWORKDAYS(Dashboard!$AJ$1, $F310, Timesheet!$S$50:$S$89)-1))</f>
        <v/>
      </c>
      <c r="P310" s="39" t="str">
        <f t="shared" si="11"/>
        <v/>
      </c>
    </row>
    <row r="311" spans="1:16" x14ac:dyDescent="0.25">
      <c r="A311" s="14"/>
      <c r="B311" s="150" t="str">
        <f t="shared" si="10"/>
        <v/>
      </c>
      <c r="C311" s="14"/>
      <c r="D311" s="460"/>
      <c r="E311" s="445"/>
      <c r="F311" s="478"/>
      <c r="G311" s="489"/>
      <c r="H311" s="14"/>
      <c r="I311" s="39" t="str">
        <f>IF($F311="", "", IF(NOT($G311=""), IF($F311&lt;$G311, $N$7, $N$6), IF($F311=Dashboard!$AJ$1, $N$4, IF($F311&lt;Dashboard!$AJ$1, $N$5, IF($N311&lt;=$N$8, $N$3, $N$2)))))</f>
        <v/>
      </c>
      <c r="J311" s="14"/>
      <c r="N311" s="39" t="str">
        <f>IF($F311="", "", IF(NOT($G311=""), "", NETWORKDAYS(Dashboard!$AJ$1, $F311, Timesheet!$S$50:$S$89)-1))</f>
        <v/>
      </c>
      <c r="P311" s="39" t="str">
        <f t="shared" si="11"/>
        <v/>
      </c>
    </row>
    <row r="312" spans="1:16" x14ac:dyDescent="0.25">
      <c r="A312" s="14"/>
      <c r="B312" s="150" t="str">
        <f t="shared" si="10"/>
        <v/>
      </c>
      <c r="C312" s="14"/>
      <c r="D312" s="460"/>
      <c r="E312" s="445"/>
      <c r="F312" s="478"/>
      <c r="G312" s="489"/>
      <c r="H312" s="14"/>
      <c r="I312" s="39" t="str">
        <f>IF($F312="", "", IF(NOT($G312=""), IF($F312&lt;$G312, $N$7, $N$6), IF($F312=Dashboard!$AJ$1, $N$4, IF($F312&lt;Dashboard!$AJ$1, $N$5, IF($N312&lt;=$N$8, $N$3, $N$2)))))</f>
        <v/>
      </c>
      <c r="J312" s="14"/>
      <c r="N312" s="39" t="str">
        <f>IF($F312="", "", IF(NOT($G312=""), "", NETWORKDAYS(Dashboard!$AJ$1, $F312, Timesheet!$S$50:$S$89)-1))</f>
        <v/>
      </c>
      <c r="P312" s="39" t="str">
        <f t="shared" si="11"/>
        <v/>
      </c>
    </row>
    <row r="313" spans="1:16" x14ac:dyDescent="0.25">
      <c r="A313" s="14"/>
      <c r="B313" s="150" t="str">
        <f t="shared" si="10"/>
        <v/>
      </c>
      <c r="C313" s="14"/>
      <c r="D313" s="460"/>
      <c r="E313" s="445"/>
      <c r="F313" s="478"/>
      <c r="G313" s="489"/>
      <c r="H313" s="14"/>
      <c r="I313" s="39" t="str">
        <f>IF($F313="", "", IF(NOT($G313=""), IF($F313&lt;$G313, $N$7, $N$6), IF($F313=Dashboard!$AJ$1, $N$4, IF($F313&lt;Dashboard!$AJ$1, $N$5, IF($N313&lt;=$N$8, $N$3, $N$2)))))</f>
        <v/>
      </c>
      <c r="J313" s="14"/>
      <c r="N313" s="39" t="str">
        <f>IF($F313="", "", IF(NOT($G313=""), "", NETWORKDAYS(Dashboard!$AJ$1, $F313, Timesheet!$S$50:$S$89)-1))</f>
        <v/>
      </c>
      <c r="P313" s="39" t="str">
        <f t="shared" si="11"/>
        <v/>
      </c>
    </row>
    <row r="314" spans="1:16" x14ac:dyDescent="0.25">
      <c r="A314" s="14"/>
      <c r="B314" s="150" t="str">
        <f t="shared" si="10"/>
        <v/>
      </c>
      <c r="C314" s="14"/>
      <c r="D314" s="460"/>
      <c r="E314" s="445"/>
      <c r="F314" s="478"/>
      <c r="G314" s="489"/>
      <c r="H314" s="14"/>
      <c r="I314" s="39" t="str">
        <f>IF($F314="", "", IF(NOT($G314=""), IF($F314&lt;$G314, $N$7, $N$6), IF($F314=Dashboard!$AJ$1, $N$4, IF($F314&lt;Dashboard!$AJ$1, $N$5, IF($N314&lt;=$N$8, $N$3, $N$2)))))</f>
        <v/>
      </c>
      <c r="J314" s="14"/>
      <c r="N314" s="39" t="str">
        <f>IF($F314="", "", IF(NOT($G314=""), "", NETWORKDAYS(Dashboard!$AJ$1, $F314, Timesheet!$S$50:$S$89)-1))</f>
        <v/>
      </c>
      <c r="P314" s="39" t="str">
        <f t="shared" si="11"/>
        <v/>
      </c>
    </row>
    <row r="315" spans="1:16" x14ac:dyDescent="0.25">
      <c r="A315" s="14"/>
      <c r="B315" s="150" t="str">
        <f t="shared" si="10"/>
        <v/>
      </c>
      <c r="C315" s="14"/>
      <c r="D315" s="460"/>
      <c r="E315" s="445"/>
      <c r="F315" s="478"/>
      <c r="G315" s="489"/>
      <c r="H315" s="14"/>
      <c r="I315" s="39" t="str">
        <f>IF($F315="", "", IF(NOT($G315=""), IF($F315&lt;$G315, $N$7, $N$6), IF($F315=Dashboard!$AJ$1, $N$4, IF($F315&lt;Dashboard!$AJ$1, $N$5, IF($N315&lt;=$N$8, $N$3, $N$2)))))</f>
        <v/>
      </c>
      <c r="J315" s="14"/>
      <c r="N315" s="39" t="str">
        <f>IF($F315="", "", IF(NOT($G315=""), "", NETWORKDAYS(Dashboard!$AJ$1, $F315, Timesheet!$S$50:$S$89)-1))</f>
        <v/>
      </c>
      <c r="P315" s="39" t="str">
        <f t="shared" si="11"/>
        <v/>
      </c>
    </row>
    <row r="316" spans="1:16" x14ac:dyDescent="0.25">
      <c r="A316" s="14"/>
      <c r="B316" s="150" t="str">
        <f t="shared" si="10"/>
        <v/>
      </c>
      <c r="C316" s="14"/>
      <c r="D316" s="460"/>
      <c r="E316" s="445"/>
      <c r="F316" s="478"/>
      <c r="G316" s="489"/>
      <c r="H316" s="14"/>
      <c r="I316" s="39" t="str">
        <f>IF($F316="", "", IF(NOT($G316=""), IF($F316&lt;$G316, $N$7, $N$6), IF($F316=Dashboard!$AJ$1, $N$4, IF($F316&lt;Dashboard!$AJ$1, $N$5, IF($N316&lt;=$N$8, $N$3, $N$2)))))</f>
        <v/>
      </c>
      <c r="J316" s="14"/>
      <c r="N316" s="39" t="str">
        <f>IF($F316="", "", IF(NOT($G316=""), "", NETWORKDAYS(Dashboard!$AJ$1, $F316, Timesheet!$S$50:$S$89)-1))</f>
        <v/>
      </c>
      <c r="P316" s="39" t="str">
        <f t="shared" si="11"/>
        <v/>
      </c>
    </row>
    <row r="317" spans="1:16" x14ac:dyDescent="0.25">
      <c r="A317" s="14"/>
      <c r="B317" s="150" t="str">
        <f t="shared" si="10"/>
        <v/>
      </c>
      <c r="C317" s="14"/>
      <c r="D317" s="460"/>
      <c r="E317" s="445"/>
      <c r="F317" s="478"/>
      <c r="G317" s="489"/>
      <c r="H317" s="14"/>
      <c r="I317" s="39" t="str">
        <f>IF($F317="", "", IF(NOT($G317=""), IF($F317&lt;$G317, $N$7, $N$6), IF($F317=Dashboard!$AJ$1, $N$4, IF($F317&lt;Dashboard!$AJ$1, $N$5, IF($N317&lt;=$N$8, $N$3, $N$2)))))</f>
        <v/>
      </c>
      <c r="J317" s="14"/>
      <c r="N317" s="39" t="str">
        <f>IF($F317="", "", IF(NOT($G317=""), "", NETWORKDAYS(Dashboard!$AJ$1, $F317, Timesheet!$S$50:$S$89)-1))</f>
        <v/>
      </c>
      <c r="P317" s="39" t="str">
        <f t="shared" si="11"/>
        <v/>
      </c>
    </row>
    <row r="318" spans="1:16" x14ac:dyDescent="0.25">
      <c r="A318" s="14"/>
      <c r="B318" s="150" t="str">
        <f t="shared" si="10"/>
        <v/>
      </c>
      <c r="C318" s="14"/>
      <c r="D318" s="460"/>
      <c r="E318" s="445"/>
      <c r="F318" s="478"/>
      <c r="G318" s="489"/>
      <c r="H318" s="14"/>
      <c r="I318" s="39" t="str">
        <f>IF($F318="", "", IF(NOT($G318=""), IF($F318&lt;$G318, $N$7, $N$6), IF($F318=Dashboard!$AJ$1, $N$4, IF($F318&lt;Dashboard!$AJ$1, $N$5, IF($N318&lt;=$N$8, $N$3, $N$2)))))</f>
        <v/>
      </c>
      <c r="J318" s="14"/>
      <c r="N318" s="39" t="str">
        <f>IF($F318="", "", IF(NOT($G318=""), "", NETWORKDAYS(Dashboard!$AJ$1, $F318, Timesheet!$S$50:$S$89)-1))</f>
        <v/>
      </c>
      <c r="P318" s="39" t="str">
        <f t="shared" si="11"/>
        <v/>
      </c>
    </row>
    <row r="319" spans="1:16" x14ac:dyDescent="0.25">
      <c r="A319" s="14"/>
      <c r="B319" s="150" t="str">
        <f t="shared" si="10"/>
        <v/>
      </c>
      <c r="C319" s="14"/>
      <c r="D319" s="460"/>
      <c r="E319" s="445"/>
      <c r="F319" s="478"/>
      <c r="G319" s="489"/>
      <c r="H319" s="14"/>
      <c r="I319" s="39" t="str">
        <f>IF($F319="", "", IF(NOT($G319=""), IF($F319&lt;$G319, $N$7, $N$6), IF($F319=Dashboard!$AJ$1, $N$4, IF($F319&lt;Dashboard!$AJ$1, $N$5, IF($N319&lt;=$N$8, $N$3, $N$2)))))</f>
        <v/>
      </c>
      <c r="J319" s="14"/>
      <c r="N319" s="39" t="str">
        <f>IF($F319="", "", IF(NOT($G319=""), "", NETWORKDAYS(Dashboard!$AJ$1, $F319, Timesheet!$S$50:$S$89)-1))</f>
        <v/>
      </c>
      <c r="P319" s="39" t="str">
        <f t="shared" si="11"/>
        <v/>
      </c>
    </row>
    <row r="320" spans="1:16" x14ac:dyDescent="0.25">
      <c r="A320" s="14"/>
      <c r="B320" s="150" t="str">
        <f t="shared" si="10"/>
        <v/>
      </c>
      <c r="C320" s="14"/>
      <c r="D320" s="460"/>
      <c r="E320" s="445"/>
      <c r="F320" s="478"/>
      <c r="G320" s="489"/>
      <c r="H320" s="14"/>
      <c r="I320" s="39" t="str">
        <f>IF($F320="", "", IF(NOT($G320=""), IF($F320&lt;$G320, $N$7, $N$6), IF($F320=Dashboard!$AJ$1, $N$4, IF($F320&lt;Dashboard!$AJ$1, $N$5, IF($N320&lt;=$N$8, $N$3, $N$2)))))</f>
        <v/>
      </c>
      <c r="J320" s="14"/>
      <c r="N320" s="39" t="str">
        <f>IF($F320="", "", IF(NOT($G320=""), "", NETWORKDAYS(Dashboard!$AJ$1, $F320, Timesheet!$S$50:$S$89)-1))</f>
        <v/>
      </c>
      <c r="P320" s="39" t="str">
        <f t="shared" si="11"/>
        <v/>
      </c>
    </row>
    <row r="321" spans="1:16" x14ac:dyDescent="0.25">
      <c r="A321" s="14"/>
      <c r="B321" s="150" t="str">
        <f t="shared" si="10"/>
        <v/>
      </c>
      <c r="C321" s="14"/>
      <c r="D321" s="460"/>
      <c r="E321" s="445"/>
      <c r="F321" s="478"/>
      <c r="G321" s="489"/>
      <c r="H321" s="14"/>
      <c r="I321" s="39" t="str">
        <f>IF($F321="", "", IF(NOT($G321=""), IF($F321&lt;$G321, $N$7, $N$6), IF($F321=Dashboard!$AJ$1, $N$4, IF($F321&lt;Dashboard!$AJ$1, $N$5, IF($N321&lt;=$N$8, $N$3, $N$2)))))</f>
        <v/>
      </c>
      <c r="J321" s="14"/>
      <c r="N321" s="39" t="str">
        <f>IF($F321="", "", IF(NOT($G321=""), "", NETWORKDAYS(Dashboard!$AJ$1, $F321, Timesheet!$S$50:$S$89)-1))</f>
        <v/>
      </c>
      <c r="P321" s="39" t="str">
        <f t="shared" si="11"/>
        <v/>
      </c>
    </row>
    <row r="322" spans="1:16" x14ac:dyDescent="0.25">
      <c r="A322" s="14"/>
      <c r="B322" s="150" t="str">
        <f t="shared" si="10"/>
        <v/>
      </c>
      <c r="C322" s="14"/>
      <c r="D322" s="460"/>
      <c r="E322" s="445"/>
      <c r="F322" s="478"/>
      <c r="G322" s="489"/>
      <c r="H322" s="14"/>
      <c r="I322" s="39" t="str">
        <f>IF($F322="", "", IF(NOT($G322=""), IF($F322&lt;$G322, $N$7, $N$6), IF($F322=Dashboard!$AJ$1, $N$4, IF($F322&lt;Dashboard!$AJ$1, $N$5, IF($N322&lt;=$N$8, $N$3, $N$2)))))</f>
        <v/>
      </c>
      <c r="J322" s="14"/>
      <c r="N322" s="39" t="str">
        <f>IF($F322="", "", IF(NOT($G322=""), "", NETWORKDAYS(Dashboard!$AJ$1, $F322, Timesheet!$S$50:$S$89)-1))</f>
        <v/>
      </c>
      <c r="P322" s="39" t="str">
        <f t="shared" si="11"/>
        <v/>
      </c>
    </row>
    <row r="323" spans="1:16" x14ac:dyDescent="0.25">
      <c r="A323" s="14"/>
      <c r="B323" s="150" t="str">
        <f t="shared" si="10"/>
        <v/>
      </c>
      <c r="C323" s="14"/>
      <c r="D323" s="460"/>
      <c r="E323" s="445"/>
      <c r="F323" s="478"/>
      <c r="G323" s="489"/>
      <c r="H323" s="14"/>
      <c r="I323" s="39" t="str">
        <f>IF($F323="", "", IF(NOT($G323=""), IF($F323&lt;$G323, $N$7, $N$6), IF($F323=Dashboard!$AJ$1, $N$4, IF($F323&lt;Dashboard!$AJ$1, $N$5, IF($N323&lt;=$N$8, $N$3, $N$2)))))</f>
        <v/>
      </c>
      <c r="J323" s="14"/>
      <c r="N323" s="39" t="str">
        <f>IF($F323="", "", IF(NOT($G323=""), "", NETWORKDAYS(Dashboard!$AJ$1, $F323, Timesheet!$S$50:$S$89)-1))</f>
        <v/>
      </c>
      <c r="P323" s="39" t="str">
        <f t="shared" si="11"/>
        <v/>
      </c>
    </row>
    <row r="324" spans="1:16" x14ac:dyDescent="0.25">
      <c r="A324" s="14"/>
      <c r="B324" s="150" t="str">
        <f t="shared" si="10"/>
        <v/>
      </c>
      <c r="C324" s="14"/>
      <c r="D324" s="460"/>
      <c r="E324" s="445"/>
      <c r="F324" s="478"/>
      <c r="G324" s="489"/>
      <c r="H324" s="14"/>
      <c r="I324" s="39" t="str">
        <f>IF($F324="", "", IF(NOT($G324=""), IF($F324&lt;$G324, $N$7, $N$6), IF($F324=Dashboard!$AJ$1, $N$4, IF($F324&lt;Dashboard!$AJ$1, $N$5, IF($N324&lt;=$N$8, $N$3, $N$2)))))</f>
        <v/>
      </c>
      <c r="J324" s="14"/>
      <c r="N324" s="39" t="str">
        <f>IF($F324="", "", IF(NOT($G324=""), "", NETWORKDAYS(Dashboard!$AJ$1, $F324, Timesheet!$S$50:$S$89)-1))</f>
        <v/>
      </c>
      <c r="P324" s="39" t="str">
        <f t="shared" si="11"/>
        <v/>
      </c>
    </row>
    <row r="325" spans="1:16" x14ac:dyDescent="0.25">
      <c r="A325" s="14"/>
      <c r="B325" s="150" t="str">
        <f t="shared" si="10"/>
        <v/>
      </c>
      <c r="C325" s="14"/>
      <c r="D325" s="460"/>
      <c r="E325" s="445"/>
      <c r="F325" s="478"/>
      <c r="G325" s="489"/>
      <c r="H325" s="14"/>
      <c r="I325" s="39" t="str">
        <f>IF($F325="", "", IF(NOT($G325=""), IF($F325&lt;$G325, $N$7, $N$6), IF($F325=Dashboard!$AJ$1, $N$4, IF($F325&lt;Dashboard!$AJ$1, $N$5, IF($N325&lt;=$N$8, $N$3, $N$2)))))</f>
        <v/>
      </c>
      <c r="J325" s="14"/>
      <c r="N325" s="39" t="str">
        <f>IF($F325="", "", IF(NOT($G325=""), "", NETWORKDAYS(Dashboard!$AJ$1, $F325, Timesheet!$S$50:$S$89)-1))</f>
        <v/>
      </c>
      <c r="P325" s="39" t="str">
        <f t="shared" si="11"/>
        <v/>
      </c>
    </row>
    <row r="326" spans="1:16" x14ac:dyDescent="0.25">
      <c r="A326" s="14"/>
      <c r="B326" s="150" t="str">
        <f t="shared" si="10"/>
        <v/>
      </c>
      <c r="C326" s="14"/>
      <c r="D326" s="460"/>
      <c r="E326" s="445"/>
      <c r="F326" s="478"/>
      <c r="G326" s="489"/>
      <c r="H326" s="14"/>
      <c r="I326" s="39" t="str">
        <f>IF($F326="", "", IF(NOT($G326=""), IF($F326&lt;$G326, $N$7, $N$6), IF($F326=Dashboard!$AJ$1, $N$4, IF($F326&lt;Dashboard!$AJ$1, $N$5, IF($N326&lt;=$N$8, $N$3, $N$2)))))</f>
        <v/>
      </c>
      <c r="J326" s="14"/>
      <c r="N326" s="39" t="str">
        <f>IF($F326="", "", IF(NOT($G326=""), "", NETWORKDAYS(Dashboard!$AJ$1, $F326, Timesheet!$S$50:$S$89)-1))</f>
        <v/>
      </c>
      <c r="P326" s="39" t="str">
        <f t="shared" si="11"/>
        <v/>
      </c>
    </row>
    <row r="327" spans="1:16" x14ac:dyDescent="0.25">
      <c r="A327" s="14"/>
      <c r="B327" s="150" t="str">
        <f t="shared" si="10"/>
        <v/>
      </c>
      <c r="C327" s="14"/>
      <c r="D327" s="460"/>
      <c r="E327" s="445"/>
      <c r="F327" s="478"/>
      <c r="G327" s="489"/>
      <c r="H327" s="14"/>
      <c r="I327" s="39" t="str">
        <f>IF($F327="", "", IF(NOT($G327=""), IF($F327&lt;$G327, $N$7, $N$6), IF($F327=Dashboard!$AJ$1, $N$4, IF($F327&lt;Dashboard!$AJ$1, $N$5, IF($N327&lt;=$N$8, $N$3, $N$2)))))</f>
        <v/>
      </c>
      <c r="J327" s="14"/>
      <c r="N327" s="39" t="str">
        <f>IF($F327="", "", IF(NOT($G327=""), "", NETWORKDAYS(Dashboard!$AJ$1, $F327, Timesheet!$S$50:$S$89)-1))</f>
        <v/>
      </c>
      <c r="P327" s="39" t="str">
        <f t="shared" si="11"/>
        <v/>
      </c>
    </row>
    <row r="328" spans="1:16" x14ac:dyDescent="0.25">
      <c r="A328" s="14"/>
      <c r="B328" s="150" t="str">
        <f t="shared" si="10"/>
        <v/>
      </c>
      <c r="C328" s="14"/>
      <c r="D328" s="460"/>
      <c r="E328" s="445"/>
      <c r="F328" s="478"/>
      <c r="G328" s="489"/>
      <c r="H328" s="14"/>
      <c r="I328" s="39" t="str">
        <f>IF($F328="", "", IF(NOT($G328=""), IF($F328&lt;$G328, $N$7, $N$6), IF($F328=Dashboard!$AJ$1, $N$4, IF($F328&lt;Dashboard!$AJ$1, $N$5, IF($N328&lt;=$N$8, $N$3, $N$2)))))</f>
        <v/>
      </c>
      <c r="J328" s="14"/>
      <c r="N328" s="39" t="str">
        <f>IF($F328="", "", IF(NOT($G328=""), "", NETWORKDAYS(Dashboard!$AJ$1, $F328, Timesheet!$S$50:$S$89)-1))</f>
        <v/>
      </c>
      <c r="P328" s="39" t="str">
        <f t="shared" si="11"/>
        <v/>
      </c>
    </row>
    <row r="329" spans="1:16" x14ac:dyDescent="0.25">
      <c r="A329" s="14"/>
      <c r="B329" s="150" t="str">
        <f t="shared" si="10"/>
        <v/>
      </c>
      <c r="C329" s="14"/>
      <c r="D329" s="460"/>
      <c r="E329" s="445"/>
      <c r="F329" s="478"/>
      <c r="G329" s="489"/>
      <c r="H329" s="14"/>
      <c r="I329" s="39" t="str">
        <f>IF($F329="", "", IF(NOT($G329=""), IF($F329&lt;$G329, $N$7, $N$6), IF($F329=Dashboard!$AJ$1, $N$4, IF($F329&lt;Dashboard!$AJ$1, $N$5, IF($N329&lt;=$N$8, $N$3, $N$2)))))</f>
        <v/>
      </c>
      <c r="J329" s="14"/>
      <c r="N329" s="39" t="str">
        <f>IF($F329="", "", IF(NOT($G329=""), "", NETWORKDAYS(Dashboard!$AJ$1, $F329, Timesheet!$S$50:$S$89)-1))</f>
        <v/>
      </c>
      <c r="P329" s="39" t="str">
        <f t="shared" si="11"/>
        <v/>
      </c>
    </row>
    <row r="330" spans="1:16" x14ac:dyDescent="0.25">
      <c r="A330" s="14"/>
      <c r="B330" s="150" t="str">
        <f t="shared" si="10"/>
        <v/>
      </c>
      <c r="C330" s="14"/>
      <c r="D330" s="460"/>
      <c r="E330" s="445"/>
      <c r="F330" s="478"/>
      <c r="G330" s="489"/>
      <c r="H330" s="14"/>
      <c r="I330" s="39" t="str">
        <f>IF($F330="", "", IF(NOT($G330=""), IF($F330&lt;$G330, $N$7, $N$6), IF($F330=Dashboard!$AJ$1, $N$4, IF($F330&lt;Dashboard!$AJ$1, $N$5, IF($N330&lt;=$N$8, $N$3, $N$2)))))</f>
        <v/>
      </c>
      <c r="J330" s="14"/>
      <c r="N330" s="39" t="str">
        <f>IF($F330="", "", IF(NOT($G330=""), "", NETWORKDAYS(Dashboard!$AJ$1, $F330, Timesheet!$S$50:$S$89)-1))</f>
        <v/>
      </c>
      <c r="P330" s="39" t="str">
        <f t="shared" si="11"/>
        <v/>
      </c>
    </row>
    <row r="331" spans="1:16" x14ac:dyDescent="0.25">
      <c r="A331" s="14"/>
      <c r="B331" s="150" t="str">
        <f t="shared" si="10"/>
        <v/>
      </c>
      <c r="C331" s="14"/>
      <c r="D331" s="460"/>
      <c r="E331" s="445"/>
      <c r="F331" s="478"/>
      <c r="G331" s="489"/>
      <c r="H331" s="14"/>
      <c r="I331" s="39" t="str">
        <f>IF($F331="", "", IF(NOT($G331=""), IF($F331&lt;$G331, $N$7, $N$6), IF($F331=Dashboard!$AJ$1, $N$4, IF($F331&lt;Dashboard!$AJ$1, $N$5, IF($N331&lt;=$N$8, $N$3, $N$2)))))</f>
        <v/>
      </c>
      <c r="J331" s="14"/>
      <c r="N331" s="39" t="str">
        <f>IF($F331="", "", IF(NOT($G331=""), "", NETWORKDAYS(Dashboard!$AJ$1, $F331, Timesheet!$S$50:$S$89)-1))</f>
        <v/>
      </c>
      <c r="P331" s="39" t="str">
        <f t="shared" si="11"/>
        <v/>
      </c>
    </row>
    <row r="332" spans="1:16" x14ac:dyDescent="0.25">
      <c r="A332" s="14"/>
      <c r="B332" s="150" t="str">
        <f t="shared" ref="B332:B395" si="12">IFERROR(INDEX($B$5:$B$7, MATCH($I332, $D$5:$D$7, 0)), "")</f>
        <v/>
      </c>
      <c r="C332" s="14"/>
      <c r="D332" s="460"/>
      <c r="E332" s="445"/>
      <c r="F332" s="478"/>
      <c r="G332" s="489"/>
      <c r="H332" s="14"/>
      <c r="I332" s="39" t="str">
        <f>IF($F332="", "", IF(NOT($G332=""), IF($F332&lt;$G332, $N$7, $N$6), IF($F332=Dashboard!$AJ$1, $N$4, IF($F332&lt;Dashboard!$AJ$1, $N$5, IF($N332&lt;=$N$8, $N$3, $N$2)))))</f>
        <v/>
      </c>
      <c r="J332" s="14"/>
      <c r="N332" s="39" t="str">
        <f>IF($F332="", "", IF(NOT($G332=""), "", NETWORKDAYS(Dashboard!$AJ$1, $F332, Timesheet!$S$50:$S$89)-1))</f>
        <v/>
      </c>
      <c r="P332" s="39" t="str">
        <f t="shared" ref="P332:P395" si="13">IF($I332="", "", IF(COUNTIF($G$2:$G$5, $I332)&gt;0, $P$7, $I332))</f>
        <v/>
      </c>
    </row>
    <row r="333" spans="1:16" x14ac:dyDescent="0.25">
      <c r="A333" s="14"/>
      <c r="B333" s="150" t="str">
        <f t="shared" si="12"/>
        <v/>
      </c>
      <c r="C333" s="14"/>
      <c r="D333" s="460"/>
      <c r="E333" s="445"/>
      <c r="F333" s="478"/>
      <c r="G333" s="489"/>
      <c r="H333" s="14"/>
      <c r="I333" s="39" t="str">
        <f>IF($F333="", "", IF(NOT($G333=""), IF($F333&lt;$G333, $N$7, $N$6), IF($F333=Dashboard!$AJ$1, $N$4, IF($F333&lt;Dashboard!$AJ$1, $N$5, IF($N333&lt;=$N$8, $N$3, $N$2)))))</f>
        <v/>
      </c>
      <c r="J333" s="14"/>
      <c r="N333" s="39" t="str">
        <f>IF($F333="", "", IF(NOT($G333=""), "", NETWORKDAYS(Dashboard!$AJ$1, $F333, Timesheet!$S$50:$S$89)-1))</f>
        <v/>
      </c>
      <c r="P333" s="39" t="str">
        <f t="shared" si="13"/>
        <v/>
      </c>
    </row>
    <row r="334" spans="1:16" x14ac:dyDescent="0.25">
      <c r="A334" s="14"/>
      <c r="B334" s="150" t="str">
        <f t="shared" si="12"/>
        <v/>
      </c>
      <c r="C334" s="14"/>
      <c r="D334" s="460"/>
      <c r="E334" s="445"/>
      <c r="F334" s="478"/>
      <c r="G334" s="489"/>
      <c r="H334" s="14"/>
      <c r="I334" s="39" t="str">
        <f>IF($F334="", "", IF(NOT($G334=""), IF($F334&lt;$G334, $N$7, $N$6), IF($F334=Dashboard!$AJ$1, $N$4, IF($F334&lt;Dashboard!$AJ$1, $N$5, IF($N334&lt;=$N$8, $N$3, $N$2)))))</f>
        <v/>
      </c>
      <c r="J334" s="14"/>
      <c r="N334" s="39" t="str">
        <f>IF($F334="", "", IF(NOT($G334=""), "", NETWORKDAYS(Dashboard!$AJ$1, $F334, Timesheet!$S$50:$S$89)-1))</f>
        <v/>
      </c>
      <c r="P334" s="39" t="str">
        <f t="shared" si="13"/>
        <v/>
      </c>
    </row>
    <row r="335" spans="1:16" x14ac:dyDescent="0.25">
      <c r="A335" s="14"/>
      <c r="B335" s="150" t="str">
        <f t="shared" si="12"/>
        <v/>
      </c>
      <c r="C335" s="14"/>
      <c r="D335" s="460"/>
      <c r="E335" s="445"/>
      <c r="F335" s="478"/>
      <c r="G335" s="489"/>
      <c r="H335" s="14"/>
      <c r="I335" s="39" t="str">
        <f>IF($F335="", "", IF(NOT($G335=""), IF($F335&lt;$G335, $N$7, $N$6), IF($F335=Dashboard!$AJ$1, $N$4, IF($F335&lt;Dashboard!$AJ$1, $N$5, IF($N335&lt;=$N$8, $N$3, $N$2)))))</f>
        <v/>
      </c>
      <c r="J335" s="14"/>
      <c r="N335" s="39" t="str">
        <f>IF($F335="", "", IF(NOT($G335=""), "", NETWORKDAYS(Dashboard!$AJ$1, $F335, Timesheet!$S$50:$S$89)-1))</f>
        <v/>
      </c>
      <c r="P335" s="39" t="str">
        <f t="shared" si="13"/>
        <v/>
      </c>
    </row>
    <row r="336" spans="1:16" x14ac:dyDescent="0.25">
      <c r="A336" s="14"/>
      <c r="B336" s="150" t="str">
        <f t="shared" si="12"/>
        <v/>
      </c>
      <c r="C336" s="14"/>
      <c r="D336" s="460"/>
      <c r="E336" s="445"/>
      <c r="F336" s="478"/>
      <c r="G336" s="489"/>
      <c r="H336" s="14"/>
      <c r="I336" s="39" t="str">
        <f>IF($F336="", "", IF(NOT($G336=""), IF($F336&lt;$G336, $N$7, $N$6), IF($F336=Dashboard!$AJ$1, $N$4, IF($F336&lt;Dashboard!$AJ$1, $N$5, IF($N336&lt;=$N$8, $N$3, $N$2)))))</f>
        <v/>
      </c>
      <c r="J336" s="14"/>
      <c r="N336" s="39" t="str">
        <f>IF($F336="", "", IF(NOT($G336=""), "", NETWORKDAYS(Dashboard!$AJ$1, $F336, Timesheet!$S$50:$S$89)-1))</f>
        <v/>
      </c>
      <c r="P336" s="39" t="str">
        <f t="shared" si="13"/>
        <v/>
      </c>
    </row>
    <row r="337" spans="1:16" x14ac:dyDescent="0.25">
      <c r="A337" s="14"/>
      <c r="B337" s="150" t="str">
        <f t="shared" si="12"/>
        <v/>
      </c>
      <c r="C337" s="14"/>
      <c r="D337" s="460"/>
      <c r="E337" s="445"/>
      <c r="F337" s="478"/>
      <c r="G337" s="489"/>
      <c r="H337" s="14"/>
      <c r="I337" s="39" t="str">
        <f>IF($F337="", "", IF(NOT($G337=""), IF($F337&lt;$G337, $N$7, $N$6), IF($F337=Dashboard!$AJ$1, $N$4, IF($F337&lt;Dashboard!$AJ$1, $N$5, IF($N337&lt;=$N$8, $N$3, $N$2)))))</f>
        <v/>
      </c>
      <c r="J337" s="14"/>
      <c r="N337" s="39" t="str">
        <f>IF($F337="", "", IF(NOT($G337=""), "", NETWORKDAYS(Dashboard!$AJ$1, $F337, Timesheet!$S$50:$S$89)-1))</f>
        <v/>
      </c>
      <c r="P337" s="39" t="str">
        <f t="shared" si="13"/>
        <v/>
      </c>
    </row>
    <row r="338" spans="1:16" x14ac:dyDescent="0.25">
      <c r="A338" s="14"/>
      <c r="B338" s="150" t="str">
        <f t="shared" si="12"/>
        <v/>
      </c>
      <c r="C338" s="14"/>
      <c r="D338" s="460"/>
      <c r="E338" s="445"/>
      <c r="F338" s="478"/>
      <c r="G338" s="489"/>
      <c r="H338" s="14"/>
      <c r="I338" s="39" t="str">
        <f>IF($F338="", "", IF(NOT($G338=""), IF($F338&lt;$G338, $N$7, $N$6), IF($F338=Dashboard!$AJ$1, $N$4, IF($F338&lt;Dashboard!$AJ$1, $N$5, IF($N338&lt;=$N$8, $N$3, $N$2)))))</f>
        <v/>
      </c>
      <c r="J338" s="14"/>
      <c r="N338" s="39" t="str">
        <f>IF($F338="", "", IF(NOT($G338=""), "", NETWORKDAYS(Dashboard!$AJ$1, $F338, Timesheet!$S$50:$S$89)-1))</f>
        <v/>
      </c>
      <c r="P338" s="39" t="str">
        <f t="shared" si="13"/>
        <v/>
      </c>
    </row>
    <row r="339" spans="1:16" x14ac:dyDescent="0.25">
      <c r="A339" s="14"/>
      <c r="B339" s="150" t="str">
        <f t="shared" si="12"/>
        <v/>
      </c>
      <c r="C339" s="14"/>
      <c r="D339" s="460"/>
      <c r="E339" s="445"/>
      <c r="F339" s="478"/>
      <c r="G339" s="489"/>
      <c r="H339" s="14"/>
      <c r="I339" s="39" t="str">
        <f>IF($F339="", "", IF(NOT($G339=""), IF($F339&lt;$G339, $N$7, $N$6), IF($F339=Dashboard!$AJ$1, $N$4, IF($F339&lt;Dashboard!$AJ$1, $N$5, IF($N339&lt;=$N$8, $N$3, $N$2)))))</f>
        <v/>
      </c>
      <c r="J339" s="14"/>
      <c r="N339" s="39" t="str">
        <f>IF($F339="", "", IF(NOT($G339=""), "", NETWORKDAYS(Dashboard!$AJ$1, $F339, Timesheet!$S$50:$S$89)-1))</f>
        <v/>
      </c>
      <c r="P339" s="39" t="str">
        <f t="shared" si="13"/>
        <v/>
      </c>
    </row>
    <row r="340" spans="1:16" x14ac:dyDescent="0.25">
      <c r="A340" s="14"/>
      <c r="B340" s="150" t="str">
        <f t="shared" si="12"/>
        <v/>
      </c>
      <c r="C340" s="14"/>
      <c r="D340" s="460"/>
      <c r="E340" s="445"/>
      <c r="F340" s="478"/>
      <c r="G340" s="489"/>
      <c r="H340" s="14"/>
      <c r="I340" s="39" t="str">
        <f>IF($F340="", "", IF(NOT($G340=""), IF($F340&lt;$G340, $N$7, $N$6), IF($F340=Dashboard!$AJ$1, $N$4, IF($F340&lt;Dashboard!$AJ$1, $N$5, IF($N340&lt;=$N$8, $N$3, $N$2)))))</f>
        <v/>
      </c>
      <c r="J340" s="14"/>
      <c r="N340" s="39" t="str">
        <f>IF($F340="", "", IF(NOT($G340=""), "", NETWORKDAYS(Dashboard!$AJ$1, $F340, Timesheet!$S$50:$S$89)-1))</f>
        <v/>
      </c>
      <c r="P340" s="39" t="str">
        <f t="shared" si="13"/>
        <v/>
      </c>
    </row>
    <row r="341" spans="1:16" x14ac:dyDescent="0.25">
      <c r="A341" s="14"/>
      <c r="B341" s="150" t="str">
        <f t="shared" si="12"/>
        <v/>
      </c>
      <c r="C341" s="14"/>
      <c r="D341" s="460"/>
      <c r="E341" s="445"/>
      <c r="F341" s="478"/>
      <c r="G341" s="489"/>
      <c r="H341" s="14"/>
      <c r="I341" s="39" t="str">
        <f>IF($F341="", "", IF(NOT($G341=""), IF($F341&lt;$G341, $N$7, $N$6), IF($F341=Dashboard!$AJ$1, $N$4, IF($F341&lt;Dashboard!$AJ$1, $N$5, IF($N341&lt;=$N$8, $N$3, $N$2)))))</f>
        <v/>
      </c>
      <c r="J341" s="14"/>
      <c r="N341" s="39" t="str">
        <f>IF($F341="", "", IF(NOT($G341=""), "", NETWORKDAYS(Dashboard!$AJ$1, $F341, Timesheet!$S$50:$S$89)-1))</f>
        <v/>
      </c>
      <c r="P341" s="39" t="str">
        <f t="shared" si="13"/>
        <v/>
      </c>
    </row>
    <row r="342" spans="1:16" x14ac:dyDescent="0.25">
      <c r="A342" s="14"/>
      <c r="B342" s="150" t="str">
        <f t="shared" si="12"/>
        <v/>
      </c>
      <c r="C342" s="14"/>
      <c r="D342" s="460"/>
      <c r="E342" s="445"/>
      <c r="F342" s="478"/>
      <c r="G342" s="489"/>
      <c r="H342" s="14"/>
      <c r="I342" s="39" t="str">
        <f>IF($F342="", "", IF(NOT($G342=""), IF($F342&lt;$G342, $N$7, $N$6), IF($F342=Dashboard!$AJ$1, $N$4, IF($F342&lt;Dashboard!$AJ$1, $N$5, IF($N342&lt;=$N$8, $N$3, $N$2)))))</f>
        <v/>
      </c>
      <c r="J342" s="14"/>
      <c r="N342" s="39" t="str">
        <f>IF($F342="", "", IF(NOT($G342=""), "", NETWORKDAYS(Dashboard!$AJ$1, $F342, Timesheet!$S$50:$S$89)-1))</f>
        <v/>
      </c>
      <c r="P342" s="39" t="str">
        <f t="shared" si="13"/>
        <v/>
      </c>
    </row>
    <row r="343" spans="1:16" x14ac:dyDescent="0.25">
      <c r="A343" s="14"/>
      <c r="B343" s="150" t="str">
        <f t="shared" si="12"/>
        <v/>
      </c>
      <c r="C343" s="14"/>
      <c r="D343" s="460"/>
      <c r="E343" s="445"/>
      <c r="F343" s="478"/>
      <c r="G343" s="489"/>
      <c r="H343" s="14"/>
      <c r="I343" s="39" t="str">
        <f>IF($F343="", "", IF(NOT($G343=""), IF($F343&lt;$G343, $N$7, $N$6), IF($F343=Dashboard!$AJ$1, $N$4, IF($F343&lt;Dashboard!$AJ$1, $N$5, IF($N343&lt;=$N$8, $N$3, $N$2)))))</f>
        <v/>
      </c>
      <c r="J343" s="14"/>
      <c r="N343" s="39" t="str">
        <f>IF($F343="", "", IF(NOT($G343=""), "", NETWORKDAYS(Dashboard!$AJ$1, $F343, Timesheet!$S$50:$S$89)-1))</f>
        <v/>
      </c>
      <c r="P343" s="39" t="str">
        <f t="shared" si="13"/>
        <v/>
      </c>
    </row>
    <row r="344" spans="1:16" x14ac:dyDescent="0.25">
      <c r="A344" s="14"/>
      <c r="B344" s="150" t="str">
        <f t="shared" si="12"/>
        <v/>
      </c>
      <c r="C344" s="14"/>
      <c r="D344" s="460"/>
      <c r="E344" s="445"/>
      <c r="F344" s="478"/>
      <c r="G344" s="489"/>
      <c r="H344" s="14"/>
      <c r="I344" s="39" t="str">
        <f>IF($F344="", "", IF(NOT($G344=""), IF($F344&lt;$G344, $N$7, $N$6), IF($F344=Dashboard!$AJ$1, $N$4, IF($F344&lt;Dashboard!$AJ$1, $N$5, IF($N344&lt;=$N$8, $N$3, $N$2)))))</f>
        <v/>
      </c>
      <c r="J344" s="14"/>
      <c r="N344" s="39" t="str">
        <f>IF($F344="", "", IF(NOT($G344=""), "", NETWORKDAYS(Dashboard!$AJ$1, $F344, Timesheet!$S$50:$S$89)-1))</f>
        <v/>
      </c>
      <c r="P344" s="39" t="str">
        <f t="shared" si="13"/>
        <v/>
      </c>
    </row>
    <row r="345" spans="1:16" x14ac:dyDescent="0.25">
      <c r="A345" s="14"/>
      <c r="B345" s="150" t="str">
        <f t="shared" si="12"/>
        <v/>
      </c>
      <c r="C345" s="14"/>
      <c r="D345" s="460"/>
      <c r="E345" s="445"/>
      <c r="F345" s="478"/>
      <c r="G345" s="489"/>
      <c r="H345" s="14"/>
      <c r="I345" s="39" t="str">
        <f>IF($F345="", "", IF(NOT($G345=""), IF($F345&lt;$G345, $N$7, $N$6), IF($F345=Dashboard!$AJ$1, $N$4, IF($F345&lt;Dashboard!$AJ$1, $N$5, IF($N345&lt;=$N$8, $N$3, $N$2)))))</f>
        <v/>
      </c>
      <c r="J345" s="14"/>
      <c r="N345" s="39" t="str">
        <f>IF($F345="", "", IF(NOT($G345=""), "", NETWORKDAYS(Dashboard!$AJ$1, $F345, Timesheet!$S$50:$S$89)-1))</f>
        <v/>
      </c>
      <c r="P345" s="39" t="str">
        <f t="shared" si="13"/>
        <v/>
      </c>
    </row>
    <row r="346" spans="1:16" x14ac:dyDescent="0.25">
      <c r="A346" s="14"/>
      <c r="B346" s="150" t="str">
        <f t="shared" si="12"/>
        <v/>
      </c>
      <c r="C346" s="14"/>
      <c r="D346" s="460"/>
      <c r="E346" s="445"/>
      <c r="F346" s="478"/>
      <c r="G346" s="489"/>
      <c r="H346" s="14"/>
      <c r="I346" s="39" t="str">
        <f>IF($F346="", "", IF(NOT($G346=""), IF($F346&lt;$G346, $N$7, $N$6), IF($F346=Dashboard!$AJ$1, $N$4, IF($F346&lt;Dashboard!$AJ$1, $N$5, IF($N346&lt;=$N$8, $N$3, $N$2)))))</f>
        <v/>
      </c>
      <c r="J346" s="14"/>
      <c r="N346" s="39" t="str">
        <f>IF($F346="", "", IF(NOT($G346=""), "", NETWORKDAYS(Dashboard!$AJ$1, $F346, Timesheet!$S$50:$S$89)-1))</f>
        <v/>
      </c>
      <c r="P346" s="39" t="str">
        <f t="shared" si="13"/>
        <v/>
      </c>
    </row>
    <row r="347" spans="1:16" x14ac:dyDescent="0.25">
      <c r="A347" s="14"/>
      <c r="B347" s="150" t="str">
        <f t="shared" si="12"/>
        <v/>
      </c>
      <c r="C347" s="14"/>
      <c r="D347" s="460"/>
      <c r="E347" s="445"/>
      <c r="F347" s="478"/>
      <c r="G347" s="489"/>
      <c r="H347" s="14"/>
      <c r="I347" s="39" t="str">
        <f>IF($F347="", "", IF(NOT($G347=""), IF($F347&lt;$G347, $N$7, $N$6), IF($F347=Dashboard!$AJ$1, $N$4, IF($F347&lt;Dashboard!$AJ$1, $N$5, IF($N347&lt;=$N$8, $N$3, $N$2)))))</f>
        <v/>
      </c>
      <c r="J347" s="14"/>
      <c r="N347" s="39" t="str">
        <f>IF($F347="", "", IF(NOT($G347=""), "", NETWORKDAYS(Dashboard!$AJ$1, $F347, Timesheet!$S$50:$S$89)-1))</f>
        <v/>
      </c>
      <c r="P347" s="39" t="str">
        <f t="shared" si="13"/>
        <v/>
      </c>
    </row>
    <row r="348" spans="1:16" x14ac:dyDescent="0.25">
      <c r="A348" s="14"/>
      <c r="B348" s="150" t="str">
        <f t="shared" si="12"/>
        <v/>
      </c>
      <c r="C348" s="14"/>
      <c r="D348" s="460"/>
      <c r="E348" s="445"/>
      <c r="F348" s="478"/>
      <c r="G348" s="489"/>
      <c r="H348" s="14"/>
      <c r="I348" s="39" t="str">
        <f>IF($F348="", "", IF(NOT($G348=""), IF($F348&lt;$G348, $N$7, $N$6), IF($F348=Dashboard!$AJ$1, $N$4, IF($F348&lt;Dashboard!$AJ$1, $N$5, IF($N348&lt;=$N$8, $N$3, $N$2)))))</f>
        <v/>
      </c>
      <c r="J348" s="14"/>
      <c r="N348" s="39" t="str">
        <f>IF($F348="", "", IF(NOT($G348=""), "", NETWORKDAYS(Dashboard!$AJ$1, $F348, Timesheet!$S$50:$S$89)-1))</f>
        <v/>
      </c>
      <c r="P348" s="39" t="str">
        <f t="shared" si="13"/>
        <v/>
      </c>
    </row>
    <row r="349" spans="1:16" x14ac:dyDescent="0.25">
      <c r="A349" s="14"/>
      <c r="B349" s="150" t="str">
        <f t="shared" si="12"/>
        <v/>
      </c>
      <c r="C349" s="14"/>
      <c r="D349" s="460"/>
      <c r="E349" s="445"/>
      <c r="F349" s="478"/>
      <c r="G349" s="489"/>
      <c r="H349" s="14"/>
      <c r="I349" s="39" t="str">
        <f>IF($F349="", "", IF(NOT($G349=""), IF($F349&lt;$G349, $N$7, $N$6), IF($F349=Dashboard!$AJ$1, $N$4, IF($F349&lt;Dashboard!$AJ$1, $N$5, IF($N349&lt;=$N$8, $N$3, $N$2)))))</f>
        <v/>
      </c>
      <c r="J349" s="14"/>
      <c r="N349" s="39" t="str">
        <f>IF($F349="", "", IF(NOT($G349=""), "", NETWORKDAYS(Dashboard!$AJ$1, $F349, Timesheet!$S$50:$S$89)-1))</f>
        <v/>
      </c>
      <c r="P349" s="39" t="str">
        <f t="shared" si="13"/>
        <v/>
      </c>
    </row>
    <row r="350" spans="1:16" x14ac:dyDescent="0.25">
      <c r="A350" s="14"/>
      <c r="B350" s="150" t="str">
        <f t="shared" si="12"/>
        <v/>
      </c>
      <c r="C350" s="14"/>
      <c r="D350" s="460"/>
      <c r="E350" s="445"/>
      <c r="F350" s="478"/>
      <c r="G350" s="489"/>
      <c r="H350" s="14"/>
      <c r="I350" s="39" t="str">
        <f>IF($F350="", "", IF(NOT($G350=""), IF($F350&lt;$G350, $N$7, $N$6), IF($F350=Dashboard!$AJ$1, $N$4, IF($F350&lt;Dashboard!$AJ$1, $N$5, IF($N350&lt;=$N$8, $N$3, $N$2)))))</f>
        <v/>
      </c>
      <c r="J350" s="14"/>
      <c r="N350" s="39" t="str">
        <f>IF($F350="", "", IF(NOT($G350=""), "", NETWORKDAYS(Dashboard!$AJ$1, $F350, Timesheet!$S$50:$S$89)-1))</f>
        <v/>
      </c>
      <c r="P350" s="39" t="str">
        <f t="shared" si="13"/>
        <v/>
      </c>
    </row>
    <row r="351" spans="1:16" x14ac:dyDescent="0.25">
      <c r="A351" s="14"/>
      <c r="B351" s="150" t="str">
        <f t="shared" si="12"/>
        <v/>
      </c>
      <c r="C351" s="14"/>
      <c r="D351" s="460"/>
      <c r="E351" s="445"/>
      <c r="F351" s="478"/>
      <c r="G351" s="489"/>
      <c r="H351" s="14"/>
      <c r="I351" s="39" t="str">
        <f>IF($F351="", "", IF(NOT($G351=""), IF($F351&lt;$G351, $N$7, $N$6), IF($F351=Dashboard!$AJ$1, $N$4, IF($F351&lt;Dashboard!$AJ$1, $N$5, IF($N351&lt;=$N$8, $N$3, $N$2)))))</f>
        <v/>
      </c>
      <c r="J351" s="14"/>
      <c r="N351" s="39" t="str">
        <f>IF($F351="", "", IF(NOT($G351=""), "", NETWORKDAYS(Dashboard!$AJ$1, $F351, Timesheet!$S$50:$S$89)-1))</f>
        <v/>
      </c>
      <c r="P351" s="39" t="str">
        <f t="shared" si="13"/>
        <v/>
      </c>
    </row>
    <row r="352" spans="1:16" x14ac:dyDescent="0.25">
      <c r="A352" s="14"/>
      <c r="B352" s="150" t="str">
        <f t="shared" si="12"/>
        <v/>
      </c>
      <c r="C352" s="14"/>
      <c r="D352" s="460"/>
      <c r="E352" s="445"/>
      <c r="F352" s="478"/>
      <c r="G352" s="489"/>
      <c r="H352" s="14"/>
      <c r="I352" s="39" t="str">
        <f>IF($F352="", "", IF(NOT($G352=""), IF($F352&lt;$G352, $N$7, $N$6), IF($F352=Dashboard!$AJ$1, $N$4, IF($F352&lt;Dashboard!$AJ$1, $N$5, IF($N352&lt;=$N$8, $N$3, $N$2)))))</f>
        <v/>
      </c>
      <c r="J352" s="14"/>
      <c r="N352" s="39" t="str">
        <f>IF($F352="", "", IF(NOT($G352=""), "", NETWORKDAYS(Dashboard!$AJ$1, $F352, Timesheet!$S$50:$S$89)-1))</f>
        <v/>
      </c>
      <c r="P352" s="39" t="str">
        <f t="shared" si="13"/>
        <v/>
      </c>
    </row>
    <row r="353" spans="1:16" x14ac:dyDescent="0.25">
      <c r="A353" s="14"/>
      <c r="B353" s="150" t="str">
        <f t="shared" si="12"/>
        <v/>
      </c>
      <c r="C353" s="14"/>
      <c r="D353" s="460"/>
      <c r="E353" s="445"/>
      <c r="F353" s="478"/>
      <c r="G353" s="489"/>
      <c r="H353" s="14"/>
      <c r="I353" s="39" t="str">
        <f>IF($F353="", "", IF(NOT($G353=""), IF($F353&lt;$G353, $N$7, $N$6), IF($F353=Dashboard!$AJ$1, $N$4, IF($F353&lt;Dashboard!$AJ$1, $N$5, IF($N353&lt;=$N$8, $N$3, $N$2)))))</f>
        <v/>
      </c>
      <c r="J353" s="14"/>
      <c r="N353" s="39" t="str">
        <f>IF($F353="", "", IF(NOT($G353=""), "", NETWORKDAYS(Dashboard!$AJ$1, $F353, Timesheet!$S$50:$S$89)-1))</f>
        <v/>
      </c>
      <c r="P353" s="39" t="str">
        <f t="shared" si="13"/>
        <v/>
      </c>
    </row>
    <row r="354" spans="1:16" x14ac:dyDescent="0.25">
      <c r="A354" s="14"/>
      <c r="B354" s="150" t="str">
        <f t="shared" si="12"/>
        <v/>
      </c>
      <c r="C354" s="14"/>
      <c r="D354" s="460"/>
      <c r="E354" s="445"/>
      <c r="F354" s="478"/>
      <c r="G354" s="489"/>
      <c r="H354" s="14"/>
      <c r="I354" s="39" t="str">
        <f>IF($F354="", "", IF(NOT($G354=""), IF($F354&lt;$G354, $N$7, $N$6), IF($F354=Dashboard!$AJ$1, $N$4, IF($F354&lt;Dashboard!$AJ$1, $N$5, IF($N354&lt;=$N$8, $N$3, $N$2)))))</f>
        <v/>
      </c>
      <c r="J354" s="14"/>
      <c r="N354" s="39" t="str">
        <f>IF($F354="", "", IF(NOT($G354=""), "", NETWORKDAYS(Dashboard!$AJ$1, $F354, Timesheet!$S$50:$S$89)-1))</f>
        <v/>
      </c>
      <c r="P354" s="39" t="str">
        <f t="shared" si="13"/>
        <v/>
      </c>
    </row>
    <row r="355" spans="1:16" x14ac:dyDescent="0.25">
      <c r="A355" s="14"/>
      <c r="B355" s="150" t="str">
        <f t="shared" si="12"/>
        <v/>
      </c>
      <c r="C355" s="14"/>
      <c r="D355" s="460"/>
      <c r="E355" s="445"/>
      <c r="F355" s="478"/>
      <c r="G355" s="489"/>
      <c r="H355" s="14"/>
      <c r="I355" s="39" t="str">
        <f>IF($F355="", "", IF(NOT($G355=""), IF($F355&lt;$G355, $N$7, $N$6), IF($F355=Dashboard!$AJ$1, $N$4, IF($F355&lt;Dashboard!$AJ$1, $N$5, IF($N355&lt;=$N$8, $N$3, $N$2)))))</f>
        <v/>
      </c>
      <c r="J355" s="14"/>
      <c r="N355" s="39" t="str">
        <f>IF($F355="", "", IF(NOT($G355=""), "", NETWORKDAYS(Dashboard!$AJ$1, $F355, Timesheet!$S$50:$S$89)-1))</f>
        <v/>
      </c>
      <c r="P355" s="39" t="str">
        <f t="shared" si="13"/>
        <v/>
      </c>
    </row>
    <row r="356" spans="1:16" x14ac:dyDescent="0.25">
      <c r="A356" s="14"/>
      <c r="B356" s="150" t="str">
        <f t="shared" si="12"/>
        <v/>
      </c>
      <c r="C356" s="14"/>
      <c r="D356" s="460"/>
      <c r="E356" s="445"/>
      <c r="F356" s="478"/>
      <c r="G356" s="489"/>
      <c r="H356" s="14"/>
      <c r="I356" s="39" t="str">
        <f>IF($F356="", "", IF(NOT($G356=""), IF($F356&lt;$G356, $N$7, $N$6), IF($F356=Dashboard!$AJ$1, $N$4, IF($F356&lt;Dashboard!$AJ$1, $N$5, IF($N356&lt;=$N$8, $N$3, $N$2)))))</f>
        <v/>
      </c>
      <c r="J356" s="14"/>
      <c r="N356" s="39" t="str">
        <f>IF($F356="", "", IF(NOT($G356=""), "", NETWORKDAYS(Dashboard!$AJ$1, $F356, Timesheet!$S$50:$S$89)-1))</f>
        <v/>
      </c>
      <c r="P356" s="39" t="str">
        <f t="shared" si="13"/>
        <v/>
      </c>
    </row>
    <row r="357" spans="1:16" x14ac:dyDescent="0.25">
      <c r="A357" s="14"/>
      <c r="B357" s="150" t="str">
        <f t="shared" si="12"/>
        <v/>
      </c>
      <c r="C357" s="14"/>
      <c r="D357" s="460"/>
      <c r="E357" s="445"/>
      <c r="F357" s="478"/>
      <c r="G357" s="489"/>
      <c r="H357" s="14"/>
      <c r="I357" s="39" t="str">
        <f>IF($F357="", "", IF(NOT($G357=""), IF($F357&lt;$G357, $N$7, $N$6), IF($F357=Dashboard!$AJ$1, $N$4, IF($F357&lt;Dashboard!$AJ$1, $N$5, IF($N357&lt;=$N$8, $N$3, $N$2)))))</f>
        <v/>
      </c>
      <c r="J357" s="14"/>
      <c r="N357" s="39" t="str">
        <f>IF($F357="", "", IF(NOT($G357=""), "", NETWORKDAYS(Dashboard!$AJ$1, $F357, Timesheet!$S$50:$S$89)-1))</f>
        <v/>
      </c>
      <c r="P357" s="39" t="str">
        <f t="shared" si="13"/>
        <v/>
      </c>
    </row>
    <row r="358" spans="1:16" x14ac:dyDescent="0.25">
      <c r="A358" s="14"/>
      <c r="B358" s="150" t="str">
        <f t="shared" si="12"/>
        <v/>
      </c>
      <c r="C358" s="14"/>
      <c r="D358" s="460"/>
      <c r="E358" s="445"/>
      <c r="F358" s="478"/>
      <c r="G358" s="489"/>
      <c r="H358" s="14"/>
      <c r="I358" s="39" t="str">
        <f>IF($F358="", "", IF(NOT($G358=""), IF($F358&lt;$G358, $N$7, $N$6), IF($F358=Dashboard!$AJ$1, $N$4, IF($F358&lt;Dashboard!$AJ$1, $N$5, IF($N358&lt;=$N$8, $N$3, $N$2)))))</f>
        <v/>
      </c>
      <c r="J358" s="14"/>
      <c r="N358" s="39" t="str">
        <f>IF($F358="", "", IF(NOT($G358=""), "", NETWORKDAYS(Dashboard!$AJ$1, $F358, Timesheet!$S$50:$S$89)-1))</f>
        <v/>
      </c>
      <c r="P358" s="39" t="str">
        <f t="shared" si="13"/>
        <v/>
      </c>
    </row>
    <row r="359" spans="1:16" x14ac:dyDescent="0.25">
      <c r="A359" s="14"/>
      <c r="B359" s="150" t="str">
        <f t="shared" si="12"/>
        <v/>
      </c>
      <c r="C359" s="14"/>
      <c r="D359" s="460"/>
      <c r="E359" s="445"/>
      <c r="F359" s="478"/>
      <c r="G359" s="489"/>
      <c r="H359" s="14"/>
      <c r="I359" s="39" t="str">
        <f>IF($F359="", "", IF(NOT($G359=""), IF($F359&lt;$G359, $N$7, $N$6), IF($F359=Dashboard!$AJ$1, $N$4, IF($F359&lt;Dashboard!$AJ$1, $N$5, IF($N359&lt;=$N$8, $N$3, $N$2)))))</f>
        <v/>
      </c>
      <c r="J359" s="14"/>
      <c r="N359" s="39" t="str">
        <f>IF($F359="", "", IF(NOT($G359=""), "", NETWORKDAYS(Dashboard!$AJ$1, $F359, Timesheet!$S$50:$S$89)-1))</f>
        <v/>
      </c>
      <c r="P359" s="39" t="str">
        <f t="shared" si="13"/>
        <v/>
      </c>
    </row>
    <row r="360" spans="1:16" x14ac:dyDescent="0.25">
      <c r="A360" s="14"/>
      <c r="B360" s="150" t="str">
        <f t="shared" si="12"/>
        <v/>
      </c>
      <c r="C360" s="14"/>
      <c r="D360" s="460"/>
      <c r="E360" s="445"/>
      <c r="F360" s="478"/>
      <c r="G360" s="489"/>
      <c r="H360" s="14"/>
      <c r="I360" s="39" t="str">
        <f>IF($F360="", "", IF(NOT($G360=""), IF($F360&lt;$G360, $N$7, $N$6), IF($F360=Dashboard!$AJ$1, $N$4, IF($F360&lt;Dashboard!$AJ$1, $N$5, IF($N360&lt;=$N$8, $N$3, $N$2)))))</f>
        <v/>
      </c>
      <c r="J360" s="14"/>
      <c r="N360" s="39" t="str">
        <f>IF($F360="", "", IF(NOT($G360=""), "", NETWORKDAYS(Dashboard!$AJ$1, $F360, Timesheet!$S$50:$S$89)-1))</f>
        <v/>
      </c>
      <c r="P360" s="39" t="str">
        <f t="shared" si="13"/>
        <v/>
      </c>
    </row>
    <row r="361" spans="1:16" x14ac:dyDescent="0.25">
      <c r="A361" s="14"/>
      <c r="B361" s="150" t="str">
        <f t="shared" si="12"/>
        <v/>
      </c>
      <c r="C361" s="14"/>
      <c r="D361" s="460"/>
      <c r="E361" s="445"/>
      <c r="F361" s="478"/>
      <c r="G361" s="489"/>
      <c r="H361" s="14"/>
      <c r="I361" s="39" t="str">
        <f>IF($F361="", "", IF(NOT($G361=""), IF($F361&lt;$G361, $N$7, $N$6), IF($F361=Dashboard!$AJ$1, $N$4, IF($F361&lt;Dashboard!$AJ$1, $N$5, IF($N361&lt;=$N$8, $N$3, $N$2)))))</f>
        <v/>
      </c>
      <c r="J361" s="14"/>
      <c r="N361" s="39" t="str">
        <f>IF($F361="", "", IF(NOT($G361=""), "", NETWORKDAYS(Dashboard!$AJ$1, $F361, Timesheet!$S$50:$S$89)-1))</f>
        <v/>
      </c>
      <c r="P361" s="39" t="str">
        <f t="shared" si="13"/>
        <v/>
      </c>
    </row>
    <row r="362" spans="1:16" x14ac:dyDescent="0.25">
      <c r="A362" s="14"/>
      <c r="B362" s="150" t="str">
        <f t="shared" si="12"/>
        <v/>
      </c>
      <c r="C362" s="14"/>
      <c r="D362" s="460"/>
      <c r="E362" s="445"/>
      <c r="F362" s="478"/>
      <c r="G362" s="489"/>
      <c r="H362" s="14"/>
      <c r="I362" s="39" t="str">
        <f>IF($F362="", "", IF(NOT($G362=""), IF($F362&lt;$G362, $N$7, $N$6), IF($F362=Dashboard!$AJ$1, $N$4, IF($F362&lt;Dashboard!$AJ$1, $N$5, IF($N362&lt;=$N$8, $N$3, $N$2)))))</f>
        <v/>
      </c>
      <c r="J362" s="14"/>
      <c r="N362" s="39" t="str">
        <f>IF($F362="", "", IF(NOT($G362=""), "", NETWORKDAYS(Dashboard!$AJ$1, $F362, Timesheet!$S$50:$S$89)-1))</f>
        <v/>
      </c>
      <c r="P362" s="39" t="str">
        <f t="shared" si="13"/>
        <v/>
      </c>
    </row>
    <row r="363" spans="1:16" x14ac:dyDescent="0.25">
      <c r="A363" s="14"/>
      <c r="B363" s="150" t="str">
        <f t="shared" si="12"/>
        <v/>
      </c>
      <c r="C363" s="14"/>
      <c r="D363" s="460"/>
      <c r="E363" s="445"/>
      <c r="F363" s="478"/>
      <c r="G363" s="489"/>
      <c r="H363" s="14"/>
      <c r="I363" s="39" t="str">
        <f>IF($F363="", "", IF(NOT($G363=""), IF($F363&lt;$G363, $N$7, $N$6), IF($F363=Dashboard!$AJ$1, $N$4, IF($F363&lt;Dashboard!$AJ$1, $N$5, IF($N363&lt;=$N$8, $N$3, $N$2)))))</f>
        <v/>
      </c>
      <c r="J363" s="14"/>
      <c r="N363" s="39" t="str">
        <f>IF($F363="", "", IF(NOT($G363=""), "", NETWORKDAYS(Dashboard!$AJ$1, $F363, Timesheet!$S$50:$S$89)-1))</f>
        <v/>
      </c>
      <c r="P363" s="39" t="str">
        <f t="shared" si="13"/>
        <v/>
      </c>
    </row>
    <row r="364" spans="1:16" x14ac:dyDescent="0.25">
      <c r="A364" s="14"/>
      <c r="B364" s="150" t="str">
        <f t="shared" si="12"/>
        <v/>
      </c>
      <c r="C364" s="14"/>
      <c r="D364" s="460"/>
      <c r="E364" s="445"/>
      <c r="F364" s="478"/>
      <c r="G364" s="489"/>
      <c r="H364" s="14"/>
      <c r="I364" s="39" t="str">
        <f>IF($F364="", "", IF(NOT($G364=""), IF($F364&lt;$G364, $N$7, $N$6), IF($F364=Dashboard!$AJ$1, $N$4, IF($F364&lt;Dashboard!$AJ$1, $N$5, IF($N364&lt;=$N$8, $N$3, $N$2)))))</f>
        <v/>
      </c>
      <c r="J364" s="14"/>
      <c r="N364" s="39" t="str">
        <f>IF($F364="", "", IF(NOT($G364=""), "", NETWORKDAYS(Dashboard!$AJ$1, $F364, Timesheet!$S$50:$S$89)-1))</f>
        <v/>
      </c>
      <c r="P364" s="39" t="str">
        <f t="shared" si="13"/>
        <v/>
      </c>
    </row>
    <row r="365" spans="1:16" x14ac:dyDescent="0.25">
      <c r="A365" s="14"/>
      <c r="B365" s="150" t="str">
        <f t="shared" si="12"/>
        <v/>
      </c>
      <c r="C365" s="14"/>
      <c r="D365" s="460"/>
      <c r="E365" s="445"/>
      <c r="F365" s="478"/>
      <c r="G365" s="489"/>
      <c r="H365" s="14"/>
      <c r="I365" s="39" t="str">
        <f>IF($F365="", "", IF(NOT($G365=""), IF($F365&lt;$G365, $N$7, $N$6), IF($F365=Dashboard!$AJ$1, $N$4, IF($F365&lt;Dashboard!$AJ$1, $N$5, IF($N365&lt;=$N$8, $N$3, $N$2)))))</f>
        <v/>
      </c>
      <c r="J365" s="14"/>
      <c r="N365" s="39" t="str">
        <f>IF($F365="", "", IF(NOT($G365=""), "", NETWORKDAYS(Dashboard!$AJ$1, $F365, Timesheet!$S$50:$S$89)-1))</f>
        <v/>
      </c>
      <c r="P365" s="39" t="str">
        <f t="shared" si="13"/>
        <v/>
      </c>
    </row>
    <row r="366" spans="1:16" x14ac:dyDescent="0.25">
      <c r="A366" s="14"/>
      <c r="B366" s="150" t="str">
        <f t="shared" si="12"/>
        <v/>
      </c>
      <c r="C366" s="14"/>
      <c r="D366" s="460"/>
      <c r="E366" s="445"/>
      <c r="F366" s="478"/>
      <c r="G366" s="489"/>
      <c r="H366" s="14"/>
      <c r="I366" s="39" t="str">
        <f>IF($F366="", "", IF(NOT($G366=""), IF($F366&lt;$G366, $N$7, $N$6), IF($F366=Dashboard!$AJ$1, $N$4, IF($F366&lt;Dashboard!$AJ$1, $N$5, IF($N366&lt;=$N$8, $N$3, $N$2)))))</f>
        <v/>
      </c>
      <c r="J366" s="14"/>
      <c r="N366" s="39" t="str">
        <f>IF($F366="", "", IF(NOT($G366=""), "", NETWORKDAYS(Dashboard!$AJ$1, $F366, Timesheet!$S$50:$S$89)-1))</f>
        <v/>
      </c>
      <c r="P366" s="39" t="str">
        <f t="shared" si="13"/>
        <v/>
      </c>
    </row>
    <row r="367" spans="1:16" x14ac:dyDescent="0.25">
      <c r="A367" s="14"/>
      <c r="B367" s="150" t="str">
        <f t="shared" si="12"/>
        <v/>
      </c>
      <c r="C367" s="14"/>
      <c r="D367" s="460"/>
      <c r="E367" s="445"/>
      <c r="F367" s="478"/>
      <c r="G367" s="489"/>
      <c r="H367" s="14"/>
      <c r="I367" s="39" t="str">
        <f>IF($F367="", "", IF(NOT($G367=""), IF($F367&lt;$G367, $N$7, $N$6), IF($F367=Dashboard!$AJ$1, $N$4, IF($F367&lt;Dashboard!$AJ$1, $N$5, IF($N367&lt;=$N$8, $N$3, $N$2)))))</f>
        <v/>
      </c>
      <c r="J367" s="14"/>
      <c r="N367" s="39" t="str">
        <f>IF($F367="", "", IF(NOT($G367=""), "", NETWORKDAYS(Dashboard!$AJ$1, $F367, Timesheet!$S$50:$S$89)-1))</f>
        <v/>
      </c>
      <c r="P367" s="39" t="str">
        <f t="shared" si="13"/>
        <v/>
      </c>
    </row>
    <row r="368" spans="1:16" x14ac:dyDescent="0.25">
      <c r="A368" s="14"/>
      <c r="B368" s="150" t="str">
        <f t="shared" si="12"/>
        <v/>
      </c>
      <c r="C368" s="14"/>
      <c r="D368" s="460"/>
      <c r="E368" s="445"/>
      <c r="F368" s="478"/>
      <c r="G368" s="489"/>
      <c r="H368" s="14"/>
      <c r="I368" s="39" t="str">
        <f>IF($F368="", "", IF(NOT($G368=""), IF($F368&lt;$G368, $N$7, $N$6), IF($F368=Dashboard!$AJ$1, $N$4, IF($F368&lt;Dashboard!$AJ$1, $N$5, IF($N368&lt;=$N$8, $N$3, $N$2)))))</f>
        <v/>
      </c>
      <c r="J368" s="14"/>
      <c r="N368" s="39" t="str">
        <f>IF($F368="", "", IF(NOT($G368=""), "", NETWORKDAYS(Dashboard!$AJ$1, $F368, Timesheet!$S$50:$S$89)-1))</f>
        <v/>
      </c>
      <c r="P368" s="39" t="str">
        <f t="shared" si="13"/>
        <v/>
      </c>
    </row>
    <row r="369" spans="1:16" x14ac:dyDescent="0.25">
      <c r="A369" s="14"/>
      <c r="B369" s="150" t="str">
        <f t="shared" si="12"/>
        <v/>
      </c>
      <c r="C369" s="14"/>
      <c r="D369" s="460"/>
      <c r="E369" s="445"/>
      <c r="F369" s="478"/>
      <c r="G369" s="489"/>
      <c r="H369" s="14"/>
      <c r="I369" s="39" t="str">
        <f>IF($F369="", "", IF(NOT($G369=""), IF($F369&lt;$G369, $N$7, $N$6), IF($F369=Dashboard!$AJ$1, $N$4, IF($F369&lt;Dashboard!$AJ$1, $N$5, IF($N369&lt;=$N$8, $N$3, $N$2)))))</f>
        <v/>
      </c>
      <c r="J369" s="14"/>
      <c r="N369" s="39" t="str">
        <f>IF($F369="", "", IF(NOT($G369=""), "", NETWORKDAYS(Dashboard!$AJ$1, $F369, Timesheet!$S$50:$S$89)-1))</f>
        <v/>
      </c>
      <c r="P369" s="39" t="str">
        <f t="shared" si="13"/>
        <v/>
      </c>
    </row>
    <row r="370" spans="1:16" x14ac:dyDescent="0.25">
      <c r="A370" s="14"/>
      <c r="B370" s="150" t="str">
        <f t="shared" si="12"/>
        <v/>
      </c>
      <c r="C370" s="14"/>
      <c r="D370" s="460"/>
      <c r="E370" s="445"/>
      <c r="F370" s="478"/>
      <c r="G370" s="489"/>
      <c r="H370" s="14"/>
      <c r="I370" s="39" t="str">
        <f>IF($F370="", "", IF(NOT($G370=""), IF($F370&lt;$G370, $N$7, $N$6), IF($F370=Dashboard!$AJ$1, $N$4, IF($F370&lt;Dashboard!$AJ$1, $N$5, IF($N370&lt;=$N$8, $N$3, $N$2)))))</f>
        <v/>
      </c>
      <c r="J370" s="14"/>
      <c r="N370" s="39" t="str">
        <f>IF($F370="", "", IF(NOT($G370=""), "", NETWORKDAYS(Dashboard!$AJ$1, $F370, Timesheet!$S$50:$S$89)-1))</f>
        <v/>
      </c>
      <c r="P370" s="39" t="str">
        <f t="shared" si="13"/>
        <v/>
      </c>
    </row>
    <row r="371" spans="1:16" x14ac:dyDescent="0.25">
      <c r="A371" s="14"/>
      <c r="B371" s="150" t="str">
        <f t="shared" si="12"/>
        <v/>
      </c>
      <c r="C371" s="14"/>
      <c r="D371" s="460"/>
      <c r="E371" s="445"/>
      <c r="F371" s="478"/>
      <c r="G371" s="489"/>
      <c r="H371" s="14"/>
      <c r="I371" s="39" t="str">
        <f>IF($F371="", "", IF(NOT($G371=""), IF($F371&lt;$G371, $N$7, $N$6), IF($F371=Dashboard!$AJ$1, $N$4, IF($F371&lt;Dashboard!$AJ$1, $N$5, IF($N371&lt;=$N$8, $N$3, $N$2)))))</f>
        <v/>
      </c>
      <c r="J371" s="14"/>
      <c r="N371" s="39" t="str">
        <f>IF($F371="", "", IF(NOT($G371=""), "", NETWORKDAYS(Dashboard!$AJ$1, $F371, Timesheet!$S$50:$S$89)-1))</f>
        <v/>
      </c>
      <c r="P371" s="39" t="str">
        <f t="shared" si="13"/>
        <v/>
      </c>
    </row>
    <row r="372" spans="1:16" x14ac:dyDescent="0.25">
      <c r="A372" s="14"/>
      <c r="B372" s="150" t="str">
        <f t="shared" si="12"/>
        <v/>
      </c>
      <c r="C372" s="14"/>
      <c r="D372" s="460"/>
      <c r="E372" s="445"/>
      <c r="F372" s="478"/>
      <c r="G372" s="489"/>
      <c r="H372" s="14"/>
      <c r="I372" s="39" t="str">
        <f>IF($F372="", "", IF(NOT($G372=""), IF($F372&lt;$G372, $N$7, $N$6), IF($F372=Dashboard!$AJ$1, $N$4, IF($F372&lt;Dashboard!$AJ$1, $N$5, IF($N372&lt;=$N$8, $N$3, $N$2)))))</f>
        <v/>
      </c>
      <c r="J372" s="14"/>
      <c r="N372" s="39" t="str">
        <f>IF($F372="", "", IF(NOT($G372=""), "", NETWORKDAYS(Dashboard!$AJ$1, $F372, Timesheet!$S$50:$S$89)-1))</f>
        <v/>
      </c>
      <c r="P372" s="39" t="str">
        <f t="shared" si="13"/>
        <v/>
      </c>
    </row>
    <row r="373" spans="1:16" x14ac:dyDescent="0.25">
      <c r="A373" s="14"/>
      <c r="B373" s="150" t="str">
        <f t="shared" si="12"/>
        <v/>
      </c>
      <c r="C373" s="14"/>
      <c r="D373" s="460"/>
      <c r="E373" s="445"/>
      <c r="F373" s="478"/>
      <c r="G373" s="489"/>
      <c r="H373" s="14"/>
      <c r="I373" s="39" t="str">
        <f>IF($F373="", "", IF(NOT($G373=""), IF($F373&lt;$G373, $N$7, $N$6), IF($F373=Dashboard!$AJ$1, $N$4, IF($F373&lt;Dashboard!$AJ$1, $N$5, IF($N373&lt;=$N$8, $N$3, $N$2)))))</f>
        <v/>
      </c>
      <c r="J373" s="14"/>
      <c r="N373" s="39" t="str">
        <f>IF($F373="", "", IF(NOT($G373=""), "", NETWORKDAYS(Dashboard!$AJ$1, $F373, Timesheet!$S$50:$S$89)-1))</f>
        <v/>
      </c>
      <c r="P373" s="39" t="str">
        <f t="shared" si="13"/>
        <v/>
      </c>
    </row>
    <row r="374" spans="1:16" x14ac:dyDescent="0.25">
      <c r="A374" s="14"/>
      <c r="B374" s="150" t="str">
        <f t="shared" si="12"/>
        <v/>
      </c>
      <c r="C374" s="14"/>
      <c r="D374" s="460"/>
      <c r="E374" s="445"/>
      <c r="F374" s="478"/>
      <c r="G374" s="489"/>
      <c r="H374" s="14"/>
      <c r="I374" s="39" t="str">
        <f>IF($F374="", "", IF(NOT($G374=""), IF($F374&lt;$G374, $N$7, $N$6), IF($F374=Dashboard!$AJ$1, $N$4, IF($F374&lt;Dashboard!$AJ$1, $N$5, IF($N374&lt;=$N$8, $N$3, $N$2)))))</f>
        <v/>
      </c>
      <c r="J374" s="14"/>
      <c r="N374" s="39" t="str">
        <f>IF($F374="", "", IF(NOT($G374=""), "", NETWORKDAYS(Dashboard!$AJ$1, $F374, Timesheet!$S$50:$S$89)-1))</f>
        <v/>
      </c>
      <c r="P374" s="39" t="str">
        <f t="shared" si="13"/>
        <v/>
      </c>
    </row>
    <row r="375" spans="1:16" x14ac:dyDescent="0.25">
      <c r="A375" s="14"/>
      <c r="B375" s="150" t="str">
        <f t="shared" si="12"/>
        <v/>
      </c>
      <c r="C375" s="14"/>
      <c r="D375" s="460"/>
      <c r="E375" s="445"/>
      <c r="F375" s="478"/>
      <c r="G375" s="489"/>
      <c r="H375" s="14"/>
      <c r="I375" s="39" t="str">
        <f>IF($F375="", "", IF(NOT($G375=""), IF($F375&lt;$G375, $N$7, $N$6), IF($F375=Dashboard!$AJ$1, $N$4, IF($F375&lt;Dashboard!$AJ$1, $N$5, IF($N375&lt;=$N$8, $N$3, $N$2)))))</f>
        <v/>
      </c>
      <c r="J375" s="14"/>
      <c r="N375" s="39" t="str">
        <f>IF($F375="", "", IF(NOT($G375=""), "", NETWORKDAYS(Dashboard!$AJ$1, $F375, Timesheet!$S$50:$S$89)-1))</f>
        <v/>
      </c>
      <c r="P375" s="39" t="str">
        <f t="shared" si="13"/>
        <v/>
      </c>
    </row>
    <row r="376" spans="1:16" x14ac:dyDescent="0.25">
      <c r="A376" s="14"/>
      <c r="B376" s="150" t="str">
        <f t="shared" si="12"/>
        <v/>
      </c>
      <c r="C376" s="14"/>
      <c r="D376" s="460"/>
      <c r="E376" s="445"/>
      <c r="F376" s="478"/>
      <c r="G376" s="489"/>
      <c r="H376" s="14"/>
      <c r="I376" s="39" t="str">
        <f>IF($F376="", "", IF(NOT($G376=""), IF($F376&lt;$G376, $N$7, $N$6), IF($F376=Dashboard!$AJ$1, $N$4, IF($F376&lt;Dashboard!$AJ$1, $N$5, IF($N376&lt;=$N$8, $N$3, $N$2)))))</f>
        <v/>
      </c>
      <c r="J376" s="14"/>
      <c r="N376" s="39" t="str">
        <f>IF($F376="", "", IF(NOT($G376=""), "", NETWORKDAYS(Dashboard!$AJ$1, $F376, Timesheet!$S$50:$S$89)-1))</f>
        <v/>
      </c>
      <c r="P376" s="39" t="str">
        <f t="shared" si="13"/>
        <v/>
      </c>
    </row>
    <row r="377" spans="1:16" x14ac:dyDescent="0.25">
      <c r="A377" s="14"/>
      <c r="B377" s="150" t="str">
        <f t="shared" si="12"/>
        <v/>
      </c>
      <c r="C377" s="14"/>
      <c r="D377" s="460"/>
      <c r="E377" s="445"/>
      <c r="F377" s="478"/>
      <c r="G377" s="489"/>
      <c r="H377" s="14"/>
      <c r="I377" s="39" t="str">
        <f>IF($F377="", "", IF(NOT($G377=""), IF($F377&lt;$G377, $N$7, $N$6), IF($F377=Dashboard!$AJ$1, $N$4, IF($F377&lt;Dashboard!$AJ$1, $N$5, IF($N377&lt;=$N$8, $N$3, $N$2)))))</f>
        <v/>
      </c>
      <c r="J377" s="14"/>
      <c r="N377" s="39" t="str">
        <f>IF($F377="", "", IF(NOT($G377=""), "", NETWORKDAYS(Dashboard!$AJ$1, $F377, Timesheet!$S$50:$S$89)-1))</f>
        <v/>
      </c>
      <c r="P377" s="39" t="str">
        <f t="shared" si="13"/>
        <v/>
      </c>
    </row>
    <row r="378" spans="1:16" x14ac:dyDescent="0.25">
      <c r="A378" s="14"/>
      <c r="B378" s="150" t="str">
        <f t="shared" si="12"/>
        <v/>
      </c>
      <c r="C378" s="14"/>
      <c r="D378" s="460"/>
      <c r="E378" s="445"/>
      <c r="F378" s="478"/>
      <c r="G378" s="489"/>
      <c r="H378" s="14"/>
      <c r="I378" s="39" t="str">
        <f>IF($F378="", "", IF(NOT($G378=""), IF($F378&lt;$G378, $N$7, $N$6), IF($F378=Dashboard!$AJ$1, $N$4, IF($F378&lt;Dashboard!$AJ$1, $N$5, IF($N378&lt;=$N$8, $N$3, $N$2)))))</f>
        <v/>
      </c>
      <c r="J378" s="14"/>
      <c r="N378" s="39" t="str">
        <f>IF($F378="", "", IF(NOT($G378=""), "", NETWORKDAYS(Dashboard!$AJ$1, $F378, Timesheet!$S$50:$S$89)-1))</f>
        <v/>
      </c>
      <c r="P378" s="39" t="str">
        <f t="shared" si="13"/>
        <v/>
      </c>
    </row>
    <row r="379" spans="1:16" x14ac:dyDescent="0.25">
      <c r="A379" s="14"/>
      <c r="B379" s="150" t="str">
        <f t="shared" si="12"/>
        <v/>
      </c>
      <c r="C379" s="14"/>
      <c r="D379" s="460"/>
      <c r="E379" s="445"/>
      <c r="F379" s="478"/>
      <c r="G379" s="489"/>
      <c r="H379" s="14"/>
      <c r="I379" s="39" t="str">
        <f>IF($F379="", "", IF(NOT($G379=""), IF($F379&lt;$G379, $N$7, $N$6), IF($F379=Dashboard!$AJ$1, $N$4, IF($F379&lt;Dashboard!$AJ$1, $N$5, IF($N379&lt;=$N$8, $N$3, $N$2)))))</f>
        <v/>
      </c>
      <c r="J379" s="14"/>
      <c r="N379" s="39" t="str">
        <f>IF($F379="", "", IF(NOT($G379=""), "", NETWORKDAYS(Dashboard!$AJ$1, $F379, Timesheet!$S$50:$S$89)-1))</f>
        <v/>
      </c>
      <c r="P379" s="39" t="str">
        <f t="shared" si="13"/>
        <v/>
      </c>
    </row>
    <row r="380" spans="1:16" x14ac:dyDescent="0.25">
      <c r="A380" s="14"/>
      <c r="B380" s="150" t="str">
        <f t="shared" si="12"/>
        <v/>
      </c>
      <c r="C380" s="14"/>
      <c r="D380" s="460"/>
      <c r="E380" s="445"/>
      <c r="F380" s="478"/>
      <c r="G380" s="489"/>
      <c r="H380" s="14"/>
      <c r="I380" s="39" t="str">
        <f>IF($F380="", "", IF(NOT($G380=""), IF($F380&lt;$G380, $N$7, $N$6), IF($F380=Dashboard!$AJ$1, $N$4, IF($F380&lt;Dashboard!$AJ$1, $N$5, IF($N380&lt;=$N$8, $N$3, $N$2)))))</f>
        <v/>
      </c>
      <c r="J380" s="14"/>
      <c r="N380" s="39" t="str">
        <f>IF($F380="", "", IF(NOT($G380=""), "", NETWORKDAYS(Dashboard!$AJ$1, $F380, Timesheet!$S$50:$S$89)-1))</f>
        <v/>
      </c>
      <c r="P380" s="39" t="str">
        <f t="shared" si="13"/>
        <v/>
      </c>
    </row>
    <row r="381" spans="1:16" x14ac:dyDescent="0.25">
      <c r="A381" s="14"/>
      <c r="B381" s="150" t="str">
        <f t="shared" si="12"/>
        <v/>
      </c>
      <c r="C381" s="14"/>
      <c r="D381" s="460"/>
      <c r="E381" s="445"/>
      <c r="F381" s="478"/>
      <c r="G381" s="489"/>
      <c r="H381" s="14"/>
      <c r="I381" s="39" t="str">
        <f>IF($F381="", "", IF(NOT($G381=""), IF($F381&lt;$G381, $N$7, $N$6), IF($F381=Dashboard!$AJ$1, $N$4, IF($F381&lt;Dashboard!$AJ$1, $N$5, IF($N381&lt;=$N$8, $N$3, $N$2)))))</f>
        <v/>
      </c>
      <c r="J381" s="14"/>
      <c r="N381" s="39" t="str">
        <f>IF($F381="", "", IF(NOT($G381=""), "", NETWORKDAYS(Dashboard!$AJ$1, $F381, Timesheet!$S$50:$S$89)-1))</f>
        <v/>
      </c>
      <c r="P381" s="39" t="str">
        <f t="shared" si="13"/>
        <v/>
      </c>
    </row>
    <row r="382" spans="1:16" x14ac:dyDescent="0.25">
      <c r="A382" s="14"/>
      <c r="B382" s="150" t="str">
        <f t="shared" si="12"/>
        <v/>
      </c>
      <c r="C382" s="14"/>
      <c r="D382" s="460"/>
      <c r="E382" s="445"/>
      <c r="F382" s="478"/>
      <c r="G382" s="489"/>
      <c r="H382" s="14"/>
      <c r="I382" s="39" t="str">
        <f>IF($F382="", "", IF(NOT($G382=""), IF($F382&lt;$G382, $N$7, $N$6), IF($F382=Dashboard!$AJ$1, $N$4, IF($F382&lt;Dashboard!$AJ$1, $N$5, IF($N382&lt;=$N$8, $N$3, $N$2)))))</f>
        <v/>
      </c>
      <c r="J382" s="14"/>
      <c r="N382" s="39" t="str">
        <f>IF($F382="", "", IF(NOT($G382=""), "", NETWORKDAYS(Dashboard!$AJ$1, $F382, Timesheet!$S$50:$S$89)-1))</f>
        <v/>
      </c>
      <c r="P382" s="39" t="str">
        <f t="shared" si="13"/>
        <v/>
      </c>
    </row>
    <row r="383" spans="1:16" x14ac:dyDescent="0.25">
      <c r="A383" s="14"/>
      <c r="B383" s="150" t="str">
        <f t="shared" si="12"/>
        <v/>
      </c>
      <c r="C383" s="14"/>
      <c r="D383" s="460"/>
      <c r="E383" s="445"/>
      <c r="F383" s="478"/>
      <c r="G383" s="489"/>
      <c r="H383" s="14"/>
      <c r="I383" s="39" t="str">
        <f>IF($F383="", "", IF(NOT($G383=""), IF($F383&lt;$G383, $N$7, $N$6), IF($F383=Dashboard!$AJ$1, $N$4, IF($F383&lt;Dashboard!$AJ$1, $N$5, IF($N383&lt;=$N$8, $N$3, $N$2)))))</f>
        <v/>
      </c>
      <c r="J383" s="14"/>
      <c r="N383" s="39" t="str">
        <f>IF($F383="", "", IF(NOT($G383=""), "", NETWORKDAYS(Dashboard!$AJ$1, $F383, Timesheet!$S$50:$S$89)-1))</f>
        <v/>
      </c>
      <c r="P383" s="39" t="str">
        <f t="shared" si="13"/>
        <v/>
      </c>
    </row>
    <row r="384" spans="1:16" x14ac:dyDescent="0.25">
      <c r="A384" s="14"/>
      <c r="B384" s="150" t="str">
        <f t="shared" si="12"/>
        <v/>
      </c>
      <c r="C384" s="14"/>
      <c r="D384" s="460"/>
      <c r="E384" s="445"/>
      <c r="F384" s="478"/>
      <c r="G384" s="489"/>
      <c r="H384" s="14"/>
      <c r="I384" s="39" t="str">
        <f>IF($F384="", "", IF(NOT($G384=""), IF($F384&lt;$G384, $N$7, $N$6), IF($F384=Dashboard!$AJ$1, $N$4, IF($F384&lt;Dashboard!$AJ$1, $N$5, IF($N384&lt;=$N$8, $N$3, $N$2)))))</f>
        <v/>
      </c>
      <c r="J384" s="14"/>
      <c r="N384" s="39" t="str">
        <f>IF($F384="", "", IF(NOT($G384=""), "", NETWORKDAYS(Dashboard!$AJ$1, $F384, Timesheet!$S$50:$S$89)-1))</f>
        <v/>
      </c>
      <c r="P384" s="39" t="str">
        <f t="shared" si="13"/>
        <v/>
      </c>
    </row>
    <row r="385" spans="1:16" x14ac:dyDescent="0.25">
      <c r="A385" s="14"/>
      <c r="B385" s="150" t="str">
        <f t="shared" si="12"/>
        <v/>
      </c>
      <c r="C385" s="14"/>
      <c r="D385" s="460"/>
      <c r="E385" s="445"/>
      <c r="F385" s="478"/>
      <c r="G385" s="489"/>
      <c r="H385" s="14"/>
      <c r="I385" s="39" t="str">
        <f>IF($F385="", "", IF(NOT($G385=""), IF($F385&lt;$G385, $N$7, $N$6), IF($F385=Dashboard!$AJ$1, $N$4, IF($F385&lt;Dashboard!$AJ$1, $N$5, IF($N385&lt;=$N$8, $N$3, $N$2)))))</f>
        <v/>
      </c>
      <c r="J385" s="14"/>
      <c r="N385" s="39" t="str">
        <f>IF($F385="", "", IF(NOT($G385=""), "", NETWORKDAYS(Dashboard!$AJ$1, $F385, Timesheet!$S$50:$S$89)-1))</f>
        <v/>
      </c>
      <c r="P385" s="39" t="str">
        <f t="shared" si="13"/>
        <v/>
      </c>
    </row>
    <row r="386" spans="1:16" x14ac:dyDescent="0.25">
      <c r="A386" s="14"/>
      <c r="B386" s="150" t="str">
        <f t="shared" si="12"/>
        <v/>
      </c>
      <c r="C386" s="14"/>
      <c r="D386" s="460"/>
      <c r="E386" s="445"/>
      <c r="F386" s="478"/>
      <c r="G386" s="489"/>
      <c r="H386" s="14"/>
      <c r="I386" s="39" t="str">
        <f>IF($F386="", "", IF(NOT($G386=""), IF($F386&lt;$G386, $N$7, $N$6), IF($F386=Dashboard!$AJ$1, $N$4, IF($F386&lt;Dashboard!$AJ$1, $N$5, IF($N386&lt;=$N$8, $N$3, $N$2)))))</f>
        <v/>
      </c>
      <c r="J386" s="14"/>
      <c r="N386" s="39" t="str">
        <f>IF($F386="", "", IF(NOT($G386=""), "", NETWORKDAYS(Dashboard!$AJ$1, $F386, Timesheet!$S$50:$S$89)-1))</f>
        <v/>
      </c>
      <c r="P386" s="39" t="str">
        <f t="shared" si="13"/>
        <v/>
      </c>
    </row>
    <row r="387" spans="1:16" x14ac:dyDescent="0.25">
      <c r="A387" s="14"/>
      <c r="B387" s="150" t="str">
        <f t="shared" si="12"/>
        <v/>
      </c>
      <c r="C387" s="14"/>
      <c r="D387" s="460"/>
      <c r="E387" s="445"/>
      <c r="F387" s="478"/>
      <c r="G387" s="489"/>
      <c r="H387" s="14"/>
      <c r="I387" s="39" t="str">
        <f>IF($F387="", "", IF(NOT($G387=""), IF($F387&lt;$G387, $N$7, $N$6), IF($F387=Dashboard!$AJ$1, $N$4, IF($F387&lt;Dashboard!$AJ$1, $N$5, IF($N387&lt;=$N$8, $N$3, $N$2)))))</f>
        <v/>
      </c>
      <c r="J387" s="14"/>
      <c r="N387" s="39" t="str">
        <f>IF($F387="", "", IF(NOT($G387=""), "", NETWORKDAYS(Dashboard!$AJ$1, $F387, Timesheet!$S$50:$S$89)-1))</f>
        <v/>
      </c>
      <c r="P387" s="39" t="str">
        <f t="shared" si="13"/>
        <v/>
      </c>
    </row>
    <row r="388" spans="1:16" x14ac:dyDescent="0.25">
      <c r="A388" s="14"/>
      <c r="B388" s="150" t="str">
        <f t="shared" si="12"/>
        <v/>
      </c>
      <c r="C388" s="14"/>
      <c r="D388" s="460"/>
      <c r="E388" s="445"/>
      <c r="F388" s="478"/>
      <c r="G388" s="489"/>
      <c r="H388" s="14"/>
      <c r="I388" s="39" t="str">
        <f>IF($F388="", "", IF(NOT($G388=""), IF($F388&lt;$G388, $N$7, $N$6), IF($F388=Dashboard!$AJ$1, $N$4, IF($F388&lt;Dashboard!$AJ$1, $N$5, IF($N388&lt;=$N$8, $N$3, $N$2)))))</f>
        <v/>
      </c>
      <c r="J388" s="14"/>
      <c r="N388" s="39" t="str">
        <f>IF($F388="", "", IF(NOT($G388=""), "", NETWORKDAYS(Dashboard!$AJ$1, $F388, Timesheet!$S$50:$S$89)-1))</f>
        <v/>
      </c>
      <c r="P388" s="39" t="str">
        <f t="shared" si="13"/>
        <v/>
      </c>
    </row>
    <row r="389" spans="1:16" x14ac:dyDescent="0.25">
      <c r="A389" s="14"/>
      <c r="B389" s="150" t="str">
        <f t="shared" si="12"/>
        <v/>
      </c>
      <c r="C389" s="14"/>
      <c r="D389" s="460"/>
      <c r="E389" s="445"/>
      <c r="F389" s="478"/>
      <c r="G389" s="489"/>
      <c r="H389" s="14"/>
      <c r="I389" s="39" t="str">
        <f>IF($F389="", "", IF(NOT($G389=""), IF($F389&lt;$G389, $N$7, $N$6), IF($F389=Dashboard!$AJ$1, $N$4, IF($F389&lt;Dashboard!$AJ$1, $N$5, IF($N389&lt;=$N$8, $N$3, $N$2)))))</f>
        <v/>
      </c>
      <c r="J389" s="14"/>
      <c r="N389" s="39" t="str">
        <f>IF($F389="", "", IF(NOT($G389=""), "", NETWORKDAYS(Dashboard!$AJ$1, $F389, Timesheet!$S$50:$S$89)-1))</f>
        <v/>
      </c>
      <c r="P389" s="39" t="str">
        <f t="shared" si="13"/>
        <v/>
      </c>
    </row>
    <row r="390" spans="1:16" x14ac:dyDescent="0.25">
      <c r="A390" s="14"/>
      <c r="B390" s="150" t="str">
        <f t="shared" si="12"/>
        <v/>
      </c>
      <c r="C390" s="14"/>
      <c r="D390" s="460"/>
      <c r="E390" s="445"/>
      <c r="F390" s="478"/>
      <c r="G390" s="489"/>
      <c r="H390" s="14"/>
      <c r="I390" s="39" t="str">
        <f>IF($F390="", "", IF(NOT($G390=""), IF($F390&lt;$G390, $N$7, $N$6), IF($F390=Dashboard!$AJ$1, $N$4, IF($F390&lt;Dashboard!$AJ$1, $N$5, IF($N390&lt;=$N$8, $N$3, $N$2)))))</f>
        <v/>
      </c>
      <c r="J390" s="14"/>
      <c r="N390" s="39" t="str">
        <f>IF($F390="", "", IF(NOT($G390=""), "", NETWORKDAYS(Dashboard!$AJ$1, $F390, Timesheet!$S$50:$S$89)-1))</f>
        <v/>
      </c>
      <c r="P390" s="39" t="str">
        <f t="shared" si="13"/>
        <v/>
      </c>
    </row>
    <row r="391" spans="1:16" x14ac:dyDescent="0.25">
      <c r="A391" s="14"/>
      <c r="B391" s="150" t="str">
        <f t="shared" si="12"/>
        <v/>
      </c>
      <c r="C391" s="14"/>
      <c r="D391" s="460"/>
      <c r="E391" s="445"/>
      <c r="F391" s="478"/>
      <c r="G391" s="489"/>
      <c r="H391" s="14"/>
      <c r="I391" s="39" t="str">
        <f>IF($F391="", "", IF(NOT($G391=""), IF($F391&lt;$G391, $N$7, $N$6), IF($F391=Dashboard!$AJ$1, $N$4, IF($F391&lt;Dashboard!$AJ$1, $N$5, IF($N391&lt;=$N$8, $N$3, $N$2)))))</f>
        <v/>
      </c>
      <c r="J391" s="14"/>
      <c r="N391" s="39" t="str">
        <f>IF($F391="", "", IF(NOT($G391=""), "", NETWORKDAYS(Dashboard!$AJ$1, $F391, Timesheet!$S$50:$S$89)-1))</f>
        <v/>
      </c>
      <c r="P391" s="39" t="str">
        <f t="shared" si="13"/>
        <v/>
      </c>
    </row>
    <row r="392" spans="1:16" x14ac:dyDescent="0.25">
      <c r="A392" s="14"/>
      <c r="B392" s="150" t="str">
        <f t="shared" si="12"/>
        <v/>
      </c>
      <c r="C392" s="14"/>
      <c r="D392" s="460"/>
      <c r="E392" s="445"/>
      <c r="F392" s="478"/>
      <c r="G392" s="489"/>
      <c r="H392" s="14"/>
      <c r="I392" s="39" t="str">
        <f>IF($F392="", "", IF(NOT($G392=""), IF($F392&lt;$G392, $N$7, $N$6), IF($F392=Dashboard!$AJ$1, $N$4, IF($F392&lt;Dashboard!$AJ$1, $N$5, IF($N392&lt;=$N$8, $N$3, $N$2)))))</f>
        <v/>
      </c>
      <c r="J392" s="14"/>
      <c r="N392" s="39" t="str">
        <f>IF($F392="", "", IF(NOT($G392=""), "", NETWORKDAYS(Dashboard!$AJ$1, $F392, Timesheet!$S$50:$S$89)-1))</f>
        <v/>
      </c>
      <c r="P392" s="39" t="str">
        <f t="shared" si="13"/>
        <v/>
      </c>
    </row>
    <row r="393" spans="1:16" x14ac:dyDescent="0.25">
      <c r="A393" s="14"/>
      <c r="B393" s="150" t="str">
        <f t="shared" si="12"/>
        <v/>
      </c>
      <c r="C393" s="14"/>
      <c r="D393" s="460"/>
      <c r="E393" s="445"/>
      <c r="F393" s="478"/>
      <c r="G393" s="489"/>
      <c r="H393" s="14"/>
      <c r="I393" s="39" t="str">
        <f>IF($F393="", "", IF(NOT($G393=""), IF($F393&lt;$G393, $N$7, $N$6), IF($F393=Dashboard!$AJ$1, $N$4, IF($F393&lt;Dashboard!$AJ$1, $N$5, IF($N393&lt;=$N$8, $N$3, $N$2)))))</f>
        <v/>
      </c>
      <c r="J393" s="14"/>
      <c r="N393" s="39" t="str">
        <f>IF($F393="", "", IF(NOT($G393=""), "", NETWORKDAYS(Dashboard!$AJ$1, $F393, Timesheet!$S$50:$S$89)-1))</f>
        <v/>
      </c>
      <c r="P393" s="39" t="str">
        <f t="shared" si="13"/>
        <v/>
      </c>
    </row>
    <row r="394" spans="1:16" x14ac:dyDescent="0.25">
      <c r="A394" s="14"/>
      <c r="B394" s="150" t="str">
        <f t="shared" si="12"/>
        <v/>
      </c>
      <c r="C394" s="14"/>
      <c r="D394" s="460"/>
      <c r="E394" s="445"/>
      <c r="F394" s="478"/>
      <c r="G394" s="489"/>
      <c r="H394" s="14"/>
      <c r="I394" s="39" t="str">
        <f>IF($F394="", "", IF(NOT($G394=""), IF($F394&lt;$G394, $N$7, $N$6), IF($F394=Dashboard!$AJ$1, $N$4, IF($F394&lt;Dashboard!$AJ$1, $N$5, IF($N394&lt;=$N$8, $N$3, $N$2)))))</f>
        <v/>
      </c>
      <c r="J394" s="14"/>
      <c r="N394" s="39" t="str">
        <f>IF($F394="", "", IF(NOT($G394=""), "", NETWORKDAYS(Dashboard!$AJ$1, $F394, Timesheet!$S$50:$S$89)-1))</f>
        <v/>
      </c>
      <c r="P394" s="39" t="str">
        <f t="shared" si="13"/>
        <v/>
      </c>
    </row>
    <row r="395" spans="1:16" x14ac:dyDescent="0.25">
      <c r="A395" s="14"/>
      <c r="B395" s="150" t="str">
        <f t="shared" si="12"/>
        <v/>
      </c>
      <c r="C395" s="14"/>
      <c r="D395" s="460"/>
      <c r="E395" s="445"/>
      <c r="F395" s="478"/>
      <c r="G395" s="489"/>
      <c r="H395" s="14"/>
      <c r="I395" s="39" t="str">
        <f>IF($F395="", "", IF(NOT($G395=""), IF($F395&lt;$G395, $N$7, $N$6), IF($F395=Dashboard!$AJ$1, $N$4, IF($F395&lt;Dashboard!$AJ$1, $N$5, IF($N395&lt;=$N$8, $N$3, $N$2)))))</f>
        <v/>
      </c>
      <c r="J395" s="14"/>
      <c r="N395" s="39" t="str">
        <f>IF($F395="", "", IF(NOT($G395=""), "", NETWORKDAYS(Dashboard!$AJ$1, $F395, Timesheet!$S$50:$S$89)-1))</f>
        <v/>
      </c>
      <c r="P395" s="39" t="str">
        <f t="shared" si="13"/>
        <v/>
      </c>
    </row>
    <row r="396" spans="1:16" x14ac:dyDescent="0.25">
      <c r="A396" s="14"/>
      <c r="B396" s="150" t="str">
        <f t="shared" ref="B396:B459" si="14">IFERROR(INDEX($B$5:$B$7, MATCH($I396, $D$5:$D$7, 0)), "")</f>
        <v/>
      </c>
      <c r="C396" s="14"/>
      <c r="D396" s="460"/>
      <c r="E396" s="445"/>
      <c r="F396" s="478"/>
      <c r="G396" s="489"/>
      <c r="H396" s="14"/>
      <c r="I396" s="39" t="str">
        <f>IF($F396="", "", IF(NOT($G396=""), IF($F396&lt;$G396, $N$7, $N$6), IF($F396=Dashboard!$AJ$1, $N$4, IF($F396&lt;Dashboard!$AJ$1, $N$5, IF($N396&lt;=$N$8, $N$3, $N$2)))))</f>
        <v/>
      </c>
      <c r="J396" s="14"/>
      <c r="N396" s="39" t="str">
        <f>IF($F396="", "", IF(NOT($G396=""), "", NETWORKDAYS(Dashboard!$AJ$1, $F396, Timesheet!$S$50:$S$89)-1))</f>
        <v/>
      </c>
      <c r="P396" s="39" t="str">
        <f t="shared" ref="P396:P459" si="15">IF($I396="", "", IF(COUNTIF($G$2:$G$5, $I396)&gt;0, $P$7, $I396))</f>
        <v/>
      </c>
    </row>
    <row r="397" spans="1:16" x14ac:dyDescent="0.25">
      <c r="A397" s="14"/>
      <c r="B397" s="150" t="str">
        <f t="shared" si="14"/>
        <v/>
      </c>
      <c r="C397" s="14"/>
      <c r="D397" s="460"/>
      <c r="E397" s="445"/>
      <c r="F397" s="478"/>
      <c r="G397" s="489"/>
      <c r="H397" s="14"/>
      <c r="I397" s="39" t="str">
        <f>IF($F397="", "", IF(NOT($G397=""), IF($F397&lt;$G397, $N$7, $N$6), IF($F397=Dashboard!$AJ$1, $N$4, IF($F397&lt;Dashboard!$AJ$1, $N$5, IF($N397&lt;=$N$8, $N$3, $N$2)))))</f>
        <v/>
      </c>
      <c r="J397" s="14"/>
      <c r="N397" s="39" t="str">
        <f>IF($F397="", "", IF(NOT($G397=""), "", NETWORKDAYS(Dashboard!$AJ$1, $F397, Timesheet!$S$50:$S$89)-1))</f>
        <v/>
      </c>
      <c r="P397" s="39" t="str">
        <f t="shared" si="15"/>
        <v/>
      </c>
    </row>
    <row r="398" spans="1:16" x14ac:dyDescent="0.25">
      <c r="A398" s="14"/>
      <c r="B398" s="150" t="str">
        <f t="shared" si="14"/>
        <v/>
      </c>
      <c r="C398" s="14"/>
      <c r="D398" s="460"/>
      <c r="E398" s="445"/>
      <c r="F398" s="478"/>
      <c r="G398" s="489"/>
      <c r="H398" s="14"/>
      <c r="I398" s="39" t="str">
        <f>IF($F398="", "", IF(NOT($G398=""), IF($F398&lt;$G398, $N$7, $N$6), IF($F398=Dashboard!$AJ$1, $N$4, IF($F398&lt;Dashboard!$AJ$1, $N$5, IF($N398&lt;=$N$8, $N$3, $N$2)))))</f>
        <v/>
      </c>
      <c r="J398" s="14"/>
      <c r="N398" s="39" t="str">
        <f>IF($F398="", "", IF(NOT($G398=""), "", NETWORKDAYS(Dashboard!$AJ$1, $F398, Timesheet!$S$50:$S$89)-1))</f>
        <v/>
      </c>
      <c r="P398" s="39" t="str">
        <f t="shared" si="15"/>
        <v/>
      </c>
    </row>
    <row r="399" spans="1:16" x14ac:dyDescent="0.25">
      <c r="A399" s="14"/>
      <c r="B399" s="150" t="str">
        <f t="shared" si="14"/>
        <v/>
      </c>
      <c r="C399" s="14"/>
      <c r="D399" s="460"/>
      <c r="E399" s="445"/>
      <c r="F399" s="478"/>
      <c r="G399" s="489"/>
      <c r="H399" s="14"/>
      <c r="I399" s="39" t="str">
        <f>IF($F399="", "", IF(NOT($G399=""), IF($F399&lt;$G399, $N$7, $N$6), IF($F399=Dashboard!$AJ$1, $N$4, IF($F399&lt;Dashboard!$AJ$1, $N$5, IF($N399&lt;=$N$8, $N$3, $N$2)))))</f>
        <v/>
      </c>
      <c r="J399" s="14"/>
      <c r="N399" s="39" t="str">
        <f>IF($F399="", "", IF(NOT($G399=""), "", NETWORKDAYS(Dashboard!$AJ$1, $F399, Timesheet!$S$50:$S$89)-1))</f>
        <v/>
      </c>
      <c r="P399" s="39" t="str">
        <f t="shared" si="15"/>
        <v/>
      </c>
    </row>
    <row r="400" spans="1:16" x14ac:dyDescent="0.25">
      <c r="A400" s="14"/>
      <c r="B400" s="150" t="str">
        <f t="shared" si="14"/>
        <v/>
      </c>
      <c r="C400" s="14"/>
      <c r="D400" s="460"/>
      <c r="E400" s="445"/>
      <c r="F400" s="478"/>
      <c r="G400" s="489"/>
      <c r="H400" s="14"/>
      <c r="I400" s="39" t="str">
        <f>IF($F400="", "", IF(NOT($G400=""), IF($F400&lt;$G400, $N$7, $N$6), IF($F400=Dashboard!$AJ$1, $N$4, IF($F400&lt;Dashboard!$AJ$1, $N$5, IF($N400&lt;=$N$8, $N$3, $N$2)))))</f>
        <v/>
      </c>
      <c r="J400" s="14"/>
      <c r="N400" s="39" t="str">
        <f>IF($F400="", "", IF(NOT($G400=""), "", NETWORKDAYS(Dashboard!$AJ$1, $F400, Timesheet!$S$50:$S$89)-1))</f>
        <v/>
      </c>
      <c r="P400" s="39" t="str">
        <f t="shared" si="15"/>
        <v/>
      </c>
    </row>
    <row r="401" spans="1:16" x14ac:dyDescent="0.25">
      <c r="A401" s="14"/>
      <c r="B401" s="150" t="str">
        <f t="shared" si="14"/>
        <v/>
      </c>
      <c r="C401" s="14"/>
      <c r="D401" s="460"/>
      <c r="E401" s="445"/>
      <c r="F401" s="478"/>
      <c r="G401" s="489"/>
      <c r="H401" s="14"/>
      <c r="I401" s="39" t="str">
        <f>IF($F401="", "", IF(NOT($G401=""), IF($F401&lt;$G401, $N$7, $N$6), IF($F401=Dashboard!$AJ$1, $N$4, IF($F401&lt;Dashboard!$AJ$1, $N$5, IF($N401&lt;=$N$8, $N$3, $N$2)))))</f>
        <v/>
      </c>
      <c r="J401" s="14"/>
      <c r="N401" s="39" t="str">
        <f>IF($F401="", "", IF(NOT($G401=""), "", NETWORKDAYS(Dashboard!$AJ$1, $F401, Timesheet!$S$50:$S$89)-1))</f>
        <v/>
      </c>
      <c r="P401" s="39" t="str">
        <f t="shared" si="15"/>
        <v/>
      </c>
    </row>
    <row r="402" spans="1:16" x14ac:dyDescent="0.25">
      <c r="A402" s="14"/>
      <c r="B402" s="150" t="str">
        <f t="shared" si="14"/>
        <v/>
      </c>
      <c r="C402" s="14"/>
      <c r="D402" s="460"/>
      <c r="E402" s="445"/>
      <c r="F402" s="478"/>
      <c r="G402" s="489"/>
      <c r="H402" s="14"/>
      <c r="I402" s="39" t="str">
        <f>IF($F402="", "", IF(NOT($G402=""), IF($F402&lt;$G402, $N$7, $N$6), IF($F402=Dashboard!$AJ$1, $N$4, IF($F402&lt;Dashboard!$AJ$1, $N$5, IF($N402&lt;=$N$8, $N$3, $N$2)))))</f>
        <v/>
      </c>
      <c r="J402" s="14"/>
      <c r="N402" s="39" t="str">
        <f>IF($F402="", "", IF(NOT($G402=""), "", NETWORKDAYS(Dashboard!$AJ$1, $F402, Timesheet!$S$50:$S$89)-1))</f>
        <v/>
      </c>
      <c r="P402" s="39" t="str">
        <f t="shared" si="15"/>
        <v/>
      </c>
    </row>
    <row r="403" spans="1:16" x14ac:dyDescent="0.25">
      <c r="A403" s="14"/>
      <c r="B403" s="150" t="str">
        <f t="shared" si="14"/>
        <v/>
      </c>
      <c r="C403" s="14"/>
      <c r="D403" s="460"/>
      <c r="E403" s="445"/>
      <c r="F403" s="478"/>
      <c r="G403" s="489"/>
      <c r="H403" s="14"/>
      <c r="I403" s="39" t="str">
        <f>IF($F403="", "", IF(NOT($G403=""), IF($F403&lt;$G403, $N$7, $N$6), IF($F403=Dashboard!$AJ$1, $N$4, IF($F403&lt;Dashboard!$AJ$1, $N$5, IF($N403&lt;=$N$8, $N$3, $N$2)))))</f>
        <v/>
      </c>
      <c r="J403" s="14"/>
      <c r="N403" s="39" t="str">
        <f>IF($F403="", "", IF(NOT($G403=""), "", NETWORKDAYS(Dashboard!$AJ$1, $F403, Timesheet!$S$50:$S$89)-1))</f>
        <v/>
      </c>
      <c r="P403" s="39" t="str">
        <f t="shared" si="15"/>
        <v/>
      </c>
    </row>
    <row r="404" spans="1:16" x14ac:dyDescent="0.25">
      <c r="A404" s="14"/>
      <c r="B404" s="150" t="str">
        <f t="shared" si="14"/>
        <v/>
      </c>
      <c r="C404" s="14"/>
      <c r="D404" s="460"/>
      <c r="E404" s="445"/>
      <c r="F404" s="478"/>
      <c r="G404" s="489"/>
      <c r="H404" s="14"/>
      <c r="I404" s="39" t="str">
        <f>IF($F404="", "", IF(NOT($G404=""), IF($F404&lt;$G404, $N$7, $N$6), IF($F404=Dashboard!$AJ$1, $N$4, IF($F404&lt;Dashboard!$AJ$1, $N$5, IF($N404&lt;=$N$8, $N$3, $N$2)))))</f>
        <v/>
      </c>
      <c r="J404" s="14"/>
      <c r="N404" s="39" t="str">
        <f>IF($F404="", "", IF(NOT($G404=""), "", NETWORKDAYS(Dashboard!$AJ$1, $F404, Timesheet!$S$50:$S$89)-1))</f>
        <v/>
      </c>
      <c r="P404" s="39" t="str">
        <f t="shared" si="15"/>
        <v/>
      </c>
    </row>
    <row r="405" spans="1:16" x14ac:dyDescent="0.25">
      <c r="A405" s="14"/>
      <c r="B405" s="150" t="str">
        <f t="shared" si="14"/>
        <v/>
      </c>
      <c r="C405" s="14"/>
      <c r="D405" s="460"/>
      <c r="E405" s="445"/>
      <c r="F405" s="478"/>
      <c r="G405" s="489"/>
      <c r="H405" s="14"/>
      <c r="I405" s="39" t="str">
        <f>IF($F405="", "", IF(NOT($G405=""), IF($F405&lt;$G405, $N$7, $N$6), IF($F405=Dashboard!$AJ$1, $N$4, IF($F405&lt;Dashboard!$AJ$1, $N$5, IF($N405&lt;=$N$8, $N$3, $N$2)))))</f>
        <v/>
      </c>
      <c r="J405" s="14"/>
      <c r="N405" s="39" t="str">
        <f>IF($F405="", "", IF(NOT($G405=""), "", NETWORKDAYS(Dashboard!$AJ$1, $F405, Timesheet!$S$50:$S$89)-1))</f>
        <v/>
      </c>
      <c r="P405" s="39" t="str">
        <f t="shared" si="15"/>
        <v/>
      </c>
    </row>
    <row r="406" spans="1:16" x14ac:dyDescent="0.25">
      <c r="A406" s="14"/>
      <c r="B406" s="150" t="str">
        <f t="shared" si="14"/>
        <v/>
      </c>
      <c r="C406" s="14"/>
      <c r="D406" s="460"/>
      <c r="E406" s="445"/>
      <c r="F406" s="478"/>
      <c r="G406" s="489"/>
      <c r="H406" s="14"/>
      <c r="I406" s="39" t="str">
        <f>IF($F406="", "", IF(NOT($G406=""), IF($F406&lt;$G406, $N$7, $N$6), IF($F406=Dashboard!$AJ$1, $N$4, IF($F406&lt;Dashboard!$AJ$1, $N$5, IF($N406&lt;=$N$8, $N$3, $N$2)))))</f>
        <v/>
      </c>
      <c r="J406" s="14"/>
      <c r="N406" s="39" t="str">
        <f>IF($F406="", "", IF(NOT($G406=""), "", NETWORKDAYS(Dashboard!$AJ$1, $F406, Timesheet!$S$50:$S$89)-1))</f>
        <v/>
      </c>
      <c r="P406" s="39" t="str">
        <f t="shared" si="15"/>
        <v/>
      </c>
    </row>
    <row r="407" spans="1:16" x14ac:dyDescent="0.25">
      <c r="A407" s="14"/>
      <c r="B407" s="150" t="str">
        <f t="shared" si="14"/>
        <v/>
      </c>
      <c r="C407" s="14"/>
      <c r="D407" s="460"/>
      <c r="E407" s="445"/>
      <c r="F407" s="478"/>
      <c r="G407" s="489"/>
      <c r="H407" s="14"/>
      <c r="I407" s="39" t="str">
        <f>IF($F407="", "", IF(NOT($G407=""), IF($F407&lt;$G407, $N$7, $N$6), IF($F407=Dashboard!$AJ$1, $N$4, IF($F407&lt;Dashboard!$AJ$1, $N$5, IF($N407&lt;=$N$8, $N$3, $N$2)))))</f>
        <v/>
      </c>
      <c r="J407" s="14"/>
      <c r="N407" s="39" t="str">
        <f>IF($F407="", "", IF(NOT($G407=""), "", NETWORKDAYS(Dashboard!$AJ$1, $F407, Timesheet!$S$50:$S$89)-1))</f>
        <v/>
      </c>
      <c r="P407" s="39" t="str">
        <f t="shared" si="15"/>
        <v/>
      </c>
    </row>
    <row r="408" spans="1:16" x14ac:dyDescent="0.25">
      <c r="A408" s="14"/>
      <c r="B408" s="150" t="str">
        <f t="shared" si="14"/>
        <v/>
      </c>
      <c r="C408" s="14"/>
      <c r="D408" s="460"/>
      <c r="E408" s="445"/>
      <c r="F408" s="478"/>
      <c r="G408" s="489"/>
      <c r="H408" s="14"/>
      <c r="I408" s="39" t="str">
        <f>IF($F408="", "", IF(NOT($G408=""), IF($F408&lt;$G408, $N$7, $N$6), IF($F408=Dashboard!$AJ$1, $N$4, IF($F408&lt;Dashboard!$AJ$1, $N$5, IF($N408&lt;=$N$8, $N$3, $N$2)))))</f>
        <v/>
      </c>
      <c r="J408" s="14"/>
      <c r="N408" s="39" t="str">
        <f>IF($F408="", "", IF(NOT($G408=""), "", NETWORKDAYS(Dashboard!$AJ$1, $F408, Timesheet!$S$50:$S$89)-1))</f>
        <v/>
      </c>
      <c r="P408" s="39" t="str">
        <f t="shared" si="15"/>
        <v/>
      </c>
    </row>
    <row r="409" spans="1:16" x14ac:dyDescent="0.25">
      <c r="A409" s="14"/>
      <c r="B409" s="150" t="str">
        <f t="shared" si="14"/>
        <v/>
      </c>
      <c r="C409" s="14"/>
      <c r="D409" s="460"/>
      <c r="E409" s="445"/>
      <c r="F409" s="478"/>
      <c r="G409" s="489"/>
      <c r="H409" s="14"/>
      <c r="I409" s="39" t="str">
        <f>IF($F409="", "", IF(NOT($G409=""), IF($F409&lt;$G409, $N$7, $N$6), IF($F409=Dashboard!$AJ$1, $N$4, IF($F409&lt;Dashboard!$AJ$1, $N$5, IF($N409&lt;=$N$8, $N$3, $N$2)))))</f>
        <v/>
      </c>
      <c r="J409" s="14"/>
      <c r="N409" s="39" t="str">
        <f>IF($F409="", "", IF(NOT($G409=""), "", NETWORKDAYS(Dashboard!$AJ$1, $F409, Timesheet!$S$50:$S$89)-1))</f>
        <v/>
      </c>
      <c r="P409" s="39" t="str">
        <f t="shared" si="15"/>
        <v/>
      </c>
    </row>
    <row r="410" spans="1:16" x14ac:dyDescent="0.25">
      <c r="A410" s="14"/>
      <c r="B410" s="150" t="str">
        <f t="shared" si="14"/>
        <v/>
      </c>
      <c r="C410" s="14"/>
      <c r="D410" s="460"/>
      <c r="E410" s="445"/>
      <c r="F410" s="478"/>
      <c r="G410" s="489"/>
      <c r="H410" s="14"/>
      <c r="I410" s="39" t="str">
        <f>IF($F410="", "", IF(NOT($G410=""), IF($F410&lt;$G410, $N$7, $N$6), IF($F410=Dashboard!$AJ$1, $N$4, IF($F410&lt;Dashboard!$AJ$1, $N$5, IF($N410&lt;=$N$8, $N$3, $N$2)))))</f>
        <v/>
      </c>
      <c r="J410" s="14"/>
      <c r="N410" s="39" t="str">
        <f>IF($F410="", "", IF(NOT($G410=""), "", NETWORKDAYS(Dashboard!$AJ$1, $F410, Timesheet!$S$50:$S$89)-1))</f>
        <v/>
      </c>
      <c r="P410" s="39" t="str">
        <f t="shared" si="15"/>
        <v/>
      </c>
    </row>
    <row r="411" spans="1:16" x14ac:dyDescent="0.25">
      <c r="A411" s="14"/>
      <c r="B411" s="150" t="str">
        <f t="shared" si="14"/>
        <v/>
      </c>
      <c r="C411" s="14"/>
      <c r="D411" s="460"/>
      <c r="E411" s="445"/>
      <c r="F411" s="478"/>
      <c r="G411" s="489"/>
      <c r="H411" s="14"/>
      <c r="I411" s="39" t="str">
        <f>IF($F411="", "", IF(NOT($G411=""), IF($F411&lt;$G411, $N$7, $N$6), IF($F411=Dashboard!$AJ$1, $N$4, IF($F411&lt;Dashboard!$AJ$1, $N$5, IF($N411&lt;=$N$8, $N$3, $N$2)))))</f>
        <v/>
      </c>
      <c r="J411" s="14"/>
      <c r="N411" s="39" t="str">
        <f>IF($F411="", "", IF(NOT($G411=""), "", NETWORKDAYS(Dashboard!$AJ$1, $F411, Timesheet!$S$50:$S$89)-1))</f>
        <v/>
      </c>
      <c r="P411" s="39" t="str">
        <f t="shared" si="15"/>
        <v/>
      </c>
    </row>
    <row r="412" spans="1:16" x14ac:dyDescent="0.25">
      <c r="A412" s="14"/>
      <c r="B412" s="150" t="str">
        <f t="shared" si="14"/>
        <v/>
      </c>
      <c r="C412" s="14"/>
      <c r="D412" s="460"/>
      <c r="E412" s="445"/>
      <c r="F412" s="478"/>
      <c r="G412" s="489"/>
      <c r="H412" s="14"/>
      <c r="I412" s="39" t="str">
        <f>IF($F412="", "", IF(NOT($G412=""), IF($F412&lt;$G412, $N$7, $N$6), IF($F412=Dashboard!$AJ$1, $N$4, IF($F412&lt;Dashboard!$AJ$1, $N$5, IF($N412&lt;=$N$8, $N$3, $N$2)))))</f>
        <v/>
      </c>
      <c r="J412" s="14"/>
      <c r="N412" s="39" t="str">
        <f>IF($F412="", "", IF(NOT($G412=""), "", NETWORKDAYS(Dashboard!$AJ$1, $F412, Timesheet!$S$50:$S$89)-1))</f>
        <v/>
      </c>
      <c r="P412" s="39" t="str">
        <f t="shared" si="15"/>
        <v/>
      </c>
    </row>
    <row r="413" spans="1:16" x14ac:dyDescent="0.25">
      <c r="A413" s="14"/>
      <c r="B413" s="150" t="str">
        <f t="shared" si="14"/>
        <v/>
      </c>
      <c r="C413" s="14"/>
      <c r="D413" s="460"/>
      <c r="E413" s="445"/>
      <c r="F413" s="478"/>
      <c r="G413" s="489"/>
      <c r="H413" s="14"/>
      <c r="I413" s="39" t="str">
        <f>IF($F413="", "", IF(NOT($G413=""), IF($F413&lt;$G413, $N$7, $N$6), IF($F413=Dashboard!$AJ$1, $N$4, IF($F413&lt;Dashboard!$AJ$1, $N$5, IF($N413&lt;=$N$8, $N$3, $N$2)))))</f>
        <v/>
      </c>
      <c r="J413" s="14"/>
      <c r="N413" s="39" t="str">
        <f>IF($F413="", "", IF(NOT($G413=""), "", NETWORKDAYS(Dashboard!$AJ$1, $F413, Timesheet!$S$50:$S$89)-1))</f>
        <v/>
      </c>
      <c r="P413" s="39" t="str">
        <f t="shared" si="15"/>
        <v/>
      </c>
    </row>
    <row r="414" spans="1:16" x14ac:dyDescent="0.25">
      <c r="A414" s="14"/>
      <c r="B414" s="150" t="str">
        <f t="shared" si="14"/>
        <v/>
      </c>
      <c r="C414" s="14"/>
      <c r="D414" s="460"/>
      <c r="E414" s="445"/>
      <c r="F414" s="478"/>
      <c r="G414" s="489"/>
      <c r="H414" s="14"/>
      <c r="I414" s="39" t="str">
        <f>IF($F414="", "", IF(NOT($G414=""), IF($F414&lt;$G414, $N$7, $N$6), IF($F414=Dashboard!$AJ$1, $N$4, IF($F414&lt;Dashboard!$AJ$1, $N$5, IF($N414&lt;=$N$8, $N$3, $N$2)))))</f>
        <v/>
      </c>
      <c r="J414" s="14"/>
      <c r="N414" s="39" t="str">
        <f>IF($F414="", "", IF(NOT($G414=""), "", NETWORKDAYS(Dashboard!$AJ$1, $F414, Timesheet!$S$50:$S$89)-1))</f>
        <v/>
      </c>
      <c r="P414" s="39" t="str">
        <f t="shared" si="15"/>
        <v/>
      </c>
    </row>
    <row r="415" spans="1:16" x14ac:dyDescent="0.25">
      <c r="A415" s="14"/>
      <c r="B415" s="150" t="str">
        <f t="shared" si="14"/>
        <v/>
      </c>
      <c r="C415" s="14"/>
      <c r="D415" s="460"/>
      <c r="E415" s="445"/>
      <c r="F415" s="478"/>
      <c r="G415" s="489"/>
      <c r="H415" s="14"/>
      <c r="I415" s="39" t="str">
        <f>IF($F415="", "", IF(NOT($G415=""), IF($F415&lt;$G415, $N$7, $N$6), IF($F415=Dashboard!$AJ$1, $N$4, IF($F415&lt;Dashboard!$AJ$1, $N$5, IF($N415&lt;=$N$8, $N$3, $N$2)))))</f>
        <v/>
      </c>
      <c r="J415" s="14"/>
      <c r="N415" s="39" t="str">
        <f>IF($F415="", "", IF(NOT($G415=""), "", NETWORKDAYS(Dashboard!$AJ$1, $F415, Timesheet!$S$50:$S$89)-1))</f>
        <v/>
      </c>
      <c r="P415" s="39" t="str">
        <f t="shared" si="15"/>
        <v/>
      </c>
    </row>
    <row r="416" spans="1:16" x14ac:dyDescent="0.25">
      <c r="A416" s="14"/>
      <c r="B416" s="150" t="str">
        <f t="shared" si="14"/>
        <v/>
      </c>
      <c r="C416" s="14"/>
      <c r="D416" s="460"/>
      <c r="E416" s="445"/>
      <c r="F416" s="478"/>
      <c r="G416" s="489"/>
      <c r="H416" s="14"/>
      <c r="I416" s="39" t="str">
        <f>IF($F416="", "", IF(NOT($G416=""), IF($F416&lt;$G416, $N$7, $N$6), IF($F416=Dashboard!$AJ$1, $N$4, IF($F416&lt;Dashboard!$AJ$1, $N$5, IF($N416&lt;=$N$8, $N$3, $N$2)))))</f>
        <v/>
      </c>
      <c r="J416" s="14"/>
      <c r="N416" s="39" t="str">
        <f>IF($F416="", "", IF(NOT($G416=""), "", NETWORKDAYS(Dashboard!$AJ$1, $F416, Timesheet!$S$50:$S$89)-1))</f>
        <v/>
      </c>
      <c r="P416" s="39" t="str">
        <f t="shared" si="15"/>
        <v/>
      </c>
    </row>
    <row r="417" spans="1:16" x14ac:dyDescent="0.25">
      <c r="A417" s="14"/>
      <c r="B417" s="150" t="str">
        <f t="shared" si="14"/>
        <v/>
      </c>
      <c r="C417" s="14"/>
      <c r="D417" s="460"/>
      <c r="E417" s="445"/>
      <c r="F417" s="478"/>
      <c r="G417" s="489"/>
      <c r="H417" s="14"/>
      <c r="I417" s="39" t="str">
        <f>IF($F417="", "", IF(NOT($G417=""), IF($F417&lt;$G417, $N$7, $N$6), IF($F417=Dashboard!$AJ$1, $N$4, IF($F417&lt;Dashboard!$AJ$1, $N$5, IF($N417&lt;=$N$8, $N$3, $N$2)))))</f>
        <v/>
      </c>
      <c r="J417" s="14"/>
      <c r="N417" s="39" t="str">
        <f>IF($F417="", "", IF(NOT($G417=""), "", NETWORKDAYS(Dashboard!$AJ$1, $F417, Timesheet!$S$50:$S$89)-1))</f>
        <v/>
      </c>
      <c r="P417" s="39" t="str">
        <f t="shared" si="15"/>
        <v/>
      </c>
    </row>
    <row r="418" spans="1:16" x14ac:dyDescent="0.25">
      <c r="A418" s="14"/>
      <c r="B418" s="150" t="str">
        <f t="shared" si="14"/>
        <v/>
      </c>
      <c r="C418" s="14"/>
      <c r="D418" s="460"/>
      <c r="E418" s="445"/>
      <c r="F418" s="478"/>
      <c r="G418" s="489"/>
      <c r="H418" s="14"/>
      <c r="I418" s="39" t="str">
        <f>IF($F418="", "", IF(NOT($G418=""), IF($F418&lt;$G418, $N$7, $N$6), IF($F418=Dashboard!$AJ$1, $N$4, IF($F418&lt;Dashboard!$AJ$1, $N$5, IF($N418&lt;=$N$8, $N$3, $N$2)))))</f>
        <v/>
      </c>
      <c r="J418" s="14"/>
      <c r="N418" s="39" t="str">
        <f>IF($F418="", "", IF(NOT($G418=""), "", NETWORKDAYS(Dashboard!$AJ$1, $F418, Timesheet!$S$50:$S$89)-1))</f>
        <v/>
      </c>
      <c r="P418" s="39" t="str">
        <f t="shared" si="15"/>
        <v/>
      </c>
    </row>
    <row r="419" spans="1:16" x14ac:dyDescent="0.25">
      <c r="A419" s="14"/>
      <c r="B419" s="150" t="str">
        <f t="shared" si="14"/>
        <v/>
      </c>
      <c r="C419" s="14"/>
      <c r="D419" s="460"/>
      <c r="E419" s="445"/>
      <c r="F419" s="478"/>
      <c r="G419" s="489"/>
      <c r="H419" s="14"/>
      <c r="I419" s="39" t="str">
        <f>IF($F419="", "", IF(NOT($G419=""), IF($F419&lt;$G419, $N$7, $N$6), IF($F419=Dashboard!$AJ$1, $N$4, IF($F419&lt;Dashboard!$AJ$1, $N$5, IF($N419&lt;=$N$8, $N$3, $N$2)))))</f>
        <v/>
      </c>
      <c r="J419" s="14"/>
      <c r="N419" s="39" t="str">
        <f>IF($F419="", "", IF(NOT($G419=""), "", NETWORKDAYS(Dashboard!$AJ$1, $F419, Timesheet!$S$50:$S$89)-1))</f>
        <v/>
      </c>
      <c r="P419" s="39" t="str">
        <f t="shared" si="15"/>
        <v/>
      </c>
    </row>
    <row r="420" spans="1:16" x14ac:dyDescent="0.25">
      <c r="A420" s="14"/>
      <c r="B420" s="150" t="str">
        <f t="shared" si="14"/>
        <v/>
      </c>
      <c r="C420" s="14"/>
      <c r="D420" s="460"/>
      <c r="E420" s="445"/>
      <c r="F420" s="478"/>
      <c r="G420" s="489"/>
      <c r="H420" s="14"/>
      <c r="I420" s="39" t="str">
        <f>IF($F420="", "", IF(NOT($G420=""), IF($F420&lt;$G420, $N$7, $N$6), IF($F420=Dashboard!$AJ$1, $N$4, IF($F420&lt;Dashboard!$AJ$1, $N$5, IF($N420&lt;=$N$8, $N$3, $N$2)))))</f>
        <v/>
      </c>
      <c r="J420" s="14"/>
      <c r="N420" s="39" t="str">
        <f>IF($F420="", "", IF(NOT($G420=""), "", NETWORKDAYS(Dashboard!$AJ$1, $F420, Timesheet!$S$50:$S$89)-1))</f>
        <v/>
      </c>
      <c r="P420" s="39" t="str">
        <f t="shared" si="15"/>
        <v/>
      </c>
    </row>
    <row r="421" spans="1:16" x14ac:dyDescent="0.25">
      <c r="A421" s="14"/>
      <c r="B421" s="150" t="str">
        <f t="shared" si="14"/>
        <v/>
      </c>
      <c r="C421" s="14"/>
      <c r="D421" s="460"/>
      <c r="E421" s="445"/>
      <c r="F421" s="478"/>
      <c r="G421" s="489"/>
      <c r="H421" s="14"/>
      <c r="I421" s="39" t="str">
        <f>IF($F421="", "", IF(NOT($G421=""), IF($F421&lt;$G421, $N$7, $N$6), IF($F421=Dashboard!$AJ$1, $N$4, IF($F421&lt;Dashboard!$AJ$1, $N$5, IF($N421&lt;=$N$8, $N$3, $N$2)))))</f>
        <v/>
      </c>
      <c r="J421" s="14"/>
      <c r="N421" s="39" t="str">
        <f>IF($F421="", "", IF(NOT($G421=""), "", NETWORKDAYS(Dashboard!$AJ$1, $F421, Timesheet!$S$50:$S$89)-1))</f>
        <v/>
      </c>
      <c r="P421" s="39" t="str">
        <f t="shared" si="15"/>
        <v/>
      </c>
    </row>
    <row r="422" spans="1:16" x14ac:dyDescent="0.25">
      <c r="A422" s="14"/>
      <c r="B422" s="150" t="str">
        <f t="shared" si="14"/>
        <v/>
      </c>
      <c r="C422" s="14"/>
      <c r="D422" s="460"/>
      <c r="E422" s="445"/>
      <c r="F422" s="478"/>
      <c r="G422" s="489"/>
      <c r="H422" s="14"/>
      <c r="I422" s="39" t="str">
        <f>IF($F422="", "", IF(NOT($G422=""), IF($F422&lt;$G422, $N$7, $N$6), IF($F422=Dashboard!$AJ$1, $N$4, IF($F422&lt;Dashboard!$AJ$1, $N$5, IF($N422&lt;=$N$8, $N$3, $N$2)))))</f>
        <v/>
      </c>
      <c r="J422" s="14"/>
      <c r="N422" s="39" t="str">
        <f>IF($F422="", "", IF(NOT($G422=""), "", NETWORKDAYS(Dashboard!$AJ$1, $F422, Timesheet!$S$50:$S$89)-1))</f>
        <v/>
      </c>
      <c r="P422" s="39" t="str">
        <f t="shared" si="15"/>
        <v/>
      </c>
    </row>
    <row r="423" spans="1:16" x14ac:dyDescent="0.25">
      <c r="A423" s="14"/>
      <c r="B423" s="150" t="str">
        <f t="shared" si="14"/>
        <v/>
      </c>
      <c r="C423" s="14"/>
      <c r="D423" s="460"/>
      <c r="E423" s="445"/>
      <c r="F423" s="478"/>
      <c r="G423" s="489"/>
      <c r="H423" s="14"/>
      <c r="I423" s="39" t="str">
        <f>IF($F423="", "", IF(NOT($G423=""), IF($F423&lt;$G423, $N$7, $N$6), IF($F423=Dashboard!$AJ$1, $N$4, IF($F423&lt;Dashboard!$AJ$1, $N$5, IF($N423&lt;=$N$8, $N$3, $N$2)))))</f>
        <v/>
      </c>
      <c r="J423" s="14"/>
      <c r="N423" s="39" t="str">
        <f>IF($F423="", "", IF(NOT($G423=""), "", NETWORKDAYS(Dashboard!$AJ$1, $F423, Timesheet!$S$50:$S$89)-1))</f>
        <v/>
      </c>
      <c r="P423" s="39" t="str">
        <f t="shared" si="15"/>
        <v/>
      </c>
    </row>
    <row r="424" spans="1:16" x14ac:dyDescent="0.25">
      <c r="A424" s="14"/>
      <c r="B424" s="150" t="str">
        <f t="shared" si="14"/>
        <v/>
      </c>
      <c r="C424" s="14"/>
      <c r="D424" s="460"/>
      <c r="E424" s="445"/>
      <c r="F424" s="478"/>
      <c r="G424" s="489"/>
      <c r="H424" s="14"/>
      <c r="I424" s="39" t="str">
        <f>IF($F424="", "", IF(NOT($G424=""), IF($F424&lt;$G424, $N$7, $N$6), IF($F424=Dashboard!$AJ$1, $N$4, IF($F424&lt;Dashboard!$AJ$1, $N$5, IF($N424&lt;=$N$8, $N$3, $N$2)))))</f>
        <v/>
      </c>
      <c r="J424" s="14"/>
      <c r="N424" s="39" t="str">
        <f>IF($F424="", "", IF(NOT($G424=""), "", NETWORKDAYS(Dashboard!$AJ$1, $F424, Timesheet!$S$50:$S$89)-1))</f>
        <v/>
      </c>
      <c r="P424" s="39" t="str">
        <f t="shared" si="15"/>
        <v/>
      </c>
    </row>
    <row r="425" spans="1:16" x14ac:dyDescent="0.25">
      <c r="A425" s="14"/>
      <c r="B425" s="150" t="str">
        <f t="shared" si="14"/>
        <v/>
      </c>
      <c r="C425" s="14"/>
      <c r="D425" s="460"/>
      <c r="E425" s="445"/>
      <c r="F425" s="478"/>
      <c r="G425" s="489"/>
      <c r="H425" s="14"/>
      <c r="I425" s="39" t="str">
        <f>IF($F425="", "", IF(NOT($G425=""), IF($F425&lt;$G425, $N$7, $N$6), IF($F425=Dashboard!$AJ$1, $N$4, IF($F425&lt;Dashboard!$AJ$1, $N$5, IF($N425&lt;=$N$8, $N$3, $N$2)))))</f>
        <v/>
      </c>
      <c r="J425" s="14"/>
      <c r="N425" s="39" t="str">
        <f>IF($F425="", "", IF(NOT($G425=""), "", NETWORKDAYS(Dashboard!$AJ$1, $F425, Timesheet!$S$50:$S$89)-1))</f>
        <v/>
      </c>
      <c r="P425" s="39" t="str">
        <f t="shared" si="15"/>
        <v/>
      </c>
    </row>
    <row r="426" spans="1:16" x14ac:dyDescent="0.25">
      <c r="A426" s="14"/>
      <c r="B426" s="150" t="str">
        <f t="shared" si="14"/>
        <v/>
      </c>
      <c r="C426" s="14"/>
      <c r="D426" s="460"/>
      <c r="E426" s="445"/>
      <c r="F426" s="478"/>
      <c r="G426" s="489"/>
      <c r="H426" s="14"/>
      <c r="I426" s="39" t="str">
        <f>IF($F426="", "", IF(NOT($G426=""), IF($F426&lt;$G426, $N$7, $N$6), IF($F426=Dashboard!$AJ$1, $N$4, IF($F426&lt;Dashboard!$AJ$1, $N$5, IF($N426&lt;=$N$8, $N$3, $N$2)))))</f>
        <v/>
      </c>
      <c r="J426" s="14"/>
      <c r="N426" s="39" t="str">
        <f>IF($F426="", "", IF(NOT($G426=""), "", NETWORKDAYS(Dashboard!$AJ$1, $F426, Timesheet!$S$50:$S$89)-1))</f>
        <v/>
      </c>
      <c r="P426" s="39" t="str">
        <f t="shared" si="15"/>
        <v/>
      </c>
    </row>
    <row r="427" spans="1:16" x14ac:dyDescent="0.25">
      <c r="A427" s="14"/>
      <c r="B427" s="150" t="str">
        <f t="shared" si="14"/>
        <v/>
      </c>
      <c r="C427" s="14"/>
      <c r="D427" s="460"/>
      <c r="E427" s="445"/>
      <c r="F427" s="478"/>
      <c r="G427" s="489"/>
      <c r="H427" s="14"/>
      <c r="I427" s="39" t="str">
        <f>IF($F427="", "", IF(NOT($G427=""), IF($F427&lt;$G427, $N$7, $N$6), IF($F427=Dashboard!$AJ$1, $N$4, IF($F427&lt;Dashboard!$AJ$1, $N$5, IF($N427&lt;=$N$8, $N$3, $N$2)))))</f>
        <v/>
      </c>
      <c r="J427" s="14"/>
      <c r="N427" s="39" t="str">
        <f>IF($F427="", "", IF(NOT($G427=""), "", NETWORKDAYS(Dashboard!$AJ$1, $F427, Timesheet!$S$50:$S$89)-1))</f>
        <v/>
      </c>
      <c r="P427" s="39" t="str">
        <f t="shared" si="15"/>
        <v/>
      </c>
    </row>
    <row r="428" spans="1:16" x14ac:dyDescent="0.25">
      <c r="A428" s="14"/>
      <c r="B428" s="150" t="str">
        <f t="shared" si="14"/>
        <v/>
      </c>
      <c r="C428" s="14"/>
      <c r="D428" s="460"/>
      <c r="E428" s="445"/>
      <c r="F428" s="478"/>
      <c r="G428" s="489"/>
      <c r="H428" s="14"/>
      <c r="I428" s="39" t="str">
        <f>IF($F428="", "", IF(NOT($G428=""), IF($F428&lt;$G428, $N$7, $N$6), IF($F428=Dashboard!$AJ$1, $N$4, IF($F428&lt;Dashboard!$AJ$1, $N$5, IF($N428&lt;=$N$8, $N$3, $N$2)))))</f>
        <v/>
      </c>
      <c r="J428" s="14"/>
      <c r="N428" s="39" t="str">
        <f>IF($F428="", "", IF(NOT($G428=""), "", NETWORKDAYS(Dashboard!$AJ$1, $F428, Timesheet!$S$50:$S$89)-1))</f>
        <v/>
      </c>
      <c r="P428" s="39" t="str">
        <f t="shared" si="15"/>
        <v/>
      </c>
    </row>
    <row r="429" spans="1:16" x14ac:dyDescent="0.25">
      <c r="A429" s="14"/>
      <c r="B429" s="150" t="str">
        <f t="shared" si="14"/>
        <v/>
      </c>
      <c r="C429" s="14"/>
      <c r="D429" s="460"/>
      <c r="E429" s="445"/>
      <c r="F429" s="478"/>
      <c r="G429" s="489"/>
      <c r="H429" s="14"/>
      <c r="I429" s="39" t="str">
        <f>IF($F429="", "", IF(NOT($G429=""), IF($F429&lt;$G429, $N$7, $N$6), IF($F429=Dashboard!$AJ$1, $N$4, IF($F429&lt;Dashboard!$AJ$1, $N$5, IF($N429&lt;=$N$8, $N$3, $N$2)))))</f>
        <v/>
      </c>
      <c r="J429" s="14"/>
      <c r="N429" s="39" t="str">
        <f>IF($F429="", "", IF(NOT($G429=""), "", NETWORKDAYS(Dashboard!$AJ$1, $F429, Timesheet!$S$50:$S$89)-1))</f>
        <v/>
      </c>
      <c r="P429" s="39" t="str">
        <f t="shared" si="15"/>
        <v/>
      </c>
    </row>
    <row r="430" spans="1:16" x14ac:dyDescent="0.25">
      <c r="A430" s="14"/>
      <c r="B430" s="150" t="str">
        <f t="shared" si="14"/>
        <v/>
      </c>
      <c r="C430" s="14"/>
      <c r="D430" s="460"/>
      <c r="E430" s="445"/>
      <c r="F430" s="478"/>
      <c r="G430" s="489"/>
      <c r="H430" s="14"/>
      <c r="I430" s="39" t="str">
        <f>IF($F430="", "", IF(NOT($G430=""), IF($F430&lt;$G430, $N$7, $N$6), IF($F430=Dashboard!$AJ$1, $N$4, IF($F430&lt;Dashboard!$AJ$1, $N$5, IF($N430&lt;=$N$8, $N$3, $N$2)))))</f>
        <v/>
      </c>
      <c r="J430" s="14"/>
      <c r="N430" s="39" t="str">
        <f>IF($F430="", "", IF(NOT($G430=""), "", NETWORKDAYS(Dashboard!$AJ$1, $F430, Timesheet!$S$50:$S$89)-1))</f>
        <v/>
      </c>
      <c r="P430" s="39" t="str">
        <f t="shared" si="15"/>
        <v/>
      </c>
    </row>
    <row r="431" spans="1:16" x14ac:dyDescent="0.25">
      <c r="A431" s="14"/>
      <c r="B431" s="150" t="str">
        <f t="shared" si="14"/>
        <v/>
      </c>
      <c r="C431" s="14"/>
      <c r="D431" s="460"/>
      <c r="E431" s="445"/>
      <c r="F431" s="478"/>
      <c r="G431" s="489"/>
      <c r="H431" s="14"/>
      <c r="I431" s="39" t="str">
        <f>IF($F431="", "", IF(NOT($G431=""), IF($F431&lt;$G431, $N$7, $N$6), IF($F431=Dashboard!$AJ$1, $N$4, IF($F431&lt;Dashboard!$AJ$1, $N$5, IF($N431&lt;=$N$8, $N$3, $N$2)))))</f>
        <v/>
      </c>
      <c r="J431" s="14"/>
      <c r="N431" s="39" t="str">
        <f>IF($F431="", "", IF(NOT($G431=""), "", NETWORKDAYS(Dashboard!$AJ$1, $F431, Timesheet!$S$50:$S$89)-1))</f>
        <v/>
      </c>
      <c r="P431" s="39" t="str">
        <f t="shared" si="15"/>
        <v/>
      </c>
    </row>
    <row r="432" spans="1:16" x14ac:dyDescent="0.25">
      <c r="A432" s="14"/>
      <c r="B432" s="150" t="str">
        <f t="shared" si="14"/>
        <v/>
      </c>
      <c r="C432" s="14"/>
      <c r="D432" s="460"/>
      <c r="E432" s="445"/>
      <c r="F432" s="478"/>
      <c r="G432" s="489"/>
      <c r="H432" s="14"/>
      <c r="I432" s="39" t="str">
        <f>IF($F432="", "", IF(NOT($G432=""), IF($F432&lt;$G432, $N$7, $N$6), IF($F432=Dashboard!$AJ$1, $N$4, IF($F432&lt;Dashboard!$AJ$1, $N$5, IF($N432&lt;=$N$8, $N$3, $N$2)))))</f>
        <v/>
      </c>
      <c r="J432" s="14"/>
      <c r="N432" s="39" t="str">
        <f>IF($F432="", "", IF(NOT($G432=""), "", NETWORKDAYS(Dashboard!$AJ$1, $F432, Timesheet!$S$50:$S$89)-1))</f>
        <v/>
      </c>
      <c r="P432" s="39" t="str">
        <f t="shared" si="15"/>
        <v/>
      </c>
    </row>
    <row r="433" spans="1:16" x14ac:dyDescent="0.25">
      <c r="A433" s="14"/>
      <c r="B433" s="150" t="str">
        <f t="shared" si="14"/>
        <v/>
      </c>
      <c r="C433" s="14"/>
      <c r="D433" s="460"/>
      <c r="E433" s="445"/>
      <c r="F433" s="478"/>
      <c r="G433" s="489"/>
      <c r="H433" s="14"/>
      <c r="I433" s="39" t="str">
        <f>IF($F433="", "", IF(NOT($G433=""), IF($F433&lt;$G433, $N$7, $N$6), IF($F433=Dashboard!$AJ$1, $N$4, IF($F433&lt;Dashboard!$AJ$1, $N$5, IF($N433&lt;=$N$8, $N$3, $N$2)))))</f>
        <v/>
      </c>
      <c r="J433" s="14"/>
      <c r="N433" s="39" t="str">
        <f>IF($F433="", "", IF(NOT($G433=""), "", NETWORKDAYS(Dashboard!$AJ$1, $F433, Timesheet!$S$50:$S$89)-1))</f>
        <v/>
      </c>
      <c r="P433" s="39" t="str">
        <f t="shared" si="15"/>
        <v/>
      </c>
    </row>
    <row r="434" spans="1:16" x14ac:dyDescent="0.25">
      <c r="A434" s="14"/>
      <c r="B434" s="150" t="str">
        <f t="shared" si="14"/>
        <v/>
      </c>
      <c r="C434" s="14"/>
      <c r="D434" s="460"/>
      <c r="E434" s="445"/>
      <c r="F434" s="478"/>
      <c r="G434" s="489"/>
      <c r="H434" s="14"/>
      <c r="I434" s="39" t="str">
        <f>IF($F434="", "", IF(NOT($G434=""), IF($F434&lt;$G434, $N$7, $N$6), IF($F434=Dashboard!$AJ$1, $N$4, IF($F434&lt;Dashboard!$AJ$1, $N$5, IF($N434&lt;=$N$8, $N$3, $N$2)))))</f>
        <v/>
      </c>
      <c r="J434" s="14"/>
      <c r="N434" s="39" t="str">
        <f>IF($F434="", "", IF(NOT($G434=""), "", NETWORKDAYS(Dashboard!$AJ$1, $F434, Timesheet!$S$50:$S$89)-1))</f>
        <v/>
      </c>
      <c r="P434" s="39" t="str">
        <f t="shared" si="15"/>
        <v/>
      </c>
    </row>
    <row r="435" spans="1:16" x14ac:dyDescent="0.25">
      <c r="A435" s="14"/>
      <c r="B435" s="150" t="str">
        <f t="shared" si="14"/>
        <v/>
      </c>
      <c r="C435" s="14"/>
      <c r="D435" s="460"/>
      <c r="E435" s="445"/>
      <c r="F435" s="478"/>
      <c r="G435" s="489"/>
      <c r="H435" s="14"/>
      <c r="I435" s="39" t="str">
        <f>IF($F435="", "", IF(NOT($G435=""), IF($F435&lt;$G435, $N$7, $N$6), IF($F435=Dashboard!$AJ$1, $N$4, IF($F435&lt;Dashboard!$AJ$1, $N$5, IF($N435&lt;=$N$8, $N$3, $N$2)))))</f>
        <v/>
      </c>
      <c r="J435" s="14"/>
      <c r="N435" s="39" t="str">
        <f>IF($F435="", "", IF(NOT($G435=""), "", NETWORKDAYS(Dashboard!$AJ$1, $F435, Timesheet!$S$50:$S$89)-1))</f>
        <v/>
      </c>
      <c r="P435" s="39" t="str">
        <f t="shared" si="15"/>
        <v/>
      </c>
    </row>
    <row r="436" spans="1:16" x14ac:dyDescent="0.25">
      <c r="A436" s="14"/>
      <c r="B436" s="150" t="str">
        <f t="shared" si="14"/>
        <v/>
      </c>
      <c r="C436" s="14"/>
      <c r="D436" s="460"/>
      <c r="E436" s="445"/>
      <c r="F436" s="478"/>
      <c r="G436" s="489"/>
      <c r="H436" s="14"/>
      <c r="I436" s="39" t="str">
        <f>IF($F436="", "", IF(NOT($G436=""), IF($F436&lt;$G436, $N$7, $N$6), IF($F436=Dashboard!$AJ$1, $N$4, IF($F436&lt;Dashboard!$AJ$1, $N$5, IF($N436&lt;=$N$8, $N$3, $N$2)))))</f>
        <v/>
      </c>
      <c r="J436" s="14"/>
      <c r="N436" s="39" t="str">
        <f>IF($F436="", "", IF(NOT($G436=""), "", NETWORKDAYS(Dashboard!$AJ$1, $F436, Timesheet!$S$50:$S$89)-1))</f>
        <v/>
      </c>
      <c r="P436" s="39" t="str">
        <f t="shared" si="15"/>
        <v/>
      </c>
    </row>
    <row r="437" spans="1:16" x14ac:dyDescent="0.25">
      <c r="A437" s="14"/>
      <c r="B437" s="150" t="str">
        <f t="shared" si="14"/>
        <v/>
      </c>
      <c r="C437" s="14"/>
      <c r="D437" s="460"/>
      <c r="E437" s="445"/>
      <c r="F437" s="478"/>
      <c r="G437" s="489"/>
      <c r="H437" s="14"/>
      <c r="I437" s="39" t="str">
        <f>IF($F437="", "", IF(NOT($G437=""), IF($F437&lt;$G437, $N$7, $N$6), IF($F437=Dashboard!$AJ$1, $N$4, IF($F437&lt;Dashboard!$AJ$1, $N$5, IF($N437&lt;=$N$8, $N$3, $N$2)))))</f>
        <v/>
      </c>
      <c r="J437" s="14"/>
      <c r="N437" s="39" t="str">
        <f>IF($F437="", "", IF(NOT($G437=""), "", NETWORKDAYS(Dashboard!$AJ$1, $F437, Timesheet!$S$50:$S$89)-1))</f>
        <v/>
      </c>
      <c r="P437" s="39" t="str">
        <f t="shared" si="15"/>
        <v/>
      </c>
    </row>
    <row r="438" spans="1:16" x14ac:dyDescent="0.25">
      <c r="A438" s="14"/>
      <c r="B438" s="150" t="str">
        <f t="shared" si="14"/>
        <v/>
      </c>
      <c r="C438" s="14"/>
      <c r="D438" s="460"/>
      <c r="E438" s="445"/>
      <c r="F438" s="478"/>
      <c r="G438" s="489"/>
      <c r="H438" s="14"/>
      <c r="I438" s="39" t="str">
        <f>IF($F438="", "", IF(NOT($G438=""), IF($F438&lt;$G438, $N$7, $N$6), IF($F438=Dashboard!$AJ$1, $N$4, IF($F438&lt;Dashboard!$AJ$1, $N$5, IF($N438&lt;=$N$8, $N$3, $N$2)))))</f>
        <v/>
      </c>
      <c r="J438" s="14"/>
      <c r="N438" s="39" t="str">
        <f>IF($F438="", "", IF(NOT($G438=""), "", NETWORKDAYS(Dashboard!$AJ$1, $F438, Timesheet!$S$50:$S$89)-1))</f>
        <v/>
      </c>
      <c r="P438" s="39" t="str">
        <f t="shared" si="15"/>
        <v/>
      </c>
    </row>
    <row r="439" spans="1:16" x14ac:dyDescent="0.25">
      <c r="A439" s="14"/>
      <c r="B439" s="150" t="str">
        <f t="shared" si="14"/>
        <v/>
      </c>
      <c r="C439" s="14"/>
      <c r="D439" s="460"/>
      <c r="E439" s="445"/>
      <c r="F439" s="478"/>
      <c r="G439" s="489"/>
      <c r="H439" s="14"/>
      <c r="I439" s="39" t="str">
        <f>IF($F439="", "", IF(NOT($G439=""), IF($F439&lt;$G439, $N$7, $N$6), IF($F439=Dashboard!$AJ$1, $N$4, IF($F439&lt;Dashboard!$AJ$1, $N$5, IF($N439&lt;=$N$8, $N$3, $N$2)))))</f>
        <v/>
      </c>
      <c r="J439" s="14"/>
      <c r="N439" s="39" t="str">
        <f>IF($F439="", "", IF(NOT($G439=""), "", NETWORKDAYS(Dashboard!$AJ$1, $F439, Timesheet!$S$50:$S$89)-1))</f>
        <v/>
      </c>
      <c r="P439" s="39" t="str">
        <f t="shared" si="15"/>
        <v/>
      </c>
    </row>
    <row r="440" spans="1:16" x14ac:dyDescent="0.25">
      <c r="A440" s="14"/>
      <c r="B440" s="150" t="str">
        <f t="shared" si="14"/>
        <v/>
      </c>
      <c r="C440" s="14"/>
      <c r="D440" s="460"/>
      <c r="E440" s="445"/>
      <c r="F440" s="478"/>
      <c r="G440" s="489"/>
      <c r="H440" s="14"/>
      <c r="I440" s="39" t="str">
        <f>IF($F440="", "", IF(NOT($G440=""), IF($F440&lt;$G440, $N$7, $N$6), IF($F440=Dashboard!$AJ$1, $N$4, IF($F440&lt;Dashboard!$AJ$1, $N$5, IF($N440&lt;=$N$8, $N$3, $N$2)))))</f>
        <v/>
      </c>
      <c r="J440" s="14"/>
      <c r="N440" s="39" t="str">
        <f>IF($F440="", "", IF(NOT($G440=""), "", NETWORKDAYS(Dashboard!$AJ$1, $F440, Timesheet!$S$50:$S$89)-1))</f>
        <v/>
      </c>
      <c r="P440" s="39" t="str">
        <f t="shared" si="15"/>
        <v/>
      </c>
    </row>
    <row r="441" spans="1:16" x14ac:dyDescent="0.25">
      <c r="A441" s="14"/>
      <c r="B441" s="150" t="str">
        <f t="shared" si="14"/>
        <v/>
      </c>
      <c r="C441" s="14"/>
      <c r="D441" s="460"/>
      <c r="E441" s="445"/>
      <c r="F441" s="478"/>
      <c r="G441" s="489"/>
      <c r="H441" s="14"/>
      <c r="I441" s="39" t="str">
        <f>IF($F441="", "", IF(NOT($G441=""), IF($F441&lt;$G441, $N$7, $N$6), IF($F441=Dashboard!$AJ$1, $N$4, IF($F441&lt;Dashboard!$AJ$1, $N$5, IF($N441&lt;=$N$8, $N$3, $N$2)))))</f>
        <v/>
      </c>
      <c r="J441" s="14"/>
      <c r="N441" s="39" t="str">
        <f>IF($F441="", "", IF(NOT($G441=""), "", NETWORKDAYS(Dashboard!$AJ$1, $F441, Timesheet!$S$50:$S$89)-1))</f>
        <v/>
      </c>
      <c r="P441" s="39" t="str">
        <f t="shared" si="15"/>
        <v/>
      </c>
    </row>
    <row r="442" spans="1:16" x14ac:dyDescent="0.25">
      <c r="A442" s="14"/>
      <c r="B442" s="150" t="str">
        <f t="shared" si="14"/>
        <v/>
      </c>
      <c r="C442" s="14"/>
      <c r="D442" s="460"/>
      <c r="E442" s="445"/>
      <c r="F442" s="478"/>
      <c r="G442" s="489"/>
      <c r="H442" s="14"/>
      <c r="I442" s="39" t="str">
        <f>IF($F442="", "", IF(NOT($G442=""), IF($F442&lt;$G442, $N$7, $N$6), IF($F442=Dashboard!$AJ$1, $N$4, IF($F442&lt;Dashboard!$AJ$1, $N$5, IF($N442&lt;=$N$8, $N$3, $N$2)))))</f>
        <v/>
      </c>
      <c r="J442" s="14"/>
      <c r="N442" s="39" t="str">
        <f>IF($F442="", "", IF(NOT($G442=""), "", NETWORKDAYS(Dashboard!$AJ$1, $F442, Timesheet!$S$50:$S$89)-1))</f>
        <v/>
      </c>
      <c r="P442" s="39" t="str">
        <f t="shared" si="15"/>
        <v/>
      </c>
    </row>
    <row r="443" spans="1:16" x14ac:dyDescent="0.25">
      <c r="A443" s="14"/>
      <c r="B443" s="150" t="str">
        <f t="shared" si="14"/>
        <v/>
      </c>
      <c r="C443" s="14"/>
      <c r="D443" s="460"/>
      <c r="E443" s="445"/>
      <c r="F443" s="478"/>
      <c r="G443" s="489"/>
      <c r="H443" s="14"/>
      <c r="I443" s="39" t="str">
        <f>IF($F443="", "", IF(NOT($G443=""), IF($F443&lt;$G443, $N$7, $N$6), IF($F443=Dashboard!$AJ$1, $N$4, IF($F443&lt;Dashboard!$AJ$1, $N$5, IF($N443&lt;=$N$8, $N$3, $N$2)))))</f>
        <v/>
      </c>
      <c r="J443" s="14"/>
      <c r="N443" s="39" t="str">
        <f>IF($F443="", "", IF(NOT($G443=""), "", NETWORKDAYS(Dashboard!$AJ$1, $F443, Timesheet!$S$50:$S$89)-1))</f>
        <v/>
      </c>
      <c r="P443" s="39" t="str">
        <f t="shared" si="15"/>
        <v/>
      </c>
    </row>
    <row r="444" spans="1:16" x14ac:dyDescent="0.25">
      <c r="A444" s="14"/>
      <c r="B444" s="150" t="str">
        <f t="shared" si="14"/>
        <v/>
      </c>
      <c r="C444" s="14"/>
      <c r="D444" s="460"/>
      <c r="E444" s="445"/>
      <c r="F444" s="478"/>
      <c r="G444" s="489"/>
      <c r="H444" s="14"/>
      <c r="I444" s="39" t="str">
        <f>IF($F444="", "", IF(NOT($G444=""), IF($F444&lt;$G444, $N$7, $N$6), IF($F444=Dashboard!$AJ$1, $N$4, IF($F444&lt;Dashboard!$AJ$1, $N$5, IF($N444&lt;=$N$8, $N$3, $N$2)))))</f>
        <v/>
      </c>
      <c r="J444" s="14"/>
      <c r="N444" s="39" t="str">
        <f>IF($F444="", "", IF(NOT($G444=""), "", NETWORKDAYS(Dashboard!$AJ$1, $F444, Timesheet!$S$50:$S$89)-1))</f>
        <v/>
      </c>
      <c r="P444" s="39" t="str">
        <f t="shared" si="15"/>
        <v/>
      </c>
    </row>
    <row r="445" spans="1:16" x14ac:dyDescent="0.25">
      <c r="A445" s="14"/>
      <c r="B445" s="150" t="str">
        <f t="shared" si="14"/>
        <v/>
      </c>
      <c r="C445" s="14"/>
      <c r="D445" s="460"/>
      <c r="E445" s="445"/>
      <c r="F445" s="478"/>
      <c r="G445" s="489"/>
      <c r="H445" s="14"/>
      <c r="I445" s="39" t="str">
        <f>IF($F445="", "", IF(NOT($G445=""), IF($F445&lt;$G445, $N$7, $N$6), IF($F445=Dashboard!$AJ$1, $N$4, IF($F445&lt;Dashboard!$AJ$1, $N$5, IF($N445&lt;=$N$8, $N$3, $N$2)))))</f>
        <v/>
      </c>
      <c r="J445" s="14"/>
      <c r="N445" s="39" t="str">
        <f>IF($F445="", "", IF(NOT($G445=""), "", NETWORKDAYS(Dashboard!$AJ$1, $F445, Timesheet!$S$50:$S$89)-1))</f>
        <v/>
      </c>
      <c r="P445" s="39" t="str">
        <f t="shared" si="15"/>
        <v/>
      </c>
    </row>
    <row r="446" spans="1:16" x14ac:dyDescent="0.25">
      <c r="A446" s="14"/>
      <c r="B446" s="150" t="str">
        <f t="shared" si="14"/>
        <v/>
      </c>
      <c r="C446" s="14"/>
      <c r="D446" s="460"/>
      <c r="E446" s="445"/>
      <c r="F446" s="478"/>
      <c r="G446" s="489"/>
      <c r="H446" s="14"/>
      <c r="I446" s="39" t="str">
        <f>IF($F446="", "", IF(NOT($G446=""), IF($F446&lt;$G446, $N$7, $N$6), IF($F446=Dashboard!$AJ$1, $N$4, IF($F446&lt;Dashboard!$AJ$1, $N$5, IF($N446&lt;=$N$8, $N$3, $N$2)))))</f>
        <v/>
      </c>
      <c r="J446" s="14"/>
      <c r="N446" s="39" t="str">
        <f>IF($F446="", "", IF(NOT($G446=""), "", NETWORKDAYS(Dashboard!$AJ$1, $F446, Timesheet!$S$50:$S$89)-1))</f>
        <v/>
      </c>
      <c r="P446" s="39" t="str">
        <f t="shared" si="15"/>
        <v/>
      </c>
    </row>
    <row r="447" spans="1:16" x14ac:dyDescent="0.25">
      <c r="A447" s="14"/>
      <c r="B447" s="150" t="str">
        <f t="shared" si="14"/>
        <v/>
      </c>
      <c r="C447" s="14"/>
      <c r="D447" s="460"/>
      <c r="E447" s="445"/>
      <c r="F447" s="478"/>
      <c r="G447" s="489"/>
      <c r="H447" s="14"/>
      <c r="I447" s="39" t="str">
        <f>IF($F447="", "", IF(NOT($G447=""), IF($F447&lt;$G447, $N$7, $N$6), IF($F447=Dashboard!$AJ$1, $N$4, IF($F447&lt;Dashboard!$AJ$1, $N$5, IF($N447&lt;=$N$8, $N$3, $N$2)))))</f>
        <v/>
      </c>
      <c r="J447" s="14"/>
      <c r="N447" s="39" t="str">
        <f>IF($F447="", "", IF(NOT($G447=""), "", NETWORKDAYS(Dashboard!$AJ$1, $F447, Timesheet!$S$50:$S$89)-1))</f>
        <v/>
      </c>
      <c r="P447" s="39" t="str">
        <f t="shared" si="15"/>
        <v/>
      </c>
    </row>
    <row r="448" spans="1:16" x14ac:dyDescent="0.25">
      <c r="A448" s="14"/>
      <c r="B448" s="150" t="str">
        <f t="shared" si="14"/>
        <v/>
      </c>
      <c r="C448" s="14"/>
      <c r="D448" s="460"/>
      <c r="E448" s="445"/>
      <c r="F448" s="478"/>
      <c r="G448" s="489"/>
      <c r="H448" s="14"/>
      <c r="I448" s="39" t="str">
        <f>IF($F448="", "", IF(NOT($G448=""), IF($F448&lt;$G448, $N$7, $N$6), IF($F448=Dashboard!$AJ$1, $N$4, IF($F448&lt;Dashboard!$AJ$1, $N$5, IF($N448&lt;=$N$8, $N$3, $N$2)))))</f>
        <v/>
      </c>
      <c r="J448" s="14"/>
      <c r="N448" s="39" t="str">
        <f>IF($F448="", "", IF(NOT($G448=""), "", NETWORKDAYS(Dashboard!$AJ$1, $F448, Timesheet!$S$50:$S$89)-1))</f>
        <v/>
      </c>
      <c r="P448" s="39" t="str">
        <f t="shared" si="15"/>
        <v/>
      </c>
    </row>
    <row r="449" spans="1:16" x14ac:dyDescent="0.25">
      <c r="A449" s="14"/>
      <c r="B449" s="150" t="str">
        <f t="shared" si="14"/>
        <v/>
      </c>
      <c r="C449" s="14"/>
      <c r="D449" s="460"/>
      <c r="E449" s="445"/>
      <c r="F449" s="478"/>
      <c r="G449" s="489"/>
      <c r="H449" s="14"/>
      <c r="I449" s="39" t="str">
        <f>IF($F449="", "", IF(NOT($G449=""), IF($F449&lt;$G449, $N$7, $N$6), IF($F449=Dashboard!$AJ$1, $N$4, IF($F449&lt;Dashboard!$AJ$1, $N$5, IF($N449&lt;=$N$8, $N$3, $N$2)))))</f>
        <v/>
      </c>
      <c r="J449" s="14"/>
      <c r="N449" s="39" t="str">
        <f>IF($F449="", "", IF(NOT($G449=""), "", NETWORKDAYS(Dashboard!$AJ$1, $F449, Timesheet!$S$50:$S$89)-1))</f>
        <v/>
      </c>
      <c r="P449" s="39" t="str">
        <f t="shared" si="15"/>
        <v/>
      </c>
    </row>
    <row r="450" spans="1:16" x14ac:dyDescent="0.25">
      <c r="A450" s="14"/>
      <c r="B450" s="150" t="str">
        <f t="shared" si="14"/>
        <v/>
      </c>
      <c r="C450" s="14"/>
      <c r="D450" s="460"/>
      <c r="E450" s="445"/>
      <c r="F450" s="478"/>
      <c r="G450" s="489"/>
      <c r="H450" s="14"/>
      <c r="I450" s="39" t="str">
        <f>IF($F450="", "", IF(NOT($G450=""), IF($F450&lt;$G450, $N$7, $N$6), IF($F450=Dashboard!$AJ$1, $N$4, IF($F450&lt;Dashboard!$AJ$1, $N$5, IF($N450&lt;=$N$8, $N$3, $N$2)))))</f>
        <v/>
      </c>
      <c r="J450" s="14"/>
      <c r="N450" s="39" t="str">
        <f>IF($F450="", "", IF(NOT($G450=""), "", NETWORKDAYS(Dashboard!$AJ$1, $F450, Timesheet!$S$50:$S$89)-1))</f>
        <v/>
      </c>
      <c r="P450" s="39" t="str">
        <f t="shared" si="15"/>
        <v/>
      </c>
    </row>
    <row r="451" spans="1:16" x14ac:dyDescent="0.25">
      <c r="A451" s="14"/>
      <c r="B451" s="150" t="str">
        <f t="shared" si="14"/>
        <v/>
      </c>
      <c r="C451" s="14"/>
      <c r="D451" s="460"/>
      <c r="E451" s="445"/>
      <c r="F451" s="478"/>
      <c r="G451" s="489"/>
      <c r="H451" s="14"/>
      <c r="I451" s="39" t="str">
        <f>IF($F451="", "", IF(NOT($G451=""), IF($F451&lt;$G451, $N$7, $N$6), IF($F451=Dashboard!$AJ$1, $N$4, IF($F451&lt;Dashboard!$AJ$1, $N$5, IF($N451&lt;=$N$8, $N$3, $N$2)))))</f>
        <v/>
      </c>
      <c r="J451" s="14"/>
      <c r="N451" s="39" t="str">
        <f>IF($F451="", "", IF(NOT($G451=""), "", NETWORKDAYS(Dashboard!$AJ$1, $F451, Timesheet!$S$50:$S$89)-1))</f>
        <v/>
      </c>
      <c r="P451" s="39" t="str">
        <f t="shared" si="15"/>
        <v/>
      </c>
    </row>
    <row r="452" spans="1:16" x14ac:dyDescent="0.25">
      <c r="A452" s="14"/>
      <c r="B452" s="150" t="str">
        <f t="shared" si="14"/>
        <v/>
      </c>
      <c r="C452" s="14"/>
      <c r="D452" s="460"/>
      <c r="E452" s="445"/>
      <c r="F452" s="478"/>
      <c r="G452" s="489"/>
      <c r="H452" s="14"/>
      <c r="I452" s="39" t="str">
        <f>IF($F452="", "", IF(NOT($G452=""), IF($F452&lt;$G452, $N$7, $N$6), IF($F452=Dashboard!$AJ$1, $N$4, IF($F452&lt;Dashboard!$AJ$1, $N$5, IF($N452&lt;=$N$8, $N$3, $N$2)))))</f>
        <v/>
      </c>
      <c r="J452" s="14"/>
      <c r="N452" s="39" t="str">
        <f>IF($F452="", "", IF(NOT($G452=""), "", NETWORKDAYS(Dashboard!$AJ$1, $F452, Timesheet!$S$50:$S$89)-1))</f>
        <v/>
      </c>
      <c r="P452" s="39" t="str">
        <f t="shared" si="15"/>
        <v/>
      </c>
    </row>
    <row r="453" spans="1:16" x14ac:dyDescent="0.25">
      <c r="A453" s="14"/>
      <c r="B453" s="150" t="str">
        <f t="shared" si="14"/>
        <v/>
      </c>
      <c r="C453" s="14"/>
      <c r="D453" s="460"/>
      <c r="E453" s="445"/>
      <c r="F453" s="478"/>
      <c r="G453" s="489"/>
      <c r="H453" s="14"/>
      <c r="I453" s="39" t="str">
        <f>IF($F453="", "", IF(NOT($G453=""), IF($F453&lt;$G453, $N$7, $N$6), IF($F453=Dashboard!$AJ$1, $N$4, IF($F453&lt;Dashboard!$AJ$1, $N$5, IF($N453&lt;=$N$8, $N$3, $N$2)))))</f>
        <v/>
      </c>
      <c r="J453" s="14"/>
      <c r="N453" s="39" t="str">
        <f>IF($F453="", "", IF(NOT($G453=""), "", NETWORKDAYS(Dashboard!$AJ$1, $F453, Timesheet!$S$50:$S$89)-1))</f>
        <v/>
      </c>
      <c r="P453" s="39" t="str">
        <f t="shared" si="15"/>
        <v/>
      </c>
    </row>
    <row r="454" spans="1:16" x14ac:dyDescent="0.25">
      <c r="A454" s="14"/>
      <c r="B454" s="150" t="str">
        <f t="shared" si="14"/>
        <v/>
      </c>
      <c r="C454" s="14"/>
      <c r="D454" s="460"/>
      <c r="E454" s="445"/>
      <c r="F454" s="478"/>
      <c r="G454" s="489"/>
      <c r="H454" s="14"/>
      <c r="I454" s="39" t="str">
        <f>IF($F454="", "", IF(NOT($G454=""), IF($F454&lt;$G454, $N$7, $N$6), IF($F454=Dashboard!$AJ$1, $N$4, IF($F454&lt;Dashboard!$AJ$1, $N$5, IF($N454&lt;=$N$8, $N$3, $N$2)))))</f>
        <v/>
      </c>
      <c r="J454" s="14"/>
      <c r="N454" s="39" t="str">
        <f>IF($F454="", "", IF(NOT($G454=""), "", NETWORKDAYS(Dashboard!$AJ$1, $F454, Timesheet!$S$50:$S$89)-1))</f>
        <v/>
      </c>
      <c r="P454" s="39" t="str">
        <f t="shared" si="15"/>
        <v/>
      </c>
    </row>
    <row r="455" spans="1:16" x14ac:dyDescent="0.25">
      <c r="A455" s="14"/>
      <c r="B455" s="150" t="str">
        <f t="shared" si="14"/>
        <v/>
      </c>
      <c r="C455" s="14"/>
      <c r="D455" s="460"/>
      <c r="E455" s="445"/>
      <c r="F455" s="478"/>
      <c r="G455" s="489"/>
      <c r="H455" s="14"/>
      <c r="I455" s="39" t="str">
        <f>IF($F455="", "", IF(NOT($G455=""), IF($F455&lt;$G455, $N$7, $N$6), IF($F455=Dashboard!$AJ$1, $N$4, IF($F455&lt;Dashboard!$AJ$1, $N$5, IF($N455&lt;=$N$8, $N$3, $N$2)))))</f>
        <v/>
      </c>
      <c r="J455" s="14"/>
      <c r="N455" s="39" t="str">
        <f>IF($F455="", "", IF(NOT($G455=""), "", NETWORKDAYS(Dashboard!$AJ$1, $F455, Timesheet!$S$50:$S$89)-1))</f>
        <v/>
      </c>
      <c r="P455" s="39" t="str">
        <f t="shared" si="15"/>
        <v/>
      </c>
    </row>
    <row r="456" spans="1:16" x14ac:dyDescent="0.25">
      <c r="A456" s="14"/>
      <c r="B456" s="150" t="str">
        <f t="shared" si="14"/>
        <v/>
      </c>
      <c r="C456" s="14"/>
      <c r="D456" s="460"/>
      <c r="E456" s="445"/>
      <c r="F456" s="478"/>
      <c r="G456" s="489"/>
      <c r="H456" s="14"/>
      <c r="I456" s="39" t="str">
        <f>IF($F456="", "", IF(NOT($G456=""), IF($F456&lt;$G456, $N$7, $N$6), IF($F456=Dashboard!$AJ$1, $N$4, IF($F456&lt;Dashboard!$AJ$1, $N$5, IF($N456&lt;=$N$8, $N$3, $N$2)))))</f>
        <v/>
      </c>
      <c r="J456" s="14"/>
      <c r="N456" s="39" t="str">
        <f>IF($F456="", "", IF(NOT($G456=""), "", NETWORKDAYS(Dashboard!$AJ$1, $F456, Timesheet!$S$50:$S$89)-1))</f>
        <v/>
      </c>
      <c r="P456" s="39" t="str">
        <f t="shared" si="15"/>
        <v/>
      </c>
    </row>
    <row r="457" spans="1:16" x14ac:dyDescent="0.25">
      <c r="A457" s="14"/>
      <c r="B457" s="150" t="str">
        <f t="shared" si="14"/>
        <v/>
      </c>
      <c r="C457" s="14"/>
      <c r="D457" s="460"/>
      <c r="E457" s="445"/>
      <c r="F457" s="478"/>
      <c r="G457" s="489"/>
      <c r="H457" s="14"/>
      <c r="I457" s="39" t="str">
        <f>IF($F457="", "", IF(NOT($G457=""), IF($F457&lt;$G457, $N$7, $N$6), IF($F457=Dashboard!$AJ$1, $N$4, IF($F457&lt;Dashboard!$AJ$1, $N$5, IF($N457&lt;=$N$8, $N$3, $N$2)))))</f>
        <v/>
      </c>
      <c r="J457" s="14"/>
      <c r="N457" s="39" t="str">
        <f>IF($F457="", "", IF(NOT($G457=""), "", NETWORKDAYS(Dashboard!$AJ$1, $F457, Timesheet!$S$50:$S$89)-1))</f>
        <v/>
      </c>
      <c r="P457" s="39" t="str">
        <f t="shared" si="15"/>
        <v/>
      </c>
    </row>
    <row r="458" spans="1:16" x14ac:dyDescent="0.25">
      <c r="A458" s="14"/>
      <c r="B458" s="150" t="str">
        <f t="shared" si="14"/>
        <v/>
      </c>
      <c r="C458" s="14"/>
      <c r="D458" s="460"/>
      <c r="E458" s="445"/>
      <c r="F458" s="478"/>
      <c r="G458" s="489"/>
      <c r="H458" s="14"/>
      <c r="I458" s="39" t="str">
        <f>IF($F458="", "", IF(NOT($G458=""), IF($F458&lt;$G458, $N$7, $N$6), IF($F458=Dashboard!$AJ$1, $N$4, IF($F458&lt;Dashboard!$AJ$1, $N$5, IF($N458&lt;=$N$8, $N$3, $N$2)))))</f>
        <v/>
      </c>
      <c r="J458" s="14"/>
      <c r="N458" s="39" t="str">
        <f>IF($F458="", "", IF(NOT($G458=""), "", NETWORKDAYS(Dashboard!$AJ$1, $F458, Timesheet!$S$50:$S$89)-1))</f>
        <v/>
      </c>
      <c r="P458" s="39" t="str">
        <f t="shared" si="15"/>
        <v/>
      </c>
    </row>
    <row r="459" spans="1:16" x14ac:dyDescent="0.25">
      <c r="A459" s="14"/>
      <c r="B459" s="150" t="str">
        <f t="shared" si="14"/>
        <v/>
      </c>
      <c r="C459" s="14"/>
      <c r="D459" s="460"/>
      <c r="E459" s="445"/>
      <c r="F459" s="478"/>
      <c r="G459" s="489"/>
      <c r="H459" s="14"/>
      <c r="I459" s="39" t="str">
        <f>IF($F459="", "", IF(NOT($G459=""), IF($F459&lt;$G459, $N$7, $N$6), IF($F459=Dashboard!$AJ$1, $N$4, IF($F459&lt;Dashboard!$AJ$1, $N$5, IF($N459&lt;=$N$8, $N$3, $N$2)))))</f>
        <v/>
      </c>
      <c r="J459" s="14"/>
      <c r="N459" s="39" t="str">
        <f>IF($F459="", "", IF(NOT($G459=""), "", NETWORKDAYS(Dashboard!$AJ$1, $F459, Timesheet!$S$50:$S$89)-1))</f>
        <v/>
      </c>
      <c r="P459" s="39" t="str">
        <f t="shared" si="15"/>
        <v/>
      </c>
    </row>
    <row r="460" spans="1:16" x14ac:dyDescent="0.25">
      <c r="A460" s="14"/>
      <c r="B460" s="150" t="str">
        <f t="shared" ref="B460:B523" si="16">IFERROR(INDEX($B$5:$B$7, MATCH($I460, $D$5:$D$7, 0)), "")</f>
        <v/>
      </c>
      <c r="C460" s="14"/>
      <c r="D460" s="460"/>
      <c r="E460" s="445"/>
      <c r="F460" s="478"/>
      <c r="G460" s="489"/>
      <c r="H460" s="14"/>
      <c r="I460" s="39" t="str">
        <f>IF($F460="", "", IF(NOT($G460=""), IF($F460&lt;$G460, $N$7, $N$6), IF($F460=Dashboard!$AJ$1, $N$4, IF($F460&lt;Dashboard!$AJ$1, $N$5, IF($N460&lt;=$N$8, $N$3, $N$2)))))</f>
        <v/>
      </c>
      <c r="J460" s="14"/>
      <c r="N460" s="39" t="str">
        <f>IF($F460="", "", IF(NOT($G460=""), "", NETWORKDAYS(Dashboard!$AJ$1, $F460, Timesheet!$S$50:$S$89)-1))</f>
        <v/>
      </c>
      <c r="P460" s="39" t="str">
        <f t="shared" ref="P460:P523" si="17">IF($I460="", "", IF(COUNTIF($G$2:$G$5, $I460)&gt;0, $P$7, $I460))</f>
        <v/>
      </c>
    </row>
    <row r="461" spans="1:16" x14ac:dyDescent="0.25">
      <c r="A461" s="14"/>
      <c r="B461" s="150" t="str">
        <f t="shared" si="16"/>
        <v/>
      </c>
      <c r="C461" s="14"/>
      <c r="D461" s="460"/>
      <c r="E461" s="445"/>
      <c r="F461" s="478"/>
      <c r="G461" s="489"/>
      <c r="H461" s="14"/>
      <c r="I461" s="39" t="str">
        <f>IF($F461="", "", IF(NOT($G461=""), IF($F461&lt;$G461, $N$7, $N$6), IF($F461=Dashboard!$AJ$1, $N$4, IF($F461&lt;Dashboard!$AJ$1, $N$5, IF($N461&lt;=$N$8, $N$3, $N$2)))))</f>
        <v/>
      </c>
      <c r="J461" s="14"/>
      <c r="N461" s="39" t="str">
        <f>IF($F461="", "", IF(NOT($G461=""), "", NETWORKDAYS(Dashboard!$AJ$1, $F461, Timesheet!$S$50:$S$89)-1))</f>
        <v/>
      </c>
      <c r="P461" s="39" t="str">
        <f t="shared" si="17"/>
        <v/>
      </c>
    </row>
    <row r="462" spans="1:16" x14ac:dyDescent="0.25">
      <c r="A462" s="14"/>
      <c r="B462" s="150" t="str">
        <f t="shared" si="16"/>
        <v/>
      </c>
      <c r="C462" s="14"/>
      <c r="D462" s="460"/>
      <c r="E462" s="445"/>
      <c r="F462" s="478"/>
      <c r="G462" s="489"/>
      <c r="H462" s="14"/>
      <c r="I462" s="39" t="str">
        <f>IF($F462="", "", IF(NOT($G462=""), IF($F462&lt;$G462, $N$7, $N$6), IF($F462=Dashboard!$AJ$1, $N$4, IF($F462&lt;Dashboard!$AJ$1, $N$5, IF($N462&lt;=$N$8, $N$3, $N$2)))))</f>
        <v/>
      </c>
      <c r="J462" s="14"/>
      <c r="N462" s="39" t="str">
        <f>IF($F462="", "", IF(NOT($G462=""), "", NETWORKDAYS(Dashboard!$AJ$1, $F462, Timesheet!$S$50:$S$89)-1))</f>
        <v/>
      </c>
      <c r="P462" s="39" t="str">
        <f t="shared" si="17"/>
        <v/>
      </c>
    </row>
    <row r="463" spans="1:16" x14ac:dyDescent="0.25">
      <c r="A463" s="14"/>
      <c r="B463" s="150" t="str">
        <f t="shared" si="16"/>
        <v/>
      </c>
      <c r="C463" s="14"/>
      <c r="D463" s="460"/>
      <c r="E463" s="445"/>
      <c r="F463" s="478"/>
      <c r="G463" s="489"/>
      <c r="H463" s="14"/>
      <c r="I463" s="39" t="str">
        <f>IF($F463="", "", IF(NOT($G463=""), IF($F463&lt;$G463, $N$7, $N$6), IF($F463=Dashboard!$AJ$1, $N$4, IF($F463&lt;Dashboard!$AJ$1, $N$5, IF($N463&lt;=$N$8, $N$3, $N$2)))))</f>
        <v/>
      </c>
      <c r="J463" s="14"/>
      <c r="N463" s="39" t="str">
        <f>IF($F463="", "", IF(NOT($G463=""), "", NETWORKDAYS(Dashboard!$AJ$1, $F463, Timesheet!$S$50:$S$89)-1))</f>
        <v/>
      </c>
      <c r="P463" s="39" t="str">
        <f t="shared" si="17"/>
        <v/>
      </c>
    </row>
    <row r="464" spans="1:16" x14ac:dyDescent="0.25">
      <c r="A464" s="14"/>
      <c r="B464" s="150" t="str">
        <f t="shared" si="16"/>
        <v/>
      </c>
      <c r="C464" s="14"/>
      <c r="D464" s="460"/>
      <c r="E464" s="445"/>
      <c r="F464" s="478"/>
      <c r="G464" s="489"/>
      <c r="H464" s="14"/>
      <c r="I464" s="39" t="str">
        <f>IF($F464="", "", IF(NOT($G464=""), IF($F464&lt;$G464, $N$7, $N$6), IF($F464=Dashboard!$AJ$1, $N$4, IF($F464&lt;Dashboard!$AJ$1, $N$5, IF($N464&lt;=$N$8, $N$3, $N$2)))))</f>
        <v/>
      </c>
      <c r="J464" s="14"/>
      <c r="N464" s="39" t="str">
        <f>IF($F464="", "", IF(NOT($G464=""), "", NETWORKDAYS(Dashboard!$AJ$1, $F464, Timesheet!$S$50:$S$89)-1))</f>
        <v/>
      </c>
      <c r="P464" s="39" t="str">
        <f t="shared" si="17"/>
        <v/>
      </c>
    </row>
    <row r="465" spans="1:16" x14ac:dyDescent="0.25">
      <c r="A465" s="14"/>
      <c r="B465" s="150" t="str">
        <f t="shared" si="16"/>
        <v/>
      </c>
      <c r="C465" s="14"/>
      <c r="D465" s="460"/>
      <c r="E465" s="445"/>
      <c r="F465" s="478"/>
      <c r="G465" s="489"/>
      <c r="H465" s="14"/>
      <c r="I465" s="39" t="str">
        <f>IF($F465="", "", IF(NOT($G465=""), IF($F465&lt;$G465, $N$7, $N$6), IF($F465=Dashboard!$AJ$1, $N$4, IF($F465&lt;Dashboard!$AJ$1, $N$5, IF($N465&lt;=$N$8, $N$3, $N$2)))))</f>
        <v/>
      </c>
      <c r="J465" s="14"/>
      <c r="N465" s="39" t="str">
        <f>IF($F465="", "", IF(NOT($G465=""), "", NETWORKDAYS(Dashboard!$AJ$1, $F465, Timesheet!$S$50:$S$89)-1))</f>
        <v/>
      </c>
      <c r="P465" s="39" t="str">
        <f t="shared" si="17"/>
        <v/>
      </c>
    </row>
    <row r="466" spans="1:16" x14ac:dyDescent="0.25">
      <c r="A466" s="14"/>
      <c r="B466" s="150" t="str">
        <f t="shared" si="16"/>
        <v/>
      </c>
      <c r="C466" s="14"/>
      <c r="D466" s="460"/>
      <c r="E466" s="445"/>
      <c r="F466" s="478"/>
      <c r="G466" s="489"/>
      <c r="H466" s="14"/>
      <c r="I466" s="39" t="str">
        <f>IF($F466="", "", IF(NOT($G466=""), IF($F466&lt;$G466, $N$7, $N$6), IF($F466=Dashboard!$AJ$1, $N$4, IF($F466&lt;Dashboard!$AJ$1, $N$5, IF($N466&lt;=$N$8, $N$3, $N$2)))))</f>
        <v/>
      </c>
      <c r="J466" s="14"/>
      <c r="N466" s="39" t="str">
        <f>IF($F466="", "", IF(NOT($G466=""), "", NETWORKDAYS(Dashboard!$AJ$1, $F466, Timesheet!$S$50:$S$89)-1))</f>
        <v/>
      </c>
      <c r="P466" s="39" t="str">
        <f t="shared" si="17"/>
        <v/>
      </c>
    </row>
    <row r="467" spans="1:16" x14ac:dyDescent="0.25">
      <c r="A467" s="14"/>
      <c r="B467" s="150" t="str">
        <f t="shared" si="16"/>
        <v/>
      </c>
      <c r="C467" s="14"/>
      <c r="D467" s="460"/>
      <c r="E467" s="445"/>
      <c r="F467" s="478"/>
      <c r="G467" s="489"/>
      <c r="H467" s="14"/>
      <c r="I467" s="39" t="str">
        <f>IF($F467="", "", IF(NOT($G467=""), IF($F467&lt;$G467, $N$7, $N$6), IF($F467=Dashboard!$AJ$1, $N$4, IF($F467&lt;Dashboard!$AJ$1, $N$5, IF($N467&lt;=$N$8, $N$3, $N$2)))))</f>
        <v/>
      </c>
      <c r="J467" s="14"/>
      <c r="N467" s="39" t="str">
        <f>IF($F467="", "", IF(NOT($G467=""), "", NETWORKDAYS(Dashboard!$AJ$1, $F467, Timesheet!$S$50:$S$89)-1))</f>
        <v/>
      </c>
      <c r="P467" s="39" t="str">
        <f t="shared" si="17"/>
        <v/>
      </c>
    </row>
    <row r="468" spans="1:16" x14ac:dyDescent="0.25">
      <c r="A468" s="14"/>
      <c r="B468" s="150" t="str">
        <f t="shared" si="16"/>
        <v/>
      </c>
      <c r="C468" s="14"/>
      <c r="D468" s="460"/>
      <c r="E468" s="445"/>
      <c r="F468" s="478"/>
      <c r="G468" s="489"/>
      <c r="H468" s="14"/>
      <c r="I468" s="39" t="str">
        <f>IF($F468="", "", IF(NOT($G468=""), IF($F468&lt;$G468, $N$7, $N$6), IF($F468=Dashboard!$AJ$1, $N$4, IF($F468&lt;Dashboard!$AJ$1, $N$5, IF($N468&lt;=$N$8, $N$3, $N$2)))))</f>
        <v/>
      </c>
      <c r="J468" s="14"/>
      <c r="N468" s="39" t="str">
        <f>IF($F468="", "", IF(NOT($G468=""), "", NETWORKDAYS(Dashboard!$AJ$1, $F468, Timesheet!$S$50:$S$89)-1))</f>
        <v/>
      </c>
      <c r="P468" s="39" t="str">
        <f t="shared" si="17"/>
        <v/>
      </c>
    </row>
    <row r="469" spans="1:16" x14ac:dyDescent="0.25">
      <c r="A469" s="14"/>
      <c r="B469" s="150" t="str">
        <f t="shared" si="16"/>
        <v/>
      </c>
      <c r="C469" s="14"/>
      <c r="D469" s="460"/>
      <c r="E469" s="445"/>
      <c r="F469" s="478"/>
      <c r="G469" s="489"/>
      <c r="H469" s="14"/>
      <c r="I469" s="39" t="str">
        <f>IF($F469="", "", IF(NOT($G469=""), IF($F469&lt;$G469, $N$7, $N$6), IF($F469=Dashboard!$AJ$1, $N$4, IF($F469&lt;Dashboard!$AJ$1, $N$5, IF($N469&lt;=$N$8, $N$3, $N$2)))))</f>
        <v/>
      </c>
      <c r="J469" s="14"/>
      <c r="N469" s="39" t="str">
        <f>IF($F469="", "", IF(NOT($G469=""), "", NETWORKDAYS(Dashboard!$AJ$1, $F469, Timesheet!$S$50:$S$89)-1))</f>
        <v/>
      </c>
      <c r="P469" s="39" t="str">
        <f t="shared" si="17"/>
        <v/>
      </c>
    </row>
    <row r="470" spans="1:16" x14ac:dyDescent="0.25">
      <c r="A470" s="14"/>
      <c r="B470" s="150" t="str">
        <f t="shared" si="16"/>
        <v/>
      </c>
      <c r="C470" s="14"/>
      <c r="D470" s="460"/>
      <c r="E470" s="445"/>
      <c r="F470" s="478"/>
      <c r="G470" s="489"/>
      <c r="H470" s="14"/>
      <c r="I470" s="39" t="str">
        <f>IF($F470="", "", IF(NOT($G470=""), IF($F470&lt;$G470, $N$7, $N$6), IF($F470=Dashboard!$AJ$1, $N$4, IF($F470&lt;Dashboard!$AJ$1, $N$5, IF($N470&lt;=$N$8, $N$3, $N$2)))))</f>
        <v/>
      </c>
      <c r="J470" s="14"/>
      <c r="N470" s="39" t="str">
        <f>IF($F470="", "", IF(NOT($G470=""), "", NETWORKDAYS(Dashboard!$AJ$1, $F470, Timesheet!$S$50:$S$89)-1))</f>
        <v/>
      </c>
      <c r="P470" s="39" t="str">
        <f t="shared" si="17"/>
        <v/>
      </c>
    </row>
    <row r="471" spans="1:16" x14ac:dyDescent="0.25">
      <c r="A471" s="14"/>
      <c r="B471" s="150" t="str">
        <f t="shared" si="16"/>
        <v/>
      </c>
      <c r="C471" s="14"/>
      <c r="D471" s="460"/>
      <c r="E471" s="445"/>
      <c r="F471" s="478"/>
      <c r="G471" s="489"/>
      <c r="H471" s="14"/>
      <c r="I471" s="39" t="str">
        <f>IF($F471="", "", IF(NOT($G471=""), IF($F471&lt;$G471, $N$7, $N$6), IF($F471=Dashboard!$AJ$1, $N$4, IF($F471&lt;Dashboard!$AJ$1, $N$5, IF($N471&lt;=$N$8, $N$3, $N$2)))))</f>
        <v/>
      </c>
      <c r="J471" s="14"/>
      <c r="N471" s="39" t="str">
        <f>IF($F471="", "", IF(NOT($G471=""), "", NETWORKDAYS(Dashboard!$AJ$1, $F471, Timesheet!$S$50:$S$89)-1))</f>
        <v/>
      </c>
      <c r="P471" s="39" t="str">
        <f t="shared" si="17"/>
        <v/>
      </c>
    </row>
    <row r="472" spans="1:16" x14ac:dyDescent="0.25">
      <c r="A472" s="14"/>
      <c r="B472" s="150" t="str">
        <f t="shared" si="16"/>
        <v/>
      </c>
      <c r="C472" s="14"/>
      <c r="D472" s="460"/>
      <c r="E472" s="445"/>
      <c r="F472" s="478"/>
      <c r="G472" s="489"/>
      <c r="H472" s="14"/>
      <c r="I472" s="39" t="str">
        <f>IF($F472="", "", IF(NOT($G472=""), IF($F472&lt;$G472, $N$7, $N$6), IF($F472=Dashboard!$AJ$1, $N$4, IF($F472&lt;Dashboard!$AJ$1, $N$5, IF($N472&lt;=$N$8, $N$3, $N$2)))))</f>
        <v/>
      </c>
      <c r="J472" s="14"/>
      <c r="N472" s="39" t="str">
        <f>IF($F472="", "", IF(NOT($G472=""), "", NETWORKDAYS(Dashboard!$AJ$1, $F472, Timesheet!$S$50:$S$89)-1))</f>
        <v/>
      </c>
      <c r="P472" s="39" t="str">
        <f t="shared" si="17"/>
        <v/>
      </c>
    </row>
    <row r="473" spans="1:16" x14ac:dyDescent="0.25">
      <c r="A473" s="14"/>
      <c r="B473" s="150" t="str">
        <f t="shared" si="16"/>
        <v/>
      </c>
      <c r="C473" s="14"/>
      <c r="D473" s="460"/>
      <c r="E473" s="445"/>
      <c r="F473" s="478"/>
      <c r="G473" s="489"/>
      <c r="H473" s="14"/>
      <c r="I473" s="39" t="str">
        <f>IF($F473="", "", IF(NOT($G473=""), IF($F473&lt;$G473, $N$7, $N$6), IF($F473=Dashboard!$AJ$1, $N$4, IF($F473&lt;Dashboard!$AJ$1, $N$5, IF($N473&lt;=$N$8, $N$3, $N$2)))))</f>
        <v/>
      </c>
      <c r="J473" s="14"/>
      <c r="N473" s="39" t="str">
        <f>IF($F473="", "", IF(NOT($G473=""), "", NETWORKDAYS(Dashboard!$AJ$1, $F473, Timesheet!$S$50:$S$89)-1))</f>
        <v/>
      </c>
      <c r="P473" s="39" t="str">
        <f t="shared" si="17"/>
        <v/>
      </c>
    </row>
    <row r="474" spans="1:16" x14ac:dyDescent="0.25">
      <c r="A474" s="14"/>
      <c r="B474" s="150" t="str">
        <f t="shared" si="16"/>
        <v/>
      </c>
      <c r="C474" s="14"/>
      <c r="D474" s="460"/>
      <c r="E474" s="445"/>
      <c r="F474" s="478"/>
      <c r="G474" s="489"/>
      <c r="H474" s="14"/>
      <c r="I474" s="39" t="str">
        <f>IF($F474="", "", IF(NOT($G474=""), IF($F474&lt;$G474, $N$7, $N$6), IF($F474=Dashboard!$AJ$1, $N$4, IF($F474&lt;Dashboard!$AJ$1, $N$5, IF($N474&lt;=$N$8, $N$3, $N$2)))))</f>
        <v/>
      </c>
      <c r="J474" s="14"/>
      <c r="N474" s="39" t="str">
        <f>IF($F474="", "", IF(NOT($G474=""), "", NETWORKDAYS(Dashboard!$AJ$1, $F474, Timesheet!$S$50:$S$89)-1))</f>
        <v/>
      </c>
      <c r="P474" s="39" t="str">
        <f t="shared" si="17"/>
        <v/>
      </c>
    </row>
    <row r="475" spans="1:16" x14ac:dyDescent="0.25">
      <c r="A475" s="14"/>
      <c r="B475" s="150" t="str">
        <f t="shared" si="16"/>
        <v/>
      </c>
      <c r="C475" s="14"/>
      <c r="D475" s="460"/>
      <c r="E475" s="445"/>
      <c r="F475" s="478"/>
      <c r="G475" s="489"/>
      <c r="H475" s="14"/>
      <c r="I475" s="39" t="str">
        <f>IF($F475="", "", IF(NOT($G475=""), IF($F475&lt;$G475, $N$7, $N$6), IF($F475=Dashboard!$AJ$1, $N$4, IF($F475&lt;Dashboard!$AJ$1, $N$5, IF($N475&lt;=$N$8, $N$3, $N$2)))))</f>
        <v/>
      </c>
      <c r="J475" s="14"/>
      <c r="N475" s="39" t="str">
        <f>IF($F475="", "", IF(NOT($G475=""), "", NETWORKDAYS(Dashboard!$AJ$1, $F475, Timesheet!$S$50:$S$89)-1))</f>
        <v/>
      </c>
      <c r="P475" s="39" t="str">
        <f t="shared" si="17"/>
        <v/>
      </c>
    </row>
    <row r="476" spans="1:16" x14ac:dyDescent="0.25">
      <c r="A476" s="14"/>
      <c r="B476" s="150" t="str">
        <f t="shared" si="16"/>
        <v/>
      </c>
      <c r="C476" s="14"/>
      <c r="D476" s="460"/>
      <c r="E476" s="445"/>
      <c r="F476" s="478"/>
      <c r="G476" s="489"/>
      <c r="H476" s="14"/>
      <c r="I476" s="39" t="str">
        <f>IF($F476="", "", IF(NOT($G476=""), IF($F476&lt;$G476, $N$7, $N$6), IF($F476=Dashboard!$AJ$1, $N$4, IF($F476&lt;Dashboard!$AJ$1, $N$5, IF($N476&lt;=$N$8, $N$3, $N$2)))))</f>
        <v/>
      </c>
      <c r="J476" s="14"/>
      <c r="N476" s="39" t="str">
        <f>IF($F476="", "", IF(NOT($G476=""), "", NETWORKDAYS(Dashboard!$AJ$1, $F476, Timesheet!$S$50:$S$89)-1))</f>
        <v/>
      </c>
      <c r="P476" s="39" t="str">
        <f t="shared" si="17"/>
        <v/>
      </c>
    </row>
    <row r="477" spans="1:16" x14ac:dyDescent="0.25">
      <c r="A477" s="14"/>
      <c r="B477" s="150" t="str">
        <f t="shared" si="16"/>
        <v/>
      </c>
      <c r="C477" s="14"/>
      <c r="D477" s="460"/>
      <c r="E477" s="445"/>
      <c r="F477" s="478"/>
      <c r="G477" s="489"/>
      <c r="H477" s="14"/>
      <c r="I477" s="39" t="str">
        <f>IF($F477="", "", IF(NOT($G477=""), IF($F477&lt;$G477, $N$7, $N$6), IF($F477=Dashboard!$AJ$1, $N$4, IF($F477&lt;Dashboard!$AJ$1, $N$5, IF($N477&lt;=$N$8, $N$3, $N$2)))))</f>
        <v/>
      </c>
      <c r="J477" s="14"/>
      <c r="N477" s="39" t="str">
        <f>IF($F477="", "", IF(NOT($G477=""), "", NETWORKDAYS(Dashboard!$AJ$1, $F477, Timesheet!$S$50:$S$89)-1))</f>
        <v/>
      </c>
      <c r="P477" s="39" t="str">
        <f t="shared" si="17"/>
        <v/>
      </c>
    </row>
    <row r="478" spans="1:16" x14ac:dyDescent="0.25">
      <c r="A478" s="14"/>
      <c r="B478" s="150" t="str">
        <f t="shared" si="16"/>
        <v/>
      </c>
      <c r="C478" s="14"/>
      <c r="D478" s="460"/>
      <c r="E478" s="445"/>
      <c r="F478" s="478"/>
      <c r="G478" s="489"/>
      <c r="H478" s="14"/>
      <c r="I478" s="39" t="str">
        <f>IF($F478="", "", IF(NOT($G478=""), IF($F478&lt;$G478, $N$7, $N$6), IF($F478=Dashboard!$AJ$1, $N$4, IF($F478&lt;Dashboard!$AJ$1, $N$5, IF($N478&lt;=$N$8, $N$3, $N$2)))))</f>
        <v/>
      </c>
      <c r="J478" s="14"/>
      <c r="N478" s="39" t="str">
        <f>IF($F478="", "", IF(NOT($G478=""), "", NETWORKDAYS(Dashboard!$AJ$1, $F478, Timesheet!$S$50:$S$89)-1))</f>
        <v/>
      </c>
      <c r="P478" s="39" t="str">
        <f t="shared" si="17"/>
        <v/>
      </c>
    </row>
    <row r="479" spans="1:16" x14ac:dyDescent="0.25">
      <c r="A479" s="14"/>
      <c r="B479" s="150" t="str">
        <f t="shared" si="16"/>
        <v/>
      </c>
      <c r="C479" s="14"/>
      <c r="D479" s="460"/>
      <c r="E479" s="445"/>
      <c r="F479" s="478"/>
      <c r="G479" s="489"/>
      <c r="H479" s="14"/>
      <c r="I479" s="39" t="str">
        <f>IF($F479="", "", IF(NOT($G479=""), IF($F479&lt;$G479, $N$7, $N$6), IF($F479=Dashboard!$AJ$1, $N$4, IF($F479&lt;Dashboard!$AJ$1, $N$5, IF($N479&lt;=$N$8, $N$3, $N$2)))))</f>
        <v/>
      </c>
      <c r="J479" s="14"/>
      <c r="N479" s="39" t="str">
        <f>IF($F479="", "", IF(NOT($G479=""), "", NETWORKDAYS(Dashboard!$AJ$1, $F479, Timesheet!$S$50:$S$89)-1))</f>
        <v/>
      </c>
      <c r="P479" s="39" t="str">
        <f t="shared" si="17"/>
        <v/>
      </c>
    </row>
    <row r="480" spans="1:16" x14ac:dyDescent="0.25">
      <c r="A480" s="14"/>
      <c r="B480" s="150" t="str">
        <f t="shared" si="16"/>
        <v/>
      </c>
      <c r="C480" s="14"/>
      <c r="D480" s="460"/>
      <c r="E480" s="445"/>
      <c r="F480" s="478"/>
      <c r="G480" s="489"/>
      <c r="H480" s="14"/>
      <c r="I480" s="39" t="str">
        <f>IF($F480="", "", IF(NOT($G480=""), IF($F480&lt;$G480, $N$7, $N$6), IF($F480=Dashboard!$AJ$1, $N$4, IF($F480&lt;Dashboard!$AJ$1, $N$5, IF($N480&lt;=$N$8, $N$3, $N$2)))))</f>
        <v/>
      </c>
      <c r="J480" s="14"/>
      <c r="N480" s="39" t="str">
        <f>IF($F480="", "", IF(NOT($G480=""), "", NETWORKDAYS(Dashboard!$AJ$1, $F480, Timesheet!$S$50:$S$89)-1))</f>
        <v/>
      </c>
      <c r="P480" s="39" t="str">
        <f t="shared" si="17"/>
        <v/>
      </c>
    </row>
    <row r="481" spans="1:16" x14ac:dyDescent="0.25">
      <c r="A481" s="14"/>
      <c r="B481" s="150" t="str">
        <f t="shared" si="16"/>
        <v/>
      </c>
      <c r="C481" s="14"/>
      <c r="D481" s="460"/>
      <c r="E481" s="445"/>
      <c r="F481" s="478"/>
      <c r="G481" s="489"/>
      <c r="H481" s="14"/>
      <c r="I481" s="39" t="str">
        <f>IF($F481="", "", IF(NOT($G481=""), IF($F481&lt;$G481, $N$7, $N$6), IF($F481=Dashboard!$AJ$1, $N$4, IF($F481&lt;Dashboard!$AJ$1, $N$5, IF($N481&lt;=$N$8, $N$3, $N$2)))))</f>
        <v/>
      </c>
      <c r="J481" s="14"/>
      <c r="N481" s="39" t="str">
        <f>IF($F481="", "", IF(NOT($G481=""), "", NETWORKDAYS(Dashboard!$AJ$1, $F481, Timesheet!$S$50:$S$89)-1))</f>
        <v/>
      </c>
      <c r="P481" s="39" t="str">
        <f t="shared" si="17"/>
        <v/>
      </c>
    </row>
    <row r="482" spans="1:16" x14ac:dyDescent="0.25">
      <c r="A482" s="14"/>
      <c r="B482" s="150" t="str">
        <f t="shared" si="16"/>
        <v/>
      </c>
      <c r="C482" s="14"/>
      <c r="D482" s="460"/>
      <c r="E482" s="445"/>
      <c r="F482" s="478"/>
      <c r="G482" s="489"/>
      <c r="H482" s="14"/>
      <c r="I482" s="39" t="str">
        <f>IF($F482="", "", IF(NOT($G482=""), IF($F482&lt;$G482, $N$7, $N$6), IF($F482=Dashboard!$AJ$1, $N$4, IF($F482&lt;Dashboard!$AJ$1, $N$5, IF($N482&lt;=$N$8, $N$3, $N$2)))))</f>
        <v/>
      </c>
      <c r="J482" s="14"/>
      <c r="N482" s="39" t="str">
        <f>IF($F482="", "", IF(NOT($G482=""), "", NETWORKDAYS(Dashboard!$AJ$1, $F482, Timesheet!$S$50:$S$89)-1))</f>
        <v/>
      </c>
      <c r="P482" s="39" t="str">
        <f t="shared" si="17"/>
        <v/>
      </c>
    </row>
    <row r="483" spans="1:16" x14ac:dyDescent="0.25">
      <c r="A483" s="14"/>
      <c r="B483" s="150" t="str">
        <f t="shared" si="16"/>
        <v/>
      </c>
      <c r="C483" s="14"/>
      <c r="D483" s="460"/>
      <c r="E483" s="445"/>
      <c r="F483" s="478"/>
      <c r="G483" s="489"/>
      <c r="H483" s="14"/>
      <c r="I483" s="39" t="str">
        <f>IF($F483="", "", IF(NOT($G483=""), IF($F483&lt;$G483, $N$7, $N$6), IF($F483=Dashboard!$AJ$1, $N$4, IF($F483&lt;Dashboard!$AJ$1, $N$5, IF($N483&lt;=$N$8, $N$3, $N$2)))))</f>
        <v/>
      </c>
      <c r="J483" s="14"/>
      <c r="N483" s="39" t="str">
        <f>IF($F483="", "", IF(NOT($G483=""), "", NETWORKDAYS(Dashboard!$AJ$1, $F483, Timesheet!$S$50:$S$89)-1))</f>
        <v/>
      </c>
      <c r="P483" s="39" t="str">
        <f t="shared" si="17"/>
        <v/>
      </c>
    </row>
    <row r="484" spans="1:16" x14ac:dyDescent="0.25">
      <c r="A484" s="14"/>
      <c r="B484" s="150" t="str">
        <f t="shared" si="16"/>
        <v/>
      </c>
      <c r="C484" s="14"/>
      <c r="D484" s="460"/>
      <c r="E484" s="445"/>
      <c r="F484" s="478"/>
      <c r="G484" s="489"/>
      <c r="H484" s="14"/>
      <c r="I484" s="39" t="str">
        <f>IF($F484="", "", IF(NOT($G484=""), IF($F484&lt;$G484, $N$7, $N$6), IF($F484=Dashboard!$AJ$1, $N$4, IF($F484&lt;Dashboard!$AJ$1, $N$5, IF($N484&lt;=$N$8, $N$3, $N$2)))))</f>
        <v/>
      </c>
      <c r="J484" s="14"/>
      <c r="N484" s="39" t="str">
        <f>IF($F484="", "", IF(NOT($G484=""), "", NETWORKDAYS(Dashboard!$AJ$1, $F484, Timesheet!$S$50:$S$89)-1))</f>
        <v/>
      </c>
      <c r="P484" s="39" t="str">
        <f t="shared" si="17"/>
        <v/>
      </c>
    </row>
    <row r="485" spans="1:16" x14ac:dyDescent="0.25">
      <c r="A485" s="14"/>
      <c r="B485" s="150" t="str">
        <f t="shared" si="16"/>
        <v/>
      </c>
      <c r="C485" s="14"/>
      <c r="D485" s="460"/>
      <c r="E485" s="445"/>
      <c r="F485" s="478"/>
      <c r="G485" s="489"/>
      <c r="H485" s="14"/>
      <c r="I485" s="39" t="str">
        <f>IF($F485="", "", IF(NOT($G485=""), IF($F485&lt;$G485, $N$7, $N$6), IF($F485=Dashboard!$AJ$1, $N$4, IF($F485&lt;Dashboard!$AJ$1, $N$5, IF($N485&lt;=$N$8, $N$3, $N$2)))))</f>
        <v/>
      </c>
      <c r="J485" s="14"/>
      <c r="N485" s="39" t="str">
        <f>IF($F485="", "", IF(NOT($G485=""), "", NETWORKDAYS(Dashboard!$AJ$1, $F485, Timesheet!$S$50:$S$89)-1))</f>
        <v/>
      </c>
      <c r="P485" s="39" t="str">
        <f t="shared" si="17"/>
        <v/>
      </c>
    </row>
    <row r="486" spans="1:16" x14ac:dyDescent="0.25">
      <c r="A486" s="14"/>
      <c r="B486" s="150" t="str">
        <f t="shared" si="16"/>
        <v/>
      </c>
      <c r="C486" s="14"/>
      <c r="D486" s="460"/>
      <c r="E486" s="445"/>
      <c r="F486" s="478"/>
      <c r="G486" s="489"/>
      <c r="H486" s="14"/>
      <c r="I486" s="39" t="str">
        <f>IF($F486="", "", IF(NOT($G486=""), IF($F486&lt;$G486, $N$7, $N$6), IF($F486=Dashboard!$AJ$1, $N$4, IF($F486&lt;Dashboard!$AJ$1, $N$5, IF($N486&lt;=$N$8, $N$3, $N$2)))))</f>
        <v/>
      </c>
      <c r="J486" s="14"/>
      <c r="N486" s="39" t="str">
        <f>IF($F486="", "", IF(NOT($G486=""), "", NETWORKDAYS(Dashboard!$AJ$1, $F486, Timesheet!$S$50:$S$89)-1))</f>
        <v/>
      </c>
      <c r="P486" s="39" t="str">
        <f t="shared" si="17"/>
        <v/>
      </c>
    </row>
    <row r="487" spans="1:16" x14ac:dyDescent="0.25">
      <c r="A487" s="14"/>
      <c r="B487" s="150" t="str">
        <f t="shared" si="16"/>
        <v/>
      </c>
      <c r="C487" s="14"/>
      <c r="D487" s="460"/>
      <c r="E487" s="445"/>
      <c r="F487" s="478"/>
      <c r="G487" s="489"/>
      <c r="H487" s="14"/>
      <c r="I487" s="39" t="str">
        <f>IF($F487="", "", IF(NOT($G487=""), IF($F487&lt;$G487, $N$7, $N$6), IF($F487=Dashboard!$AJ$1, $N$4, IF($F487&lt;Dashboard!$AJ$1, $N$5, IF($N487&lt;=$N$8, $N$3, $N$2)))))</f>
        <v/>
      </c>
      <c r="J487" s="14"/>
      <c r="N487" s="39" t="str">
        <f>IF($F487="", "", IF(NOT($G487=""), "", NETWORKDAYS(Dashboard!$AJ$1, $F487, Timesheet!$S$50:$S$89)-1))</f>
        <v/>
      </c>
      <c r="P487" s="39" t="str">
        <f t="shared" si="17"/>
        <v/>
      </c>
    </row>
    <row r="488" spans="1:16" x14ac:dyDescent="0.25">
      <c r="A488" s="14"/>
      <c r="B488" s="150" t="str">
        <f t="shared" si="16"/>
        <v/>
      </c>
      <c r="C488" s="14"/>
      <c r="D488" s="460"/>
      <c r="E488" s="445"/>
      <c r="F488" s="478"/>
      <c r="G488" s="489"/>
      <c r="H488" s="14"/>
      <c r="I488" s="39" t="str">
        <f>IF($F488="", "", IF(NOT($G488=""), IF($F488&lt;$G488, $N$7, $N$6), IF($F488=Dashboard!$AJ$1, $N$4, IF($F488&lt;Dashboard!$AJ$1, $N$5, IF($N488&lt;=$N$8, $N$3, $N$2)))))</f>
        <v/>
      </c>
      <c r="J488" s="14"/>
      <c r="N488" s="39" t="str">
        <f>IF($F488="", "", IF(NOT($G488=""), "", NETWORKDAYS(Dashboard!$AJ$1, $F488, Timesheet!$S$50:$S$89)-1))</f>
        <v/>
      </c>
      <c r="P488" s="39" t="str">
        <f t="shared" si="17"/>
        <v/>
      </c>
    </row>
    <row r="489" spans="1:16" x14ac:dyDescent="0.25">
      <c r="A489" s="14"/>
      <c r="B489" s="150" t="str">
        <f t="shared" si="16"/>
        <v/>
      </c>
      <c r="C489" s="14"/>
      <c r="D489" s="460"/>
      <c r="E489" s="445"/>
      <c r="F489" s="478"/>
      <c r="G489" s="489"/>
      <c r="H489" s="14"/>
      <c r="I489" s="39" t="str">
        <f>IF($F489="", "", IF(NOT($G489=""), IF($F489&lt;$G489, $N$7, $N$6), IF($F489=Dashboard!$AJ$1, $N$4, IF($F489&lt;Dashboard!$AJ$1, $N$5, IF($N489&lt;=$N$8, $N$3, $N$2)))))</f>
        <v/>
      </c>
      <c r="J489" s="14"/>
      <c r="N489" s="39" t="str">
        <f>IF($F489="", "", IF(NOT($G489=""), "", NETWORKDAYS(Dashboard!$AJ$1, $F489, Timesheet!$S$50:$S$89)-1))</f>
        <v/>
      </c>
      <c r="P489" s="39" t="str">
        <f t="shared" si="17"/>
        <v/>
      </c>
    </row>
    <row r="490" spans="1:16" x14ac:dyDescent="0.25">
      <c r="A490" s="14"/>
      <c r="B490" s="150" t="str">
        <f t="shared" si="16"/>
        <v/>
      </c>
      <c r="C490" s="14"/>
      <c r="D490" s="460"/>
      <c r="E490" s="445"/>
      <c r="F490" s="478"/>
      <c r="G490" s="489"/>
      <c r="H490" s="14"/>
      <c r="I490" s="39" t="str">
        <f>IF($F490="", "", IF(NOT($G490=""), IF($F490&lt;$G490, $N$7, $N$6), IF($F490=Dashboard!$AJ$1, $N$4, IF($F490&lt;Dashboard!$AJ$1, $N$5, IF($N490&lt;=$N$8, $N$3, $N$2)))))</f>
        <v/>
      </c>
      <c r="J490" s="14"/>
      <c r="N490" s="39" t="str">
        <f>IF($F490="", "", IF(NOT($G490=""), "", NETWORKDAYS(Dashboard!$AJ$1, $F490, Timesheet!$S$50:$S$89)-1))</f>
        <v/>
      </c>
      <c r="P490" s="39" t="str">
        <f t="shared" si="17"/>
        <v/>
      </c>
    </row>
    <row r="491" spans="1:16" x14ac:dyDescent="0.25">
      <c r="A491" s="14"/>
      <c r="B491" s="150" t="str">
        <f t="shared" si="16"/>
        <v/>
      </c>
      <c r="C491" s="14"/>
      <c r="D491" s="460"/>
      <c r="E491" s="445"/>
      <c r="F491" s="478"/>
      <c r="G491" s="489"/>
      <c r="H491" s="14"/>
      <c r="I491" s="39" t="str">
        <f>IF($F491="", "", IF(NOT($G491=""), IF($F491&lt;$G491, $N$7, $N$6), IF($F491=Dashboard!$AJ$1, $N$4, IF($F491&lt;Dashboard!$AJ$1, $N$5, IF($N491&lt;=$N$8, $N$3, $N$2)))))</f>
        <v/>
      </c>
      <c r="J491" s="14"/>
      <c r="N491" s="39" t="str">
        <f>IF($F491="", "", IF(NOT($G491=""), "", NETWORKDAYS(Dashboard!$AJ$1, $F491, Timesheet!$S$50:$S$89)-1))</f>
        <v/>
      </c>
      <c r="P491" s="39" t="str">
        <f t="shared" si="17"/>
        <v/>
      </c>
    </row>
    <row r="492" spans="1:16" x14ac:dyDescent="0.25">
      <c r="A492" s="14"/>
      <c r="B492" s="150" t="str">
        <f t="shared" si="16"/>
        <v/>
      </c>
      <c r="C492" s="14"/>
      <c r="D492" s="460"/>
      <c r="E492" s="445"/>
      <c r="F492" s="478"/>
      <c r="G492" s="489"/>
      <c r="H492" s="14"/>
      <c r="I492" s="39" t="str">
        <f>IF($F492="", "", IF(NOT($G492=""), IF($F492&lt;$G492, $N$7, $N$6), IF($F492=Dashboard!$AJ$1, $N$4, IF($F492&lt;Dashboard!$AJ$1, $N$5, IF($N492&lt;=$N$8, $N$3, $N$2)))))</f>
        <v/>
      </c>
      <c r="J492" s="14"/>
      <c r="N492" s="39" t="str">
        <f>IF($F492="", "", IF(NOT($G492=""), "", NETWORKDAYS(Dashboard!$AJ$1, $F492, Timesheet!$S$50:$S$89)-1))</f>
        <v/>
      </c>
      <c r="P492" s="39" t="str">
        <f t="shared" si="17"/>
        <v/>
      </c>
    </row>
    <row r="493" spans="1:16" x14ac:dyDescent="0.25">
      <c r="A493" s="14"/>
      <c r="B493" s="150" t="str">
        <f t="shared" si="16"/>
        <v/>
      </c>
      <c r="C493" s="14"/>
      <c r="D493" s="460"/>
      <c r="E493" s="445"/>
      <c r="F493" s="478"/>
      <c r="G493" s="489"/>
      <c r="H493" s="14"/>
      <c r="I493" s="39" t="str">
        <f>IF($F493="", "", IF(NOT($G493=""), IF($F493&lt;$G493, $N$7, $N$6), IF($F493=Dashboard!$AJ$1, $N$4, IF($F493&lt;Dashboard!$AJ$1, $N$5, IF($N493&lt;=$N$8, $N$3, $N$2)))))</f>
        <v/>
      </c>
      <c r="J493" s="14"/>
      <c r="N493" s="39" t="str">
        <f>IF($F493="", "", IF(NOT($G493=""), "", NETWORKDAYS(Dashboard!$AJ$1, $F493, Timesheet!$S$50:$S$89)-1))</f>
        <v/>
      </c>
      <c r="P493" s="39" t="str">
        <f t="shared" si="17"/>
        <v/>
      </c>
    </row>
    <row r="494" spans="1:16" x14ac:dyDescent="0.25">
      <c r="A494" s="14"/>
      <c r="B494" s="150" t="str">
        <f t="shared" si="16"/>
        <v/>
      </c>
      <c r="C494" s="14"/>
      <c r="D494" s="460"/>
      <c r="E494" s="445"/>
      <c r="F494" s="478"/>
      <c r="G494" s="489"/>
      <c r="H494" s="14"/>
      <c r="I494" s="39" t="str">
        <f>IF($F494="", "", IF(NOT($G494=""), IF($F494&lt;$G494, $N$7, $N$6), IF($F494=Dashboard!$AJ$1, $N$4, IF($F494&lt;Dashboard!$AJ$1, $N$5, IF($N494&lt;=$N$8, $N$3, $N$2)))))</f>
        <v/>
      </c>
      <c r="J494" s="14"/>
      <c r="N494" s="39" t="str">
        <f>IF($F494="", "", IF(NOT($G494=""), "", NETWORKDAYS(Dashboard!$AJ$1, $F494, Timesheet!$S$50:$S$89)-1))</f>
        <v/>
      </c>
      <c r="P494" s="39" t="str">
        <f t="shared" si="17"/>
        <v/>
      </c>
    </row>
    <row r="495" spans="1:16" x14ac:dyDescent="0.25">
      <c r="A495" s="14"/>
      <c r="B495" s="150" t="str">
        <f t="shared" si="16"/>
        <v/>
      </c>
      <c r="C495" s="14"/>
      <c r="D495" s="460"/>
      <c r="E495" s="445"/>
      <c r="F495" s="478"/>
      <c r="G495" s="489"/>
      <c r="H495" s="14"/>
      <c r="I495" s="39" t="str">
        <f>IF($F495="", "", IF(NOT($G495=""), IF($F495&lt;$G495, $N$7, $N$6), IF($F495=Dashboard!$AJ$1, $N$4, IF($F495&lt;Dashboard!$AJ$1, $N$5, IF($N495&lt;=$N$8, $N$3, $N$2)))))</f>
        <v/>
      </c>
      <c r="J495" s="14"/>
      <c r="N495" s="39" t="str">
        <f>IF($F495="", "", IF(NOT($G495=""), "", NETWORKDAYS(Dashboard!$AJ$1, $F495, Timesheet!$S$50:$S$89)-1))</f>
        <v/>
      </c>
      <c r="P495" s="39" t="str">
        <f t="shared" si="17"/>
        <v/>
      </c>
    </row>
    <row r="496" spans="1:16" x14ac:dyDescent="0.25">
      <c r="A496" s="14"/>
      <c r="B496" s="150" t="str">
        <f t="shared" si="16"/>
        <v/>
      </c>
      <c r="C496" s="14"/>
      <c r="D496" s="460"/>
      <c r="E496" s="445"/>
      <c r="F496" s="478"/>
      <c r="G496" s="489"/>
      <c r="H496" s="14"/>
      <c r="I496" s="39" t="str">
        <f>IF($F496="", "", IF(NOT($G496=""), IF($F496&lt;$G496, $N$7, $N$6), IF($F496=Dashboard!$AJ$1, $N$4, IF($F496&lt;Dashboard!$AJ$1, $N$5, IF($N496&lt;=$N$8, $N$3, $N$2)))))</f>
        <v/>
      </c>
      <c r="J496" s="14"/>
      <c r="N496" s="39" t="str">
        <f>IF($F496="", "", IF(NOT($G496=""), "", NETWORKDAYS(Dashboard!$AJ$1, $F496, Timesheet!$S$50:$S$89)-1))</f>
        <v/>
      </c>
      <c r="P496" s="39" t="str">
        <f t="shared" si="17"/>
        <v/>
      </c>
    </row>
    <row r="497" spans="1:16" x14ac:dyDescent="0.25">
      <c r="A497" s="14"/>
      <c r="B497" s="150" t="str">
        <f t="shared" si="16"/>
        <v/>
      </c>
      <c r="C497" s="14"/>
      <c r="D497" s="460"/>
      <c r="E497" s="445"/>
      <c r="F497" s="478"/>
      <c r="G497" s="489"/>
      <c r="H497" s="14"/>
      <c r="I497" s="39" t="str">
        <f>IF($F497="", "", IF(NOT($G497=""), IF($F497&lt;$G497, $N$7, $N$6), IF($F497=Dashboard!$AJ$1, $N$4, IF($F497&lt;Dashboard!$AJ$1, $N$5, IF($N497&lt;=$N$8, $N$3, $N$2)))))</f>
        <v/>
      </c>
      <c r="J497" s="14"/>
      <c r="N497" s="39" t="str">
        <f>IF($F497="", "", IF(NOT($G497=""), "", NETWORKDAYS(Dashboard!$AJ$1, $F497, Timesheet!$S$50:$S$89)-1))</f>
        <v/>
      </c>
      <c r="P497" s="39" t="str">
        <f t="shared" si="17"/>
        <v/>
      </c>
    </row>
    <row r="498" spans="1:16" x14ac:dyDescent="0.25">
      <c r="A498" s="14"/>
      <c r="B498" s="150" t="str">
        <f t="shared" si="16"/>
        <v/>
      </c>
      <c r="C498" s="14"/>
      <c r="D498" s="460"/>
      <c r="E498" s="445"/>
      <c r="F498" s="478"/>
      <c r="G498" s="489"/>
      <c r="H498" s="14"/>
      <c r="I498" s="39" t="str">
        <f>IF($F498="", "", IF(NOT($G498=""), IF($F498&lt;$G498, $N$7, $N$6), IF($F498=Dashboard!$AJ$1, $N$4, IF($F498&lt;Dashboard!$AJ$1, $N$5, IF($N498&lt;=$N$8, $N$3, $N$2)))))</f>
        <v/>
      </c>
      <c r="J498" s="14"/>
      <c r="N498" s="39" t="str">
        <f>IF($F498="", "", IF(NOT($G498=""), "", NETWORKDAYS(Dashboard!$AJ$1, $F498, Timesheet!$S$50:$S$89)-1))</f>
        <v/>
      </c>
      <c r="P498" s="39" t="str">
        <f t="shared" si="17"/>
        <v/>
      </c>
    </row>
    <row r="499" spans="1:16" x14ac:dyDescent="0.25">
      <c r="A499" s="14"/>
      <c r="B499" s="150" t="str">
        <f t="shared" si="16"/>
        <v/>
      </c>
      <c r="C499" s="14"/>
      <c r="D499" s="460"/>
      <c r="E499" s="445"/>
      <c r="F499" s="478"/>
      <c r="G499" s="489"/>
      <c r="H499" s="14"/>
      <c r="I499" s="39" t="str">
        <f>IF($F499="", "", IF(NOT($G499=""), IF($F499&lt;$G499, $N$7, $N$6), IF($F499=Dashboard!$AJ$1, $N$4, IF($F499&lt;Dashboard!$AJ$1, $N$5, IF($N499&lt;=$N$8, $N$3, $N$2)))))</f>
        <v/>
      </c>
      <c r="J499" s="14"/>
      <c r="N499" s="39" t="str">
        <f>IF($F499="", "", IF(NOT($G499=""), "", NETWORKDAYS(Dashboard!$AJ$1, $F499, Timesheet!$S$50:$S$89)-1))</f>
        <v/>
      </c>
      <c r="P499" s="39" t="str">
        <f t="shared" si="17"/>
        <v/>
      </c>
    </row>
    <row r="500" spans="1:16" x14ac:dyDescent="0.25">
      <c r="A500" s="14"/>
      <c r="B500" s="150" t="str">
        <f t="shared" si="16"/>
        <v/>
      </c>
      <c r="C500" s="14"/>
      <c r="D500" s="460"/>
      <c r="E500" s="445"/>
      <c r="F500" s="478"/>
      <c r="G500" s="489"/>
      <c r="H500" s="14"/>
      <c r="I500" s="39" t="str">
        <f>IF($F500="", "", IF(NOT($G500=""), IF($F500&lt;$G500, $N$7, $N$6), IF($F500=Dashboard!$AJ$1, $N$4, IF($F500&lt;Dashboard!$AJ$1, $N$5, IF($N500&lt;=$N$8, $N$3, $N$2)))))</f>
        <v/>
      </c>
      <c r="J500" s="14"/>
      <c r="N500" s="39" t="str">
        <f>IF($F500="", "", IF(NOT($G500=""), "", NETWORKDAYS(Dashboard!$AJ$1, $F500, Timesheet!$S$50:$S$89)-1))</f>
        <v/>
      </c>
      <c r="P500" s="39" t="str">
        <f t="shared" si="17"/>
        <v/>
      </c>
    </row>
    <row r="501" spans="1:16" x14ac:dyDescent="0.25">
      <c r="A501" s="14"/>
      <c r="B501" s="150" t="str">
        <f t="shared" si="16"/>
        <v/>
      </c>
      <c r="C501" s="14"/>
      <c r="D501" s="460"/>
      <c r="E501" s="445"/>
      <c r="F501" s="478"/>
      <c r="G501" s="489"/>
      <c r="H501" s="14"/>
      <c r="I501" s="39" t="str">
        <f>IF($F501="", "", IF(NOT($G501=""), IF($F501&lt;$G501, $N$7, $N$6), IF($F501=Dashboard!$AJ$1, $N$4, IF($F501&lt;Dashboard!$AJ$1, $N$5, IF($N501&lt;=$N$8, $N$3, $N$2)))))</f>
        <v/>
      </c>
      <c r="J501" s="14"/>
      <c r="N501" s="39" t="str">
        <f>IF($F501="", "", IF(NOT($G501=""), "", NETWORKDAYS(Dashboard!$AJ$1, $F501, Timesheet!$S$50:$S$89)-1))</f>
        <v/>
      </c>
      <c r="P501" s="39" t="str">
        <f t="shared" si="17"/>
        <v/>
      </c>
    </row>
    <row r="502" spans="1:16" x14ac:dyDescent="0.25">
      <c r="A502" s="14"/>
      <c r="B502" s="150" t="str">
        <f t="shared" si="16"/>
        <v/>
      </c>
      <c r="C502" s="14"/>
      <c r="D502" s="460"/>
      <c r="E502" s="445"/>
      <c r="F502" s="478"/>
      <c r="G502" s="489"/>
      <c r="H502" s="14"/>
      <c r="I502" s="39" t="str">
        <f>IF($F502="", "", IF(NOT($G502=""), IF($F502&lt;$G502, $N$7, $N$6), IF($F502=Dashboard!$AJ$1, $N$4, IF($F502&lt;Dashboard!$AJ$1, $N$5, IF($N502&lt;=$N$8, $N$3, $N$2)))))</f>
        <v/>
      </c>
      <c r="J502" s="14"/>
      <c r="N502" s="39" t="str">
        <f>IF($F502="", "", IF(NOT($G502=""), "", NETWORKDAYS(Dashboard!$AJ$1, $F502, Timesheet!$S$50:$S$89)-1))</f>
        <v/>
      </c>
      <c r="P502" s="39" t="str">
        <f t="shared" si="17"/>
        <v/>
      </c>
    </row>
    <row r="503" spans="1:16" x14ac:dyDescent="0.25">
      <c r="A503" s="14"/>
      <c r="B503" s="150" t="str">
        <f t="shared" si="16"/>
        <v/>
      </c>
      <c r="C503" s="14"/>
      <c r="D503" s="460"/>
      <c r="E503" s="445"/>
      <c r="F503" s="478"/>
      <c r="G503" s="489"/>
      <c r="H503" s="14"/>
      <c r="I503" s="39" t="str">
        <f>IF($F503="", "", IF(NOT($G503=""), IF($F503&lt;$G503, $N$7, $N$6), IF($F503=Dashboard!$AJ$1, $N$4, IF($F503&lt;Dashboard!$AJ$1, $N$5, IF($N503&lt;=$N$8, $N$3, $N$2)))))</f>
        <v/>
      </c>
      <c r="J503" s="14"/>
      <c r="N503" s="39" t="str">
        <f>IF($F503="", "", IF(NOT($G503=""), "", NETWORKDAYS(Dashboard!$AJ$1, $F503, Timesheet!$S$50:$S$89)-1))</f>
        <v/>
      </c>
      <c r="P503" s="39" t="str">
        <f t="shared" si="17"/>
        <v/>
      </c>
    </row>
    <row r="504" spans="1:16" x14ac:dyDescent="0.25">
      <c r="A504" s="14"/>
      <c r="B504" s="150" t="str">
        <f t="shared" si="16"/>
        <v/>
      </c>
      <c r="C504" s="14"/>
      <c r="D504" s="460"/>
      <c r="E504" s="445"/>
      <c r="F504" s="478"/>
      <c r="G504" s="489"/>
      <c r="H504" s="14"/>
      <c r="I504" s="39" t="str">
        <f>IF($F504="", "", IF(NOT($G504=""), IF($F504&lt;$G504, $N$7, $N$6), IF($F504=Dashboard!$AJ$1, $N$4, IF($F504&lt;Dashboard!$AJ$1, $N$5, IF($N504&lt;=$N$8, $N$3, $N$2)))))</f>
        <v/>
      </c>
      <c r="J504" s="14"/>
      <c r="N504" s="39" t="str">
        <f>IF($F504="", "", IF(NOT($G504=""), "", NETWORKDAYS(Dashboard!$AJ$1, $F504, Timesheet!$S$50:$S$89)-1))</f>
        <v/>
      </c>
      <c r="P504" s="39" t="str">
        <f t="shared" si="17"/>
        <v/>
      </c>
    </row>
    <row r="505" spans="1:16" x14ac:dyDescent="0.25">
      <c r="A505" s="14"/>
      <c r="B505" s="150" t="str">
        <f t="shared" si="16"/>
        <v/>
      </c>
      <c r="C505" s="14"/>
      <c r="D505" s="460"/>
      <c r="E505" s="445"/>
      <c r="F505" s="478"/>
      <c r="G505" s="489"/>
      <c r="H505" s="14"/>
      <c r="I505" s="39" t="str">
        <f>IF($F505="", "", IF(NOT($G505=""), IF($F505&lt;$G505, $N$7, $N$6), IF($F505=Dashboard!$AJ$1, $N$4, IF($F505&lt;Dashboard!$AJ$1, $N$5, IF($N505&lt;=$N$8, $N$3, $N$2)))))</f>
        <v/>
      </c>
      <c r="J505" s="14"/>
      <c r="N505" s="39" t="str">
        <f>IF($F505="", "", IF(NOT($G505=""), "", NETWORKDAYS(Dashboard!$AJ$1, $F505, Timesheet!$S$50:$S$89)-1))</f>
        <v/>
      </c>
      <c r="P505" s="39" t="str">
        <f t="shared" si="17"/>
        <v/>
      </c>
    </row>
    <row r="506" spans="1:16" x14ac:dyDescent="0.25">
      <c r="A506" s="14"/>
      <c r="B506" s="150" t="str">
        <f t="shared" si="16"/>
        <v/>
      </c>
      <c r="C506" s="14"/>
      <c r="D506" s="460"/>
      <c r="E506" s="445"/>
      <c r="F506" s="478"/>
      <c r="G506" s="489"/>
      <c r="H506" s="14"/>
      <c r="I506" s="39" t="str">
        <f>IF($F506="", "", IF(NOT($G506=""), IF($F506&lt;$G506, $N$7, $N$6), IF($F506=Dashboard!$AJ$1, $N$4, IF($F506&lt;Dashboard!$AJ$1, $N$5, IF($N506&lt;=$N$8, $N$3, $N$2)))))</f>
        <v/>
      </c>
      <c r="J506" s="14"/>
      <c r="N506" s="39" t="str">
        <f>IF($F506="", "", IF(NOT($G506=""), "", NETWORKDAYS(Dashboard!$AJ$1, $F506, Timesheet!$S$50:$S$89)-1))</f>
        <v/>
      </c>
      <c r="P506" s="39" t="str">
        <f t="shared" si="17"/>
        <v/>
      </c>
    </row>
    <row r="507" spans="1:16" x14ac:dyDescent="0.25">
      <c r="A507" s="14"/>
      <c r="B507" s="150" t="str">
        <f t="shared" si="16"/>
        <v/>
      </c>
      <c r="C507" s="14"/>
      <c r="D507" s="460"/>
      <c r="E507" s="445"/>
      <c r="F507" s="478"/>
      <c r="G507" s="489"/>
      <c r="H507" s="14"/>
      <c r="I507" s="39" t="str">
        <f>IF($F507="", "", IF(NOT($G507=""), IF($F507&lt;$G507, $N$7, $N$6), IF($F507=Dashboard!$AJ$1, $N$4, IF($F507&lt;Dashboard!$AJ$1, $N$5, IF($N507&lt;=$N$8, $N$3, $N$2)))))</f>
        <v/>
      </c>
      <c r="J507" s="14"/>
      <c r="N507" s="39" t="str">
        <f>IF($F507="", "", IF(NOT($G507=""), "", NETWORKDAYS(Dashboard!$AJ$1, $F507, Timesheet!$S$50:$S$89)-1))</f>
        <v/>
      </c>
      <c r="P507" s="39" t="str">
        <f t="shared" si="17"/>
        <v/>
      </c>
    </row>
    <row r="508" spans="1:16" x14ac:dyDescent="0.25">
      <c r="A508" s="14"/>
      <c r="B508" s="150" t="str">
        <f t="shared" si="16"/>
        <v/>
      </c>
      <c r="C508" s="14"/>
      <c r="D508" s="460"/>
      <c r="E508" s="445"/>
      <c r="F508" s="478"/>
      <c r="G508" s="489"/>
      <c r="H508" s="14"/>
      <c r="I508" s="39" t="str">
        <f>IF($F508="", "", IF(NOT($G508=""), IF($F508&lt;$G508, $N$7, $N$6), IF($F508=Dashboard!$AJ$1, $N$4, IF($F508&lt;Dashboard!$AJ$1, $N$5, IF($N508&lt;=$N$8, $N$3, $N$2)))))</f>
        <v/>
      </c>
      <c r="J508" s="14"/>
      <c r="N508" s="39" t="str">
        <f>IF($F508="", "", IF(NOT($G508=""), "", NETWORKDAYS(Dashboard!$AJ$1, $F508, Timesheet!$S$50:$S$89)-1))</f>
        <v/>
      </c>
      <c r="P508" s="39" t="str">
        <f t="shared" si="17"/>
        <v/>
      </c>
    </row>
    <row r="509" spans="1:16" x14ac:dyDescent="0.25">
      <c r="A509" s="14"/>
      <c r="B509" s="150" t="str">
        <f t="shared" si="16"/>
        <v/>
      </c>
      <c r="C509" s="14"/>
      <c r="D509" s="460"/>
      <c r="E509" s="445"/>
      <c r="F509" s="478"/>
      <c r="G509" s="489"/>
      <c r="H509" s="14"/>
      <c r="I509" s="39" t="str">
        <f>IF($F509="", "", IF(NOT($G509=""), IF($F509&lt;$G509, $N$7, $N$6), IF($F509=Dashboard!$AJ$1, $N$4, IF($F509&lt;Dashboard!$AJ$1, $N$5, IF($N509&lt;=$N$8, $N$3, $N$2)))))</f>
        <v/>
      </c>
      <c r="J509" s="14"/>
      <c r="N509" s="39" t="str">
        <f>IF($F509="", "", IF(NOT($G509=""), "", NETWORKDAYS(Dashboard!$AJ$1, $F509, Timesheet!$S$50:$S$89)-1))</f>
        <v/>
      </c>
      <c r="P509" s="39" t="str">
        <f t="shared" si="17"/>
        <v/>
      </c>
    </row>
    <row r="510" spans="1:16" x14ac:dyDescent="0.25">
      <c r="A510" s="14"/>
      <c r="B510" s="150" t="str">
        <f t="shared" si="16"/>
        <v/>
      </c>
      <c r="C510" s="14"/>
      <c r="D510" s="460"/>
      <c r="E510" s="445"/>
      <c r="F510" s="478"/>
      <c r="G510" s="489"/>
      <c r="H510" s="14"/>
      <c r="I510" s="39" t="str">
        <f>IF($F510="", "", IF(NOT($G510=""), IF($F510&lt;$G510, $N$7, $N$6), IF($F510=Dashboard!$AJ$1, $N$4, IF($F510&lt;Dashboard!$AJ$1, $N$5, IF($N510&lt;=$N$8, $N$3, $N$2)))))</f>
        <v/>
      </c>
      <c r="J510" s="14"/>
      <c r="N510" s="39" t="str">
        <f>IF($F510="", "", IF(NOT($G510=""), "", NETWORKDAYS(Dashboard!$AJ$1, $F510, Timesheet!$S$50:$S$89)-1))</f>
        <v/>
      </c>
      <c r="P510" s="39" t="str">
        <f t="shared" si="17"/>
        <v/>
      </c>
    </row>
    <row r="511" spans="1:16" x14ac:dyDescent="0.25">
      <c r="A511" s="14"/>
      <c r="B511" s="150" t="str">
        <f t="shared" si="16"/>
        <v/>
      </c>
      <c r="C511" s="14"/>
      <c r="D511" s="460"/>
      <c r="E511" s="445"/>
      <c r="F511" s="478"/>
      <c r="G511" s="489"/>
      <c r="H511" s="14"/>
      <c r="I511" s="39" t="str">
        <f>IF($F511="", "", IF(NOT($G511=""), IF($F511&lt;$G511, $N$7, $N$6), IF($F511=Dashboard!$AJ$1, $N$4, IF($F511&lt;Dashboard!$AJ$1, $N$5, IF($N511&lt;=$N$8, $N$3, $N$2)))))</f>
        <v/>
      </c>
      <c r="J511" s="14"/>
      <c r="N511" s="39" t="str">
        <f>IF($F511="", "", IF(NOT($G511=""), "", NETWORKDAYS(Dashboard!$AJ$1, $F511, Timesheet!$S$50:$S$89)-1))</f>
        <v/>
      </c>
      <c r="P511" s="39" t="str">
        <f t="shared" si="17"/>
        <v/>
      </c>
    </row>
    <row r="512" spans="1:16" x14ac:dyDescent="0.25">
      <c r="A512" s="14"/>
      <c r="B512" s="150" t="str">
        <f t="shared" si="16"/>
        <v/>
      </c>
      <c r="C512" s="14"/>
      <c r="D512" s="460"/>
      <c r="E512" s="445"/>
      <c r="F512" s="478"/>
      <c r="G512" s="489"/>
      <c r="H512" s="14"/>
      <c r="I512" s="39" t="str">
        <f>IF($F512="", "", IF(NOT($G512=""), IF($F512&lt;$G512, $N$7, $N$6), IF($F512=Dashboard!$AJ$1, $N$4, IF($F512&lt;Dashboard!$AJ$1, $N$5, IF($N512&lt;=$N$8, $N$3, $N$2)))))</f>
        <v/>
      </c>
      <c r="J512" s="14"/>
      <c r="N512" s="39" t="str">
        <f>IF($F512="", "", IF(NOT($G512=""), "", NETWORKDAYS(Dashboard!$AJ$1, $F512, Timesheet!$S$50:$S$89)-1))</f>
        <v/>
      </c>
      <c r="P512" s="39" t="str">
        <f t="shared" si="17"/>
        <v/>
      </c>
    </row>
    <row r="513" spans="1:16" x14ac:dyDescent="0.25">
      <c r="A513" s="14"/>
      <c r="B513" s="150" t="str">
        <f t="shared" si="16"/>
        <v/>
      </c>
      <c r="C513" s="14"/>
      <c r="D513" s="460"/>
      <c r="E513" s="445"/>
      <c r="F513" s="478"/>
      <c r="G513" s="489"/>
      <c r="H513" s="14"/>
      <c r="I513" s="39" t="str">
        <f>IF($F513="", "", IF(NOT($G513=""), IF($F513&lt;$G513, $N$7, $N$6), IF($F513=Dashboard!$AJ$1, $N$4, IF($F513&lt;Dashboard!$AJ$1, $N$5, IF($N513&lt;=$N$8, $N$3, $N$2)))))</f>
        <v/>
      </c>
      <c r="J513" s="14"/>
      <c r="N513" s="39" t="str">
        <f>IF($F513="", "", IF(NOT($G513=""), "", NETWORKDAYS(Dashboard!$AJ$1, $F513, Timesheet!$S$50:$S$89)-1))</f>
        <v/>
      </c>
      <c r="P513" s="39" t="str">
        <f t="shared" si="17"/>
        <v/>
      </c>
    </row>
    <row r="514" spans="1:16" x14ac:dyDescent="0.25">
      <c r="A514" s="14"/>
      <c r="B514" s="150" t="str">
        <f t="shared" si="16"/>
        <v/>
      </c>
      <c r="C514" s="14"/>
      <c r="D514" s="460"/>
      <c r="E514" s="445"/>
      <c r="F514" s="478"/>
      <c r="G514" s="489"/>
      <c r="H514" s="14"/>
      <c r="I514" s="39" t="str">
        <f>IF($F514="", "", IF(NOT($G514=""), IF($F514&lt;$G514, $N$7, $N$6), IF($F514=Dashboard!$AJ$1, $N$4, IF($F514&lt;Dashboard!$AJ$1, $N$5, IF($N514&lt;=$N$8, $N$3, $N$2)))))</f>
        <v/>
      </c>
      <c r="J514" s="14"/>
      <c r="N514" s="39" t="str">
        <f>IF($F514="", "", IF(NOT($G514=""), "", NETWORKDAYS(Dashboard!$AJ$1, $F514, Timesheet!$S$50:$S$89)-1))</f>
        <v/>
      </c>
      <c r="P514" s="39" t="str">
        <f t="shared" si="17"/>
        <v/>
      </c>
    </row>
    <row r="515" spans="1:16" x14ac:dyDescent="0.25">
      <c r="A515" s="14"/>
      <c r="B515" s="150" t="str">
        <f t="shared" si="16"/>
        <v/>
      </c>
      <c r="C515" s="14"/>
      <c r="D515" s="460"/>
      <c r="E515" s="445"/>
      <c r="F515" s="478"/>
      <c r="G515" s="489"/>
      <c r="H515" s="14"/>
      <c r="I515" s="39" t="str">
        <f>IF($F515="", "", IF(NOT($G515=""), IF($F515&lt;$G515, $N$7, $N$6), IF($F515=Dashboard!$AJ$1, $N$4, IF($F515&lt;Dashboard!$AJ$1, $N$5, IF($N515&lt;=$N$8, $N$3, $N$2)))))</f>
        <v/>
      </c>
      <c r="J515" s="14"/>
      <c r="N515" s="39" t="str">
        <f>IF($F515="", "", IF(NOT($G515=""), "", NETWORKDAYS(Dashboard!$AJ$1, $F515, Timesheet!$S$50:$S$89)-1))</f>
        <v/>
      </c>
      <c r="P515" s="39" t="str">
        <f t="shared" si="17"/>
        <v/>
      </c>
    </row>
    <row r="516" spans="1:16" x14ac:dyDescent="0.25">
      <c r="A516" s="14"/>
      <c r="B516" s="150" t="str">
        <f t="shared" si="16"/>
        <v/>
      </c>
      <c r="C516" s="14"/>
      <c r="D516" s="460"/>
      <c r="E516" s="445"/>
      <c r="F516" s="478"/>
      <c r="G516" s="489"/>
      <c r="H516" s="14"/>
      <c r="I516" s="39" t="str">
        <f>IF($F516="", "", IF(NOT($G516=""), IF($F516&lt;$G516, $N$7, $N$6), IF($F516=Dashboard!$AJ$1, $N$4, IF($F516&lt;Dashboard!$AJ$1, $N$5, IF($N516&lt;=$N$8, $N$3, $N$2)))))</f>
        <v/>
      </c>
      <c r="J516" s="14"/>
      <c r="N516" s="39" t="str">
        <f>IF($F516="", "", IF(NOT($G516=""), "", NETWORKDAYS(Dashboard!$AJ$1, $F516, Timesheet!$S$50:$S$89)-1))</f>
        <v/>
      </c>
      <c r="P516" s="39" t="str">
        <f t="shared" si="17"/>
        <v/>
      </c>
    </row>
    <row r="517" spans="1:16" x14ac:dyDescent="0.25">
      <c r="A517" s="14"/>
      <c r="B517" s="150" t="str">
        <f t="shared" si="16"/>
        <v/>
      </c>
      <c r="C517" s="14"/>
      <c r="D517" s="460"/>
      <c r="E517" s="445"/>
      <c r="F517" s="478"/>
      <c r="G517" s="489"/>
      <c r="H517" s="14"/>
      <c r="I517" s="39" t="str">
        <f>IF($F517="", "", IF(NOT($G517=""), IF($F517&lt;$G517, $N$7, $N$6), IF($F517=Dashboard!$AJ$1, $N$4, IF($F517&lt;Dashboard!$AJ$1, $N$5, IF($N517&lt;=$N$8, $N$3, $N$2)))))</f>
        <v/>
      </c>
      <c r="J517" s="14"/>
      <c r="N517" s="39" t="str">
        <f>IF($F517="", "", IF(NOT($G517=""), "", NETWORKDAYS(Dashboard!$AJ$1, $F517, Timesheet!$S$50:$S$89)-1))</f>
        <v/>
      </c>
      <c r="P517" s="39" t="str">
        <f t="shared" si="17"/>
        <v/>
      </c>
    </row>
    <row r="518" spans="1:16" x14ac:dyDescent="0.25">
      <c r="A518" s="14"/>
      <c r="B518" s="150" t="str">
        <f t="shared" si="16"/>
        <v/>
      </c>
      <c r="C518" s="14"/>
      <c r="D518" s="460"/>
      <c r="E518" s="445"/>
      <c r="F518" s="478"/>
      <c r="G518" s="489"/>
      <c r="H518" s="14"/>
      <c r="I518" s="39" t="str">
        <f>IF($F518="", "", IF(NOT($G518=""), IF($F518&lt;$G518, $N$7, $N$6), IF($F518=Dashboard!$AJ$1, $N$4, IF($F518&lt;Dashboard!$AJ$1, $N$5, IF($N518&lt;=$N$8, $N$3, $N$2)))))</f>
        <v/>
      </c>
      <c r="J518" s="14"/>
      <c r="N518" s="39" t="str">
        <f>IF($F518="", "", IF(NOT($G518=""), "", NETWORKDAYS(Dashboard!$AJ$1, $F518, Timesheet!$S$50:$S$89)-1))</f>
        <v/>
      </c>
      <c r="P518" s="39" t="str">
        <f t="shared" si="17"/>
        <v/>
      </c>
    </row>
    <row r="519" spans="1:16" x14ac:dyDescent="0.25">
      <c r="A519" s="14"/>
      <c r="B519" s="150" t="str">
        <f t="shared" si="16"/>
        <v/>
      </c>
      <c r="C519" s="14"/>
      <c r="D519" s="460"/>
      <c r="E519" s="445"/>
      <c r="F519" s="478"/>
      <c r="G519" s="489"/>
      <c r="H519" s="14"/>
      <c r="I519" s="39" t="str">
        <f>IF($F519="", "", IF(NOT($G519=""), IF($F519&lt;$G519, $N$7, $N$6), IF($F519=Dashboard!$AJ$1, $N$4, IF($F519&lt;Dashboard!$AJ$1, $N$5, IF($N519&lt;=$N$8, $N$3, $N$2)))))</f>
        <v/>
      </c>
      <c r="J519" s="14"/>
      <c r="N519" s="39" t="str">
        <f>IF($F519="", "", IF(NOT($G519=""), "", NETWORKDAYS(Dashboard!$AJ$1, $F519, Timesheet!$S$50:$S$89)-1))</f>
        <v/>
      </c>
      <c r="P519" s="39" t="str">
        <f t="shared" si="17"/>
        <v/>
      </c>
    </row>
    <row r="520" spans="1:16" x14ac:dyDescent="0.25">
      <c r="A520" s="14"/>
      <c r="B520" s="150" t="str">
        <f t="shared" si="16"/>
        <v/>
      </c>
      <c r="C520" s="14"/>
      <c r="D520" s="460"/>
      <c r="E520" s="445"/>
      <c r="F520" s="478"/>
      <c r="G520" s="489"/>
      <c r="H520" s="14"/>
      <c r="I520" s="39" t="str">
        <f>IF($F520="", "", IF(NOT($G520=""), IF($F520&lt;$G520, $N$7, $N$6), IF($F520=Dashboard!$AJ$1, $N$4, IF($F520&lt;Dashboard!$AJ$1, $N$5, IF($N520&lt;=$N$8, $N$3, $N$2)))))</f>
        <v/>
      </c>
      <c r="J520" s="14"/>
      <c r="N520" s="39" t="str">
        <f>IF($F520="", "", IF(NOT($G520=""), "", NETWORKDAYS(Dashboard!$AJ$1, $F520, Timesheet!$S$50:$S$89)-1))</f>
        <v/>
      </c>
      <c r="P520" s="39" t="str">
        <f t="shared" si="17"/>
        <v/>
      </c>
    </row>
    <row r="521" spans="1:16" x14ac:dyDescent="0.25">
      <c r="A521" s="14"/>
      <c r="B521" s="150" t="str">
        <f t="shared" si="16"/>
        <v/>
      </c>
      <c r="C521" s="14"/>
      <c r="D521" s="460"/>
      <c r="E521" s="445"/>
      <c r="F521" s="478"/>
      <c r="G521" s="489"/>
      <c r="H521" s="14"/>
      <c r="I521" s="39" t="str">
        <f>IF($F521="", "", IF(NOT($G521=""), IF($F521&lt;$G521, $N$7, $N$6), IF($F521=Dashboard!$AJ$1, $N$4, IF($F521&lt;Dashboard!$AJ$1, $N$5, IF($N521&lt;=$N$8, $N$3, $N$2)))))</f>
        <v/>
      </c>
      <c r="J521" s="14"/>
      <c r="N521" s="39" t="str">
        <f>IF($F521="", "", IF(NOT($G521=""), "", NETWORKDAYS(Dashboard!$AJ$1, $F521, Timesheet!$S$50:$S$89)-1))</f>
        <v/>
      </c>
      <c r="P521" s="39" t="str">
        <f t="shared" si="17"/>
        <v/>
      </c>
    </row>
    <row r="522" spans="1:16" x14ac:dyDescent="0.25">
      <c r="A522" s="14"/>
      <c r="B522" s="150" t="str">
        <f t="shared" si="16"/>
        <v/>
      </c>
      <c r="C522" s="14"/>
      <c r="D522" s="460"/>
      <c r="E522" s="445"/>
      <c r="F522" s="478"/>
      <c r="G522" s="489"/>
      <c r="H522" s="14"/>
      <c r="I522" s="39" t="str">
        <f>IF($F522="", "", IF(NOT($G522=""), IF($F522&lt;$G522, $N$7, $N$6), IF($F522=Dashboard!$AJ$1, $N$4, IF($F522&lt;Dashboard!$AJ$1, $N$5, IF($N522&lt;=$N$8, $N$3, $N$2)))))</f>
        <v/>
      </c>
      <c r="J522" s="14"/>
      <c r="N522" s="39" t="str">
        <f>IF($F522="", "", IF(NOT($G522=""), "", NETWORKDAYS(Dashboard!$AJ$1, $F522, Timesheet!$S$50:$S$89)-1))</f>
        <v/>
      </c>
      <c r="P522" s="39" t="str">
        <f t="shared" si="17"/>
        <v/>
      </c>
    </row>
    <row r="523" spans="1:16" x14ac:dyDescent="0.25">
      <c r="A523" s="14"/>
      <c r="B523" s="150" t="str">
        <f t="shared" si="16"/>
        <v/>
      </c>
      <c r="C523" s="14"/>
      <c r="D523" s="460"/>
      <c r="E523" s="445"/>
      <c r="F523" s="478"/>
      <c r="G523" s="489"/>
      <c r="H523" s="14"/>
      <c r="I523" s="39" t="str">
        <f>IF($F523="", "", IF(NOT($G523=""), IF($F523&lt;$G523, $N$7, $N$6), IF($F523=Dashboard!$AJ$1, $N$4, IF($F523&lt;Dashboard!$AJ$1, $N$5, IF($N523&lt;=$N$8, $N$3, $N$2)))))</f>
        <v/>
      </c>
      <c r="J523" s="14"/>
      <c r="N523" s="39" t="str">
        <f>IF($F523="", "", IF(NOT($G523=""), "", NETWORKDAYS(Dashboard!$AJ$1, $F523, Timesheet!$S$50:$S$89)-1))</f>
        <v/>
      </c>
      <c r="P523" s="39" t="str">
        <f t="shared" si="17"/>
        <v/>
      </c>
    </row>
    <row r="524" spans="1:16" x14ac:dyDescent="0.25">
      <c r="A524" s="14"/>
      <c r="B524" s="150" t="str">
        <f t="shared" ref="B524:B587" si="18">IFERROR(INDEX($B$5:$B$7, MATCH($I524, $D$5:$D$7, 0)), "")</f>
        <v/>
      </c>
      <c r="C524" s="14"/>
      <c r="D524" s="460"/>
      <c r="E524" s="445"/>
      <c r="F524" s="478"/>
      <c r="G524" s="489"/>
      <c r="H524" s="14"/>
      <c r="I524" s="39" t="str">
        <f>IF($F524="", "", IF(NOT($G524=""), IF($F524&lt;$G524, $N$7, $N$6), IF($F524=Dashboard!$AJ$1, $N$4, IF($F524&lt;Dashboard!$AJ$1, $N$5, IF($N524&lt;=$N$8, $N$3, $N$2)))))</f>
        <v/>
      </c>
      <c r="J524" s="14"/>
      <c r="N524" s="39" t="str">
        <f>IF($F524="", "", IF(NOT($G524=""), "", NETWORKDAYS(Dashboard!$AJ$1, $F524, Timesheet!$S$50:$S$89)-1))</f>
        <v/>
      </c>
      <c r="P524" s="39" t="str">
        <f t="shared" ref="P524:P587" si="19">IF($I524="", "", IF(COUNTIF($G$2:$G$5, $I524)&gt;0, $P$7, $I524))</f>
        <v/>
      </c>
    </row>
    <row r="525" spans="1:16" x14ac:dyDescent="0.25">
      <c r="A525" s="14"/>
      <c r="B525" s="150" t="str">
        <f t="shared" si="18"/>
        <v/>
      </c>
      <c r="C525" s="14"/>
      <c r="D525" s="460"/>
      <c r="E525" s="445"/>
      <c r="F525" s="478"/>
      <c r="G525" s="489"/>
      <c r="H525" s="14"/>
      <c r="I525" s="39" t="str">
        <f>IF($F525="", "", IF(NOT($G525=""), IF($F525&lt;$G525, $N$7, $N$6), IF($F525=Dashboard!$AJ$1, $N$4, IF($F525&lt;Dashboard!$AJ$1, $N$5, IF($N525&lt;=$N$8, $N$3, $N$2)))))</f>
        <v/>
      </c>
      <c r="J525" s="14"/>
      <c r="N525" s="39" t="str">
        <f>IF($F525="", "", IF(NOT($G525=""), "", NETWORKDAYS(Dashboard!$AJ$1, $F525, Timesheet!$S$50:$S$89)-1))</f>
        <v/>
      </c>
      <c r="P525" s="39" t="str">
        <f t="shared" si="19"/>
        <v/>
      </c>
    </row>
    <row r="526" spans="1:16" x14ac:dyDescent="0.25">
      <c r="A526" s="14"/>
      <c r="B526" s="150" t="str">
        <f t="shared" si="18"/>
        <v/>
      </c>
      <c r="C526" s="14"/>
      <c r="D526" s="460"/>
      <c r="E526" s="445"/>
      <c r="F526" s="478"/>
      <c r="G526" s="489"/>
      <c r="H526" s="14"/>
      <c r="I526" s="39" t="str">
        <f>IF($F526="", "", IF(NOT($G526=""), IF($F526&lt;$G526, $N$7, $N$6), IF($F526=Dashboard!$AJ$1, $N$4, IF($F526&lt;Dashboard!$AJ$1, $N$5, IF($N526&lt;=$N$8, $N$3, $N$2)))))</f>
        <v/>
      </c>
      <c r="J526" s="14"/>
      <c r="N526" s="39" t="str">
        <f>IF($F526="", "", IF(NOT($G526=""), "", NETWORKDAYS(Dashboard!$AJ$1, $F526, Timesheet!$S$50:$S$89)-1))</f>
        <v/>
      </c>
      <c r="P526" s="39" t="str">
        <f t="shared" si="19"/>
        <v/>
      </c>
    </row>
    <row r="527" spans="1:16" x14ac:dyDescent="0.25">
      <c r="A527" s="14"/>
      <c r="B527" s="150" t="str">
        <f t="shared" si="18"/>
        <v/>
      </c>
      <c r="C527" s="14"/>
      <c r="D527" s="460"/>
      <c r="E527" s="445"/>
      <c r="F527" s="478"/>
      <c r="G527" s="489"/>
      <c r="H527" s="14"/>
      <c r="I527" s="39" t="str">
        <f>IF($F527="", "", IF(NOT($G527=""), IF($F527&lt;$G527, $N$7, $N$6), IF($F527=Dashboard!$AJ$1, $N$4, IF($F527&lt;Dashboard!$AJ$1, $N$5, IF($N527&lt;=$N$8, $N$3, $N$2)))))</f>
        <v/>
      </c>
      <c r="J527" s="14"/>
      <c r="N527" s="39" t="str">
        <f>IF($F527="", "", IF(NOT($G527=""), "", NETWORKDAYS(Dashboard!$AJ$1, $F527, Timesheet!$S$50:$S$89)-1))</f>
        <v/>
      </c>
      <c r="P527" s="39" t="str">
        <f t="shared" si="19"/>
        <v/>
      </c>
    </row>
    <row r="528" spans="1:16" x14ac:dyDescent="0.25">
      <c r="A528" s="14"/>
      <c r="B528" s="150" t="str">
        <f t="shared" si="18"/>
        <v/>
      </c>
      <c r="C528" s="14"/>
      <c r="D528" s="460"/>
      <c r="E528" s="445"/>
      <c r="F528" s="478"/>
      <c r="G528" s="489"/>
      <c r="H528" s="14"/>
      <c r="I528" s="39" t="str">
        <f>IF($F528="", "", IF(NOT($G528=""), IF($F528&lt;$G528, $N$7, $N$6), IF($F528=Dashboard!$AJ$1, $N$4, IF($F528&lt;Dashboard!$AJ$1, $N$5, IF($N528&lt;=$N$8, $N$3, $N$2)))))</f>
        <v/>
      </c>
      <c r="J528" s="14"/>
      <c r="N528" s="39" t="str">
        <f>IF($F528="", "", IF(NOT($G528=""), "", NETWORKDAYS(Dashboard!$AJ$1, $F528, Timesheet!$S$50:$S$89)-1))</f>
        <v/>
      </c>
      <c r="P528" s="39" t="str">
        <f t="shared" si="19"/>
        <v/>
      </c>
    </row>
    <row r="529" spans="1:16" x14ac:dyDescent="0.25">
      <c r="A529" s="14"/>
      <c r="B529" s="150" t="str">
        <f t="shared" si="18"/>
        <v/>
      </c>
      <c r="C529" s="14"/>
      <c r="D529" s="460"/>
      <c r="E529" s="445"/>
      <c r="F529" s="478"/>
      <c r="G529" s="489"/>
      <c r="H529" s="14"/>
      <c r="I529" s="39" t="str">
        <f>IF($F529="", "", IF(NOT($G529=""), IF($F529&lt;$G529, $N$7, $N$6), IF($F529=Dashboard!$AJ$1, $N$4, IF($F529&lt;Dashboard!$AJ$1, $N$5, IF($N529&lt;=$N$8, $N$3, $N$2)))))</f>
        <v/>
      </c>
      <c r="J529" s="14"/>
      <c r="N529" s="39" t="str">
        <f>IF($F529="", "", IF(NOT($G529=""), "", NETWORKDAYS(Dashboard!$AJ$1, $F529, Timesheet!$S$50:$S$89)-1))</f>
        <v/>
      </c>
      <c r="P529" s="39" t="str">
        <f t="shared" si="19"/>
        <v/>
      </c>
    </row>
    <row r="530" spans="1:16" x14ac:dyDescent="0.25">
      <c r="A530" s="14"/>
      <c r="B530" s="150" t="str">
        <f t="shared" si="18"/>
        <v/>
      </c>
      <c r="C530" s="14"/>
      <c r="D530" s="460"/>
      <c r="E530" s="445"/>
      <c r="F530" s="478"/>
      <c r="G530" s="489"/>
      <c r="H530" s="14"/>
      <c r="I530" s="39" t="str">
        <f>IF($F530="", "", IF(NOT($G530=""), IF($F530&lt;$G530, $N$7, $N$6), IF($F530=Dashboard!$AJ$1, $N$4, IF($F530&lt;Dashboard!$AJ$1, $N$5, IF($N530&lt;=$N$8, $N$3, $N$2)))))</f>
        <v/>
      </c>
      <c r="J530" s="14"/>
      <c r="N530" s="39" t="str">
        <f>IF($F530="", "", IF(NOT($G530=""), "", NETWORKDAYS(Dashboard!$AJ$1, $F530, Timesheet!$S$50:$S$89)-1))</f>
        <v/>
      </c>
      <c r="P530" s="39" t="str">
        <f t="shared" si="19"/>
        <v/>
      </c>
    </row>
    <row r="531" spans="1:16" x14ac:dyDescent="0.25">
      <c r="A531" s="14"/>
      <c r="B531" s="150" t="str">
        <f t="shared" si="18"/>
        <v/>
      </c>
      <c r="C531" s="14"/>
      <c r="D531" s="460"/>
      <c r="E531" s="445"/>
      <c r="F531" s="478"/>
      <c r="G531" s="489"/>
      <c r="H531" s="14"/>
      <c r="I531" s="39" t="str">
        <f>IF($F531="", "", IF(NOT($G531=""), IF($F531&lt;$G531, $N$7, $N$6), IF($F531=Dashboard!$AJ$1, $N$4, IF($F531&lt;Dashboard!$AJ$1, $N$5, IF($N531&lt;=$N$8, $N$3, $N$2)))))</f>
        <v/>
      </c>
      <c r="J531" s="14"/>
      <c r="N531" s="39" t="str">
        <f>IF($F531="", "", IF(NOT($G531=""), "", NETWORKDAYS(Dashboard!$AJ$1, $F531, Timesheet!$S$50:$S$89)-1))</f>
        <v/>
      </c>
      <c r="P531" s="39" t="str">
        <f t="shared" si="19"/>
        <v/>
      </c>
    </row>
    <row r="532" spans="1:16" x14ac:dyDescent="0.25">
      <c r="A532" s="14"/>
      <c r="B532" s="150" t="str">
        <f t="shared" si="18"/>
        <v/>
      </c>
      <c r="C532" s="14"/>
      <c r="D532" s="460"/>
      <c r="E532" s="445"/>
      <c r="F532" s="478"/>
      <c r="G532" s="489"/>
      <c r="H532" s="14"/>
      <c r="I532" s="39" t="str">
        <f>IF($F532="", "", IF(NOT($G532=""), IF($F532&lt;$G532, $N$7, $N$6), IF($F532=Dashboard!$AJ$1, $N$4, IF($F532&lt;Dashboard!$AJ$1, $N$5, IF($N532&lt;=$N$8, $N$3, $N$2)))))</f>
        <v/>
      </c>
      <c r="J532" s="14"/>
      <c r="N532" s="39" t="str">
        <f>IF($F532="", "", IF(NOT($G532=""), "", NETWORKDAYS(Dashboard!$AJ$1, $F532, Timesheet!$S$50:$S$89)-1))</f>
        <v/>
      </c>
      <c r="P532" s="39" t="str">
        <f t="shared" si="19"/>
        <v/>
      </c>
    </row>
    <row r="533" spans="1:16" x14ac:dyDescent="0.25">
      <c r="A533" s="14"/>
      <c r="B533" s="150" t="str">
        <f t="shared" si="18"/>
        <v/>
      </c>
      <c r="C533" s="14"/>
      <c r="D533" s="460"/>
      <c r="E533" s="445"/>
      <c r="F533" s="478"/>
      <c r="G533" s="489"/>
      <c r="H533" s="14"/>
      <c r="I533" s="39" t="str">
        <f>IF($F533="", "", IF(NOT($G533=""), IF($F533&lt;$G533, $N$7, $N$6), IF($F533=Dashboard!$AJ$1, $N$4, IF($F533&lt;Dashboard!$AJ$1, $N$5, IF($N533&lt;=$N$8, $N$3, $N$2)))))</f>
        <v/>
      </c>
      <c r="J533" s="14"/>
      <c r="N533" s="39" t="str">
        <f>IF($F533="", "", IF(NOT($G533=""), "", NETWORKDAYS(Dashboard!$AJ$1, $F533, Timesheet!$S$50:$S$89)-1))</f>
        <v/>
      </c>
      <c r="P533" s="39" t="str">
        <f t="shared" si="19"/>
        <v/>
      </c>
    </row>
    <row r="534" spans="1:16" x14ac:dyDescent="0.25">
      <c r="A534" s="14"/>
      <c r="B534" s="150" t="str">
        <f t="shared" si="18"/>
        <v/>
      </c>
      <c r="C534" s="14"/>
      <c r="D534" s="460"/>
      <c r="E534" s="445"/>
      <c r="F534" s="478"/>
      <c r="G534" s="489"/>
      <c r="H534" s="14"/>
      <c r="I534" s="39" t="str">
        <f>IF($F534="", "", IF(NOT($G534=""), IF($F534&lt;$G534, $N$7, $N$6), IF($F534=Dashboard!$AJ$1, $N$4, IF($F534&lt;Dashboard!$AJ$1, $N$5, IF($N534&lt;=$N$8, $N$3, $N$2)))))</f>
        <v/>
      </c>
      <c r="J534" s="14"/>
      <c r="N534" s="39" t="str">
        <f>IF($F534="", "", IF(NOT($G534=""), "", NETWORKDAYS(Dashboard!$AJ$1, $F534, Timesheet!$S$50:$S$89)-1))</f>
        <v/>
      </c>
      <c r="P534" s="39" t="str">
        <f t="shared" si="19"/>
        <v/>
      </c>
    </row>
    <row r="535" spans="1:16" x14ac:dyDescent="0.25">
      <c r="A535" s="14"/>
      <c r="B535" s="150" t="str">
        <f t="shared" si="18"/>
        <v/>
      </c>
      <c r="C535" s="14"/>
      <c r="D535" s="460"/>
      <c r="E535" s="445"/>
      <c r="F535" s="478"/>
      <c r="G535" s="489"/>
      <c r="H535" s="14"/>
      <c r="I535" s="39" t="str">
        <f>IF($F535="", "", IF(NOT($G535=""), IF($F535&lt;$G535, $N$7, $N$6), IF($F535=Dashboard!$AJ$1, $N$4, IF($F535&lt;Dashboard!$AJ$1, $N$5, IF($N535&lt;=$N$8, $N$3, $N$2)))))</f>
        <v/>
      </c>
      <c r="J535" s="14"/>
      <c r="N535" s="39" t="str">
        <f>IF($F535="", "", IF(NOT($G535=""), "", NETWORKDAYS(Dashboard!$AJ$1, $F535, Timesheet!$S$50:$S$89)-1))</f>
        <v/>
      </c>
      <c r="P535" s="39" t="str">
        <f t="shared" si="19"/>
        <v/>
      </c>
    </row>
    <row r="536" spans="1:16" x14ac:dyDescent="0.25">
      <c r="A536" s="14"/>
      <c r="B536" s="150" t="str">
        <f t="shared" si="18"/>
        <v/>
      </c>
      <c r="C536" s="14"/>
      <c r="D536" s="460"/>
      <c r="E536" s="445"/>
      <c r="F536" s="478"/>
      <c r="G536" s="489"/>
      <c r="H536" s="14"/>
      <c r="I536" s="39" t="str">
        <f>IF($F536="", "", IF(NOT($G536=""), IF($F536&lt;$G536, $N$7, $N$6), IF($F536=Dashboard!$AJ$1, $N$4, IF($F536&lt;Dashboard!$AJ$1, $N$5, IF($N536&lt;=$N$8, $N$3, $N$2)))))</f>
        <v/>
      </c>
      <c r="J536" s="14"/>
      <c r="N536" s="39" t="str">
        <f>IF($F536="", "", IF(NOT($G536=""), "", NETWORKDAYS(Dashboard!$AJ$1, $F536, Timesheet!$S$50:$S$89)-1))</f>
        <v/>
      </c>
      <c r="P536" s="39" t="str">
        <f t="shared" si="19"/>
        <v/>
      </c>
    </row>
    <row r="537" spans="1:16" x14ac:dyDescent="0.25">
      <c r="A537" s="14"/>
      <c r="B537" s="150" t="str">
        <f t="shared" si="18"/>
        <v/>
      </c>
      <c r="C537" s="14"/>
      <c r="D537" s="460"/>
      <c r="E537" s="445"/>
      <c r="F537" s="478"/>
      <c r="G537" s="489"/>
      <c r="H537" s="14"/>
      <c r="I537" s="39" t="str">
        <f>IF($F537="", "", IF(NOT($G537=""), IF($F537&lt;$G537, $N$7, $N$6), IF($F537=Dashboard!$AJ$1, $N$4, IF($F537&lt;Dashboard!$AJ$1, $N$5, IF($N537&lt;=$N$8, $N$3, $N$2)))))</f>
        <v/>
      </c>
      <c r="J537" s="14"/>
      <c r="N537" s="39" t="str">
        <f>IF($F537="", "", IF(NOT($G537=""), "", NETWORKDAYS(Dashboard!$AJ$1, $F537, Timesheet!$S$50:$S$89)-1))</f>
        <v/>
      </c>
      <c r="P537" s="39" t="str">
        <f t="shared" si="19"/>
        <v/>
      </c>
    </row>
    <row r="538" spans="1:16" x14ac:dyDescent="0.25">
      <c r="A538" s="14"/>
      <c r="B538" s="150" t="str">
        <f t="shared" si="18"/>
        <v/>
      </c>
      <c r="C538" s="14"/>
      <c r="D538" s="460"/>
      <c r="E538" s="445"/>
      <c r="F538" s="478"/>
      <c r="G538" s="489"/>
      <c r="H538" s="14"/>
      <c r="I538" s="39" t="str">
        <f>IF($F538="", "", IF(NOT($G538=""), IF($F538&lt;$G538, $N$7, $N$6), IF($F538=Dashboard!$AJ$1, $N$4, IF($F538&lt;Dashboard!$AJ$1, $N$5, IF($N538&lt;=$N$8, $N$3, $N$2)))))</f>
        <v/>
      </c>
      <c r="J538" s="14"/>
      <c r="N538" s="39" t="str">
        <f>IF($F538="", "", IF(NOT($G538=""), "", NETWORKDAYS(Dashboard!$AJ$1, $F538, Timesheet!$S$50:$S$89)-1))</f>
        <v/>
      </c>
      <c r="P538" s="39" t="str">
        <f t="shared" si="19"/>
        <v/>
      </c>
    </row>
    <row r="539" spans="1:16" x14ac:dyDescent="0.25">
      <c r="A539" s="14"/>
      <c r="B539" s="150" t="str">
        <f t="shared" si="18"/>
        <v/>
      </c>
      <c r="C539" s="14"/>
      <c r="D539" s="460"/>
      <c r="E539" s="445"/>
      <c r="F539" s="478"/>
      <c r="G539" s="489"/>
      <c r="H539" s="14"/>
      <c r="I539" s="39" t="str">
        <f>IF($F539="", "", IF(NOT($G539=""), IF($F539&lt;$G539, $N$7, $N$6), IF($F539=Dashboard!$AJ$1, $N$4, IF($F539&lt;Dashboard!$AJ$1, $N$5, IF($N539&lt;=$N$8, $N$3, $N$2)))))</f>
        <v/>
      </c>
      <c r="J539" s="14"/>
      <c r="N539" s="39" t="str">
        <f>IF($F539="", "", IF(NOT($G539=""), "", NETWORKDAYS(Dashboard!$AJ$1, $F539, Timesheet!$S$50:$S$89)-1))</f>
        <v/>
      </c>
      <c r="P539" s="39" t="str">
        <f t="shared" si="19"/>
        <v/>
      </c>
    </row>
    <row r="540" spans="1:16" x14ac:dyDescent="0.25">
      <c r="A540" s="14"/>
      <c r="B540" s="150" t="str">
        <f t="shared" si="18"/>
        <v/>
      </c>
      <c r="C540" s="14"/>
      <c r="D540" s="460"/>
      <c r="E540" s="445"/>
      <c r="F540" s="478"/>
      <c r="G540" s="489"/>
      <c r="H540" s="14"/>
      <c r="I540" s="39" t="str">
        <f>IF($F540="", "", IF(NOT($G540=""), IF($F540&lt;$G540, $N$7, $N$6), IF($F540=Dashboard!$AJ$1, $N$4, IF($F540&lt;Dashboard!$AJ$1, $N$5, IF($N540&lt;=$N$8, $N$3, $N$2)))))</f>
        <v/>
      </c>
      <c r="J540" s="14"/>
      <c r="N540" s="39" t="str">
        <f>IF($F540="", "", IF(NOT($G540=""), "", NETWORKDAYS(Dashboard!$AJ$1, $F540, Timesheet!$S$50:$S$89)-1))</f>
        <v/>
      </c>
      <c r="P540" s="39" t="str">
        <f t="shared" si="19"/>
        <v/>
      </c>
    </row>
    <row r="541" spans="1:16" x14ac:dyDescent="0.25">
      <c r="A541" s="14"/>
      <c r="B541" s="150" t="str">
        <f t="shared" si="18"/>
        <v/>
      </c>
      <c r="C541" s="14"/>
      <c r="D541" s="460"/>
      <c r="E541" s="445"/>
      <c r="F541" s="478"/>
      <c r="G541" s="489"/>
      <c r="H541" s="14"/>
      <c r="I541" s="39" t="str">
        <f>IF($F541="", "", IF(NOT($G541=""), IF($F541&lt;$G541, $N$7, $N$6), IF($F541=Dashboard!$AJ$1, $N$4, IF($F541&lt;Dashboard!$AJ$1, $N$5, IF($N541&lt;=$N$8, $N$3, $N$2)))))</f>
        <v/>
      </c>
      <c r="J541" s="14"/>
      <c r="N541" s="39" t="str">
        <f>IF($F541="", "", IF(NOT($G541=""), "", NETWORKDAYS(Dashboard!$AJ$1, $F541, Timesheet!$S$50:$S$89)-1))</f>
        <v/>
      </c>
      <c r="P541" s="39" t="str">
        <f t="shared" si="19"/>
        <v/>
      </c>
    </row>
    <row r="542" spans="1:16" x14ac:dyDescent="0.25">
      <c r="A542" s="14"/>
      <c r="B542" s="150" t="str">
        <f t="shared" si="18"/>
        <v/>
      </c>
      <c r="C542" s="14"/>
      <c r="D542" s="460"/>
      <c r="E542" s="445"/>
      <c r="F542" s="478"/>
      <c r="G542" s="489"/>
      <c r="H542" s="14"/>
      <c r="I542" s="39" t="str">
        <f>IF($F542="", "", IF(NOT($G542=""), IF($F542&lt;$G542, $N$7, $N$6), IF($F542=Dashboard!$AJ$1, $N$4, IF($F542&lt;Dashboard!$AJ$1, $N$5, IF($N542&lt;=$N$8, $N$3, $N$2)))))</f>
        <v/>
      </c>
      <c r="J542" s="14"/>
      <c r="N542" s="39" t="str">
        <f>IF($F542="", "", IF(NOT($G542=""), "", NETWORKDAYS(Dashboard!$AJ$1, $F542, Timesheet!$S$50:$S$89)-1))</f>
        <v/>
      </c>
      <c r="P542" s="39" t="str">
        <f t="shared" si="19"/>
        <v/>
      </c>
    </row>
    <row r="543" spans="1:16" x14ac:dyDescent="0.25">
      <c r="A543" s="14"/>
      <c r="B543" s="150" t="str">
        <f t="shared" si="18"/>
        <v/>
      </c>
      <c r="C543" s="14"/>
      <c r="D543" s="460"/>
      <c r="E543" s="445"/>
      <c r="F543" s="478"/>
      <c r="G543" s="489"/>
      <c r="H543" s="14"/>
      <c r="I543" s="39" t="str">
        <f>IF($F543="", "", IF(NOT($G543=""), IF($F543&lt;$G543, $N$7, $N$6), IF($F543=Dashboard!$AJ$1, $N$4, IF($F543&lt;Dashboard!$AJ$1, $N$5, IF($N543&lt;=$N$8, $N$3, $N$2)))))</f>
        <v/>
      </c>
      <c r="J543" s="14"/>
      <c r="N543" s="39" t="str">
        <f>IF($F543="", "", IF(NOT($G543=""), "", NETWORKDAYS(Dashboard!$AJ$1, $F543, Timesheet!$S$50:$S$89)-1))</f>
        <v/>
      </c>
      <c r="P543" s="39" t="str">
        <f t="shared" si="19"/>
        <v/>
      </c>
    </row>
    <row r="544" spans="1:16" x14ac:dyDescent="0.25">
      <c r="A544" s="14"/>
      <c r="B544" s="150" t="str">
        <f t="shared" si="18"/>
        <v/>
      </c>
      <c r="C544" s="14"/>
      <c r="D544" s="460"/>
      <c r="E544" s="445"/>
      <c r="F544" s="478"/>
      <c r="G544" s="489"/>
      <c r="H544" s="14"/>
      <c r="I544" s="39" t="str">
        <f>IF($F544="", "", IF(NOT($G544=""), IF($F544&lt;$G544, $N$7, $N$6), IF($F544=Dashboard!$AJ$1, $N$4, IF($F544&lt;Dashboard!$AJ$1, $N$5, IF($N544&lt;=$N$8, $N$3, $N$2)))))</f>
        <v/>
      </c>
      <c r="J544" s="14"/>
      <c r="N544" s="39" t="str">
        <f>IF($F544="", "", IF(NOT($G544=""), "", NETWORKDAYS(Dashboard!$AJ$1, $F544, Timesheet!$S$50:$S$89)-1))</f>
        <v/>
      </c>
      <c r="P544" s="39" t="str">
        <f t="shared" si="19"/>
        <v/>
      </c>
    </row>
    <row r="545" spans="1:16" x14ac:dyDescent="0.25">
      <c r="A545" s="14"/>
      <c r="B545" s="150" t="str">
        <f t="shared" si="18"/>
        <v/>
      </c>
      <c r="C545" s="14"/>
      <c r="D545" s="460"/>
      <c r="E545" s="445"/>
      <c r="F545" s="478"/>
      <c r="G545" s="489"/>
      <c r="H545" s="14"/>
      <c r="I545" s="39" t="str">
        <f>IF($F545="", "", IF(NOT($G545=""), IF($F545&lt;$G545, $N$7, $N$6), IF($F545=Dashboard!$AJ$1, $N$4, IF($F545&lt;Dashboard!$AJ$1, $N$5, IF($N545&lt;=$N$8, $N$3, $N$2)))))</f>
        <v/>
      </c>
      <c r="J545" s="14"/>
      <c r="N545" s="39" t="str">
        <f>IF($F545="", "", IF(NOT($G545=""), "", NETWORKDAYS(Dashboard!$AJ$1, $F545, Timesheet!$S$50:$S$89)-1))</f>
        <v/>
      </c>
      <c r="P545" s="39" t="str">
        <f t="shared" si="19"/>
        <v/>
      </c>
    </row>
    <row r="546" spans="1:16" x14ac:dyDescent="0.25">
      <c r="A546" s="14"/>
      <c r="B546" s="150" t="str">
        <f t="shared" si="18"/>
        <v/>
      </c>
      <c r="C546" s="14"/>
      <c r="D546" s="460"/>
      <c r="E546" s="445"/>
      <c r="F546" s="478"/>
      <c r="G546" s="489"/>
      <c r="H546" s="14"/>
      <c r="I546" s="39" t="str">
        <f>IF($F546="", "", IF(NOT($G546=""), IF($F546&lt;$G546, $N$7, $N$6), IF($F546=Dashboard!$AJ$1, $N$4, IF($F546&lt;Dashboard!$AJ$1, $N$5, IF($N546&lt;=$N$8, $N$3, $N$2)))))</f>
        <v/>
      </c>
      <c r="J546" s="14"/>
      <c r="N546" s="39" t="str">
        <f>IF($F546="", "", IF(NOT($G546=""), "", NETWORKDAYS(Dashboard!$AJ$1, $F546, Timesheet!$S$50:$S$89)-1))</f>
        <v/>
      </c>
      <c r="P546" s="39" t="str">
        <f t="shared" si="19"/>
        <v/>
      </c>
    </row>
    <row r="547" spans="1:16" x14ac:dyDescent="0.25">
      <c r="A547" s="14"/>
      <c r="B547" s="150" t="str">
        <f t="shared" si="18"/>
        <v/>
      </c>
      <c r="C547" s="14"/>
      <c r="D547" s="460"/>
      <c r="E547" s="445"/>
      <c r="F547" s="478"/>
      <c r="G547" s="489"/>
      <c r="H547" s="14"/>
      <c r="I547" s="39" t="str">
        <f>IF($F547="", "", IF(NOT($G547=""), IF($F547&lt;$G547, $N$7, $N$6), IF($F547=Dashboard!$AJ$1, $N$4, IF($F547&lt;Dashboard!$AJ$1, $N$5, IF($N547&lt;=$N$8, $N$3, $N$2)))))</f>
        <v/>
      </c>
      <c r="J547" s="14"/>
      <c r="N547" s="39" t="str">
        <f>IF($F547="", "", IF(NOT($G547=""), "", NETWORKDAYS(Dashboard!$AJ$1, $F547, Timesheet!$S$50:$S$89)-1))</f>
        <v/>
      </c>
      <c r="P547" s="39" t="str">
        <f t="shared" si="19"/>
        <v/>
      </c>
    </row>
    <row r="548" spans="1:16" x14ac:dyDescent="0.25">
      <c r="A548" s="14"/>
      <c r="B548" s="150" t="str">
        <f t="shared" si="18"/>
        <v/>
      </c>
      <c r="C548" s="14"/>
      <c r="D548" s="460"/>
      <c r="E548" s="445"/>
      <c r="F548" s="478"/>
      <c r="G548" s="489"/>
      <c r="H548" s="14"/>
      <c r="I548" s="39" t="str">
        <f>IF($F548="", "", IF(NOT($G548=""), IF($F548&lt;$G548, $N$7, $N$6), IF($F548=Dashboard!$AJ$1, $N$4, IF($F548&lt;Dashboard!$AJ$1, $N$5, IF($N548&lt;=$N$8, $N$3, $N$2)))))</f>
        <v/>
      </c>
      <c r="J548" s="14"/>
      <c r="N548" s="39" t="str">
        <f>IF($F548="", "", IF(NOT($G548=""), "", NETWORKDAYS(Dashboard!$AJ$1, $F548, Timesheet!$S$50:$S$89)-1))</f>
        <v/>
      </c>
      <c r="P548" s="39" t="str">
        <f t="shared" si="19"/>
        <v/>
      </c>
    </row>
    <row r="549" spans="1:16" x14ac:dyDescent="0.25">
      <c r="A549" s="14"/>
      <c r="B549" s="150" t="str">
        <f t="shared" si="18"/>
        <v/>
      </c>
      <c r="C549" s="14"/>
      <c r="D549" s="460"/>
      <c r="E549" s="445"/>
      <c r="F549" s="478"/>
      <c r="G549" s="489"/>
      <c r="H549" s="14"/>
      <c r="I549" s="39" t="str">
        <f>IF($F549="", "", IF(NOT($G549=""), IF($F549&lt;$G549, $N$7, $N$6), IF($F549=Dashboard!$AJ$1, $N$4, IF($F549&lt;Dashboard!$AJ$1, $N$5, IF($N549&lt;=$N$8, $N$3, $N$2)))))</f>
        <v/>
      </c>
      <c r="J549" s="14"/>
      <c r="N549" s="39" t="str">
        <f>IF($F549="", "", IF(NOT($G549=""), "", NETWORKDAYS(Dashboard!$AJ$1, $F549, Timesheet!$S$50:$S$89)-1))</f>
        <v/>
      </c>
      <c r="P549" s="39" t="str">
        <f t="shared" si="19"/>
        <v/>
      </c>
    </row>
    <row r="550" spans="1:16" x14ac:dyDescent="0.25">
      <c r="A550" s="14"/>
      <c r="B550" s="150" t="str">
        <f t="shared" si="18"/>
        <v/>
      </c>
      <c r="C550" s="14"/>
      <c r="D550" s="460"/>
      <c r="E550" s="445"/>
      <c r="F550" s="478"/>
      <c r="G550" s="489"/>
      <c r="H550" s="14"/>
      <c r="I550" s="39" t="str">
        <f>IF($F550="", "", IF(NOT($G550=""), IF($F550&lt;$G550, $N$7, $N$6), IF($F550=Dashboard!$AJ$1, $N$4, IF($F550&lt;Dashboard!$AJ$1, $N$5, IF($N550&lt;=$N$8, $N$3, $N$2)))))</f>
        <v/>
      </c>
      <c r="J550" s="14"/>
      <c r="N550" s="39" t="str">
        <f>IF($F550="", "", IF(NOT($G550=""), "", NETWORKDAYS(Dashboard!$AJ$1, $F550, Timesheet!$S$50:$S$89)-1))</f>
        <v/>
      </c>
      <c r="P550" s="39" t="str">
        <f t="shared" si="19"/>
        <v/>
      </c>
    </row>
    <row r="551" spans="1:16" x14ac:dyDescent="0.25">
      <c r="A551" s="14"/>
      <c r="B551" s="150" t="str">
        <f t="shared" si="18"/>
        <v/>
      </c>
      <c r="C551" s="14"/>
      <c r="D551" s="460"/>
      <c r="E551" s="445"/>
      <c r="F551" s="478"/>
      <c r="G551" s="489"/>
      <c r="H551" s="14"/>
      <c r="I551" s="39" t="str">
        <f>IF($F551="", "", IF(NOT($G551=""), IF($F551&lt;$G551, $N$7, $N$6), IF($F551=Dashboard!$AJ$1, $N$4, IF($F551&lt;Dashboard!$AJ$1, $N$5, IF($N551&lt;=$N$8, $N$3, $N$2)))))</f>
        <v/>
      </c>
      <c r="J551" s="14"/>
      <c r="N551" s="39" t="str">
        <f>IF($F551="", "", IF(NOT($G551=""), "", NETWORKDAYS(Dashboard!$AJ$1, $F551, Timesheet!$S$50:$S$89)-1))</f>
        <v/>
      </c>
      <c r="P551" s="39" t="str">
        <f t="shared" si="19"/>
        <v/>
      </c>
    </row>
    <row r="552" spans="1:16" x14ac:dyDescent="0.25">
      <c r="A552" s="14"/>
      <c r="B552" s="150" t="str">
        <f t="shared" si="18"/>
        <v/>
      </c>
      <c r="C552" s="14"/>
      <c r="D552" s="460"/>
      <c r="E552" s="445"/>
      <c r="F552" s="478"/>
      <c r="G552" s="489"/>
      <c r="H552" s="14"/>
      <c r="I552" s="39" t="str">
        <f>IF($F552="", "", IF(NOT($G552=""), IF($F552&lt;$G552, $N$7, $N$6), IF($F552=Dashboard!$AJ$1, $N$4, IF($F552&lt;Dashboard!$AJ$1, $N$5, IF($N552&lt;=$N$8, $N$3, $N$2)))))</f>
        <v/>
      </c>
      <c r="J552" s="14"/>
      <c r="N552" s="39" t="str">
        <f>IF($F552="", "", IF(NOT($G552=""), "", NETWORKDAYS(Dashboard!$AJ$1, $F552, Timesheet!$S$50:$S$89)-1))</f>
        <v/>
      </c>
      <c r="P552" s="39" t="str">
        <f t="shared" si="19"/>
        <v/>
      </c>
    </row>
    <row r="553" spans="1:16" x14ac:dyDescent="0.25">
      <c r="A553" s="14"/>
      <c r="B553" s="150" t="str">
        <f t="shared" si="18"/>
        <v/>
      </c>
      <c r="C553" s="14"/>
      <c r="D553" s="460"/>
      <c r="E553" s="445"/>
      <c r="F553" s="478"/>
      <c r="G553" s="489"/>
      <c r="H553" s="14"/>
      <c r="I553" s="39" t="str">
        <f>IF($F553="", "", IF(NOT($G553=""), IF($F553&lt;$G553, $N$7, $N$6), IF($F553=Dashboard!$AJ$1, $N$4, IF($F553&lt;Dashboard!$AJ$1, $N$5, IF($N553&lt;=$N$8, $N$3, $N$2)))))</f>
        <v/>
      </c>
      <c r="J553" s="14"/>
      <c r="N553" s="39" t="str">
        <f>IF($F553="", "", IF(NOT($G553=""), "", NETWORKDAYS(Dashboard!$AJ$1, $F553, Timesheet!$S$50:$S$89)-1))</f>
        <v/>
      </c>
      <c r="P553" s="39" t="str">
        <f t="shared" si="19"/>
        <v/>
      </c>
    </row>
    <row r="554" spans="1:16" x14ac:dyDescent="0.25">
      <c r="A554" s="14"/>
      <c r="B554" s="150" t="str">
        <f t="shared" si="18"/>
        <v/>
      </c>
      <c r="C554" s="14"/>
      <c r="D554" s="460"/>
      <c r="E554" s="445"/>
      <c r="F554" s="478"/>
      <c r="G554" s="489"/>
      <c r="H554" s="14"/>
      <c r="I554" s="39" t="str">
        <f>IF($F554="", "", IF(NOT($G554=""), IF($F554&lt;$G554, $N$7, $N$6), IF($F554=Dashboard!$AJ$1, $N$4, IF($F554&lt;Dashboard!$AJ$1, $N$5, IF($N554&lt;=$N$8, $N$3, $N$2)))))</f>
        <v/>
      </c>
      <c r="J554" s="14"/>
      <c r="N554" s="39" t="str">
        <f>IF($F554="", "", IF(NOT($G554=""), "", NETWORKDAYS(Dashboard!$AJ$1, $F554, Timesheet!$S$50:$S$89)-1))</f>
        <v/>
      </c>
      <c r="P554" s="39" t="str">
        <f t="shared" si="19"/>
        <v/>
      </c>
    </row>
    <row r="555" spans="1:16" x14ac:dyDescent="0.25">
      <c r="A555" s="14"/>
      <c r="B555" s="150" t="str">
        <f t="shared" si="18"/>
        <v/>
      </c>
      <c r="C555" s="14"/>
      <c r="D555" s="460"/>
      <c r="E555" s="445"/>
      <c r="F555" s="478"/>
      <c r="G555" s="489"/>
      <c r="H555" s="14"/>
      <c r="I555" s="39" t="str">
        <f>IF($F555="", "", IF(NOT($G555=""), IF($F555&lt;$G555, $N$7, $N$6), IF($F555=Dashboard!$AJ$1, $N$4, IF($F555&lt;Dashboard!$AJ$1, $N$5, IF($N555&lt;=$N$8, $N$3, $N$2)))))</f>
        <v/>
      </c>
      <c r="J555" s="14"/>
      <c r="N555" s="39" t="str">
        <f>IF($F555="", "", IF(NOT($G555=""), "", NETWORKDAYS(Dashboard!$AJ$1, $F555, Timesheet!$S$50:$S$89)-1))</f>
        <v/>
      </c>
      <c r="P555" s="39" t="str">
        <f t="shared" si="19"/>
        <v/>
      </c>
    </row>
    <row r="556" spans="1:16" x14ac:dyDescent="0.25">
      <c r="A556" s="14"/>
      <c r="B556" s="150" t="str">
        <f t="shared" si="18"/>
        <v/>
      </c>
      <c r="C556" s="14"/>
      <c r="D556" s="460"/>
      <c r="E556" s="445"/>
      <c r="F556" s="478"/>
      <c r="G556" s="489"/>
      <c r="H556" s="14"/>
      <c r="I556" s="39" t="str">
        <f>IF($F556="", "", IF(NOT($G556=""), IF($F556&lt;$G556, $N$7, $N$6), IF($F556=Dashboard!$AJ$1, $N$4, IF($F556&lt;Dashboard!$AJ$1, $N$5, IF($N556&lt;=$N$8, $N$3, $N$2)))))</f>
        <v/>
      </c>
      <c r="J556" s="14"/>
      <c r="N556" s="39" t="str">
        <f>IF($F556="", "", IF(NOT($G556=""), "", NETWORKDAYS(Dashboard!$AJ$1, $F556, Timesheet!$S$50:$S$89)-1))</f>
        <v/>
      </c>
      <c r="P556" s="39" t="str">
        <f t="shared" si="19"/>
        <v/>
      </c>
    </row>
    <row r="557" spans="1:16" x14ac:dyDescent="0.25">
      <c r="A557" s="14"/>
      <c r="B557" s="150" t="str">
        <f t="shared" si="18"/>
        <v/>
      </c>
      <c r="C557" s="14"/>
      <c r="D557" s="460"/>
      <c r="E557" s="445"/>
      <c r="F557" s="478"/>
      <c r="G557" s="489"/>
      <c r="H557" s="14"/>
      <c r="I557" s="39" t="str">
        <f>IF($F557="", "", IF(NOT($G557=""), IF($F557&lt;$G557, $N$7, $N$6), IF($F557=Dashboard!$AJ$1, $N$4, IF($F557&lt;Dashboard!$AJ$1, $N$5, IF($N557&lt;=$N$8, $N$3, $N$2)))))</f>
        <v/>
      </c>
      <c r="J557" s="14"/>
      <c r="N557" s="39" t="str">
        <f>IF($F557="", "", IF(NOT($G557=""), "", NETWORKDAYS(Dashboard!$AJ$1, $F557, Timesheet!$S$50:$S$89)-1))</f>
        <v/>
      </c>
      <c r="P557" s="39" t="str">
        <f t="shared" si="19"/>
        <v/>
      </c>
    </row>
    <row r="558" spans="1:16" x14ac:dyDescent="0.25">
      <c r="A558" s="14"/>
      <c r="B558" s="150" t="str">
        <f t="shared" si="18"/>
        <v/>
      </c>
      <c r="C558" s="14"/>
      <c r="D558" s="460"/>
      <c r="E558" s="445"/>
      <c r="F558" s="478"/>
      <c r="G558" s="489"/>
      <c r="H558" s="14"/>
      <c r="I558" s="39" t="str">
        <f>IF($F558="", "", IF(NOT($G558=""), IF($F558&lt;$G558, $N$7, $N$6), IF($F558=Dashboard!$AJ$1, $N$4, IF($F558&lt;Dashboard!$AJ$1, $N$5, IF($N558&lt;=$N$8, $N$3, $N$2)))))</f>
        <v/>
      </c>
      <c r="J558" s="14"/>
      <c r="N558" s="39" t="str">
        <f>IF($F558="", "", IF(NOT($G558=""), "", NETWORKDAYS(Dashboard!$AJ$1, $F558, Timesheet!$S$50:$S$89)-1))</f>
        <v/>
      </c>
      <c r="P558" s="39" t="str">
        <f t="shared" si="19"/>
        <v/>
      </c>
    </row>
    <row r="559" spans="1:16" x14ac:dyDescent="0.25">
      <c r="A559" s="14"/>
      <c r="B559" s="150" t="str">
        <f t="shared" si="18"/>
        <v/>
      </c>
      <c r="C559" s="14"/>
      <c r="D559" s="460"/>
      <c r="E559" s="445"/>
      <c r="F559" s="478"/>
      <c r="G559" s="489"/>
      <c r="H559" s="14"/>
      <c r="I559" s="39" t="str">
        <f>IF($F559="", "", IF(NOT($G559=""), IF($F559&lt;$G559, $N$7, $N$6), IF($F559=Dashboard!$AJ$1, $N$4, IF($F559&lt;Dashboard!$AJ$1, $N$5, IF($N559&lt;=$N$8, $N$3, $N$2)))))</f>
        <v/>
      </c>
      <c r="J559" s="14"/>
      <c r="N559" s="39" t="str">
        <f>IF($F559="", "", IF(NOT($G559=""), "", NETWORKDAYS(Dashboard!$AJ$1, $F559, Timesheet!$S$50:$S$89)-1))</f>
        <v/>
      </c>
      <c r="P559" s="39" t="str">
        <f t="shared" si="19"/>
        <v/>
      </c>
    </row>
    <row r="560" spans="1:16" x14ac:dyDescent="0.25">
      <c r="A560" s="14"/>
      <c r="B560" s="150" t="str">
        <f t="shared" si="18"/>
        <v/>
      </c>
      <c r="C560" s="14"/>
      <c r="D560" s="460"/>
      <c r="E560" s="445"/>
      <c r="F560" s="478"/>
      <c r="G560" s="489"/>
      <c r="H560" s="14"/>
      <c r="I560" s="39" t="str">
        <f>IF($F560="", "", IF(NOT($G560=""), IF($F560&lt;$G560, $N$7, $N$6), IF($F560=Dashboard!$AJ$1, $N$4, IF($F560&lt;Dashboard!$AJ$1, $N$5, IF($N560&lt;=$N$8, $N$3, $N$2)))))</f>
        <v/>
      </c>
      <c r="J560" s="14"/>
      <c r="N560" s="39" t="str">
        <f>IF($F560="", "", IF(NOT($G560=""), "", NETWORKDAYS(Dashboard!$AJ$1, $F560, Timesheet!$S$50:$S$89)-1))</f>
        <v/>
      </c>
      <c r="P560" s="39" t="str">
        <f t="shared" si="19"/>
        <v/>
      </c>
    </row>
    <row r="561" spans="1:16" x14ac:dyDescent="0.25">
      <c r="A561" s="14"/>
      <c r="B561" s="150" t="str">
        <f t="shared" si="18"/>
        <v/>
      </c>
      <c r="C561" s="14"/>
      <c r="D561" s="460"/>
      <c r="E561" s="445"/>
      <c r="F561" s="478"/>
      <c r="G561" s="489"/>
      <c r="H561" s="14"/>
      <c r="I561" s="39" t="str">
        <f>IF($F561="", "", IF(NOT($G561=""), IF($F561&lt;$G561, $N$7, $N$6), IF($F561=Dashboard!$AJ$1, $N$4, IF($F561&lt;Dashboard!$AJ$1, $N$5, IF($N561&lt;=$N$8, $N$3, $N$2)))))</f>
        <v/>
      </c>
      <c r="J561" s="14"/>
      <c r="N561" s="39" t="str">
        <f>IF($F561="", "", IF(NOT($G561=""), "", NETWORKDAYS(Dashboard!$AJ$1, $F561, Timesheet!$S$50:$S$89)-1))</f>
        <v/>
      </c>
      <c r="P561" s="39" t="str">
        <f t="shared" si="19"/>
        <v/>
      </c>
    </row>
    <row r="562" spans="1:16" x14ac:dyDescent="0.25">
      <c r="A562" s="14"/>
      <c r="B562" s="150" t="str">
        <f t="shared" si="18"/>
        <v/>
      </c>
      <c r="C562" s="14"/>
      <c r="D562" s="460"/>
      <c r="E562" s="445"/>
      <c r="F562" s="478"/>
      <c r="G562" s="489"/>
      <c r="H562" s="14"/>
      <c r="I562" s="39" t="str">
        <f>IF($F562="", "", IF(NOT($G562=""), IF($F562&lt;$G562, $N$7, $N$6), IF($F562=Dashboard!$AJ$1, $N$4, IF($F562&lt;Dashboard!$AJ$1, $N$5, IF($N562&lt;=$N$8, $N$3, $N$2)))))</f>
        <v/>
      </c>
      <c r="J562" s="14"/>
      <c r="N562" s="39" t="str">
        <f>IF($F562="", "", IF(NOT($G562=""), "", NETWORKDAYS(Dashboard!$AJ$1, $F562, Timesheet!$S$50:$S$89)-1))</f>
        <v/>
      </c>
      <c r="P562" s="39" t="str">
        <f t="shared" si="19"/>
        <v/>
      </c>
    </row>
    <row r="563" spans="1:16" x14ac:dyDescent="0.25">
      <c r="A563" s="14"/>
      <c r="B563" s="150" t="str">
        <f t="shared" si="18"/>
        <v/>
      </c>
      <c r="C563" s="14"/>
      <c r="D563" s="460"/>
      <c r="E563" s="445"/>
      <c r="F563" s="478"/>
      <c r="G563" s="489"/>
      <c r="H563" s="14"/>
      <c r="I563" s="39" t="str">
        <f>IF($F563="", "", IF(NOT($G563=""), IF($F563&lt;$G563, $N$7, $N$6), IF($F563=Dashboard!$AJ$1, $N$4, IF($F563&lt;Dashboard!$AJ$1, $N$5, IF($N563&lt;=$N$8, $N$3, $N$2)))))</f>
        <v/>
      </c>
      <c r="J563" s="14"/>
      <c r="N563" s="39" t="str">
        <f>IF($F563="", "", IF(NOT($G563=""), "", NETWORKDAYS(Dashboard!$AJ$1, $F563, Timesheet!$S$50:$S$89)-1))</f>
        <v/>
      </c>
      <c r="P563" s="39" t="str">
        <f t="shared" si="19"/>
        <v/>
      </c>
    </row>
    <row r="564" spans="1:16" x14ac:dyDescent="0.25">
      <c r="A564" s="14"/>
      <c r="B564" s="150" t="str">
        <f t="shared" si="18"/>
        <v/>
      </c>
      <c r="C564" s="14"/>
      <c r="D564" s="460"/>
      <c r="E564" s="445"/>
      <c r="F564" s="478"/>
      <c r="G564" s="489"/>
      <c r="H564" s="14"/>
      <c r="I564" s="39" t="str">
        <f>IF($F564="", "", IF(NOT($G564=""), IF($F564&lt;$G564, $N$7, $N$6), IF($F564=Dashboard!$AJ$1, $N$4, IF($F564&lt;Dashboard!$AJ$1, $N$5, IF($N564&lt;=$N$8, $N$3, $N$2)))))</f>
        <v/>
      </c>
      <c r="J564" s="14"/>
      <c r="N564" s="39" t="str">
        <f>IF($F564="", "", IF(NOT($G564=""), "", NETWORKDAYS(Dashboard!$AJ$1, $F564, Timesheet!$S$50:$S$89)-1))</f>
        <v/>
      </c>
      <c r="P564" s="39" t="str">
        <f t="shared" si="19"/>
        <v/>
      </c>
    </row>
    <row r="565" spans="1:16" x14ac:dyDescent="0.25">
      <c r="A565" s="14"/>
      <c r="B565" s="150" t="str">
        <f t="shared" si="18"/>
        <v/>
      </c>
      <c r="C565" s="14"/>
      <c r="D565" s="460"/>
      <c r="E565" s="445"/>
      <c r="F565" s="478"/>
      <c r="G565" s="489"/>
      <c r="H565" s="14"/>
      <c r="I565" s="39" t="str">
        <f>IF($F565="", "", IF(NOT($G565=""), IF($F565&lt;$G565, $N$7, $N$6), IF($F565=Dashboard!$AJ$1, $N$4, IF($F565&lt;Dashboard!$AJ$1, $N$5, IF($N565&lt;=$N$8, $N$3, $N$2)))))</f>
        <v/>
      </c>
      <c r="J565" s="14"/>
      <c r="N565" s="39" t="str">
        <f>IF($F565="", "", IF(NOT($G565=""), "", NETWORKDAYS(Dashboard!$AJ$1, $F565, Timesheet!$S$50:$S$89)-1))</f>
        <v/>
      </c>
      <c r="P565" s="39" t="str">
        <f t="shared" si="19"/>
        <v/>
      </c>
    </row>
    <row r="566" spans="1:16" x14ac:dyDescent="0.25">
      <c r="A566" s="14"/>
      <c r="B566" s="150" t="str">
        <f t="shared" si="18"/>
        <v/>
      </c>
      <c r="C566" s="14"/>
      <c r="D566" s="460"/>
      <c r="E566" s="445"/>
      <c r="F566" s="478"/>
      <c r="G566" s="489"/>
      <c r="H566" s="14"/>
      <c r="I566" s="39" t="str">
        <f>IF($F566="", "", IF(NOT($G566=""), IF($F566&lt;$G566, $N$7, $N$6), IF($F566=Dashboard!$AJ$1, $N$4, IF($F566&lt;Dashboard!$AJ$1, $N$5, IF($N566&lt;=$N$8, $N$3, $N$2)))))</f>
        <v/>
      </c>
      <c r="J566" s="14"/>
      <c r="N566" s="39" t="str">
        <f>IF($F566="", "", IF(NOT($G566=""), "", NETWORKDAYS(Dashboard!$AJ$1, $F566, Timesheet!$S$50:$S$89)-1))</f>
        <v/>
      </c>
      <c r="P566" s="39" t="str">
        <f t="shared" si="19"/>
        <v/>
      </c>
    </row>
    <row r="567" spans="1:16" x14ac:dyDescent="0.25">
      <c r="A567" s="14"/>
      <c r="B567" s="150" t="str">
        <f t="shared" si="18"/>
        <v/>
      </c>
      <c r="C567" s="14"/>
      <c r="D567" s="460"/>
      <c r="E567" s="445"/>
      <c r="F567" s="478"/>
      <c r="G567" s="489"/>
      <c r="H567" s="14"/>
      <c r="I567" s="39" t="str">
        <f>IF($F567="", "", IF(NOT($G567=""), IF($F567&lt;$G567, $N$7, $N$6), IF($F567=Dashboard!$AJ$1, $N$4, IF($F567&lt;Dashboard!$AJ$1, $N$5, IF($N567&lt;=$N$8, $N$3, $N$2)))))</f>
        <v/>
      </c>
      <c r="J567" s="14"/>
      <c r="N567" s="39" t="str">
        <f>IF($F567="", "", IF(NOT($G567=""), "", NETWORKDAYS(Dashboard!$AJ$1, $F567, Timesheet!$S$50:$S$89)-1))</f>
        <v/>
      </c>
      <c r="P567" s="39" t="str">
        <f t="shared" si="19"/>
        <v/>
      </c>
    </row>
    <row r="568" spans="1:16" x14ac:dyDescent="0.25">
      <c r="A568" s="14"/>
      <c r="B568" s="150" t="str">
        <f t="shared" si="18"/>
        <v/>
      </c>
      <c r="C568" s="14"/>
      <c r="D568" s="460"/>
      <c r="E568" s="445"/>
      <c r="F568" s="478"/>
      <c r="G568" s="489"/>
      <c r="H568" s="14"/>
      <c r="I568" s="39" t="str">
        <f>IF($F568="", "", IF(NOT($G568=""), IF($F568&lt;$G568, $N$7, $N$6), IF($F568=Dashboard!$AJ$1, $N$4, IF($F568&lt;Dashboard!$AJ$1, $N$5, IF($N568&lt;=$N$8, $N$3, $N$2)))))</f>
        <v/>
      </c>
      <c r="J568" s="14"/>
      <c r="N568" s="39" t="str">
        <f>IF($F568="", "", IF(NOT($G568=""), "", NETWORKDAYS(Dashboard!$AJ$1, $F568, Timesheet!$S$50:$S$89)-1))</f>
        <v/>
      </c>
      <c r="P568" s="39" t="str">
        <f t="shared" si="19"/>
        <v/>
      </c>
    </row>
    <row r="569" spans="1:16" x14ac:dyDescent="0.25">
      <c r="A569" s="14"/>
      <c r="B569" s="150" t="str">
        <f t="shared" si="18"/>
        <v/>
      </c>
      <c r="C569" s="14"/>
      <c r="D569" s="460"/>
      <c r="E569" s="445"/>
      <c r="F569" s="478"/>
      <c r="G569" s="489"/>
      <c r="H569" s="14"/>
      <c r="I569" s="39" t="str">
        <f>IF($F569="", "", IF(NOT($G569=""), IF($F569&lt;$G569, $N$7, $N$6), IF($F569=Dashboard!$AJ$1, $N$4, IF($F569&lt;Dashboard!$AJ$1, $N$5, IF($N569&lt;=$N$8, $N$3, $N$2)))))</f>
        <v/>
      </c>
      <c r="J569" s="14"/>
      <c r="N569" s="39" t="str">
        <f>IF($F569="", "", IF(NOT($G569=""), "", NETWORKDAYS(Dashboard!$AJ$1, $F569, Timesheet!$S$50:$S$89)-1))</f>
        <v/>
      </c>
      <c r="P569" s="39" t="str">
        <f t="shared" si="19"/>
        <v/>
      </c>
    </row>
    <row r="570" spans="1:16" x14ac:dyDescent="0.25">
      <c r="A570" s="14"/>
      <c r="B570" s="150" t="str">
        <f t="shared" si="18"/>
        <v/>
      </c>
      <c r="C570" s="14"/>
      <c r="D570" s="460"/>
      <c r="E570" s="445"/>
      <c r="F570" s="478"/>
      <c r="G570" s="489"/>
      <c r="H570" s="14"/>
      <c r="I570" s="39" t="str">
        <f>IF($F570="", "", IF(NOT($G570=""), IF($F570&lt;$G570, $N$7, $N$6), IF($F570=Dashboard!$AJ$1, $N$4, IF($F570&lt;Dashboard!$AJ$1, $N$5, IF($N570&lt;=$N$8, $N$3, $N$2)))))</f>
        <v/>
      </c>
      <c r="J570" s="14"/>
      <c r="N570" s="39" t="str">
        <f>IF($F570="", "", IF(NOT($G570=""), "", NETWORKDAYS(Dashboard!$AJ$1, $F570, Timesheet!$S$50:$S$89)-1))</f>
        <v/>
      </c>
      <c r="P570" s="39" t="str">
        <f t="shared" si="19"/>
        <v/>
      </c>
    </row>
    <row r="571" spans="1:16" x14ac:dyDescent="0.25">
      <c r="A571" s="14"/>
      <c r="B571" s="150" t="str">
        <f t="shared" si="18"/>
        <v/>
      </c>
      <c r="C571" s="14"/>
      <c r="D571" s="460"/>
      <c r="E571" s="445"/>
      <c r="F571" s="478"/>
      <c r="G571" s="489"/>
      <c r="H571" s="14"/>
      <c r="I571" s="39" t="str">
        <f>IF($F571="", "", IF(NOT($G571=""), IF($F571&lt;$G571, $N$7, $N$6), IF($F571=Dashboard!$AJ$1, $N$4, IF($F571&lt;Dashboard!$AJ$1, $N$5, IF($N571&lt;=$N$8, $N$3, $N$2)))))</f>
        <v/>
      </c>
      <c r="J571" s="14"/>
      <c r="N571" s="39" t="str">
        <f>IF($F571="", "", IF(NOT($G571=""), "", NETWORKDAYS(Dashboard!$AJ$1, $F571, Timesheet!$S$50:$S$89)-1))</f>
        <v/>
      </c>
      <c r="P571" s="39" t="str">
        <f t="shared" si="19"/>
        <v/>
      </c>
    </row>
    <row r="572" spans="1:16" x14ac:dyDescent="0.25">
      <c r="A572" s="14"/>
      <c r="B572" s="150" t="str">
        <f t="shared" si="18"/>
        <v/>
      </c>
      <c r="C572" s="14"/>
      <c r="D572" s="460"/>
      <c r="E572" s="445"/>
      <c r="F572" s="478"/>
      <c r="G572" s="489"/>
      <c r="H572" s="14"/>
      <c r="I572" s="39" t="str">
        <f>IF($F572="", "", IF(NOT($G572=""), IF($F572&lt;$G572, $N$7, $N$6), IF($F572=Dashboard!$AJ$1, $N$4, IF($F572&lt;Dashboard!$AJ$1, $N$5, IF($N572&lt;=$N$8, $N$3, $N$2)))))</f>
        <v/>
      </c>
      <c r="J572" s="14"/>
      <c r="N572" s="39" t="str">
        <f>IF($F572="", "", IF(NOT($G572=""), "", NETWORKDAYS(Dashboard!$AJ$1, $F572, Timesheet!$S$50:$S$89)-1))</f>
        <v/>
      </c>
      <c r="P572" s="39" t="str">
        <f t="shared" si="19"/>
        <v/>
      </c>
    </row>
    <row r="573" spans="1:16" x14ac:dyDescent="0.25">
      <c r="A573" s="14"/>
      <c r="B573" s="150" t="str">
        <f t="shared" si="18"/>
        <v/>
      </c>
      <c r="C573" s="14"/>
      <c r="D573" s="460"/>
      <c r="E573" s="445"/>
      <c r="F573" s="478"/>
      <c r="G573" s="489"/>
      <c r="H573" s="14"/>
      <c r="I573" s="39" t="str">
        <f>IF($F573="", "", IF(NOT($G573=""), IF($F573&lt;$G573, $N$7, $N$6), IF($F573=Dashboard!$AJ$1, $N$4, IF($F573&lt;Dashboard!$AJ$1, $N$5, IF($N573&lt;=$N$8, $N$3, $N$2)))))</f>
        <v/>
      </c>
      <c r="J573" s="14"/>
      <c r="N573" s="39" t="str">
        <f>IF($F573="", "", IF(NOT($G573=""), "", NETWORKDAYS(Dashboard!$AJ$1, $F573, Timesheet!$S$50:$S$89)-1))</f>
        <v/>
      </c>
      <c r="P573" s="39" t="str">
        <f t="shared" si="19"/>
        <v/>
      </c>
    </row>
    <row r="574" spans="1:16" x14ac:dyDescent="0.25">
      <c r="A574" s="14"/>
      <c r="B574" s="150" t="str">
        <f t="shared" si="18"/>
        <v/>
      </c>
      <c r="C574" s="14"/>
      <c r="D574" s="460"/>
      <c r="E574" s="445"/>
      <c r="F574" s="478"/>
      <c r="G574" s="489"/>
      <c r="H574" s="14"/>
      <c r="I574" s="39" t="str">
        <f>IF($F574="", "", IF(NOT($G574=""), IF($F574&lt;$G574, $N$7, $N$6), IF($F574=Dashboard!$AJ$1, $N$4, IF($F574&lt;Dashboard!$AJ$1, $N$5, IF($N574&lt;=$N$8, $N$3, $N$2)))))</f>
        <v/>
      </c>
      <c r="J574" s="14"/>
      <c r="N574" s="39" t="str">
        <f>IF($F574="", "", IF(NOT($G574=""), "", NETWORKDAYS(Dashboard!$AJ$1, $F574, Timesheet!$S$50:$S$89)-1))</f>
        <v/>
      </c>
      <c r="P574" s="39" t="str">
        <f t="shared" si="19"/>
        <v/>
      </c>
    </row>
    <row r="575" spans="1:16" x14ac:dyDescent="0.25">
      <c r="A575" s="14"/>
      <c r="B575" s="150" t="str">
        <f t="shared" si="18"/>
        <v/>
      </c>
      <c r="C575" s="14"/>
      <c r="D575" s="460"/>
      <c r="E575" s="445"/>
      <c r="F575" s="478"/>
      <c r="G575" s="489"/>
      <c r="H575" s="14"/>
      <c r="I575" s="39" t="str">
        <f>IF($F575="", "", IF(NOT($G575=""), IF($F575&lt;$G575, $N$7, $N$6), IF($F575=Dashboard!$AJ$1, $N$4, IF($F575&lt;Dashboard!$AJ$1, $N$5, IF($N575&lt;=$N$8, $N$3, $N$2)))))</f>
        <v/>
      </c>
      <c r="J575" s="14"/>
      <c r="N575" s="39" t="str">
        <f>IF($F575="", "", IF(NOT($G575=""), "", NETWORKDAYS(Dashboard!$AJ$1, $F575, Timesheet!$S$50:$S$89)-1))</f>
        <v/>
      </c>
      <c r="P575" s="39" t="str">
        <f t="shared" si="19"/>
        <v/>
      </c>
    </row>
    <row r="576" spans="1:16" x14ac:dyDescent="0.25">
      <c r="A576" s="14"/>
      <c r="B576" s="150" t="str">
        <f t="shared" si="18"/>
        <v/>
      </c>
      <c r="C576" s="14"/>
      <c r="D576" s="460"/>
      <c r="E576" s="445"/>
      <c r="F576" s="478"/>
      <c r="G576" s="489"/>
      <c r="H576" s="14"/>
      <c r="I576" s="39" t="str">
        <f>IF($F576="", "", IF(NOT($G576=""), IF($F576&lt;$G576, $N$7, $N$6), IF($F576=Dashboard!$AJ$1, $N$4, IF($F576&lt;Dashboard!$AJ$1, $N$5, IF($N576&lt;=$N$8, $N$3, $N$2)))))</f>
        <v/>
      </c>
      <c r="J576" s="14"/>
      <c r="N576" s="39" t="str">
        <f>IF($F576="", "", IF(NOT($G576=""), "", NETWORKDAYS(Dashboard!$AJ$1, $F576, Timesheet!$S$50:$S$89)-1))</f>
        <v/>
      </c>
      <c r="P576" s="39" t="str">
        <f t="shared" si="19"/>
        <v/>
      </c>
    </row>
    <row r="577" spans="1:16" x14ac:dyDescent="0.25">
      <c r="A577" s="14"/>
      <c r="B577" s="150" t="str">
        <f t="shared" si="18"/>
        <v/>
      </c>
      <c r="C577" s="14"/>
      <c r="D577" s="460"/>
      <c r="E577" s="445"/>
      <c r="F577" s="478"/>
      <c r="G577" s="489"/>
      <c r="H577" s="14"/>
      <c r="I577" s="39" t="str">
        <f>IF($F577="", "", IF(NOT($G577=""), IF($F577&lt;$G577, $N$7, $N$6), IF($F577=Dashboard!$AJ$1, $N$4, IF($F577&lt;Dashboard!$AJ$1, $N$5, IF($N577&lt;=$N$8, $N$3, $N$2)))))</f>
        <v/>
      </c>
      <c r="J577" s="14"/>
      <c r="N577" s="39" t="str">
        <f>IF($F577="", "", IF(NOT($G577=""), "", NETWORKDAYS(Dashboard!$AJ$1, $F577, Timesheet!$S$50:$S$89)-1))</f>
        <v/>
      </c>
      <c r="P577" s="39" t="str">
        <f t="shared" si="19"/>
        <v/>
      </c>
    </row>
    <row r="578" spans="1:16" x14ac:dyDescent="0.25">
      <c r="A578" s="14"/>
      <c r="B578" s="150" t="str">
        <f t="shared" si="18"/>
        <v/>
      </c>
      <c r="C578" s="14"/>
      <c r="D578" s="460"/>
      <c r="E578" s="445"/>
      <c r="F578" s="478"/>
      <c r="G578" s="489"/>
      <c r="H578" s="14"/>
      <c r="I578" s="39" t="str">
        <f>IF($F578="", "", IF(NOT($G578=""), IF($F578&lt;$G578, $N$7, $N$6), IF($F578=Dashboard!$AJ$1, $N$4, IF($F578&lt;Dashboard!$AJ$1, $N$5, IF($N578&lt;=$N$8, $N$3, $N$2)))))</f>
        <v/>
      </c>
      <c r="J578" s="14"/>
      <c r="N578" s="39" t="str">
        <f>IF($F578="", "", IF(NOT($G578=""), "", NETWORKDAYS(Dashboard!$AJ$1, $F578, Timesheet!$S$50:$S$89)-1))</f>
        <v/>
      </c>
      <c r="P578" s="39" t="str">
        <f t="shared" si="19"/>
        <v/>
      </c>
    </row>
    <row r="579" spans="1:16" x14ac:dyDescent="0.25">
      <c r="A579" s="14"/>
      <c r="B579" s="150" t="str">
        <f t="shared" si="18"/>
        <v/>
      </c>
      <c r="C579" s="14"/>
      <c r="D579" s="460"/>
      <c r="E579" s="445"/>
      <c r="F579" s="478"/>
      <c r="G579" s="489"/>
      <c r="H579" s="14"/>
      <c r="I579" s="39" t="str">
        <f>IF($F579="", "", IF(NOT($G579=""), IF($F579&lt;$G579, $N$7, $N$6), IF($F579=Dashboard!$AJ$1, $N$4, IF($F579&lt;Dashboard!$AJ$1, $N$5, IF($N579&lt;=$N$8, $N$3, $N$2)))))</f>
        <v/>
      </c>
      <c r="J579" s="14"/>
      <c r="N579" s="39" t="str">
        <f>IF($F579="", "", IF(NOT($G579=""), "", NETWORKDAYS(Dashboard!$AJ$1, $F579, Timesheet!$S$50:$S$89)-1))</f>
        <v/>
      </c>
      <c r="P579" s="39" t="str">
        <f t="shared" si="19"/>
        <v/>
      </c>
    </row>
    <row r="580" spans="1:16" x14ac:dyDescent="0.25">
      <c r="A580" s="14"/>
      <c r="B580" s="150" t="str">
        <f t="shared" si="18"/>
        <v/>
      </c>
      <c r="C580" s="14"/>
      <c r="D580" s="460"/>
      <c r="E580" s="445"/>
      <c r="F580" s="478"/>
      <c r="G580" s="489"/>
      <c r="H580" s="14"/>
      <c r="I580" s="39" t="str">
        <f>IF($F580="", "", IF(NOT($G580=""), IF($F580&lt;$G580, $N$7, $N$6), IF($F580=Dashboard!$AJ$1, $N$4, IF($F580&lt;Dashboard!$AJ$1, $N$5, IF($N580&lt;=$N$8, $N$3, $N$2)))))</f>
        <v/>
      </c>
      <c r="J580" s="14"/>
      <c r="N580" s="39" t="str">
        <f>IF($F580="", "", IF(NOT($G580=""), "", NETWORKDAYS(Dashboard!$AJ$1, $F580, Timesheet!$S$50:$S$89)-1))</f>
        <v/>
      </c>
      <c r="P580" s="39" t="str">
        <f t="shared" si="19"/>
        <v/>
      </c>
    </row>
    <row r="581" spans="1:16" x14ac:dyDescent="0.25">
      <c r="A581" s="14"/>
      <c r="B581" s="150" t="str">
        <f t="shared" si="18"/>
        <v/>
      </c>
      <c r="C581" s="14"/>
      <c r="D581" s="460"/>
      <c r="E581" s="445"/>
      <c r="F581" s="478"/>
      <c r="G581" s="489"/>
      <c r="H581" s="14"/>
      <c r="I581" s="39" t="str">
        <f>IF($F581="", "", IF(NOT($G581=""), IF($F581&lt;$G581, $N$7, $N$6), IF($F581=Dashboard!$AJ$1, $N$4, IF($F581&lt;Dashboard!$AJ$1, $N$5, IF($N581&lt;=$N$8, $N$3, $N$2)))))</f>
        <v/>
      </c>
      <c r="J581" s="14"/>
      <c r="N581" s="39" t="str">
        <f>IF($F581="", "", IF(NOT($G581=""), "", NETWORKDAYS(Dashboard!$AJ$1, $F581, Timesheet!$S$50:$S$89)-1))</f>
        <v/>
      </c>
      <c r="P581" s="39" t="str">
        <f t="shared" si="19"/>
        <v/>
      </c>
    </row>
    <row r="582" spans="1:16" x14ac:dyDescent="0.25">
      <c r="A582" s="14"/>
      <c r="B582" s="150" t="str">
        <f t="shared" si="18"/>
        <v/>
      </c>
      <c r="C582" s="14"/>
      <c r="D582" s="460"/>
      <c r="E582" s="445"/>
      <c r="F582" s="478"/>
      <c r="G582" s="489"/>
      <c r="H582" s="14"/>
      <c r="I582" s="39" t="str">
        <f>IF($F582="", "", IF(NOT($G582=""), IF($F582&lt;$G582, $N$7, $N$6), IF($F582=Dashboard!$AJ$1, $N$4, IF($F582&lt;Dashboard!$AJ$1, $N$5, IF($N582&lt;=$N$8, $N$3, $N$2)))))</f>
        <v/>
      </c>
      <c r="J582" s="14"/>
      <c r="N582" s="39" t="str">
        <f>IF($F582="", "", IF(NOT($G582=""), "", NETWORKDAYS(Dashboard!$AJ$1, $F582, Timesheet!$S$50:$S$89)-1))</f>
        <v/>
      </c>
      <c r="P582" s="39" t="str">
        <f t="shared" si="19"/>
        <v/>
      </c>
    </row>
    <row r="583" spans="1:16" x14ac:dyDescent="0.25">
      <c r="A583" s="14"/>
      <c r="B583" s="150" t="str">
        <f t="shared" si="18"/>
        <v/>
      </c>
      <c r="C583" s="14"/>
      <c r="D583" s="460"/>
      <c r="E583" s="445"/>
      <c r="F583" s="478"/>
      <c r="G583" s="489"/>
      <c r="H583" s="14"/>
      <c r="I583" s="39" t="str">
        <f>IF($F583="", "", IF(NOT($G583=""), IF($F583&lt;$G583, $N$7, $N$6), IF($F583=Dashboard!$AJ$1, $N$4, IF($F583&lt;Dashboard!$AJ$1, $N$5, IF($N583&lt;=$N$8, $N$3, $N$2)))))</f>
        <v/>
      </c>
      <c r="J583" s="14"/>
      <c r="N583" s="39" t="str">
        <f>IF($F583="", "", IF(NOT($G583=""), "", NETWORKDAYS(Dashboard!$AJ$1, $F583, Timesheet!$S$50:$S$89)-1))</f>
        <v/>
      </c>
      <c r="P583" s="39" t="str">
        <f t="shared" si="19"/>
        <v/>
      </c>
    </row>
    <row r="584" spans="1:16" x14ac:dyDescent="0.25">
      <c r="A584" s="14"/>
      <c r="B584" s="150" t="str">
        <f t="shared" si="18"/>
        <v/>
      </c>
      <c r="C584" s="14"/>
      <c r="D584" s="460"/>
      <c r="E584" s="445"/>
      <c r="F584" s="478"/>
      <c r="G584" s="489"/>
      <c r="H584" s="14"/>
      <c r="I584" s="39" t="str">
        <f>IF($F584="", "", IF(NOT($G584=""), IF($F584&lt;$G584, $N$7, $N$6), IF($F584=Dashboard!$AJ$1, $N$4, IF($F584&lt;Dashboard!$AJ$1, $N$5, IF($N584&lt;=$N$8, $N$3, $N$2)))))</f>
        <v/>
      </c>
      <c r="J584" s="14"/>
      <c r="N584" s="39" t="str">
        <f>IF($F584="", "", IF(NOT($G584=""), "", NETWORKDAYS(Dashboard!$AJ$1, $F584, Timesheet!$S$50:$S$89)-1))</f>
        <v/>
      </c>
      <c r="P584" s="39" t="str">
        <f t="shared" si="19"/>
        <v/>
      </c>
    </row>
    <row r="585" spans="1:16" x14ac:dyDescent="0.25">
      <c r="A585" s="14"/>
      <c r="B585" s="150" t="str">
        <f t="shared" si="18"/>
        <v/>
      </c>
      <c r="C585" s="14"/>
      <c r="D585" s="460"/>
      <c r="E585" s="445"/>
      <c r="F585" s="478"/>
      <c r="G585" s="489"/>
      <c r="H585" s="14"/>
      <c r="I585" s="39" t="str">
        <f>IF($F585="", "", IF(NOT($G585=""), IF($F585&lt;$G585, $N$7, $N$6), IF($F585=Dashboard!$AJ$1, $N$4, IF($F585&lt;Dashboard!$AJ$1, $N$5, IF($N585&lt;=$N$8, $N$3, $N$2)))))</f>
        <v/>
      </c>
      <c r="J585" s="14"/>
      <c r="N585" s="39" t="str">
        <f>IF($F585="", "", IF(NOT($G585=""), "", NETWORKDAYS(Dashboard!$AJ$1, $F585, Timesheet!$S$50:$S$89)-1))</f>
        <v/>
      </c>
      <c r="P585" s="39" t="str">
        <f t="shared" si="19"/>
        <v/>
      </c>
    </row>
    <row r="586" spans="1:16" x14ac:dyDescent="0.25">
      <c r="A586" s="14"/>
      <c r="B586" s="150" t="str">
        <f t="shared" si="18"/>
        <v/>
      </c>
      <c r="C586" s="14"/>
      <c r="D586" s="460"/>
      <c r="E586" s="445"/>
      <c r="F586" s="478"/>
      <c r="G586" s="489"/>
      <c r="H586" s="14"/>
      <c r="I586" s="39" t="str">
        <f>IF($F586="", "", IF(NOT($G586=""), IF($F586&lt;$G586, $N$7, $N$6), IF($F586=Dashboard!$AJ$1, $N$4, IF($F586&lt;Dashboard!$AJ$1, $N$5, IF($N586&lt;=$N$8, $N$3, $N$2)))))</f>
        <v/>
      </c>
      <c r="J586" s="14"/>
      <c r="N586" s="39" t="str">
        <f>IF($F586="", "", IF(NOT($G586=""), "", NETWORKDAYS(Dashboard!$AJ$1, $F586, Timesheet!$S$50:$S$89)-1))</f>
        <v/>
      </c>
      <c r="P586" s="39" t="str">
        <f t="shared" si="19"/>
        <v/>
      </c>
    </row>
    <row r="587" spans="1:16" x14ac:dyDescent="0.25">
      <c r="A587" s="14"/>
      <c r="B587" s="150" t="str">
        <f t="shared" si="18"/>
        <v/>
      </c>
      <c r="C587" s="14"/>
      <c r="D587" s="460"/>
      <c r="E587" s="445"/>
      <c r="F587" s="478"/>
      <c r="G587" s="489"/>
      <c r="H587" s="14"/>
      <c r="I587" s="39" t="str">
        <f>IF($F587="", "", IF(NOT($G587=""), IF($F587&lt;$G587, $N$7, $N$6), IF($F587=Dashboard!$AJ$1, $N$4, IF($F587&lt;Dashboard!$AJ$1, $N$5, IF($N587&lt;=$N$8, $N$3, $N$2)))))</f>
        <v/>
      </c>
      <c r="J587" s="14"/>
      <c r="N587" s="39" t="str">
        <f>IF($F587="", "", IF(NOT($G587=""), "", NETWORKDAYS(Dashboard!$AJ$1, $F587, Timesheet!$S$50:$S$89)-1))</f>
        <v/>
      </c>
      <c r="P587" s="39" t="str">
        <f t="shared" si="19"/>
        <v/>
      </c>
    </row>
    <row r="588" spans="1:16" x14ac:dyDescent="0.25">
      <c r="A588" s="14"/>
      <c r="B588" s="150" t="str">
        <f t="shared" ref="B588:B651" si="20">IFERROR(INDEX($B$5:$B$7, MATCH($I588, $D$5:$D$7, 0)), "")</f>
        <v/>
      </c>
      <c r="C588" s="14"/>
      <c r="D588" s="460"/>
      <c r="E588" s="445"/>
      <c r="F588" s="478"/>
      <c r="G588" s="489"/>
      <c r="H588" s="14"/>
      <c r="I588" s="39" t="str">
        <f>IF($F588="", "", IF(NOT($G588=""), IF($F588&lt;$G588, $N$7, $N$6), IF($F588=Dashboard!$AJ$1, $N$4, IF($F588&lt;Dashboard!$AJ$1, $N$5, IF($N588&lt;=$N$8, $N$3, $N$2)))))</f>
        <v/>
      </c>
      <c r="J588" s="14"/>
      <c r="N588" s="39" t="str">
        <f>IF($F588="", "", IF(NOT($G588=""), "", NETWORKDAYS(Dashboard!$AJ$1, $F588, Timesheet!$S$50:$S$89)-1))</f>
        <v/>
      </c>
      <c r="P588" s="39" t="str">
        <f t="shared" ref="P588:P651" si="21">IF($I588="", "", IF(COUNTIF($G$2:$G$5, $I588)&gt;0, $P$7, $I588))</f>
        <v/>
      </c>
    </row>
    <row r="589" spans="1:16" x14ac:dyDescent="0.25">
      <c r="A589" s="14"/>
      <c r="B589" s="150" t="str">
        <f t="shared" si="20"/>
        <v/>
      </c>
      <c r="C589" s="14"/>
      <c r="D589" s="460"/>
      <c r="E589" s="445"/>
      <c r="F589" s="478"/>
      <c r="G589" s="489"/>
      <c r="H589" s="14"/>
      <c r="I589" s="39" t="str">
        <f>IF($F589="", "", IF(NOT($G589=""), IF($F589&lt;$G589, $N$7, $N$6), IF($F589=Dashboard!$AJ$1, $N$4, IF($F589&lt;Dashboard!$AJ$1, $N$5, IF($N589&lt;=$N$8, $N$3, $N$2)))))</f>
        <v/>
      </c>
      <c r="J589" s="14"/>
      <c r="N589" s="39" t="str">
        <f>IF($F589="", "", IF(NOT($G589=""), "", NETWORKDAYS(Dashboard!$AJ$1, $F589, Timesheet!$S$50:$S$89)-1))</f>
        <v/>
      </c>
      <c r="P589" s="39" t="str">
        <f t="shared" si="21"/>
        <v/>
      </c>
    </row>
    <row r="590" spans="1:16" x14ac:dyDescent="0.25">
      <c r="A590" s="14"/>
      <c r="B590" s="150" t="str">
        <f t="shared" si="20"/>
        <v/>
      </c>
      <c r="C590" s="14"/>
      <c r="D590" s="460"/>
      <c r="E590" s="445"/>
      <c r="F590" s="478"/>
      <c r="G590" s="489"/>
      <c r="H590" s="14"/>
      <c r="I590" s="39" t="str">
        <f>IF($F590="", "", IF(NOT($G590=""), IF($F590&lt;$G590, $N$7, $N$6), IF($F590=Dashboard!$AJ$1, $N$4, IF($F590&lt;Dashboard!$AJ$1, $N$5, IF($N590&lt;=$N$8, $N$3, $N$2)))))</f>
        <v/>
      </c>
      <c r="J590" s="14"/>
      <c r="N590" s="39" t="str">
        <f>IF($F590="", "", IF(NOT($G590=""), "", NETWORKDAYS(Dashboard!$AJ$1, $F590, Timesheet!$S$50:$S$89)-1))</f>
        <v/>
      </c>
      <c r="P590" s="39" t="str">
        <f t="shared" si="21"/>
        <v/>
      </c>
    </row>
    <row r="591" spans="1:16" x14ac:dyDescent="0.25">
      <c r="A591" s="14"/>
      <c r="B591" s="150" t="str">
        <f t="shared" si="20"/>
        <v/>
      </c>
      <c r="C591" s="14"/>
      <c r="D591" s="460"/>
      <c r="E591" s="445"/>
      <c r="F591" s="478"/>
      <c r="G591" s="489"/>
      <c r="H591" s="14"/>
      <c r="I591" s="39" t="str">
        <f>IF($F591="", "", IF(NOT($G591=""), IF($F591&lt;$G591, $N$7, $N$6), IF($F591=Dashboard!$AJ$1, $N$4, IF($F591&lt;Dashboard!$AJ$1, $N$5, IF($N591&lt;=$N$8, $N$3, $N$2)))))</f>
        <v/>
      </c>
      <c r="J591" s="14"/>
      <c r="N591" s="39" t="str">
        <f>IF($F591="", "", IF(NOT($G591=""), "", NETWORKDAYS(Dashboard!$AJ$1, $F591, Timesheet!$S$50:$S$89)-1))</f>
        <v/>
      </c>
      <c r="P591" s="39" t="str">
        <f t="shared" si="21"/>
        <v/>
      </c>
    </row>
    <row r="592" spans="1:16" x14ac:dyDescent="0.25">
      <c r="A592" s="14"/>
      <c r="B592" s="150" t="str">
        <f t="shared" si="20"/>
        <v/>
      </c>
      <c r="C592" s="14"/>
      <c r="D592" s="460"/>
      <c r="E592" s="445"/>
      <c r="F592" s="478"/>
      <c r="G592" s="489"/>
      <c r="H592" s="14"/>
      <c r="I592" s="39" t="str">
        <f>IF($F592="", "", IF(NOT($G592=""), IF($F592&lt;$G592, $N$7, $N$6), IF($F592=Dashboard!$AJ$1, $N$4, IF($F592&lt;Dashboard!$AJ$1, $N$5, IF($N592&lt;=$N$8, $N$3, $N$2)))))</f>
        <v/>
      </c>
      <c r="J592" s="14"/>
      <c r="N592" s="39" t="str">
        <f>IF($F592="", "", IF(NOT($G592=""), "", NETWORKDAYS(Dashboard!$AJ$1, $F592, Timesheet!$S$50:$S$89)-1))</f>
        <v/>
      </c>
      <c r="P592" s="39" t="str">
        <f t="shared" si="21"/>
        <v/>
      </c>
    </row>
    <row r="593" spans="1:16" x14ac:dyDescent="0.25">
      <c r="A593" s="14"/>
      <c r="B593" s="150" t="str">
        <f t="shared" si="20"/>
        <v/>
      </c>
      <c r="C593" s="14"/>
      <c r="D593" s="460"/>
      <c r="E593" s="445"/>
      <c r="F593" s="478"/>
      <c r="G593" s="489"/>
      <c r="H593" s="14"/>
      <c r="I593" s="39" t="str">
        <f>IF($F593="", "", IF(NOT($G593=""), IF($F593&lt;$G593, $N$7, $N$6), IF($F593=Dashboard!$AJ$1, $N$4, IF($F593&lt;Dashboard!$AJ$1, $N$5, IF($N593&lt;=$N$8, $N$3, $N$2)))))</f>
        <v/>
      </c>
      <c r="J593" s="14"/>
      <c r="N593" s="39" t="str">
        <f>IF($F593="", "", IF(NOT($G593=""), "", NETWORKDAYS(Dashboard!$AJ$1, $F593, Timesheet!$S$50:$S$89)-1))</f>
        <v/>
      </c>
      <c r="P593" s="39" t="str">
        <f t="shared" si="21"/>
        <v/>
      </c>
    </row>
    <row r="594" spans="1:16" x14ac:dyDescent="0.25">
      <c r="A594" s="14"/>
      <c r="B594" s="150" t="str">
        <f t="shared" si="20"/>
        <v/>
      </c>
      <c r="C594" s="14"/>
      <c r="D594" s="460"/>
      <c r="E594" s="445"/>
      <c r="F594" s="478"/>
      <c r="G594" s="489"/>
      <c r="H594" s="14"/>
      <c r="I594" s="39" t="str">
        <f>IF($F594="", "", IF(NOT($G594=""), IF($F594&lt;$G594, $N$7, $N$6), IF($F594=Dashboard!$AJ$1, $N$4, IF($F594&lt;Dashboard!$AJ$1, $N$5, IF($N594&lt;=$N$8, $N$3, $N$2)))))</f>
        <v/>
      </c>
      <c r="J594" s="14"/>
      <c r="N594" s="39" t="str">
        <f>IF($F594="", "", IF(NOT($G594=""), "", NETWORKDAYS(Dashboard!$AJ$1, $F594, Timesheet!$S$50:$S$89)-1))</f>
        <v/>
      </c>
      <c r="P594" s="39" t="str">
        <f t="shared" si="21"/>
        <v/>
      </c>
    </row>
    <row r="595" spans="1:16" x14ac:dyDescent="0.25">
      <c r="A595" s="14"/>
      <c r="B595" s="150" t="str">
        <f t="shared" si="20"/>
        <v/>
      </c>
      <c r="C595" s="14"/>
      <c r="D595" s="460"/>
      <c r="E595" s="445"/>
      <c r="F595" s="478"/>
      <c r="G595" s="489"/>
      <c r="H595" s="14"/>
      <c r="I595" s="39" t="str">
        <f>IF($F595="", "", IF(NOT($G595=""), IF($F595&lt;$G595, $N$7, $N$6), IF($F595=Dashboard!$AJ$1, $N$4, IF($F595&lt;Dashboard!$AJ$1, $N$5, IF($N595&lt;=$N$8, $N$3, $N$2)))))</f>
        <v/>
      </c>
      <c r="J595" s="14"/>
      <c r="N595" s="39" t="str">
        <f>IF($F595="", "", IF(NOT($G595=""), "", NETWORKDAYS(Dashboard!$AJ$1, $F595, Timesheet!$S$50:$S$89)-1))</f>
        <v/>
      </c>
      <c r="P595" s="39" t="str">
        <f t="shared" si="21"/>
        <v/>
      </c>
    </row>
    <row r="596" spans="1:16" x14ac:dyDescent="0.25">
      <c r="A596" s="14"/>
      <c r="B596" s="150" t="str">
        <f t="shared" si="20"/>
        <v/>
      </c>
      <c r="C596" s="14"/>
      <c r="D596" s="460"/>
      <c r="E596" s="445"/>
      <c r="F596" s="478"/>
      <c r="G596" s="489"/>
      <c r="H596" s="14"/>
      <c r="I596" s="39" t="str">
        <f>IF($F596="", "", IF(NOT($G596=""), IF($F596&lt;$G596, $N$7, $N$6), IF($F596=Dashboard!$AJ$1, $N$4, IF($F596&lt;Dashboard!$AJ$1, $N$5, IF($N596&lt;=$N$8, $N$3, $N$2)))))</f>
        <v/>
      </c>
      <c r="J596" s="14"/>
      <c r="N596" s="39" t="str">
        <f>IF($F596="", "", IF(NOT($G596=""), "", NETWORKDAYS(Dashboard!$AJ$1, $F596, Timesheet!$S$50:$S$89)-1))</f>
        <v/>
      </c>
      <c r="P596" s="39" t="str">
        <f t="shared" si="21"/>
        <v/>
      </c>
    </row>
    <row r="597" spans="1:16" x14ac:dyDescent="0.25">
      <c r="A597" s="14"/>
      <c r="B597" s="150" t="str">
        <f t="shared" si="20"/>
        <v/>
      </c>
      <c r="C597" s="14"/>
      <c r="D597" s="460"/>
      <c r="E597" s="445"/>
      <c r="F597" s="478"/>
      <c r="G597" s="489"/>
      <c r="H597" s="14"/>
      <c r="I597" s="39" t="str">
        <f>IF($F597="", "", IF(NOT($G597=""), IF($F597&lt;$G597, $N$7, $N$6), IF($F597=Dashboard!$AJ$1, $N$4, IF($F597&lt;Dashboard!$AJ$1, $N$5, IF($N597&lt;=$N$8, $N$3, $N$2)))))</f>
        <v/>
      </c>
      <c r="J597" s="14"/>
      <c r="N597" s="39" t="str">
        <f>IF($F597="", "", IF(NOT($G597=""), "", NETWORKDAYS(Dashboard!$AJ$1, $F597, Timesheet!$S$50:$S$89)-1))</f>
        <v/>
      </c>
      <c r="P597" s="39" t="str">
        <f t="shared" si="21"/>
        <v/>
      </c>
    </row>
    <row r="598" spans="1:16" x14ac:dyDescent="0.25">
      <c r="A598" s="14"/>
      <c r="B598" s="150" t="str">
        <f t="shared" si="20"/>
        <v/>
      </c>
      <c r="C598" s="14"/>
      <c r="D598" s="460"/>
      <c r="E598" s="445"/>
      <c r="F598" s="478"/>
      <c r="G598" s="489"/>
      <c r="H598" s="14"/>
      <c r="I598" s="39" t="str">
        <f>IF($F598="", "", IF(NOT($G598=""), IF($F598&lt;$G598, $N$7, $N$6), IF($F598=Dashboard!$AJ$1, $N$4, IF($F598&lt;Dashboard!$AJ$1, $N$5, IF($N598&lt;=$N$8, $N$3, $N$2)))))</f>
        <v/>
      </c>
      <c r="J598" s="14"/>
      <c r="N598" s="39" t="str">
        <f>IF($F598="", "", IF(NOT($G598=""), "", NETWORKDAYS(Dashboard!$AJ$1, $F598, Timesheet!$S$50:$S$89)-1))</f>
        <v/>
      </c>
      <c r="P598" s="39" t="str">
        <f t="shared" si="21"/>
        <v/>
      </c>
    </row>
    <row r="599" spans="1:16" x14ac:dyDescent="0.25">
      <c r="A599" s="14"/>
      <c r="B599" s="150" t="str">
        <f t="shared" si="20"/>
        <v/>
      </c>
      <c r="C599" s="14"/>
      <c r="D599" s="460"/>
      <c r="E599" s="445"/>
      <c r="F599" s="478"/>
      <c r="G599" s="489"/>
      <c r="H599" s="14"/>
      <c r="I599" s="39" t="str">
        <f>IF($F599="", "", IF(NOT($G599=""), IF($F599&lt;$G599, $N$7, $N$6), IF($F599=Dashboard!$AJ$1, $N$4, IF($F599&lt;Dashboard!$AJ$1, $N$5, IF($N599&lt;=$N$8, $N$3, $N$2)))))</f>
        <v/>
      </c>
      <c r="J599" s="14"/>
      <c r="N599" s="39" t="str">
        <f>IF($F599="", "", IF(NOT($G599=""), "", NETWORKDAYS(Dashboard!$AJ$1, $F599, Timesheet!$S$50:$S$89)-1))</f>
        <v/>
      </c>
      <c r="P599" s="39" t="str">
        <f t="shared" si="21"/>
        <v/>
      </c>
    </row>
    <row r="600" spans="1:16" x14ac:dyDescent="0.25">
      <c r="A600" s="14"/>
      <c r="B600" s="150" t="str">
        <f t="shared" si="20"/>
        <v/>
      </c>
      <c r="C600" s="14"/>
      <c r="D600" s="460"/>
      <c r="E600" s="445"/>
      <c r="F600" s="478"/>
      <c r="G600" s="489"/>
      <c r="H600" s="14"/>
      <c r="I600" s="39" t="str">
        <f>IF($F600="", "", IF(NOT($G600=""), IF($F600&lt;$G600, $N$7, $N$6), IF($F600=Dashboard!$AJ$1, $N$4, IF($F600&lt;Dashboard!$AJ$1, $N$5, IF($N600&lt;=$N$8, $N$3, $N$2)))))</f>
        <v/>
      </c>
      <c r="J600" s="14"/>
      <c r="N600" s="39" t="str">
        <f>IF($F600="", "", IF(NOT($G600=""), "", NETWORKDAYS(Dashboard!$AJ$1, $F600, Timesheet!$S$50:$S$89)-1))</f>
        <v/>
      </c>
      <c r="P600" s="39" t="str">
        <f t="shared" si="21"/>
        <v/>
      </c>
    </row>
    <row r="601" spans="1:16" x14ac:dyDescent="0.25">
      <c r="A601" s="14"/>
      <c r="B601" s="150" t="str">
        <f t="shared" si="20"/>
        <v/>
      </c>
      <c r="C601" s="14"/>
      <c r="D601" s="460"/>
      <c r="E601" s="445"/>
      <c r="F601" s="478"/>
      <c r="G601" s="489"/>
      <c r="H601" s="14"/>
      <c r="I601" s="39" t="str">
        <f>IF($F601="", "", IF(NOT($G601=""), IF($F601&lt;$G601, $N$7, $N$6), IF($F601=Dashboard!$AJ$1, $N$4, IF($F601&lt;Dashboard!$AJ$1, $N$5, IF($N601&lt;=$N$8, $N$3, $N$2)))))</f>
        <v/>
      </c>
      <c r="J601" s="14"/>
      <c r="N601" s="39" t="str">
        <f>IF($F601="", "", IF(NOT($G601=""), "", NETWORKDAYS(Dashboard!$AJ$1, $F601, Timesheet!$S$50:$S$89)-1))</f>
        <v/>
      </c>
      <c r="P601" s="39" t="str">
        <f t="shared" si="21"/>
        <v/>
      </c>
    </row>
    <row r="602" spans="1:16" x14ac:dyDescent="0.25">
      <c r="A602" s="14"/>
      <c r="B602" s="150" t="str">
        <f t="shared" si="20"/>
        <v/>
      </c>
      <c r="C602" s="14"/>
      <c r="D602" s="460"/>
      <c r="E602" s="445"/>
      <c r="F602" s="478"/>
      <c r="G602" s="489"/>
      <c r="H602" s="14"/>
      <c r="I602" s="39" t="str">
        <f>IF($F602="", "", IF(NOT($G602=""), IF($F602&lt;$G602, $N$7, $N$6), IF($F602=Dashboard!$AJ$1, $N$4, IF($F602&lt;Dashboard!$AJ$1, $N$5, IF($N602&lt;=$N$8, $N$3, $N$2)))))</f>
        <v/>
      </c>
      <c r="J602" s="14"/>
      <c r="N602" s="39" t="str">
        <f>IF($F602="", "", IF(NOT($G602=""), "", NETWORKDAYS(Dashboard!$AJ$1, $F602, Timesheet!$S$50:$S$89)-1))</f>
        <v/>
      </c>
      <c r="P602" s="39" t="str">
        <f t="shared" si="21"/>
        <v/>
      </c>
    </row>
    <row r="603" spans="1:16" x14ac:dyDescent="0.25">
      <c r="A603" s="14"/>
      <c r="B603" s="150" t="str">
        <f t="shared" si="20"/>
        <v/>
      </c>
      <c r="C603" s="14"/>
      <c r="D603" s="460"/>
      <c r="E603" s="445"/>
      <c r="F603" s="478"/>
      <c r="G603" s="489"/>
      <c r="H603" s="14"/>
      <c r="I603" s="39" t="str">
        <f>IF($F603="", "", IF(NOT($G603=""), IF($F603&lt;$G603, $N$7, $N$6), IF($F603=Dashboard!$AJ$1, $N$4, IF($F603&lt;Dashboard!$AJ$1, $N$5, IF($N603&lt;=$N$8, $N$3, $N$2)))))</f>
        <v/>
      </c>
      <c r="J603" s="14"/>
      <c r="N603" s="39" t="str">
        <f>IF($F603="", "", IF(NOT($G603=""), "", NETWORKDAYS(Dashboard!$AJ$1, $F603, Timesheet!$S$50:$S$89)-1))</f>
        <v/>
      </c>
      <c r="P603" s="39" t="str">
        <f t="shared" si="21"/>
        <v/>
      </c>
    </row>
    <row r="604" spans="1:16" x14ac:dyDescent="0.25">
      <c r="A604" s="14"/>
      <c r="B604" s="150" t="str">
        <f t="shared" si="20"/>
        <v/>
      </c>
      <c r="C604" s="14"/>
      <c r="D604" s="460"/>
      <c r="E604" s="445"/>
      <c r="F604" s="478"/>
      <c r="G604" s="489"/>
      <c r="H604" s="14"/>
      <c r="I604" s="39" t="str">
        <f>IF($F604="", "", IF(NOT($G604=""), IF($F604&lt;$G604, $N$7, $N$6), IF($F604=Dashboard!$AJ$1, $N$4, IF($F604&lt;Dashboard!$AJ$1, $N$5, IF($N604&lt;=$N$8, $N$3, $N$2)))))</f>
        <v/>
      </c>
      <c r="J604" s="14"/>
      <c r="N604" s="39" t="str">
        <f>IF($F604="", "", IF(NOT($G604=""), "", NETWORKDAYS(Dashboard!$AJ$1, $F604, Timesheet!$S$50:$S$89)-1))</f>
        <v/>
      </c>
      <c r="P604" s="39" t="str">
        <f t="shared" si="21"/>
        <v/>
      </c>
    </row>
    <row r="605" spans="1:16" x14ac:dyDescent="0.25">
      <c r="A605" s="14"/>
      <c r="B605" s="150" t="str">
        <f t="shared" si="20"/>
        <v/>
      </c>
      <c r="C605" s="14"/>
      <c r="D605" s="460"/>
      <c r="E605" s="445"/>
      <c r="F605" s="478"/>
      <c r="G605" s="489"/>
      <c r="H605" s="14"/>
      <c r="I605" s="39" t="str">
        <f>IF($F605="", "", IF(NOT($G605=""), IF($F605&lt;$G605, $N$7, $N$6), IF($F605=Dashboard!$AJ$1, $N$4, IF($F605&lt;Dashboard!$AJ$1, $N$5, IF($N605&lt;=$N$8, $N$3, $N$2)))))</f>
        <v/>
      </c>
      <c r="J605" s="14"/>
      <c r="N605" s="39" t="str">
        <f>IF($F605="", "", IF(NOT($G605=""), "", NETWORKDAYS(Dashboard!$AJ$1, $F605, Timesheet!$S$50:$S$89)-1))</f>
        <v/>
      </c>
      <c r="P605" s="39" t="str">
        <f t="shared" si="21"/>
        <v/>
      </c>
    </row>
    <row r="606" spans="1:16" x14ac:dyDescent="0.25">
      <c r="A606" s="14"/>
      <c r="B606" s="150" t="str">
        <f t="shared" si="20"/>
        <v/>
      </c>
      <c r="C606" s="14"/>
      <c r="D606" s="460"/>
      <c r="E606" s="445"/>
      <c r="F606" s="478"/>
      <c r="G606" s="489"/>
      <c r="H606" s="14"/>
      <c r="I606" s="39" t="str">
        <f>IF($F606="", "", IF(NOT($G606=""), IF($F606&lt;$G606, $N$7, $N$6), IF($F606=Dashboard!$AJ$1, $N$4, IF($F606&lt;Dashboard!$AJ$1, $N$5, IF($N606&lt;=$N$8, $N$3, $N$2)))))</f>
        <v/>
      </c>
      <c r="J606" s="14"/>
      <c r="N606" s="39" t="str">
        <f>IF($F606="", "", IF(NOT($G606=""), "", NETWORKDAYS(Dashboard!$AJ$1, $F606, Timesheet!$S$50:$S$89)-1))</f>
        <v/>
      </c>
      <c r="P606" s="39" t="str">
        <f t="shared" si="21"/>
        <v/>
      </c>
    </row>
    <row r="607" spans="1:16" x14ac:dyDescent="0.25">
      <c r="A607" s="14"/>
      <c r="B607" s="150" t="str">
        <f t="shared" si="20"/>
        <v/>
      </c>
      <c r="C607" s="14"/>
      <c r="D607" s="460"/>
      <c r="E607" s="445"/>
      <c r="F607" s="478"/>
      <c r="G607" s="489"/>
      <c r="H607" s="14"/>
      <c r="I607" s="39" t="str">
        <f>IF($F607="", "", IF(NOT($G607=""), IF($F607&lt;$G607, $N$7, $N$6), IF($F607=Dashboard!$AJ$1, $N$4, IF($F607&lt;Dashboard!$AJ$1, $N$5, IF($N607&lt;=$N$8, $N$3, $N$2)))))</f>
        <v/>
      </c>
      <c r="J607" s="14"/>
      <c r="N607" s="39" t="str">
        <f>IF($F607="", "", IF(NOT($G607=""), "", NETWORKDAYS(Dashboard!$AJ$1, $F607, Timesheet!$S$50:$S$89)-1))</f>
        <v/>
      </c>
      <c r="P607" s="39" t="str">
        <f t="shared" si="21"/>
        <v/>
      </c>
    </row>
    <row r="608" spans="1:16" x14ac:dyDescent="0.25">
      <c r="A608" s="14"/>
      <c r="B608" s="150" t="str">
        <f t="shared" si="20"/>
        <v/>
      </c>
      <c r="C608" s="14"/>
      <c r="D608" s="460"/>
      <c r="E608" s="445"/>
      <c r="F608" s="478"/>
      <c r="G608" s="489"/>
      <c r="H608" s="14"/>
      <c r="I608" s="39" t="str">
        <f>IF($F608="", "", IF(NOT($G608=""), IF($F608&lt;$G608, $N$7, $N$6), IF($F608=Dashboard!$AJ$1, $N$4, IF($F608&lt;Dashboard!$AJ$1, $N$5, IF($N608&lt;=$N$8, $N$3, $N$2)))))</f>
        <v/>
      </c>
      <c r="J608" s="14"/>
      <c r="N608" s="39" t="str">
        <f>IF($F608="", "", IF(NOT($G608=""), "", NETWORKDAYS(Dashboard!$AJ$1, $F608, Timesheet!$S$50:$S$89)-1))</f>
        <v/>
      </c>
      <c r="P608" s="39" t="str">
        <f t="shared" si="21"/>
        <v/>
      </c>
    </row>
    <row r="609" spans="1:16" x14ac:dyDescent="0.25">
      <c r="A609" s="14"/>
      <c r="B609" s="150" t="str">
        <f t="shared" si="20"/>
        <v/>
      </c>
      <c r="C609" s="14"/>
      <c r="D609" s="460"/>
      <c r="E609" s="445"/>
      <c r="F609" s="478"/>
      <c r="G609" s="489"/>
      <c r="H609" s="14"/>
      <c r="I609" s="39" t="str">
        <f>IF($F609="", "", IF(NOT($G609=""), IF($F609&lt;$G609, $N$7, $N$6), IF($F609=Dashboard!$AJ$1, $N$4, IF($F609&lt;Dashboard!$AJ$1, $N$5, IF($N609&lt;=$N$8, $N$3, $N$2)))))</f>
        <v/>
      </c>
      <c r="J609" s="14"/>
      <c r="N609" s="39" t="str">
        <f>IF($F609="", "", IF(NOT($G609=""), "", NETWORKDAYS(Dashboard!$AJ$1, $F609, Timesheet!$S$50:$S$89)-1))</f>
        <v/>
      </c>
      <c r="P609" s="39" t="str">
        <f t="shared" si="21"/>
        <v/>
      </c>
    </row>
    <row r="610" spans="1:16" x14ac:dyDescent="0.25">
      <c r="A610" s="14"/>
      <c r="B610" s="150" t="str">
        <f t="shared" si="20"/>
        <v/>
      </c>
      <c r="C610" s="14"/>
      <c r="D610" s="460"/>
      <c r="E610" s="445"/>
      <c r="F610" s="478"/>
      <c r="G610" s="489"/>
      <c r="H610" s="14"/>
      <c r="I610" s="39" t="str">
        <f>IF($F610="", "", IF(NOT($G610=""), IF($F610&lt;$G610, $N$7, $N$6), IF($F610=Dashboard!$AJ$1, $N$4, IF($F610&lt;Dashboard!$AJ$1, $N$5, IF($N610&lt;=$N$8, $N$3, $N$2)))))</f>
        <v/>
      </c>
      <c r="J610" s="14"/>
      <c r="N610" s="39" t="str">
        <f>IF($F610="", "", IF(NOT($G610=""), "", NETWORKDAYS(Dashboard!$AJ$1, $F610, Timesheet!$S$50:$S$89)-1))</f>
        <v/>
      </c>
      <c r="P610" s="39" t="str">
        <f t="shared" si="21"/>
        <v/>
      </c>
    </row>
    <row r="611" spans="1:16" x14ac:dyDescent="0.25">
      <c r="A611" s="14"/>
      <c r="B611" s="150" t="str">
        <f t="shared" si="20"/>
        <v/>
      </c>
      <c r="C611" s="14"/>
      <c r="D611" s="460"/>
      <c r="E611" s="445"/>
      <c r="F611" s="478"/>
      <c r="G611" s="489"/>
      <c r="H611" s="14"/>
      <c r="I611" s="39" t="str">
        <f>IF($F611="", "", IF(NOT($G611=""), IF($F611&lt;$G611, $N$7, $N$6), IF($F611=Dashboard!$AJ$1, $N$4, IF($F611&lt;Dashboard!$AJ$1, $N$5, IF($N611&lt;=$N$8, $N$3, $N$2)))))</f>
        <v/>
      </c>
      <c r="J611" s="14"/>
      <c r="N611" s="39" t="str">
        <f>IF($F611="", "", IF(NOT($G611=""), "", NETWORKDAYS(Dashboard!$AJ$1, $F611, Timesheet!$S$50:$S$89)-1))</f>
        <v/>
      </c>
      <c r="P611" s="39" t="str">
        <f t="shared" si="21"/>
        <v/>
      </c>
    </row>
    <row r="612" spans="1:16" x14ac:dyDescent="0.25">
      <c r="A612" s="14"/>
      <c r="B612" s="150" t="str">
        <f t="shared" si="20"/>
        <v/>
      </c>
      <c r="C612" s="14"/>
      <c r="D612" s="460"/>
      <c r="E612" s="445"/>
      <c r="F612" s="478"/>
      <c r="G612" s="489"/>
      <c r="H612" s="14"/>
      <c r="I612" s="39" t="str">
        <f>IF($F612="", "", IF(NOT($G612=""), IF($F612&lt;$G612, $N$7, $N$6), IF($F612=Dashboard!$AJ$1, $N$4, IF($F612&lt;Dashboard!$AJ$1, $N$5, IF($N612&lt;=$N$8, $N$3, $N$2)))))</f>
        <v/>
      </c>
      <c r="J612" s="14"/>
      <c r="N612" s="39" t="str">
        <f>IF($F612="", "", IF(NOT($G612=""), "", NETWORKDAYS(Dashboard!$AJ$1, $F612, Timesheet!$S$50:$S$89)-1))</f>
        <v/>
      </c>
      <c r="P612" s="39" t="str">
        <f t="shared" si="21"/>
        <v/>
      </c>
    </row>
    <row r="613" spans="1:16" x14ac:dyDescent="0.25">
      <c r="A613" s="14"/>
      <c r="B613" s="150" t="str">
        <f t="shared" si="20"/>
        <v/>
      </c>
      <c r="C613" s="14"/>
      <c r="D613" s="460"/>
      <c r="E613" s="445"/>
      <c r="F613" s="478"/>
      <c r="G613" s="489"/>
      <c r="H613" s="14"/>
      <c r="I613" s="39" t="str">
        <f>IF($F613="", "", IF(NOT($G613=""), IF($F613&lt;$G613, $N$7, $N$6), IF($F613=Dashboard!$AJ$1, $N$4, IF($F613&lt;Dashboard!$AJ$1, $N$5, IF($N613&lt;=$N$8, $N$3, $N$2)))))</f>
        <v/>
      </c>
      <c r="J613" s="14"/>
      <c r="N613" s="39" t="str">
        <f>IF($F613="", "", IF(NOT($G613=""), "", NETWORKDAYS(Dashboard!$AJ$1, $F613, Timesheet!$S$50:$S$89)-1))</f>
        <v/>
      </c>
      <c r="P613" s="39" t="str">
        <f t="shared" si="21"/>
        <v/>
      </c>
    </row>
    <row r="614" spans="1:16" x14ac:dyDescent="0.25">
      <c r="A614" s="14"/>
      <c r="B614" s="150" t="str">
        <f t="shared" si="20"/>
        <v/>
      </c>
      <c r="C614" s="14"/>
      <c r="D614" s="460"/>
      <c r="E614" s="445"/>
      <c r="F614" s="478"/>
      <c r="G614" s="489"/>
      <c r="H614" s="14"/>
      <c r="I614" s="39" t="str">
        <f>IF($F614="", "", IF(NOT($G614=""), IF($F614&lt;$G614, $N$7, $N$6), IF($F614=Dashboard!$AJ$1, $N$4, IF($F614&lt;Dashboard!$AJ$1, $N$5, IF($N614&lt;=$N$8, $N$3, $N$2)))))</f>
        <v/>
      </c>
      <c r="J614" s="14"/>
      <c r="N614" s="39" t="str">
        <f>IF($F614="", "", IF(NOT($G614=""), "", NETWORKDAYS(Dashboard!$AJ$1, $F614, Timesheet!$S$50:$S$89)-1))</f>
        <v/>
      </c>
      <c r="P614" s="39" t="str">
        <f t="shared" si="21"/>
        <v/>
      </c>
    </row>
    <row r="615" spans="1:16" x14ac:dyDescent="0.25">
      <c r="A615" s="14"/>
      <c r="B615" s="150" t="str">
        <f t="shared" si="20"/>
        <v/>
      </c>
      <c r="C615" s="14"/>
      <c r="D615" s="460"/>
      <c r="E615" s="445"/>
      <c r="F615" s="478"/>
      <c r="G615" s="489"/>
      <c r="H615" s="14"/>
      <c r="I615" s="39" t="str">
        <f>IF($F615="", "", IF(NOT($G615=""), IF($F615&lt;$G615, $N$7, $N$6), IF($F615=Dashboard!$AJ$1, $N$4, IF($F615&lt;Dashboard!$AJ$1, $N$5, IF($N615&lt;=$N$8, $N$3, $N$2)))))</f>
        <v/>
      </c>
      <c r="J615" s="14"/>
      <c r="N615" s="39" t="str">
        <f>IF($F615="", "", IF(NOT($G615=""), "", NETWORKDAYS(Dashboard!$AJ$1, $F615, Timesheet!$S$50:$S$89)-1))</f>
        <v/>
      </c>
      <c r="P615" s="39" t="str">
        <f t="shared" si="21"/>
        <v/>
      </c>
    </row>
    <row r="616" spans="1:16" x14ac:dyDescent="0.25">
      <c r="A616" s="14"/>
      <c r="B616" s="150" t="str">
        <f t="shared" si="20"/>
        <v/>
      </c>
      <c r="C616" s="14"/>
      <c r="D616" s="460"/>
      <c r="E616" s="445"/>
      <c r="F616" s="478"/>
      <c r="G616" s="489"/>
      <c r="H616" s="14"/>
      <c r="I616" s="39" t="str">
        <f>IF($F616="", "", IF(NOT($G616=""), IF($F616&lt;$G616, $N$7, $N$6), IF($F616=Dashboard!$AJ$1, $N$4, IF($F616&lt;Dashboard!$AJ$1, $N$5, IF($N616&lt;=$N$8, $N$3, $N$2)))))</f>
        <v/>
      </c>
      <c r="J616" s="14"/>
      <c r="N616" s="39" t="str">
        <f>IF($F616="", "", IF(NOT($G616=""), "", NETWORKDAYS(Dashboard!$AJ$1, $F616, Timesheet!$S$50:$S$89)-1))</f>
        <v/>
      </c>
      <c r="P616" s="39" t="str">
        <f t="shared" si="21"/>
        <v/>
      </c>
    </row>
    <row r="617" spans="1:16" x14ac:dyDescent="0.25">
      <c r="A617" s="14"/>
      <c r="B617" s="150" t="str">
        <f t="shared" si="20"/>
        <v/>
      </c>
      <c r="C617" s="14"/>
      <c r="D617" s="460"/>
      <c r="E617" s="445"/>
      <c r="F617" s="478"/>
      <c r="G617" s="489"/>
      <c r="H617" s="14"/>
      <c r="I617" s="39" t="str">
        <f>IF($F617="", "", IF(NOT($G617=""), IF($F617&lt;$G617, $N$7, $N$6), IF($F617=Dashboard!$AJ$1, $N$4, IF($F617&lt;Dashboard!$AJ$1, $N$5, IF($N617&lt;=$N$8, $N$3, $N$2)))))</f>
        <v/>
      </c>
      <c r="J617" s="14"/>
      <c r="N617" s="39" t="str">
        <f>IF($F617="", "", IF(NOT($G617=""), "", NETWORKDAYS(Dashboard!$AJ$1, $F617, Timesheet!$S$50:$S$89)-1))</f>
        <v/>
      </c>
      <c r="P617" s="39" t="str">
        <f t="shared" si="21"/>
        <v/>
      </c>
    </row>
    <row r="618" spans="1:16" x14ac:dyDescent="0.25">
      <c r="A618" s="14"/>
      <c r="B618" s="150" t="str">
        <f t="shared" si="20"/>
        <v/>
      </c>
      <c r="C618" s="14"/>
      <c r="D618" s="460"/>
      <c r="E618" s="445"/>
      <c r="F618" s="478"/>
      <c r="G618" s="489"/>
      <c r="H618" s="14"/>
      <c r="I618" s="39" t="str">
        <f>IF($F618="", "", IF(NOT($G618=""), IF($F618&lt;$G618, $N$7, $N$6), IF($F618=Dashboard!$AJ$1, $N$4, IF($F618&lt;Dashboard!$AJ$1, $N$5, IF($N618&lt;=$N$8, $N$3, $N$2)))))</f>
        <v/>
      </c>
      <c r="J618" s="14"/>
      <c r="N618" s="39" t="str">
        <f>IF($F618="", "", IF(NOT($G618=""), "", NETWORKDAYS(Dashboard!$AJ$1, $F618, Timesheet!$S$50:$S$89)-1))</f>
        <v/>
      </c>
      <c r="P618" s="39" t="str">
        <f t="shared" si="21"/>
        <v/>
      </c>
    </row>
    <row r="619" spans="1:16" x14ac:dyDescent="0.25">
      <c r="A619" s="14"/>
      <c r="B619" s="150" t="str">
        <f t="shared" si="20"/>
        <v/>
      </c>
      <c r="C619" s="14"/>
      <c r="D619" s="460"/>
      <c r="E619" s="445"/>
      <c r="F619" s="478"/>
      <c r="G619" s="489"/>
      <c r="H619" s="14"/>
      <c r="I619" s="39" t="str">
        <f>IF($F619="", "", IF(NOT($G619=""), IF($F619&lt;$G619, $N$7, $N$6), IF($F619=Dashboard!$AJ$1, $N$4, IF($F619&lt;Dashboard!$AJ$1, $N$5, IF($N619&lt;=$N$8, $N$3, $N$2)))))</f>
        <v/>
      </c>
      <c r="J619" s="14"/>
      <c r="N619" s="39" t="str">
        <f>IF($F619="", "", IF(NOT($G619=""), "", NETWORKDAYS(Dashboard!$AJ$1, $F619, Timesheet!$S$50:$S$89)-1))</f>
        <v/>
      </c>
      <c r="P619" s="39" t="str">
        <f t="shared" si="21"/>
        <v/>
      </c>
    </row>
    <row r="620" spans="1:16" x14ac:dyDescent="0.25">
      <c r="A620" s="14"/>
      <c r="B620" s="150" t="str">
        <f t="shared" si="20"/>
        <v/>
      </c>
      <c r="C620" s="14"/>
      <c r="D620" s="460"/>
      <c r="E620" s="445"/>
      <c r="F620" s="478"/>
      <c r="G620" s="489"/>
      <c r="H620" s="14"/>
      <c r="I620" s="39" t="str">
        <f>IF($F620="", "", IF(NOT($G620=""), IF($F620&lt;$G620, $N$7, $N$6), IF($F620=Dashboard!$AJ$1, $N$4, IF($F620&lt;Dashboard!$AJ$1, $N$5, IF($N620&lt;=$N$8, $N$3, $N$2)))))</f>
        <v/>
      </c>
      <c r="J620" s="14"/>
      <c r="N620" s="39" t="str">
        <f>IF($F620="", "", IF(NOT($G620=""), "", NETWORKDAYS(Dashboard!$AJ$1, $F620, Timesheet!$S$50:$S$89)-1))</f>
        <v/>
      </c>
      <c r="P620" s="39" t="str">
        <f t="shared" si="21"/>
        <v/>
      </c>
    </row>
    <row r="621" spans="1:16" x14ac:dyDescent="0.25">
      <c r="A621" s="14"/>
      <c r="B621" s="150" t="str">
        <f t="shared" si="20"/>
        <v/>
      </c>
      <c r="C621" s="14"/>
      <c r="D621" s="460"/>
      <c r="E621" s="445"/>
      <c r="F621" s="478"/>
      <c r="G621" s="489"/>
      <c r="H621" s="14"/>
      <c r="I621" s="39" t="str">
        <f>IF($F621="", "", IF(NOT($G621=""), IF($F621&lt;$G621, $N$7, $N$6), IF($F621=Dashboard!$AJ$1, $N$4, IF($F621&lt;Dashboard!$AJ$1, $N$5, IF($N621&lt;=$N$8, $N$3, $N$2)))))</f>
        <v/>
      </c>
      <c r="J621" s="14"/>
      <c r="N621" s="39" t="str">
        <f>IF($F621="", "", IF(NOT($G621=""), "", NETWORKDAYS(Dashboard!$AJ$1, $F621, Timesheet!$S$50:$S$89)-1))</f>
        <v/>
      </c>
      <c r="P621" s="39" t="str">
        <f t="shared" si="21"/>
        <v/>
      </c>
    </row>
    <row r="622" spans="1:16" x14ac:dyDescent="0.25">
      <c r="A622" s="14"/>
      <c r="B622" s="150" t="str">
        <f t="shared" si="20"/>
        <v/>
      </c>
      <c r="C622" s="14"/>
      <c r="D622" s="460"/>
      <c r="E622" s="445"/>
      <c r="F622" s="478"/>
      <c r="G622" s="489"/>
      <c r="H622" s="14"/>
      <c r="I622" s="39" t="str">
        <f>IF($F622="", "", IF(NOT($G622=""), IF($F622&lt;$G622, $N$7, $N$6), IF($F622=Dashboard!$AJ$1, $N$4, IF($F622&lt;Dashboard!$AJ$1, $N$5, IF($N622&lt;=$N$8, $N$3, $N$2)))))</f>
        <v/>
      </c>
      <c r="J622" s="14"/>
      <c r="N622" s="39" t="str">
        <f>IF($F622="", "", IF(NOT($G622=""), "", NETWORKDAYS(Dashboard!$AJ$1, $F622, Timesheet!$S$50:$S$89)-1))</f>
        <v/>
      </c>
      <c r="P622" s="39" t="str">
        <f t="shared" si="21"/>
        <v/>
      </c>
    </row>
    <row r="623" spans="1:16" x14ac:dyDescent="0.25">
      <c r="A623" s="14"/>
      <c r="B623" s="150" t="str">
        <f t="shared" si="20"/>
        <v/>
      </c>
      <c r="C623" s="14"/>
      <c r="D623" s="460"/>
      <c r="E623" s="445"/>
      <c r="F623" s="478"/>
      <c r="G623" s="489"/>
      <c r="H623" s="14"/>
      <c r="I623" s="39" t="str">
        <f>IF($F623="", "", IF(NOT($G623=""), IF($F623&lt;$G623, $N$7, $N$6), IF($F623=Dashboard!$AJ$1, $N$4, IF($F623&lt;Dashboard!$AJ$1, $N$5, IF($N623&lt;=$N$8, $N$3, $N$2)))))</f>
        <v/>
      </c>
      <c r="J623" s="14"/>
      <c r="N623" s="39" t="str">
        <f>IF($F623="", "", IF(NOT($G623=""), "", NETWORKDAYS(Dashboard!$AJ$1, $F623, Timesheet!$S$50:$S$89)-1))</f>
        <v/>
      </c>
      <c r="P623" s="39" t="str">
        <f t="shared" si="21"/>
        <v/>
      </c>
    </row>
    <row r="624" spans="1:16" x14ac:dyDescent="0.25">
      <c r="A624" s="14"/>
      <c r="B624" s="150" t="str">
        <f t="shared" si="20"/>
        <v/>
      </c>
      <c r="C624" s="14"/>
      <c r="D624" s="460"/>
      <c r="E624" s="445"/>
      <c r="F624" s="478"/>
      <c r="G624" s="489"/>
      <c r="H624" s="14"/>
      <c r="I624" s="39" t="str">
        <f>IF($F624="", "", IF(NOT($G624=""), IF($F624&lt;$G624, $N$7, $N$6), IF($F624=Dashboard!$AJ$1, $N$4, IF($F624&lt;Dashboard!$AJ$1, $N$5, IF($N624&lt;=$N$8, $N$3, $N$2)))))</f>
        <v/>
      </c>
      <c r="J624" s="14"/>
      <c r="N624" s="39" t="str">
        <f>IF($F624="", "", IF(NOT($G624=""), "", NETWORKDAYS(Dashboard!$AJ$1, $F624, Timesheet!$S$50:$S$89)-1))</f>
        <v/>
      </c>
      <c r="P624" s="39" t="str">
        <f t="shared" si="21"/>
        <v/>
      </c>
    </row>
    <row r="625" spans="1:16" x14ac:dyDescent="0.25">
      <c r="A625" s="14"/>
      <c r="B625" s="150" t="str">
        <f t="shared" si="20"/>
        <v/>
      </c>
      <c r="C625" s="14"/>
      <c r="D625" s="460"/>
      <c r="E625" s="445"/>
      <c r="F625" s="478"/>
      <c r="G625" s="489"/>
      <c r="H625" s="14"/>
      <c r="I625" s="39" t="str">
        <f>IF($F625="", "", IF(NOT($G625=""), IF($F625&lt;$G625, $N$7, $N$6), IF($F625=Dashboard!$AJ$1, $N$4, IF($F625&lt;Dashboard!$AJ$1, $N$5, IF($N625&lt;=$N$8, $N$3, $N$2)))))</f>
        <v/>
      </c>
      <c r="J625" s="14"/>
      <c r="N625" s="39" t="str">
        <f>IF($F625="", "", IF(NOT($G625=""), "", NETWORKDAYS(Dashboard!$AJ$1, $F625, Timesheet!$S$50:$S$89)-1))</f>
        <v/>
      </c>
      <c r="P625" s="39" t="str">
        <f t="shared" si="21"/>
        <v/>
      </c>
    </row>
    <row r="626" spans="1:16" x14ac:dyDescent="0.25">
      <c r="A626" s="14"/>
      <c r="B626" s="150" t="str">
        <f t="shared" si="20"/>
        <v/>
      </c>
      <c r="C626" s="14"/>
      <c r="D626" s="460"/>
      <c r="E626" s="445"/>
      <c r="F626" s="478"/>
      <c r="G626" s="489"/>
      <c r="H626" s="14"/>
      <c r="I626" s="39" t="str">
        <f>IF($F626="", "", IF(NOT($G626=""), IF($F626&lt;$G626, $N$7, $N$6), IF($F626=Dashboard!$AJ$1, $N$4, IF($F626&lt;Dashboard!$AJ$1, $N$5, IF($N626&lt;=$N$8, $N$3, $N$2)))))</f>
        <v/>
      </c>
      <c r="J626" s="14"/>
      <c r="N626" s="39" t="str">
        <f>IF($F626="", "", IF(NOT($G626=""), "", NETWORKDAYS(Dashboard!$AJ$1, $F626, Timesheet!$S$50:$S$89)-1))</f>
        <v/>
      </c>
      <c r="P626" s="39" t="str">
        <f t="shared" si="21"/>
        <v/>
      </c>
    </row>
    <row r="627" spans="1:16" x14ac:dyDescent="0.25">
      <c r="A627" s="14"/>
      <c r="B627" s="150" t="str">
        <f t="shared" si="20"/>
        <v/>
      </c>
      <c r="C627" s="14"/>
      <c r="D627" s="460"/>
      <c r="E627" s="445"/>
      <c r="F627" s="478"/>
      <c r="G627" s="489"/>
      <c r="H627" s="14"/>
      <c r="I627" s="39" t="str">
        <f>IF($F627="", "", IF(NOT($G627=""), IF($F627&lt;$G627, $N$7, $N$6), IF($F627=Dashboard!$AJ$1, $N$4, IF($F627&lt;Dashboard!$AJ$1, $N$5, IF($N627&lt;=$N$8, $N$3, $N$2)))))</f>
        <v/>
      </c>
      <c r="J627" s="14"/>
      <c r="N627" s="39" t="str">
        <f>IF($F627="", "", IF(NOT($G627=""), "", NETWORKDAYS(Dashboard!$AJ$1, $F627, Timesheet!$S$50:$S$89)-1))</f>
        <v/>
      </c>
      <c r="P627" s="39" t="str">
        <f t="shared" si="21"/>
        <v/>
      </c>
    </row>
    <row r="628" spans="1:16" x14ac:dyDescent="0.25">
      <c r="A628" s="14"/>
      <c r="B628" s="150" t="str">
        <f t="shared" si="20"/>
        <v/>
      </c>
      <c r="C628" s="14"/>
      <c r="D628" s="460"/>
      <c r="E628" s="445"/>
      <c r="F628" s="478"/>
      <c r="G628" s="489"/>
      <c r="H628" s="14"/>
      <c r="I628" s="39" t="str">
        <f>IF($F628="", "", IF(NOT($G628=""), IF($F628&lt;$G628, $N$7, $N$6), IF($F628=Dashboard!$AJ$1, $N$4, IF($F628&lt;Dashboard!$AJ$1, $N$5, IF($N628&lt;=$N$8, $N$3, $N$2)))))</f>
        <v/>
      </c>
      <c r="J628" s="14"/>
      <c r="N628" s="39" t="str">
        <f>IF($F628="", "", IF(NOT($G628=""), "", NETWORKDAYS(Dashboard!$AJ$1, $F628, Timesheet!$S$50:$S$89)-1))</f>
        <v/>
      </c>
      <c r="P628" s="39" t="str">
        <f t="shared" si="21"/>
        <v/>
      </c>
    </row>
    <row r="629" spans="1:16" x14ac:dyDescent="0.25">
      <c r="A629" s="14"/>
      <c r="B629" s="150" t="str">
        <f t="shared" si="20"/>
        <v/>
      </c>
      <c r="C629" s="14"/>
      <c r="D629" s="460"/>
      <c r="E629" s="445"/>
      <c r="F629" s="478"/>
      <c r="G629" s="489"/>
      <c r="H629" s="14"/>
      <c r="I629" s="39" t="str">
        <f>IF($F629="", "", IF(NOT($G629=""), IF($F629&lt;$G629, $N$7, $N$6), IF($F629=Dashboard!$AJ$1, $N$4, IF($F629&lt;Dashboard!$AJ$1, $N$5, IF($N629&lt;=$N$8, $N$3, $N$2)))))</f>
        <v/>
      </c>
      <c r="J629" s="14"/>
      <c r="N629" s="39" t="str">
        <f>IF($F629="", "", IF(NOT($G629=""), "", NETWORKDAYS(Dashboard!$AJ$1, $F629, Timesheet!$S$50:$S$89)-1))</f>
        <v/>
      </c>
      <c r="P629" s="39" t="str">
        <f t="shared" si="21"/>
        <v/>
      </c>
    </row>
    <row r="630" spans="1:16" x14ac:dyDescent="0.25">
      <c r="A630" s="14"/>
      <c r="B630" s="150" t="str">
        <f t="shared" si="20"/>
        <v/>
      </c>
      <c r="C630" s="14"/>
      <c r="D630" s="460"/>
      <c r="E630" s="445"/>
      <c r="F630" s="478"/>
      <c r="G630" s="489"/>
      <c r="H630" s="14"/>
      <c r="I630" s="39" t="str">
        <f>IF($F630="", "", IF(NOT($G630=""), IF($F630&lt;$G630, $N$7, $N$6), IF($F630=Dashboard!$AJ$1, $N$4, IF($F630&lt;Dashboard!$AJ$1, $N$5, IF($N630&lt;=$N$8, $N$3, $N$2)))))</f>
        <v/>
      </c>
      <c r="J630" s="14"/>
      <c r="N630" s="39" t="str">
        <f>IF($F630="", "", IF(NOT($G630=""), "", NETWORKDAYS(Dashboard!$AJ$1, $F630, Timesheet!$S$50:$S$89)-1))</f>
        <v/>
      </c>
      <c r="P630" s="39" t="str">
        <f t="shared" si="21"/>
        <v/>
      </c>
    </row>
    <row r="631" spans="1:16" x14ac:dyDescent="0.25">
      <c r="A631" s="14"/>
      <c r="B631" s="150" t="str">
        <f t="shared" si="20"/>
        <v/>
      </c>
      <c r="C631" s="14"/>
      <c r="D631" s="460"/>
      <c r="E631" s="445"/>
      <c r="F631" s="478"/>
      <c r="G631" s="489"/>
      <c r="H631" s="14"/>
      <c r="I631" s="39" t="str">
        <f>IF($F631="", "", IF(NOT($G631=""), IF($F631&lt;$G631, $N$7, $N$6), IF($F631=Dashboard!$AJ$1, $N$4, IF($F631&lt;Dashboard!$AJ$1, $N$5, IF($N631&lt;=$N$8, $N$3, $N$2)))))</f>
        <v/>
      </c>
      <c r="J631" s="14"/>
      <c r="N631" s="39" t="str">
        <f>IF($F631="", "", IF(NOT($G631=""), "", NETWORKDAYS(Dashboard!$AJ$1, $F631, Timesheet!$S$50:$S$89)-1))</f>
        <v/>
      </c>
      <c r="P631" s="39" t="str">
        <f t="shared" si="21"/>
        <v/>
      </c>
    </row>
    <row r="632" spans="1:16" x14ac:dyDescent="0.25">
      <c r="A632" s="14"/>
      <c r="B632" s="150" t="str">
        <f t="shared" si="20"/>
        <v/>
      </c>
      <c r="C632" s="14"/>
      <c r="D632" s="460"/>
      <c r="E632" s="445"/>
      <c r="F632" s="478"/>
      <c r="G632" s="489"/>
      <c r="H632" s="14"/>
      <c r="I632" s="39" t="str">
        <f>IF($F632="", "", IF(NOT($G632=""), IF($F632&lt;$G632, $N$7, $N$6), IF($F632=Dashboard!$AJ$1, $N$4, IF($F632&lt;Dashboard!$AJ$1, $N$5, IF($N632&lt;=$N$8, $N$3, $N$2)))))</f>
        <v/>
      </c>
      <c r="J632" s="14"/>
      <c r="N632" s="39" t="str">
        <f>IF($F632="", "", IF(NOT($G632=""), "", NETWORKDAYS(Dashboard!$AJ$1, $F632, Timesheet!$S$50:$S$89)-1))</f>
        <v/>
      </c>
      <c r="P632" s="39" t="str">
        <f t="shared" si="21"/>
        <v/>
      </c>
    </row>
    <row r="633" spans="1:16" x14ac:dyDescent="0.25">
      <c r="A633" s="14"/>
      <c r="B633" s="150" t="str">
        <f t="shared" si="20"/>
        <v/>
      </c>
      <c r="C633" s="14"/>
      <c r="D633" s="460"/>
      <c r="E633" s="445"/>
      <c r="F633" s="478"/>
      <c r="G633" s="489"/>
      <c r="H633" s="14"/>
      <c r="I633" s="39" t="str">
        <f>IF($F633="", "", IF(NOT($G633=""), IF($F633&lt;$G633, $N$7, $N$6), IF($F633=Dashboard!$AJ$1, $N$4, IF($F633&lt;Dashboard!$AJ$1, $N$5, IF($N633&lt;=$N$8, $N$3, $N$2)))))</f>
        <v/>
      </c>
      <c r="J633" s="14"/>
      <c r="N633" s="39" t="str">
        <f>IF($F633="", "", IF(NOT($G633=""), "", NETWORKDAYS(Dashboard!$AJ$1, $F633, Timesheet!$S$50:$S$89)-1))</f>
        <v/>
      </c>
      <c r="P633" s="39" t="str">
        <f t="shared" si="21"/>
        <v/>
      </c>
    </row>
    <row r="634" spans="1:16" x14ac:dyDescent="0.25">
      <c r="A634" s="14"/>
      <c r="B634" s="150" t="str">
        <f t="shared" si="20"/>
        <v/>
      </c>
      <c r="C634" s="14"/>
      <c r="D634" s="460"/>
      <c r="E634" s="445"/>
      <c r="F634" s="478"/>
      <c r="G634" s="489"/>
      <c r="H634" s="14"/>
      <c r="I634" s="39" t="str">
        <f>IF($F634="", "", IF(NOT($G634=""), IF($F634&lt;$G634, $N$7, $N$6), IF($F634=Dashboard!$AJ$1, $N$4, IF($F634&lt;Dashboard!$AJ$1, $N$5, IF($N634&lt;=$N$8, $N$3, $N$2)))))</f>
        <v/>
      </c>
      <c r="J634" s="14"/>
      <c r="N634" s="39" t="str">
        <f>IF($F634="", "", IF(NOT($G634=""), "", NETWORKDAYS(Dashboard!$AJ$1, $F634, Timesheet!$S$50:$S$89)-1))</f>
        <v/>
      </c>
      <c r="P634" s="39" t="str">
        <f t="shared" si="21"/>
        <v/>
      </c>
    </row>
    <row r="635" spans="1:16" x14ac:dyDescent="0.25">
      <c r="A635" s="14"/>
      <c r="B635" s="150" t="str">
        <f t="shared" si="20"/>
        <v/>
      </c>
      <c r="C635" s="14"/>
      <c r="D635" s="460"/>
      <c r="E635" s="445"/>
      <c r="F635" s="478"/>
      <c r="G635" s="489"/>
      <c r="H635" s="14"/>
      <c r="I635" s="39" t="str">
        <f>IF($F635="", "", IF(NOT($G635=""), IF($F635&lt;$G635, $N$7, $N$6), IF($F635=Dashboard!$AJ$1, $N$4, IF($F635&lt;Dashboard!$AJ$1, $N$5, IF($N635&lt;=$N$8, $N$3, $N$2)))))</f>
        <v/>
      </c>
      <c r="J635" s="14"/>
      <c r="N635" s="39" t="str">
        <f>IF($F635="", "", IF(NOT($G635=""), "", NETWORKDAYS(Dashboard!$AJ$1, $F635, Timesheet!$S$50:$S$89)-1))</f>
        <v/>
      </c>
      <c r="P635" s="39" t="str">
        <f t="shared" si="21"/>
        <v/>
      </c>
    </row>
    <row r="636" spans="1:16" x14ac:dyDescent="0.25">
      <c r="A636" s="14"/>
      <c r="B636" s="150" t="str">
        <f t="shared" si="20"/>
        <v/>
      </c>
      <c r="C636" s="14"/>
      <c r="D636" s="460"/>
      <c r="E636" s="445"/>
      <c r="F636" s="478"/>
      <c r="G636" s="489"/>
      <c r="H636" s="14"/>
      <c r="I636" s="39" t="str">
        <f>IF($F636="", "", IF(NOT($G636=""), IF($F636&lt;$G636, $N$7, $N$6), IF($F636=Dashboard!$AJ$1, $N$4, IF($F636&lt;Dashboard!$AJ$1, $N$5, IF($N636&lt;=$N$8, $N$3, $N$2)))))</f>
        <v/>
      </c>
      <c r="J636" s="14"/>
      <c r="N636" s="39" t="str">
        <f>IF($F636="", "", IF(NOT($G636=""), "", NETWORKDAYS(Dashboard!$AJ$1, $F636, Timesheet!$S$50:$S$89)-1))</f>
        <v/>
      </c>
      <c r="P636" s="39" t="str">
        <f t="shared" si="21"/>
        <v/>
      </c>
    </row>
    <row r="637" spans="1:16" x14ac:dyDescent="0.25">
      <c r="A637" s="14"/>
      <c r="B637" s="150" t="str">
        <f t="shared" si="20"/>
        <v/>
      </c>
      <c r="C637" s="14"/>
      <c r="D637" s="460"/>
      <c r="E637" s="445"/>
      <c r="F637" s="478"/>
      <c r="G637" s="489"/>
      <c r="H637" s="14"/>
      <c r="I637" s="39" t="str">
        <f>IF($F637="", "", IF(NOT($G637=""), IF($F637&lt;$G637, $N$7, $N$6), IF($F637=Dashboard!$AJ$1, $N$4, IF($F637&lt;Dashboard!$AJ$1, $N$5, IF($N637&lt;=$N$8, $N$3, $N$2)))))</f>
        <v/>
      </c>
      <c r="J637" s="14"/>
      <c r="N637" s="39" t="str">
        <f>IF($F637="", "", IF(NOT($G637=""), "", NETWORKDAYS(Dashboard!$AJ$1, $F637, Timesheet!$S$50:$S$89)-1))</f>
        <v/>
      </c>
      <c r="P637" s="39" t="str">
        <f t="shared" si="21"/>
        <v/>
      </c>
    </row>
    <row r="638" spans="1:16" x14ac:dyDescent="0.25">
      <c r="A638" s="14"/>
      <c r="B638" s="150" t="str">
        <f t="shared" si="20"/>
        <v/>
      </c>
      <c r="C638" s="14"/>
      <c r="D638" s="460"/>
      <c r="E638" s="445"/>
      <c r="F638" s="478"/>
      <c r="G638" s="489"/>
      <c r="H638" s="14"/>
      <c r="I638" s="39" t="str">
        <f>IF($F638="", "", IF(NOT($G638=""), IF($F638&lt;$G638, $N$7, $N$6), IF($F638=Dashboard!$AJ$1, $N$4, IF($F638&lt;Dashboard!$AJ$1, $N$5, IF($N638&lt;=$N$8, $N$3, $N$2)))))</f>
        <v/>
      </c>
      <c r="J638" s="14"/>
      <c r="N638" s="39" t="str">
        <f>IF($F638="", "", IF(NOT($G638=""), "", NETWORKDAYS(Dashboard!$AJ$1, $F638, Timesheet!$S$50:$S$89)-1))</f>
        <v/>
      </c>
      <c r="P638" s="39" t="str">
        <f t="shared" si="21"/>
        <v/>
      </c>
    </row>
    <row r="639" spans="1:16" x14ac:dyDescent="0.25">
      <c r="A639" s="14"/>
      <c r="B639" s="150" t="str">
        <f t="shared" si="20"/>
        <v/>
      </c>
      <c r="C639" s="14"/>
      <c r="D639" s="460"/>
      <c r="E639" s="445"/>
      <c r="F639" s="478"/>
      <c r="G639" s="489"/>
      <c r="H639" s="14"/>
      <c r="I639" s="39" t="str">
        <f>IF($F639="", "", IF(NOT($G639=""), IF($F639&lt;$G639, $N$7, $N$6), IF($F639=Dashboard!$AJ$1, $N$4, IF($F639&lt;Dashboard!$AJ$1, $N$5, IF($N639&lt;=$N$8, $N$3, $N$2)))))</f>
        <v/>
      </c>
      <c r="J639" s="14"/>
      <c r="N639" s="39" t="str">
        <f>IF($F639="", "", IF(NOT($G639=""), "", NETWORKDAYS(Dashboard!$AJ$1, $F639, Timesheet!$S$50:$S$89)-1))</f>
        <v/>
      </c>
      <c r="P639" s="39" t="str">
        <f t="shared" si="21"/>
        <v/>
      </c>
    </row>
    <row r="640" spans="1:16" x14ac:dyDescent="0.25">
      <c r="A640" s="14"/>
      <c r="B640" s="150" t="str">
        <f t="shared" si="20"/>
        <v/>
      </c>
      <c r="C640" s="14"/>
      <c r="D640" s="460"/>
      <c r="E640" s="445"/>
      <c r="F640" s="478"/>
      <c r="G640" s="489"/>
      <c r="H640" s="14"/>
      <c r="I640" s="39" t="str">
        <f>IF($F640="", "", IF(NOT($G640=""), IF($F640&lt;$G640, $N$7, $N$6), IF($F640=Dashboard!$AJ$1, $N$4, IF($F640&lt;Dashboard!$AJ$1, $N$5, IF($N640&lt;=$N$8, $N$3, $N$2)))))</f>
        <v/>
      </c>
      <c r="J640" s="14"/>
      <c r="N640" s="39" t="str">
        <f>IF($F640="", "", IF(NOT($G640=""), "", NETWORKDAYS(Dashboard!$AJ$1, $F640, Timesheet!$S$50:$S$89)-1))</f>
        <v/>
      </c>
      <c r="P640" s="39" t="str">
        <f t="shared" si="21"/>
        <v/>
      </c>
    </row>
    <row r="641" spans="1:16" x14ac:dyDescent="0.25">
      <c r="A641" s="14"/>
      <c r="B641" s="150" t="str">
        <f t="shared" si="20"/>
        <v/>
      </c>
      <c r="C641" s="14"/>
      <c r="D641" s="460"/>
      <c r="E641" s="445"/>
      <c r="F641" s="478"/>
      <c r="G641" s="489"/>
      <c r="H641" s="14"/>
      <c r="I641" s="39" t="str">
        <f>IF($F641="", "", IF(NOT($G641=""), IF($F641&lt;$G641, $N$7, $N$6), IF($F641=Dashboard!$AJ$1, $N$4, IF($F641&lt;Dashboard!$AJ$1, $N$5, IF($N641&lt;=$N$8, $N$3, $N$2)))))</f>
        <v/>
      </c>
      <c r="J641" s="14"/>
      <c r="N641" s="39" t="str">
        <f>IF($F641="", "", IF(NOT($G641=""), "", NETWORKDAYS(Dashboard!$AJ$1, $F641, Timesheet!$S$50:$S$89)-1))</f>
        <v/>
      </c>
      <c r="P641" s="39" t="str">
        <f t="shared" si="21"/>
        <v/>
      </c>
    </row>
    <row r="642" spans="1:16" x14ac:dyDescent="0.25">
      <c r="A642" s="14"/>
      <c r="B642" s="150" t="str">
        <f t="shared" si="20"/>
        <v/>
      </c>
      <c r="C642" s="14"/>
      <c r="D642" s="460"/>
      <c r="E642" s="445"/>
      <c r="F642" s="478"/>
      <c r="G642" s="489"/>
      <c r="H642" s="14"/>
      <c r="I642" s="39" t="str">
        <f>IF($F642="", "", IF(NOT($G642=""), IF($F642&lt;$G642, $N$7, $N$6), IF($F642=Dashboard!$AJ$1, $N$4, IF($F642&lt;Dashboard!$AJ$1, $N$5, IF($N642&lt;=$N$8, $N$3, $N$2)))))</f>
        <v/>
      </c>
      <c r="J642" s="14"/>
      <c r="N642" s="39" t="str">
        <f>IF($F642="", "", IF(NOT($G642=""), "", NETWORKDAYS(Dashboard!$AJ$1, $F642, Timesheet!$S$50:$S$89)-1))</f>
        <v/>
      </c>
      <c r="P642" s="39" t="str">
        <f t="shared" si="21"/>
        <v/>
      </c>
    </row>
    <row r="643" spans="1:16" x14ac:dyDescent="0.25">
      <c r="A643" s="14"/>
      <c r="B643" s="150" t="str">
        <f t="shared" si="20"/>
        <v/>
      </c>
      <c r="C643" s="14"/>
      <c r="D643" s="460"/>
      <c r="E643" s="445"/>
      <c r="F643" s="478"/>
      <c r="G643" s="489"/>
      <c r="H643" s="14"/>
      <c r="I643" s="39" t="str">
        <f>IF($F643="", "", IF(NOT($G643=""), IF($F643&lt;$G643, $N$7, $N$6), IF($F643=Dashboard!$AJ$1, $N$4, IF($F643&lt;Dashboard!$AJ$1, $N$5, IF($N643&lt;=$N$8, $N$3, $N$2)))))</f>
        <v/>
      </c>
      <c r="J643" s="14"/>
      <c r="N643" s="39" t="str">
        <f>IF($F643="", "", IF(NOT($G643=""), "", NETWORKDAYS(Dashboard!$AJ$1, $F643, Timesheet!$S$50:$S$89)-1))</f>
        <v/>
      </c>
      <c r="P643" s="39" t="str">
        <f t="shared" si="21"/>
        <v/>
      </c>
    </row>
    <row r="644" spans="1:16" x14ac:dyDescent="0.25">
      <c r="A644" s="14"/>
      <c r="B644" s="150" t="str">
        <f t="shared" si="20"/>
        <v/>
      </c>
      <c r="C644" s="14"/>
      <c r="D644" s="460"/>
      <c r="E644" s="445"/>
      <c r="F644" s="478"/>
      <c r="G644" s="489"/>
      <c r="H644" s="14"/>
      <c r="I644" s="39" t="str">
        <f>IF($F644="", "", IF(NOT($G644=""), IF($F644&lt;$G644, $N$7, $N$6), IF($F644=Dashboard!$AJ$1, $N$4, IF($F644&lt;Dashboard!$AJ$1, $N$5, IF($N644&lt;=$N$8, $N$3, $N$2)))))</f>
        <v/>
      </c>
      <c r="J644" s="14"/>
      <c r="N644" s="39" t="str">
        <f>IF($F644="", "", IF(NOT($G644=""), "", NETWORKDAYS(Dashboard!$AJ$1, $F644, Timesheet!$S$50:$S$89)-1))</f>
        <v/>
      </c>
      <c r="P644" s="39" t="str">
        <f t="shared" si="21"/>
        <v/>
      </c>
    </row>
    <row r="645" spans="1:16" x14ac:dyDescent="0.25">
      <c r="A645" s="14"/>
      <c r="B645" s="150" t="str">
        <f t="shared" si="20"/>
        <v/>
      </c>
      <c r="C645" s="14"/>
      <c r="D645" s="460"/>
      <c r="E645" s="445"/>
      <c r="F645" s="478"/>
      <c r="G645" s="489"/>
      <c r="H645" s="14"/>
      <c r="I645" s="39" t="str">
        <f>IF($F645="", "", IF(NOT($G645=""), IF($F645&lt;$G645, $N$7, $N$6), IF($F645=Dashboard!$AJ$1, $N$4, IF($F645&lt;Dashboard!$AJ$1, $N$5, IF($N645&lt;=$N$8, $N$3, $N$2)))))</f>
        <v/>
      </c>
      <c r="J645" s="14"/>
      <c r="N645" s="39" t="str">
        <f>IF($F645="", "", IF(NOT($G645=""), "", NETWORKDAYS(Dashboard!$AJ$1, $F645, Timesheet!$S$50:$S$89)-1))</f>
        <v/>
      </c>
      <c r="P645" s="39" t="str">
        <f t="shared" si="21"/>
        <v/>
      </c>
    </row>
    <row r="646" spans="1:16" x14ac:dyDescent="0.25">
      <c r="A646" s="14"/>
      <c r="B646" s="150" t="str">
        <f t="shared" si="20"/>
        <v/>
      </c>
      <c r="C646" s="14"/>
      <c r="D646" s="460"/>
      <c r="E646" s="445"/>
      <c r="F646" s="478"/>
      <c r="G646" s="489"/>
      <c r="H646" s="14"/>
      <c r="I646" s="39" t="str">
        <f>IF($F646="", "", IF(NOT($G646=""), IF($F646&lt;$G646, $N$7, $N$6), IF($F646=Dashboard!$AJ$1, $N$4, IF($F646&lt;Dashboard!$AJ$1, $N$5, IF($N646&lt;=$N$8, $N$3, $N$2)))))</f>
        <v/>
      </c>
      <c r="J646" s="14"/>
      <c r="N646" s="39" t="str">
        <f>IF($F646="", "", IF(NOT($G646=""), "", NETWORKDAYS(Dashboard!$AJ$1, $F646, Timesheet!$S$50:$S$89)-1))</f>
        <v/>
      </c>
      <c r="P646" s="39" t="str">
        <f t="shared" si="21"/>
        <v/>
      </c>
    </row>
    <row r="647" spans="1:16" x14ac:dyDescent="0.25">
      <c r="A647" s="14"/>
      <c r="B647" s="150" t="str">
        <f t="shared" si="20"/>
        <v/>
      </c>
      <c r="C647" s="14"/>
      <c r="D647" s="460"/>
      <c r="E647" s="445"/>
      <c r="F647" s="478"/>
      <c r="G647" s="489"/>
      <c r="H647" s="14"/>
      <c r="I647" s="39" t="str">
        <f>IF($F647="", "", IF(NOT($G647=""), IF($F647&lt;$G647, $N$7, $N$6), IF($F647=Dashboard!$AJ$1, $N$4, IF($F647&lt;Dashboard!$AJ$1, $N$5, IF($N647&lt;=$N$8, $N$3, $N$2)))))</f>
        <v/>
      </c>
      <c r="J647" s="14"/>
      <c r="N647" s="39" t="str">
        <f>IF($F647="", "", IF(NOT($G647=""), "", NETWORKDAYS(Dashboard!$AJ$1, $F647, Timesheet!$S$50:$S$89)-1))</f>
        <v/>
      </c>
      <c r="P647" s="39" t="str">
        <f t="shared" si="21"/>
        <v/>
      </c>
    </row>
    <row r="648" spans="1:16" x14ac:dyDescent="0.25">
      <c r="A648" s="14"/>
      <c r="B648" s="150" t="str">
        <f t="shared" si="20"/>
        <v/>
      </c>
      <c r="C648" s="14"/>
      <c r="D648" s="460"/>
      <c r="E648" s="445"/>
      <c r="F648" s="478"/>
      <c r="G648" s="489"/>
      <c r="H648" s="14"/>
      <c r="I648" s="39" t="str">
        <f>IF($F648="", "", IF(NOT($G648=""), IF($F648&lt;$G648, $N$7, $N$6), IF($F648=Dashboard!$AJ$1, $N$4, IF($F648&lt;Dashboard!$AJ$1, $N$5, IF($N648&lt;=$N$8, $N$3, $N$2)))))</f>
        <v/>
      </c>
      <c r="J648" s="14"/>
      <c r="N648" s="39" t="str">
        <f>IF($F648="", "", IF(NOT($G648=""), "", NETWORKDAYS(Dashboard!$AJ$1, $F648, Timesheet!$S$50:$S$89)-1))</f>
        <v/>
      </c>
      <c r="P648" s="39" t="str">
        <f t="shared" si="21"/>
        <v/>
      </c>
    </row>
    <row r="649" spans="1:16" x14ac:dyDescent="0.25">
      <c r="A649" s="14"/>
      <c r="B649" s="150" t="str">
        <f t="shared" si="20"/>
        <v/>
      </c>
      <c r="C649" s="14"/>
      <c r="D649" s="460"/>
      <c r="E649" s="445"/>
      <c r="F649" s="478"/>
      <c r="G649" s="489"/>
      <c r="H649" s="14"/>
      <c r="I649" s="39" t="str">
        <f>IF($F649="", "", IF(NOT($G649=""), IF($F649&lt;$G649, $N$7, $N$6), IF($F649=Dashboard!$AJ$1, $N$4, IF($F649&lt;Dashboard!$AJ$1, $N$5, IF($N649&lt;=$N$8, $N$3, $N$2)))))</f>
        <v/>
      </c>
      <c r="J649" s="14"/>
      <c r="N649" s="39" t="str">
        <f>IF($F649="", "", IF(NOT($G649=""), "", NETWORKDAYS(Dashboard!$AJ$1, $F649, Timesheet!$S$50:$S$89)-1))</f>
        <v/>
      </c>
      <c r="P649" s="39" t="str">
        <f t="shared" si="21"/>
        <v/>
      </c>
    </row>
    <row r="650" spans="1:16" x14ac:dyDescent="0.25">
      <c r="A650" s="14"/>
      <c r="B650" s="150" t="str">
        <f t="shared" si="20"/>
        <v/>
      </c>
      <c r="C650" s="14"/>
      <c r="D650" s="460"/>
      <c r="E650" s="445"/>
      <c r="F650" s="478"/>
      <c r="G650" s="489"/>
      <c r="H650" s="14"/>
      <c r="I650" s="39" t="str">
        <f>IF($F650="", "", IF(NOT($G650=""), IF($F650&lt;$G650, $N$7, $N$6), IF($F650=Dashboard!$AJ$1, $N$4, IF($F650&lt;Dashboard!$AJ$1, $N$5, IF($N650&lt;=$N$8, $N$3, $N$2)))))</f>
        <v/>
      </c>
      <c r="J650" s="14"/>
      <c r="N650" s="39" t="str">
        <f>IF($F650="", "", IF(NOT($G650=""), "", NETWORKDAYS(Dashboard!$AJ$1, $F650, Timesheet!$S$50:$S$89)-1))</f>
        <v/>
      </c>
      <c r="P650" s="39" t="str">
        <f t="shared" si="21"/>
        <v/>
      </c>
    </row>
    <row r="651" spans="1:16" x14ac:dyDescent="0.25">
      <c r="A651" s="14"/>
      <c r="B651" s="150" t="str">
        <f t="shared" si="20"/>
        <v/>
      </c>
      <c r="C651" s="14"/>
      <c r="D651" s="460"/>
      <c r="E651" s="445"/>
      <c r="F651" s="478"/>
      <c r="G651" s="489"/>
      <c r="H651" s="14"/>
      <c r="I651" s="39" t="str">
        <f>IF($F651="", "", IF(NOT($G651=""), IF($F651&lt;$G651, $N$7, $N$6), IF($F651=Dashboard!$AJ$1, $N$4, IF($F651&lt;Dashboard!$AJ$1, $N$5, IF($N651&lt;=$N$8, $N$3, $N$2)))))</f>
        <v/>
      </c>
      <c r="J651" s="14"/>
      <c r="N651" s="39" t="str">
        <f>IF($F651="", "", IF(NOT($G651=""), "", NETWORKDAYS(Dashboard!$AJ$1, $F651, Timesheet!$S$50:$S$89)-1))</f>
        <v/>
      </c>
      <c r="P651" s="39" t="str">
        <f t="shared" si="21"/>
        <v/>
      </c>
    </row>
    <row r="652" spans="1:16" x14ac:dyDescent="0.25">
      <c r="A652" s="14"/>
      <c r="B652" s="150" t="str">
        <f t="shared" ref="B652:B715" si="22">IFERROR(INDEX($B$5:$B$7, MATCH($I652, $D$5:$D$7, 0)), "")</f>
        <v/>
      </c>
      <c r="C652" s="14"/>
      <c r="D652" s="460"/>
      <c r="E652" s="445"/>
      <c r="F652" s="478"/>
      <c r="G652" s="489"/>
      <c r="H652" s="14"/>
      <c r="I652" s="39" t="str">
        <f>IF($F652="", "", IF(NOT($G652=""), IF($F652&lt;$G652, $N$7, $N$6), IF($F652=Dashboard!$AJ$1, $N$4, IF($F652&lt;Dashboard!$AJ$1, $N$5, IF($N652&lt;=$N$8, $N$3, $N$2)))))</f>
        <v/>
      </c>
      <c r="J652" s="14"/>
      <c r="N652" s="39" t="str">
        <f>IF($F652="", "", IF(NOT($G652=""), "", NETWORKDAYS(Dashboard!$AJ$1, $F652, Timesheet!$S$50:$S$89)-1))</f>
        <v/>
      </c>
      <c r="P652" s="39" t="str">
        <f t="shared" ref="P652:P715" si="23">IF($I652="", "", IF(COUNTIF($G$2:$G$5, $I652)&gt;0, $P$7, $I652))</f>
        <v/>
      </c>
    </row>
    <row r="653" spans="1:16" x14ac:dyDescent="0.25">
      <c r="A653" s="14"/>
      <c r="B653" s="150" t="str">
        <f t="shared" si="22"/>
        <v/>
      </c>
      <c r="C653" s="14"/>
      <c r="D653" s="460"/>
      <c r="E653" s="445"/>
      <c r="F653" s="478"/>
      <c r="G653" s="489"/>
      <c r="H653" s="14"/>
      <c r="I653" s="39" t="str">
        <f>IF($F653="", "", IF(NOT($G653=""), IF($F653&lt;$G653, $N$7, $N$6), IF($F653=Dashboard!$AJ$1, $N$4, IF($F653&lt;Dashboard!$AJ$1, $N$5, IF($N653&lt;=$N$8, $N$3, $N$2)))))</f>
        <v/>
      </c>
      <c r="J653" s="14"/>
      <c r="N653" s="39" t="str">
        <f>IF($F653="", "", IF(NOT($G653=""), "", NETWORKDAYS(Dashboard!$AJ$1, $F653, Timesheet!$S$50:$S$89)-1))</f>
        <v/>
      </c>
      <c r="P653" s="39" t="str">
        <f t="shared" si="23"/>
        <v/>
      </c>
    </row>
    <row r="654" spans="1:16" x14ac:dyDescent="0.25">
      <c r="A654" s="14"/>
      <c r="B654" s="150" t="str">
        <f t="shared" si="22"/>
        <v/>
      </c>
      <c r="C654" s="14"/>
      <c r="D654" s="460"/>
      <c r="E654" s="445"/>
      <c r="F654" s="478"/>
      <c r="G654" s="489"/>
      <c r="H654" s="14"/>
      <c r="I654" s="39" t="str">
        <f>IF($F654="", "", IF(NOT($G654=""), IF($F654&lt;$G654, $N$7, $N$6), IF($F654=Dashboard!$AJ$1, $N$4, IF($F654&lt;Dashboard!$AJ$1, $N$5, IF($N654&lt;=$N$8, $N$3, $N$2)))))</f>
        <v/>
      </c>
      <c r="J654" s="14"/>
      <c r="N654" s="39" t="str">
        <f>IF($F654="", "", IF(NOT($G654=""), "", NETWORKDAYS(Dashboard!$AJ$1, $F654, Timesheet!$S$50:$S$89)-1))</f>
        <v/>
      </c>
      <c r="P654" s="39" t="str">
        <f t="shared" si="23"/>
        <v/>
      </c>
    </row>
    <row r="655" spans="1:16" x14ac:dyDescent="0.25">
      <c r="A655" s="14"/>
      <c r="B655" s="150" t="str">
        <f t="shared" si="22"/>
        <v/>
      </c>
      <c r="C655" s="14"/>
      <c r="D655" s="460"/>
      <c r="E655" s="445"/>
      <c r="F655" s="478"/>
      <c r="G655" s="489"/>
      <c r="H655" s="14"/>
      <c r="I655" s="39" t="str">
        <f>IF($F655="", "", IF(NOT($G655=""), IF($F655&lt;$G655, $N$7, $N$6), IF($F655=Dashboard!$AJ$1, $N$4, IF($F655&lt;Dashboard!$AJ$1, $N$5, IF($N655&lt;=$N$8, $N$3, $N$2)))))</f>
        <v/>
      </c>
      <c r="J655" s="14"/>
      <c r="N655" s="39" t="str">
        <f>IF($F655="", "", IF(NOT($G655=""), "", NETWORKDAYS(Dashboard!$AJ$1, $F655, Timesheet!$S$50:$S$89)-1))</f>
        <v/>
      </c>
      <c r="P655" s="39" t="str">
        <f t="shared" si="23"/>
        <v/>
      </c>
    </row>
    <row r="656" spans="1:16" x14ac:dyDescent="0.25">
      <c r="A656" s="14"/>
      <c r="B656" s="150" t="str">
        <f t="shared" si="22"/>
        <v/>
      </c>
      <c r="C656" s="14"/>
      <c r="D656" s="460"/>
      <c r="E656" s="445"/>
      <c r="F656" s="478"/>
      <c r="G656" s="489"/>
      <c r="H656" s="14"/>
      <c r="I656" s="39" t="str">
        <f>IF($F656="", "", IF(NOT($G656=""), IF($F656&lt;$G656, $N$7, $N$6), IF($F656=Dashboard!$AJ$1, $N$4, IF($F656&lt;Dashboard!$AJ$1, $N$5, IF($N656&lt;=$N$8, $N$3, $N$2)))))</f>
        <v/>
      </c>
      <c r="J656" s="14"/>
      <c r="N656" s="39" t="str">
        <f>IF($F656="", "", IF(NOT($G656=""), "", NETWORKDAYS(Dashboard!$AJ$1, $F656, Timesheet!$S$50:$S$89)-1))</f>
        <v/>
      </c>
      <c r="P656" s="39" t="str">
        <f t="shared" si="23"/>
        <v/>
      </c>
    </row>
    <row r="657" spans="1:16" x14ac:dyDescent="0.25">
      <c r="A657" s="14"/>
      <c r="B657" s="150" t="str">
        <f t="shared" si="22"/>
        <v/>
      </c>
      <c r="C657" s="14"/>
      <c r="D657" s="460"/>
      <c r="E657" s="445"/>
      <c r="F657" s="478"/>
      <c r="G657" s="489"/>
      <c r="H657" s="14"/>
      <c r="I657" s="39" t="str">
        <f>IF($F657="", "", IF(NOT($G657=""), IF($F657&lt;$G657, $N$7, $N$6), IF($F657=Dashboard!$AJ$1, $N$4, IF($F657&lt;Dashboard!$AJ$1, $N$5, IF($N657&lt;=$N$8, $N$3, $N$2)))))</f>
        <v/>
      </c>
      <c r="J657" s="14"/>
      <c r="N657" s="39" t="str">
        <f>IF($F657="", "", IF(NOT($G657=""), "", NETWORKDAYS(Dashboard!$AJ$1, $F657, Timesheet!$S$50:$S$89)-1))</f>
        <v/>
      </c>
      <c r="P657" s="39" t="str">
        <f t="shared" si="23"/>
        <v/>
      </c>
    </row>
    <row r="658" spans="1:16" x14ac:dyDescent="0.25">
      <c r="A658" s="14"/>
      <c r="B658" s="150" t="str">
        <f t="shared" si="22"/>
        <v/>
      </c>
      <c r="C658" s="14"/>
      <c r="D658" s="460"/>
      <c r="E658" s="445"/>
      <c r="F658" s="478"/>
      <c r="G658" s="489"/>
      <c r="H658" s="14"/>
      <c r="I658" s="39" t="str">
        <f>IF($F658="", "", IF(NOT($G658=""), IF($F658&lt;$G658, $N$7, $N$6), IF($F658=Dashboard!$AJ$1, $N$4, IF($F658&lt;Dashboard!$AJ$1, $N$5, IF($N658&lt;=$N$8, $N$3, $N$2)))))</f>
        <v/>
      </c>
      <c r="J658" s="14"/>
      <c r="N658" s="39" t="str">
        <f>IF($F658="", "", IF(NOT($G658=""), "", NETWORKDAYS(Dashboard!$AJ$1, $F658, Timesheet!$S$50:$S$89)-1))</f>
        <v/>
      </c>
      <c r="P658" s="39" t="str">
        <f t="shared" si="23"/>
        <v/>
      </c>
    </row>
    <row r="659" spans="1:16" x14ac:dyDescent="0.25">
      <c r="A659" s="14"/>
      <c r="B659" s="150" t="str">
        <f t="shared" si="22"/>
        <v/>
      </c>
      <c r="C659" s="14"/>
      <c r="D659" s="460"/>
      <c r="E659" s="445"/>
      <c r="F659" s="478"/>
      <c r="G659" s="489"/>
      <c r="H659" s="14"/>
      <c r="I659" s="39" t="str">
        <f>IF($F659="", "", IF(NOT($G659=""), IF($F659&lt;$G659, $N$7, $N$6), IF($F659=Dashboard!$AJ$1, $N$4, IF($F659&lt;Dashboard!$AJ$1, $N$5, IF($N659&lt;=$N$8, $N$3, $N$2)))))</f>
        <v/>
      </c>
      <c r="J659" s="14"/>
      <c r="N659" s="39" t="str">
        <f>IF($F659="", "", IF(NOT($G659=""), "", NETWORKDAYS(Dashboard!$AJ$1, $F659, Timesheet!$S$50:$S$89)-1))</f>
        <v/>
      </c>
      <c r="P659" s="39" t="str">
        <f t="shared" si="23"/>
        <v/>
      </c>
    </row>
    <row r="660" spans="1:16" x14ac:dyDescent="0.25">
      <c r="A660" s="14"/>
      <c r="B660" s="150" t="str">
        <f t="shared" si="22"/>
        <v/>
      </c>
      <c r="C660" s="14"/>
      <c r="D660" s="460"/>
      <c r="E660" s="445"/>
      <c r="F660" s="478"/>
      <c r="G660" s="489"/>
      <c r="H660" s="14"/>
      <c r="I660" s="39" t="str">
        <f>IF($F660="", "", IF(NOT($G660=""), IF($F660&lt;$G660, $N$7, $N$6), IF($F660=Dashboard!$AJ$1, $N$4, IF($F660&lt;Dashboard!$AJ$1, $N$5, IF($N660&lt;=$N$8, $N$3, $N$2)))))</f>
        <v/>
      </c>
      <c r="J660" s="14"/>
      <c r="N660" s="39" t="str">
        <f>IF($F660="", "", IF(NOT($G660=""), "", NETWORKDAYS(Dashboard!$AJ$1, $F660, Timesheet!$S$50:$S$89)-1))</f>
        <v/>
      </c>
      <c r="P660" s="39" t="str">
        <f t="shared" si="23"/>
        <v/>
      </c>
    </row>
    <row r="661" spans="1:16" x14ac:dyDescent="0.25">
      <c r="A661" s="14"/>
      <c r="B661" s="150" t="str">
        <f t="shared" si="22"/>
        <v/>
      </c>
      <c r="C661" s="14"/>
      <c r="D661" s="460"/>
      <c r="E661" s="445"/>
      <c r="F661" s="478"/>
      <c r="G661" s="489"/>
      <c r="H661" s="14"/>
      <c r="I661" s="39" t="str">
        <f>IF($F661="", "", IF(NOT($G661=""), IF($F661&lt;$G661, $N$7, $N$6), IF($F661=Dashboard!$AJ$1, $N$4, IF($F661&lt;Dashboard!$AJ$1, $N$5, IF($N661&lt;=$N$8, $N$3, $N$2)))))</f>
        <v/>
      </c>
      <c r="J661" s="14"/>
      <c r="N661" s="39" t="str">
        <f>IF($F661="", "", IF(NOT($G661=""), "", NETWORKDAYS(Dashboard!$AJ$1, $F661, Timesheet!$S$50:$S$89)-1))</f>
        <v/>
      </c>
      <c r="P661" s="39" t="str">
        <f t="shared" si="23"/>
        <v/>
      </c>
    </row>
    <row r="662" spans="1:16" x14ac:dyDescent="0.25">
      <c r="A662" s="14"/>
      <c r="B662" s="150" t="str">
        <f t="shared" si="22"/>
        <v/>
      </c>
      <c r="C662" s="14"/>
      <c r="D662" s="460"/>
      <c r="E662" s="445"/>
      <c r="F662" s="478"/>
      <c r="G662" s="489"/>
      <c r="H662" s="14"/>
      <c r="I662" s="39" t="str">
        <f>IF($F662="", "", IF(NOT($G662=""), IF($F662&lt;$G662, $N$7, $N$6), IF($F662=Dashboard!$AJ$1, $N$4, IF($F662&lt;Dashboard!$AJ$1, $N$5, IF($N662&lt;=$N$8, $N$3, $N$2)))))</f>
        <v/>
      </c>
      <c r="J662" s="14"/>
      <c r="N662" s="39" t="str">
        <f>IF($F662="", "", IF(NOT($G662=""), "", NETWORKDAYS(Dashboard!$AJ$1, $F662, Timesheet!$S$50:$S$89)-1))</f>
        <v/>
      </c>
      <c r="P662" s="39" t="str">
        <f t="shared" si="23"/>
        <v/>
      </c>
    </row>
    <row r="663" spans="1:16" x14ac:dyDescent="0.25">
      <c r="A663" s="14"/>
      <c r="B663" s="150" t="str">
        <f t="shared" si="22"/>
        <v/>
      </c>
      <c r="C663" s="14"/>
      <c r="D663" s="460"/>
      <c r="E663" s="445"/>
      <c r="F663" s="478"/>
      <c r="G663" s="489"/>
      <c r="H663" s="14"/>
      <c r="I663" s="39" t="str">
        <f>IF($F663="", "", IF(NOT($G663=""), IF($F663&lt;$G663, $N$7, $N$6), IF($F663=Dashboard!$AJ$1, $N$4, IF($F663&lt;Dashboard!$AJ$1, $N$5, IF($N663&lt;=$N$8, $N$3, $N$2)))))</f>
        <v/>
      </c>
      <c r="J663" s="14"/>
      <c r="N663" s="39" t="str">
        <f>IF($F663="", "", IF(NOT($G663=""), "", NETWORKDAYS(Dashboard!$AJ$1, $F663, Timesheet!$S$50:$S$89)-1))</f>
        <v/>
      </c>
      <c r="P663" s="39" t="str">
        <f t="shared" si="23"/>
        <v/>
      </c>
    </row>
    <row r="664" spans="1:16" x14ac:dyDescent="0.25">
      <c r="A664" s="14"/>
      <c r="B664" s="150" t="str">
        <f t="shared" si="22"/>
        <v/>
      </c>
      <c r="C664" s="14"/>
      <c r="D664" s="460"/>
      <c r="E664" s="445"/>
      <c r="F664" s="478"/>
      <c r="G664" s="489"/>
      <c r="H664" s="14"/>
      <c r="I664" s="39" t="str">
        <f>IF($F664="", "", IF(NOT($G664=""), IF($F664&lt;$G664, $N$7, $N$6), IF($F664=Dashboard!$AJ$1, $N$4, IF($F664&lt;Dashboard!$AJ$1, $N$5, IF($N664&lt;=$N$8, $N$3, $N$2)))))</f>
        <v/>
      </c>
      <c r="J664" s="14"/>
      <c r="N664" s="39" t="str">
        <f>IF($F664="", "", IF(NOT($G664=""), "", NETWORKDAYS(Dashboard!$AJ$1, $F664, Timesheet!$S$50:$S$89)-1))</f>
        <v/>
      </c>
      <c r="P664" s="39" t="str">
        <f t="shared" si="23"/>
        <v/>
      </c>
    </row>
    <row r="665" spans="1:16" x14ac:dyDescent="0.25">
      <c r="A665" s="14"/>
      <c r="B665" s="150" t="str">
        <f t="shared" si="22"/>
        <v/>
      </c>
      <c r="C665" s="14"/>
      <c r="D665" s="460"/>
      <c r="E665" s="445"/>
      <c r="F665" s="478"/>
      <c r="G665" s="489"/>
      <c r="H665" s="14"/>
      <c r="I665" s="39" t="str">
        <f>IF($F665="", "", IF(NOT($G665=""), IF($F665&lt;$G665, $N$7, $N$6), IF($F665=Dashboard!$AJ$1, $N$4, IF($F665&lt;Dashboard!$AJ$1, $N$5, IF($N665&lt;=$N$8, $N$3, $N$2)))))</f>
        <v/>
      </c>
      <c r="J665" s="14"/>
      <c r="N665" s="39" t="str">
        <f>IF($F665="", "", IF(NOT($G665=""), "", NETWORKDAYS(Dashboard!$AJ$1, $F665, Timesheet!$S$50:$S$89)-1))</f>
        <v/>
      </c>
      <c r="P665" s="39" t="str">
        <f t="shared" si="23"/>
        <v/>
      </c>
    </row>
    <row r="666" spans="1:16" x14ac:dyDescent="0.25">
      <c r="A666" s="14"/>
      <c r="B666" s="150" t="str">
        <f t="shared" si="22"/>
        <v/>
      </c>
      <c r="C666" s="14"/>
      <c r="D666" s="460"/>
      <c r="E666" s="445"/>
      <c r="F666" s="478"/>
      <c r="G666" s="489"/>
      <c r="H666" s="14"/>
      <c r="I666" s="39" t="str">
        <f>IF($F666="", "", IF(NOT($G666=""), IF($F666&lt;$G666, $N$7, $N$6), IF($F666=Dashboard!$AJ$1, $N$4, IF($F666&lt;Dashboard!$AJ$1, $N$5, IF($N666&lt;=$N$8, $N$3, $N$2)))))</f>
        <v/>
      </c>
      <c r="J666" s="14"/>
      <c r="N666" s="39" t="str">
        <f>IF($F666="", "", IF(NOT($G666=""), "", NETWORKDAYS(Dashboard!$AJ$1, $F666, Timesheet!$S$50:$S$89)-1))</f>
        <v/>
      </c>
      <c r="P666" s="39" t="str">
        <f t="shared" si="23"/>
        <v/>
      </c>
    </row>
    <row r="667" spans="1:16" x14ac:dyDescent="0.25">
      <c r="A667" s="14"/>
      <c r="B667" s="150" t="str">
        <f t="shared" si="22"/>
        <v/>
      </c>
      <c r="C667" s="14"/>
      <c r="D667" s="460"/>
      <c r="E667" s="445"/>
      <c r="F667" s="478"/>
      <c r="G667" s="489"/>
      <c r="H667" s="14"/>
      <c r="I667" s="39" t="str">
        <f>IF($F667="", "", IF(NOT($G667=""), IF($F667&lt;$G667, $N$7, $N$6), IF($F667=Dashboard!$AJ$1, $N$4, IF($F667&lt;Dashboard!$AJ$1, $N$5, IF($N667&lt;=$N$8, $N$3, $N$2)))))</f>
        <v/>
      </c>
      <c r="J667" s="14"/>
      <c r="N667" s="39" t="str">
        <f>IF($F667="", "", IF(NOT($G667=""), "", NETWORKDAYS(Dashboard!$AJ$1, $F667, Timesheet!$S$50:$S$89)-1))</f>
        <v/>
      </c>
      <c r="P667" s="39" t="str">
        <f t="shared" si="23"/>
        <v/>
      </c>
    </row>
    <row r="668" spans="1:16" x14ac:dyDescent="0.25">
      <c r="A668" s="14"/>
      <c r="B668" s="150" t="str">
        <f t="shared" si="22"/>
        <v/>
      </c>
      <c r="C668" s="14"/>
      <c r="D668" s="460"/>
      <c r="E668" s="445"/>
      <c r="F668" s="478"/>
      <c r="G668" s="489"/>
      <c r="H668" s="14"/>
      <c r="I668" s="39" t="str">
        <f>IF($F668="", "", IF(NOT($G668=""), IF($F668&lt;$G668, $N$7, $N$6), IF($F668=Dashboard!$AJ$1, $N$4, IF($F668&lt;Dashboard!$AJ$1, $N$5, IF($N668&lt;=$N$8, $N$3, $N$2)))))</f>
        <v/>
      </c>
      <c r="J668" s="14"/>
      <c r="N668" s="39" t="str">
        <f>IF($F668="", "", IF(NOT($G668=""), "", NETWORKDAYS(Dashboard!$AJ$1, $F668, Timesheet!$S$50:$S$89)-1))</f>
        <v/>
      </c>
      <c r="P668" s="39" t="str">
        <f t="shared" si="23"/>
        <v/>
      </c>
    </row>
    <row r="669" spans="1:16" x14ac:dyDescent="0.25">
      <c r="A669" s="14"/>
      <c r="B669" s="150" t="str">
        <f t="shared" si="22"/>
        <v/>
      </c>
      <c r="C669" s="14"/>
      <c r="D669" s="460"/>
      <c r="E669" s="445"/>
      <c r="F669" s="478"/>
      <c r="G669" s="489"/>
      <c r="H669" s="14"/>
      <c r="I669" s="39" t="str">
        <f>IF($F669="", "", IF(NOT($G669=""), IF($F669&lt;$G669, $N$7, $N$6), IF($F669=Dashboard!$AJ$1, $N$4, IF($F669&lt;Dashboard!$AJ$1, $N$5, IF($N669&lt;=$N$8, $N$3, $N$2)))))</f>
        <v/>
      </c>
      <c r="J669" s="14"/>
      <c r="N669" s="39" t="str">
        <f>IF($F669="", "", IF(NOT($G669=""), "", NETWORKDAYS(Dashboard!$AJ$1, $F669, Timesheet!$S$50:$S$89)-1))</f>
        <v/>
      </c>
      <c r="P669" s="39" t="str">
        <f t="shared" si="23"/>
        <v/>
      </c>
    </row>
    <row r="670" spans="1:16" x14ac:dyDescent="0.25">
      <c r="A670" s="14"/>
      <c r="B670" s="150" t="str">
        <f t="shared" si="22"/>
        <v/>
      </c>
      <c r="C670" s="14"/>
      <c r="D670" s="460"/>
      <c r="E670" s="445"/>
      <c r="F670" s="478"/>
      <c r="G670" s="489"/>
      <c r="H670" s="14"/>
      <c r="I670" s="39" t="str">
        <f>IF($F670="", "", IF(NOT($G670=""), IF($F670&lt;$G670, $N$7, $N$6), IF($F670=Dashboard!$AJ$1, $N$4, IF($F670&lt;Dashboard!$AJ$1, $N$5, IF($N670&lt;=$N$8, $N$3, $N$2)))))</f>
        <v/>
      </c>
      <c r="J670" s="14"/>
      <c r="N670" s="39" t="str">
        <f>IF($F670="", "", IF(NOT($G670=""), "", NETWORKDAYS(Dashboard!$AJ$1, $F670, Timesheet!$S$50:$S$89)-1))</f>
        <v/>
      </c>
      <c r="P670" s="39" t="str">
        <f t="shared" si="23"/>
        <v/>
      </c>
    </row>
    <row r="671" spans="1:16" x14ac:dyDescent="0.25">
      <c r="A671" s="14"/>
      <c r="B671" s="150" t="str">
        <f t="shared" si="22"/>
        <v/>
      </c>
      <c r="C671" s="14"/>
      <c r="D671" s="460"/>
      <c r="E671" s="445"/>
      <c r="F671" s="478"/>
      <c r="G671" s="489"/>
      <c r="H671" s="14"/>
      <c r="I671" s="39" t="str">
        <f>IF($F671="", "", IF(NOT($G671=""), IF($F671&lt;$G671, $N$7, $N$6), IF($F671=Dashboard!$AJ$1, $N$4, IF($F671&lt;Dashboard!$AJ$1, $N$5, IF($N671&lt;=$N$8, $N$3, $N$2)))))</f>
        <v/>
      </c>
      <c r="J671" s="14"/>
      <c r="N671" s="39" t="str">
        <f>IF($F671="", "", IF(NOT($G671=""), "", NETWORKDAYS(Dashboard!$AJ$1, $F671, Timesheet!$S$50:$S$89)-1))</f>
        <v/>
      </c>
      <c r="P671" s="39" t="str">
        <f t="shared" si="23"/>
        <v/>
      </c>
    </row>
    <row r="672" spans="1:16" x14ac:dyDescent="0.25">
      <c r="A672" s="14"/>
      <c r="B672" s="150" t="str">
        <f t="shared" si="22"/>
        <v/>
      </c>
      <c r="C672" s="14"/>
      <c r="D672" s="460"/>
      <c r="E672" s="445"/>
      <c r="F672" s="478"/>
      <c r="G672" s="489"/>
      <c r="H672" s="14"/>
      <c r="I672" s="39" t="str">
        <f>IF($F672="", "", IF(NOT($G672=""), IF($F672&lt;$G672, $N$7, $N$6), IF($F672=Dashboard!$AJ$1, $N$4, IF($F672&lt;Dashboard!$AJ$1, $N$5, IF($N672&lt;=$N$8, $N$3, $N$2)))))</f>
        <v/>
      </c>
      <c r="J672" s="14"/>
      <c r="N672" s="39" t="str">
        <f>IF($F672="", "", IF(NOT($G672=""), "", NETWORKDAYS(Dashboard!$AJ$1, $F672, Timesheet!$S$50:$S$89)-1))</f>
        <v/>
      </c>
      <c r="P672" s="39" t="str">
        <f t="shared" si="23"/>
        <v/>
      </c>
    </row>
    <row r="673" spans="1:16" x14ac:dyDescent="0.25">
      <c r="A673" s="14"/>
      <c r="B673" s="150" t="str">
        <f t="shared" si="22"/>
        <v/>
      </c>
      <c r="C673" s="14"/>
      <c r="D673" s="460"/>
      <c r="E673" s="445"/>
      <c r="F673" s="478"/>
      <c r="G673" s="489"/>
      <c r="H673" s="14"/>
      <c r="I673" s="39" t="str">
        <f>IF($F673="", "", IF(NOT($G673=""), IF($F673&lt;$G673, $N$7, $N$6), IF($F673=Dashboard!$AJ$1, $N$4, IF($F673&lt;Dashboard!$AJ$1, $N$5, IF($N673&lt;=$N$8, $N$3, $N$2)))))</f>
        <v/>
      </c>
      <c r="J673" s="14"/>
      <c r="N673" s="39" t="str">
        <f>IF($F673="", "", IF(NOT($G673=""), "", NETWORKDAYS(Dashboard!$AJ$1, $F673, Timesheet!$S$50:$S$89)-1))</f>
        <v/>
      </c>
      <c r="P673" s="39" t="str">
        <f t="shared" si="23"/>
        <v/>
      </c>
    </row>
    <row r="674" spans="1:16" x14ac:dyDescent="0.25">
      <c r="A674" s="14"/>
      <c r="B674" s="150" t="str">
        <f t="shared" si="22"/>
        <v/>
      </c>
      <c r="C674" s="14"/>
      <c r="D674" s="460"/>
      <c r="E674" s="445"/>
      <c r="F674" s="478"/>
      <c r="G674" s="489"/>
      <c r="H674" s="14"/>
      <c r="I674" s="39" t="str">
        <f>IF($F674="", "", IF(NOT($G674=""), IF($F674&lt;$G674, $N$7, $N$6), IF($F674=Dashboard!$AJ$1, $N$4, IF($F674&lt;Dashboard!$AJ$1, $N$5, IF($N674&lt;=$N$8, $N$3, $N$2)))))</f>
        <v/>
      </c>
      <c r="J674" s="14"/>
      <c r="N674" s="39" t="str">
        <f>IF($F674="", "", IF(NOT($G674=""), "", NETWORKDAYS(Dashboard!$AJ$1, $F674, Timesheet!$S$50:$S$89)-1))</f>
        <v/>
      </c>
      <c r="P674" s="39" t="str">
        <f t="shared" si="23"/>
        <v/>
      </c>
    </row>
    <row r="675" spans="1:16" x14ac:dyDescent="0.25">
      <c r="A675" s="14"/>
      <c r="B675" s="150" t="str">
        <f t="shared" si="22"/>
        <v/>
      </c>
      <c r="C675" s="14"/>
      <c r="D675" s="460"/>
      <c r="E675" s="445"/>
      <c r="F675" s="478"/>
      <c r="G675" s="489"/>
      <c r="H675" s="14"/>
      <c r="I675" s="39" t="str">
        <f>IF($F675="", "", IF(NOT($G675=""), IF($F675&lt;$G675, $N$7, $N$6), IF($F675=Dashboard!$AJ$1, $N$4, IF($F675&lt;Dashboard!$AJ$1, $N$5, IF($N675&lt;=$N$8, $N$3, $N$2)))))</f>
        <v/>
      </c>
      <c r="J675" s="14"/>
      <c r="N675" s="39" t="str">
        <f>IF($F675="", "", IF(NOT($G675=""), "", NETWORKDAYS(Dashboard!$AJ$1, $F675, Timesheet!$S$50:$S$89)-1))</f>
        <v/>
      </c>
      <c r="P675" s="39" t="str">
        <f t="shared" si="23"/>
        <v/>
      </c>
    </row>
    <row r="676" spans="1:16" x14ac:dyDescent="0.25">
      <c r="A676" s="14"/>
      <c r="B676" s="150" t="str">
        <f t="shared" si="22"/>
        <v/>
      </c>
      <c r="C676" s="14"/>
      <c r="D676" s="460"/>
      <c r="E676" s="445"/>
      <c r="F676" s="478"/>
      <c r="G676" s="489"/>
      <c r="H676" s="14"/>
      <c r="I676" s="39" t="str">
        <f>IF($F676="", "", IF(NOT($G676=""), IF($F676&lt;$G676, $N$7, $N$6), IF($F676=Dashboard!$AJ$1, $N$4, IF($F676&lt;Dashboard!$AJ$1, $N$5, IF($N676&lt;=$N$8, $N$3, $N$2)))))</f>
        <v/>
      </c>
      <c r="J676" s="14"/>
      <c r="N676" s="39" t="str">
        <f>IF($F676="", "", IF(NOT($G676=""), "", NETWORKDAYS(Dashboard!$AJ$1, $F676, Timesheet!$S$50:$S$89)-1))</f>
        <v/>
      </c>
      <c r="P676" s="39" t="str">
        <f t="shared" si="23"/>
        <v/>
      </c>
    </row>
    <row r="677" spans="1:16" x14ac:dyDescent="0.25">
      <c r="A677" s="14"/>
      <c r="B677" s="150" t="str">
        <f t="shared" si="22"/>
        <v/>
      </c>
      <c r="C677" s="14"/>
      <c r="D677" s="460"/>
      <c r="E677" s="445"/>
      <c r="F677" s="478"/>
      <c r="G677" s="489"/>
      <c r="H677" s="14"/>
      <c r="I677" s="39" t="str">
        <f>IF($F677="", "", IF(NOT($G677=""), IF($F677&lt;$G677, $N$7, $N$6), IF($F677=Dashboard!$AJ$1, $N$4, IF($F677&lt;Dashboard!$AJ$1, $N$5, IF($N677&lt;=$N$8, $N$3, $N$2)))))</f>
        <v/>
      </c>
      <c r="J677" s="14"/>
      <c r="N677" s="39" t="str">
        <f>IF($F677="", "", IF(NOT($G677=""), "", NETWORKDAYS(Dashboard!$AJ$1, $F677, Timesheet!$S$50:$S$89)-1))</f>
        <v/>
      </c>
      <c r="P677" s="39" t="str">
        <f t="shared" si="23"/>
        <v/>
      </c>
    </row>
    <row r="678" spans="1:16" x14ac:dyDescent="0.25">
      <c r="A678" s="14"/>
      <c r="B678" s="150" t="str">
        <f t="shared" si="22"/>
        <v/>
      </c>
      <c r="C678" s="14"/>
      <c r="D678" s="460"/>
      <c r="E678" s="445"/>
      <c r="F678" s="478"/>
      <c r="G678" s="489"/>
      <c r="H678" s="14"/>
      <c r="I678" s="39" t="str">
        <f>IF($F678="", "", IF(NOT($G678=""), IF($F678&lt;$G678, $N$7, $N$6), IF($F678=Dashboard!$AJ$1, $N$4, IF($F678&lt;Dashboard!$AJ$1, $N$5, IF($N678&lt;=$N$8, $N$3, $N$2)))))</f>
        <v/>
      </c>
      <c r="J678" s="14"/>
      <c r="N678" s="39" t="str">
        <f>IF($F678="", "", IF(NOT($G678=""), "", NETWORKDAYS(Dashboard!$AJ$1, $F678, Timesheet!$S$50:$S$89)-1))</f>
        <v/>
      </c>
      <c r="P678" s="39" t="str">
        <f t="shared" si="23"/>
        <v/>
      </c>
    </row>
    <row r="679" spans="1:16" x14ac:dyDescent="0.25">
      <c r="A679" s="14"/>
      <c r="B679" s="150" t="str">
        <f t="shared" si="22"/>
        <v/>
      </c>
      <c r="C679" s="14"/>
      <c r="D679" s="460"/>
      <c r="E679" s="445"/>
      <c r="F679" s="478"/>
      <c r="G679" s="489"/>
      <c r="H679" s="14"/>
      <c r="I679" s="39" t="str">
        <f>IF($F679="", "", IF(NOT($G679=""), IF($F679&lt;$G679, $N$7, $N$6), IF($F679=Dashboard!$AJ$1, $N$4, IF($F679&lt;Dashboard!$AJ$1, $N$5, IF($N679&lt;=$N$8, $N$3, $N$2)))))</f>
        <v/>
      </c>
      <c r="J679" s="14"/>
      <c r="N679" s="39" t="str">
        <f>IF($F679="", "", IF(NOT($G679=""), "", NETWORKDAYS(Dashboard!$AJ$1, $F679, Timesheet!$S$50:$S$89)-1))</f>
        <v/>
      </c>
      <c r="P679" s="39" t="str">
        <f t="shared" si="23"/>
        <v/>
      </c>
    </row>
    <row r="680" spans="1:16" x14ac:dyDescent="0.25">
      <c r="A680" s="14"/>
      <c r="B680" s="150" t="str">
        <f t="shared" si="22"/>
        <v/>
      </c>
      <c r="C680" s="14"/>
      <c r="D680" s="460"/>
      <c r="E680" s="445"/>
      <c r="F680" s="478"/>
      <c r="G680" s="489"/>
      <c r="H680" s="14"/>
      <c r="I680" s="39" t="str">
        <f>IF($F680="", "", IF(NOT($G680=""), IF($F680&lt;$G680, $N$7, $N$6), IF($F680=Dashboard!$AJ$1, $N$4, IF($F680&lt;Dashboard!$AJ$1, $N$5, IF($N680&lt;=$N$8, $N$3, $N$2)))))</f>
        <v/>
      </c>
      <c r="J680" s="14"/>
      <c r="N680" s="39" t="str">
        <f>IF($F680="", "", IF(NOT($G680=""), "", NETWORKDAYS(Dashboard!$AJ$1, $F680, Timesheet!$S$50:$S$89)-1))</f>
        <v/>
      </c>
      <c r="P680" s="39" t="str">
        <f t="shared" si="23"/>
        <v/>
      </c>
    </row>
    <row r="681" spans="1:16" x14ac:dyDescent="0.25">
      <c r="A681" s="14"/>
      <c r="B681" s="150" t="str">
        <f t="shared" si="22"/>
        <v/>
      </c>
      <c r="C681" s="14"/>
      <c r="D681" s="460"/>
      <c r="E681" s="445"/>
      <c r="F681" s="478"/>
      <c r="G681" s="489"/>
      <c r="H681" s="14"/>
      <c r="I681" s="39" t="str">
        <f>IF($F681="", "", IF(NOT($G681=""), IF($F681&lt;$G681, $N$7, $N$6), IF($F681=Dashboard!$AJ$1, $N$4, IF($F681&lt;Dashboard!$AJ$1, $N$5, IF($N681&lt;=$N$8, $N$3, $N$2)))))</f>
        <v/>
      </c>
      <c r="J681" s="14"/>
      <c r="N681" s="39" t="str">
        <f>IF($F681="", "", IF(NOT($G681=""), "", NETWORKDAYS(Dashboard!$AJ$1, $F681, Timesheet!$S$50:$S$89)-1))</f>
        <v/>
      </c>
      <c r="P681" s="39" t="str">
        <f t="shared" si="23"/>
        <v/>
      </c>
    </row>
    <row r="682" spans="1:16" x14ac:dyDescent="0.25">
      <c r="A682" s="14"/>
      <c r="B682" s="150" t="str">
        <f t="shared" si="22"/>
        <v/>
      </c>
      <c r="C682" s="14"/>
      <c r="D682" s="460"/>
      <c r="E682" s="445"/>
      <c r="F682" s="478"/>
      <c r="G682" s="489"/>
      <c r="H682" s="14"/>
      <c r="I682" s="39" t="str">
        <f>IF($F682="", "", IF(NOT($G682=""), IF($F682&lt;$G682, $N$7, $N$6), IF($F682=Dashboard!$AJ$1, $N$4, IF($F682&lt;Dashboard!$AJ$1, $N$5, IF($N682&lt;=$N$8, $N$3, $N$2)))))</f>
        <v/>
      </c>
      <c r="J682" s="14"/>
      <c r="N682" s="39" t="str">
        <f>IF($F682="", "", IF(NOT($G682=""), "", NETWORKDAYS(Dashboard!$AJ$1, $F682, Timesheet!$S$50:$S$89)-1))</f>
        <v/>
      </c>
      <c r="P682" s="39" t="str">
        <f t="shared" si="23"/>
        <v/>
      </c>
    </row>
    <row r="683" spans="1:16" x14ac:dyDescent="0.25">
      <c r="A683" s="14"/>
      <c r="B683" s="150" t="str">
        <f t="shared" si="22"/>
        <v/>
      </c>
      <c r="C683" s="14"/>
      <c r="D683" s="460"/>
      <c r="E683" s="445"/>
      <c r="F683" s="478"/>
      <c r="G683" s="489"/>
      <c r="H683" s="14"/>
      <c r="I683" s="39" t="str">
        <f>IF($F683="", "", IF(NOT($G683=""), IF($F683&lt;$G683, $N$7, $N$6), IF($F683=Dashboard!$AJ$1, $N$4, IF($F683&lt;Dashboard!$AJ$1, $N$5, IF($N683&lt;=$N$8, $N$3, $N$2)))))</f>
        <v/>
      </c>
      <c r="J683" s="14"/>
      <c r="N683" s="39" t="str">
        <f>IF($F683="", "", IF(NOT($G683=""), "", NETWORKDAYS(Dashboard!$AJ$1, $F683, Timesheet!$S$50:$S$89)-1))</f>
        <v/>
      </c>
      <c r="P683" s="39" t="str">
        <f t="shared" si="23"/>
        <v/>
      </c>
    </row>
    <row r="684" spans="1:16" x14ac:dyDescent="0.25">
      <c r="A684" s="14"/>
      <c r="B684" s="150" t="str">
        <f t="shared" si="22"/>
        <v/>
      </c>
      <c r="C684" s="14"/>
      <c r="D684" s="460"/>
      <c r="E684" s="445"/>
      <c r="F684" s="478"/>
      <c r="G684" s="489"/>
      <c r="H684" s="14"/>
      <c r="I684" s="39" t="str">
        <f>IF($F684="", "", IF(NOT($G684=""), IF($F684&lt;$G684, $N$7, $N$6), IF($F684=Dashboard!$AJ$1, $N$4, IF($F684&lt;Dashboard!$AJ$1, $N$5, IF($N684&lt;=$N$8, $N$3, $N$2)))))</f>
        <v/>
      </c>
      <c r="J684" s="14"/>
      <c r="N684" s="39" t="str">
        <f>IF($F684="", "", IF(NOT($G684=""), "", NETWORKDAYS(Dashboard!$AJ$1, $F684, Timesheet!$S$50:$S$89)-1))</f>
        <v/>
      </c>
      <c r="P684" s="39" t="str">
        <f t="shared" si="23"/>
        <v/>
      </c>
    </row>
    <row r="685" spans="1:16" x14ac:dyDescent="0.25">
      <c r="A685" s="14"/>
      <c r="B685" s="150" t="str">
        <f t="shared" si="22"/>
        <v/>
      </c>
      <c r="C685" s="14"/>
      <c r="D685" s="460"/>
      <c r="E685" s="445"/>
      <c r="F685" s="478"/>
      <c r="G685" s="489"/>
      <c r="H685" s="14"/>
      <c r="I685" s="39" t="str">
        <f>IF($F685="", "", IF(NOT($G685=""), IF($F685&lt;$G685, $N$7, $N$6), IF($F685=Dashboard!$AJ$1, $N$4, IF($F685&lt;Dashboard!$AJ$1, $N$5, IF($N685&lt;=$N$8, $N$3, $N$2)))))</f>
        <v/>
      </c>
      <c r="J685" s="14"/>
      <c r="N685" s="39" t="str">
        <f>IF($F685="", "", IF(NOT($G685=""), "", NETWORKDAYS(Dashboard!$AJ$1, $F685, Timesheet!$S$50:$S$89)-1))</f>
        <v/>
      </c>
      <c r="P685" s="39" t="str">
        <f t="shared" si="23"/>
        <v/>
      </c>
    </row>
    <row r="686" spans="1:16" x14ac:dyDescent="0.25">
      <c r="A686" s="14"/>
      <c r="B686" s="150" t="str">
        <f t="shared" si="22"/>
        <v/>
      </c>
      <c r="C686" s="14"/>
      <c r="D686" s="460"/>
      <c r="E686" s="445"/>
      <c r="F686" s="478"/>
      <c r="G686" s="489"/>
      <c r="H686" s="14"/>
      <c r="I686" s="39" t="str">
        <f>IF($F686="", "", IF(NOT($G686=""), IF($F686&lt;$G686, $N$7, $N$6), IF($F686=Dashboard!$AJ$1, $N$4, IF($F686&lt;Dashboard!$AJ$1, $N$5, IF($N686&lt;=$N$8, $N$3, $N$2)))))</f>
        <v/>
      </c>
      <c r="J686" s="14"/>
      <c r="N686" s="39" t="str">
        <f>IF($F686="", "", IF(NOT($G686=""), "", NETWORKDAYS(Dashboard!$AJ$1, $F686, Timesheet!$S$50:$S$89)-1))</f>
        <v/>
      </c>
      <c r="P686" s="39" t="str">
        <f t="shared" si="23"/>
        <v/>
      </c>
    </row>
    <row r="687" spans="1:16" x14ac:dyDescent="0.25">
      <c r="A687" s="14"/>
      <c r="B687" s="150" t="str">
        <f t="shared" si="22"/>
        <v/>
      </c>
      <c r="C687" s="14"/>
      <c r="D687" s="460"/>
      <c r="E687" s="445"/>
      <c r="F687" s="478"/>
      <c r="G687" s="489"/>
      <c r="H687" s="14"/>
      <c r="I687" s="39" t="str">
        <f>IF($F687="", "", IF(NOT($G687=""), IF($F687&lt;$G687, $N$7, $N$6), IF($F687=Dashboard!$AJ$1, $N$4, IF($F687&lt;Dashboard!$AJ$1, $N$5, IF($N687&lt;=$N$8, $N$3, $N$2)))))</f>
        <v/>
      </c>
      <c r="J687" s="14"/>
      <c r="N687" s="39" t="str">
        <f>IF($F687="", "", IF(NOT($G687=""), "", NETWORKDAYS(Dashboard!$AJ$1, $F687, Timesheet!$S$50:$S$89)-1))</f>
        <v/>
      </c>
      <c r="P687" s="39" t="str">
        <f t="shared" si="23"/>
        <v/>
      </c>
    </row>
    <row r="688" spans="1:16" x14ac:dyDescent="0.25">
      <c r="A688" s="14"/>
      <c r="B688" s="150" t="str">
        <f t="shared" si="22"/>
        <v/>
      </c>
      <c r="C688" s="14"/>
      <c r="D688" s="460"/>
      <c r="E688" s="445"/>
      <c r="F688" s="478"/>
      <c r="G688" s="489"/>
      <c r="H688" s="14"/>
      <c r="I688" s="39" t="str">
        <f>IF($F688="", "", IF(NOT($G688=""), IF($F688&lt;$G688, $N$7, $N$6), IF($F688=Dashboard!$AJ$1, $N$4, IF($F688&lt;Dashboard!$AJ$1, $N$5, IF($N688&lt;=$N$8, $N$3, $N$2)))))</f>
        <v/>
      </c>
      <c r="J688" s="14"/>
      <c r="N688" s="39" t="str">
        <f>IF($F688="", "", IF(NOT($G688=""), "", NETWORKDAYS(Dashboard!$AJ$1, $F688, Timesheet!$S$50:$S$89)-1))</f>
        <v/>
      </c>
      <c r="P688" s="39" t="str">
        <f t="shared" si="23"/>
        <v/>
      </c>
    </row>
    <row r="689" spans="1:16" x14ac:dyDescent="0.25">
      <c r="A689" s="14"/>
      <c r="B689" s="150" t="str">
        <f t="shared" si="22"/>
        <v/>
      </c>
      <c r="C689" s="14"/>
      <c r="D689" s="460"/>
      <c r="E689" s="445"/>
      <c r="F689" s="478"/>
      <c r="G689" s="489"/>
      <c r="H689" s="14"/>
      <c r="I689" s="39" t="str">
        <f>IF($F689="", "", IF(NOT($G689=""), IF($F689&lt;$G689, $N$7, $N$6), IF($F689=Dashboard!$AJ$1, $N$4, IF($F689&lt;Dashboard!$AJ$1, $N$5, IF($N689&lt;=$N$8, $N$3, $N$2)))))</f>
        <v/>
      </c>
      <c r="J689" s="14"/>
      <c r="N689" s="39" t="str">
        <f>IF($F689="", "", IF(NOT($G689=""), "", NETWORKDAYS(Dashboard!$AJ$1, $F689, Timesheet!$S$50:$S$89)-1))</f>
        <v/>
      </c>
      <c r="P689" s="39" t="str">
        <f t="shared" si="23"/>
        <v/>
      </c>
    </row>
    <row r="690" spans="1:16" x14ac:dyDescent="0.25">
      <c r="A690" s="14"/>
      <c r="B690" s="150" t="str">
        <f t="shared" si="22"/>
        <v/>
      </c>
      <c r="C690" s="14"/>
      <c r="D690" s="460"/>
      <c r="E690" s="445"/>
      <c r="F690" s="478"/>
      <c r="G690" s="489"/>
      <c r="H690" s="14"/>
      <c r="I690" s="39" t="str">
        <f>IF($F690="", "", IF(NOT($G690=""), IF($F690&lt;$G690, $N$7, $N$6), IF($F690=Dashboard!$AJ$1, $N$4, IF($F690&lt;Dashboard!$AJ$1, $N$5, IF($N690&lt;=$N$8, $N$3, $N$2)))))</f>
        <v/>
      </c>
      <c r="J690" s="14"/>
      <c r="N690" s="39" t="str">
        <f>IF($F690="", "", IF(NOT($G690=""), "", NETWORKDAYS(Dashboard!$AJ$1, $F690, Timesheet!$S$50:$S$89)-1))</f>
        <v/>
      </c>
      <c r="P690" s="39" t="str">
        <f t="shared" si="23"/>
        <v/>
      </c>
    </row>
    <row r="691" spans="1:16" x14ac:dyDescent="0.25">
      <c r="A691" s="14"/>
      <c r="B691" s="150" t="str">
        <f t="shared" si="22"/>
        <v/>
      </c>
      <c r="C691" s="14"/>
      <c r="D691" s="460"/>
      <c r="E691" s="445"/>
      <c r="F691" s="478"/>
      <c r="G691" s="489"/>
      <c r="H691" s="14"/>
      <c r="I691" s="39" t="str">
        <f>IF($F691="", "", IF(NOT($G691=""), IF($F691&lt;$G691, $N$7, $N$6), IF($F691=Dashboard!$AJ$1, $N$4, IF($F691&lt;Dashboard!$AJ$1, $N$5, IF($N691&lt;=$N$8, $N$3, $N$2)))))</f>
        <v/>
      </c>
      <c r="J691" s="14"/>
      <c r="N691" s="39" t="str">
        <f>IF($F691="", "", IF(NOT($G691=""), "", NETWORKDAYS(Dashboard!$AJ$1, $F691, Timesheet!$S$50:$S$89)-1))</f>
        <v/>
      </c>
      <c r="P691" s="39" t="str">
        <f t="shared" si="23"/>
        <v/>
      </c>
    </row>
    <row r="692" spans="1:16" x14ac:dyDescent="0.25">
      <c r="A692" s="14"/>
      <c r="B692" s="150" t="str">
        <f t="shared" si="22"/>
        <v/>
      </c>
      <c r="C692" s="14"/>
      <c r="D692" s="460"/>
      <c r="E692" s="445"/>
      <c r="F692" s="478"/>
      <c r="G692" s="489"/>
      <c r="H692" s="14"/>
      <c r="I692" s="39" t="str">
        <f>IF($F692="", "", IF(NOT($G692=""), IF($F692&lt;$G692, $N$7, $N$6), IF($F692=Dashboard!$AJ$1, $N$4, IF($F692&lt;Dashboard!$AJ$1, $N$5, IF($N692&lt;=$N$8, $N$3, $N$2)))))</f>
        <v/>
      </c>
      <c r="J692" s="14"/>
      <c r="N692" s="39" t="str">
        <f>IF($F692="", "", IF(NOT($G692=""), "", NETWORKDAYS(Dashboard!$AJ$1, $F692, Timesheet!$S$50:$S$89)-1))</f>
        <v/>
      </c>
      <c r="P692" s="39" t="str">
        <f t="shared" si="23"/>
        <v/>
      </c>
    </row>
    <row r="693" spans="1:16" x14ac:dyDescent="0.25">
      <c r="A693" s="14"/>
      <c r="B693" s="150" t="str">
        <f t="shared" si="22"/>
        <v/>
      </c>
      <c r="C693" s="14"/>
      <c r="D693" s="460"/>
      <c r="E693" s="445"/>
      <c r="F693" s="478"/>
      <c r="G693" s="489"/>
      <c r="H693" s="14"/>
      <c r="I693" s="39" t="str">
        <f>IF($F693="", "", IF(NOT($G693=""), IF($F693&lt;$G693, $N$7, $N$6), IF($F693=Dashboard!$AJ$1, $N$4, IF($F693&lt;Dashboard!$AJ$1, $N$5, IF($N693&lt;=$N$8, $N$3, $N$2)))))</f>
        <v/>
      </c>
      <c r="J693" s="14"/>
      <c r="N693" s="39" t="str">
        <f>IF($F693="", "", IF(NOT($G693=""), "", NETWORKDAYS(Dashboard!$AJ$1, $F693, Timesheet!$S$50:$S$89)-1))</f>
        <v/>
      </c>
      <c r="P693" s="39" t="str">
        <f t="shared" si="23"/>
        <v/>
      </c>
    </row>
    <row r="694" spans="1:16" x14ac:dyDescent="0.25">
      <c r="A694" s="14"/>
      <c r="B694" s="150" t="str">
        <f t="shared" si="22"/>
        <v/>
      </c>
      <c r="C694" s="14"/>
      <c r="D694" s="460"/>
      <c r="E694" s="445"/>
      <c r="F694" s="478"/>
      <c r="G694" s="489"/>
      <c r="H694" s="14"/>
      <c r="I694" s="39" t="str">
        <f>IF($F694="", "", IF(NOT($G694=""), IF($F694&lt;$G694, $N$7, $N$6), IF($F694=Dashboard!$AJ$1, $N$4, IF($F694&lt;Dashboard!$AJ$1, $N$5, IF($N694&lt;=$N$8, $N$3, $N$2)))))</f>
        <v/>
      </c>
      <c r="J694" s="14"/>
      <c r="N694" s="39" t="str">
        <f>IF($F694="", "", IF(NOT($G694=""), "", NETWORKDAYS(Dashboard!$AJ$1, $F694, Timesheet!$S$50:$S$89)-1))</f>
        <v/>
      </c>
      <c r="P694" s="39" t="str">
        <f t="shared" si="23"/>
        <v/>
      </c>
    </row>
    <row r="695" spans="1:16" x14ac:dyDescent="0.25">
      <c r="A695" s="14"/>
      <c r="B695" s="150" t="str">
        <f t="shared" si="22"/>
        <v/>
      </c>
      <c r="C695" s="14"/>
      <c r="D695" s="460"/>
      <c r="E695" s="445"/>
      <c r="F695" s="478"/>
      <c r="G695" s="489"/>
      <c r="H695" s="14"/>
      <c r="I695" s="39" t="str">
        <f>IF($F695="", "", IF(NOT($G695=""), IF($F695&lt;$G695, $N$7, $N$6), IF($F695=Dashboard!$AJ$1, $N$4, IF($F695&lt;Dashboard!$AJ$1, $N$5, IF($N695&lt;=$N$8, $N$3, $N$2)))))</f>
        <v/>
      </c>
      <c r="J695" s="14"/>
      <c r="N695" s="39" t="str">
        <f>IF($F695="", "", IF(NOT($G695=""), "", NETWORKDAYS(Dashboard!$AJ$1, $F695, Timesheet!$S$50:$S$89)-1))</f>
        <v/>
      </c>
      <c r="P695" s="39" t="str">
        <f t="shared" si="23"/>
        <v/>
      </c>
    </row>
    <row r="696" spans="1:16" x14ac:dyDescent="0.25">
      <c r="A696" s="14"/>
      <c r="B696" s="150" t="str">
        <f t="shared" si="22"/>
        <v/>
      </c>
      <c r="C696" s="14"/>
      <c r="D696" s="460"/>
      <c r="E696" s="445"/>
      <c r="F696" s="478"/>
      <c r="G696" s="489"/>
      <c r="H696" s="14"/>
      <c r="I696" s="39" t="str">
        <f>IF($F696="", "", IF(NOT($G696=""), IF($F696&lt;$G696, $N$7, $N$6), IF($F696=Dashboard!$AJ$1, $N$4, IF($F696&lt;Dashboard!$AJ$1, $N$5, IF($N696&lt;=$N$8, $N$3, $N$2)))))</f>
        <v/>
      </c>
      <c r="J696" s="14"/>
      <c r="N696" s="39" t="str">
        <f>IF($F696="", "", IF(NOT($G696=""), "", NETWORKDAYS(Dashboard!$AJ$1, $F696, Timesheet!$S$50:$S$89)-1))</f>
        <v/>
      </c>
      <c r="P696" s="39" t="str">
        <f t="shared" si="23"/>
        <v/>
      </c>
    </row>
    <row r="697" spans="1:16" x14ac:dyDescent="0.25">
      <c r="A697" s="14"/>
      <c r="B697" s="150" t="str">
        <f t="shared" si="22"/>
        <v/>
      </c>
      <c r="C697" s="14"/>
      <c r="D697" s="460"/>
      <c r="E697" s="445"/>
      <c r="F697" s="478"/>
      <c r="G697" s="489"/>
      <c r="H697" s="14"/>
      <c r="I697" s="39" t="str">
        <f>IF($F697="", "", IF(NOT($G697=""), IF($F697&lt;$G697, $N$7, $N$6), IF($F697=Dashboard!$AJ$1, $N$4, IF($F697&lt;Dashboard!$AJ$1, $N$5, IF($N697&lt;=$N$8, $N$3, $N$2)))))</f>
        <v/>
      </c>
      <c r="J697" s="14"/>
      <c r="N697" s="39" t="str">
        <f>IF($F697="", "", IF(NOT($G697=""), "", NETWORKDAYS(Dashboard!$AJ$1, $F697, Timesheet!$S$50:$S$89)-1))</f>
        <v/>
      </c>
      <c r="P697" s="39" t="str">
        <f t="shared" si="23"/>
        <v/>
      </c>
    </row>
    <row r="698" spans="1:16" x14ac:dyDescent="0.25">
      <c r="A698" s="14"/>
      <c r="B698" s="150" t="str">
        <f t="shared" si="22"/>
        <v/>
      </c>
      <c r="C698" s="14"/>
      <c r="D698" s="460"/>
      <c r="E698" s="445"/>
      <c r="F698" s="478"/>
      <c r="G698" s="489"/>
      <c r="H698" s="14"/>
      <c r="I698" s="39" t="str">
        <f>IF($F698="", "", IF(NOT($G698=""), IF($F698&lt;$G698, $N$7, $N$6), IF($F698=Dashboard!$AJ$1, $N$4, IF($F698&lt;Dashboard!$AJ$1, $N$5, IF($N698&lt;=$N$8, $N$3, $N$2)))))</f>
        <v/>
      </c>
      <c r="J698" s="14"/>
      <c r="N698" s="39" t="str">
        <f>IF($F698="", "", IF(NOT($G698=""), "", NETWORKDAYS(Dashboard!$AJ$1, $F698, Timesheet!$S$50:$S$89)-1))</f>
        <v/>
      </c>
      <c r="P698" s="39" t="str">
        <f t="shared" si="23"/>
        <v/>
      </c>
    </row>
    <row r="699" spans="1:16" x14ac:dyDescent="0.25">
      <c r="A699" s="14"/>
      <c r="B699" s="150" t="str">
        <f t="shared" si="22"/>
        <v/>
      </c>
      <c r="C699" s="14"/>
      <c r="D699" s="460"/>
      <c r="E699" s="445"/>
      <c r="F699" s="478"/>
      <c r="G699" s="489"/>
      <c r="H699" s="14"/>
      <c r="I699" s="39" t="str">
        <f>IF($F699="", "", IF(NOT($G699=""), IF($F699&lt;$G699, $N$7, $N$6), IF($F699=Dashboard!$AJ$1, $N$4, IF($F699&lt;Dashboard!$AJ$1, $N$5, IF($N699&lt;=$N$8, $N$3, $N$2)))))</f>
        <v/>
      </c>
      <c r="J699" s="14"/>
      <c r="N699" s="39" t="str">
        <f>IF($F699="", "", IF(NOT($G699=""), "", NETWORKDAYS(Dashboard!$AJ$1, $F699, Timesheet!$S$50:$S$89)-1))</f>
        <v/>
      </c>
      <c r="P699" s="39" t="str">
        <f t="shared" si="23"/>
        <v/>
      </c>
    </row>
    <row r="700" spans="1:16" x14ac:dyDescent="0.25">
      <c r="A700" s="14"/>
      <c r="B700" s="150" t="str">
        <f t="shared" si="22"/>
        <v/>
      </c>
      <c r="C700" s="14"/>
      <c r="D700" s="460"/>
      <c r="E700" s="445"/>
      <c r="F700" s="478"/>
      <c r="G700" s="489"/>
      <c r="H700" s="14"/>
      <c r="I700" s="39" t="str">
        <f>IF($F700="", "", IF(NOT($G700=""), IF($F700&lt;$G700, $N$7, $N$6), IF($F700=Dashboard!$AJ$1, $N$4, IF($F700&lt;Dashboard!$AJ$1, $N$5, IF($N700&lt;=$N$8, $N$3, $N$2)))))</f>
        <v/>
      </c>
      <c r="J700" s="14"/>
      <c r="N700" s="39" t="str">
        <f>IF($F700="", "", IF(NOT($G700=""), "", NETWORKDAYS(Dashboard!$AJ$1, $F700, Timesheet!$S$50:$S$89)-1))</f>
        <v/>
      </c>
      <c r="P700" s="39" t="str">
        <f t="shared" si="23"/>
        <v/>
      </c>
    </row>
    <row r="701" spans="1:16" x14ac:dyDescent="0.25">
      <c r="A701" s="14"/>
      <c r="B701" s="150" t="str">
        <f t="shared" si="22"/>
        <v/>
      </c>
      <c r="C701" s="14"/>
      <c r="D701" s="460"/>
      <c r="E701" s="445"/>
      <c r="F701" s="478"/>
      <c r="G701" s="489"/>
      <c r="H701" s="14"/>
      <c r="I701" s="39" t="str">
        <f>IF($F701="", "", IF(NOT($G701=""), IF($F701&lt;$G701, $N$7, $N$6), IF($F701=Dashboard!$AJ$1, $N$4, IF($F701&lt;Dashboard!$AJ$1, $N$5, IF($N701&lt;=$N$8, $N$3, $N$2)))))</f>
        <v/>
      </c>
      <c r="J701" s="14"/>
      <c r="N701" s="39" t="str">
        <f>IF($F701="", "", IF(NOT($G701=""), "", NETWORKDAYS(Dashboard!$AJ$1, $F701, Timesheet!$S$50:$S$89)-1))</f>
        <v/>
      </c>
      <c r="P701" s="39" t="str">
        <f t="shared" si="23"/>
        <v/>
      </c>
    </row>
    <row r="702" spans="1:16" x14ac:dyDescent="0.25">
      <c r="A702" s="14"/>
      <c r="B702" s="150" t="str">
        <f t="shared" si="22"/>
        <v/>
      </c>
      <c r="C702" s="14"/>
      <c r="D702" s="460"/>
      <c r="E702" s="445"/>
      <c r="F702" s="478"/>
      <c r="G702" s="489"/>
      <c r="H702" s="14"/>
      <c r="I702" s="39" t="str">
        <f>IF($F702="", "", IF(NOT($G702=""), IF($F702&lt;$G702, $N$7, $N$6), IF($F702=Dashboard!$AJ$1, $N$4, IF($F702&lt;Dashboard!$AJ$1, $N$5, IF($N702&lt;=$N$8, $N$3, $N$2)))))</f>
        <v/>
      </c>
      <c r="J702" s="14"/>
      <c r="N702" s="39" t="str">
        <f>IF($F702="", "", IF(NOT($G702=""), "", NETWORKDAYS(Dashboard!$AJ$1, $F702, Timesheet!$S$50:$S$89)-1))</f>
        <v/>
      </c>
      <c r="P702" s="39" t="str">
        <f t="shared" si="23"/>
        <v/>
      </c>
    </row>
    <row r="703" spans="1:16" x14ac:dyDescent="0.25">
      <c r="A703" s="14"/>
      <c r="B703" s="150" t="str">
        <f t="shared" si="22"/>
        <v/>
      </c>
      <c r="C703" s="14"/>
      <c r="D703" s="460"/>
      <c r="E703" s="445"/>
      <c r="F703" s="478"/>
      <c r="G703" s="489"/>
      <c r="H703" s="14"/>
      <c r="I703" s="39" t="str">
        <f>IF($F703="", "", IF(NOT($G703=""), IF($F703&lt;$G703, $N$7, $N$6), IF($F703=Dashboard!$AJ$1, $N$4, IF($F703&lt;Dashboard!$AJ$1, $N$5, IF($N703&lt;=$N$8, $N$3, $N$2)))))</f>
        <v/>
      </c>
      <c r="J703" s="14"/>
      <c r="N703" s="39" t="str">
        <f>IF($F703="", "", IF(NOT($G703=""), "", NETWORKDAYS(Dashboard!$AJ$1, $F703, Timesheet!$S$50:$S$89)-1))</f>
        <v/>
      </c>
      <c r="P703" s="39" t="str">
        <f t="shared" si="23"/>
        <v/>
      </c>
    </row>
    <row r="704" spans="1:16" x14ac:dyDescent="0.25">
      <c r="A704" s="14"/>
      <c r="B704" s="150" t="str">
        <f t="shared" si="22"/>
        <v/>
      </c>
      <c r="C704" s="14"/>
      <c r="D704" s="460"/>
      <c r="E704" s="445"/>
      <c r="F704" s="478"/>
      <c r="G704" s="489"/>
      <c r="H704" s="14"/>
      <c r="I704" s="39" t="str">
        <f>IF($F704="", "", IF(NOT($G704=""), IF($F704&lt;$G704, $N$7, $N$6), IF($F704=Dashboard!$AJ$1, $N$4, IF($F704&lt;Dashboard!$AJ$1, $N$5, IF($N704&lt;=$N$8, $N$3, $N$2)))))</f>
        <v/>
      </c>
      <c r="J704" s="14"/>
      <c r="N704" s="39" t="str">
        <f>IF($F704="", "", IF(NOT($G704=""), "", NETWORKDAYS(Dashboard!$AJ$1, $F704, Timesheet!$S$50:$S$89)-1))</f>
        <v/>
      </c>
      <c r="P704" s="39" t="str">
        <f t="shared" si="23"/>
        <v/>
      </c>
    </row>
    <row r="705" spans="1:16" x14ac:dyDescent="0.25">
      <c r="A705" s="14"/>
      <c r="B705" s="150" t="str">
        <f t="shared" si="22"/>
        <v/>
      </c>
      <c r="C705" s="14"/>
      <c r="D705" s="460"/>
      <c r="E705" s="445"/>
      <c r="F705" s="478"/>
      <c r="G705" s="489"/>
      <c r="H705" s="14"/>
      <c r="I705" s="39" t="str">
        <f>IF($F705="", "", IF(NOT($G705=""), IF($F705&lt;$G705, $N$7, $N$6), IF($F705=Dashboard!$AJ$1, $N$4, IF($F705&lt;Dashboard!$AJ$1, $N$5, IF($N705&lt;=$N$8, $N$3, $N$2)))))</f>
        <v/>
      </c>
      <c r="J705" s="14"/>
      <c r="N705" s="39" t="str">
        <f>IF($F705="", "", IF(NOT($G705=""), "", NETWORKDAYS(Dashboard!$AJ$1, $F705, Timesheet!$S$50:$S$89)-1))</f>
        <v/>
      </c>
      <c r="P705" s="39" t="str">
        <f t="shared" si="23"/>
        <v/>
      </c>
    </row>
    <row r="706" spans="1:16" x14ac:dyDescent="0.25">
      <c r="A706" s="14"/>
      <c r="B706" s="150" t="str">
        <f t="shared" si="22"/>
        <v/>
      </c>
      <c r="C706" s="14"/>
      <c r="D706" s="460"/>
      <c r="E706" s="445"/>
      <c r="F706" s="478"/>
      <c r="G706" s="489"/>
      <c r="H706" s="14"/>
      <c r="I706" s="39" t="str">
        <f>IF($F706="", "", IF(NOT($G706=""), IF($F706&lt;$G706, $N$7, $N$6), IF($F706=Dashboard!$AJ$1, $N$4, IF($F706&lt;Dashboard!$AJ$1, $N$5, IF($N706&lt;=$N$8, $N$3, $N$2)))))</f>
        <v/>
      </c>
      <c r="J706" s="14"/>
      <c r="N706" s="39" t="str">
        <f>IF($F706="", "", IF(NOT($G706=""), "", NETWORKDAYS(Dashboard!$AJ$1, $F706, Timesheet!$S$50:$S$89)-1))</f>
        <v/>
      </c>
      <c r="P706" s="39" t="str">
        <f t="shared" si="23"/>
        <v/>
      </c>
    </row>
    <row r="707" spans="1:16" x14ac:dyDescent="0.25">
      <c r="A707" s="14"/>
      <c r="B707" s="150" t="str">
        <f t="shared" si="22"/>
        <v/>
      </c>
      <c r="C707" s="14"/>
      <c r="D707" s="460"/>
      <c r="E707" s="445"/>
      <c r="F707" s="478"/>
      <c r="G707" s="489"/>
      <c r="H707" s="14"/>
      <c r="I707" s="39" t="str">
        <f>IF($F707="", "", IF(NOT($G707=""), IF($F707&lt;$G707, $N$7, $N$6), IF($F707=Dashboard!$AJ$1, $N$4, IF($F707&lt;Dashboard!$AJ$1, $N$5, IF($N707&lt;=$N$8, $N$3, $N$2)))))</f>
        <v/>
      </c>
      <c r="J707" s="14"/>
      <c r="N707" s="39" t="str">
        <f>IF($F707="", "", IF(NOT($G707=""), "", NETWORKDAYS(Dashboard!$AJ$1, $F707, Timesheet!$S$50:$S$89)-1))</f>
        <v/>
      </c>
      <c r="P707" s="39" t="str">
        <f t="shared" si="23"/>
        <v/>
      </c>
    </row>
    <row r="708" spans="1:16" x14ac:dyDescent="0.25">
      <c r="A708" s="14"/>
      <c r="B708" s="150" t="str">
        <f t="shared" si="22"/>
        <v/>
      </c>
      <c r="C708" s="14"/>
      <c r="D708" s="460"/>
      <c r="E708" s="445"/>
      <c r="F708" s="478"/>
      <c r="G708" s="489"/>
      <c r="H708" s="14"/>
      <c r="I708" s="39" t="str">
        <f>IF($F708="", "", IF(NOT($G708=""), IF($F708&lt;$G708, $N$7, $N$6), IF($F708=Dashboard!$AJ$1, $N$4, IF($F708&lt;Dashboard!$AJ$1, $N$5, IF($N708&lt;=$N$8, $N$3, $N$2)))))</f>
        <v/>
      </c>
      <c r="J708" s="14"/>
      <c r="N708" s="39" t="str">
        <f>IF($F708="", "", IF(NOT($G708=""), "", NETWORKDAYS(Dashboard!$AJ$1, $F708, Timesheet!$S$50:$S$89)-1))</f>
        <v/>
      </c>
      <c r="P708" s="39" t="str">
        <f t="shared" si="23"/>
        <v/>
      </c>
    </row>
    <row r="709" spans="1:16" x14ac:dyDescent="0.25">
      <c r="A709" s="14"/>
      <c r="B709" s="150" t="str">
        <f t="shared" si="22"/>
        <v/>
      </c>
      <c r="C709" s="14"/>
      <c r="D709" s="460"/>
      <c r="E709" s="445"/>
      <c r="F709" s="478"/>
      <c r="G709" s="489"/>
      <c r="H709" s="14"/>
      <c r="I709" s="39" t="str">
        <f>IF($F709="", "", IF(NOT($G709=""), IF($F709&lt;$G709, $N$7, $N$6), IF($F709=Dashboard!$AJ$1, $N$4, IF($F709&lt;Dashboard!$AJ$1, $N$5, IF($N709&lt;=$N$8, $N$3, $N$2)))))</f>
        <v/>
      </c>
      <c r="J709" s="14"/>
      <c r="N709" s="39" t="str">
        <f>IF($F709="", "", IF(NOT($G709=""), "", NETWORKDAYS(Dashboard!$AJ$1, $F709, Timesheet!$S$50:$S$89)-1))</f>
        <v/>
      </c>
      <c r="P709" s="39" t="str">
        <f t="shared" si="23"/>
        <v/>
      </c>
    </row>
    <row r="710" spans="1:16" x14ac:dyDescent="0.25">
      <c r="A710" s="14"/>
      <c r="B710" s="150" t="str">
        <f t="shared" si="22"/>
        <v/>
      </c>
      <c r="C710" s="14"/>
      <c r="D710" s="460"/>
      <c r="E710" s="445"/>
      <c r="F710" s="478"/>
      <c r="G710" s="489"/>
      <c r="H710" s="14"/>
      <c r="I710" s="39" t="str">
        <f>IF($F710="", "", IF(NOT($G710=""), IF($F710&lt;$G710, $N$7, $N$6), IF($F710=Dashboard!$AJ$1, $N$4, IF($F710&lt;Dashboard!$AJ$1, $N$5, IF($N710&lt;=$N$8, $N$3, $N$2)))))</f>
        <v/>
      </c>
      <c r="J710" s="14"/>
      <c r="N710" s="39" t="str">
        <f>IF($F710="", "", IF(NOT($G710=""), "", NETWORKDAYS(Dashboard!$AJ$1, $F710, Timesheet!$S$50:$S$89)-1))</f>
        <v/>
      </c>
      <c r="P710" s="39" t="str">
        <f t="shared" si="23"/>
        <v/>
      </c>
    </row>
    <row r="711" spans="1:16" x14ac:dyDescent="0.25">
      <c r="A711" s="14"/>
      <c r="B711" s="150" t="str">
        <f t="shared" si="22"/>
        <v/>
      </c>
      <c r="C711" s="14"/>
      <c r="D711" s="460"/>
      <c r="E711" s="445"/>
      <c r="F711" s="478"/>
      <c r="G711" s="489"/>
      <c r="H711" s="14"/>
      <c r="I711" s="39" t="str">
        <f>IF($F711="", "", IF(NOT($G711=""), IF($F711&lt;$G711, $N$7, $N$6), IF($F711=Dashboard!$AJ$1, $N$4, IF($F711&lt;Dashboard!$AJ$1, $N$5, IF($N711&lt;=$N$8, $N$3, $N$2)))))</f>
        <v/>
      </c>
      <c r="J711" s="14"/>
      <c r="N711" s="39" t="str">
        <f>IF($F711="", "", IF(NOT($G711=""), "", NETWORKDAYS(Dashboard!$AJ$1, $F711, Timesheet!$S$50:$S$89)-1))</f>
        <v/>
      </c>
      <c r="P711" s="39" t="str">
        <f t="shared" si="23"/>
        <v/>
      </c>
    </row>
    <row r="712" spans="1:16" x14ac:dyDescent="0.25">
      <c r="A712" s="14"/>
      <c r="B712" s="150" t="str">
        <f t="shared" si="22"/>
        <v/>
      </c>
      <c r="C712" s="14"/>
      <c r="D712" s="460"/>
      <c r="E712" s="445"/>
      <c r="F712" s="478"/>
      <c r="G712" s="489"/>
      <c r="H712" s="14"/>
      <c r="I712" s="39" t="str">
        <f>IF($F712="", "", IF(NOT($G712=""), IF($F712&lt;$G712, $N$7, $N$6), IF($F712=Dashboard!$AJ$1, $N$4, IF($F712&lt;Dashboard!$AJ$1, $N$5, IF($N712&lt;=$N$8, $N$3, $N$2)))))</f>
        <v/>
      </c>
      <c r="J712" s="14"/>
      <c r="N712" s="39" t="str">
        <f>IF($F712="", "", IF(NOT($G712=""), "", NETWORKDAYS(Dashboard!$AJ$1, $F712, Timesheet!$S$50:$S$89)-1))</f>
        <v/>
      </c>
      <c r="P712" s="39" t="str">
        <f t="shared" si="23"/>
        <v/>
      </c>
    </row>
    <row r="713" spans="1:16" x14ac:dyDescent="0.25">
      <c r="A713" s="14"/>
      <c r="B713" s="150" t="str">
        <f t="shared" si="22"/>
        <v/>
      </c>
      <c r="C713" s="14"/>
      <c r="D713" s="460"/>
      <c r="E713" s="445"/>
      <c r="F713" s="478"/>
      <c r="G713" s="489"/>
      <c r="H713" s="14"/>
      <c r="I713" s="39" t="str">
        <f>IF($F713="", "", IF(NOT($G713=""), IF($F713&lt;$G713, $N$7, $N$6), IF($F713=Dashboard!$AJ$1, $N$4, IF($F713&lt;Dashboard!$AJ$1, $N$5, IF($N713&lt;=$N$8, $N$3, $N$2)))))</f>
        <v/>
      </c>
      <c r="J713" s="14"/>
      <c r="N713" s="39" t="str">
        <f>IF($F713="", "", IF(NOT($G713=""), "", NETWORKDAYS(Dashboard!$AJ$1, $F713, Timesheet!$S$50:$S$89)-1))</f>
        <v/>
      </c>
      <c r="P713" s="39" t="str">
        <f t="shared" si="23"/>
        <v/>
      </c>
    </row>
    <row r="714" spans="1:16" x14ac:dyDescent="0.25">
      <c r="A714" s="14"/>
      <c r="B714" s="150" t="str">
        <f t="shared" si="22"/>
        <v/>
      </c>
      <c r="C714" s="14"/>
      <c r="D714" s="460"/>
      <c r="E714" s="445"/>
      <c r="F714" s="478"/>
      <c r="G714" s="489"/>
      <c r="H714" s="14"/>
      <c r="I714" s="39" t="str">
        <f>IF($F714="", "", IF(NOT($G714=""), IF($F714&lt;$G714, $N$7, $N$6), IF($F714=Dashboard!$AJ$1, $N$4, IF($F714&lt;Dashboard!$AJ$1, $N$5, IF($N714&lt;=$N$8, $N$3, $N$2)))))</f>
        <v/>
      </c>
      <c r="J714" s="14"/>
      <c r="N714" s="39" t="str">
        <f>IF($F714="", "", IF(NOT($G714=""), "", NETWORKDAYS(Dashboard!$AJ$1, $F714, Timesheet!$S$50:$S$89)-1))</f>
        <v/>
      </c>
      <c r="P714" s="39" t="str">
        <f t="shared" si="23"/>
        <v/>
      </c>
    </row>
    <row r="715" spans="1:16" x14ac:dyDescent="0.25">
      <c r="A715" s="14"/>
      <c r="B715" s="150" t="str">
        <f t="shared" si="22"/>
        <v/>
      </c>
      <c r="C715" s="14"/>
      <c r="D715" s="460"/>
      <c r="E715" s="445"/>
      <c r="F715" s="478"/>
      <c r="G715" s="489"/>
      <c r="H715" s="14"/>
      <c r="I715" s="39" t="str">
        <f>IF($F715="", "", IF(NOT($G715=""), IF($F715&lt;$G715, $N$7, $N$6), IF($F715=Dashboard!$AJ$1, $N$4, IF($F715&lt;Dashboard!$AJ$1, $N$5, IF($N715&lt;=$N$8, $N$3, $N$2)))))</f>
        <v/>
      </c>
      <c r="J715" s="14"/>
      <c r="N715" s="39" t="str">
        <f>IF($F715="", "", IF(NOT($G715=""), "", NETWORKDAYS(Dashboard!$AJ$1, $F715, Timesheet!$S$50:$S$89)-1))</f>
        <v/>
      </c>
      <c r="P715" s="39" t="str">
        <f t="shared" si="23"/>
        <v/>
      </c>
    </row>
    <row r="716" spans="1:16" x14ac:dyDescent="0.25">
      <c r="A716" s="14"/>
      <c r="B716" s="150" t="str">
        <f t="shared" ref="B716:B779" si="24">IFERROR(INDEX($B$5:$B$7, MATCH($I716, $D$5:$D$7, 0)), "")</f>
        <v/>
      </c>
      <c r="C716" s="14"/>
      <c r="D716" s="460"/>
      <c r="E716" s="445"/>
      <c r="F716" s="478"/>
      <c r="G716" s="489"/>
      <c r="H716" s="14"/>
      <c r="I716" s="39" t="str">
        <f>IF($F716="", "", IF(NOT($G716=""), IF($F716&lt;$G716, $N$7, $N$6), IF($F716=Dashboard!$AJ$1, $N$4, IF($F716&lt;Dashboard!$AJ$1, $N$5, IF($N716&lt;=$N$8, $N$3, $N$2)))))</f>
        <v/>
      </c>
      <c r="J716" s="14"/>
      <c r="N716" s="39" t="str">
        <f>IF($F716="", "", IF(NOT($G716=""), "", NETWORKDAYS(Dashboard!$AJ$1, $F716, Timesheet!$S$50:$S$89)-1))</f>
        <v/>
      </c>
      <c r="P716" s="39" t="str">
        <f t="shared" ref="P716:P779" si="25">IF($I716="", "", IF(COUNTIF($G$2:$G$5, $I716)&gt;0, $P$7, $I716))</f>
        <v/>
      </c>
    </row>
    <row r="717" spans="1:16" x14ac:dyDescent="0.25">
      <c r="A717" s="14"/>
      <c r="B717" s="150" t="str">
        <f t="shared" si="24"/>
        <v/>
      </c>
      <c r="C717" s="14"/>
      <c r="D717" s="460"/>
      <c r="E717" s="445"/>
      <c r="F717" s="478"/>
      <c r="G717" s="489"/>
      <c r="H717" s="14"/>
      <c r="I717" s="39" t="str">
        <f>IF($F717="", "", IF(NOT($G717=""), IF($F717&lt;$G717, $N$7, $N$6), IF($F717=Dashboard!$AJ$1, $N$4, IF($F717&lt;Dashboard!$AJ$1, $N$5, IF($N717&lt;=$N$8, $N$3, $N$2)))))</f>
        <v/>
      </c>
      <c r="J717" s="14"/>
      <c r="N717" s="39" t="str">
        <f>IF($F717="", "", IF(NOT($G717=""), "", NETWORKDAYS(Dashboard!$AJ$1, $F717, Timesheet!$S$50:$S$89)-1))</f>
        <v/>
      </c>
      <c r="P717" s="39" t="str">
        <f t="shared" si="25"/>
        <v/>
      </c>
    </row>
    <row r="718" spans="1:16" x14ac:dyDescent="0.25">
      <c r="A718" s="14"/>
      <c r="B718" s="150" t="str">
        <f t="shared" si="24"/>
        <v/>
      </c>
      <c r="C718" s="14"/>
      <c r="D718" s="460"/>
      <c r="E718" s="445"/>
      <c r="F718" s="478"/>
      <c r="G718" s="489"/>
      <c r="H718" s="14"/>
      <c r="I718" s="39" t="str">
        <f>IF($F718="", "", IF(NOT($G718=""), IF($F718&lt;$G718, $N$7, $N$6), IF($F718=Dashboard!$AJ$1, $N$4, IF($F718&lt;Dashboard!$AJ$1, $N$5, IF($N718&lt;=$N$8, $N$3, $N$2)))))</f>
        <v/>
      </c>
      <c r="J718" s="14"/>
      <c r="N718" s="39" t="str">
        <f>IF($F718="", "", IF(NOT($G718=""), "", NETWORKDAYS(Dashboard!$AJ$1, $F718, Timesheet!$S$50:$S$89)-1))</f>
        <v/>
      </c>
      <c r="P718" s="39" t="str">
        <f t="shared" si="25"/>
        <v/>
      </c>
    </row>
    <row r="719" spans="1:16" x14ac:dyDescent="0.25">
      <c r="A719" s="14"/>
      <c r="B719" s="150" t="str">
        <f t="shared" si="24"/>
        <v/>
      </c>
      <c r="C719" s="14"/>
      <c r="D719" s="460"/>
      <c r="E719" s="445"/>
      <c r="F719" s="478"/>
      <c r="G719" s="489"/>
      <c r="H719" s="14"/>
      <c r="I719" s="39" t="str">
        <f>IF($F719="", "", IF(NOT($G719=""), IF($F719&lt;$G719, $N$7, $N$6), IF($F719=Dashboard!$AJ$1, $N$4, IF($F719&lt;Dashboard!$AJ$1, $N$5, IF($N719&lt;=$N$8, $N$3, $N$2)))))</f>
        <v/>
      </c>
      <c r="J719" s="14"/>
      <c r="N719" s="39" t="str">
        <f>IF($F719="", "", IF(NOT($G719=""), "", NETWORKDAYS(Dashboard!$AJ$1, $F719, Timesheet!$S$50:$S$89)-1))</f>
        <v/>
      </c>
      <c r="P719" s="39" t="str">
        <f t="shared" si="25"/>
        <v/>
      </c>
    </row>
    <row r="720" spans="1:16" x14ac:dyDescent="0.25">
      <c r="A720" s="14"/>
      <c r="B720" s="150" t="str">
        <f t="shared" si="24"/>
        <v/>
      </c>
      <c r="C720" s="14"/>
      <c r="D720" s="460"/>
      <c r="E720" s="445"/>
      <c r="F720" s="478"/>
      <c r="G720" s="489"/>
      <c r="H720" s="14"/>
      <c r="I720" s="39" t="str">
        <f>IF($F720="", "", IF(NOT($G720=""), IF($F720&lt;$G720, $N$7, $N$6), IF($F720=Dashboard!$AJ$1, $N$4, IF($F720&lt;Dashboard!$AJ$1, $N$5, IF($N720&lt;=$N$8, $N$3, $N$2)))))</f>
        <v/>
      </c>
      <c r="J720" s="14"/>
      <c r="N720" s="39" t="str">
        <f>IF($F720="", "", IF(NOT($G720=""), "", NETWORKDAYS(Dashboard!$AJ$1, $F720, Timesheet!$S$50:$S$89)-1))</f>
        <v/>
      </c>
      <c r="P720" s="39" t="str">
        <f t="shared" si="25"/>
        <v/>
      </c>
    </row>
    <row r="721" spans="1:16" x14ac:dyDescent="0.25">
      <c r="A721" s="14"/>
      <c r="B721" s="150" t="str">
        <f t="shared" si="24"/>
        <v/>
      </c>
      <c r="C721" s="14"/>
      <c r="D721" s="460"/>
      <c r="E721" s="445"/>
      <c r="F721" s="478"/>
      <c r="G721" s="489"/>
      <c r="H721" s="14"/>
      <c r="I721" s="39" t="str">
        <f>IF($F721="", "", IF(NOT($G721=""), IF($F721&lt;$G721, $N$7, $N$6), IF($F721=Dashboard!$AJ$1, $N$4, IF($F721&lt;Dashboard!$AJ$1, $N$5, IF($N721&lt;=$N$8, $N$3, $N$2)))))</f>
        <v/>
      </c>
      <c r="J721" s="14"/>
      <c r="N721" s="39" t="str">
        <f>IF($F721="", "", IF(NOT($G721=""), "", NETWORKDAYS(Dashboard!$AJ$1, $F721, Timesheet!$S$50:$S$89)-1))</f>
        <v/>
      </c>
      <c r="P721" s="39" t="str">
        <f t="shared" si="25"/>
        <v/>
      </c>
    </row>
    <row r="722" spans="1:16" x14ac:dyDescent="0.25">
      <c r="A722" s="14"/>
      <c r="B722" s="150" t="str">
        <f t="shared" si="24"/>
        <v/>
      </c>
      <c r="C722" s="14"/>
      <c r="D722" s="460"/>
      <c r="E722" s="445"/>
      <c r="F722" s="478"/>
      <c r="G722" s="489"/>
      <c r="H722" s="14"/>
      <c r="I722" s="39" t="str">
        <f>IF($F722="", "", IF(NOT($G722=""), IF($F722&lt;$G722, $N$7, $N$6), IF($F722=Dashboard!$AJ$1, $N$4, IF($F722&lt;Dashboard!$AJ$1, $N$5, IF($N722&lt;=$N$8, $N$3, $N$2)))))</f>
        <v/>
      </c>
      <c r="J722" s="14"/>
      <c r="N722" s="39" t="str">
        <f>IF($F722="", "", IF(NOT($G722=""), "", NETWORKDAYS(Dashboard!$AJ$1, $F722, Timesheet!$S$50:$S$89)-1))</f>
        <v/>
      </c>
      <c r="P722" s="39" t="str">
        <f t="shared" si="25"/>
        <v/>
      </c>
    </row>
    <row r="723" spans="1:16" x14ac:dyDescent="0.25">
      <c r="A723" s="14"/>
      <c r="B723" s="150" t="str">
        <f t="shared" si="24"/>
        <v/>
      </c>
      <c r="C723" s="14"/>
      <c r="D723" s="460"/>
      <c r="E723" s="445"/>
      <c r="F723" s="478"/>
      <c r="G723" s="489"/>
      <c r="H723" s="14"/>
      <c r="I723" s="39" t="str">
        <f>IF($F723="", "", IF(NOT($G723=""), IF($F723&lt;$G723, $N$7, $N$6), IF($F723=Dashboard!$AJ$1, $N$4, IF($F723&lt;Dashboard!$AJ$1, $N$5, IF($N723&lt;=$N$8, $N$3, $N$2)))))</f>
        <v/>
      </c>
      <c r="J723" s="14"/>
      <c r="N723" s="39" t="str">
        <f>IF($F723="", "", IF(NOT($G723=""), "", NETWORKDAYS(Dashboard!$AJ$1, $F723, Timesheet!$S$50:$S$89)-1))</f>
        <v/>
      </c>
      <c r="P723" s="39" t="str">
        <f t="shared" si="25"/>
        <v/>
      </c>
    </row>
    <row r="724" spans="1:16" x14ac:dyDescent="0.25">
      <c r="A724" s="14"/>
      <c r="B724" s="150" t="str">
        <f t="shared" si="24"/>
        <v/>
      </c>
      <c r="C724" s="14"/>
      <c r="D724" s="460"/>
      <c r="E724" s="445"/>
      <c r="F724" s="478"/>
      <c r="G724" s="489"/>
      <c r="H724" s="14"/>
      <c r="I724" s="39" t="str">
        <f>IF($F724="", "", IF(NOT($G724=""), IF($F724&lt;$G724, $N$7, $N$6), IF($F724=Dashboard!$AJ$1, $N$4, IF($F724&lt;Dashboard!$AJ$1, $N$5, IF($N724&lt;=$N$8, $N$3, $N$2)))))</f>
        <v/>
      </c>
      <c r="J724" s="14"/>
      <c r="N724" s="39" t="str">
        <f>IF($F724="", "", IF(NOT($G724=""), "", NETWORKDAYS(Dashboard!$AJ$1, $F724, Timesheet!$S$50:$S$89)-1))</f>
        <v/>
      </c>
      <c r="P724" s="39" t="str">
        <f t="shared" si="25"/>
        <v/>
      </c>
    </row>
    <row r="725" spans="1:16" x14ac:dyDescent="0.25">
      <c r="A725" s="14"/>
      <c r="B725" s="150" t="str">
        <f t="shared" si="24"/>
        <v/>
      </c>
      <c r="C725" s="14"/>
      <c r="D725" s="460"/>
      <c r="E725" s="445"/>
      <c r="F725" s="478"/>
      <c r="G725" s="489"/>
      <c r="H725" s="14"/>
      <c r="I725" s="39" t="str">
        <f>IF($F725="", "", IF(NOT($G725=""), IF($F725&lt;$G725, $N$7, $N$6), IF($F725=Dashboard!$AJ$1, $N$4, IF($F725&lt;Dashboard!$AJ$1, $N$5, IF($N725&lt;=$N$8, $N$3, $N$2)))))</f>
        <v/>
      </c>
      <c r="J725" s="14"/>
      <c r="N725" s="39" t="str">
        <f>IF($F725="", "", IF(NOT($G725=""), "", NETWORKDAYS(Dashboard!$AJ$1, $F725, Timesheet!$S$50:$S$89)-1))</f>
        <v/>
      </c>
      <c r="P725" s="39" t="str">
        <f t="shared" si="25"/>
        <v/>
      </c>
    </row>
    <row r="726" spans="1:16" x14ac:dyDescent="0.25">
      <c r="A726" s="14"/>
      <c r="B726" s="150" t="str">
        <f t="shared" si="24"/>
        <v/>
      </c>
      <c r="C726" s="14"/>
      <c r="D726" s="460"/>
      <c r="E726" s="445"/>
      <c r="F726" s="478"/>
      <c r="G726" s="489"/>
      <c r="H726" s="14"/>
      <c r="I726" s="39" t="str">
        <f>IF($F726="", "", IF(NOT($G726=""), IF($F726&lt;$G726, $N$7, $N$6), IF($F726=Dashboard!$AJ$1, $N$4, IF($F726&lt;Dashboard!$AJ$1, $N$5, IF($N726&lt;=$N$8, $N$3, $N$2)))))</f>
        <v/>
      </c>
      <c r="J726" s="14"/>
      <c r="N726" s="39" t="str">
        <f>IF($F726="", "", IF(NOT($G726=""), "", NETWORKDAYS(Dashboard!$AJ$1, $F726, Timesheet!$S$50:$S$89)-1))</f>
        <v/>
      </c>
      <c r="P726" s="39" t="str">
        <f t="shared" si="25"/>
        <v/>
      </c>
    </row>
    <row r="727" spans="1:16" x14ac:dyDescent="0.25">
      <c r="A727" s="14"/>
      <c r="B727" s="150" t="str">
        <f t="shared" si="24"/>
        <v/>
      </c>
      <c r="C727" s="14"/>
      <c r="D727" s="460"/>
      <c r="E727" s="445"/>
      <c r="F727" s="478"/>
      <c r="G727" s="489"/>
      <c r="H727" s="14"/>
      <c r="I727" s="39" t="str">
        <f>IF($F727="", "", IF(NOT($G727=""), IF($F727&lt;$G727, $N$7, $N$6), IF($F727=Dashboard!$AJ$1, $N$4, IF($F727&lt;Dashboard!$AJ$1, $N$5, IF($N727&lt;=$N$8, $N$3, $N$2)))))</f>
        <v/>
      </c>
      <c r="J727" s="14"/>
      <c r="N727" s="39" t="str">
        <f>IF($F727="", "", IF(NOT($G727=""), "", NETWORKDAYS(Dashboard!$AJ$1, $F727, Timesheet!$S$50:$S$89)-1))</f>
        <v/>
      </c>
      <c r="P727" s="39" t="str">
        <f t="shared" si="25"/>
        <v/>
      </c>
    </row>
    <row r="728" spans="1:16" x14ac:dyDescent="0.25">
      <c r="A728" s="14"/>
      <c r="B728" s="150" t="str">
        <f t="shared" si="24"/>
        <v/>
      </c>
      <c r="C728" s="14"/>
      <c r="D728" s="460"/>
      <c r="E728" s="445"/>
      <c r="F728" s="478"/>
      <c r="G728" s="489"/>
      <c r="H728" s="14"/>
      <c r="I728" s="39" t="str">
        <f>IF($F728="", "", IF(NOT($G728=""), IF($F728&lt;$G728, $N$7, $N$6), IF($F728=Dashboard!$AJ$1, $N$4, IF($F728&lt;Dashboard!$AJ$1, $N$5, IF($N728&lt;=$N$8, $N$3, $N$2)))))</f>
        <v/>
      </c>
      <c r="J728" s="14"/>
      <c r="N728" s="39" t="str">
        <f>IF($F728="", "", IF(NOT($G728=""), "", NETWORKDAYS(Dashboard!$AJ$1, $F728, Timesheet!$S$50:$S$89)-1))</f>
        <v/>
      </c>
      <c r="P728" s="39" t="str">
        <f t="shared" si="25"/>
        <v/>
      </c>
    </row>
    <row r="729" spans="1:16" x14ac:dyDescent="0.25">
      <c r="A729" s="14"/>
      <c r="B729" s="150" t="str">
        <f t="shared" si="24"/>
        <v/>
      </c>
      <c r="C729" s="14"/>
      <c r="D729" s="460"/>
      <c r="E729" s="445"/>
      <c r="F729" s="478"/>
      <c r="G729" s="489"/>
      <c r="H729" s="14"/>
      <c r="I729" s="39" t="str">
        <f>IF($F729="", "", IF(NOT($G729=""), IF($F729&lt;$G729, $N$7, $N$6), IF($F729=Dashboard!$AJ$1, $N$4, IF($F729&lt;Dashboard!$AJ$1, $N$5, IF($N729&lt;=$N$8, $N$3, $N$2)))))</f>
        <v/>
      </c>
      <c r="J729" s="14"/>
      <c r="N729" s="39" t="str">
        <f>IF($F729="", "", IF(NOT($G729=""), "", NETWORKDAYS(Dashboard!$AJ$1, $F729, Timesheet!$S$50:$S$89)-1))</f>
        <v/>
      </c>
      <c r="P729" s="39" t="str">
        <f t="shared" si="25"/>
        <v/>
      </c>
    </row>
    <row r="730" spans="1:16" x14ac:dyDescent="0.25">
      <c r="A730" s="14"/>
      <c r="B730" s="150" t="str">
        <f t="shared" si="24"/>
        <v/>
      </c>
      <c r="C730" s="14"/>
      <c r="D730" s="460"/>
      <c r="E730" s="445"/>
      <c r="F730" s="478"/>
      <c r="G730" s="489"/>
      <c r="H730" s="14"/>
      <c r="I730" s="39" t="str">
        <f>IF($F730="", "", IF(NOT($G730=""), IF($F730&lt;$G730, $N$7, $N$6), IF($F730=Dashboard!$AJ$1, $N$4, IF($F730&lt;Dashboard!$AJ$1, $N$5, IF($N730&lt;=$N$8, $N$3, $N$2)))))</f>
        <v/>
      </c>
      <c r="J730" s="14"/>
      <c r="N730" s="39" t="str">
        <f>IF($F730="", "", IF(NOT($G730=""), "", NETWORKDAYS(Dashboard!$AJ$1, $F730, Timesheet!$S$50:$S$89)-1))</f>
        <v/>
      </c>
      <c r="P730" s="39" t="str">
        <f t="shared" si="25"/>
        <v/>
      </c>
    </row>
    <row r="731" spans="1:16" x14ac:dyDescent="0.25">
      <c r="A731" s="14"/>
      <c r="B731" s="150" t="str">
        <f t="shared" si="24"/>
        <v/>
      </c>
      <c r="C731" s="14"/>
      <c r="D731" s="460"/>
      <c r="E731" s="445"/>
      <c r="F731" s="478"/>
      <c r="G731" s="489"/>
      <c r="H731" s="14"/>
      <c r="I731" s="39" t="str">
        <f>IF($F731="", "", IF(NOT($G731=""), IF($F731&lt;$G731, $N$7, $N$6), IF($F731=Dashboard!$AJ$1, $N$4, IF($F731&lt;Dashboard!$AJ$1, $N$5, IF($N731&lt;=$N$8, $N$3, $N$2)))))</f>
        <v/>
      </c>
      <c r="J731" s="14"/>
      <c r="N731" s="39" t="str">
        <f>IF($F731="", "", IF(NOT($G731=""), "", NETWORKDAYS(Dashboard!$AJ$1, $F731, Timesheet!$S$50:$S$89)-1))</f>
        <v/>
      </c>
      <c r="P731" s="39" t="str">
        <f t="shared" si="25"/>
        <v/>
      </c>
    </row>
    <row r="732" spans="1:16" x14ac:dyDescent="0.25">
      <c r="A732" s="14"/>
      <c r="B732" s="150" t="str">
        <f t="shared" si="24"/>
        <v/>
      </c>
      <c r="C732" s="14"/>
      <c r="D732" s="460"/>
      <c r="E732" s="445"/>
      <c r="F732" s="478"/>
      <c r="G732" s="489"/>
      <c r="H732" s="14"/>
      <c r="I732" s="39" t="str">
        <f>IF($F732="", "", IF(NOT($G732=""), IF($F732&lt;$G732, $N$7, $N$6), IF($F732=Dashboard!$AJ$1, $N$4, IF($F732&lt;Dashboard!$AJ$1, $N$5, IF($N732&lt;=$N$8, $N$3, $N$2)))))</f>
        <v/>
      </c>
      <c r="J732" s="14"/>
      <c r="N732" s="39" t="str">
        <f>IF($F732="", "", IF(NOT($G732=""), "", NETWORKDAYS(Dashboard!$AJ$1, $F732, Timesheet!$S$50:$S$89)-1))</f>
        <v/>
      </c>
      <c r="P732" s="39" t="str">
        <f t="shared" si="25"/>
        <v/>
      </c>
    </row>
    <row r="733" spans="1:16" x14ac:dyDescent="0.25">
      <c r="A733" s="14"/>
      <c r="B733" s="150" t="str">
        <f t="shared" si="24"/>
        <v/>
      </c>
      <c r="C733" s="14"/>
      <c r="D733" s="460"/>
      <c r="E733" s="445"/>
      <c r="F733" s="478"/>
      <c r="G733" s="489"/>
      <c r="H733" s="14"/>
      <c r="I733" s="39" t="str">
        <f>IF($F733="", "", IF(NOT($G733=""), IF($F733&lt;$G733, $N$7, $N$6), IF($F733=Dashboard!$AJ$1, $N$4, IF($F733&lt;Dashboard!$AJ$1, $N$5, IF($N733&lt;=$N$8, $N$3, $N$2)))))</f>
        <v/>
      </c>
      <c r="J733" s="14"/>
      <c r="N733" s="39" t="str">
        <f>IF($F733="", "", IF(NOT($G733=""), "", NETWORKDAYS(Dashboard!$AJ$1, $F733, Timesheet!$S$50:$S$89)-1))</f>
        <v/>
      </c>
      <c r="P733" s="39" t="str">
        <f t="shared" si="25"/>
        <v/>
      </c>
    </row>
    <row r="734" spans="1:16" x14ac:dyDescent="0.25">
      <c r="A734" s="14"/>
      <c r="B734" s="150" t="str">
        <f t="shared" si="24"/>
        <v/>
      </c>
      <c r="C734" s="14"/>
      <c r="D734" s="460"/>
      <c r="E734" s="445"/>
      <c r="F734" s="478"/>
      <c r="G734" s="489"/>
      <c r="H734" s="14"/>
      <c r="I734" s="39" t="str">
        <f>IF($F734="", "", IF(NOT($G734=""), IF($F734&lt;$G734, $N$7, $N$6), IF($F734=Dashboard!$AJ$1, $N$4, IF($F734&lt;Dashboard!$AJ$1, $N$5, IF($N734&lt;=$N$8, $N$3, $N$2)))))</f>
        <v/>
      </c>
      <c r="J734" s="14"/>
      <c r="N734" s="39" t="str">
        <f>IF($F734="", "", IF(NOT($G734=""), "", NETWORKDAYS(Dashboard!$AJ$1, $F734, Timesheet!$S$50:$S$89)-1))</f>
        <v/>
      </c>
      <c r="P734" s="39" t="str">
        <f t="shared" si="25"/>
        <v/>
      </c>
    </row>
    <row r="735" spans="1:16" x14ac:dyDescent="0.25">
      <c r="A735" s="14"/>
      <c r="B735" s="150" t="str">
        <f t="shared" si="24"/>
        <v/>
      </c>
      <c r="C735" s="14"/>
      <c r="D735" s="460"/>
      <c r="E735" s="445"/>
      <c r="F735" s="478"/>
      <c r="G735" s="489"/>
      <c r="H735" s="14"/>
      <c r="I735" s="39" t="str">
        <f>IF($F735="", "", IF(NOT($G735=""), IF($F735&lt;$G735, $N$7, $N$6), IF($F735=Dashboard!$AJ$1, $N$4, IF($F735&lt;Dashboard!$AJ$1, $N$5, IF($N735&lt;=$N$8, $N$3, $N$2)))))</f>
        <v/>
      </c>
      <c r="J735" s="14"/>
      <c r="N735" s="39" t="str">
        <f>IF($F735="", "", IF(NOT($G735=""), "", NETWORKDAYS(Dashboard!$AJ$1, $F735, Timesheet!$S$50:$S$89)-1))</f>
        <v/>
      </c>
      <c r="P735" s="39" t="str">
        <f t="shared" si="25"/>
        <v/>
      </c>
    </row>
    <row r="736" spans="1:16" x14ac:dyDescent="0.25">
      <c r="A736" s="14"/>
      <c r="B736" s="150" t="str">
        <f t="shared" si="24"/>
        <v/>
      </c>
      <c r="C736" s="14"/>
      <c r="D736" s="460"/>
      <c r="E736" s="445"/>
      <c r="F736" s="478"/>
      <c r="G736" s="489"/>
      <c r="H736" s="14"/>
      <c r="I736" s="39" t="str">
        <f>IF($F736="", "", IF(NOT($G736=""), IF($F736&lt;$G736, $N$7, $N$6), IF($F736=Dashboard!$AJ$1, $N$4, IF($F736&lt;Dashboard!$AJ$1, $N$5, IF($N736&lt;=$N$8, $N$3, $N$2)))))</f>
        <v/>
      </c>
      <c r="J736" s="14"/>
      <c r="N736" s="39" t="str">
        <f>IF($F736="", "", IF(NOT($G736=""), "", NETWORKDAYS(Dashboard!$AJ$1, $F736, Timesheet!$S$50:$S$89)-1))</f>
        <v/>
      </c>
      <c r="P736" s="39" t="str">
        <f t="shared" si="25"/>
        <v/>
      </c>
    </row>
    <row r="737" spans="1:16" x14ac:dyDescent="0.25">
      <c r="A737" s="14"/>
      <c r="B737" s="150" t="str">
        <f t="shared" si="24"/>
        <v/>
      </c>
      <c r="C737" s="14"/>
      <c r="D737" s="460"/>
      <c r="E737" s="445"/>
      <c r="F737" s="478"/>
      <c r="G737" s="489"/>
      <c r="H737" s="14"/>
      <c r="I737" s="39" t="str">
        <f>IF($F737="", "", IF(NOT($G737=""), IF($F737&lt;$G737, $N$7, $N$6), IF($F737=Dashboard!$AJ$1, $N$4, IF($F737&lt;Dashboard!$AJ$1, $N$5, IF($N737&lt;=$N$8, $N$3, $N$2)))))</f>
        <v/>
      </c>
      <c r="J737" s="14"/>
      <c r="N737" s="39" t="str">
        <f>IF($F737="", "", IF(NOT($G737=""), "", NETWORKDAYS(Dashboard!$AJ$1, $F737, Timesheet!$S$50:$S$89)-1))</f>
        <v/>
      </c>
      <c r="P737" s="39" t="str">
        <f t="shared" si="25"/>
        <v/>
      </c>
    </row>
    <row r="738" spans="1:16" x14ac:dyDescent="0.25">
      <c r="A738" s="14"/>
      <c r="B738" s="150" t="str">
        <f t="shared" si="24"/>
        <v/>
      </c>
      <c r="C738" s="14"/>
      <c r="D738" s="460"/>
      <c r="E738" s="445"/>
      <c r="F738" s="478"/>
      <c r="G738" s="489"/>
      <c r="H738" s="14"/>
      <c r="I738" s="39" t="str">
        <f>IF($F738="", "", IF(NOT($G738=""), IF($F738&lt;$G738, $N$7, $N$6), IF($F738=Dashboard!$AJ$1, $N$4, IF($F738&lt;Dashboard!$AJ$1, $N$5, IF($N738&lt;=$N$8, $N$3, $N$2)))))</f>
        <v/>
      </c>
      <c r="J738" s="14"/>
      <c r="N738" s="39" t="str">
        <f>IF($F738="", "", IF(NOT($G738=""), "", NETWORKDAYS(Dashboard!$AJ$1, $F738, Timesheet!$S$50:$S$89)-1))</f>
        <v/>
      </c>
      <c r="P738" s="39" t="str">
        <f t="shared" si="25"/>
        <v/>
      </c>
    </row>
    <row r="739" spans="1:16" x14ac:dyDescent="0.25">
      <c r="A739" s="14"/>
      <c r="B739" s="150" t="str">
        <f t="shared" si="24"/>
        <v/>
      </c>
      <c r="C739" s="14"/>
      <c r="D739" s="460"/>
      <c r="E739" s="445"/>
      <c r="F739" s="478"/>
      <c r="G739" s="489"/>
      <c r="H739" s="14"/>
      <c r="I739" s="39" t="str">
        <f>IF($F739="", "", IF(NOT($G739=""), IF($F739&lt;$G739, $N$7, $N$6), IF($F739=Dashboard!$AJ$1, $N$4, IF($F739&lt;Dashboard!$AJ$1, $N$5, IF($N739&lt;=$N$8, $N$3, $N$2)))))</f>
        <v/>
      </c>
      <c r="J739" s="14"/>
      <c r="N739" s="39" t="str">
        <f>IF($F739="", "", IF(NOT($G739=""), "", NETWORKDAYS(Dashboard!$AJ$1, $F739, Timesheet!$S$50:$S$89)-1))</f>
        <v/>
      </c>
      <c r="P739" s="39" t="str">
        <f t="shared" si="25"/>
        <v/>
      </c>
    </row>
    <row r="740" spans="1:16" x14ac:dyDescent="0.25">
      <c r="A740" s="14"/>
      <c r="B740" s="150" t="str">
        <f t="shared" si="24"/>
        <v/>
      </c>
      <c r="C740" s="14"/>
      <c r="D740" s="460"/>
      <c r="E740" s="445"/>
      <c r="F740" s="478"/>
      <c r="G740" s="489"/>
      <c r="H740" s="14"/>
      <c r="I740" s="39" t="str">
        <f>IF($F740="", "", IF(NOT($G740=""), IF($F740&lt;$G740, $N$7, $N$6), IF($F740=Dashboard!$AJ$1, $N$4, IF($F740&lt;Dashboard!$AJ$1, $N$5, IF($N740&lt;=$N$8, $N$3, $N$2)))))</f>
        <v/>
      </c>
      <c r="J740" s="14"/>
      <c r="N740" s="39" t="str">
        <f>IF($F740="", "", IF(NOT($G740=""), "", NETWORKDAYS(Dashboard!$AJ$1, $F740, Timesheet!$S$50:$S$89)-1))</f>
        <v/>
      </c>
      <c r="P740" s="39" t="str">
        <f t="shared" si="25"/>
        <v/>
      </c>
    </row>
    <row r="741" spans="1:16" x14ac:dyDescent="0.25">
      <c r="A741" s="14"/>
      <c r="B741" s="150" t="str">
        <f t="shared" si="24"/>
        <v/>
      </c>
      <c r="C741" s="14"/>
      <c r="D741" s="460"/>
      <c r="E741" s="445"/>
      <c r="F741" s="478"/>
      <c r="G741" s="489"/>
      <c r="H741" s="14"/>
      <c r="I741" s="39" t="str">
        <f>IF($F741="", "", IF(NOT($G741=""), IF($F741&lt;$G741, $N$7, $N$6), IF($F741=Dashboard!$AJ$1, $N$4, IF($F741&lt;Dashboard!$AJ$1, $N$5, IF($N741&lt;=$N$8, $N$3, $N$2)))))</f>
        <v/>
      </c>
      <c r="J741" s="14"/>
      <c r="N741" s="39" t="str">
        <f>IF($F741="", "", IF(NOT($G741=""), "", NETWORKDAYS(Dashboard!$AJ$1, $F741, Timesheet!$S$50:$S$89)-1))</f>
        <v/>
      </c>
      <c r="P741" s="39" t="str">
        <f t="shared" si="25"/>
        <v/>
      </c>
    </row>
    <row r="742" spans="1:16" x14ac:dyDescent="0.25">
      <c r="A742" s="14"/>
      <c r="B742" s="150" t="str">
        <f t="shared" si="24"/>
        <v/>
      </c>
      <c r="C742" s="14"/>
      <c r="D742" s="460"/>
      <c r="E742" s="445"/>
      <c r="F742" s="478"/>
      <c r="G742" s="489"/>
      <c r="H742" s="14"/>
      <c r="I742" s="39" t="str">
        <f>IF($F742="", "", IF(NOT($G742=""), IF($F742&lt;$G742, $N$7, $N$6), IF($F742=Dashboard!$AJ$1, $N$4, IF($F742&lt;Dashboard!$AJ$1, $N$5, IF($N742&lt;=$N$8, $N$3, $N$2)))))</f>
        <v/>
      </c>
      <c r="J742" s="14"/>
      <c r="N742" s="39" t="str">
        <f>IF($F742="", "", IF(NOT($G742=""), "", NETWORKDAYS(Dashboard!$AJ$1, $F742, Timesheet!$S$50:$S$89)-1))</f>
        <v/>
      </c>
      <c r="P742" s="39" t="str">
        <f t="shared" si="25"/>
        <v/>
      </c>
    </row>
    <row r="743" spans="1:16" x14ac:dyDescent="0.25">
      <c r="A743" s="14"/>
      <c r="B743" s="150" t="str">
        <f t="shared" si="24"/>
        <v/>
      </c>
      <c r="C743" s="14"/>
      <c r="D743" s="460"/>
      <c r="E743" s="445"/>
      <c r="F743" s="478"/>
      <c r="G743" s="489"/>
      <c r="H743" s="14"/>
      <c r="I743" s="39" t="str">
        <f>IF($F743="", "", IF(NOT($G743=""), IF($F743&lt;$G743, $N$7, $N$6), IF($F743=Dashboard!$AJ$1, $N$4, IF($F743&lt;Dashboard!$AJ$1, $N$5, IF($N743&lt;=$N$8, $N$3, $N$2)))))</f>
        <v/>
      </c>
      <c r="J743" s="14"/>
      <c r="N743" s="39" t="str">
        <f>IF($F743="", "", IF(NOT($G743=""), "", NETWORKDAYS(Dashboard!$AJ$1, $F743, Timesheet!$S$50:$S$89)-1))</f>
        <v/>
      </c>
      <c r="P743" s="39" t="str">
        <f t="shared" si="25"/>
        <v/>
      </c>
    </row>
    <row r="744" spans="1:16" x14ac:dyDescent="0.25">
      <c r="A744" s="14"/>
      <c r="B744" s="150" t="str">
        <f t="shared" si="24"/>
        <v/>
      </c>
      <c r="C744" s="14"/>
      <c r="D744" s="460"/>
      <c r="E744" s="445"/>
      <c r="F744" s="478"/>
      <c r="G744" s="489"/>
      <c r="H744" s="14"/>
      <c r="I744" s="39" t="str">
        <f>IF($F744="", "", IF(NOT($G744=""), IF($F744&lt;$G744, $N$7, $N$6), IF($F744=Dashboard!$AJ$1, $N$4, IF($F744&lt;Dashboard!$AJ$1, $N$5, IF($N744&lt;=$N$8, $N$3, $N$2)))))</f>
        <v/>
      </c>
      <c r="J744" s="14"/>
      <c r="N744" s="39" t="str">
        <f>IF($F744="", "", IF(NOT($G744=""), "", NETWORKDAYS(Dashboard!$AJ$1, $F744, Timesheet!$S$50:$S$89)-1))</f>
        <v/>
      </c>
      <c r="P744" s="39" t="str">
        <f t="shared" si="25"/>
        <v/>
      </c>
    </row>
    <row r="745" spans="1:16" x14ac:dyDescent="0.25">
      <c r="A745" s="14"/>
      <c r="B745" s="150" t="str">
        <f t="shared" si="24"/>
        <v/>
      </c>
      <c r="C745" s="14"/>
      <c r="D745" s="460"/>
      <c r="E745" s="445"/>
      <c r="F745" s="478"/>
      <c r="G745" s="489"/>
      <c r="H745" s="14"/>
      <c r="I745" s="39" t="str">
        <f>IF($F745="", "", IF(NOT($G745=""), IF($F745&lt;$G745, $N$7, $N$6), IF($F745=Dashboard!$AJ$1, $N$4, IF($F745&lt;Dashboard!$AJ$1, $N$5, IF($N745&lt;=$N$8, $N$3, $N$2)))))</f>
        <v/>
      </c>
      <c r="J745" s="14"/>
      <c r="N745" s="39" t="str">
        <f>IF($F745="", "", IF(NOT($G745=""), "", NETWORKDAYS(Dashboard!$AJ$1, $F745, Timesheet!$S$50:$S$89)-1))</f>
        <v/>
      </c>
      <c r="P745" s="39" t="str">
        <f t="shared" si="25"/>
        <v/>
      </c>
    </row>
    <row r="746" spans="1:16" x14ac:dyDescent="0.25">
      <c r="A746" s="14"/>
      <c r="B746" s="150" t="str">
        <f t="shared" si="24"/>
        <v/>
      </c>
      <c r="C746" s="14"/>
      <c r="D746" s="460"/>
      <c r="E746" s="445"/>
      <c r="F746" s="478"/>
      <c r="G746" s="489"/>
      <c r="H746" s="14"/>
      <c r="I746" s="39" t="str">
        <f>IF($F746="", "", IF(NOT($G746=""), IF($F746&lt;$G746, $N$7, $N$6), IF($F746=Dashboard!$AJ$1, $N$4, IF($F746&lt;Dashboard!$AJ$1, $N$5, IF($N746&lt;=$N$8, $N$3, $N$2)))))</f>
        <v/>
      </c>
      <c r="J746" s="14"/>
      <c r="N746" s="39" t="str">
        <f>IF($F746="", "", IF(NOT($G746=""), "", NETWORKDAYS(Dashboard!$AJ$1, $F746, Timesheet!$S$50:$S$89)-1))</f>
        <v/>
      </c>
      <c r="P746" s="39" t="str">
        <f t="shared" si="25"/>
        <v/>
      </c>
    </row>
    <row r="747" spans="1:16" x14ac:dyDescent="0.25">
      <c r="A747" s="14"/>
      <c r="B747" s="150" t="str">
        <f t="shared" si="24"/>
        <v/>
      </c>
      <c r="C747" s="14"/>
      <c r="D747" s="460"/>
      <c r="E747" s="445"/>
      <c r="F747" s="478"/>
      <c r="G747" s="489"/>
      <c r="H747" s="14"/>
      <c r="I747" s="39" t="str">
        <f>IF($F747="", "", IF(NOT($G747=""), IF($F747&lt;$G747, $N$7, $N$6), IF($F747=Dashboard!$AJ$1, $N$4, IF($F747&lt;Dashboard!$AJ$1, $N$5, IF($N747&lt;=$N$8, $N$3, $N$2)))))</f>
        <v/>
      </c>
      <c r="J747" s="14"/>
      <c r="N747" s="39" t="str">
        <f>IF($F747="", "", IF(NOT($G747=""), "", NETWORKDAYS(Dashboard!$AJ$1, $F747, Timesheet!$S$50:$S$89)-1))</f>
        <v/>
      </c>
      <c r="P747" s="39" t="str">
        <f t="shared" si="25"/>
        <v/>
      </c>
    </row>
    <row r="748" spans="1:16" x14ac:dyDescent="0.25">
      <c r="A748" s="14"/>
      <c r="B748" s="150" t="str">
        <f t="shared" si="24"/>
        <v/>
      </c>
      <c r="C748" s="14"/>
      <c r="D748" s="460"/>
      <c r="E748" s="445"/>
      <c r="F748" s="478"/>
      <c r="G748" s="489"/>
      <c r="H748" s="14"/>
      <c r="I748" s="39" t="str">
        <f>IF($F748="", "", IF(NOT($G748=""), IF($F748&lt;$G748, $N$7, $N$6), IF($F748=Dashboard!$AJ$1, $N$4, IF($F748&lt;Dashboard!$AJ$1, $N$5, IF($N748&lt;=$N$8, $N$3, $N$2)))))</f>
        <v/>
      </c>
      <c r="J748" s="14"/>
      <c r="N748" s="39" t="str">
        <f>IF($F748="", "", IF(NOT($G748=""), "", NETWORKDAYS(Dashboard!$AJ$1, $F748, Timesheet!$S$50:$S$89)-1))</f>
        <v/>
      </c>
      <c r="P748" s="39" t="str">
        <f t="shared" si="25"/>
        <v/>
      </c>
    </row>
    <row r="749" spans="1:16" x14ac:dyDescent="0.25">
      <c r="A749" s="14"/>
      <c r="B749" s="150" t="str">
        <f t="shared" si="24"/>
        <v/>
      </c>
      <c r="C749" s="14"/>
      <c r="D749" s="460"/>
      <c r="E749" s="445"/>
      <c r="F749" s="478"/>
      <c r="G749" s="489"/>
      <c r="H749" s="14"/>
      <c r="I749" s="39" t="str">
        <f>IF($F749="", "", IF(NOT($G749=""), IF($F749&lt;$G749, $N$7, $N$6), IF($F749=Dashboard!$AJ$1, $N$4, IF($F749&lt;Dashboard!$AJ$1, $N$5, IF($N749&lt;=$N$8, $N$3, $N$2)))))</f>
        <v/>
      </c>
      <c r="J749" s="14"/>
      <c r="N749" s="39" t="str">
        <f>IF($F749="", "", IF(NOT($G749=""), "", NETWORKDAYS(Dashboard!$AJ$1, $F749, Timesheet!$S$50:$S$89)-1))</f>
        <v/>
      </c>
      <c r="P749" s="39" t="str">
        <f t="shared" si="25"/>
        <v/>
      </c>
    </row>
    <row r="750" spans="1:16" x14ac:dyDescent="0.25">
      <c r="A750" s="14"/>
      <c r="B750" s="150" t="str">
        <f t="shared" si="24"/>
        <v/>
      </c>
      <c r="C750" s="14"/>
      <c r="D750" s="460"/>
      <c r="E750" s="445"/>
      <c r="F750" s="478"/>
      <c r="G750" s="489"/>
      <c r="H750" s="14"/>
      <c r="I750" s="39" t="str">
        <f>IF($F750="", "", IF(NOT($G750=""), IF($F750&lt;$G750, $N$7, $N$6), IF($F750=Dashboard!$AJ$1, $N$4, IF($F750&lt;Dashboard!$AJ$1, $N$5, IF($N750&lt;=$N$8, $N$3, $N$2)))))</f>
        <v/>
      </c>
      <c r="J750" s="14"/>
      <c r="N750" s="39" t="str">
        <f>IF($F750="", "", IF(NOT($G750=""), "", NETWORKDAYS(Dashboard!$AJ$1, $F750, Timesheet!$S$50:$S$89)-1))</f>
        <v/>
      </c>
      <c r="P750" s="39" t="str">
        <f t="shared" si="25"/>
        <v/>
      </c>
    </row>
    <row r="751" spans="1:16" x14ac:dyDescent="0.25">
      <c r="A751" s="14"/>
      <c r="B751" s="150" t="str">
        <f t="shared" si="24"/>
        <v/>
      </c>
      <c r="C751" s="14"/>
      <c r="D751" s="460"/>
      <c r="E751" s="445"/>
      <c r="F751" s="478"/>
      <c r="G751" s="489"/>
      <c r="H751" s="14"/>
      <c r="I751" s="39" t="str">
        <f>IF($F751="", "", IF(NOT($G751=""), IF($F751&lt;$G751, $N$7, $N$6), IF($F751=Dashboard!$AJ$1, $N$4, IF($F751&lt;Dashboard!$AJ$1, $N$5, IF($N751&lt;=$N$8, $N$3, $N$2)))))</f>
        <v/>
      </c>
      <c r="J751" s="14"/>
      <c r="N751" s="39" t="str">
        <f>IF($F751="", "", IF(NOT($G751=""), "", NETWORKDAYS(Dashboard!$AJ$1, $F751, Timesheet!$S$50:$S$89)-1))</f>
        <v/>
      </c>
      <c r="P751" s="39" t="str">
        <f t="shared" si="25"/>
        <v/>
      </c>
    </row>
    <row r="752" spans="1:16" x14ac:dyDescent="0.25">
      <c r="A752" s="14"/>
      <c r="B752" s="150" t="str">
        <f t="shared" si="24"/>
        <v/>
      </c>
      <c r="C752" s="14"/>
      <c r="D752" s="460"/>
      <c r="E752" s="445"/>
      <c r="F752" s="478"/>
      <c r="G752" s="489"/>
      <c r="H752" s="14"/>
      <c r="I752" s="39" t="str">
        <f>IF($F752="", "", IF(NOT($G752=""), IF($F752&lt;$G752, $N$7, $N$6), IF($F752=Dashboard!$AJ$1, $N$4, IF($F752&lt;Dashboard!$AJ$1, $N$5, IF($N752&lt;=$N$8, $N$3, $N$2)))))</f>
        <v/>
      </c>
      <c r="J752" s="14"/>
      <c r="N752" s="39" t="str">
        <f>IF($F752="", "", IF(NOT($G752=""), "", NETWORKDAYS(Dashboard!$AJ$1, $F752, Timesheet!$S$50:$S$89)-1))</f>
        <v/>
      </c>
      <c r="P752" s="39" t="str">
        <f t="shared" si="25"/>
        <v/>
      </c>
    </row>
    <row r="753" spans="1:16" x14ac:dyDescent="0.25">
      <c r="A753" s="14"/>
      <c r="B753" s="150" t="str">
        <f t="shared" si="24"/>
        <v/>
      </c>
      <c r="C753" s="14"/>
      <c r="D753" s="460"/>
      <c r="E753" s="445"/>
      <c r="F753" s="478"/>
      <c r="G753" s="489"/>
      <c r="H753" s="14"/>
      <c r="I753" s="39" t="str">
        <f>IF($F753="", "", IF(NOT($G753=""), IF($F753&lt;$G753, $N$7, $N$6), IF($F753=Dashboard!$AJ$1, $N$4, IF($F753&lt;Dashboard!$AJ$1, $N$5, IF($N753&lt;=$N$8, $N$3, $N$2)))))</f>
        <v/>
      </c>
      <c r="J753" s="14"/>
      <c r="N753" s="39" t="str">
        <f>IF($F753="", "", IF(NOT($G753=""), "", NETWORKDAYS(Dashboard!$AJ$1, $F753, Timesheet!$S$50:$S$89)-1))</f>
        <v/>
      </c>
      <c r="P753" s="39" t="str">
        <f t="shared" si="25"/>
        <v/>
      </c>
    </row>
    <row r="754" spans="1:16" x14ac:dyDescent="0.25">
      <c r="A754" s="14"/>
      <c r="B754" s="150" t="str">
        <f t="shared" si="24"/>
        <v/>
      </c>
      <c r="C754" s="14"/>
      <c r="D754" s="460"/>
      <c r="E754" s="445"/>
      <c r="F754" s="478"/>
      <c r="G754" s="489"/>
      <c r="H754" s="14"/>
      <c r="I754" s="39" t="str">
        <f>IF($F754="", "", IF(NOT($G754=""), IF($F754&lt;$G754, $N$7, $N$6), IF($F754=Dashboard!$AJ$1, $N$4, IF($F754&lt;Dashboard!$AJ$1, $N$5, IF($N754&lt;=$N$8, $N$3, $N$2)))))</f>
        <v/>
      </c>
      <c r="J754" s="14"/>
      <c r="N754" s="39" t="str">
        <f>IF($F754="", "", IF(NOT($G754=""), "", NETWORKDAYS(Dashboard!$AJ$1, $F754, Timesheet!$S$50:$S$89)-1))</f>
        <v/>
      </c>
      <c r="P754" s="39" t="str">
        <f t="shared" si="25"/>
        <v/>
      </c>
    </row>
    <row r="755" spans="1:16" x14ac:dyDescent="0.25">
      <c r="A755" s="14"/>
      <c r="B755" s="150" t="str">
        <f t="shared" si="24"/>
        <v/>
      </c>
      <c r="C755" s="14"/>
      <c r="D755" s="460"/>
      <c r="E755" s="445"/>
      <c r="F755" s="478"/>
      <c r="G755" s="489"/>
      <c r="H755" s="14"/>
      <c r="I755" s="39" t="str">
        <f>IF($F755="", "", IF(NOT($G755=""), IF($F755&lt;$G755, $N$7, $N$6), IF($F755=Dashboard!$AJ$1, $N$4, IF($F755&lt;Dashboard!$AJ$1, $N$5, IF($N755&lt;=$N$8, $N$3, $N$2)))))</f>
        <v/>
      </c>
      <c r="J755" s="14"/>
      <c r="N755" s="39" t="str">
        <f>IF($F755="", "", IF(NOT($G755=""), "", NETWORKDAYS(Dashboard!$AJ$1, $F755, Timesheet!$S$50:$S$89)-1))</f>
        <v/>
      </c>
      <c r="P755" s="39" t="str">
        <f t="shared" si="25"/>
        <v/>
      </c>
    </row>
    <row r="756" spans="1:16" x14ac:dyDescent="0.25">
      <c r="A756" s="14"/>
      <c r="B756" s="150" t="str">
        <f t="shared" si="24"/>
        <v/>
      </c>
      <c r="C756" s="14"/>
      <c r="D756" s="460"/>
      <c r="E756" s="445"/>
      <c r="F756" s="478"/>
      <c r="G756" s="489"/>
      <c r="H756" s="14"/>
      <c r="I756" s="39" t="str">
        <f>IF($F756="", "", IF(NOT($G756=""), IF($F756&lt;$G756, $N$7, $N$6), IF($F756=Dashboard!$AJ$1, $N$4, IF($F756&lt;Dashboard!$AJ$1, $N$5, IF($N756&lt;=$N$8, $N$3, $N$2)))))</f>
        <v/>
      </c>
      <c r="J756" s="14"/>
      <c r="N756" s="39" t="str">
        <f>IF($F756="", "", IF(NOT($G756=""), "", NETWORKDAYS(Dashboard!$AJ$1, $F756, Timesheet!$S$50:$S$89)-1))</f>
        <v/>
      </c>
      <c r="P756" s="39" t="str">
        <f t="shared" si="25"/>
        <v/>
      </c>
    </row>
    <row r="757" spans="1:16" x14ac:dyDescent="0.25">
      <c r="A757" s="14"/>
      <c r="B757" s="150" t="str">
        <f t="shared" si="24"/>
        <v/>
      </c>
      <c r="C757" s="14"/>
      <c r="D757" s="460"/>
      <c r="E757" s="445"/>
      <c r="F757" s="478"/>
      <c r="G757" s="489"/>
      <c r="H757" s="14"/>
      <c r="I757" s="39" t="str">
        <f>IF($F757="", "", IF(NOT($G757=""), IF($F757&lt;$G757, $N$7, $N$6), IF($F757=Dashboard!$AJ$1, $N$4, IF($F757&lt;Dashboard!$AJ$1, $N$5, IF($N757&lt;=$N$8, $N$3, $N$2)))))</f>
        <v/>
      </c>
      <c r="J757" s="14"/>
      <c r="N757" s="39" t="str">
        <f>IF($F757="", "", IF(NOT($G757=""), "", NETWORKDAYS(Dashboard!$AJ$1, $F757, Timesheet!$S$50:$S$89)-1))</f>
        <v/>
      </c>
      <c r="P757" s="39" t="str">
        <f t="shared" si="25"/>
        <v/>
      </c>
    </row>
    <row r="758" spans="1:16" x14ac:dyDescent="0.25">
      <c r="A758" s="14"/>
      <c r="B758" s="150" t="str">
        <f t="shared" si="24"/>
        <v/>
      </c>
      <c r="C758" s="14"/>
      <c r="D758" s="460"/>
      <c r="E758" s="445"/>
      <c r="F758" s="478"/>
      <c r="G758" s="489"/>
      <c r="H758" s="14"/>
      <c r="I758" s="39" t="str">
        <f>IF($F758="", "", IF(NOT($G758=""), IF($F758&lt;$G758, $N$7, $N$6), IF($F758=Dashboard!$AJ$1, $N$4, IF($F758&lt;Dashboard!$AJ$1, $N$5, IF($N758&lt;=$N$8, $N$3, $N$2)))))</f>
        <v/>
      </c>
      <c r="J758" s="14"/>
      <c r="N758" s="39" t="str">
        <f>IF($F758="", "", IF(NOT($G758=""), "", NETWORKDAYS(Dashboard!$AJ$1, $F758, Timesheet!$S$50:$S$89)-1))</f>
        <v/>
      </c>
      <c r="P758" s="39" t="str">
        <f t="shared" si="25"/>
        <v/>
      </c>
    </row>
    <row r="759" spans="1:16" x14ac:dyDescent="0.25">
      <c r="A759" s="14"/>
      <c r="B759" s="150" t="str">
        <f t="shared" si="24"/>
        <v/>
      </c>
      <c r="C759" s="14"/>
      <c r="D759" s="460"/>
      <c r="E759" s="445"/>
      <c r="F759" s="478"/>
      <c r="G759" s="489"/>
      <c r="H759" s="14"/>
      <c r="I759" s="39" t="str">
        <f>IF($F759="", "", IF(NOT($G759=""), IF($F759&lt;$G759, $N$7, $N$6), IF($F759=Dashboard!$AJ$1, $N$4, IF($F759&lt;Dashboard!$AJ$1, $N$5, IF($N759&lt;=$N$8, $N$3, $N$2)))))</f>
        <v/>
      </c>
      <c r="J759" s="14"/>
      <c r="N759" s="39" t="str">
        <f>IF($F759="", "", IF(NOT($G759=""), "", NETWORKDAYS(Dashboard!$AJ$1, $F759, Timesheet!$S$50:$S$89)-1))</f>
        <v/>
      </c>
      <c r="P759" s="39" t="str">
        <f t="shared" si="25"/>
        <v/>
      </c>
    </row>
    <row r="760" spans="1:16" x14ac:dyDescent="0.25">
      <c r="A760" s="14"/>
      <c r="B760" s="150" t="str">
        <f t="shared" si="24"/>
        <v/>
      </c>
      <c r="C760" s="14"/>
      <c r="D760" s="460"/>
      <c r="E760" s="445"/>
      <c r="F760" s="478"/>
      <c r="G760" s="489"/>
      <c r="H760" s="14"/>
      <c r="I760" s="39" t="str">
        <f>IF($F760="", "", IF(NOT($G760=""), IF($F760&lt;$G760, $N$7, $N$6), IF($F760=Dashboard!$AJ$1, $N$4, IF($F760&lt;Dashboard!$AJ$1, $N$5, IF($N760&lt;=$N$8, $N$3, $N$2)))))</f>
        <v/>
      </c>
      <c r="J760" s="14"/>
      <c r="N760" s="39" t="str">
        <f>IF($F760="", "", IF(NOT($G760=""), "", NETWORKDAYS(Dashboard!$AJ$1, $F760, Timesheet!$S$50:$S$89)-1))</f>
        <v/>
      </c>
      <c r="P760" s="39" t="str">
        <f t="shared" si="25"/>
        <v/>
      </c>
    </row>
    <row r="761" spans="1:16" x14ac:dyDescent="0.25">
      <c r="A761" s="14"/>
      <c r="B761" s="150" t="str">
        <f t="shared" si="24"/>
        <v/>
      </c>
      <c r="C761" s="14"/>
      <c r="D761" s="460"/>
      <c r="E761" s="445"/>
      <c r="F761" s="478"/>
      <c r="G761" s="489"/>
      <c r="H761" s="14"/>
      <c r="I761" s="39" t="str">
        <f>IF($F761="", "", IF(NOT($G761=""), IF($F761&lt;$G761, $N$7, $N$6), IF($F761=Dashboard!$AJ$1, $N$4, IF($F761&lt;Dashboard!$AJ$1, $N$5, IF($N761&lt;=$N$8, $N$3, $N$2)))))</f>
        <v/>
      </c>
      <c r="J761" s="14"/>
      <c r="N761" s="39" t="str">
        <f>IF($F761="", "", IF(NOT($G761=""), "", NETWORKDAYS(Dashboard!$AJ$1, $F761, Timesheet!$S$50:$S$89)-1))</f>
        <v/>
      </c>
      <c r="P761" s="39" t="str">
        <f t="shared" si="25"/>
        <v/>
      </c>
    </row>
    <row r="762" spans="1:16" x14ac:dyDescent="0.25">
      <c r="A762" s="14"/>
      <c r="B762" s="150" t="str">
        <f t="shared" si="24"/>
        <v/>
      </c>
      <c r="C762" s="14"/>
      <c r="D762" s="460"/>
      <c r="E762" s="445"/>
      <c r="F762" s="478"/>
      <c r="G762" s="489"/>
      <c r="H762" s="14"/>
      <c r="I762" s="39" t="str">
        <f>IF($F762="", "", IF(NOT($G762=""), IF($F762&lt;$G762, $N$7, $N$6), IF($F762=Dashboard!$AJ$1, $N$4, IF($F762&lt;Dashboard!$AJ$1, $N$5, IF($N762&lt;=$N$8, $N$3, $N$2)))))</f>
        <v/>
      </c>
      <c r="J762" s="14"/>
      <c r="N762" s="39" t="str">
        <f>IF($F762="", "", IF(NOT($G762=""), "", NETWORKDAYS(Dashboard!$AJ$1, $F762, Timesheet!$S$50:$S$89)-1))</f>
        <v/>
      </c>
      <c r="P762" s="39" t="str">
        <f t="shared" si="25"/>
        <v/>
      </c>
    </row>
    <row r="763" spans="1:16" x14ac:dyDescent="0.25">
      <c r="A763" s="14"/>
      <c r="B763" s="150" t="str">
        <f t="shared" si="24"/>
        <v/>
      </c>
      <c r="C763" s="14"/>
      <c r="D763" s="460"/>
      <c r="E763" s="445"/>
      <c r="F763" s="478"/>
      <c r="G763" s="489"/>
      <c r="H763" s="14"/>
      <c r="I763" s="39" t="str">
        <f>IF($F763="", "", IF(NOT($G763=""), IF($F763&lt;$G763, $N$7, $N$6), IF($F763=Dashboard!$AJ$1, $N$4, IF($F763&lt;Dashboard!$AJ$1, $N$5, IF($N763&lt;=$N$8, $N$3, $N$2)))))</f>
        <v/>
      </c>
      <c r="J763" s="14"/>
      <c r="N763" s="39" t="str">
        <f>IF($F763="", "", IF(NOT($G763=""), "", NETWORKDAYS(Dashboard!$AJ$1, $F763, Timesheet!$S$50:$S$89)-1))</f>
        <v/>
      </c>
      <c r="P763" s="39" t="str">
        <f t="shared" si="25"/>
        <v/>
      </c>
    </row>
    <row r="764" spans="1:16" x14ac:dyDescent="0.25">
      <c r="A764" s="14"/>
      <c r="B764" s="150" t="str">
        <f t="shared" si="24"/>
        <v/>
      </c>
      <c r="C764" s="14"/>
      <c r="D764" s="460"/>
      <c r="E764" s="445"/>
      <c r="F764" s="478"/>
      <c r="G764" s="489"/>
      <c r="H764" s="14"/>
      <c r="I764" s="39" t="str">
        <f>IF($F764="", "", IF(NOT($G764=""), IF($F764&lt;$G764, $N$7, $N$6), IF($F764=Dashboard!$AJ$1, $N$4, IF($F764&lt;Dashboard!$AJ$1, $N$5, IF($N764&lt;=$N$8, $N$3, $N$2)))))</f>
        <v/>
      </c>
      <c r="J764" s="14"/>
      <c r="N764" s="39" t="str">
        <f>IF($F764="", "", IF(NOT($G764=""), "", NETWORKDAYS(Dashboard!$AJ$1, $F764, Timesheet!$S$50:$S$89)-1))</f>
        <v/>
      </c>
      <c r="P764" s="39" t="str">
        <f t="shared" si="25"/>
        <v/>
      </c>
    </row>
    <row r="765" spans="1:16" x14ac:dyDescent="0.25">
      <c r="A765" s="14"/>
      <c r="B765" s="150" t="str">
        <f t="shared" si="24"/>
        <v/>
      </c>
      <c r="C765" s="14"/>
      <c r="D765" s="460"/>
      <c r="E765" s="445"/>
      <c r="F765" s="478"/>
      <c r="G765" s="489"/>
      <c r="H765" s="14"/>
      <c r="I765" s="39" t="str">
        <f>IF($F765="", "", IF(NOT($G765=""), IF($F765&lt;$G765, $N$7, $N$6), IF($F765=Dashboard!$AJ$1, $N$4, IF($F765&lt;Dashboard!$AJ$1, $N$5, IF($N765&lt;=$N$8, $N$3, $N$2)))))</f>
        <v/>
      </c>
      <c r="J765" s="14"/>
      <c r="N765" s="39" t="str">
        <f>IF($F765="", "", IF(NOT($G765=""), "", NETWORKDAYS(Dashboard!$AJ$1, $F765, Timesheet!$S$50:$S$89)-1))</f>
        <v/>
      </c>
      <c r="P765" s="39" t="str">
        <f t="shared" si="25"/>
        <v/>
      </c>
    </row>
    <row r="766" spans="1:16" x14ac:dyDescent="0.25">
      <c r="A766" s="14"/>
      <c r="B766" s="150" t="str">
        <f t="shared" si="24"/>
        <v/>
      </c>
      <c r="C766" s="14"/>
      <c r="D766" s="460"/>
      <c r="E766" s="445"/>
      <c r="F766" s="478"/>
      <c r="G766" s="489"/>
      <c r="H766" s="14"/>
      <c r="I766" s="39" t="str">
        <f>IF($F766="", "", IF(NOT($G766=""), IF($F766&lt;$G766, $N$7, $N$6), IF($F766=Dashboard!$AJ$1, $N$4, IF($F766&lt;Dashboard!$AJ$1, $N$5, IF($N766&lt;=$N$8, $N$3, $N$2)))))</f>
        <v/>
      </c>
      <c r="J766" s="14"/>
      <c r="N766" s="39" t="str">
        <f>IF($F766="", "", IF(NOT($G766=""), "", NETWORKDAYS(Dashboard!$AJ$1, $F766, Timesheet!$S$50:$S$89)-1))</f>
        <v/>
      </c>
      <c r="P766" s="39" t="str">
        <f t="shared" si="25"/>
        <v/>
      </c>
    </row>
    <row r="767" spans="1:16" x14ac:dyDescent="0.25">
      <c r="A767" s="14"/>
      <c r="B767" s="150" t="str">
        <f t="shared" si="24"/>
        <v/>
      </c>
      <c r="C767" s="14"/>
      <c r="D767" s="460"/>
      <c r="E767" s="445"/>
      <c r="F767" s="478"/>
      <c r="G767" s="489"/>
      <c r="H767" s="14"/>
      <c r="I767" s="39" t="str">
        <f>IF($F767="", "", IF(NOT($G767=""), IF($F767&lt;$G767, $N$7, $N$6), IF($F767=Dashboard!$AJ$1, $N$4, IF($F767&lt;Dashboard!$AJ$1, $N$5, IF($N767&lt;=$N$8, $N$3, $N$2)))))</f>
        <v/>
      </c>
      <c r="J767" s="14"/>
      <c r="N767" s="39" t="str">
        <f>IF($F767="", "", IF(NOT($G767=""), "", NETWORKDAYS(Dashboard!$AJ$1, $F767, Timesheet!$S$50:$S$89)-1))</f>
        <v/>
      </c>
      <c r="P767" s="39" t="str">
        <f t="shared" si="25"/>
        <v/>
      </c>
    </row>
    <row r="768" spans="1:16" x14ac:dyDescent="0.25">
      <c r="A768" s="14"/>
      <c r="B768" s="150" t="str">
        <f t="shared" si="24"/>
        <v/>
      </c>
      <c r="C768" s="14"/>
      <c r="D768" s="460"/>
      <c r="E768" s="445"/>
      <c r="F768" s="478"/>
      <c r="G768" s="489"/>
      <c r="H768" s="14"/>
      <c r="I768" s="39" t="str">
        <f>IF($F768="", "", IF(NOT($G768=""), IF($F768&lt;$G768, $N$7, $N$6), IF($F768=Dashboard!$AJ$1, $N$4, IF($F768&lt;Dashboard!$AJ$1, $N$5, IF($N768&lt;=$N$8, $N$3, $N$2)))))</f>
        <v/>
      </c>
      <c r="J768" s="14"/>
      <c r="N768" s="39" t="str">
        <f>IF($F768="", "", IF(NOT($G768=""), "", NETWORKDAYS(Dashboard!$AJ$1, $F768, Timesheet!$S$50:$S$89)-1))</f>
        <v/>
      </c>
      <c r="P768" s="39" t="str">
        <f t="shared" si="25"/>
        <v/>
      </c>
    </row>
    <row r="769" spans="1:16" x14ac:dyDescent="0.25">
      <c r="A769" s="14"/>
      <c r="B769" s="150" t="str">
        <f t="shared" si="24"/>
        <v/>
      </c>
      <c r="C769" s="14"/>
      <c r="D769" s="460"/>
      <c r="E769" s="445"/>
      <c r="F769" s="478"/>
      <c r="G769" s="489"/>
      <c r="H769" s="14"/>
      <c r="I769" s="39" t="str">
        <f>IF($F769="", "", IF(NOT($G769=""), IF($F769&lt;$G769, $N$7, $N$6), IF($F769=Dashboard!$AJ$1, $N$4, IF($F769&lt;Dashboard!$AJ$1, $N$5, IF($N769&lt;=$N$8, $N$3, $N$2)))))</f>
        <v/>
      </c>
      <c r="J769" s="14"/>
      <c r="N769" s="39" t="str">
        <f>IF($F769="", "", IF(NOT($G769=""), "", NETWORKDAYS(Dashboard!$AJ$1, $F769, Timesheet!$S$50:$S$89)-1))</f>
        <v/>
      </c>
      <c r="P769" s="39" t="str">
        <f t="shared" si="25"/>
        <v/>
      </c>
    </row>
    <row r="770" spans="1:16" x14ac:dyDescent="0.25">
      <c r="A770" s="14"/>
      <c r="B770" s="150" t="str">
        <f t="shared" si="24"/>
        <v/>
      </c>
      <c r="C770" s="14"/>
      <c r="D770" s="460"/>
      <c r="E770" s="445"/>
      <c r="F770" s="478"/>
      <c r="G770" s="489"/>
      <c r="H770" s="14"/>
      <c r="I770" s="39" t="str">
        <f>IF($F770="", "", IF(NOT($G770=""), IF($F770&lt;$G770, $N$7, $N$6), IF($F770=Dashboard!$AJ$1, $N$4, IF($F770&lt;Dashboard!$AJ$1, $N$5, IF($N770&lt;=$N$8, $N$3, $N$2)))))</f>
        <v/>
      </c>
      <c r="J770" s="14"/>
      <c r="N770" s="39" t="str">
        <f>IF($F770="", "", IF(NOT($G770=""), "", NETWORKDAYS(Dashboard!$AJ$1, $F770, Timesheet!$S$50:$S$89)-1))</f>
        <v/>
      </c>
      <c r="P770" s="39" t="str">
        <f t="shared" si="25"/>
        <v/>
      </c>
    </row>
    <row r="771" spans="1:16" x14ac:dyDescent="0.25">
      <c r="A771" s="14"/>
      <c r="B771" s="150" t="str">
        <f t="shared" si="24"/>
        <v/>
      </c>
      <c r="C771" s="14"/>
      <c r="D771" s="460"/>
      <c r="E771" s="445"/>
      <c r="F771" s="478"/>
      <c r="G771" s="489"/>
      <c r="H771" s="14"/>
      <c r="I771" s="39" t="str">
        <f>IF($F771="", "", IF(NOT($G771=""), IF($F771&lt;$G771, $N$7, $N$6), IF($F771=Dashboard!$AJ$1, $N$4, IF($F771&lt;Dashboard!$AJ$1, $N$5, IF($N771&lt;=$N$8, $N$3, $N$2)))))</f>
        <v/>
      </c>
      <c r="J771" s="14"/>
      <c r="N771" s="39" t="str">
        <f>IF($F771="", "", IF(NOT($G771=""), "", NETWORKDAYS(Dashboard!$AJ$1, $F771, Timesheet!$S$50:$S$89)-1))</f>
        <v/>
      </c>
      <c r="P771" s="39" t="str">
        <f t="shared" si="25"/>
        <v/>
      </c>
    </row>
    <row r="772" spans="1:16" x14ac:dyDescent="0.25">
      <c r="A772" s="14"/>
      <c r="B772" s="150" t="str">
        <f t="shared" si="24"/>
        <v/>
      </c>
      <c r="C772" s="14"/>
      <c r="D772" s="460"/>
      <c r="E772" s="445"/>
      <c r="F772" s="478"/>
      <c r="G772" s="489"/>
      <c r="H772" s="14"/>
      <c r="I772" s="39" t="str">
        <f>IF($F772="", "", IF(NOT($G772=""), IF($F772&lt;$G772, $N$7, $N$6), IF($F772=Dashboard!$AJ$1, $N$4, IF($F772&lt;Dashboard!$AJ$1, $N$5, IF($N772&lt;=$N$8, $N$3, $N$2)))))</f>
        <v/>
      </c>
      <c r="J772" s="14"/>
      <c r="N772" s="39" t="str">
        <f>IF($F772="", "", IF(NOT($G772=""), "", NETWORKDAYS(Dashboard!$AJ$1, $F772, Timesheet!$S$50:$S$89)-1))</f>
        <v/>
      </c>
      <c r="P772" s="39" t="str">
        <f t="shared" si="25"/>
        <v/>
      </c>
    </row>
    <row r="773" spans="1:16" x14ac:dyDescent="0.25">
      <c r="A773" s="14"/>
      <c r="B773" s="150" t="str">
        <f t="shared" si="24"/>
        <v/>
      </c>
      <c r="C773" s="14"/>
      <c r="D773" s="460"/>
      <c r="E773" s="445"/>
      <c r="F773" s="478"/>
      <c r="G773" s="489"/>
      <c r="H773" s="14"/>
      <c r="I773" s="39" t="str">
        <f>IF($F773="", "", IF(NOT($G773=""), IF($F773&lt;$G773, $N$7, $N$6), IF($F773=Dashboard!$AJ$1, $N$4, IF($F773&lt;Dashboard!$AJ$1, $N$5, IF($N773&lt;=$N$8, $N$3, $N$2)))))</f>
        <v/>
      </c>
      <c r="J773" s="14"/>
      <c r="N773" s="39" t="str">
        <f>IF($F773="", "", IF(NOT($G773=""), "", NETWORKDAYS(Dashboard!$AJ$1, $F773, Timesheet!$S$50:$S$89)-1))</f>
        <v/>
      </c>
      <c r="P773" s="39" t="str">
        <f t="shared" si="25"/>
        <v/>
      </c>
    </row>
    <row r="774" spans="1:16" x14ac:dyDescent="0.25">
      <c r="A774" s="14"/>
      <c r="B774" s="150" t="str">
        <f t="shared" si="24"/>
        <v/>
      </c>
      <c r="C774" s="14"/>
      <c r="D774" s="460"/>
      <c r="E774" s="445"/>
      <c r="F774" s="478"/>
      <c r="G774" s="489"/>
      <c r="H774" s="14"/>
      <c r="I774" s="39" t="str">
        <f>IF($F774="", "", IF(NOT($G774=""), IF($F774&lt;$G774, $N$7, $N$6), IF($F774=Dashboard!$AJ$1, $N$4, IF($F774&lt;Dashboard!$AJ$1, $N$5, IF($N774&lt;=$N$8, $N$3, $N$2)))))</f>
        <v/>
      </c>
      <c r="J774" s="14"/>
      <c r="N774" s="39" t="str">
        <f>IF($F774="", "", IF(NOT($G774=""), "", NETWORKDAYS(Dashboard!$AJ$1, $F774, Timesheet!$S$50:$S$89)-1))</f>
        <v/>
      </c>
      <c r="P774" s="39" t="str">
        <f t="shared" si="25"/>
        <v/>
      </c>
    </row>
    <row r="775" spans="1:16" x14ac:dyDescent="0.25">
      <c r="A775" s="14"/>
      <c r="B775" s="150" t="str">
        <f t="shared" si="24"/>
        <v/>
      </c>
      <c r="C775" s="14"/>
      <c r="D775" s="460"/>
      <c r="E775" s="445"/>
      <c r="F775" s="478"/>
      <c r="G775" s="489"/>
      <c r="H775" s="14"/>
      <c r="I775" s="39" t="str">
        <f>IF($F775="", "", IF(NOT($G775=""), IF($F775&lt;$G775, $N$7, $N$6), IF($F775=Dashboard!$AJ$1, $N$4, IF($F775&lt;Dashboard!$AJ$1, $N$5, IF($N775&lt;=$N$8, $N$3, $N$2)))))</f>
        <v/>
      </c>
      <c r="J775" s="14"/>
      <c r="N775" s="39" t="str">
        <f>IF($F775="", "", IF(NOT($G775=""), "", NETWORKDAYS(Dashboard!$AJ$1, $F775, Timesheet!$S$50:$S$89)-1))</f>
        <v/>
      </c>
      <c r="P775" s="39" t="str">
        <f t="shared" si="25"/>
        <v/>
      </c>
    </row>
    <row r="776" spans="1:16" x14ac:dyDescent="0.25">
      <c r="A776" s="14"/>
      <c r="B776" s="150" t="str">
        <f t="shared" si="24"/>
        <v/>
      </c>
      <c r="C776" s="14"/>
      <c r="D776" s="460"/>
      <c r="E776" s="445"/>
      <c r="F776" s="478"/>
      <c r="G776" s="489"/>
      <c r="H776" s="14"/>
      <c r="I776" s="39" t="str">
        <f>IF($F776="", "", IF(NOT($G776=""), IF($F776&lt;$G776, $N$7, $N$6), IF($F776=Dashboard!$AJ$1, $N$4, IF($F776&lt;Dashboard!$AJ$1, $N$5, IF($N776&lt;=$N$8, $N$3, $N$2)))))</f>
        <v/>
      </c>
      <c r="J776" s="14"/>
      <c r="N776" s="39" t="str">
        <f>IF($F776="", "", IF(NOT($G776=""), "", NETWORKDAYS(Dashboard!$AJ$1, $F776, Timesheet!$S$50:$S$89)-1))</f>
        <v/>
      </c>
      <c r="P776" s="39" t="str">
        <f t="shared" si="25"/>
        <v/>
      </c>
    </row>
    <row r="777" spans="1:16" x14ac:dyDescent="0.25">
      <c r="A777" s="14"/>
      <c r="B777" s="150" t="str">
        <f t="shared" si="24"/>
        <v/>
      </c>
      <c r="C777" s="14"/>
      <c r="D777" s="460"/>
      <c r="E777" s="445"/>
      <c r="F777" s="478"/>
      <c r="G777" s="489"/>
      <c r="H777" s="14"/>
      <c r="I777" s="39" t="str">
        <f>IF($F777="", "", IF(NOT($G777=""), IF($F777&lt;$G777, $N$7, $N$6), IF($F777=Dashboard!$AJ$1, $N$4, IF($F777&lt;Dashboard!$AJ$1, $N$5, IF($N777&lt;=$N$8, $N$3, $N$2)))))</f>
        <v/>
      </c>
      <c r="J777" s="14"/>
      <c r="N777" s="39" t="str">
        <f>IF($F777="", "", IF(NOT($G777=""), "", NETWORKDAYS(Dashboard!$AJ$1, $F777, Timesheet!$S$50:$S$89)-1))</f>
        <v/>
      </c>
      <c r="P777" s="39" t="str">
        <f t="shared" si="25"/>
        <v/>
      </c>
    </row>
    <row r="778" spans="1:16" x14ac:dyDescent="0.25">
      <c r="A778" s="14"/>
      <c r="B778" s="150" t="str">
        <f t="shared" si="24"/>
        <v/>
      </c>
      <c r="C778" s="14"/>
      <c r="D778" s="460"/>
      <c r="E778" s="445"/>
      <c r="F778" s="478"/>
      <c r="G778" s="489"/>
      <c r="H778" s="14"/>
      <c r="I778" s="39" t="str">
        <f>IF($F778="", "", IF(NOT($G778=""), IF($F778&lt;$G778, $N$7, $N$6), IF($F778=Dashboard!$AJ$1, $N$4, IF($F778&lt;Dashboard!$AJ$1, $N$5, IF($N778&lt;=$N$8, $N$3, $N$2)))))</f>
        <v/>
      </c>
      <c r="J778" s="14"/>
      <c r="N778" s="39" t="str">
        <f>IF($F778="", "", IF(NOT($G778=""), "", NETWORKDAYS(Dashboard!$AJ$1, $F778, Timesheet!$S$50:$S$89)-1))</f>
        <v/>
      </c>
      <c r="P778" s="39" t="str">
        <f t="shared" si="25"/>
        <v/>
      </c>
    </row>
    <row r="779" spans="1:16" x14ac:dyDescent="0.25">
      <c r="A779" s="14"/>
      <c r="B779" s="150" t="str">
        <f t="shared" si="24"/>
        <v/>
      </c>
      <c r="C779" s="14"/>
      <c r="D779" s="460"/>
      <c r="E779" s="445"/>
      <c r="F779" s="478"/>
      <c r="G779" s="489"/>
      <c r="H779" s="14"/>
      <c r="I779" s="39" t="str">
        <f>IF($F779="", "", IF(NOT($G779=""), IF($F779&lt;$G779, $N$7, $N$6), IF($F779=Dashboard!$AJ$1, $N$4, IF($F779&lt;Dashboard!$AJ$1, $N$5, IF($N779&lt;=$N$8, $N$3, $N$2)))))</f>
        <v/>
      </c>
      <c r="J779" s="14"/>
      <c r="N779" s="39" t="str">
        <f>IF($F779="", "", IF(NOT($G779=""), "", NETWORKDAYS(Dashboard!$AJ$1, $F779, Timesheet!$S$50:$S$89)-1))</f>
        <v/>
      </c>
      <c r="P779" s="39" t="str">
        <f t="shared" si="25"/>
        <v/>
      </c>
    </row>
    <row r="780" spans="1:16" x14ac:dyDescent="0.25">
      <c r="A780" s="14"/>
      <c r="B780" s="150" t="str">
        <f t="shared" ref="B780:B843" si="26">IFERROR(INDEX($B$5:$B$7, MATCH($I780, $D$5:$D$7, 0)), "")</f>
        <v/>
      </c>
      <c r="C780" s="14"/>
      <c r="D780" s="460"/>
      <c r="E780" s="445"/>
      <c r="F780" s="478"/>
      <c r="G780" s="489"/>
      <c r="H780" s="14"/>
      <c r="I780" s="39" t="str">
        <f>IF($F780="", "", IF(NOT($G780=""), IF($F780&lt;$G780, $N$7, $N$6), IF($F780=Dashboard!$AJ$1, $N$4, IF($F780&lt;Dashboard!$AJ$1, $N$5, IF($N780&lt;=$N$8, $N$3, $N$2)))))</f>
        <v/>
      </c>
      <c r="J780" s="14"/>
      <c r="N780" s="39" t="str">
        <f>IF($F780="", "", IF(NOT($G780=""), "", NETWORKDAYS(Dashboard!$AJ$1, $F780, Timesheet!$S$50:$S$89)-1))</f>
        <v/>
      </c>
      <c r="P780" s="39" t="str">
        <f t="shared" ref="P780:P843" si="27">IF($I780="", "", IF(COUNTIF($G$2:$G$5, $I780)&gt;0, $P$7, $I780))</f>
        <v/>
      </c>
    </row>
    <row r="781" spans="1:16" x14ac:dyDescent="0.25">
      <c r="A781" s="14"/>
      <c r="B781" s="150" t="str">
        <f t="shared" si="26"/>
        <v/>
      </c>
      <c r="C781" s="14"/>
      <c r="D781" s="460"/>
      <c r="E781" s="445"/>
      <c r="F781" s="478"/>
      <c r="G781" s="489"/>
      <c r="H781" s="14"/>
      <c r="I781" s="39" t="str">
        <f>IF($F781="", "", IF(NOT($G781=""), IF($F781&lt;$G781, $N$7, $N$6), IF($F781=Dashboard!$AJ$1, $N$4, IF($F781&lt;Dashboard!$AJ$1, $N$5, IF($N781&lt;=$N$8, $N$3, $N$2)))))</f>
        <v/>
      </c>
      <c r="J781" s="14"/>
      <c r="N781" s="39" t="str">
        <f>IF($F781="", "", IF(NOT($G781=""), "", NETWORKDAYS(Dashboard!$AJ$1, $F781, Timesheet!$S$50:$S$89)-1))</f>
        <v/>
      </c>
      <c r="P781" s="39" t="str">
        <f t="shared" si="27"/>
        <v/>
      </c>
    </row>
    <row r="782" spans="1:16" x14ac:dyDescent="0.25">
      <c r="A782" s="14"/>
      <c r="B782" s="150" t="str">
        <f t="shared" si="26"/>
        <v/>
      </c>
      <c r="C782" s="14"/>
      <c r="D782" s="460"/>
      <c r="E782" s="445"/>
      <c r="F782" s="478"/>
      <c r="G782" s="489"/>
      <c r="H782" s="14"/>
      <c r="I782" s="39" t="str">
        <f>IF($F782="", "", IF(NOT($G782=""), IF($F782&lt;$G782, $N$7, $N$6), IF($F782=Dashboard!$AJ$1, $N$4, IF($F782&lt;Dashboard!$AJ$1, $N$5, IF($N782&lt;=$N$8, $N$3, $N$2)))))</f>
        <v/>
      </c>
      <c r="J782" s="14"/>
      <c r="N782" s="39" t="str">
        <f>IF($F782="", "", IF(NOT($G782=""), "", NETWORKDAYS(Dashboard!$AJ$1, $F782, Timesheet!$S$50:$S$89)-1))</f>
        <v/>
      </c>
      <c r="P782" s="39" t="str">
        <f t="shared" si="27"/>
        <v/>
      </c>
    </row>
    <row r="783" spans="1:16" x14ac:dyDescent="0.25">
      <c r="A783" s="14"/>
      <c r="B783" s="150" t="str">
        <f t="shared" si="26"/>
        <v/>
      </c>
      <c r="C783" s="14"/>
      <c r="D783" s="460"/>
      <c r="E783" s="445"/>
      <c r="F783" s="478"/>
      <c r="G783" s="489"/>
      <c r="H783" s="14"/>
      <c r="I783" s="39" t="str">
        <f>IF($F783="", "", IF(NOT($G783=""), IF($F783&lt;$G783, $N$7, $N$6), IF($F783=Dashboard!$AJ$1, $N$4, IF($F783&lt;Dashboard!$AJ$1, $N$5, IF($N783&lt;=$N$8, $N$3, $N$2)))))</f>
        <v/>
      </c>
      <c r="J783" s="14"/>
      <c r="N783" s="39" t="str">
        <f>IF($F783="", "", IF(NOT($G783=""), "", NETWORKDAYS(Dashboard!$AJ$1, $F783, Timesheet!$S$50:$S$89)-1))</f>
        <v/>
      </c>
      <c r="P783" s="39" t="str">
        <f t="shared" si="27"/>
        <v/>
      </c>
    </row>
    <row r="784" spans="1:16" x14ac:dyDescent="0.25">
      <c r="A784" s="14"/>
      <c r="B784" s="150" t="str">
        <f t="shared" si="26"/>
        <v/>
      </c>
      <c r="C784" s="14"/>
      <c r="D784" s="460"/>
      <c r="E784" s="445"/>
      <c r="F784" s="478"/>
      <c r="G784" s="489"/>
      <c r="H784" s="14"/>
      <c r="I784" s="39" t="str">
        <f>IF($F784="", "", IF(NOT($G784=""), IF($F784&lt;$G784, $N$7, $N$6), IF($F784=Dashboard!$AJ$1, $N$4, IF($F784&lt;Dashboard!$AJ$1, $N$5, IF($N784&lt;=$N$8, $N$3, $N$2)))))</f>
        <v/>
      </c>
      <c r="J784" s="14"/>
      <c r="N784" s="39" t="str">
        <f>IF($F784="", "", IF(NOT($G784=""), "", NETWORKDAYS(Dashboard!$AJ$1, $F784, Timesheet!$S$50:$S$89)-1))</f>
        <v/>
      </c>
      <c r="P784" s="39" t="str">
        <f t="shared" si="27"/>
        <v/>
      </c>
    </row>
    <row r="785" spans="1:16" x14ac:dyDescent="0.25">
      <c r="A785" s="14"/>
      <c r="B785" s="150" t="str">
        <f t="shared" si="26"/>
        <v/>
      </c>
      <c r="C785" s="14"/>
      <c r="D785" s="460"/>
      <c r="E785" s="445"/>
      <c r="F785" s="478"/>
      <c r="G785" s="489"/>
      <c r="H785" s="14"/>
      <c r="I785" s="39" t="str">
        <f>IF($F785="", "", IF(NOT($G785=""), IF($F785&lt;$G785, $N$7, $N$6), IF($F785=Dashboard!$AJ$1, $N$4, IF($F785&lt;Dashboard!$AJ$1, $N$5, IF($N785&lt;=$N$8, $N$3, $N$2)))))</f>
        <v/>
      </c>
      <c r="J785" s="14"/>
      <c r="N785" s="39" t="str">
        <f>IF($F785="", "", IF(NOT($G785=""), "", NETWORKDAYS(Dashboard!$AJ$1, $F785, Timesheet!$S$50:$S$89)-1))</f>
        <v/>
      </c>
      <c r="P785" s="39" t="str">
        <f t="shared" si="27"/>
        <v/>
      </c>
    </row>
    <row r="786" spans="1:16" x14ac:dyDescent="0.25">
      <c r="A786" s="14"/>
      <c r="B786" s="150" t="str">
        <f t="shared" si="26"/>
        <v/>
      </c>
      <c r="C786" s="14"/>
      <c r="D786" s="460"/>
      <c r="E786" s="445"/>
      <c r="F786" s="478"/>
      <c r="G786" s="489"/>
      <c r="H786" s="14"/>
      <c r="I786" s="39" t="str">
        <f>IF($F786="", "", IF(NOT($G786=""), IF($F786&lt;$G786, $N$7, $N$6), IF($F786=Dashboard!$AJ$1, $N$4, IF($F786&lt;Dashboard!$AJ$1, $N$5, IF($N786&lt;=$N$8, $N$3, $N$2)))))</f>
        <v/>
      </c>
      <c r="J786" s="14"/>
      <c r="N786" s="39" t="str">
        <f>IF($F786="", "", IF(NOT($G786=""), "", NETWORKDAYS(Dashboard!$AJ$1, $F786, Timesheet!$S$50:$S$89)-1))</f>
        <v/>
      </c>
      <c r="P786" s="39" t="str">
        <f t="shared" si="27"/>
        <v/>
      </c>
    </row>
    <row r="787" spans="1:16" x14ac:dyDescent="0.25">
      <c r="A787" s="14"/>
      <c r="B787" s="150" t="str">
        <f t="shared" si="26"/>
        <v/>
      </c>
      <c r="C787" s="14"/>
      <c r="D787" s="460"/>
      <c r="E787" s="445"/>
      <c r="F787" s="478"/>
      <c r="G787" s="489"/>
      <c r="H787" s="14"/>
      <c r="I787" s="39" t="str">
        <f>IF($F787="", "", IF(NOT($G787=""), IF($F787&lt;$G787, $N$7, $N$6), IF($F787=Dashboard!$AJ$1, $N$4, IF($F787&lt;Dashboard!$AJ$1, $N$5, IF($N787&lt;=$N$8, $N$3, $N$2)))))</f>
        <v/>
      </c>
      <c r="J787" s="14"/>
      <c r="N787" s="39" t="str">
        <f>IF($F787="", "", IF(NOT($G787=""), "", NETWORKDAYS(Dashboard!$AJ$1, $F787, Timesheet!$S$50:$S$89)-1))</f>
        <v/>
      </c>
      <c r="P787" s="39" t="str">
        <f t="shared" si="27"/>
        <v/>
      </c>
    </row>
    <row r="788" spans="1:16" x14ac:dyDescent="0.25">
      <c r="A788" s="14"/>
      <c r="B788" s="150" t="str">
        <f t="shared" si="26"/>
        <v/>
      </c>
      <c r="C788" s="14"/>
      <c r="D788" s="460"/>
      <c r="E788" s="445"/>
      <c r="F788" s="478"/>
      <c r="G788" s="489"/>
      <c r="H788" s="14"/>
      <c r="I788" s="39" t="str">
        <f>IF($F788="", "", IF(NOT($G788=""), IF($F788&lt;$G788, $N$7, $N$6), IF($F788=Dashboard!$AJ$1, $N$4, IF($F788&lt;Dashboard!$AJ$1, $N$5, IF($N788&lt;=$N$8, $N$3, $N$2)))))</f>
        <v/>
      </c>
      <c r="J788" s="14"/>
      <c r="N788" s="39" t="str">
        <f>IF($F788="", "", IF(NOT($G788=""), "", NETWORKDAYS(Dashboard!$AJ$1, $F788, Timesheet!$S$50:$S$89)-1))</f>
        <v/>
      </c>
      <c r="P788" s="39" t="str">
        <f t="shared" si="27"/>
        <v/>
      </c>
    </row>
    <row r="789" spans="1:16" x14ac:dyDescent="0.25">
      <c r="A789" s="14"/>
      <c r="B789" s="150" t="str">
        <f t="shared" si="26"/>
        <v/>
      </c>
      <c r="C789" s="14"/>
      <c r="D789" s="460"/>
      <c r="E789" s="445"/>
      <c r="F789" s="478"/>
      <c r="G789" s="489"/>
      <c r="H789" s="14"/>
      <c r="I789" s="39" t="str">
        <f>IF($F789="", "", IF(NOT($G789=""), IF($F789&lt;$G789, $N$7, $N$6), IF($F789=Dashboard!$AJ$1, $N$4, IF($F789&lt;Dashboard!$AJ$1, $N$5, IF($N789&lt;=$N$8, $N$3, $N$2)))))</f>
        <v/>
      </c>
      <c r="J789" s="14"/>
      <c r="N789" s="39" t="str">
        <f>IF($F789="", "", IF(NOT($G789=""), "", NETWORKDAYS(Dashboard!$AJ$1, $F789, Timesheet!$S$50:$S$89)-1))</f>
        <v/>
      </c>
      <c r="P789" s="39" t="str">
        <f t="shared" si="27"/>
        <v/>
      </c>
    </row>
    <row r="790" spans="1:16" x14ac:dyDescent="0.25">
      <c r="A790" s="14"/>
      <c r="B790" s="150" t="str">
        <f t="shared" si="26"/>
        <v/>
      </c>
      <c r="C790" s="14"/>
      <c r="D790" s="460"/>
      <c r="E790" s="445"/>
      <c r="F790" s="478"/>
      <c r="G790" s="489"/>
      <c r="H790" s="14"/>
      <c r="I790" s="39" t="str">
        <f>IF($F790="", "", IF(NOT($G790=""), IF($F790&lt;$G790, $N$7, $N$6), IF($F790=Dashboard!$AJ$1, $N$4, IF($F790&lt;Dashboard!$AJ$1, $N$5, IF($N790&lt;=$N$8, $N$3, $N$2)))))</f>
        <v/>
      </c>
      <c r="J790" s="14"/>
      <c r="N790" s="39" t="str">
        <f>IF($F790="", "", IF(NOT($G790=""), "", NETWORKDAYS(Dashboard!$AJ$1, $F790, Timesheet!$S$50:$S$89)-1))</f>
        <v/>
      </c>
      <c r="P790" s="39" t="str">
        <f t="shared" si="27"/>
        <v/>
      </c>
    </row>
    <row r="791" spans="1:16" x14ac:dyDescent="0.25">
      <c r="A791" s="14"/>
      <c r="B791" s="150" t="str">
        <f t="shared" si="26"/>
        <v/>
      </c>
      <c r="C791" s="14"/>
      <c r="D791" s="460"/>
      <c r="E791" s="445"/>
      <c r="F791" s="478"/>
      <c r="G791" s="489"/>
      <c r="H791" s="14"/>
      <c r="I791" s="39" t="str">
        <f>IF($F791="", "", IF(NOT($G791=""), IF($F791&lt;$G791, $N$7, $N$6), IF($F791=Dashboard!$AJ$1, $N$4, IF($F791&lt;Dashboard!$AJ$1, $N$5, IF($N791&lt;=$N$8, $N$3, $N$2)))))</f>
        <v/>
      </c>
      <c r="J791" s="14"/>
      <c r="N791" s="39" t="str">
        <f>IF($F791="", "", IF(NOT($G791=""), "", NETWORKDAYS(Dashboard!$AJ$1, $F791, Timesheet!$S$50:$S$89)-1))</f>
        <v/>
      </c>
      <c r="P791" s="39" t="str">
        <f t="shared" si="27"/>
        <v/>
      </c>
    </row>
    <row r="792" spans="1:16" x14ac:dyDescent="0.25">
      <c r="A792" s="14"/>
      <c r="B792" s="150" t="str">
        <f t="shared" si="26"/>
        <v/>
      </c>
      <c r="C792" s="14"/>
      <c r="D792" s="460"/>
      <c r="E792" s="445"/>
      <c r="F792" s="478"/>
      <c r="G792" s="489"/>
      <c r="H792" s="14"/>
      <c r="I792" s="39" t="str">
        <f>IF($F792="", "", IF(NOT($G792=""), IF($F792&lt;$G792, $N$7, $N$6), IF($F792=Dashboard!$AJ$1, $N$4, IF($F792&lt;Dashboard!$AJ$1, $N$5, IF($N792&lt;=$N$8, $N$3, $N$2)))))</f>
        <v/>
      </c>
      <c r="J792" s="14"/>
      <c r="N792" s="39" t="str">
        <f>IF($F792="", "", IF(NOT($G792=""), "", NETWORKDAYS(Dashboard!$AJ$1, $F792, Timesheet!$S$50:$S$89)-1))</f>
        <v/>
      </c>
      <c r="P792" s="39" t="str">
        <f t="shared" si="27"/>
        <v/>
      </c>
    </row>
    <row r="793" spans="1:16" x14ac:dyDescent="0.25">
      <c r="A793" s="14"/>
      <c r="B793" s="150" t="str">
        <f t="shared" si="26"/>
        <v/>
      </c>
      <c r="C793" s="14"/>
      <c r="D793" s="460"/>
      <c r="E793" s="445"/>
      <c r="F793" s="478"/>
      <c r="G793" s="489"/>
      <c r="H793" s="14"/>
      <c r="I793" s="39" t="str">
        <f>IF($F793="", "", IF(NOT($G793=""), IF($F793&lt;$G793, $N$7, $N$6), IF($F793=Dashboard!$AJ$1, $N$4, IF($F793&lt;Dashboard!$AJ$1, $N$5, IF($N793&lt;=$N$8, $N$3, $N$2)))))</f>
        <v/>
      </c>
      <c r="J793" s="14"/>
      <c r="N793" s="39" t="str">
        <f>IF($F793="", "", IF(NOT($G793=""), "", NETWORKDAYS(Dashboard!$AJ$1, $F793, Timesheet!$S$50:$S$89)-1))</f>
        <v/>
      </c>
      <c r="P793" s="39" t="str">
        <f t="shared" si="27"/>
        <v/>
      </c>
    </row>
    <row r="794" spans="1:16" x14ac:dyDescent="0.25">
      <c r="A794" s="14"/>
      <c r="B794" s="150" t="str">
        <f t="shared" si="26"/>
        <v/>
      </c>
      <c r="C794" s="14"/>
      <c r="D794" s="460"/>
      <c r="E794" s="445"/>
      <c r="F794" s="478"/>
      <c r="G794" s="489"/>
      <c r="H794" s="14"/>
      <c r="I794" s="39" t="str">
        <f>IF($F794="", "", IF(NOT($G794=""), IF($F794&lt;$G794, $N$7, $N$6), IF($F794=Dashboard!$AJ$1, $N$4, IF($F794&lt;Dashboard!$AJ$1, $N$5, IF($N794&lt;=$N$8, $N$3, $N$2)))))</f>
        <v/>
      </c>
      <c r="J794" s="14"/>
      <c r="N794" s="39" t="str">
        <f>IF($F794="", "", IF(NOT($G794=""), "", NETWORKDAYS(Dashboard!$AJ$1, $F794, Timesheet!$S$50:$S$89)-1))</f>
        <v/>
      </c>
      <c r="P794" s="39" t="str">
        <f t="shared" si="27"/>
        <v/>
      </c>
    </row>
    <row r="795" spans="1:16" x14ac:dyDescent="0.25">
      <c r="A795" s="14"/>
      <c r="B795" s="150" t="str">
        <f t="shared" si="26"/>
        <v/>
      </c>
      <c r="C795" s="14"/>
      <c r="D795" s="460"/>
      <c r="E795" s="445"/>
      <c r="F795" s="478"/>
      <c r="G795" s="489"/>
      <c r="H795" s="14"/>
      <c r="I795" s="39" t="str">
        <f>IF($F795="", "", IF(NOT($G795=""), IF($F795&lt;$G795, $N$7, $N$6), IF($F795=Dashboard!$AJ$1, $N$4, IF($F795&lt;Dashboard!$AJ$1, $N$5, IF($N795&lt;=$N$8, $N$3, $N$2)))))</f>
        <v/>
      </c>
      <c r="J795" s="14"/>
      <c r="N795" s="39" t="str">
        <f>IF($F795="", "", IF(NOT($G795=""), "", NETWORKDAYS(Dashboard!$AJ$1, $F795, Timesheet!$S$50:$S$89)-1))</f>
        <v/>
      </c>
      <c r="P795" s="39" t="str">
        <f t="shared" si="27"/>
        <v/>
      </c>
    </row>
    <row r="796" spans="1:16" x14ac:dyDescent="0.25">
      <c r="A796" s="14"/>
      <c r="B796" s="150" t="str">
        <f t="shared" si="26"/>
        <v/>
      </c>
      <c r="C796" s="14"/>
      <c r="D796" s="460"/>
      <c r="E796" s="445"/>
      <c r="F796" s="478"/>
      <c r="G796" s="489"/>
      <c r="H796" s="14"/>
      <c r="I796" s="39" t="str">
        <f>IF($F796="", "", IF(NOT($G796=""), IF($F796&lt;$G796, $N$7, $N$6), IF($F796=Dashboard!$AJ$1, $N$4, IF($F796&lt;Dashboard!$AJ$1, $N$5, IF($N796&lt;=$N$8, $N$3, $N$2)))))</f>
        <v/>
      </c>
      <c r="J796" s="14"/>
      <c r="N796" s="39" t="str">
        <f>IF($F796="", "", IF(NOT($G796=""), "", NETWORKDAYS(Dashboard!$AJ$1, $F796, Timesheet!$S$50:$S$89)-1))</f>
        <v/>
      </c>
      <c r="P796" s="39" t="str">
        <f t="shared" si="27"/>
        <v/>
      </c>
    </row>
    <row r="797" spans="1:16" x14ac:dyDescent="0.25">
      <c r="A797" s="14"/>
      <c r="B797" s="150" t="str">
        <f t="shared" si="26"/>
        <v/>
      </c>
      <c r="C797" s="14"/>
      <c r="D797" s="460"/>
      <c r="E797" s="445"/>
      <c r="F797" s="478"/>
      <c r="G797" s="489"/>
      <c r="H797" s="14"/>
      <c r="I797" s="39" t="str">
        <f>IF($F797="", "", IF(NOT($G797=""), IF($F797&lt;$G797, $N$7, $N$6), IF($F797=Dashboard!$AJ$1, $N$4, IF($F797&lt;Dashboard!$AJ$1, $N$5, IF($N797&lt;=$N$8, $N$3, $N$2)))))</f>
        <v/>
      </c>
      <c r="J797" s="14"/>
      <c r="N797" s="39" t="str">
        <f>IF($F797="", "", IF(NOT($G797=""), "", NETWORKDAYS(Dashboard!$AJ$1, $F797, Timesheet!$S$50:$S$89)-1))</f>
        <v/>
      </c>
      <c r="P797" s="39" t="str">
        <f t="shared" si="27"/>
        <v/>
      </c>
    </row>
    <row r="798" spans="1:16" x14ac:dyDescent="0.25">
      <c r="A798" s="14"/>
      <c r="B798" s="150" t="str">
        <f t="shared" si="26"/>
        <v/>
      </c>
      <c r="C798" s="14"/>
      <c r="D798" s="460"/>
      <c r="E798" s="445"/>
      <c r="F798" s="478"/>
      <c r="G798" s="489"/>
      <c r="H798" s="14"/>
      <c r="I798" s="39" t="str">
        <f>IF($F798="", "", IF(NOT($G798=""), IF($F798&lt;$G798, $N$7, $N$6), IF($F798=Dashboard!$AJ$1, $N$4, IF($F798&lt;Dashboard!$AJ$1, $N$5, IF($N798&lt;=$N$8, $N$3, $N$2)))))</f>
        <v/>
      </c>
      <c r="J798" s="14"/>
      <c r="N798" s="39" t="str">
        <f>IF($F798="", "", IF(NOT($G798=""), "", NETWORKDAYS(Dashboard!$AJ$1, $F798, Timesheet!$S$50:$S$89)-1))</f>
        <v/>
      </c>
      <c r="P798" s="39" t="str">
        <f t="shared" si="27"/>
        <v/>
      </c>
    </row>
    <row r="799" spans="1:16" x14ac:dyDescent="0.25">
      <c r="A799" s="14"/>
      <c r="B799" s="150" t="str">
        <f t="shared" si="26"/>
        <v/>
      </c>
      <c r="C799" s="14"/>
      <c r="D799" s="460"/>
      <c r="E799" s="445"/>
      <c r="F799" s="478"/>
      <c r="G799" s="489"/>
      <c r="H799" s="14"/>
      <c r="I799" s="39" t="str">
        <f>IF($F799="", "", IF(NOT($G799=""), IF($F799&lt;$G799, $N$7, $N$6), IF($F799=Dashboard!$AJ$1, $N$4, IF($F799&lt;Dashboard!$AJ$1, $N$5, IF($N799&lt;=$N$8, $N$3, $N$2)))))</f>
        <v/>
      </c>
      <c r="J799" s="14"/>
      <c r="N799" s="39" t="str">
        <f>IF($F799="", "", IF(NOT($G799=""), "", NETWORKDAYS(Dashboard!$AJ$1, $F799, Timesheet!$S$50:$S$89)-1))</f>
        <v/>
      </c>
      <c r="P799" s="39" t="str">
        <f t="shared" si="27"/>
        <v/>
      </c>
    </row>
    <row r="800" spans="1:16" x14ac:dyDescent="0.25">
      <c r="A800" s="14"/>
      <c r="B800" s="150" t="str">
        <f t="shared" si="26"/>
        <v/>
      </c>
      <c r="C800" s="14"/>
      <c r="D800" s="460"/>
      <c r="E800" s="445"/>
      <c r="F800" s="478"/>
      <c r="G800" s="489"/>
      <c r="H800" s="14"/>
      <c r="I800" s="39" t="str">
        <f>IF($F800="", "", IF(NOT($G800=""), IF($F800&lt;$G800, $N$7, $N$6), IF($F800=Dashboard!$AJ$1, $N$4, IF($F800&lt;Dashboard!$AJ$1, $N$5, IF($N800&lt;=$N$8, $N$3, $N$2)))))</f>
        <v/>
      </c>
      <c r="J800" s="14"/>
      <c r="N800" s="39" t="str">
        <f>IF($F800="", "", IF(NOT($G800=""), "", NETWORKDAYS(Dashboard!$AJ$1, $F800, Timesheet!$S$50:$S$89)-1))</f>
        <v/>
      </c>
      <c r="P800" s="39" t="str">
        <f t="shared" si="27"/>
        <v/>
      </c>
    </row>
    <row r="801" spans="1:16" x14ac:dyDescent="0.25">
      <c r="A801" s="14"/>
      <c r="B801" s="150" t="str">
        <f t="shared" si="26"/>
        <v/>
      </c>
      <c r="C801" s="14"/>
      <c r="D801" s="460"/>
      <c r="E801" s="445"/>
      <c r="F801" s="478"/>
      <c r="G801" s="489"/>
      <c r="H801" s="14"/>
      <c r="I801" s="39" t="str">
        <f>IF($F801="", "", IF(NOT($G801=""), IF($F801&lt;$G801, $N$7, $N$6), IF($F801=Dashboard!$AJ$1, $N$4, IF($F801&lt;Dashboard!$AJ$1, $N$5, IF($N801&lt;=$N$8, $N$3, $N$2)))))</f>
        <v/>
      </c>
      <c r="J801" s="14"/>
      <c r="N801" s="39" t="str">
        <f>IF($F801="", "", IF(NOT($G801=""), "", NETWORKDAYS(Dashboard!$AJ$1, $F801, Timesheet!$S$50:$S$89)-1))</f>
        <v/>
      </c>
      <c r="P801" s="39" t="str">
        <f t="shared" si="27"/>
        <v/>
      </c>
    </row>
    <row r="802" spans="1:16" x14ac:dyDescent="0.25">
      <c r="A802" s="14"/>
      <c r="B802" s="150" t="str">
        <f t="shared" si="26"/>
        <v/>
      </c>
      <c r="C802" s="14"/>
      <c r="D802" s="460"/>
      <c r="E802" s="445"/>
      <c r="F802" s="478"/>
      <c r="G802" s="489"/>
      <c r="H802" s="14"/>
      <c r="I802" s="39" t="str">
        <f>IF($F802="", "", IF(NOT($G802=""), IF($F802&lt;$G802, $N$7, $N$6), IF($F802=Dashboard!$AJ$1, $N$4, IF($F802&lt;Dashboard!$AJ$1, $N$5, IF($N802&lt;=$N$8, $N$3, $N$2)))))</f>
        <v/>
      </c>
      <c r="J802" s="14"/>
      <c r="N802" s="39" t="str">
        <f>IF($F802="", "", IF(NOT($G802=""), "", NETWORKDAYS(Dashboard!$AJ$1, $F802, Timesheet!$S$50:$S$89)-1))</f>
        <v/>
      </c>
      <c r="P802" s="39" t="str">
        <f t="shared" si="27"/>
        <v/>
      </c>
    </row>
    <row r="803" spans="1:16" x14ac:dyDescent="0.25">
      <c r="A803" s="14"/>
      <c r="B803" s="150" t="str">
        <f t="shared" si="26"/>
        <v/>
      </c>
      <c r="C803" s="14"/>
      <c r="D803" s="460"/>
      <c r="E803" s="445"/>
      <c r="F803" s="478"/>
      <c r="G803" s="489"/>
      <c r="H803" s="14"/>
      <c r="I803" s="39" t="str">
        <f>IF($F803="", "", IF(NOT($G803=""), IF($F803&lt;$G803, $N$7, $N$6), IF($F803=Dashboard!$AJ$1, $N$4, IF($F803&lt;Dashboard!$AJ$1, $N$5, IF($N803&lt;=$N$8, $N$3, $N$2)))))</f>
        <v/>
      </c>
      <c r="J803" s="14"/>
      <c r="N803" s="39" t="str">
        <f>IF($F803="", "", IF(NOT($G803=""), "", NETWORKDAYS(Dashboard!$AJ$1, $F803, Timesheet!$S$50:$S$89)-1))</f>
        <v/>
      </c>
      <c r="P803" s="39" t="str">
        <f t="shared" si="27"/>
        <v/>
      </c>
    </row>
    <row r="804" spans="1:16" x14ac:dyDescent="0.25">
      <c r="A804" s="14"/>
      <c r="B804" s="150" t="str">
        <f t="shared" si="26"/>
        <v/>
      </c>
      <c r="C804" s="14"/>
      <c r="D804" s="460"/>
      <c r="E804" s="445"/>
      <c r="F804" s="478"/>
      <c r="G804" s="489"/>
      <c r="H804" s="14"/>
      <c r="I804" s="39" t="str">
        <f>IF($F804="", "", IF(NOT($G804=""), IF($F804&lt;$G804, $N$7, $N$6), IF($F804=Dashboard!$AJ$1, $N$4, IF($F804&lt;Dashboard!$AJ$1, $N$5, IF($N804&lt;=$N$8, $N$3, $N$2)))))</f>
        <v/>
      </c>
      <c r="J804" s="14"/>
      <c r="N804" s="39" t="str">
        <f>IF($F804="", "", IF(NOT($G804=""), "", NETWORKDAYS(Dashboard!$AJ$1, $F804, Timesheet!$S$50:$S$89)-1))</f>
        <v/>
      </c>
      <c r="P804" s="39" t="str">
        <f t="shared" si="27"/>
        <v/>
      </c>
    </row>
    <row r="805" spans="1:16" x14ac:dyDescent="0.25">
      <c r="A805" s="14"/>
      <c r="B805" s="150" t="str">
        <f t="shared" si="26"/>
        <v/>
      </c>
      <c r="C805" s="14"/>
      <c r="D805" s="460"/>
      <c r="E805" s="445"/>
      <c r="F805" s="478"/>
      <c r="G805" s="489"/>
      <c r="H805" s="14"/>
      <c r="I805" s="39" t="str">
        <f>IF($F805="", "", IF(NOT($G805=""), IF($F805&lt;$G805, $N$7, $N$6), IF($F805=Dashboard!$AJ$1, $N$4, IF($F805&lt;Dashboard!$AJ$1, $N$5, IF($N805&lt;=$N$8, $N$3, $N$2)))))</f>
        <v/>
      </c>
      <c r="J805" s="14"/>
      <c r="N805" s="39" t="str">
        <f>IF($F805="", "", IF(NOT($G805=""), "", NETWORKDAYS(Dashboard!$AJ$1, $F805, Timesheet!$S$50:$S$89)-1))</f>
        <v/>
      </c>
      <c r="P805" s="39" t="str">
        <f t="shared" si="27"/>
        <v/>
      </c>
    </row>
    <row r="806" spans="1:16" x14ac:dyDescent="0.25">
      <c r="A806" s="14"/>
      <c r="B806" s="150" t="str">
        <f t="shared" si="26"/>
        <v/>
      </c>
      <c r="C806" s="14"/>
      <c r="D806" s="460"/>
      <c r="E806" s="445"/>
      <c r="F806" s="478"/>
      <c r="G806" s="489"/>
      <c r="H806" s="14"/>
      <c r="I806" s="39" t="str">
        <f>IF($F806="", "", IF(NOT($G806=""), IF($F806&lt;$G806, $N$7, $N$6), IF($F806=Dashboard!$AJ$1, $N$4, IF($F806&lt;Dashboard!$AJ$1, $N$5, IF($N806&lt;=$N$8, $N$3, $N$2)))))</f>
        <v/>
      </c>
      <c r="J806" s="14"/>
      <c r="N806" s="39" t="str">
        <f>IF($F806="", "", IF(NOT($G806=""), "", NETWORKDAYS(Dashboard!$AJ$1, $F806, Timesheet!$S$50:$S$89)-1))</f>
        <v/>
      </c>
      <c r="P806" s="39" t="str">
        <f t="shared" si="27"/>
        <v/>
      </c>
    </row>
    <row r="807" spans="1:16" x14ac:dyDescent="0.25">
      <c r="A807" s="14"/>
      <c r="B807" s="150" t="str">
        <f t="shared" si="26"/>
        <v/>
      </c>
      <c r="C807" s="14"/>
      <c r="D807" s="460"/>
      <c r="E807" s="445"/>
      <c r="F807" s="478"/>
      <c r="G807" s="489"/>
      <c r="H807" s="14"/>
      <c r="I807" s="39" t="str">
        <f>IF($F807="", "", IF(NOT($G807=""), IF($F807&lt;$G807, $N$7, $N$6), IF($F807=Dashboard!$AJ$1, $N$4, IF($F807&lt;Dashboard!$AJ$1, $N$5, IF($N807&lt;=$N$8, $N$3, $N$2)))))</f>
        <v/>
      </c>
      <c r="J807" s="14"/>
      <c r="N807" s="39" t="str">
        <f>IF($F807="", "", IF(NOT($G807=""), "", NETWORKDAYS(Dashboard!$AJ$1, $F807, Timesheet!$S$50:$S$89)-1))</f>
        <v/>
      </c>
      <c r="P807" s="39" t="str">
        <f t="shared" si="27"/>
        <v/>
      </c>
    </row>
    <row r="808" spans="1:16" x14ac:dyDescent="0.25">
      <c r="A808" s="14"/>
      <c r="B808" s="150" t="str">
        <f t="shared" si="26"/>
        <v/>
      </c>
      <c r="C808" s="14"/>
      <c r="D808" s="460"/>
      <c r="E808" s="445"/>
      <c r="F808" s="478"/>
      <c r="G808" s="489"/>
      <c r="H808" s="14"/>
      <c r="I808" s="39" t="str">
        <f>IF($F808="", "", IF(NOT($G808=""), IF($F808&lt;$G808, $N$7, $N$6), IF($F808=Dashboard!$AJ$1, $N$4, IF($F808&lt;Dashboard!$AJ$1, $N$5, IF($N808&lt;=$N$8, $N$3, $N$2)))))</f>
        <v/>
      </c>
      <c r="J808" s="14"/>
      <c r="N808" s="39" t="str">
        <f>IF($F808="", "", IF(NOT($G808=""), "", NETWORKDAYS(Dashboard!$AJ$1, $F808, Timesheet!$S$50:$S$89)-1))</f>
        <v/>
      </c>
      <c r="P808" s="39" t="str">
        <f t="shared" si="27"/>
        <v/>
      </c>
    </row>
    <row r="809" spans="1:16" x14ac:dyDescent="0.25">
      <c r="A809" s="14"/>
      <c r="B809" s="150" t="str">
        <f t="shared" si="26"/>
        <v/>
      </c>
      <c r="C809" s="14"/>
      <c r="D809" s="460"/>
      <c r="E809" s="445"/>
      <c r="F809" s="478"/>
      <c r="G809" s="489"/>
      <c r="H809" s="14"/>
      <c r="I809" s="39" t="str">
        <f>IF($F809="", "", IF(NOT($G809=""), IF($F809&lt;$G809, $N$7, $N$6), IF($F809=Dashboard!$AJ$1, $N$4, IF($F809&lt;Dashboard!$AJ$1, $N$5, IF($N809&lt;=$N$8, $N$3, $N$2)))))</f>
        <v/>
      </c>
      <c r="J809" s="14"/>
      <c r="N809" s="39" t="str">
        <f>IF($F809="", "", IF(NOT($G809=""), "", NETWORKDAYS(Dashboard!$AJ$1, $F809, Timesheet!$S$50:$S$89)-1))</f>
        <v/>
      </c>
      <c r="P809" s="39" t="str">
        <f t="shared" si="27"/>
        <v/>
      </c>
    </row>
    <row r="810" spans="1:16" x14ac:dyDescent="0.25">
      <c r="A810" s="14"/>
      <c r="B810" s="150" t="str">
        <f t="shared" si="26"/>
        <v/>
      </c>
      <c r="C810" s="14"/>
      <c r="D810" s="460"/>
      <c r="E810" s="445"/>
      <c r="F810" s="478"/>
      <c r="G810" s="489"/>
      <c r="H810" s="14"/>
      <c r="I810" s="39" t="str">
        <f>IF($F810="", "", IF(NOT($G810=""), IF($F810&lt;$G810, $N$7, $N$6), IF($F810=Dashboard!$AJ$1, $N$4, IF($F810&lt;Dashboard!$AJ$1, $N$5, IF($N810&lt;=$N$8, $N$3, $N$2)))))</f>
        <v/>
      </c>
      <c r="J810" s="14"/>
      <c r="N810" s="39" t="str">
        <f>IF($F810="", "", IF(NOT($G810=""), "", NETWORKDAYS(Dashboard!$AJ$1, $F810, Timesheet!$S$50:$S$89)-1))</f>
        <v/>
      </c>
      <c r="P810" s="39" t="str">
        <f t="shared" si="27"/>
        <v/>
      </c>
    </row>
    <row r="811" spans="1:16" x14ac:dyDescent="0.25">
      <c r="A811" s="14"/>
      <c r="B811" s="150" t="str">
        <f t="shared" si="26"/>
        <v/>
      </c>
      <c r="C811" s="14"/>
      <c r="D811" s="460"/>
      <c r="E811" s="445"/>
      <c r="F811" s="478"/>
      <c r="G811" s="489"/>
      <c r="H811" s="14"/>
      <c r="I811" s="39" t="str">
        <f>IF($F811="", "", IF(NOT($G811=""), IF($F811&lt;$G811, $N$7, $N$6), IF($F811=Dashboard!$AJ$1, $N$4, IF($F811&lt;Dashboard!$AJ$1, $N$5, IF($N811&lt;=$N$8, $N$3, $N$2)))))</f>
        <v/>
      </c>
      <c r="J811" s="14"/>
      <c r="N811" s="39" t="str">
        <f>IF($F811="", "", IF(NOT($G811=""), "", NETWORKDAYS(Dashboard!$AJ$1, $F811, Timesheet!$S$50:$S$89)-1))</f>
        <v/>
      </c>
      <c r="P811" s="39" t="str">
        <f t="shared" si="27"/>
        <v/>
      </c>
    </row>
    <row r="812" spans="1:16" x14ac:dyDescent="0.25">
      <c r="A812" s="14"/>
      <c r="B812" s="150" t="str">
        <f t="shared" si="26"/>
        <v/>
      </c>
      <c r="C812" s="14"/>
      <c r="D812" s="460"/>
      <c r="E812" s="445"/>
      <c r="F812" s="478"/>
      <c r="G812" s="489"/>
      <c r="H812" s="14"/>
      <c r="I812" s="39" t="str">
        <f>IF($F812="", "", IF(NOT($G812=""), IF($F812&lt;$G812, $N$7, $N$6), IF($F812=Dashboard!$AJ$1, $N$4, IF($F812&lt;Dashboard!$AJ$1, $N$5, IF($N812&lt;=$N$8, $N$3, $N$2)))))</f>
        <v/>
      </c>
      <c r="J812" s="14"/>
      <c r="N812" s="39" t="str">
        <f>IF($F812="", "", IF(NOT($G812=""), "", NETWORKDAYS(Dashboard!$AJ$1, $F812, Timesheet!$S$50:$S$89)-1))</f>
        <v/>
      </c>
      <c r="P812" s="39" t="str">
        <f t="shared" si="27"/>
        <v/>
      </c>
    </row>
    <row r="813" spans="1:16" x14ac:dyDescent="0.25">
      <c r="A813" s="14"/>
      <c r="B813" s="150" t="str">
        <f t="shared" si="26"/>
        <v/>
      </c>
      <c r="C813" s="14"/>
      <c r="D813" s="460"/>
      <c r="E813" s="445"/>
      <c r="F813" s="478"/>
      <c r="G813" s="489"/>
      <c r="H813" s="14"/>
      <c r="I813" s="39" t="str">
        <f>IF($F813="", "", IF(NOT($G813=""), IF($F813&lt;$G813, $N$7, $N$6), IF($F813=Dashboard!$AJ$1, $N$4, IF($F813&lt;Dashboard!$AJ$1, $N$5, IF($N813&lt;=$N$8, $N$3, $N$2)))))</f>
        <v/>
      </c>
      <c r="J813" s="14"/>
      <c r="N813" s="39" t="str">
        <f>IF($F813="", "", IF(NOT($G813=""), "", NETWORKDAYS(Dashboard!$AJ$1, $F813, Timesheet!$S$50:$S$89)-1))</f>
        <v/>
      </c>
      <c r="P813" s="39" t="str">
        <f t="shared" si="27"/>
        <v/>
      </c>
    </row>
    <row r="814" spans="1:16" x14ac:dyDescent="0.25">
      <c r="A814" s="14"/>
      <c r="B814" s="150" t="str">
        <f t="shared" si="26"/>
        <v/>
      </c>
      <c r="C814" s="14"/>
      <c r="D814" s="460"/>
      <c r="E814" s="445"/>
      <c r="F814" s="478"/>
      <c r="G814" s="489"/>
      <c r="H814" s="14"/>
      <c r="I814" s="39" t="str">
        <f>IF($F814="", "", IF(NOT($G814=""), IF($F814&lt;$G814, $N$7, $N$6), IF($F814=Dashboard!$AJ$1, $N$4, IF($F814&lt;Dashboard!$AJ$1, $N$5, IF($N814&lt;=$N$8, $N$3, $N$2)))))</f>
        <v/>
      </c>
      <c r="J814" s="14"/>
      <c r="N814" s="39" t="str">
        <f>IF($F814="", "", IF(NOT($G814=""), "", NETWORKDAYS(Dashboard!$AJ$1, $F814, Timesheet!$S$50:$S$89)-1))</f>
        <v/>
      </c>
      <c r="P814" s="39" t="str">
        <f t="shared" si="27"/>
        <v/>
      </c>
    </row>
    <row r="815" spans="1:16" x14ac:dyDescent="0.25">
      <c r="A815" s="14"/>
      <c r="B815" s="150" t="str">
        <f t="shared" si="26"/>
        <v/>
      </c>
      <c r="C815" s="14"/>
      <c r="D815" s="460"/>
      <c r="E815" s="445"/>
      <c r="F815" s="478"/>
      <c r="G815" s="489"/>
      <c r="H815" s="14"/>
      <c r="I815" s="39" t="str">
        <f>IF($F815="", "", IF(NOT($G815=""), IF($F815&lt;$G815, $N$7, $N$6), IF($F815=Dashboard!$AJ$1, $N$4, IF($F815&lt;Dashboard!$AJ$1, $N$5, IF($N815&lt;=$N$8, $N$3, $N$2)))))</f>
        <v/>
      </c>
      <c r="J815" s="14"/>
      <c r="N815" s="39" t="str">
        <f>IF($F815="", "", IF(NOT($G815=""), "", NETWORKDAYS(Dashboard!$AJ$1, $F815, Timesheet!$S$50:$S$89)-1))</f>
        <v/>
      </c>
      <c r="P815" s="39" t="str">
        <f t="shared" si="27"/>
        <v/>
      </c>
    </row>
    <row r="816" spans="1:16" x14ac:dyDescent="0.25">
      <c r="A816" s="14"/>
      <c r="B816" s="150" t="str">
        <f t="shared" si="26"/>
        <v/>
      </c>
      <c r="C816" s="14"/>
      <c r="D816" s="460"/>
      <c r="E816" s="445"/>
      <c r="F816" s="478"/>
      <c r="G816" s="489"/>
      <c r="H816" s="14"/>
      <c r="I816" s="39" t="str">
        <f>IF($F816="", "", IF(NOT($G816=""), IF($F816&lt;$G816, $N$7, $N$6), IF($F816=Dashboard!$AJ$1, $N$4, IF($F816&lt;Dashboard!$AJ$1, $N$5, IF($N816&lt;=$N$8, $N$3, $N$2)))))</f>
        <v/>
      </c>
      <c r="J816" s="14"/>
      <c r="N816" s="39" t="str">
        <f>IF($F816="", "", IF(NOT($G816=""), "", NETWORKDAYS(Dashboard!$AJ$1, $F816, Timesheet!$S$50:$S$89)-1))</f>
        <v/>
      </c>
      <c r="P816" s="39" t="str">
        <f t="shared" si="27"/>
        <v/>
      </c>
    </row>
    <row r="817" spans="1:16" x14ac:dyDescent="0.25">
      <c r="A817" s="14"/>
      <c r="B817" s="150" t="str">
        <f t="shared" si="26"/>
        <v/>
      </c>
      <c r="C817" s="14"/>
      <c r="D817" s="460"/>
      <c r="E817" s="445"/>
      <c r="F817" s="478"/>
      <c r="G817" s="489"/>
      <c r="H817" s="14"/>
      <c r="I817" s="39" t="str">
        <f>IF($F817="", "", IF(NOT($G817=""), IF($F817&lt;$G817, $N$7, $N$6), IF($F817=Dashboard!$AJ$1, $N$4, IF($F817&lt;Dashboard!$AJ$1, $N$5, IF($N817&lt;=$N$8, $N$3, $N$2)))))</f>
        <v/>
      </c>
      <c r="J817" s="14"/>
      <c r="N817" s="39" t="str">
        <f>IF($F817="", "", IF(NOT($G817=""), "", NETWORKDAYS(Dashboard!$AJ$1, $F817, Timesheet!$S$50:$S$89)-1))</f>
        <v/>
      </c>
      <c r="P817" s="39" t="str">
        <f t="shared" si="27"/>
        <v/>
      </c>
    </row>
    <row r="818" spans="1:16" x14ac:dyDescent="0.25">
      <c r="A818" s="14"/>
      <c r="B818" s="150" t="str">
        <f t="shared" si="26"/>
        <v/>
      </c>
      <c r="C818" s="14"/>
      <c r="D818" s="460"/>
      <c r="E818" s="445"/>
      <c r="F818" s="478"/>
      <c r="G818" s="489"/>
      <c r="H818" s="14"/>
      <c r="I818" s="39" t="str">
        <f>IF($F818="", "", IF(NOT($G818=""), IF($F818&lt;$G818, $N$7, $N$6), IF($F818=Dashboard!$AJ$1, $N$4, IF($F818&lt;Dashboard!$AJ$1, $N$5, IF($N818&lt;=$N$8, $N$3, $N$2)))))</f>
        <v/>
      </c>
      <c r="J818" s="14"/>
      <c r="N818" s="39" t="str">
        <f>IF($F818="", "", IF(NOT($G818=""), "", NETWORKDAYS(Dashboard!$AJ$1, $F818, Timesheet!$S$50:$S$89)-1))</f>
        <v/>
      </c>
      <c r="P818" s="39" t="str">
        <f t="shared" si="27"/>
        <v/>
      </c>
    </row>
    <row r="819" spans="1:16" x14ac:dyDescent="0.25">
      <c r="A819" s="14"/>
      <c r="B819" s="150" t="str">
        <f t="shared" si="26"/>
        <v/>
      </c>
      <c r="C819" s="14"/>
      <c r="D819" s="460"/>
      <c r="E819" s="445"/>
      <c r="F819" s="478"/>
      <c r="G819" s="489"/>
      <c r="H819" s="14"/>
      <c r="I819" s="39" t="str">
        <f>IF($F819="", "", IF(NOT($G819=""), IF($F819&lt;$G819, $N$7, $N$6), IF($F819=Dashboard!$AJ$1, $N$4, IF($F819&lt;Dashboard!$AJ$1, $N$5, IF($N819&lt;=$N$8, $N$3, $N$2)))))</f>
        <v/>
      </c>
      <c r="J819" s="14"/>
      <c r="N819" s="39" t="str">
        <f>IF($F819="", "", IF(NOT($G819=""), "", NETWORKDAYS(Dashboard!$AJ$1, $F819, Timesheet!$S$50:$S$89)-1))</f>
        <v/>
      </c>
      <c r="P819" s="39" t="str">
        <f t="shared" si="27"/>
        <v/>
      </c>
    </row>
    <row r="820" spans="1:16" x14ac:dyDescent="0.25">
      <c r="A820" s="14"/>
      <c r="B820" s="150" t="str">
        <f t="shared" si="26"/>
        <v/>
      </c>
      <c r="C820" s="14"/>
      <c r="D820" s="460"/>
      <c r="E820" s="445"/>
      <c r="F820" s="478"/>
      <c r="G820" s="489"/>
      <c r="H820" s="14"/>
      <c r="I820" s="39" t="str">
        <f>IF($F820="", "", IF(NOT($G820=""), IF($F820&lt;$G820, $N$7, $N$6), IF($F820=Dashboard!$AJ$1, $N$4, IF($F820&lt;Dashboard!$AJ$1, $N$5, IF($N820&lt;=$N$8, $N$3, $N$2)))))</f>
        <v/>
      </c>
      <c r="J820" s="14"/>
      <c r="N820" s="39" t="str">
        <f>IF($F820="", "", IF(NOT($G820=""), "", NETWORKDAYS(Dashboard!$AJ$1, $F820, Timesheet!$S$50:$S$89)-1))</f>
        <v/>
      </c>
      <c r="P820" s="39" t="str">
        <f t="shared" si="27"/>
        <v/>
      </c>
    </row>
    <row r="821" spans="1:16" x14ac:dyDescent="0.25">
      <c r="A821" s="14"/>
      <c r="B821" s="150" t="str">
        <f t="shared" si="26"/>
        <v/>
      </c>
      <c r="C821" s="14"/>
      <c r="D821" s="460"/>
      <c r="E821" s="445"/>
      <c r="F821" s="478"/>
      <c r="G821" s="489"/>
      <c r="H821" s="14"/>
      <c r="I821" s="39" t="str">
        <f>IF($F821="", "", IF(NOT($G821=""), IF($F821&lt;$G821, $N$7, $N$6), IF($F821=Dashboard!$AJ$1, $N$4, IF($F821&lt;Dashboard!$AJ$1, $N$5, IF($N821&lt;=$N$8, $N$3, $N$2)))))</f>
        <v/>
      </c>
      <c r="J821" s="14"/>
      <c r="N821" s="39" t="str">
        <f>IF($F821="", "", IF(NOT($G821=""), "", NETWORKDAYS(Dashboard!$AJ$1, $F821, Timesheet!$S$50:$S$89)-1))</f>
        <v/>
      </c>
      <c r="P821" s="39" t="str">
        <f t="shared" si="27"/>
        <v/>
      </c>
    </row>
    <row r="822" spans="1:16" x14ac:dyDescent="0.25">
      <c r="A822" s="14"/>
      <c r="B822" s="150" t="str">
        <f t="shared" si="26"/>
        <v/>
      </c>
      <c r="C822" s="14"/>
      <c r="D822" s="460"/>
      <c r="E822" s="445"/>
      <c r="F822" s="478"/>
      <c r="G822" s="489"/>
      <c r="H822" s="14"/>
      <c r="I822" s="39" t="str">
        <f>IF($F822="", "", IF(NOT($G822=""), IF($F822&lt;$G822, $N$7, $N$6), IF($F822=Dashboard!$AJ$1, $N$4, IF($F822&lt;Dashboard!$AJ$1, $N$5, IF($N822&lt;=$N$8, $N$3, $N$2)))))</f>
        <v/>
      </c>
      <c r="J822" s="14"/>
      <c r="N822" s="39" t="str">
        <f>IF($F822="", "", IF(NOT($G822=""), "", NETWORKDAYS(Dashboard!$AJ$1, $F822, Timesheet!$S$50:$S$89)-1))</f>
        <v/>
      </c>
      <c r="P822" s="39" t="str">
        <f t="shared" si="27"/>
        <v/>
      </c>
    </row>
    <row r="823" spans="1:16" x14ac:dyDescent="0.25">
      <c r="A823" s="14"/>
      <c r="B823" s="150" t="str">
        <f t="shared" si="26"/>
        <v/>
      </c>
      <c r="C823" s="14"/>
      <c r="D823" s="460"/>
      <c r="E823" s="445"/>
      <c r="F823" s="478"/>
      <c r="G823" s="489"/>
      <c r="H823" s="14"/>
      <c r="I823" s="39" t="str">
        <f>IF($F823="", "", IF(NOT($G823=""), IF($F823&lt;$G823, $N$7, $N$6), IF($F823=Dashboard!$AJ$1, $N$4, IF($F823&lt;Dashboard!$AJ$1, $N$5, IF($N823&lt;=$N$8, $N$3, $N$2)))))</f>
        <v/>
      </c>
      <c r="J823" s="14"/>
      <c r="N823" s="39" t="str">
        <f>IF($F823="", "", IF(NOT($G823=""), "", NETWORKDAYS(Dashboard!$AJ$1, $F823, Timesheet!$S$50:$S$89)-1))</f>
        <v/>
      </c>
      <c r="P823" s="39" t="str">
        <f t="shared" si="27"/>
        <v/>
      </c>
    </row>
    <row r="824" spans="1:16" x14ac:dyDescent="0.25">
      <c r="A824" s="14"/>
      <c r="B824" s="150" t="str">
        <f t="shared" si="26"/>
        <v/>
      </c>
      <c r="C824" s="14"/>
      <c r="D824" s="460"/>
      <c r="E824" s="445"/>
      <c r="F824" s="478"/>
      <c r="G824" s="489"/>
      <c r="H824" s="14"/>
      <c r="I824" s="39" t="str">
        <f>IF($F824="", "", IF(NOT($G824=""), IF($F824&lt;$G824, $N$7, $N$6), IF($F824=Dashboard!$AJ$1, $N$4, IF($F824&lt;Dashboard!$AJ$1, $N$5, IF($N824&lt;=$N$8, $N$3, $N$2)))))</f>
        <v/>
      </c>
      <c r="J824" s="14"/>
      <c r="N824" s="39" t="str">
        <f>IF($F824="", "", IF(NOT($G824=""), "", NETWORKDAYS(Dashboard!$AJ$1, $F824, Timesheet!$S$50:$S$89)-1))</f>
        <v/>
      </c>
      <c r="P824" s="39" t="str">
        <f t="shared" si="27"/>
        <v/>
      </c>
    </row>
    <row r="825" spans="1:16" x14ac:dyDescent="0.25">
      <c r="A825" s="14"/>
      <c r="B825" s="150" t="str">
        <f t="shared" si="26"/>
        <v/>
      </c>
      <c r="C825" s="14"/>
      <c r="D825" s="460"/>
      <c r="E825" s="445"/>
      <c r="F825" s="478"/>
      <c r="G825" s="489"/>
      <c r="H825" s="14"/>
      <c r="I825" s="39" t="str">
        <f>IF($F825="", "", IF(NOT($G825=""), IF($F825&lt;$G825, $N$7, $N$6), IF($F825=Dashboard!$AJ$1, $N$4, IF($F825&lt;Dashboard!$AJ$1, $N$5, IF($N825&lt;=$N$8, $N$3, $N$2)))))</f>
        <v/>
      </c>
      <c r="J825" s="14"/>
      <c r="N825" s="39" t="str">
        <f>IF($F825="", "", IF(NOT($G825=""), "", NETWORKDAYS(Dashboard!$AJ$1, $F825, Timesheet!$S$50:$S$89)-1))</f>
        <v/>
      </c>
      <c r="P825" s="39" t="str">
        <f t="shared" si="27"/>
        <v/>
      </c>
    </row>
    <row r="826" spans="1:16" x14ac:dyDescent="0.25">
      <c r="A826" s="14"/>
      <c r="B826" s="150" t="str">
        <f t="shared" si="26"/>
        <v/>
      </c>
      <c r="C826" s="14"/>
      <c r="D826" s="460"/>
      <c r="E826" s="445"/>
      <c r="F826" s="478"/>
      <c r="G826" s="489"/>
      <c r="H826" s="14"/>
      <c r="I826" s="39" t="str">
        <f>IF($F826="", "", IF(NOT($G826=""), IF($F826&lt;$G826, $N$7, $N$6), IF($F826=Dashboard!$AJ$1, $N$4, IF($F826&lt;Dashboard!$AJ$1, $N$5, IF($N826&lt;=$N$8, $N$3, $N$2)))))</f>
        <v/>
      </c>
      <c r="J826" s="14"/>
      <c r="N826" s="39" t="str">
        <f>IF($F826="", "", IF(NOT($G826=""), "", NETWORKDAYS(Dashboard!$AJ$1, $F826, Timesheet!$S$50:$S$89)-1))</f>
        <v/>
      </c>
      <c r="P826" s="39" t="str">
        <f t="shared" si="27"/>
        <v/>
      </c>
    </row>
    <row r="827" spans="1:16" x14ac:dyDescent="0.25">
      <c r="A827" s="14"/>
      <c r="B827" s="150" t="str">
        <f t="shared" si="26"/>
        <v/>
      </c>
      <c r="C827" s="14"/>
      <c r="D827" s="460"/>
      <c r="E827" s="445"/>
      <c r="F827" s="478"/>
      <c r="G827" s="489"/>
      <c r="H827" s="14"/>
      <c r="I827" s="39" t="str">
        <f>IF($F827="", "", IF(NOT($G827=""), IF($F827&lt;$G827, $N$7, $N$6), IF($F827=Dashboard!$AJ$1, $N$4, IF($F827&lt;Dashboard!$AJ$1, $N$5, IF($N827&lt;=$N$8, $N$3, $N$2)))))</f>
        <v/>
      </c>
      <c r="J827" s="14"/>
      <c r="N827" s="39" t="str">
        <f>IF($F827="", "", IF(NOT($G827=""), "", NETWORKDAYS(Dashboard!$AJ$1, $F827, Timesheet!$S$50:$S$89)-1))</f>
        <v/>
      </c>
      <c r="P827" s="39" t="str">
        <f t="shared" si="27"/>
        <v/>
      </c>
    </row>
    <row r="828" spans="1:16" x14ac:dyDescent="0.25">
      <c r="A828" s="14"/>
      <c r="B828" s="150" t="str">
        <f t="shared" si="26"/>
        <v/>
      </c>
      <c r="C828" s="14"/>
      <c r="D828" s="460"/>
      <c r="E828" s="445"/>
      <c r="F828" s="478"/>
      <c r="G828" s="489"/>
      <c r="H828" s="14"/>
      <c r="I828" s="39" t="str">
        <f>IF($F828="", "", IF(NOT($G828=""), IF($F828&lt;$G828, $N$7, $N$6), IF($F828=Dashboard!$AJ$1, $N$4, IF($F828&lt;Dashboard!$AJ$1, $N$5, IF($N828&lt;=$N$8, $N$3, $N$2)))))</f>
        <v/>
      </c>
      <c r="J828" s="14"/>
      <c r="N828" s="39" t="str">
        <f>IF($F828="", "", IF(NOT($G828=""), "", NETWORKDAYS(Dashboard!$AJ$1, $F828, Timesheet!$S$50:$S$89)-1))</f>
        <v/>
      </c>
      <c r="P828" s="39" t="str">
        <f t="shared" si="27"/>
        <v/>
      </c>
    </row>
    <row r="829" spans="1:16" x14ac:dyDescent="0.25">
      <c r="A829" s="14"/>
      <c r="B829" s="150" t="str">
        <f t="shared" si="26"/>
        <v/>
      </c>
      <c r="C829" s="14"/>
      <c r="D829" s="460"/>
      <c r="E829" s="445"/>
      <c r="F829" s="478"/>
      <c r="G829" s="489"/>
      <c r="H829" s="14"/>
      <c r="I829" s="39" t="str">
        <f>IF($F829="", "", IF(NOT($G829=""), IF($F829&lt;$G829, $N$7, $N$6), IF($F829=Dashboard!$AJ$1, $N$4, IF($F829&lt;Dashboard!$AJ$1, $N$5, IF($N829&lt;=$N$8, $N$3, $N$2)))))</f>
        <v/>
      </c>
      <c r="J829" s="14"/>
      <c r="N829" s="39" t="str">
        <f>IF($F829="", "", IF(NOT($G829=""), "", NETWORKDAYS(Dashboard!$AJ$1, $F829, Timesheet!$S$50:$S$89)-1))</f>
        <v/>
      </c>
      <c r="P829" s="39" t="str">
        <f t="shared" si="27"/>
        <v/>
      </c>
    </row>
    <row r="830" spans="1:16" x14ac:dyDescent="0.25">
      <c r="A830" s="14"/>
      <c r="B830" s="150" t="str">
        <f t="shared" si="26"/>
        <v/>
      </c>
      <c r="C830" s="14"/>
      <c r="D830" s="460"/>
      <c r="E830" s="445"/>
      <c r="F830" s="478"/>
      <c r="G830" s="489"/>
      <c r="H830" s="14"/>
      <c r="I830" s="39" t="str">
        <f>IF($F830="", "", IF(NOT($G830=""), IF($F830&lt;$G830, $N$7, $N$6), IF($F830=Dashboard!$AJ$1, $N$4, IF($F830&lt;Dashboard!$AJ$1, $N$5, IF($N830&lt;=$N$8, $N$3, $N$2)))))</f>
        <v/>
      </c>
      <c r="J830" s="14"/>
      <c r="N830" s="39" t="str">
        <f>IF($F830="", "", IF(NOT($G830=""), "", NETWORKDAYS(Dashboard!$AJ$1, $F830, Timesheet!$S$50:$S$89)-1))</f>
        <v/>
      </c>
      <c r="P830" s="39" t="str">
        <f t="shared" si="27"/>
        <v/>
      </c>
    </row>
    <row r="831" spans="1:16" x14ac:dyDescent="0.25">
      <c r="A831" s="14"/>
      <c r="B831" s="150" t="str">
        <f t="shared" si="26"/>
        <v/>
      </c>
      <c r="C831" s="14"/>
      <c r="D831" s="460"/>
      <c r="E831" s="445"/>
      <c r="F831" s="478"/>
      <c r="G831" s="489"/>
      <c r="H831" s="14"/>
      <c r="I831" s="39" t="str">
        <f>IF($F831="", "", IF(NOT($G831=""), IF($F831&lt;$G831, $N$7, $N$6), IF($F831=Dashboard!$AJ$1, $N$4, IF($F831&lt;Dashboard!$AJ$1, $N$5, IF($N831&lt;=$N$8, $N$3, $N$2)))))</f>
        <v/>
      </c>
      <c r="J831" s="14"/>
      <c r="N831" s="39" t="str">
        <f>IF($F831="", "", IF(NOT($G831=""), "", NETWORKDAYS(Dashboard!$AJ$1, $F831, Timesheet!$S$50:$S$89)-1))</f>
        <v/>
      </c>
      <c r="P831" s="39" t="str">
        <f t="shared" si="27"/>
        <v/>
      </c>
    </row>
    <row r="832" spans="1:16" x14ac:dyDescent="0.25">
      <c r="A832" s="14"/>
      <c r="B832" s="150" t="str">
        <f t="shared" si="26"/>
        <v/>
      </c>
      <c r="C832" s="14"/>
      <c r="D832" s="460"/>
      <c r="E832" s="445"/>
      <c r="F832" s="478"/>
      <c r="G832" s="489"/>
      <c r="H832" s="14"/>
      <c r="I832" s="39" t="str">
        <f>IF($F832="", "", IF(NOT($G832=""), IF($F832&lt;$G832, $N$7, $N$6), IF($F832=Dashboard!$AJ$1, $N$4, IF($F832&lt;Dashboard!$AJ$1, $N$5, IF($N832&lt;=$N$8, $N$3, $N$2)))))</f>
        <v/>
      </c>
      <c r="J832" s="14"/>
      <c r="N832" s="39" t="str">
        <f>IF($F832="", "", IF(NOT($G832=""), "", NETWORKDAYS(Dashboard!$AJ$1, $F832, Timesheet!$S$50:$S$89)-1))</f>
        <v/>
      </c>
      <c r="P832" s="39" t="str">
        <f t="shared" si="27"/>
        <v/>
      </c>
    </row>
    <row r="833" spans="1:16" x14ac:dyDescent="0.25">
      <c r="A833" s="14"/>
      <c r="B833" s="150" t="str">
        <f t="shared" si="26"/>
        <v/>
      </c>
      <c r="C833" s="14"/>
      <c r="D833" s="460"/>
      <c r="E833" s="445"/>
      <c r="F833" s="478"/>
      <c r="G833" s="489"/>
      <c r="H833" s="14"/>
      <c r="I833" s="39" t="str">
        <f>IF($F833="", "", IF(NOT($G833=""), IF($F833&lt;$G833, $N$7, $N$6), IF($F833=Dashboard!$AJ$1, $N$4, IF($F833&lt;Dashboard!$AJ$1, $N$5, IF($N833&lt;=$N$8, $N$3, $N$2)))))</f>
        <v/>
      </c>
      <c r="J833" s="14"/>
      <c r="N833" s="39" t="str">
        <f>IF($F833="", "", IF(NOT($G833=""), "", NETWORKDAYS(Dashboard!$AJ$1, $F833, Timesheet!$S$50:$S$89)-1))</f>
        <v/>
      </c>
      <c r="P833" s="39" t="str">
        <f t="shared" si="27"/>
        <v/>
      </c>
    </row>
    <row r="834" spans="1:16" x14ac:dyDescent="0.25">
      <c r="A834" s="14"/>
      <c r="B834" s="150" t="str">
        <f t="shared" si="26"/>
        <v/>
      </c>
      <c r="C834" s="14"/>
      <c r="D834" s="460"/>
      <c r="E834" s="445"/>
      <c r="F834" s="478"/>
      <c r="G834" s="489"/>
      <c r="H834" s="14"/>
      <c r="I834" s="39" t="str">
        <f>IF($F834="", "", IF(NOT($G834=""), IF($F834&lt;$G834, $N$7, $N$6), IF($F834=Dashboard!$AJ$1, $N$4, IF($F834&lt;Dashboard!$AJ$1, $N$5, IF($N834&lt;=$N$8, $N$3, $N$2)))))</f>
        <v/>
      </c>
      <c r="J834" s="14"/>
      <c r="N834" s="39" t="str">
        <f>IF($F834="", "", IF(NOT($G834=""), "", NETWORKDAYS(Dashboard!$AJ$1, $F834, Timesheet!$S$50:$S$89)-1))</f>
        <v/>
      </c>
      <c r="P834" s="39" t="str">
        <f t="shared" si="27"/>
        <v/>
      </c>
    </row>
    <row r="835" spans="1:16" x14ac:dyDescent="0.25">
      <c r="A835" s="14"/>
      <c r="B835" s="150" t="str">
        <f t="shared" si="26"/>
        <v/>
      </c>
      <c r="C835" s="14"/>
      <c r="D835" s="460"/>
      <c r="E835" s="445"/>
      <c r="F835" s="478"/>
      <c r="G835" s="489"/>
      <c r="H835" s="14"/>
      <c r="I835" s="39" t="str">
        <f>IF($F835="", "", IF(NOT($G835=""), IF($F835&lt;$G835, $N$7, $N$6), IF($F835=Dashboard!$AJ$1, $N$4, IF($F835&lt;Dashboard!$AJ$1, $N$5, IF($N835&lt;=$N$8, $N$3, $N$2)))))</f>
        <v/>
      </c>
      <c r="J835" s="14"/>
      <c r="N835" s="39" t="str">
        <f>IF($F835="", "", IF(NOT($G835=""), "", NETWORKDAYS(Dashboard!$AJ$1, $F835, Timesheet!$S$50:$S$89)-1))</f>
        <v/>
      </c>
      <c r="P835" s="39" t="str">
        <f t="shared" si="27"/>
        <v/>
      </c>
    </row>
    <row r="836" spans="1:16" x14ac:dyDescent="0.25">
      <c r="A836" s="14"/>
      <c r="B836" s="150" t="str">
        <f t="shared" si="26"/>
        <v/>
      </c>
      <c r="C836" s="14"/>
      <c r="D836" s="460"/>
      <c r="E836" s="445"/>
      <c r="F836" s="478"/>
      <c r="G836" s="489"/>
      <c r="H836" s="14"/>
      <c r="I836" s="39" t="str">
        <f>IF($F836="", "", IF(NOT($G836=""), IF($F836&lt;$G836, $N$7, $N$6), IF($F836=Dashboard!$AJ$1, $N$4, IF($F836&lt;Dashboard!$AJ$1, $N$5, IF($N836&lt;=$N$8, $N$3, $N$2)))))</f>
        <v/>
      </c>
      <c r="J836" s="14"/>
      <c r="N836" s="39" t="str">
        <f>IF($F836="", "", IF(NOT($G836=""), "", NETWORKDAYS(Dashboard!$AJ$1, $F836, Timesheet!$S$50:$S$89)-1))</f>
        <v/>
      </c>
      <c r="P836" s="39" t="str">
        <f t="shared" si="27"/>
        <v/>
      </c>
    </row>
    <row r="837" spans="1:16" x14ac:dyDescent="0.25">
      <c r="A837" s="14"/>
      <c r="B837" s="150" t="str">
        <f t="shared" si="26"/>
        <v/>
      </c>
      <c r="C837" s="14"/>
      <c r="D837" s="460"/>
      <c r="E837" s="445"/>
      <c r="F837" s="478"/>
      <c r="G837" s="489"/>
      <c r="H837" s="14"/>
      <c r="I837" s="39" t="str">
        <f>IF($F837="", "", IF(NOT($G837=""), IF($F837&lt;$G837, $N$7, $N$6), IF($F837=Dashboard!$AJ$1, $N$4, IF($F837&lt;Dashboard!$AJ$1, $N$5, IF($N837&lt;=$N$8, $N$3, $N$2)))))</f>
        <v/>
      </c>
      <c r="J837" s="14"/>
      <c r="N837" s="39" t="str">
        <f>IF($F837="", "", IF(NOT($G837=""), "", NETWORKDAYS(Dashboard!$AJ$1, $F837, Timesheet!$S$50:$S$89)-1))</f>
        <v/>
      </c>
      <c r="P837" s="39" t="str">
        <f t="shared" si="27"/>
        <v/>
      </c>
    </row>
    <row r="838" spans="1:16" x14ac:dyDescent="0.25">
      <c r="A838" s="14"/>
      <c r="B838" s="150" t="str">
        <f t="shared" si="26"/>
        <v/>
      </c>
      <c r="C838" s="14"/>
      <c r="D838" s="460"/>
      <c r="E838" s="445"/>
      <c r="F838" s="478"/>
      <c r="G838" s="489"/>
      <c r="H838" s="14"/>
      <c r="I838" s="39" t="str">
        <f>IF($F838="", "", IF(NOT($G838=""), IF($F838&lt;$G838, $N$7, $N$6), IF($F838=Dashboard!$AJ$1, $N$4, IF($F838&lt;Dashboard!$AJ$1, $N$5, IF($N838&lt;=$N$8, $N$3, $N$2)))))</f>
        <v/>
      </c>
      <c r="J838" s="14"/>
      <c r="N838" s="39" t="str">
        <f>IF($F838="", "", IF(NOT($G838=""), "", NETWORKDAYS(Dashboard!$AJ$1, $F838, Timesheet!$S$50:$S$89)-1))</f>
        <v/>
      </c>
      <c r="P838" s="39" t="str">
        <f t="shared" si="27"/>
        <v/>
      </c>
    </row>
    <row r="839" spans="1:16" x14ac:dyDescent="0.25">
      <c r="A839" s="14"/>
      <c r="B839" s="150" t="str">
        <f t="shared" si="26"/>
        <v/>
      </c>
      <c r="C839" s="14"/>
      <c r="D839" s="460"/>
      <c r="E839" s="445"/>
      <c r="F839" s="478"/>
      <c r="G839" s="489"/>
      <c r="H839" s="14"/>
      <c r="I839" s="39" t="str">
        <f>IF($F839="", "", IF(NOT($G839=""), IF($F839&lt;$G839, $N$7, $N$6), IF($F839=Dashboard!$AJ$1, $N$4, IF($F839&lt;Dashboard!$AJ$1, $N$5, IF($N839&lt;=$N$8, $N$3, $N$2)))))</f>
        <v/>
      </c>
      <c r="J839" s="14"/>
      <c r="N839" s="39" t="str">
        <f>IF($F839="", "", IF(NOT($G839=""), "", NETWORKDAYS(Dashboard!$AJ$1, $F839, Timesheet!$S$50:$S$89)-1))</f>
        <v/>
      </c>
      <c r="P839" s="39" t="str">
        <f t="shared" si="27"/>
        <v/>
      </c>
    </row>
    <row r="840" spans="1:16" x14ac:dyDescent="0.25">
      <c r="A840" s="14"/>
      <c r="B840" s="150" t="str">
        <f t="shared" si="26"/>
        <v/>
      </c>
      <c r="C840" s="14"/>
      <c r="D840" s="460"/>
      <c r="E840" s="445"/>
      <c r="F840" s="478"/>
      <c r="G840" s="489"/>
      <c r="H840" s="14"/>
      <c r="I840" s="39" t="str">
        <f>IF($F840="", "", IF(NOT($G840=""), IF($F840&lt;$G840, $N$7, $N$6), IF($F840=Dashboard!$AJ$1, $N$4, IF($F840&lt;Dashboard!$AJ$1, $N$5, IF($N840&lt;=$N$8, $N$3, $N$2)))))</f>
        <v/>
      </c>
      <c r="J840" s="14"/>
      <c r="N840" s="39" t="str">
        <f>IF($F840="", "", IF(NOT($G840=""), "", NETWORKDAYS(Dashboard!$AJ$1, $F840, Timesheet!$S$50:$S$89)-1))</f>
        <v/>
      </c>
      <c r="P840" s="39" t="str">
        <f t="shared" si="27"/>
        <v/>
      </c>
    </row>
    <row r="841" spans="1:16" x14ac:dyDescent="0.25">
      <c r="A841" s="14"/>
      <c r="B841" s="150" t="str">
        <f t="shared" si="26"/>
        <v/>
      </c>
      <c r="C841" s="14"/>
      <c r="D841" s="460"/>
      <c r="E841" s="445"/>
      <c r="F841" s="478"/>
      <c r="G841" s="489"/>
      <c r="H841" s="14"/>
      <c r="I841" s="39" t="str">
        <f>IF($F841="", "", IF(NOT($G841=""), IF($F841&lt;$G841, $N$7, $N$6), IF($F841=Dashboard!$AJ$1, $N$4, IF($F841&lt;Dashboard!$AJ$1, $N$5, IF($N841&lt;=$N$8, $N$3, $N$2)))))</f>
        <v/>
      </c>
      <c r="J841" s="14"/>
      <c r="N841" s="39" t="str">
        <f>IF($F841="", "", IF(NOT($G841=""), "", NETWORKDAYS(Dashboard!$AJ$1, $F841, Timesheet!$S$50:$S$89)-1))</f>
        <v/>
      </c>
      <c r="P841" s="39" t="str">
        <f t="shared" si="27"/>
        <v/>
      </c>
    </row>
    <row r="842" spans="1:16" x14ac:dyDescent="0.25">
      <c r="A842" s="14"/>
      <c r="B842" s="150" t="str">
        <f t="shared" si="26"/>
        <v/>
      </c>
      <c r="C842" s="14"/>
      <c r="D842" s="460"/>
      <c r="E842" s="445"/>
      <c r="F842" s="478"/>
      <c r="G842" s="489"/>
      <c r="H842" s="14"/>
      <c r="I842" s="39" t="str">
        <f>IF($F842="", "", IF(NOT($G842=""), IF($F842&lt;$G842, $N$7, $N$6), IF($F842=Dashboard!$AJ$1, $N$4, IF($F842&lt;Dashboard!$AJ$1, $N$5, IF($N842&lt;=$N$8, $N$3, $N$2)))))</f>
        <v/>
      </c>
      <c r="J842" s="14"/>
      <c r="N842" s="39" t="str">
        <f>IF($F842="", "", IF(NOT($G842=""), "", NETWORKDAYS(Dashboard!$AJ$1, $F842, Timesheet!$S$50:$S$89)-1))</f>
        <v/>
      </c>
      <c r="P842" s="39" t="str">
        <f t="shared" si="27"/>
        <v/>
      </c>
    </row>
    <row r="843" spans="1:16" x14ac:dyDescent="0.25">
      <c r="A843" s="14"/>
      <c r="B843" s="150" t="str">
        <f t="shared" si="26"/>
        <v/>
      </c>
      <c r="C843" s="14"/>
      <c r="D843" s="460"/>
      <c r="E843" s="445"/>
      <c r="F843" s="478"/>
      <c r="G843" s="489"/>
      <c r="H843" s="14"/>
      <c r="I843" s="39" t="str">
        <f>IF($F843="", "", IF(NOT($G843=""), IF($F843&lt;$G843, $N$7, $N$6), IF($F843=Dashboard!$AJ$1, $N$4, IF($F843&lt;Dashboard!$AJ$1, $N$5, IF($N843&lt;=$N$8, $N$3, $N$2)))))</f>
        <v/>
      </c>
      <c r="J843" s="14"/>
      <c r="N843" s="39" t="str">
        <f>IF($F843="", "", IF(NOT($G843=""), "", NETWORKDAYS(Dashboard!$AJ$1, $F843, Timesheet!$S$50:$S$89)-1))</f>
        <v/>
      </c>
      <c r="P843" s="39" t="str">
        <f t="shared" si="27"/>
        <v/>
      </c>
    </row>
    <row r="844" spans="1:16" x14ac:dyDescent="0.25">
      <c r="A844" s="14"/>
      <c r="B844" s="150" t="str">
        <f t="shared" ref="B844:B907" si="28">IFERROR(INDEX($B$5:$B$7, MATCH($I844, $D$5:$D$7, 0)), "")</f>
        <v/>
      </c>
      <c r="C844" s="14"/>
      <c r="D844" s="460"/>
      <c r="E844" s="445"/>
      <c r="F844" s="478"/>
      <c r="G844" s="489"/>
      <c r="H844" s="14"/>
      <c r="I844" s="39" t="str">
        <f>IF($F844="", "", IF(NOT($G844=""), IF($F844&lt;$G844, $N$7, $N$6), IF($F844=Dashboard!$AJ$1, $N$4, IF($F844&lt;Dashboard!$AJ$1, $N$5, IF($N844&lt;=$N$8, $N$3, $N$2)))))</f>
        <v/>
      </c>
      <c r="J844" s="14"/>
      <c r="N844" s="39" t="str">
        <f>IF($F844="", "", IF(NOT($G844=""), "", NETWORKDAYS(Dashboard!$AJ$1, $F844, Timesheet!$S$50:$S$89)-1))</f>
        <v/>
      </c>
      <c r="P844" s="39" t="str">
        <f t="shared" ref="P844:P907" si="29">IF($I844="", "", IF(COUNTIF($G$2:$G$5, $I844)&gt;0, $P$7, $I844))</f>
        <v/>
      </c>
    </row>
    <row r="845" spans="1:16" x14ac:dyDescent="0.25">
      <c r="A845" s="14"/>
      <c r="B845" s="150" t="str">
        <f t="shared" si="28"/>
        <v/>
      </c>
      <c r="C845" s="14"/>
      <c r="D845" s="460"/>
      <c r="E845" s="445"/>
      <c r="F845" s="478"/>
      <c r="G845" s="489"/>
      <c r="H845" s="14"/>
      <c r="I845" s="39" t="str">
        <f>IF($F845="", "", IF(NOT($G845=""), IF($F845&lt;$G845, $N$7, $N$6), IF($F845=Dashboard!$AJ$1, $N$4, IF($F845&lt;Dashboard!$AJ$1, $N$5, IF($N845&lt;=$N$8, $N$3, $N$2)))))</f>
        <v/>
      </c>
      <c r="J845" s="14"/>
      <c r="N845" s="39" t="str">
        <f>IF($F845="", "", IF(NOT($G845=""), "", NETWORKDAYS(Dashboard!$AJ$1, $F845, Timesheet!$S$50:$S$89)-1))</f>
        <v/>
      </c>
      <c r="P845" s="39" t="str">
        <f t="shared" si="29"/>
        <v/>
      </c>
    </row>
    <row r="846" spans="1:16" x14ac:dyDescent="0.25">
      <c r="A846" s="14"/>
      <c r="B846" s="150" t="str">
        <f t="shared" si="28"/>
        <v/>
      </c>
      <c r="C846" s="14"/>
      <c r="D846" s="460"/>
      <c r="E846" s="445"/>
      <c r="F846" s="478"/>
      <c r="G846" s="489"/>
      <c r="H846" s="14"/>
      <c r="I846" s="39" t="str">
        <f>IF($F846="", "", IF(NOT($G846=""), IF($F846&lt;$G846, $N$7, $N$6), IF($F846=Dashboard!$AJ$1, $N$4, IF($F846&lt;Dashboard!$AJ$1, $N$5, IF($N846&lt;=$N$8, $N$3, $N$2)))))</f>
        <v/>
      </c>
      <c r="J846" s="14"/>
      <c r="N846" s="39" t="str">
        <f>IF($F846="", "", IF(NOT($G846=""), "", NETWORKDAYS(Dashboard!$AJ$1, $F846, Timesheet!$S$50:$S$89)-1))</f>
        <v/>
      </c>
      <c r="P846" s="39" t="str">
        <f t="shared" si="29"/>
        <v/>
      </c>
    </row>
    <row r="847" spans="1:16" x14ac:dyDescent="0.25">
      <c r="A847" s="14"/>
      <c r="B847" s="150" t="str">
        <f t="shared" si="28"/>
        <v/>
      </c>
      <c r="C847" s="14"/>
      <c r="D847" s="460"/>
      <c r="E847" s="445"/>
      <c r="F847" s="478"/>
      <c r="G847" s="489"/>
      <c r="H847" s="14"/>
      <c r="I847" s="39" t="str">
        <f>IF($F847="", "", IF(NOT($G847=""), IF($F847&lt;$G847, $N$7, $N$6), IF($F847=Dashboard!$AJ$1, $N$4, IF($F847&lt;Dashboard!$AJ$1, $N$5, IF($N847&lt;=$N$8, $N$3, $N$2)))))</f>
        <v/>
      </c>
      <c r="J847" s="14"/>
      <c r="N847" s="39" t="str">
        <f>IF($F847="", "", IF(NOT($G847=""), "", NETWORKDAYS(Dashboard!$AJ$1, $F847, Timesheet!$S$50:$S$89)-1))</f>
        <v/>
      </c>
      <c r="P847" s="39" t="str">
        <f t="shared" si="29"/>
        <v/>
      </c>
    </row>
    <row r="848" spans="1:16" x14ac:dyDescent="0.25">
      <c r="A848" s="14"/>
      <c r="B848" s="150" t="str">
        <f t="shared" si="28"/>
        <v/>
      </c>
      <c r="C848" s="14"/>
      <c r="D848" s="460"/>
      <c r="E848" s="445"/>
      <c r="F848" s="478"/>
      <c r="G848" s="489"/>
      <c r="H848" s="14"/>
      <c r="I848" s="39" t="str">
        <f>IF($F848="", "", IF(NOT($G848=""), IF($F848&lt;$G848, $N$7, $N$6), IF($F848=Dashboard!$AJ$1, $N$4, IF($F848&lt;Dashboard!$AJ$1, $N$5, IF($N848&lt;=$N$8, $N$3, $N$2)))))</f>
        <v/>
      </c>
      <c r="J848" s="14"/>
      <c r="N848" s="39" t="str">
        <f>IF($F848="", "", IF(NOT($G848=""), "", NETWORKDAYS(Dashboard!$AJ$1, $F848, Timesheet!$S$50:$S$89)-1))</f>
        <v/>
      </c>
      <c r="P848" s="39" t="str">
        <f t="shared" si="29"/>
        <v/>
      </c>
    </row>
    <row r="849" spans="1:16" x14ac:dyDescent="0.25">
      <c r="A849" s="14"/>
      <c r="B849" s="150" t="str">
        <f t="shared" si="28"/>
        <v/>
      </c>
      <c r="C849" s="14"/>
      <c r="D849" s="460"/>
      <c r="E849" s="445"/>
      <c r="F849" s="478"/>
      <c r="G849" s="489"/>
      <c r="H849" s="14"/>
      <c r="I849" s="39" t="str">
        <f>IF($F849="", "", IF(NOT($G849=""), IF($F849&lt;$G849, $N$7, $N$6), IF($F849=Dashboard!$AJ$1, $N$4, IF($F849&lt;Dashboard!$AJ$1, $N$5, IF($N849&lt;=$N$8, $N$3, $N$2)))))</f>
        <v/>
      </c>
      <c r="J849" s="14"/>
      <c r="N849" s="39" t="str">
        <f>IF($F849="", "", IF(NOT($G849=""), "", NETWORKDAYS(Dashboard!$AJ$1, $F849, Timesheet!$S$50:$S$89)-1))</f>
        <v/>
      </c>
      <c r="P849" s="39" t="str">
        <f t="shared" si="29"/>
        <v/>
      </c>
    </row>
    <row r="850" spans="1:16" x14ac:dyDescent="0.25">
      <c r="A850" s="14"/>
      <c r="B850" s="150" t="str">
        <f t="shared" si="28"/>
        <v/>
      </c>
      <c r="C850" s="14"/>
      <c r="D850" s="460"/>
      <c r="E850" s="445"/>
      <c r="F850" s="478"/>
      <c r="G850" s="489"/>
      <c r="H850" s="14"/>
      <c r="I850" s="39" t="str">
        <f>IF($F850="", "", IF(NOT($G850=""), IF($F850&lt;$G850, $N$7, $N$6), IF($F850=Dashboard!$AJ$1, $N$4, IF($F850&lt;Dashboard!$AJ$1, $N$5, IF($N850&lt;=$N$8, $N$3, $N$2)))))</f>
        <v/>
      </c>
      <c r="J850" s="14"/>
      <c r="N850" s="39" t="str">
        <f>IF($F850="", "", IF(NOT($G850=""), "", NETWORKDAYS(Dashboard!$AJ$1, $F850, Timesheet!$S$50:$S$89)-1))</f>
        <v/>
      </c>
      <c r="P850" s="39" t="str">
        <f t="shared" si="29"/>
        <v/>
      </c>
    </row>
    <row r="851" spans="1:16" x14ac:dyDescent="0.25">
      <c r="A851" s="14"/>
      <c r="B851" s="150" t="str">
        <f t="shared" si="28"/>
        <v/>
      </c>
      <c r="C851" s="14"/>
      <c r="D851" s="460"/>
      <c r="E851" s="445"/>
      <c r="F851" s="478"/>
      <c r="G851" s="489"/>
      <c r="H851" s="14"/>
      <c r="I851" s="39" t="str">
        <f>IF($F851="", "", IF(NOT($G851=""), IF($F851&lt;$G851, $N$7, $N$6), IF($F851=Dashboard!$AJ$1, $N$4, IF($F851&lt;Dashboard!$AJ$1, $N$5, IF($N851&lt;=$N$8, $N$3, $N$2)))))</f>
        <v/>
      </c>
      <c r="J851" s="14"/>
      <c r="N851" s="39" t="str">
        <f>IF($F851="", "", IF(NOT($G851=""), "", NETWORKDAYS(Dashboard!$AJ$1, $F851, Timesheet!$S$50:$S$89)-1))</f>
        <v/>
      </c>
      <c r="P851" s="39" t="str">
        <f t="shared" si="29"/>
        <v/>
      </c>
    </row>
    <row r="852" spans="1:16" x14ac:dyDescent="0.25">
      <c r="A852" s="14"/>
      <c r="B852" s="150" t="str">
        <f t="shared" si="28"/>
        <v/>
      </c>
      <c r="C852" s="14"/>
      <c r="D852" s="460"/>
      <c r="E852" s="445"/>
      <c r="F852" s="478"/>
      <c r="G852" s="489"/>
      <c r="H852" s="14"/>
      <c r="I852" s="39" t="str">
        <f>IF($F852="", "", IF(NOT($G852=""), IF($F852&lt;$G852, $N$7, $N$6), IF($F852=Dashboard!$AJ$1, $N$4, IF($F852&lt;Dashboard!$AJ$1, $N$5, IF($N852&lt;=$N$8, $N$3, $N$2)))))</f>
        <v/>
      </c>
      <c r="J852" s="14"/>
      <c r="N852" s="39" t="str">
        <f>IF($F852="", "", IF(NOT($G852=""), "", NETWORKDAYS(Dashboard!$AJ$1, $F852, Timesheet!$S$50:$S$89)-1))</f>
        <v/>
      </c>
      <c r="P852" s="39" t="str">
        <f t="shared" si="29"/>
        <v/>
      </c>
    </row>
    <row r="853" spans="1:16" x14ac:dyDescent="0.25">
      <c r="A853" s="14"/>
      <c r="B853" s="150" t="str">
        <f t="shared" si="28"/>
        <v/>
      </c>
      <c r="C853" s="14"/>
      <c r="D853" s="460"/>
      <c r="E853" s="445"/>
      <c r="F853" s="478"/>
      <c r="G853" s="489"/>
      <c r="H853" s="14"/>
      <c r="I853" s="39" t="str">
        <f>IF($F853="", "", IF(NOT($G853=""), IF($F853&lt;$G853, $N$7, $N$6), IF($F853=Dashboard!$AJ$1, $N$4, IF($F853&lt;Dashboard!$AJ$1, $N$5, IF($N853&lt;=$N$8, $N$3, $N$2)))))</f>
        <v/>
      </c>
      <c r="J853" s="14"/>
      <c r="N853" s="39" t="str">
        <f>IF($F853="", "", IF(NOT($G853=""), "", NETWORKDAYS(Dashboard!$AJ$1, $F853, Timesheet!$S$50:$S$89)-1))</f>
        <v/>
      </c>
      <c r="P853" s="39" t="str">
        <f t="shared" si="29"/>
        <v/>
      </c>
    </row>
    <row r="854" spans="1:16" x14ac:dyDescent="0.25">
      <c r="A854" s="14"/>
      <c r="B854" s="150" t="str">
        <f t="shared" si="28"/>
        <v/>
      </c>
      <c r="C854" s="14"/>
      <c r="D854" s="460"/>
      <c r="E854" s="445"/>
      <c r="F854" s="478"/>
      <c r="G854" s="489"/>
      <c r="H854" s="14"/>
      <c r="I854" s="39" t="str">
        <f>IF($F854="", "", IF(NOT($G854=""), IF($F854&lt;$G854, $N$7, $N$6), IF($F854=Dashboard!$AJ$1, $N$4, IF($F854&lt;Dashboard!$AJ$1, $N$5, IF($N854&lt;=$N$8, $N$3, $N$2)))))</f>
        <v/>
      </c>
      <c r="J854" s="14"/>
      <c r="N854" s="39" t="str">
        <f>IF($F854="", "", IF(NOT($G854=""), "", NETWORKDAYS(Dashboard!$AJ$1, $F854, Timesheet!$S$50:$S$89)-1))</f>
        <v/>
      </c>
      <c r="P854" s="39" t="str">
        <f t="shared" si="29"/>
        <v/>
      </c>
    </row>
    <row r="855" spans="1:16" x14ac:dyDescent="0.25">
      <c r="A855" s="14"/>
      <c r="B855" s="150" t="str">
        <f t="shared" si="28"/>
        <v/>
      </c>
      <c r="C855" s="14"/>
      <c r="D855" s="460"/>
      <c r="E855" s="445"/>
      <c r="F855" s="478"/>
      <c r="G855" s="489"/>
      <c r="H855" s="14"/>
      <c r="I855" s="39" t="str">
        <f>IF($F855="", "", IF(NOT($G855=""), IF($F855&lt;$G855, $N$7, $N$6), IF($F855=Dashboard!$AJ$1, $N$4, IF($F855&lt;Dashboard!$AJ$1, $N$5, IF($N855&lt;=$N$8, $N$3, $N$2)))))</f>
        <v/>
      </c>
      <c r="J855" s="14"/>
      <c r="N855" s="39" t="str">
        <f>IF($F855="", "", IF(NOT($G855=""), "", NETWORKDAYS(Dashboard!$AJ$1, $F855, Timesheet!$S$50:$S$89)-1))</f>
        <v/>
      </c>
      <c r="P855" s="39" t="str">
        <f t="shared" si="29"/>
        <v/>
      </c>
    </row>
    <row r="856" spans="1:16" x14ac:dyDescent="0.25">
      <c r="A856" s="14"/>
      <c r="B856" s="150" t="str">
        <f t="shared" si="28"/>
        <v/>
      </c>
      <c r="C856" s="14"/>
      <c r="D856" s="460"/>
      <c r="E856" s="445"/>
      <c r="F856" s="478"/>
      <c r="G856" s="489"/>
      <c r="H856" s="14"/>
      <c r="I856" s="39" t="str">
        <f>IF($F856="", "", IF(NOT($G856=""), IF($F856&lt;$G856, $N$7, $N$6), IF($F856=Dashboard!$AJ$1, $N$4, IF($F856&lt;Dashboard!$AJ$1, $N$5, IF($N856&lt;=$N$8, $N$3, $N$2)))))</f>
        <v/>
      </c>
      <c r="J856" s="14"/>
      <c r="N856" s="39" t="str">
        <f>IF($F856="", "", IF(NOT($G856=""), "", NETWORKDAYS(Dashboard!$AJ$1, $F856, Timesheet!$S$50:$S$89)-1))</f>
        <v/>
      </c>
      <c r="P856" s="39" t="str">
        <f t="shared" si="29"/>
        <v/>
      </c>
    </row>
    <row r="857" spans="1:16" x14ac:dyDescent="0.25">
      <c r="A857" s="14"/>
      <c r="B857" s="150" t="str">
        <f t="shared" si="28"/>
        <v/>
      </c>
      <c r="C857" s="14"/>
      <c r="D857" s="460"/>
      <c r="E857" s="445"/>
      <c r="F857" s="478"/>
      <c r="G857" s="489"/>
      <c r="H857" s="14"/>
      <c r="I857" s="39" t="str">
        <f>IF($F857="", "", IF(NOT($G857=""), IF($F857&lt;$G857, $N$7, $N$6), IF($F857=Dashboard!$AJ$1, $N$4, IF($F857&lt;Dashboard!$AJ$1, $N$5, IF($N857&lt;=$N$8, $N$3, $N$2)))))</f>
        <v/>
      </c>
      <c r="J857" s="14"/>
      <c r="N857" s="39" t="str">
        <f>IF($F857="", "", IF(NOT($G857=""), "", NETWORKDAYS(Dashboard!$AJ$1, $F857, Timesheet!$S$50:$S$89)-1))</f>
        <v/>
      </c>
      <c r="P857" s="39" t="str">
        <f t="shared" si="29"/>
        <v/>
      </c>
    </row>
    <row r="858" spans="1:16" x14ac:dyDescent="0.25">
      <c r="A858" s="14"/>
      <c r="B858" s="150" t="str">
        <f t="shared" si="28"/>
        <v/>
      </c>
      <c r="C858" s="14"/>
      <c r="D858" s="460"/>
      <c r="E858" s="445"/>
      <c r="F858" s="478"/>
      <c r="G858" s="489"/>
      <c r="H858" s="14"/>
      <c r="I858" s="39" t="str">
        <f>IF($F858="", "", IF(NOT($G858=""), IF($F858&lt;$G858, $N$7, $N$6), IF($F858=Dashboard!$AJ$1, $N$4, IF($F858&lt;Dashboard!$AJ$1, $N$5, IF($N858&lt;=$N$8, $N$3, $N$2)))))</f>
        <v/>
      </c>
      <c r="J858" s="14"/>
      <c r="N858" s="39" t="str">
        <f>IF($F858="", "", IF(NOT($G858=""), "", NETWORKDAYS(Dashboard!$AJ$1, $F858, Timesheet!$S$50:$S$89)-1))</f>
        <v/>
      </c>
      <c r="P858" s="39" t="str">
        <f t="shared" si="29"/>
        <v/>
      </c>
    </row>
    <row r="859" spans="1:16" x14ac:dyDescent="0.25">
      <c r="A859" s="14"/>
      <c r="B859" s="150" t="str">
        <f t="shared" si="28"/>
        <v/>
      </c>
      <c r="C859" s="14"/>
      <c r="D859" s="460"/>
      <c r="E859" s="445"/>
      <c r="F859" s="478"/>
      <c r="G859" s="489"/>
      <c r="H859" s="14"/>
      <c r="I859" s="39" t="str">
        <f>IF($F859="", "", IF(NOT($G859=""), IF($F859&lt;$G859, $N$7, $N$6), IF($F859=Dashboard!$AJ$1, $N$4, IF($F859&lt;Dashboard!$AJ$1, $N$5, IF($N859&lt;=$N$8, $N$3, $N$2)))))</f>
        <v/>
      </c>
      <c r="J859" s="14"/>
      <c r="N859" s="39" t="str">
        <f>IF($F859="", "", IF(NOT($G859=""), "", NETWORKDAYS(Dashboard!$AJ$1, $F859, Timesheet!$S$50:$S$89)-1))</f>
        <v/>
      </c>
      <c r="P859" s="39" t="str">
        <f t="shared" si="29"/>
        <v/>
      </c>
    </row>
    <row r="860" spans="1:16" x14ac:dyDescent="0.25">
      <c r="A860" s="14"/>
      <c r="B860" s="150" t="str">
        <f t="shared" si="28"/>
        <v/>
      </c>
      <c r="C860" s="14"/>
      <c r="D860" s="460"/>
      <c r="E860" s="445"/>
      <c r="F860" s="478"/>
      <c r="G860" s="489"/>
      <c r="H860" s="14"/>
      <c r="I860" s="39" t="str">
        <f>IF($F860="", "", IF(NOT($G860=""), IF($F860&lt;$G860, $N$7, $N$6), IF($F860=Dashboard!$AJ$1, $N$4, IF($F860&lt;Dashboard!$AJ$1, $N$5, IF($N860&lt;=$N$8, $N$3, $N$2)))))</f>
        <v/>
      </c>
      <c r="J860" s="14"/>
      <c r="N860" s="39" t="str">
        <f>IF($F860="", "", IF(NOT($G860=""), "", NETWORKDAYS(Dashboard!$AJ$1, $F860, Timesheet!$S$50:$S$89)-1))</f>
        <v/>
      </c>
      <c r="P860" s="39" t="str">
        <f t="shared" si="29"/>
        <v/>
      </c>
    </row>
    <row r="861" spans="1:16" x14ac:dyDescent="0.25">
      <c r="A861" s="14"/>
      <c r="B861" s="150" t="str">
        <f t="shared" si="28"/>
        <v/>
      </c>
      <c r="C861" s="14"/>
      <c r="D861" s="460"/>
      <c r="E861" s="445"/>
      <c r="F861" s="478"/>
      <c r="G861" s="489"/>
      <c r="H861" s="14"/>
      <c r="I861" s="39" t="str">
        <f>IF($F861="", "", IF(NOT($G861=""), IF($F861&lt;$G861, $N$7, $N$6), IF($F861=Dashboard!$AJ$1, $N$4, IF($F861&lt;Dashboard!$AJ$1, $N$5, IF($N861&lt;=$N$8, $N$3, $N$2)))))</f>
        <v/>
      </c>
      <c r="J861" s="14"/>
      <c r="N861" s="39" t="str">
        <f>IF($F861="", "", IF(NOT($G861=""), "", NETWORKDAYS(Dashboard!$AJ$1, $F861, Timesheet!$S$50:$S$89)-1))</f>
        <v/>
      </c>
      <c r="P861" s="39" t="str">
        <f t="shared" si="29"/>
        <v/>
      </c>
    </row>
    <row r="862" spans="1:16" x14ac:dyDescent="0.25">
      <c r="A862" s="14"/>
      <c r="B862" s="150" t="str">
        <f t="shared" si="28"/>
        <v/>
      </c>
      <c r="C862" s="14"/>
      <c r="D862" s="460"/>
      <c r="E862" s="445"/>
      <c r="F862" s="478"/>
      <c r="G862" s="489"/>
      <c r="H862" s="14"/>
      <c r="I862" s="39" t="str">
        <f>IF($F862="", "", IF(NOT($G862=""), IF($F862&lt;$G862, $N$7, $N$6), IF($F862=Dashboard!$AJ$1, $N$4, IF($F862&lt;Dashboard!$AJ$1, $N$5, IF($N862&lt;=$N$8, $N$3, $N$2)))))</f>
        <v/>
      </c>
      <c r="J862" s="14"/>
      <c r="N862" s="39" t="str">
        <f>IF($F862="", "", IF(NOT($G862=""), "", NETWORKDAYS(Dashboard!$AJ$1, $F862, Timesheet!$S$50:$S$89)-1))</f>
        <v/>
      </c>
      <c r="P862" s="39" t="str">
        <f t="shared" si="29"/>
        <v/>
      </c>
    </row>
    <row r="863" spans="1:16" x14ac:dyDescent="0.25">
      <c r="A863" s="14"/>
      <c r="B863" s="150" t="str">
        <f t="shared" si="28"/>
        <v/>
      </c>
      <c r="C863" s="14"/>
      <c r="D863" s="460"/>
      <c r="E863" s="445"/>
      <c r="F863" s="478"/>
      <c r="G863" s="489"/>
      <c r="H863" s="14"/>
      <c r="I863" s="39" t="str">
        <f>IF($F863="", "", IF(NOT($G863=""), IF($F863&lt;$G863, $N$7, $N$6), IF($F863=Dashboard!$AJ$1, $N$4, IF($F863&lt;Dashboard!$AJ$1, $N$5, IF($N863&lt;=$N$8, $N$3, $N$2)))))</f>
        <v/>
      </c>
      <c r="J863" s="14"/>
      <c r="N863" s="39" t="str">
        <f>IF($F863="", "", IF(NOT($G863=""), "", NETWORKDAYS(Dashboard!$AJ$1, $F863, Timesheet!$S$50:$S$89)-1))</f>
        <v/>
      </c>
      <c r="P863" s="39" t="str">
        <f t="shared" si="29"/>
        <v/>
      </c>
    </row>
    <row r="864" spans="1:16" x14ac:dyDescent="0.25">
      <c r="A864" s="14"/>
      <c r="B864" s="150" t="str">
        <f t="shared" si="28"/>
        <v/>
      </c>
      <c r="C864" s="14"/>
      <c r="D864" s="460"/>
      <c r="E864" s="445"/>
      <c r="F864" s="478"/>
      <c r="G864" s="489"/>
      <c r="H864" s="14"/>
      <c r="I864" s="39" t="str">
        <f>IF($F864="", "", IF(NOT($G864=""), IF($F864&lt;$G864, $N$7, $N$6), IF($F864=Dashboard!$AJ$1, $N$4, IF($F864&lt;Dashboard!$AJ$1, $N$5, IF($N864&lt;=$N$8, $N$3, $N$2)))))</f>
        <v/>
      </c>
      <c r="J864" s="14"/>
      <c r="N864" s="39" t="str">
        <f>IF($F864="", "", IF(NOT($G864=""), "", NETWORKDAYS(Dashboard!$AJ$1, $F864, Timesheet!$S$50:$S$89)-1))</f>
        <v/>
      </c>
      <c r="P864" s="39" t="str">
        <f t="shared" si="29"/>
        <v/>
      </c>
    </row>
    <row r="865" spans="1:16" x14ac:dyDescent="0.25">
      <c r="A865" s="14"/>
      <c r="B865" s="150" t="str">
        <f t="shared" si="28"/>
        <v/>
      </c>
      <c r="C865" s="14"/>
      <c r="D865" s="460"/>
      <c r="E865" s="445"/>
      <c r="F865" s="478"/>
      <c r="G865" s="489"/>
      <c r="H865" s="14"/>
      <c r="I865" s="39" t="str">
        <f>IF($F865="", "", IF(NOT($G865=""), IF($F865&lt;$G865, $N$7, $N$6), IF($F865=Dashboard!$AJ$1, $N$4, IF($F865&lt;Dashboard!$AJ$1, $N$5, IF($N865&lt;=$N$8, $N$3, $N$2)))))</f>
        <v/>
      </c>
      <c r="J865" s="14"/>
      <c r="N865" s="39" t="str">
        <f>IF($F865="", "", IF(NOT($G865=""), "", NETWORKDAYS(Dashboard!$AJ$1, $F865, Timesheet!$S$50:$S$89)-1))</f>
        <v/>
      </c>
      <c r="P865" s="39" t="str">
        <f t="shared" si="29"/>
        <v/>
      </c>
    </row>
    <row r="866" spans="1:16" x14ac:dyDescent="0.25">
      <c r="A866" s="14"/>
      <c r="B866" s="150" t="str">
        <f t="shared" si="28"/>
        <v/>
      </c>
      <c r="C866" s="14"/>
      <c r="D866" s="460"/>
      <c r="E866" s="445"/>
      <c r="F866" s="478"/>
      <c r="G866" s="489"/>
      <c r="H866" s="14"/>
      <c r="I866" s="39" t="str">
        <f>IF($F866="", "", IF(NOT($G866=""), IF($F866&lt;$G866, $N$7, $N$6), IF($F866=Dashboard!$AJ$1, $N$4, IF($F866&lt;Dashboard!$AJ$1, $N$5, IF($N866&lt;=$N$8, $N$3, $N$2)))))</f>
        <v/>
      </c>
      <c r="J866" s="14"/>
      <c r="N866" s="39" t="str">
        <f>IF($F866="", "", IF(NOT($G866=""), "", NETWORKDAYS(Dashboard!$AJ$1, $F866, Timesheet!$S$50:$S$89)-1))</f>
        <v/>
      </c>
      <c r="P866" s="39" t="str">
        <f t="shared" si="29"/>
        <v/>
      </c>
    </row>
    <row r="867" spans="1:16" x14ac:dyDescent="0.25">
      <c r="A867" s="14"/>
      <c r="B867" s="150" t="str">
        <f t="shared" si="28"/>
        <v/>
      </c>
      <c r="C867" s="14"/>
      <c r="D867" s="460"/>
      <c r="E867" s="445"/>
      <c r="F867" s="478"/>
      <c r="G867" s="489"/>
      <c r="H867" s="14"/>
      <c r="I867" s="39" t="str">
        <f>IF($F867="", "", IF(NOT($G867=""), IF($F867&lt;$G867, $N$7, $N$6), IF($F867=Dashboard!$AJ$1, $N$4, IF($F867&lt;Dashboard!$AJ$1, $N$5, IF($N867&lt;=$N$8, $N$3, $N$2)))))</f>
        <v/>
      </c>
      <c r="J867" s="14"/>
      <c r="N867" s="39" t="str">
        <f>IF($F867="", "", IF(NOT($G867=""), "", NETWORKDAYS(Dashboard!$AJ$1, $F867, Timesheet!$S$50:$S$89)-1))</f>
        <v/>
      </c>
      <c r="P867" s="39" t="str">
        <f t="shared" si="29"/>
        <v/>
      </c>
    </row>
    <row r="868" spans="1:16" x14ac:dyDescent="0.25">
      <c r="A868" s="14"/>
      <c r="B868" s="150" t="str">
        <f t="shared" si="28"/>
        <v/>
      </c>
      <c r="C868" s="14"/>
      <c r="D868" s="460"/>
      <c r="E868" s="445"/>
      <c r="F868" s="478"/>
      <c r="G868" s="489"/>
      <c r="H868" s="14"/>
      <c r="I868" s="39" t="str">
        <f>IF($F868="", "", IF(NOT($G868=""), IF($F868&lt;$G868, $N$7, $N$6), IF($F868=Dashboard!$AJ$1, $N$4, IF($F868&lt;Dashboard!$AJ$1, $N$5, IF($N868&lt;=$N$8, $N$3, $N$2)))))</f>
        <v/>
      </c>
      <c r="J868" s="14"/>
      <c r="N868" s="39" t="str">
        <f>IF($F868="", "", IF(NOT($G868=""), "", NETWORKDAYS(Dashboard!$AJ$1, $F868, Timesheet!$S$50:$S$89)-1))</f>
        <v/>
      </c>
      <c r="P868" s="39" t="str">
        <f t="shared" si="29"/>
        <v/>
      </c>
    </row>
    <row r="869" spans="1:16" x14ac:dyDescent="0.25">
      <c r="A869" s="14"/>
      <c r="B869" s="150" t="str">
        <f t="shared" si="28"/>
        <v/>
      </c>
      <c r="C869" s="14"/>
      <c r="D869" s="460"/>
      <c r="E869" s="445"/>
      <c r="F869" s="478"/>
      <c r="G869" s="489"/>
      <c r="H869" s="14"/>
      <c r="I869" s="39" t="str">
        <f>IF($F869="", "", IF(NOT($G869=""), IF($F869&lt;$G869, $N$7, $N$6), IF($F869=Dashboard!$AJ$1, $N$4, IF($F869&lt;Dashboard!$AJ$1, $N$5, IF($N869&lt;=$N$8, $N$3, $N$2)))))</f>
        <v/>
      </c>
      <c r="J869" s="14"/>
      <c r="N869" s="39" t="str">
        <f>IF($F869="", "", IF(NOT($G869=""), "", NETWORKDAYS(Dashboard!$AJ$1, $F869, Timesheet!$S$50:$S$89)-1))</f>
        <v/>
      </c>
      <c r="P869" s="39" t="str">
        <f t="shared" si="29"/>
        <v/>
      </c>
    </row>
    <row r="870" spans="1:16" x14ac:dyDescent="0.25">
      <c r="A870" s="14"/>
      <c r="B870" s="150" t="str">
        <f t="shared" si="28"/>
        <v/>
      </c>
      <c r="C870" s="14"/>
      <c r="D870" s="460"/>
      <c r="E870" s="445"/>
      <c r="F870" s="478"/>
      <c r="G870" s="489"/>
      <c r="H870" s="14"/>
      <c r="I870" s="39" t="str">
        <f>IF($F870="", "", IF(NOT($G870=""), IF($F870&lt;$G870, $N$7, $N$6), IF($F870=Dashboard!$AJ$1, $N$4, IF($F870&lt;Dashboard!$AJ$1, $N$5, IF($N870&lt;=$N$8, $N$3, $N$2)))))</f>
        <v/>
      </c>
      <c r="J870" s="14"/>
      <c r="N870" s="39" t="str">
        <f>IF($F870="", "", IF(NOT($G870=""), "", NETWORKDAYS(Dashboard!$AJ$1, $F870, Timesheet!$S$50:$S$89)-1))</f>
        <v/>
      </c>
      <c r="P870" s="39" t="str">
        <f t="shared" si="29"/>
        <v/>
      </c>
    </row>
    <row r="871" spans="1:16" x14ac:dyDescent="0.25">
      <c r="A871" s="14"/>
      <c r="B871" s="150" t="str">
        <f t="shared" si="28"/>
        <v/>
      </c>
      <c r="C871" s="14"/>
      <c r="D871" s="460"/>
      <c r="E871" s="445"/>
      <c r="F871" s="478"/>
      <c r="G871" s="489"/>
      <c r="H871" s="14"/>
      <c r="I871" s="39" t="str">
        <f>IF($F871="", "", IF(NOT($G871=""), IF($F871&lt;$G871, $N$7, $N$6), IF($F871=Dashboard!$AJ$1, $N$4, IF($F871&lt;Dashboard!$AJ$1, $N$5, IF($N871&lt;=$N$8, $N$3, $N$2)))))</f>
        <v/>
      </c>
      <c r="J871" s="14"/>
      <c r="N871" s="39" t="str">
        <f>IF($F871="", "", IF(NOT($G871=""), "", NETWORKDAYS(Dashboard!$AJ$1, $F871, Timesheet!$S$50:$S$89)-1))</f>
        <v/>
      </c>
      <c r="P871" s="39" t="str">
        <f t="shared" si="29"/>
        <v/>
      </c>
    </row>
    <row r="872" spans="1:16" x14ac:dyDescent="0.25">
      <c r="A872" s="14"/>
      <c r="B872" s="150" t="str">
        <f t="shared" si="28"/>
        <v/>
      </c>
      <c r="C872" s="14"/>
      <c r="D872" s="460"/>
      <c r="E872" s="445"/>
      <c r="F872" s="478"/>
      <c r="G872" s="489"/>
      <c r="H872" s="14"/>
      <c r="I872" s="39" t="str">
        <f>IF($F872="", "", IF(NOT($G872=""), IF($F872&lt;$G872, $N$7, $N$6), IF($F872=Dashboard!$AJ$1, $N$4, IF($F872&lt;Dashboard!$AJ$1, $N$5, IF($N872&lt;=$N$8, $N$3, $N$2)))))</f>
        <v/>
      </c>
      <c r="J872" s="14"/>
      <c r="N872" s="39" t="str">
        <f>IF($F872="", "", IF(NOT($G872=""), "", NETWORKDAYS(Dashboard!$AJ$1, $F872, Timesheet!$S$50:$S$89)-1))</f>
        <v/>
      </c>
      <c r="P872" s="39" t="str">
        <f t="shared" si="29"/>
        <v/>
      </c>
    </row>
    <row r="873" spans="1:16" x14ac:dyDescent="0.25">
      <c r="A873" s="14"/>
      <c r="B873" s="150" t="str">
        <f t="shared" si="28"/>
        <v/>
      </c>
      <c r="C873" s="14"/>
      <c r="D873" s="460"/>
      <c r="E873" s="445"/>
      <c r="F873" s="478"/>
      <c r="G873" s="489"/>
      <c r="H873" s="14"/>
      <c r="I873" s="39" t="str">
        <f>IF($F873="", "", IF(NOT($G873=""), IF($F873&lt;$G873, $N$7, $N$6), IF($F873=Dashboard!$AJ$1, $N$4, IF($F873&lt;Dashboard!$AJ$1, $N$5, IF($N873&lt;=$N$8, $N$3, $N$2)))))</f>
        <v/>
      </c>
      <c r="J873" s="14"/>
      <c r="N873" s="39" t="str">
        <f>IF($F873="", "", IF(NOT($G873=""), "", NETWORKDAYS(Dashboard!$AJ$1, $F873, Timesheet!$S$50:$S$89)-1))</f>
        <v/>
      </c>
      <c r="P873" s="39" t="str">
        <f t="shared" si="29"/>
        <v/>
      </c>
    </row>
    <row r="874" spans="1:16" x14ac:dyDescent="0.25">
      <c r="A874" s="14"/>
      <c r="B874" s="150" t="str">
        <f t="shared" si="28"/>
        <v/>
      </c>
      <c r="C874" s="14"/>
      <c r="D874" s="460"/>
      <c r="E874" s="445"/>
      <c r="F874" s="478"/>
      <c r="G874" s="489"/>
      <c r="H874" s="14"/>
      <c r="I874" s="39" t="str">
        <f>IF($F874="", "", IF(NOT($G874=""), IF($F874&lt;$G874, $N$7, $N$6), IF($F874=Dashboard!$AJ$1, $N$4, IF($F874&lt;Dashboard!$AJ$1, $N$5, IF($N874&lt;=$N$8, $N$3, $N$2)))))</f>
        <v/>
      </c>
      <c r="J874" s="14"/>
      <c r="N874" s="39" t="str">
        <f>IF($F874="", "", IF(NOT($G874=""), "", NETWORKDAYS(Dashboard!$AJ$1, $F874, Timesheet!$S$50:$S$89)-1))</f>
        <v/>
      </c>
      <c r="P874" s="39" t="str">
        <f t="shared" si="29"/>
        <v/>
      </c>
    </row>
    <row r="875" spans="1:16" x14ac:dyDescent="0.25">
      <c r="A875" s="14"/>
      <c r="B875" s="150" t="str">
        <f t="shared" si="28"/>
        <v/>
      </c>
      <c r="C875" s="14"/>
      <c r="D875" s="460"/>
      <c r="E875" s="445"/>
      <c r="F875" s="478"/>
      <c r="G875" s="489"/>
      <c r="H875" s="14"/>
      <c r="I875" s="39" t="str">
        <f>IF($F875="", "", IF(NOT($G875=""), IF($F875&lt;$G875, $N$7, $N$6), IF($F875=Dashboard!$AJ$1, $N$4, IF($F875&lt;Dashboard!$AJ$1, $N$5, IF($N875&lt;=$N$8, $N$3, $N$2)))))</f>
        <v/>
      </c>
      <c r="J875" s="14"/>
      <c r="N875" s="39" t="str">
        <f>IF($F875="", "", IF(NOT($G875=""), "", NETWORKDAYS(Dashboard!$AJ$1, $F875, Timesheet!$S$50:$S$89)-1))</f>
        <v/>
      </c>
      <c r="P875" s="39" t="str">
        <f t="shared" si="29"/>
        <v/>
      </c>
    </row>
    <row r="876" spans="1:16" x14ac:dyDescent="0.25">
      <c r="A876" s="14"/>
      <c r="B876" s="150" t="str">
        <f t="shared" si="28"/>
        <v/>
      </c>
      <c r="C876" s="14"/>
      <c r="D876" s="460"/>
      <c r="E876" s="445"/>
      <c r="F876" s="478"/>
      <c r="G876" s="489"/>
      <c r="H876" s="14"/>
      <c r="I876" s="39" t="str">
        <f>IF($F876="", "", IF(NOT($G876=""), IF($F876&lt;$G876, $N$7, $N$6), IF($F876=Dashboard!$AJ$1, $N$4, IF($F876&lt;Dashboard!$AJ$1, $N$5, IF($N876&lt;=$N$8, $N$3, $N$2)))))</f>
        <v/>
      </c>
      <c r="J876" s="14"/>
      <c r="N876" s="39" t="str">
        <f>IF($F876="", "", IF(NOT($G876=""), "", NETWORKDAYS(Dashboard!$AJ$1, $F876, Timesheet!$S$50:$S$89)-1))</f>
        <v/>
      </c>
      <c r="P876" s="39" t="str">
        <f t="shared" si="29"/>
        <v/>
      </c>
    </row>
    <row r="877" spans="1:16" x14ac:dyDescent="0.25">
      <c r="A877" s="14"/>
      <c r="B877" s="150" t="str">
        <f t="shared" si="28"/>
        <v/>
      </c>
      <c r="C877" s="14"/>
      <c r="D877" s="460"/>
      <c r="E877" s="445"/>
      <c r="F877" s="478"/>
      <c r="G877" s="489"/>
      <c r="H877" s="14"/>
      <c r="I877" s="39" t="str">
        <f>IF($F877="", "", IF(NOT($G877=""), IF($F877&lt;$G877, $N$7, $N$6), IF($F877=Dashboard!$AJ$1, $N$4, IF($F877&lt;Dashboard!$AJ$1, $N$5, IF($N877&lt;=$N$8, $N$3, $N$2)))))</f>
        <v/>
      </c>
      <c r="J877" s="14"/>
      <c r="N877" s="39" t="str">
        <f>IF($F877="", "", IF(NOT($G877=""), "", NETWORKDAYS(Dashboard!$AJ$1, $F877, Timesheet!$S$50:$S$89)-1))</f>
        <v/>
      </c>
      <c r="P877" s="39" t="str">
        <f t="shared" si="29"/>
        <v/>
      </c>
    </row>
    <row r="878" spans="1:16" x14ac:dyDescent="0.25">
      <c r="A878" s="14"/>
      <c r="B878" s="150" t="str">
        <f t="shared" si="28"/>
        <v/>
      </c>
      <c r="C878" s="14"/>
      <c r="D878" s="460"/>
      <c r="E878" s="445"/>
      <c r="F878" s="478"/>
      <c r="G878" s="489"/>
      <c r="H878" s="14"/>
      <c r="I878" s="39" t="str">
        <f>IF($F878="", "", IF(NOT($G878=""), IF($F878&lt;$G878, $N$7, $N$6), IF($F878=Dashboard!$AJ$1, $N$4, IF($F878&lt;Dashboard!$AJ$1, $N$5, IF($N878&lt;=$N$8, $N$3, $N$2)))))</f>
        <v/>
      </c>
      <c r="J878" s="14"/>
      <c r="N878" s="39" t="str">
        <f>IF($F878="", "", IF(NOT($G878=""), "", NETWORKDAYS(Dashboard!$AJ$1, $F878, Timesheet!$S$50:$S$89)-1))</f>
        <v/>
      </c>
      <c r="P878" s="39" t="str">
        <f t="shared" si="29"/>
        <v/>
      </c>
    </row>
    <row r="879" spans="1:16" x14ac:dyDescent="0.25">
      <c r="A879" s="14"/>
      <c r="B879" s="150" t="str">
        <f t="shared" si="28"/>
        <v/>
      </c>
      <c r="C879" s="14"/>
      <c r="D879" s="460"/>
      <c r="E879" s="445"/>
      <c r="F879" s="478"/>
      <c r="G879" s="489"/>
      <c r="H879" s="14"/>
      <c r="I879" s="39" t="str">
        <f>IF($F879="", "", IF(NOT($G879=""), IF($F879&lt;$G879, $N$7, $N$6), IF($F879=Dashboard!$AJ$1, $N$4, IF($F879&lt;Dashboard!$AJ$1, $N$5, IF($N879&lt;=$N$8, $N$3, $N$2)))))</f>
        <v/>
      </c>
      <c r="J879" s="14"/>
      <c r="N879" s="39" t="str">
        <f>IF($F879="", "", IF(NOT($G879=""), "", NETWORKDAYS(Dashboard!$AJ$1, $F879, Timesheet!$S$50:$S$89)-1))</f>
        <v/>
      </c>
      <c r="P879" s="39" t="str">
        <f t="shared" si="29"/>
        <v/>
      </c>
    </row>
    <row r="880" spans="1:16" x14ac:dyDescent="0.25">
      <c r="A880" s="14"/>
      <c r="B880" s="150" t="str">
        <f t="shared" si="28"/>
        <v/>
      </c>
      <c r="C880" s="14"/>
      <c r="D880" s="460"/>
      <c r="E880" s="445"/>
      <c r="F880" s="478"/>
      <c r="G880" s="489"/>
      <c r="H880" s="14"/>
      <c r="I880" s="39" t="str">
        <f>IF($F880="", "", IF(NOT($G880=""), IF($F880&lt;$G880, $N$7, $N$6), IF($F880=Dashboard!$AJ$1, $N$4, IF($F880&lt;Dashboard!$AJ$1, $N$5, IF($N880&lt;=$N$8, $N$3, $N$2)))))</f>
        <v/>
      </c>
      <c r="J880" s="14"/>
      <c r="N880" s="39" t="str">
        <f>IF($F880="", "", IF(NOT($G880=""), "", NETWORKDAYS(Dashboard!$AJ$1, $F880, Timesheet!$S$50:$S$89)-1))</f>
        <v/>
      </c>
      <c r="P880" s="39" t="str">
        <f t="shared" si="29"/>
        <v/>
      </c>
    </row>
    <row r="881" spans="1:16" x14ac:dyDescent="0.25">
      <c r="A881" s="14"/>
      <c r="B881" s="150" t="str">
        <f t="shared" si="28"/>
        <v/>
      </c>
      <c r="C881" s="14"/>
      <c r="D881" s="460"/>
      <c r="E881" s="445"/>
      <c r="F881" s="478"/>
      <c r="G881" s="489"/>
      <c r="H881" s="14"/>
      <c r="I881" s="39" t="str">
        <f>IF($F881="", "", IF(NOT($G881=""), IF($F881&lt;$G881, $N$7, $N$6), IF($F881=Dashboard!$AJ$1, $N$4, IF($F881&lt;Dashboard!$AJ$1, $N$5, IF($N881&lt;=$N$8, $N$3, $N$2)))))</f>
        <v/>
      </c>
      <c r="J881" s="14"/>
      <c r="N881" s="39" t="str">
        <f>IF($F881="", "", IF(NOT($G881=""), "", NETWORKDAYS(Dashboard!$AJ$1, $F881, Timesheet!$S$50:$S$89)-1))</f>
        <v/>
      </c>
      <c r="P881" s="39" t="str">
        <f t="shared" si="29"/>
        <v/>
      </c>
    </row>
    <row r="882" spans="1:16" x14ac:dyDescent="0.25">
      <c r="A882" s="14"/>
      <c r="B882" s="150" t="str">
        <f t="shared" si="28"/>
        <v/>
      </c>
      <c r="C882" s="14"/>
      <c r="D882" s="460"/>
      <c r="E882" s="445"/>
      <c r="F882" s="478"/>
      <c r="G882" s="489"/>
      <c r="H882" s="14"/>
      <c r="I882" s="39" t="str">
        <f>IF($F882="", "", IF(NOT($G882=""), IF($F882&lt;$G882, $N$7, $N$6), IF($F882=Dashboard!$AJ$1, $N$4, IF($F882&lt;Dashboard!$AJ$1, $N$5, IF($N882&lt;=$N$8, $N$3, $N$2)))))</f>
        <v/>
      </c>
      <c r="J882" s="14"/>
      <c r="N882" s="39" t="str">
        <f>IF($F882="", "", IF(NOT($G882=""), "", NETWORKDAYS(Dashboard!$AJ$1, $F882, Timesheet!$S$50:$S$89)-1))</f>
        <v/>
      </c>
      <c r="P882" s="39" t="str">
        <f t="shared" si="29"/>
        <v/>
      </c>
    </row>
    <row r="883" spans="1:16" x14ac:dyDescent="0.25">
      <c r="A883" s="14"/>
      <c r="B883" s="150" t="str">
        <f t="shared" si="28"/>
        <v/>
      </c>
      <c r="C883" s="14"/>
      <c r="D883" s="460"/>
      <c r="E883" s="445"/>
      <c r="F883" s="478"/>
      <c r="G883" s="489"/>
      <c r="H883" s="14"/>
      <c r="I883" s="39" t="str">
        <f>IF($F883="", "", IF(NOT($G883=""), IF($F883&lt;$G883, $N$7, $N$6), IF($F883=Dashboard!$AJ$1, $N$4, IF($F883&lt;Dashboard!$AJ$1, $N$5, IF($N883&lt;=$N$8, $N$3, $N$2)))))</f>
        <v/>
      </c>
      <c r="J883" s="14"/>
      <c r="N883" s="39" t="str">
        <f>IF($F883="", "", IF(NOT($G883=""), "", NETWORKDAYS(Dashboard!$AJ$1, $F883, Timesheet!$S$50:$S$89)-1))</f>
        <v/>
      </c>
      <c r="P883" s="39" t="str">
        <f t="shared" si="29"/>
        <v/>
      </c>
    </row>
    <row r="884" spans="1:16" x14ac:dyDescent="0.25">
      <c r="A884" s="14"/>
      <c r="B884" s="150" t="str">
        <f t="shared" si="28"/>
        <v/>
      </c>
      <c r="C884" s="14"/>
      <c r="D884" s="460"/>
      <c r="E884" s="445"/>
      <c r="F884" s="478"/>
      <c r="G884" s="489"/>
      <c r="H884" s="14"/>
      <c r="I884" s="39" t="str">
        <f>IF($F884="", "", IF(NOT($G884=""), IF($F884&lt;$G884, $N$7, $N$6), IF($F884=Dashboard!$AJ$1, $N$4, IF($F884&lt;Dashboard!$AJ$1, $N$5, IF($N884&lt;=$N$8, $N$3, $N$2)))))</f>
        <v/>
      </c>
      <c r="J884" s="14"/>
      <c r="N884" s="39" t="str">
        <f>IF($F884="", "", IF(NOT($G884=""), "", NETWORKDAYS(Dashboard!$AJ$1, $F884, Timesheet!$S$50:$S$89)-1))</f>
        <v/>
      </c>
      <c r="P884" s="39" t="str">
        <f t="shared" si="29"/>
        <v/>
      </c>
    </row>
    <row r="885" spans="1:16" x14ac:dyDescent="0.25">
      <c r="A885" s="14"/>
      <c r="B885" s="150" t="str">
        <f t="shared" si="28"/>
        <v/>
      </c>
      <c r="C885" s="14"/>
      <c r="D885" s="460"/>
      <c r="E885" s="445"/>
      <c r="F885" s="478"/>
      <c r="G885" s="489"/>
      <c r="H885" s="14"/>
      <c r="I885" s="39" t="str">
        <f>IF($F885="", "", IF(NOT($G885=""), IF($F885&lt;$G885, $N$7, $N$6), IF($F885=Dashboard!$AJ$1, $N$4, IF($F885&lt;Dashboard!$AJ$1, $N$5, IF($N885&lt;=$N$8, $N$3, $N$2)))))</f>
        <v/>
      </c>
      <c r="J885" s="14"/>
      <c r="N885" s="39" t="str">
        <f>IF($F885="", "", IF(NOT($G885=""), "", NETWORKDAYS(Dashboard!$AJ$1, $F885, Timesheet!$S$50:$S$89)-1))</f>
        <v/>
      </c>
      <c r="P885" s="39" t="str">
        <f t="shared" si="29"/>
        <v/>
      </c>
    </row>
    <row r="886" spans="1:16" x14ac:dyDescent="0.25">
      <c r="A886" s="14"/>
      <c r="B886" s="150" t="str">
        <f t="shared" si="28"/>
        <v/>
      </c>
      <c r="C886" s="14"/>
      <c r="D886" s="460"/>
      <c r="E886" s="445"/>
      <c r="F886" s="478"/>
      <c r="G886" s="489"/>
      <c r="H886" s="14"/>
      <c r="I886" s="39" t="str">
        <f>IF($F886="", "", IF(NOT($G886=""), IF($F886&lt;$G886, $N$7, $N$6), IF($F886=Dashboard!$AJ$1, $N$4, IF($F886&lt;Dashboard!$AJ$1, $N$5, IF($N886&lt;=$N$8, $N$3, $N$2)))))</f>
        <v/>
      </c>
      <c r="J886" s="14"/>
      <c r="N886" s="39" t="str">
        <f>IF($F886="", "", IF(NOT($G886=""), "", NETWORKDAYS(Dashboard!$AJ$1, $F886, Timesheet!$S$50:$S$89)-1))</f>
        <v/>
      </c>
      <c r="P886" s="39" t="str">
        <f t="shared" si="29"/>
        <v/>
      </c>
    </row>
    <row r="887" spans="1:16" x14ac:dyDescent="0.25">
      <c r="A887" s="14"/>
      <c r="B887" s="150" t="str">
        <f t="shared" si="28"/>
        <v/>
      </c>
      <c r="C887" s="14"/>
      <c r="D887" s="460"/>
      <c r="E887" s="445"/>
      <c r="F887" s="478"/>
      <c r="G887" s="489"/>
      <c r="H887" s="14"/>
      <c r="I887" s="39" t="str">
        <f>IF($F887="", "", IF(NOT($G887=""), IF($F887&lt;$G887, $N$7, $N$6), IF($F887=Dashboard!$AJ$1, $N$4, IF($F887&lt;Dashboard!$AJ$1, $N$5, IF($N887&lt;=$N$8, $N$3, $N$2)))))</f>
        <v/>
      </c>
      <c r="J887" s="14"/>
      <c r="N887" s="39" t="str">
        <f>IF($F887="", "", IF(NOT($G887=""), "", NETWORKDAYS(Dashboard!$AJ$1, $F887, Timesheet!$S$50:$S$89)-1))</f>
        <v/>
      </c>
      <c r="P887" s="39" t="str">
        <f t="shared" si="29"/>
        <v/>
      </c>
    </row>
    <row r="888" spans="1:16" x14ac:dyDescent="0.25">
      <c r="A888" s="14"/>
      <c r="B888" s="150" t="str">
        <f t="shared" si="28"/>
        <v/>
      </c>
      <c r="C888" s="14"/>
      <c r="D888" s="460"/>
      <c r="E888" s="445"/>
      <c r="F888" s="478"/>
      <c r="G888" s="489"/>
      <c r="H888" s="14"/>
      <c r="I888" s="39" t="str">
        <f>IF($F888="", "", IF(NOT($G888=""), IF($F888&lt;$G888, $N$7, $N$6), IF($F888=Dashboard!$AJ$1, $N$4, IF($F888&lt;Dashboard!$AJ$1, $N$5, IF($N888&lt;=$N$8, $N$3, $N$2)))))</f>
        <v/>
      </c>
      <c r="J888" s="14"/>
      <c r="N888" s="39" t="str">
        <f>IF($F888="", "", IF(NOT($G888=""), "", NETWORKDAYS(Dashboard!$AJ$1, $F888, Timesheet!$S$50:$S$89)-1))</f>
        <v/>
      </c>
      <c r="P888" s="39" t="str">
        <f t="shared" si="29"/>
        <v/>
      </c>
    </row>
    <row r="889" spans="1:16" x14ac:dyDescent="0.25">
      <c r="A889" s="14"/>
      <c r="B889" s="150" t="str">
        <f t="shared" si="28"/>
        <v/>
      </c>
      <c r="C889" s="14"/>
      <c r="D889" s="460"/>
      <c r="E889" s="445"/>
      <c r="F889" s="478"/>
      <c r="G889" s="489"/>
      <c r="H889" s="14"/>
      <c r="I889" s="39" t="str">
        <f>IF($F889="", "", IF(NOT($G889=""), IF($F889&lt;$G889, $N$7, $N$6), IF($F889=Dashboard!$AJ$1, $N$4, IF($F889&lt;Dashboard!$AJ$1, $N$5, IF($N889&lt;=$N$8, $N$3, $N$2)))))</f>
        <v/>
      </c>
      <c r="J889" s="14"/>
      <c r="N889" s="39" t="str">
        <f>IF($F889="", "", IF(NOT($G889=""), "", NETWORKDAYS(Dashboard!$AJ$1, $F889, Timesheet!$S$50:$S$89)-1))</f>
        <v/>
      </c>
      <c r="P889" s="39" t="str">
        <f t="shared" si="29"/>
        <v/>
      </c>
    </row>
    <row r="890" spans="1:16" x14ac:dyDescent="0.25">
      <c r="A890" s="14"/>
      <c r="B890" s="150" t="str">
        <f t="shared" si="28"/>
        <v/>
      </c>
      <c r="C890" s="14"/>
      <c r="D890" s="460"/>
      <c r="E890" s="445"/>
      <c r="F890" s="478"/>
      <c r="G890" s="489"/>
      <c r="H890" s="14"/>
      <c r="I890" s="39" t="str">
        <f>IF($F890="", "", IF(NOT($G890=""), IF($F890&lt;$G890, $N$7, $N$6), IF($F890=Dashboard!$AJ$1, $N$4, IF($F890&lt;Dashboard!$AJ$1, $N$5, IF($N890&lt;=$N$8, $N$3, $N$2)))))</f>
        <v/>
      </c>
      <c r="J890" s="14"/>
      <c r="N890" s="39" t="str">
        <f>IF($F890="", "", IF(NOT($G890=""), "", NETWORKDAYS(Dashboard!$AJ$1, $F890, Timesheet!$S$50:$S$89)-1))</f>
        <v/>
      </c>
      <c r="P890" s="39" t="str">
        <f t="shared" si="29"/>
        <v/>
      </c>
    </row>
    <row r="891" spans="1:16" x14ac:dyDescent="0.25">
      <c r="A891" s="14"/>
      <c r="B891" s="150" t="str">
        <f t="shared" si="28"/>
        <v/>
      </c>
      <c r="C891" s="14"/>
      <c r="D891" s="460"/>
      <c r="E891" s="445"/>
      <c r="F891" s="478"/>
      <c r="G891" s="489"/>
      <c r="H891" s="14"/>
      <c r="I891" s="39" t="str">
        <f>IF($F891="", "", IF(NOT($G891=""), IF($F891&lt;$G891, $N$7, $N$6), IF($F891=Dashboard!$AJ$1, $N$4, IF($F891&lt;Dashboard!$AJ$1, $N$5, IF($N891&lt;=$N$8, $N$3, $N$2)))))</f>
        <v/>
      </c>
      <c r="J891" s="14"/>
      <c r="N891" s="39" t="str">
        <f>IF($F891="", "", IF(NOT($G891=""), "", NETWORKDAYS(Dashboard!$AJ$1, $F891, Timesheet!$S$50:$S$89)-1))</f>
        <v/>
      </c>
      <c r="P891" s="39" t="str">
        <f t="shared" si="29"/>
        <v/>
      </c>
    </row>
    <row r="892" spans="1:16" x14ac:dyDescent="0.25">
      <c r="A892" s="14"/>
      <c r="B892" s="150" t="str">
        <f t="shared" si="28"/>
        <v/>
      </c>
      <c r="C892" s="14"/>
      <c r="D892" s="460"/>
      <c r="E892" s="445"/>
      <c r="F892" s="478"/>
      <c r="G892" s="489"/>
      <c r="H892" s="14"/>
      <c r="I892" s="39" t="str">
        <f>IF($F892="", "", IF(NOT($G892=""), IF($F892&lt;$G892, $N$7, $N$6), IF($F892=Dashboard!$AJ$1, $N$4, IF($F892&lt;Dashboard!$AJ$1, $N$5, IF($N892&lt;=$N$8, $N$3, $N$2)))))</f>
        <v/>
      </c>
      <c r="J892" s="14"/>
      <c r="N892" s="39" t="str">
        <f>IF($F892="", "", IF(NOT($G892=""), "", NETWORKDAYS(Dashboard!$AJ$1, $F892, Timesheet!$S$50:$S$89)-1))</f>
        <v/>
      </c>
      <c r="P892" s="39" t="str">
        <f t="shared" si="29"/>
        <v/>
      </c>
    </row>
    <row r="893" spans="1:16" x14ac:dyDescent="0.25">
      <c r="A893" s="14"/>
      <c r="B893" s="150" t="str">
        <f t="shared" si="28"/>
        <v/>
      </c>
      <c r="C893" s="14"/>
      <c r="D893" s="460"/>
      <c r="E893" s="445"/>
      <c r="F893" s="478"/>
      <c r="G893" s="489"/>
      <c r="H893" s="14"/>
      <c r="I893" s="39" t="str">
        <f>IF($F893="", "", IF(NOT($G893=""), IF($F893&lt;$G893, $N$7, $N$6), IF($F893=Dashboard!$AJ$1, $N$4, IF($F893&lt;Dashboard!$AJ$1, $N$5, IF($N893&lt;=$N$8, $N$3, $N$2)))))</f>
        <v/>
      </c>
      <c r="J893" s="14"/>
      <c r="N893" s="39" t="str">
        <f>IF($F893="", "", IF(NOT($G893=""), "", NETWORKDAYS(Dashboard!$AJ$1, $F893, Timesheet!$S$50:$S$89)-1))</f>
        <v/>
      </c>
      <c r="P893" s="39" t="str">
        <f t="shared" si="29"/>
        <v/>
      </c>
    </row>
    <row r="894" spans="1:16" x14ac:dyDescent="0.25">
      <c r="A894" s="14"/>
      <c r="B894" s="150" t="str">
        <f t="shared" si="28"/>
        <v/>
      </c>
      <c r="C894" s="14"/>
      <c r="D894" s="460"/>
      <c r="E894" s="445"/>
      <c r="F894" s="478"/>
      <c r="G894" s="489"/>
      <c r="H894" s="14"/>
      <c r="I894" s="39" t="str">
        <f>IF($F894="", "", IF(NOT($G894=""), IF($F894&lt;$G894, $N$7, $N$6), IF($F894=Dashboard!$AJ$1, $N$4, IF($F894&lt;Dashboard!$AJ$1, $N$5, IF($N894&lt;=$N$8, $N$3, $N$2)))))</f>
        <v/>
      </c>
      <c r="J894" s="14"/>
      <c r="N894" s="39" t="str">
        <f>IF($F894="", "", IF(NOT($G894=""), "", NETWORKDAYS(Dashboard!$AJ$1, $F894, Timesheet!$S$50:$S$89)-1))</f>
        <v/>
      </c>
      <c r="P894" s="39" t="str">
        <f t="shared" si="29"/>
        <v/>
      </c>
    </row>
    <row r="895" spans="1:16" x14ac:dyDescent="0.25">
      <c r="A895" s="14"/>
      <c r="B895" s="150" t="str">
        <f t="shared" si="28"/>
        <v/>
      </c>
      <c r="C895" s="14"/>
      <c r="D895" s="460"/>
      <c r="E895" s="445"/>
      <c r="F895" s="478"/>
      <c r="G895" s="489"/>
      <c r="H895" s="14"/>
      <c r="I895" s="39" t="str">
        <f>IF($F895="", "", IF(NOT($G895=""), IF($F895&lt;$G895, $N$7, $N$6), IF($F895=Dashboard!$AJ$1, $N$4, IF($F895&lt;Dashboard!$AJ$1, $N$5, IF($N895&lt;=$N$8, $N$3, $N$2)))))</f>
        <v/>
      </c>
      <c r="J895" s="14"/>
      <c r="N895" s="39" t="str">
        <f>IF($F895="", "", IF(NOT($G895=""), "", NETWORKDAYS(Dashboard!$AJ$1, $F895, Timesheet!$S$50:$S$89)-1))</f>
        <v/>
      </c>
      <c r="P895" s="39" t="str">
        <f t="shared" si="29"/>
        <v/>
      </c>
    </row>
    <row r="896" spans="1:16" x14ac:dyDescent="0.25">
      <c r="A896" s="14"/>
      <c r="B896" s="150" t="str">
        <f t="shared" si="28"/>
        <v/>
      </c>
      <c r="C896" s="14"/>
      <c r="D896" s="460"/>
      <c r="E896" s="445"/>
      <c r="F896" s="478"/>
      <c r="G896" s="489"/>
      <c r="H896" s="14"/>
      <c r="I896" s="39" t="str">
        <f>IF($F896="", "", IF(NOT($G896=""), IF($F896&lt;$G896, $N$7, $N$6), IF($F896=Dashboard!$AJ$1, $N$4, IF($F896&lt;Dashboard!$AJ$1, $N$5, IF($N896&lt;=$N$8, $N$3, $N$2)))))</f>
        <v/>
      </c>
      <c r="J896" s="14"/>
      <c r="N896" s="39" t="str">
        <f>IF($F896="", "", IF(NOT($G896=""), "", NETWORKDAYS(Dashboard!$AJ$1, $F896, Timesheet!$S$50:$S$89)-1))</f>
        <v/>
      </c>
      <c r="P896" s="39" t="str">
        <f t="shared" si="29"/>
        <v/>
      </c>
    </row>
    <row r="897" spans="1:16" x14ac:dyDescent="0.25">
      <c r="A897" s="14"/>
      <c r="B897" s="150" t="str">
        <f t="shared" si="28"/>
        <v/>
      </c>
      <c r="C897" s="14"/>
      <c r="D897" s="460"/>
      <c r="E897" s="445"/>
      <c r="F897" s="478"/>
      <c r="G897" s="489"/>
      <c r="H897" s="14"/>
      <c r="I897" s="39" t="str">
        <f>IF($F897="", "", IF(NOT($G897=""), IF($F897&lt;$G897, $N$7, $N$6), IF($F897=Dashboard!$AJ$1, $N$4, IF($F897&lt;Dashboard!$AJ$1, $N$5, IF($N897&lt;=$N$8, $N$3, $N$2)))))</f>
        <v/>
      </c>
      <c r="J897" s="14"/>
      <c r="N897" s="39" t="str">
        <f>IF($F897="", "", IF(NOT($G897=""), "", NETWORKDAYS(Dashboard!$AJ$1, $F897, Timesheet!$S$50:$S$89)-1))</f>
        <v/>
      </c>
      <c r="P897" s="39" t="str">
        <f t="shared" si="29"/>
        <v/>
      </c>
    </row>
    <row r="898" spans="1:16" x14ac:dyDescent="0.25">
      <c r="A898" s="14"/>
      <c r="B898" s="150" t="str">
        <f t="shared" si="28"/>
        <v/>
      </c>
      <c r="C898" s="14"/>
      <c r="D898" s="460"/>
      <c r="E898" s="445"/>
      <c r="F898" s="478"/>
      <c r="G898" s="489"/>
      <c r="H898" s="14"/>
      <c r="I898" s="39" t="str">
        <f>IF($F898="", "", IF(NOT($G898=""), IF($F898&lt;$G898, $N$7, $N$6), IF($F898=Dashboard!$AJ$1, $N$4, IF($F898&lt;Dashboard!$AJ$1, $N$5, IF($N898&lt;=$N$8, $N$3, $N$2)))))</f>
        <v/>
      </c>
      <c r="J898" s="14"/>
      <c r="N898" s="39" t="str">
        <f>IF($F898="", "", IF(NOT($G898=""), "", NETWORKDAYS(Dashboard!$AJ$1, $F898, Timesheet!$S$50:$S$89)-1))</f>
        <v/>
      </c>
      <c r="P898" s="39" t="str">
        <f t="shared" si="29"/>
        <v/>
      </c>
    </row>
    <row r="899" spans="1:16" x14ac:dyDescent="0.25">
      <c r="A899" s="14"/>
      <c r="B899" s="150" t="str">
        <f t="shared" si="28"/>
        <v/>
      </c>
      <c r="C899" s="14"/>
      <c r="D899" s="460"/>
      <c r="E899" s="445"/>
      <c r="F899" s="478"/>
      <c r="G899" s="489"/>
      <c r="H899" s="14"/>
      <c r="I899" s="39" t="str">
        <f>IF($F899="", "", IF(NOT($G899=""), IF($F899&lt;$G899, $N$7, $N$6), IF($F899=Dashboard!$AJ$1, $N$4, IF($F899&lt;Dashboard!$AJ$1, $N$5, IF($N899&lt;=$N$8, $N$3, $N$2)))))</f>
        <v/>
      </c>
      <c r="J899" s="14"/>
      <c r="N899" s="39" t="str">
        <f>IF($F899="", "", IF(NOT($G899=""), "", NETWORKDAYS(Dashboard!$AJ$1, $F899, Timesheet!$S$50:$S$89)-1))</f>
        <v/>
      </c>
      <c r="P899" s="39" t="str">
        <f t="shared" si="29"/>
        <v/>
      </c>
    </row>
    <row r="900" spans="1:16" x14ac:dyDescent="0.25">
      <c r="A900" s="14"/>
      <c r="B900" s="150" t="str">
        <f t="shared" si="28"/>
        <v/>
      </c>
      <c r="C900" s="14"/>
      <c r="D900" s="460"/>
      <c r="E900" s="445"/>
      <c r="F900" s="478"/>
      <c r="G900" s="489"/>
      <c r="H900" s="14"/>
      <c r="I900" s="39" t="str">
        <f>IF($F900="", "", IF(NOT($G900=""), IF($F900&lt;$G900, $N$7, $N$6), IF($F900=Dashboard!$AJ$1, $N$4, IF($F900&lt;Dashboard!$AJ$1, $N$5, IF($N900&lt;=$N$8, $N$3, $N$2)))))</f>
        <v/>
      </c>
      <c r="J900" s="14"/>
      <c r="N900" s="39" t="str">
        <f>IF($F900="", "", IF(NOT($G900=""), "", NETWORKDAYS(Dashboard!$AJ$1, $F900, Timesheet!$S$50:$S$89)-1))</f>
        <v/>
      </c>
      <c r="P900" s="39" t="str">
        <f t="shared" si="29"/>
        <v/>
      </c>
    </row>
    <row r="901" spans="1:16" x14ac:dyDescent="0.25">
      <c r="A901" s="14"/>
      <c r="B901" s="150" t="str">
        <f t="shared" si="28"/>
        <v/>
      </c>
      <c r="C901" s="14"/>
      <c r="D901" s="460"/>
      <c r="E901" s="445"/>
      <c r="F901" s="478"/>
      <c r="G901" s="489"/>
      <c r="H901" s="14"/>
      <c r="I901" s="39" t="str">
        <f>IF($F901="", "", IF(NOT($G901=""), IF($F901&lt;$G901, $N$7, $N$6), IF($F901=Dashboard!$AJ$1, $N$4, IF($F901&lt;Dashboard!$AJ$1, $N$5, IF($N901&lt;=$N$8, $N$3, $N$2)))))</f>
        <v/>
      </c>
      <c r="J901" s="14"/>
      <c r="N901" s="39" t="str">
        <f>IF($F901="", "", IF(NOT($G901=""), "", NETWORKDAYS(Dashboard!$AJ$1, $F901, Timesheet!$S$50:$S$89)-1))</f>
        <v/>
      </c>
      <c r="P901" s="39" t="str">
        <f t="shared" si="29"/>
        <v/>
      </c>
    </row>
    <row r="902" spans="1:16" x14ac:dyDescent="0.25">
      <c r="A902" s="14"/>
      <c r="B902" s="150" t="str">
        <f t="shared" si="28"/>
        <v/>
      </c>
      <c r="C902" s="14"/>
      <c r="D902" s="460"/>
      <c r="E902" s="445"/>
      <c r="F902" s="478"/>
      <c r="G902" s="489"/>
      <c r="H902" s="14"/>
      <c r="I902" s="39" t="str">
        <f>IF($F902="", "", IF(NOT($G902=""), IF($F902&lt;$G902, $N$7, $N$6), IF($F902=Dashboard!$AJ$1, $N$4, IF($F902&lt;Dashboard!$AJ$1, $N$5, IF($N902&lt;=$N$8, $N$3, $N$2)))))</f>
        <v/>
      </c>
      <c r="J902" s="14"/>
      <c r="N902" s="39" t="str">
        <f>IF($F902="", "", IF(NOT($G902=""), "", NETWORKDAYS(Dashboard!$AJ$1, $F902, Timesheet!$S$50:$S$89)-1))</f>
        <v/>
      </c>
      <c r="P902" s="39" t="str">
        <f t="shared" si="29"/>
        <v/>
      </c>
    </row>
    <row r="903" spans="1:16" x14ac:dyDescent="0.25">
      <c r="A903" s="14"/>
      <c r="B903" s="150" t="str">
        <f t="shared" si="28"/>
        <v/>
      </c>
      <c r="C903" s="14"/>
      <c r="D903" s="460"/>
      <c r="E903" s="445"/>
      <c r="F903" s="478"/>
      <c r="G903" s="489"/>
      <c r="H903" s="14"/>
      <c r="I903" s="39" t="str">
        <f>IF($F903="", "", IF(NOT($G903=""), IF($F903&lt;$G903, $N$7, $N$6), IF($F903=Dashboard!$AJ$1, $N$4, IF($F903&lt;Dashboard!$AJ$1, $N$5, IF($N903&lt;=$N$8, $N$3, $N$2)))))</f>
        <v/>
      </c>
      <c r="J903" s="14"/>
      <c r="N903" s="39" t="str">
        <f>IF($F903="", "", IF(NOT($G903=""), "", NETWORKDAYS(Dashboard!$AJ$1, $F903, Timesheet!$S$50:$S$89)-1))</f>
        <v/>
      </c>
      <c r="P903" s="39" t="str">
        <f t="shared" si="29"/>
        <v/>
      </c>
    </row>
    <row r="904" spans="1:16" x14ac:dyDescent="0.25">
      <c r="A904" s="14"/>
      <c r="B904" s="150" t="str">
        <f t="shared" si="28"/>
        <v/>
      </c>
      <c r="C904" s="14"/>
      <c r="D904" s="460"/>
      <c r="E904" s="445"/>
      <c r="F904" s="478"/>
      <c r="G904" s="489"/>
      <c r="H904" s="14"/>
      <c r="I904" s="39" t="str">
        <f>IF($F904="", "", IF(NOT($G904=""), IF($F904&lt;$G904, $N$7, $N$6), IF($F904=Dashboard!$AJ$1, $N$4, IF($F904&lt;Dashboard!$AJ$1, $N$5, IF($N904&lt;=$N$8, $N$3, $N$2)))))</f>
        <v/>
      </c>
      <c r="J904" s="14"/>
      <c r="N904" s="39" t="str">
        <f>IF($F904="", "", IF(NOT($G904=""), "", NETWORKDAYS(Dashboard!$AJ$1, $F904, Timesheet!$S$50:$S$89)-1))</f>
        <v/>
      </c>
      <c r="P904" s="39" t="str">
        <f t="shared" si="29"/>
        <v/>
      </c>
    </row>
    <row r="905" spans="1:16" x14ac:dyDescent="0.25">
      <c r="A905" s="14"/>
      <c r="B905" s="150" t="str">
        <f t="shared" si="28"/>
        <v/>
      </c>
      <c r="C905" s="14"/>
      <c r="D905" s="460"/>
      <c r="E905" s="445"/>
      <c r="F905" s="478"/>
      <c r="G905" s="489"/>
      <c r="H905" s="14"/>
      <c r="I905" s="39" t="str">
        <f>IF($F905="", "", IF(NOT($G905=""), IF($F905&lt;$G905, $N$7, $N$6), IF($F905=Dashboard!$AJ$1, $N$4, IF($F905&lt;Dashboard!$AJ$1, $N$5, IF($N905&lt;=$N$8, $N$3, $N$2)))))</f>
        <v/>
      </c>
      <c r="J905" s="14"/>
      <c r="N905" s="39" t="str">
        <f>IF($F905="", "", IF(NOT($G905=""), "", NETWORKDAYS(Dashboard!$AJ$1, $F905, Timesheet!$S$50:$S$89)-1))</f>
        <v/>
      </c>
      <c r="P905" s="39" t="str">
        <f t="shared" si="29"/>
        <v/>
      </c>
    </row>
    <row r="906" spans="1:16" x14ac:dyDescent="0.25">
      <c r="A906" s="14"/>
      <c r="B906" s="150" t="str">
        <f t="shared" si="28"/>
        <v/>
      </c>
      <c r="C906" s="14"/>
      <c r="D906" s="460"/>
      <c r="E906" s="445"/>
      <c r="F906" s="478"/>
      <c r="G906" s="489"/>
      <c r="H906" s="14"/>
      <c r="I906" s="39" t="str">
        <f>IF($F906="", "", IF(NOT($G906=""), IF($F906&lt;$G906, $N$7, $N$6), IF($F906=Dashboard!$AJ$1, $N$4, IF($F906&lt;Dashboard!$AJ$1, $N$5, IF($N906&lt;=$N$8, $N$3, $N$2)))))</f>
        <v/>
      </c>
      <c r="J906" s="14"/>
      <c r="N906" s="39" t="str">
        <f>IF($F906="", "", IF(NOT($G906=""), "", NETWORKDAYS(Dashboard!$AJ$1, $F906, Timesheet!$S$50:$S$89)-1))</f>
        <v/>
      </c>
      <c r="P906" s="39" t="str">
        <f t="shared" si="29"/>
        <v/>
      </c>
    </row>
    <row r="907" spans="1:16" x14ac:dyDescent="0.25">
      <c r="A907" s="14"/>
      <c r="B907" s="150" t="str">
        <f t="shared" si="28"/>
        <v/>
      </c>
      <c r="C907" s="14"/>
      <c r="D907" s="460"/>
      <c r="E907" s="445"/>
      <c r="F907" s="478"/>
      <c r="G907" s="489"/>
      <c r="H907" s="14"/>
      <c r="I907" s="39" t="str">
        <f>IF($F907="", "", IF(NOT($G907=""), IF($F907&lt;$G907, $N$7, $N$6), IF($F907=Dashboard!$AJ$1, $N$4, IF($F907&lt;Dashboard!$AJ$1, $N$5, IF($N907&lt;=$N$8, $N$3, $N$2)))))</f>
        <v/>
      </c>
      <c r="J907" s="14"/>
      <c r="N907" s="39" t="str">
        <f>IF($F907="", "", IF(NOT($G907=""), "", NETWORKDAYS(Dashboard!$AJ$1, $F907, Timesheet!$S$50:$S$89)-1))</f>
        <v/>
      </c>
      <c r="P907" s="39" t="str">
        <f t="shared" si="29"/>
        <v/>
      </c>
    </row>
    <row r="908" spans="1:16" x14ac:dyDescent="0.25">
      <c r="A908" s="14"/>
      <c r="B908" s="150" t="str">
        <f t="shared" ref="B908:B971" si="30">IFERROR(INDEX($B$5:$B$7, MATCH($I908, $D$5:$D$7, 0)), "")</f>
        <v/>
      </c>
      <c r="C908" s="14"/>
      <c r="D908" s="460"/>
      <c r="E908" s="445"/>
      <c r="F908" s="478"/>
      <c r="G908" s="489"/>
      <c r="H908" s="14"/>
      <c r="I908" s="39" t="str">
        <f>IF($F908="", "", IF(NOT($G908=""), IF($F908&lt;$G908, $N$7, $N$6), IF($F908=Dashboard!$AJ$1, $N$4, IF($F908&lt;Dashboard!$AJ$1, $N$5, IF($N908&lt;=$N$8, $N$3, $N$2)))))</f>
        <v/>
      </c>
      <c r="J908" s="14"/>
      <c r="N908" s="39" t="str">
        <f>IF($F908="", "", IF(NOT($G908=""), "", NETWORKDAYS(Dashboard!$AJ$1, $F908, Timesheet!$S$50:$S$89)-1))</f>
        <v/>
      </c>
      <c r="P908" s="39" t="str">
        <f t="shared" ref="P908:P971" si="31">IF($I908="", "", IF(COUNTIF($G$2:$G$5, $I908)&gt;0, $P$7, $I908))</f>
        <v/>
      </c>
    </row>
    <row r="909" spans="1:16" x14ac:dyDescent="0.25">
      <c r="A909" s="14"/>
      <c r="B909" s="150" t="str">
        <f t="shared" si="30"/>
        <v/>
      </c>
      <c r="C909" s="14"/>
      <c r="D909" s="460"/>
      <c r="E909" s="445"/>
      <c r="F909" s="478"/>
      <c r="G909" s="489"/>
      <c r="H909" s="14"/>
      <c r="I909" s="39" t="str">
        <f>IF($F909="", "", IF(NOT($G909=""), IF($F909&lt;$G909, $N$7, $N$6), IF($F909=Dashboard!$AJ$1, $N$4, IF($F909&lt;Dashboard!$AJ$1, $N$5, IF($N909&lt;=$N$8, $N$3, $N$2)))))</f>
        <v/>
      </c>
      <c r="J909" s="14"/>
      <c r="N909" s="39" t="str">
        <f>IF($F909="", "", IF(NOT($G909=""), "", NETWORKDAYS(Dashboard!$AJ$1, $F909, Timesheet!$S$50:$S$89)-1))</f>
        <v/>
      </c>
      <c r="P909" s="39" t="str">
        <f t="shared" si="31"/>
        <v/>
      </c>
    </row>
    <row r="910" spans="1:16" x14ac:dyDescent="0.25">
      <c r="A910" s="14"/>
      <c r="B910" s="150" t="str">
        <f t="shared" si="30"/>
        <v/>
      </c>
      <c r="C910" s="14"/>
      <c r="D910" s="460"/>
      <c r="E910" s="445"/>
      <c r="F910" s="478"/>
      <c r="G910" s="489"/>
      <c r="H910" s="14"/>
      <c r="I910" s="39" t="str">
        <f>IF($F910="", "", IF(NOT($G910=""), IF($F910&lt;$G910, $N$7, $N$6), IF($F910=Dashboard!$AJ$1, $N$4, IF($F910&lt;Dashboard!$AJ$1, $N$5, IF($N910&lt;=$N$8, $N$3, $N$2)))))</f>
        <v/>
      </c>
      <c r="J910" s="14"/>
      <c r="N910" s="39" t="str">
        <f>IF($F910="", "", IF(NOT($G910=""), "", NETWORKDAYS(Dashboard!$AJ$1, $F910, Timesheet!$S$50:$S$89)-1))</f>
        <v/>
      </c>
      <c r="P910" s="39" t="str">
        <f t="shared" si="31"/>
        <v/>
      </c>
    </row>
    <row r="911" spans="1:16" x14ac:dyDescent="0.25">
      <c r="A911" s="14"/>
      <c r="B911" s="150" t="str">
        <f t="shared" si="30"/>
        <v/>
      </c>
      <c r="C911" s="14"/>
      <c r="D911" s="460"/>
      <c r="E911" s="445"/>
      <c r="F911" s="478"/>
      <c r="G911" s="489"/>
      <c r="H911" s="14"/>
      <c r="I911" s="39" t="str">
        <f>IF($F911="", "", IF(NOT($G911=""), IF($F911&lt;$G911, $N$7, $N$6), IF($F911=Dashboard!$AJ$1, $N$4, IF($F911&lt;Dashboard!$AJ$1, $N$5, IF($N911&lt;=$N$8, $N$3, $N$2)))))</f>
        <v/>
      </c>
      <c r="J911" s="14"/>
      <c r="N911" s="39" t="str">
        <f>IF($F911="", "", IF(NOT($G911=""), "", NETWORKDAYS(Dashboard!$AJ$1, $F911, Timesheet!$S$50:$S$89)-1))</f>
        <v/>
      </c>
      <c r="P911" s="39" t="str">
        <f t="shared" si="31"/>
        <v/>
      </c>
    </row>
    <row r="912" spans="1:16" x14ac:dyDescent="0.25">
      <c r="A912" s="14"/>
      <c r="B912" s="150" t="str">
        <f t="shared" si="30"/>
        <v/>
      </c>
      <c r="C912" s="14"/>
      <c r="D912" s="460"/>
      <c r="E912" s="445"/>
      <c r="F912" s="478"/>
      <c r="G912" s="489"/>
      <c r="H912" s="14"/>
      <c r="I912" s="39" t="str">
        <f>IF($F912="", "", IF(NOT($G912=""), IF($F912&lt;$G912, $N$7, $N$6), IF($F912=Dashboard!$AJ$1, $N$4, IF($F912&lt;Dashboard!$AJ$1, $N$5, IF($N912&lt;=$N$8, $N$3, $N$2)))))</f>
        <v/>
      </c>
      <c r="J912" s="14"/>
      <c r="N912" s="39" t="str">
        <f>IF($F912="", "", IF(NOT($G912=""), "", NETWORKDAYS(Dashboard!$AJ$1, $F912, Timesheet!$S$50:$S$89)-1))</f>
        <v/>
      </c>
      <c r="P912" s="39" t="str">
        <f t="shared" si="31"/>
        <v/>
      </c>
    </row>
    <row r="913" spans="1:16" x14ac:dyDescent="0.25">
      <c r="A913" s="14"/>
      <c r="B913" s="150" t="str">
        <f t="shared" si="30"/>
        <v/>
      </c>
      <c r="C913" s="14"/>
      <c r="D913" s="460"/>
      <c r="E913" s="445"/>
      <c r="F913" s="478"/>
      <c r="G913" s="489"/>
      <c r="H913" s="14"/>
      <c r="I913" s="39" t="str">
        <f>IF($F913="", "", IF(NOT($G913=""), IF($F913&lt;$G913, $N$7, $N$6), IF($F913=Dashboard!$AJ$1, $N$4, IF($F913&lt;Dashboard!$AJ$1, $N$5, IF($N913&lt;=$N$8, $N$3, $N$2)))))</f>
        <v/>
      </c>
      <c r="J913" s="14"/>
      <c r="N913" s="39" t="str">
        <f>IF($F913="", "", IF(NOT($G913=""), "", NETWORKDAYS(Dashboard!$AJ$1, $F913, Timesheet!$S$50:$S$89)-1))</f>
        <v/>
      </c>
      <c r="P913" s="39" t="str">
        <f t="shared" si="31"/>
        <v/>
      </c>
    </row>
    <row r="914" spans="1:16" x14ac:dyDescent="0.25">
      <c r="A914" s="14"/>
      <c r="B914" s="150" t="str">
        <f t="shared" si="30"/>
        <v/>
      </c>
      <c r="C914" s="14"/>
      <c r="D914" s="460"/>
      <c r="E914" s="445"/>
      <c r="F914" s="478"/>
      <c r="G914" s="489"/>
      <c r="H914" s="14"/>
      <c r="I914" s="39" t="str">
        <f>IF($F914="", "", IF(NOT($G914=""), IF($F914&lt;$G914, $N$7, $N$6), IF($F914=Dashboard!$AJ$1, $N$4, IF($F914&lt;Dashboard!$AJ$1, $N$5, IF($N914&lt;=$N$8, $N$3, $N$2)))))</f>
        <v/>
      </c>
      <c r="J914" s="14"/>
      <c r="N914" s="39" t="str">
        <f>IF($F914="", "", IF(NOT($G914=""), "", NETWORKDAYS(Dashboard!$AJ$1, $F914, Timesheet!$S$50:$S$89)-1))</f>
        <v/>
      </c>
      <c r="P914" s="39" t="str">
        <f t="shared" si="31"/>
        <v/>
      </c>
    </row>
    <row r="915" spans="1:16" x14ac:dyDescent="0.25">
      <c r="A915" s="14"/>
      <c r="B915" s="150" t="str">
        <f t="shared" si="30"/>
        <v/>
      </c>
      <c r="C915" s="14"/>
      <c r="D915" s="460"/>
      <c r="E915" s="445"/>
      <c r="F915" s="478"/>
      <c r="G915" s="489"/>
      <c r="H915" s="14"/>
      <c r="I915" s="39" t="str">
        <f>IF($F915="", "", IF(NOT($G915=""), IF($F915&lt;$G915, $N$7, $N$6), IF($F915=Dashboard!$AJ$1, $N$4, IF($F915&lt;Dashboard!$AJ$1, $N$5, IF($N915&lt;=$N$8, $N$3, $N$2)))))</f>
        <v/>
      </c>
      <c r="J915" s="14"/>
      <c r="N915" s="39" t="str">
        <f>IF($F915="", "", IF(NOT($G915=""), "", NETWORKDAYS(Dashboard!$AJ$1, $F915, Timesheet!$S$50:$S$89)-1))</f>
        <v/>
      </c>
      <c r="P915" s="39" t="str">
        <f t="shared" si="31"/>
        <v/>
      </c>
    </row>
    <row r="916" spans="1:16" x14ac:dyDescent="0.25">
      <c r="A916" s="14"/>
      <c r="B916" s="150" t="str">
        <f t="shared" si="30"/>
        <v/>
      </c>
      <c r="C916" s="14"/>
      <c r="D916" s="460"/>
      <c r="E916" s="445"/>
      <c r="F916" s="478"/>
      <c r="G916" s="489"/>
      <c r="H916" s="14"/>
      <c r="I916" s="39" t="str">
        <f>IF($F916="", "", IF(NOT($G916=""), IF($F916&lt;$G916, $N$7, $N$6), IF($F916=Dashboard!$AJ$1, $N$4, IF($F916&lt;Dashboard!$AJ$1, $N$5, IF($N916&lt;=$N$8, $N$3, $N$2)))))</f>
        <v/>
      </c>
      <c r="J916" s="14"/>
      <c r="N916" s="39" t="str">
        <f>IF($F916="", "", IF(NOT($G916=""), "", NETWORKDAYS(Dashboard!$AJ$1, $F916, Timesheet!$S$50:$S$89)-1))</f>
        <v/>
      </c>
      <c r="P916" s="39" t="str">
        <f t="shared" si="31"/>
        <v/>
      </c>
    </row>
    <row r="917" spans="1:16" x14ac:dyDescent="0.25">
      <c r="A917" s="14"/>
      <c r="B917" s="150" t="str">
        <f t="shared" si="30"/>
        <v/>
      </c>
      <c r="C917" s="14"/>
      <c r="D917" s="460"/>
      <c r="E917" s="445"/>
      <c r="F917" s="478"/>
      <c r="G917" s="489"/>
      <c r="H917" s="14"/>
      <c r="I917" s="39" t="str">
        <f>IF($F917="", "", IF(NOT($G917=""), IF($F917&lt;$G917, $N$7, $N$6), IF($F917=Dashboard!$AJ$1, $N$4, IF($F917&lt;Dashboard!$AJ$1, $N$5, IF($N917&lt;=$N$8, $N$3, $N$2)))))</f>
        <v/>
      </c>
      <c r="J917" s="14"/>
      <c r="N917" s="39" t="str">
        <f>IF($F917="", "", IF(NOT($G917=""), "", NETWORKDAYS(Dashboard!$AJ$1, $F917, Timesheet!$S$50:$S$89)-1))</f>
        <v/>
      </c>
      <c r="P917" s="39" t="str">
        <f t="shared" si="31"/>
        <v/>
      </c>
    </row>
    <row r="918" spans="1:16" x14ac:dyDescent="0.25">
      <c r="A918" s="14"/>
      <c r="B918" s="150" t="str">
        <f t="shared" si="30"/>
        <v/>
      </c>
      <c r="C918" s="14"/>
      <c r="D918" s="460"/>
      <c r="E918" s="445"/>
      <c r="F918" s="478"/>
      <c r="G918" s="489"/>
      <c r="H918" s="14"/>
      <c r="I918" s="39" t="str">
        <f>IF($F918="", "", IF(NOT($G918=""), IF($F918&lt;$G918, $N$7, $N$6), IF($F918=Dashboard!$AJ$1, $N$4, IF($F918&lt;Dashboard!$AJ$1, $N$5, IF($N918&lt;=$N$8, $N$3, $N$2)))))</f>
        <v/>
      </c>
      <c r="J918" s="14"/>
      <c r="N918" s="39" t="str">
        <f>IF($F918="", "", IF(NOT($G918=""), "", NETWORKDAYS(Dashboard!$AJ$1, $F918, Timesheet!$S$50:$S$89)-1))</f>
        <v/>
      </c>
      <c r="P918" s="39" t="str">
        <f t="shared" si="31"/>
        <v/>
      </c>
    </row>
    <row r="919" spans="1:16" x14ac:dyDescent="0.25">
      <c r="A919" s="14"/>
      <c r="B919" s="150" t="str">
        <f t="shared" si="30"/>
        <v/>
      </c>
      <c r="C919" s="14"/>
      <c r="D919" s="460"/>
      <c r="E919" s="445"/>
      <c r="F919" s="478"/>
      <c r="G919" s="489"/>
      <c r="H919" s="14"/>
      <c r="I919" s="39" t="str">
        <f>IF($F919="", "", IF(NOT($G919=""), IF($F919&lt;$G919, $N$7, $N$6), IF($F919=Dashboard!$AJ$1, $N$4, IF($F919&lt;Dashboard!$AJ$1, $N$5, IF($N919&lt;=$N$8, $N$3, $N$2)))))</f>
        <v/>
      </c>
      <c r="J919" s="14"/>
      <c r="N919" s="39" t="str">
        <f>IF($F919="", "", IF(NOT($G919=""), "", NETWORKDAYS(Dashboard!$AJ$1, $F919, Timesheet!$S$50:$S$89)-1))</f>
        <v/>
      </c>
      <c r="P919" s="39" t="str">
        <f t="shared" si="31"/>
        <v/>
      </c>
    </row>
    <row r="920" spans="1:16" x14ac:dyDescent="0.25">
      <c r="A920" s="14"/>
      <c r="B920" s="150" t="str">
        <f t="shared" si="30"/>
        <v/>
      </c>
      <c r="C920" s="14"/>
      <c r="D920" s="460"/>
      <c r="E920" s="445"/>
      <c r="F920" s="478"/>
      <c r="G920" s="489"/>
      <c r="H920" s="14"/>
      <c r="I920" s="39" t="str">
        <f>IF($F920="", "", IF(NOT($G920=""), IF($F920&lt;$G920, $N$7, $N$6), IF($F920=Dashboard!$AJ$1, $N$4, IF($F920&lt;Dashboard!$AJ$1, $N$5, IF($N920&lt;=$N$8, $N$3, $N$2)))))</f>
        <v/>
      </c>
      <c r="J920" s="14"/>
      <c r="N920" s="39" t="str">
        <f>IF($F920="", "", IF(NOT($G920=""), "", NETWORKDAYS(Dashboard!$AJ$1, $F920, Timesheet!$S$50:$S$89)-1))</f>
        <v/>
      </c>
      <c r="P920" s="39" t="str">
        <f t="shared" si="31"/>
        <v/>
      </c>
    </row>
    <row r="921" spans="1:16" x14ac:dyDescent="0.25">
      <c r="A921" s="14"/>
      <c r="B921" s="150" t="str">
        <f t="shared" si="30"/>
        <v/>
      </c>
      <c r="C921" s="14"/>
      <c r="D921" s="460"/>
      <c r="E921" s="445"/>
      <c r="F921" s="478"/>
      <c r="G921" s="489"/>
      <c r="H921" s="14"/>
      <c r="I921" s="39" t="str">
        <f>IF($F921="", "", IF(NOT($G921=""), IF($F921&lt;$G921, $N$7, $N$6), IF($F921=Dashboard!$AJ$1, $N$4, IF($F921&lt;Dashboard!$AJ$1, $N$5, IF($N921&lt;=$N$8, $N$3, $N$2)))))</f>
        <v/>
      </c>
      <c r="J921" s="14"/>
      <c r="N921" s="39" t="str">
        <f>IF($F921="", "", IF(NOT($G921=""), "", NETWORKDAYS(Dashboard!$AJ$1, $F921, Timesheet!$S$50:$S$89)-1))</f>
        <v/>
      </c>
      <c r="P921" s="39" t="str">
        <f t="shared" si="31"/>
        <v/>
      </c>
    </row>
    <row r="922" spans="1:16" x14ac:dyDescent="0.25">
      <c r="A922" s="14"/>
      <c r="B922" s="150" t="str">
        <f t="shared" si="30"/>
        <v/>
      </c>
      <c r="C922" s="14"/>
      <c r="D922" s="460"/>
      <c r="E922" s="445"/>
      <c r="F922" s="478"/>
      <c r="G922" s="489"/>
      <c r="H922" s="14"/>
      <c r="I922" s="39" t="str">
        <f>IF($F922="", "", IF(NOT($G922=""), IF($F922&lt;$G922, $N$7, $N$6), IF($F922=Dashboard!$AJ$1, $N$4, IF($F922&lt;Dashboard!$AJ$1, $N$5, IF($N922&lt;=$N$8, $N$3, $N$2)))))</f>
        <v/>
      </c>
      <c r="J922" s="14"/>
      <c r="N922" s="39" t="str">
        <f>IF($F922="", "", IF(NOT($G922=""), "", NETWORKDAYS(Dashboard!$AJ$1, $F922, Timesheet!$S$50:$S$89)-1))</f>
        <v/>
      </c>
      <c r="P922" s="39" t="str">
        <f t="shared" si="31"/>
        <v/>
      </c>
    </row>
    <row r="923" spans="1:16" x14ac:dyDescent="0.25">
      <c r="A923" s="14"/>
      <c r="B923" s="150" t="str">
        <f t="shared" si="30"/>
        <v/>
      </c>
      <c r="C923" s="14"/>
      <c r="D923" s="460"/>
      <c r="E923" s="445"/>
      <c r="F923" s="478"/>
      <c r="G923" s="489"/>
      <c r="H923" s="14"/>
      <c r="I923" s="39" t="str">
        <f>IF($F923="", "", IF(NOT($G923=""), IF($F923&lt;$G923, $N$7, $N$6), IF($F923=Dashboard!$AJ$1, $N$4, IF($F923&lt;Dashboard!$AJ$1, $N$5, IF($N923&lt;=$N$8, $N$3, $N$2)))))</f>
        <v/>
      </c>
      <c r="J923" s="14"/>
      <c r="N923" s="39" t="str">
        <f>IF($F923="", "", IF(NOT($G923=""), "", NETWORKDAYS(Dashboard!$AJ$1, $F923, Timesheet!$S$50:$S$89)-1))</f>
        <v/>
      </c>
      <c r="P923" s="39" t="str">
        <f t="shared" si="31"/>
        <v/>
      </c>
    </row>
    <row r="924" spans="1:16" x14ac:dyDescent="0.25">
      <c r="A924" s="14"/>
      <c r="B924" s="150" t="str">
        <f t="shared" si="30"/>
        <v/>
      </c>
      <c r="C924" s="14"/>
      <c r="D924" s="460"/>
      <c r="E924" s="445"/>
      <c r="F924" s="478"/>
      <c r="G924" s="489"/>
      <c r="H924" s="14"/>
      <c r="I924" s="39" t="str">
        <f>IF($F924="", "", IF(NOT($G924=""), IF($F924&lt;$G924, $N$7, $N$6), IF($F924=Dashboard!$AJ$1, $N$4, IF($F924&lt;Dashboard!$AJ$1, $N$5, IF($N924&lt;=$N$8, $N$3, $N$2)))))</f>
        <v/>
      </c>
      <c r="J924" s="14"/>
      <c r="N924" s="39" t="str">
        <f>IF($F924="", "", IF(NOT($G924=""), "", NETWORKDAYS(Dashboard!$AJ$1, $F924, Timesheet!$S$50:$S$89)-1))</f>
        <v/>
      </c>
      <c r="P924" s="39" t="str">
        <f t="shared" si="31"/>
        <v/>
      </c>
    </row>
    <row r="925" spans="1:16" x14ac:dyDescent="0.25">
      <c r="A925" s="14"/>
      <c r="B925" s="150" t="str">
        <f t="shared" si="30"/>
        <v/>
      </c>
      <c r="C925" s="14"/>
      <c r="D925" s="460"/>
      <c r="E925" s="445"/>
      <c r="F925" s="478"/>
      <c r="G925" s="489"/>
      <c r="H925" s="14"/>
      <c r="I925" s="39" t="str">
        <f>IF($F925="", "", IF(NOT($G925=""), IF($F925&lt;$G925, $N$7, $N$6), IF($F925=Dashboard!$AJ$1, $N$4, IF($F925&lt;Dashboard!$AJ$1, $N$5, IF($N925&lt;=$N$8, $N$3, $N$2)))))</f>
        <v/>
      </c>
      <c r="J925" s="14"/>
      <c r="N925" s="39" t="str">
        <f>IF($F925="", "", IF(NOT($G925=""), "", NETWORKDAYS(Dashboard!$AJ$1, $F925, Timesheet!$S$50:$S$89)-1))</f>
        <v/>
      </c>
      <c r="P925" s="39" t="str">
        <f t="shared" si="31"/>
        <v/>
      </c>
    </row>
    <row r="926" spans="1:16" x14ac:dyDescent="0.25">
      <c r="A926" s="14"/>
      <c r="B926" s="150" t="str">
        <f t="shared" si="30"/>
        <v/>
      </c>
      <c r="C926" s="14"/>
      <c r="D926" s="460"/>
      <c r="E926" s="445"/>
      <c r="F926" s="478"/>
      <c r="G926" s="489"/>
      <c r="H926" s="14"/>
      <c r="I926" s="39" t="str">
        <f>IF($F926="", "", IF(NOT($G926=""), IF($F926&lt;$G926, $N$7, $N$6), IF($F926=Dashboard!$AJ$1, $N$4, IF($F926&lt;Dashboard!$AJ$1, $N$5, IF($N926&lt;=$N$8, $N$3, $N$2)))))</f>
        <v/>
      </c>
      <c r="J926" s="14"/>
      <c r="N926" s="39" t="str">
        <f>IF($F926="", "", IF(NOT($G926=""), "", NETWORKDAYS(Dashboard!$AJ$1, $F926, Timesheet!$S$50:$S$89)-1))</f>
        <v/>
      </c>
      <c r="P926" s="39" t="str">
        <f t="shared" si="31"/>
        <v/>
      </c>
    </row>
    <row r="927" spans="1:16" x14ac:dyDescent="0.25">
      <c r="A927" s="14"/>
      <c r="B927" s="150" t="str">
        <f t="shared" si="30"/>
        <v/>
      </c>
      <c r="C927" s="14"/>
      <c r="D927" s="460"/>
      <c r="E927" s="445"/>
      <c r="F927" s="478"/>
      <c r="G927" s="489"/>
      <c r="H927" s="14"/>
      <c r="I927" s="39" t="str">
        <f>IF($F927="", "", IF(NOT($G927=""), IF($F927&lt;$G927, $N$7, $N$6), IF($F927=Dashboard!$AJ$1, $N$4, IF($F927&lt;Dashboard!$AJ$1, $N$5, IF($N927&lt;=$N$8, $N$3, $N$2)))))</f>
        <v/>
      </c>
      <c r="J927" s="14"/>
      <c r="N927" s="39" t="str">
        <f>IF($F927="", "", IF(NOT($G927=""), "", NETWORKDAYS(Dashboard!$AJ$1, $F927, Timesheet!$S$50:$S$89)-1))</f>
        <v/>
      </c>
      <c r="P927" s="39" t="str">
        <f t="shared" si="31"/>
        <v/>
      </c>
    </row>
    <row r="928" spans="1:16" x14ac:dyDescent="0.25">
      <c r="A928" s="14"/>
      <c r="B928" s="150" t="str">
        <f t="shared" si="30"/>
        <v/>
      </c>
      <c r="C928" s="14"/>
      <c r="D928" s="460"/>
      <c r="E928" s="445"/>
      <c r="F928" s="478"/>
      <c r="G928" s="489"/>
      <c r="H928" s="14"/>
      <c r="I928" s="39" t="str">
        <f>IF($F928="", "", IF(NOT($G928=""), IF($F928&lt;$G928, $N$7, $N$6), IF($F928=Dashboard!$AJ$1, $N$4, IF($F928&lt;Dashboard!$AJ$1, $N$5, IF($N928&lt;=$N$8, $N$3, $N$2)))))</f>
        <v/>
      </c>
      <c r="J928" s="14"/>
      <c r="N928" s="39" t="str">
        <f>IF($F928="", "", IF(NOT($G928=""), "", NETWORKDAYS(Dashboard!$AJ$1, $F928, Timesheet!$S$50:$S$89)-1))</f>
        <v/>
      </c>
      <c r="P928" s="39" t="str">
        <f t="shared" si="31"/>
        <v/>
      </c>
    </row>
    <row r="929" spans="1:16" x14ac:dyDescent="0.25">
      <c r="A929" s="14"/>
      <c r="B929" s="150" t="str">
        <f t="shared" si="30"/>
        <v/>
      </c>
      <c r="C929" s="14"/>
      <c r="D929" s="460"/>
      <c r="E929" s="445"/>
      <c r="F929" s="478"/>
      <c r="G929" s="489"/>
      <c r="H929" s="14"/>
      <c r="I929" s="39" t="str">
        <f>IF($F929="", "", IF(NOT($G929=""), IF($F929&lt;$G929, $N$7, $N$6), IF($F929=Dashboard!$AJ$1, $N$4, IF($F929&lt;Dashboard!$AJ$1, $N$5, IF($N929&lt;=$N$8, $N$3, $N$2)))))</f>
        <v/>
      </c>
      <c r="J929" s="14"/>
      <c r="N929" s="39" t="str">
        <f>IF($F929="", "", IF(NOT($G929=""), "", NETWORKDAYS(Dashboard!$AJ$1, $F929, Timesheet!$S$50:$S$89)-1))</f>
        <v/>
      </c>
      <c r="P929" s="39" t="str">
        <f t="shared" si="31"/>
        <v/>
      </c>
    </row>
    <row r="930" spans="1:16" x14ac:dyDescent="0.25">
      <c r="A930" s="14"/>
      <c r="B930" s="150" t="str">
        <f t="shared" si="30"/>
        <v/>
      </c>
      <c r="C930" s="14"/>
      <c r="D930" s="460"/>
      <c r="E930" s="445"/>
      <c r="F930" s="478"/>
      <c r="G930" s="489"/>
      <c r="H930" s="14"/>
      <c r="I930" s="39" t="str">
        <f>IF($F930="", "", IF(NOT($G930=""), IF($F930&lt;$G930, $N$7, $N$6), IF($F930=Dashboard!$AJ$1, $N$4, IF($F930&lt;Dashboard!$AJ$1, $N$5, IF($N930&lt;=$N$8, $N$3, $N$2)))))</f>
        <v/>
      </c>
      <c r="J930" s="14"/>
      <c r="N930" s="39" t="str">
        <f>IF($F930="", "", IF(NOT($G930=""), "", NETWORKDAYS(Dashboard!$AJ$1, $F930, Timesheet!$S$50:$S$89)-1))</f>
        <v/>
      </c>
      <c r="P930" s="39" t="str">
        <f t="shared" si="31"/>
        <v/>
      </c>
    </row>
    <row r="931" spans="1:16" x14ac:dyDescent="0.25">
      <c r="A931" s="14"/>
      <c r="B931" s="150" t="str">
        <f t="shared" si="30"/>
        <v/>
      </c>
      <c r="C931" s="14"/>
      <c r="D931" s="460"/>
      <c r="E931" s="445"/>
      <c r="F931" s="478"/>
      <c r="G931" s="489"/>
      <c r="H931" s="14"/>
      <c r="I931" s="39" t="str">
        <f>IF($F931="", "", IF(NOT($G931=""), IF($F931&lt;$G931, $N$7, $N$6), IF($F931=Dashboard!$AJ$1, $N$4, IF($F931&lt;Dashboard!$AJ$1, $N$5, IF($N931&lt;=$N$8, $N$3, $N$2)))))</f>
        <v/>
      </c>
      <c r="J931" s="14"/>
      <c r="N931" s="39" t="str">
        <f>IF($F931="", "", IF(NOT($G931=""), "", NETWORKDAYS(Dashboard!$AJ$1, $F931, Timesheet!$S$50:$S$89)-1))</f>
        <v/>
      </c>
      <c r="P931" s="39" t="str">
        <f t="shared" si="31"/>
        <v/>
      </c>
    </row>
    <row r="932" spans="1:16" x14ac:dyDescent="0.25">
      <c r="A932" s="14"/>
      <c r="B932" s="150" t="str">
        <f t="shared" si="30"/>
        <v/>
      </c>
      <c r="C932" s="14"/>
      <c r="D932" s="460"/>
      <c r="E932" s="445"/>
      <c r="F932" s="478"/>
      <c r="G932" s="489"/>
      <c r="H932" s="14"/>
      <c r="I932" s="39" t="str">
        <f>IF($F932="", "", IF(NOT($G932=""), IF($F932&lt;$G932, $N$7, $N$6), IF($F932=Dashboard!$AJ$1, $N$4, IF($F932&lt;Dashboard!$AJ$1, $N$5, IF($N932&lt;=$N$8, $N$3, $N$2)))))</f>
        <v/>
      </c>
      <c r="J932" s="14"/>
      <c r="N932" s="39" t="str">
        <f>IF($F932="", "", IF(NOT($G932=""), "", NETWORKDAYS(Dashboard!$AJ$1, $F932, Timesheet!$S$50:$S$89)-1))</f>
        <v/>
      </c>
      <c r="P932" s="39" t="str">
        <f t="shared" si="31"/>
        <v/>
      </c>
    </row>
    <row r="933" spans="1:16" x14ac:dyDescent="0.25">
      <c r="A933" s="14"/>
      <c r="B933" s="150" t="str">
        <f t="shared" si="30"/>
        <v/>
      </c>
      <c r="C933" s="14"/>
      <c r="D933" s="460"/>
      <c r="E933" s="445"/>
      <c r="F933" s="478"/>
      <c r="G933" s="489"/>
      <c r="H933" s="14"/>
      <c r="I933" s="39" t="str">
        <f>IF($F933="", "", IF(NOT($G933=""), IF($F933&lt;$G933, $N$7, $N$6), IF($F933=Dashboard!$AJ$1, $N$4, IF($F933&lt;Dashboard!$AJ$1, $N$5, IF($N933&lt;=$N$8, $N$3, $N$2)))))</f>
        <v/>
      </c>
      <c r="J933" s="14"/>
      <c r="N933" s="39" t="str">
        <f>IF($F933="", "", IF(NOT($G933=""), "", NETWORKDAYS(Dashboard!$AJ$1, $F933, Timesheet!$S$50:$S$89)-1))</f>
        <v/>
      </c>
      <c r="P933" s="39" t="str">
        <f t="shared" si="31"/>
        <v/>
      </c>
    </row>
    <row r="934" spans="1:16" x14ac:dyDescent="0.25">
      <c r="A934" s="14"/>
      <c r="B934" s="150" t="str">
        <f t="shared" si="30"/>
        <v/>
      </c>
      <c r="C934" s="14"/>
      <c r="D934" s="460"/>
      <c r="E934" s="445"/>
      <c r="F934" s="478"/>
      <c r="G934" s="489"/>
      <c r="H934" s="14"/>
      <c r="I934" s="39" t="str">
        <f>IF($F934="", "", IF(NOT($G934=""), IF($F934&lt;$G934, $N$7, $N$6), IF($F934=Dashboard!$AJ$1, $N$4, IF($F934&lt;Dashboard!$AJ$1, $N$5, IF($N934&lt;=$N$8, $N$3, $N$2)))))</f>
        <v/>
      </c>
      <c r="J934" s="14"/>
      <c r="N934" s="39" t="str">
        <f>IF($F934="", "", IF(NOT($G934=""), "", NETWORKDAYS(Dashboard!$AJ$1, $F934, Timesheet!$S$50:$S$89)-1))</f>
        <v/>
      </c>
      <c r="P934" s="39" t="str">
        <f t="shared" si="31"/>
        <v/>
      </c>
    </row>
    <row r="935" spans="1:16" x14ac:dyDescent="0.25">
      <c r="A935" s="14"/>
      <c r="B935" s="150" t="str">
        <f t="shared" si="30"/>
        <v/>
      </c>
      <c r="C935" s="14"/>
      <c r="D935" s="460"/>
      <c r="E935" s="445"/>
      <c r="F935" s="478"/>
      <c r="G935" s="489"/>
      <c r="H935" s="14"/>
      <c r="I935" s="39" t="str">
        <f>IF($F935="", "", IF(NOT($G935=""), IF($F935&lt;$G935, $N$7, $N$6), IF($F935=Dashboard!$AJ$1, $N$4, IF($F935&lt;Dashboard!$AJ$1, $N$5, IF($N935&lt;=$N$8, $N$3, $N$2)))))</f>
        <v/>
      </c>
      <c r="J935" s="14"/>
      <c r="N935" s="39" t="str">
        <f>IF($F935="", "", IF(NOT($G935=""), "", NETWORKDAYS(Dashboard!$AJ$1, $F935, Timesheet!$S$50:$S$89)-1))</f>
        <v/>
      </c>
      <c r="P935" s="39" t="str">
        <f t="shared" si="31"/>
        <v/>
      </c>
    </row>
    <row r="936" spans="1:16" x14ac:dyDescent="0.25">
      <c r="A936" s="14"/>
      <c r="B936" s="150" t="str">
        <f t="shared" si="30"/>
        <v/>
      </c>
      <c r="C936" s="14"/>
      <c r="D936" s="460"/>
      <c r="E936" s="445"/>
      <c r="F936" s="478"/>
      <c r="G936" s="489"/>
      <c r="H936" s="14"/>
      <c r="I936" s="39" t="str">
        <f>IF($F936="", "", IF(NOT($G936=""), IF($F936&lt;$G936, $N$7, $N$6), IF($F936=Dashboard!$AJ$1, $N$4, IF($F936&lt;Dashboard!$AJ$1, $N$5, IF($N936&lt;=$N$8, $N$3, $N$2)))))</f>
        <v/>
      </c>
      <c r="J936" s="14"/>
      <c r="N936" s="39" t="str">
        <f>IF($F936="", "", IF(NOT($G936=""), "", NETWORKDAYS(Dashboard!$AJ$1, $F936, Timesheet!$S$50:$S$89)-1))</f>
        <v/>
      </c>
      <c r="P936" s="39" t="str">
        <f t="shared" si="31"/>
        <v/>
      </c>
    </row>
    <row r="937" spans="1:16" x14ac:dyDescent="0.25">
      <c r="A937" s="14"/>
      <c r="B937" s="150" t="str">
        <f t="shared" si="30"/>
        <v/>
      </c>
      <c r="C937" s="14"/>
      <c r="D937" s="460"/>
      <c r="E937" s="445"/>
      <c r="F937" s="478"/>
      <c r="G937" s="489"/>
      <c r="H937" s="14"/>
      <c r="I937" s="39" t="str">
        <f>IF($F937="", "", IF(NOT($G937=""), IF($F937&lt;$G937, $N$7, $N$6), IF($F937=Dashboard!$AJ$1, $N$4, IF($F937&lt;Dashboard!$AJ$1, $N$5, IF($N937&lt;=$N$8, $N$3, $N$2)))))</f>
        <v/>
      </c>
      <c r="J937" s="14"/>
      <c r="N937" s="39" t="str">
        <f>IF($F937="", "", IF(NOT($G937=""), "", NETWORKDAYS(Dashboard!$AJ$1, $F937, Timesheet!$S$50:$S$89)-1))</f>
        <v/>
      </c>
      <c r="P937" s="39" t="str">
        <f t="shared" si="31"/>
        <v/>
      </c>
    </row>
    <row r="938" spans="1:16" x14ac:dyDescent="0.25">
      <c r="A938" s="14"/>
      <c r="B938" s="150" t="str">
        <f t="shared" si="30"/>
        <v/>
      </c>
      <c r="C938" s="14"/>
      <c r="D938" s="460"/>
      <c r="E938" s="445"/>
      <c r="F938" s="478"/>
      <c r="G938" s="489"/>
      <c r="H938" s="14"/>
      <c r="I938" s="39" t="str">
        <f>IF($F938="", "", IF(NOT($G938=""), IF($F938&lt;$G938, $N$7, $N$6), IF($F938=Dashboard!$AJ$1, $N$4, IF($F938&lt;Dashboard!$AJ$1, $N$5, IF($N938&lt;=$N$8, $N$3, $N$2)))))</f>
        <v/>
      </c>
      <c r="J938" s="14"/>
      <c r="N938" s="39" t="str">
        <f>IF($F938="", "", IF(NOT($G938=""), "", NETWORKDAYS(Dashboard!$AJ$1, $F938, Timesheet!$S$50:$S$89)-1))</f>
        <v/>
      </c>
      <c r="P938" s="39" t="str">
        <f t="shared" si="31"/>
        <v/>
      </c>
    </row>
    <row r="939" spans="1:16" x14ac:dyDescent="0.25">
      <c r="A939" s="14"/>
      <c r="B939" s="150" t="str">
        <f t="shared" si="30"/>
        <v/>
      </c>
      <c r="C939" s="14"/>
      <c r="D939" s="460"/>
      <c r="E939" s="445"/>
      <c r="F939" s="478"/>
      <c r="G939" s="489"/>
      <c r="H939" s="14"/>
      <c r="I939" s="39" t="str">
        <f>IF($F939="", "", IF(NOT($G939=""), IF($F939&lt;$G939, $N$7, $N$6), IF($F939=Dashboard!$AJ$1, $N$4, IF($F939&lt;Dashboard!$AJ$1, $N$5, IF($N939&lt;=$N$8, $N$3, $N$2)))))</f>
        <v/>
      </c>
      <c r="J939" s="14"/>
      <c r="N939" s="39" t="str">
        <f>IF($F939="", "", IF(NOT($G939=""), "", NETWORKDAYS(Dashboard!$AJ$1, $F939, Timesheet!$S$50:$S$89)-1))</f>
        <v/>
      </c>
      <c r="P939" s="39" t="str">
        <f t="shared" si="31"/>
        <v/>
      </c>
    </row>
    <row r="940" spans="1:16" x14ac:dyDescent="0.25">
      <c r="A940" s="14"/>
      <c r="B940" s="150" t="str">
        <f t="shared" si="30"/>
        <v/>
      </c>
      <c r="C940" s="14"/>
      <c r="D940" s="460"/>
      <c r="E940" s="445"/>
      <c r="F940" s="478"/>
      <c r="G940" s="489"/>
      <c r="H940" s="14"/>
      <c r="I940" s="39" t="str">
        <f>IF($F940="", "", IF(NOT($G940=""), IF($F940&lt;$G940, $N$7, $N$6), IF($F940=Dashboard!$AJ$1, $N$4, IF($F940&lt;Dashboard!$AJ$1, $N$5, IF($N940&lt;=$N$8, $N$3, $N$2)))))</f>
        <v/>
      </c>
      <c r="J940" s="14"/>
      <c r="N940" s="39" t="str">
        <f>IF($F940="", "", IF(NOT($G940=""), "", NETWORKDAYS(Dashboard!$AJ$1, $F940, Timesheet!$S$50:$S$89)-1))</f>
        <v/>
      </c>
      <c r="P940" s="39" t="str">
        <f t="shared" si="31"/>
        <v/>
      </c>
    </row>
    <row r="941" spans="1:16" x14ac:dyDescent="0.25">
      <c r="A941" s="14"/>
      <c r="B941" s="150" t="str">
        <f t="shared" si="30"/>
        <v/>
      </c>
      <c r="C941" s="14"/>
      <c r="D941" s="460"/>
      <c r="E941" s="445"/>
      <c r="F941" s="478"/>
      <c r="G941" s="489"/>
      <c r="H941" s="14"/>
      <c r="I941" s="39" t="str">
        <f>IF($F941="", "", IF(NOT($G941=""), IF($F941&lt;$G941, $N$7, $N$6), IF($F941=Dashboard!$AJ$1, $N$4, IF($F941&lt;Dashboard!$AJ$1, $N$5, IF($N941&lt;=$N$8, $N$3, $N$2)))))</f>
        <v/>
      </c>
      <c r="J941" s="14"/>
      <c r="N941" s="39" t="str">
        <f>IF($F941="", "", IF(NOT($G941=""), "", NETWORKDAYS(Dashboard!$AJ$1, $F941, Timesheet!$S$50:$S$89)-1))</f>
        <v/>
      </c>
      <c r="P941" s="39" t="str">
        <f t="shared" si="31"/>
        <v/>
      </c>
    </row>
    <row r="942" spans="1:16" x14ac:dyDescent="0.25">
      <c r="A942" s="14"/>
      <c r="B942" s="150" t="str">
        <f t="shared" si="30"/>
        <v/>
      </c>
      <c r="C942" s="14"/>
      <c r="D942" s="460"/>
      <c r="E942" s="445"/>
      <c r="F942" s="478"/>
      <c r="G942" s="489"/>
      <c r="H942" s="14"/>
      <c r="I942" s="39" t="str">
        <f>IF($F942="", "", IF(NOT($G942=""), IF($F942&lt;$G942, $N$7, $N$6), IF($F942=Dashboard!$AJ$1, $N$4, IF($F942&lt;Dashboard!$AJ$1, $N$5, IF($N942&lt;=$N$8, $N$3, $N$2)))))</f>
        <v/>
      </c>
      <c r="J942" s="14"/>
      <c r="N942" s="39" t="str">
        <f>IF($F942="", "", IF(NOT($G942=""), "", NETWORKDAYS(Dashboard!$AJ$1, $F942, Timesheet!$S$50:$S$89)-1))</f>
        <v/>
      </c>
      <c r="P942" s="39" t="str">
        <f t="shared" si="31"/>
        <v/>
      </c>
    </row>
    <row r="943" spans="1:16" x14ac:dyDescent="0.25">
      <c r="A943" s="14"/>
      <c r="B943" s="150" t="str">
        <f t="shared" si="30"/>
        <v/>
      </c>
      <c r="C943" s="14"/>
      <c r="D943" s="460"/>
      <c r="E943" s="445"/>
      <c r="F943" s="478"/>
      <c r="G943" s="489"/>
      <c r="H943" s="14"/>
      <c r="I943" s="39" t="str">
        <f>IF($F943="", "", IF(NOT($G943=""), IF($F943&lt;$G943, $N$7, $N$6), IF($F943=Dashboard!$AJ$1, $N$4, IF($F943&lt;Dashboard!$AJ$1, $N$5, IF($N943&lt;=$N$8, $N$3, $N$2)))))</f>
        <v/>
      </c>
      <c r="J943" s="14"/>
      <c r="N943" s="39" t="str">
        <f>IF($F943="", "", IF(NOT($G943=""), "", NETWORKDAYS(Dashboard!$AJ$1, $F943, Timesheet!$S$50:$S$89)-1))</f>
        <v/>
      </c>
      <c r="P943" s="39" t="str">
        <f t="shared" si="31"/>
        <v/>
      </c>
    </row>
    <row r="944" spans="1:16" x14ac:dyDescent="0.25">
      <c r="A944" s="14"/>
      <c r="B944" s="150" t="str">
        <f t="shared" si="30"/>
        <v/>
      </c>
      <c r="C944" s="14"/>
      <c r="D944" s="460"/>
      <c r="E944" s="445"/>
      <c r="F944" s="478"/>
      <c r="G944" s="489"/>
      <c r="H944" s="14"/>
      <c r="I944" s="39" t="str">
        <f>IF($F944="", "", IF(NOT($G944=""), IF($F944&lt;$G944, $N$7, $N$6), IF($F944=Dashboard!$AJ$1, $N$4, IF($F944&lt;Dashboard!$AJ$1, $N$5, IF($N944&lt;=$N$8, $N$3, $N$2)))))</f>
        <v/>
      </c>
      <c r="J944" s="14"/>
      <c r="N944" s="39" t="str">
        <f>IF($F944="", "", IF(NOT($G944=""), "", NETWORKDAYS(Dashboard!$AJ$1, $F944, Timesheet!$S$50:$S$89)-1))</f>
        <v/>
      </c>
      <c r="P944" s="39" t="str">
        <f t="shared" si="31"/>
        <v/>
      </c>
    </row>
    <row r="945" spans="1:16" x14ac:dyDescent="0.25">
      <c r="A945" s="14"/>
      <c r="B945" s="150" t="str">
        <f t="shared" si="30"/>
        <v/>
      </c>
      <c r="C945" s="14"/>
      <c r="D945" s="460"/>
      <c r="E945" s="445"/>
      <c r="F945" s="478"/>
      <c r="G945" s="489"/>
      <c r="H945" s="14"/>
      <c r="I945" s="39" t="str">
        <f>IF($F945="", "", IF(NOT($G945=""), IF($F945&lt;$G945, $N$7, $N$6), IF($F945=Dashboard!$AJ$1, $N$4, IF($F945&lt;Dashboard!$AJ$1, $N$5, IF($N945&lt;=$N$8, $N$3, $N$2)))))</f>
        <v/>
      </c>
      <c r="J945" s="14"/>
      <c r="N945" s="39" t="str">
        <f>IF($F945="", "", IF(NOT($G945=""), "", NETWORKDAYS(Dashboard!$AJ$1, $F945, Timesheet!$S$50:$S$89)-1))</f>
        <v/>
      </c>
      <c r="P945" s="39" t="str">
        <f t="shared" si="31"/>
        <v/>
      </c>
    </row>
    <row r="946" spans="1:16" x14ac:dyDescent="0.25">
      <c r="A946" s="14"/>
      <c r="B946" s="150" t="str">
        <f t="shared" si="30"/>
        <v/>
      </c>
      <c r="C946" s="14"/>
      <c r="D946" s="460"/>
      <c r="E946" s="445"/>
      <c r="F946" s="478"/>
      <c r="G946" s="489"/>
      <c r="H946" s="14"/>
      <c r="I946" s="39" t="str">
        <f>IF($F946="", "", IF(NOT($G946=""), IF($F946&lt;$G946, $N$7, $N$6), IF($F946=Dashboard!$AJ$1, $N$4, IF($F946&lt;Dashboard!$AJ$1, $N$5, IF($N946&lt;=$N$8, $N$3, $N$2)))))</f>
        <v/>
      </c>
      <c r="J946" s="14"/>
      <c r="N946" s="39" t="str">
        <f>IF($F946="", "", IF(NOT($G946=""), "", NETWORKDAYS(Dashboard!$AJ$1, $F946, Timesheet!$S$50:$S$89)-1))</f>
        <v/>
      </c>
      <c r="P946" s="39" t="str">
        <f t="shared" si="31"/>
        <v/>
      </c>
    </row>
    <row r="947" spans="1:16" x14ac:dyDescent="0.25">
      <c r="A947" s="14"/>
      <c r="B947" s="150" t="str">
        <f t="shared" si="30"/>
        <v/>
      </c>
      <c r="C947" s="14"/>
      <c r="D947" s="460"/>
      <c r="E947" s="445"/>
      <c r="F947" s="478"/>
      <c r="G947" s="489"/>
      <c r="H947" s="14"/>
      <c r="I947" s="39" t="str">
        <f>IF($F947="", "", IF(NOT($G947=""), IF($F947&lt;$G947, $N$7, $N$6), IF($F947=Dashboard!$AJ$1, $N$4, IF($F947&lt;Dashboard!$AJ$1, $N$5, IF($N947&lt;=$N$8, $N$3, $N$2)))))</f>
        <v/>
      </c>
      <c r="J947" s="14"/>
      <c r="N947" s="39" t="str">
        <f>IF($F947="", "", IF(NOT($G947=""), "", NETWORKDAYS(Dashboard!$AJ$1, $F947, Timesheet!$S$50:$S$89)-1))</f>
        <v/>
      </c>
      <c r="P947" s="39" t="str">
        <f t="shared" si="31"/>
        <v/>
      </c>
    </row>
    <row r="948" spans="1:16" x14ac:dyDescent="0.25">
      <c r="A948" s="14"/>
      <c r="B948" s="150" t="str">
        <f t="shared" si="30"/>
        <v/>
      </c>
      <c r="C948" s="14"/>
      <c r="D948" s="460"/>
      <c r="E948" s="445"/>
      <c r="F948" s="478"/>
      <c r="G948" s="489"/>
      <c r="H948" s="14"/>
      <c r="I948" s="39" t="str">
        <f>IF($F948="", "", IF(NOT($G948=""), IF($F948&lt;$G948, $N$7, $N$6), IF($F948=Dashboard!$AJ$1, $N$4, IF($F948&lt;Dashboard!$AJ$1, $N$5, IF($N948&lt;=$N$8, $N$3, $N$2)))))</f>
        <v/>
      </c>
      <c r="J948" s="14"/>
      <c r="N948" s="39" t="str">
        <f>IF($F948="", "", IF(NOT($G948=""), "", NETWORKDAYS(Dashboard!$AJ$1, $F948, Timesheet!$S$50:$S$89)-1))</f>
        <v/>
      </c>
      <c r="P948" s="39" t="str">
        <f t="shared" si="31"/>
        <v/>
      </c>
    </row>
    <row r="949" spans="1:16" x14ac:dyDescent="0.25">
      <c r="A949" s="14"/>
      <c r="B949" s="150" t="str">
        <f t="shared" si="30"/>
        <v/>
      </c>
      <c r="C949" s="14"/>
      <c r="D949" s="460"/>
      <c r="E949" s="445"/>
      <c r="F949" s="478"/>
      <c r="G949" s="489"/>
      <c r="H949" s="14"/>
      <c r="I949" s="39" t="str">
        <f>IF($F949="", "", IF(NOT($G949=""), IF($F949&lt;$G949, $N$7, $N$6), IF($F949=Dashboard!$AJ$1, $N$4, IF($F949&lt;Dashboard!$AJ$1, $N$5, IF($N949&lt;=$N$8, $N$3, $N$2)))))</f>
        <v/>
      </c>
      <c r="J949" s="14"/>
      <c r="N949" s="39" t="str">
        <f>IF($F949="", "", IF(NOT($G949=""), "", NETWORKDAYS(Dashboard!$AJ$1, $F949, Timesheet!$S$50:$S$89)-1))</f>
        <v/>
      </c>
      <c r="P949" s="39" t="str">
        <f t="shared" si="31"/>
        <v/>
      </c>
    </row>
    <row r="950" spans="1:16" x14ac:dyDescent="0.25">
      <c r="A950" s="14"/>
      <c r="B950" s="150" t="str">
        <f t="shared" si="30"/>
        <v/>
      </c>
      <c r="C950" s="14"/>
      <c r="D950" s="460"/>
      <c r="E950" s="445"/>
      <c r="F950" s="478"/>
      <c r="G950" s="489"/>
      <c r="H950" s="14"/>
      <c r="I950" s="39" t="str">
        <f>IF($F950="", "", IF(NOT($G950=""), IF($F950&lt;$G950, $N$7, $N$6), IF($F950=Dashboard!$AJ$1, $N$4, IF($F950&lt;Dashboard!$AJ$1, $N$5, IF($N950&lt;=$N$8, $N$3, $N$2)))))</f>
        <v/>
      </c>
      <c r="J950" s="14"/>
      <c r="N950" s="39" t="str">
        <f>IF($F950="", "", IF(NOT($G950=""), "", NETWORKDAYS(Dashboard!$AJ$1, $F950, Timesheet!$S$50:$S$89)-1))</f>
        <v/>
      </c>
      <c r="P950" s="39" t="str">
        <f t="shared" si="31"/>
        <v/>
      </c>
    </row>
    <row r="951" spans="1:16" x14ac:dyDescent="0.25">
      <c r="A951" s="14"/>
      <c r="B951" s="150" t="str">
        <f t="shared" si="30"/>
        <v/>
      </c>
      <c r="C951" s="14"/>
      <c r="D951" s="460"/>
      <c r="E951" s="445"/>
      <c r="F951" s="478"/>
      <c r="G951" s="489"/>
      <c r="H951" s="14"/>
      <c r="I951" s="39" t="str">
        <f>IF($F951="", "", IF(NOT($G951=""), IF($F951&lt;$G951, $N$7, $N$6), IF($F951=Dashboard!$AJ$1, $N$4, IF($F951&lt;Dashboard!$AJ$1, $N$5, IF($N951&lt;=$N$8, $N$3, $N$2)))))</f>
        <v/>
      </c>
      <c r="J951" s="14"/>
      <c r="N951" s="39" t="str">
        <f>IF($F951="", "", IF(NOT($G951=""), "", NETWORKDAYS(Dashboard!$AJ$1, $F951, Timesheet!$S$50:$S$89)-1))</f>
        <v/>
      </c>
      <c r="P951" s="39" t="str">
        <f t="shared" si="31"/>
        <v/>
      </c>
    </row>
    <row r="952" spans="1:16" x14ac:dyDescent="0.25">
      <c r="A952" s="14"/>
      <c r="B952" s="150" t="str">
        <f t="shared" si="30"/>
        <v/>
      </c>
      <c r="C952" s="14"/>
      <c r="D952" s="460"/>
      <c r="E952" s="445"/>
      <c r="F952" s="478"/>
      <c r="G952" s="489"/>
      <c r="H952" s="14"/>
      <c r="I952" s="39" t="str">
        <f>IF($F952="", "", IF(NOT($G952=""), IF($F952&lt;$G952, $N$7, $N$6), IF($F952=Dashboard!$AJ$1, $N$4, IF($F952&lt;Dashboard!$AJ$1, $N$5, IF($N952&lt;=$N$8, $N$3, $N$2)))))</f>
        <v/>
      </c>
      <c r="J952" s="14"/>
      <c r="N952" s="39" t="str">
        <f>IF($F952="", "", IF(NOT($G952=""), "", NETWORKDAYS(Dashboard!$AJ$1, $F952, Timesheet!$S$50:$S$89)-1))</f>
        <v/>
      </c>
      <c r="P952" s="39" t="str">
        <f t="shared" si="31"/>
        <v/>
      </c>
    </row>
    <row r="953" spans="1:16" x14ac:dyDescent="0.25">
      <c r="A953" s="14"/>
      <c r="B953" s="150" t="str">
        <f t="shared" si="30"/>
        <v/>
      </c>
      <c r="C953" s="14"/>
      <c r="D953" s="460"/>
      <c r="E953" s="445"/>
      <c r="F953" s="478"/>
      <c r="G953" s="489"/>
      <c r="H953" s="14"/>
      <c r="I953" s="39" t="str">
        <f>IF($F953="", "", IF(NOT($G953=""), IF($F953&lt;$G953, $N$7, $N$6), IF($F953=Dashboard!$AJ$1, $N$4, IF($F953&lt;Dashboard!$AJ$1, $N$5, IF($N953&lt;=$N$8, $N$3, $N$2)))))</f>
        <v/>
      </c>
      <c r="J953" s="14"/>
      <c r="N953" s="39" t="str">
        <f>IF($F953="", "", IF(NOT($G953=""), "", NETWORKDAYS(Dashboard!$AJ$1, $F953, Timesheet!$S$50:$S$89)-1))</f>
        <v/>
      </c>
      <c r="P953" s="39" t="str">
        <f t="shared" si="31"/>
        <v/>
      </c>
    </row>
    <row r="954" spans="1:16" x14ac:dyDescent="0.25">
      <c r="A954" s="14"/>
      <c r="B954" s="150" t="str">
        <f t="shared" si="30"/>
        <v/>
      </c>
      <c r="C954" s="14"/>
      <c r="D954" s="460"/>
      <c r="E954" s="445"/>
      <c r="F954" s="478"/>
      <c r="G954" s="489"/>
      <c r="H954" s="14"/>
      <c r="I954" s="39" t="str">
        <f>IF($F954="", "", IF(NOT($G954=""), IF($F954&lt;$G954, $N$7, $N$6), IF($F954=Dashboard!$AJ$1, $N$4, IF($F954&lt;Dashboard!$AJ$1, $N$5, IF($N954&lt;=$N$8, $N$3, $N$2)))))</f>
        <v/>
      </c>
      <c r="J954" s="14"/>
      <c r="N954" s="39" t="str">
        <f>IF($F954="", "", IF(NOT($G954=""), "", NETWORKDAYS(Dashboard!$AJ$1, $F954, Timesheet!$S$50:$S$89)-1))</f>
        <v/>
      </c>
      <c r="P954" s="39" t="str">
        <f t="shared" si="31"/>
        <v/>
      </c>
    </row>
    <row r="955" spans="1:16" x14ac:dyDescent="0.25">
      <c r="A955" s="14"/>
      <c r="B955" s="150" t="str">
        <f t="shared" si="30"/>
        <v/>
      </c>
      <c r="C955" s="14"/>
      <c r="D955" s="460"/>
      <c r="E955" s="445"/>
      <c r="F955" s="478"/>
      <c r="G955" s="489"/>
      <c r="H955" s="14"/>
      <c r="I955" s="39" t="str">
        <f>IF($F955="", "", IF(NOT($G955=""), IF($F955&lt;$G955, $N$7, $N$6), IF($F955=Dashboard!$AJ$1, $N$4, IF($F955&lt;Dashboard!$AJ$1, $N$5, IF($N955&lt;=$N$8, $N$3, $N$2)))))</f>
        <v/>
      </c>
      <c r="J955" s="14"/>
      <c r="N955" s="39" t="str">
        <f>IF($F955="", "", IF(NOT($G955=""), "", NETWORKDAYS(Dashboard!$AJ$1, $F955, Timesheet!$S$50:$S$89)-1))</f>
        <v/>
      </c>
      <c r="P955" s="39" t="str">
        <f t="shared" si="31"/>
        <v/>
      </c>
    </row>
    <row r="956" spans="1:16" x14ac:dyDescent="0.25">
      <c r="A956" s="14"/>
      <c r="B956" s="150" t="str">
        <f t="shared" si="30"/>
        <v/>
      </c>
      <c r="C956" s="14"/>
      <c r="D956" s="460"/>
      <c r="E956" s="445"/>
      <c r="F956" s="478"/>
      <c r="G956" s="489"/>
      <c r="H956" s="14"/>
      <c r="I956" s="39" t="str">
        <f>IF($F956="", "", IF(NOT($G956=""), IF($F956&lt;$G956, $N$7, $N$6), IF($F956=Dashboard!$AJ$1, $N$4, IF($F956&lt;Dashboard!$AJ$1, $N$5, IF($N956&lt;=$N$8, $N$3, $N$2)))))</f>
        <v/>
      </c>
      <c r="J956" s="14"/>
      <c r="N956" s="39" t="str">
        <f>IF($F956="", "", IF(NOT($G956=""), "", NETWORKDAYS(Dashboard!$AJ$1, $F956, Timesheet!$S$50:$S$89)-1))</f>
        <v/>
      </c>
      <c r="P956" s="39" t="str">
        <f t="shared" si="31"/>
        <v/>
      </c>
    </row>
    <row r="957" spans="1:16" x14ac:dyDescent="0.25">
      <c r="A957" s="14"/>
      <c r="B957" s="150" t="str">
        <f t="shared" si="30"/>
        <v/>
      </c>
      <c r="C957" s="14"/>
      <c r="D957" s="460"/>
      <c r="E957" s="445"/>
      <c r="F957" s="478"/>
      <c r="G957" s="489"/>
      <c r="H957" s="14"/>
      <c r="I957" s="39" t="str">
        <f>IF($F957="", "", IF(NOT($G957=""), IF($F957&lt;$G957, $N$7, $N$6), IF($F957=Dashboard!$AJ$1, $N$4, IF($F957&lt;Dashboard!$AJ$1, $N$5, IF($N957&lt;=$N$8, $N$3, $N$2)))))</f>
        <v/>
      </c>
      <c r="J957" s="14"/>
      <c r="N957" s="39" t="str">
        <f>IF($F957="", "", IF(NOT($G957=""), "", NETWORKDAYS(Dashboard!$AJ$1, $F957, Timesheet!$S$50:$S$89)-1))</f>
        <v/>
      </c>
      <c r="P957" s="39" t="str">
        <f t="shared" si="31"/>
        <v/>
      </c>
    </row>
    <row r="958" spans="1:16" x14ac:dyDescent="0.25">
      <c r="A958" s="14"/>
      <c r="B958" s="150" t="str">
        <f t="shared" si="30"/>
        <v/>
      </c>
      <c r="C958" s="14"/>
      <c r="D958" s="460"/>
      <c r="E958" s="445"/>
      <c r="F958" s="478"/>
      <c r="G958" s="489"/>
      <c r="H958" s="14"/>
      <c r="I958" s="39" t="str">
        <f>IF($F958="", "", IF(NOT($G958=""), IF($F958&lt;$G958, $N$7, $N$6), IF($F958=Dashboard!$AJ$1, $N$4, IF($F958&lt;Dashboard!$AJ$1, $N$5, IF($N958&lt;=$N$8, $N$3, $N$2)))))</f>
        <v/>
      </c>
      <c r="J958" s="14"/>
      <c r="N958" s="39" t="str">
        <f>IF($F958="", "", IF(NOT($G958=""), "", NETWORKDAYS(Dashboard!$AJ$1, $F958, Timesheet!$S$50:$S$89)-1))</f>
        <v/>
      </c>
      <c r="P958" s="39" t="str">
        <f t="shared" si="31"/>
        <v/>
      </c>
    </row>
    <row r="959" spans="1:16" x14ac:dyDescent="0.25">
      <c r="A959" s="14"/>
      <c r="B959" s="150" t="str">
        <f t="shared" si="30"/>
        <v/>
      </c>
      <c r="C959" s="14"/>
      <c r="D959" s="460"/>
      <c r="E959" s="445"/>
      <c r="F959" s="478"/>
      <c r="G959" s="489"/>
      <c r="H959" s="14"/>
      <c r="I959" s="39" t="str">
        <f>IF($F959="", "", IF(NOT($G959=""), IF($F959&lt;$G959, $N$7, $N$6), IF($F959=Dashboard!$AJ$1, $N$4, IF($F959&lt;Dashboard!$AJ$1, $N$5, IF($N959&lt;=$N$8, $N$3, $N$2)))))</f>
        <v/>
      </c>
      <c r="J959" s="14"/>
      <c r="N959" s="39" t="str">
        <f>IF($F959="", "", IF(NOT($G959=""), "", NETWORKDAYS(Dashboard!$AJ$1, $F959, Timesheet!$S$50:$S$89)-1))</f>
        <v/>
      </c>
      <c r="P959" s="39" t="str">
        <f t="shared" si="31"/>
        <v/>
      </c>
    </row>
    <row r="960" spans="1:16" x14ac:dyDescent="0.25">
      <c r="A960" s="14"/>
      <c r="B960" s="150" t="str">
        <f t="shared" si="30"/>
        <v/>
      </c>
      <c r="C960" s="14"/>
      <c r="D960" s="460"/>
      <c r="E960" s="445"/>
      <c r="F960" s="478"/>
      <c r="G960" s="489"/>
      <c r="H960" s="14"/>
      <c r="I960" s="39" t="str">
        <f>IF($F960="", "", IF(NOT($G960=""), IF($F960&lt;$G960, $N$7, $N$6), IF($F960=Dashboard!$AJ$1, $N$4, IF($F960&lt;Dashboard!$AJ$1, $N$5, IF($N960&lt;=$N$8, $N$3, $N$2)))))</f>
        <v/>
      </c>
      <c r="J960" s="14"/>
      <c r="N960" s="39" t="str">
        <f>IF($F960="", "", IF(NOT($G960=""), "", NETWORKDAYS(Dashboard!$AJ$1, $F960, Timesheet!$S$50:$S$89)-1))</f>
        <v/>
      </c>
      <c r="P960" s="39" t="str">
        <f t="shared" si="31"/>
        <v/>
      </c>
    </row>
    <row r="961" spans="1:16" x14ac:dyDescent="0.25">
      <c r="A961" s="14"/>
      <c r="B961" s="150" t="str">
        <f t="shared" si="30"/>
        <v/>
      </c>
      <c r="C961" s="14"/>
      <c r="D961" s="460"/>
      <c r="E961" s="445"/>
      <c r="F961" s="478"/>
      <c r="G961" s="489"/>
      <c r="H961" s="14"/>
      <c r="I961" s="39" t="str">
        <f>IF($F961="", "", IF(NOT($G961=""), IF($F961&lt;$G961, $N$7, $N$6), IF($F961=Dashboard!$AJ$1, $N$4, IF($F961&lt;Dashboard!$AJ$1, $N$5, IF($N961&lt;=$N$8, $N$3, $N$2)))))</f>
        <v/>
      </c>
      <c r="J961" s="14"/>
      <c r="N961" s="39" t="str">
        <f>IF($F961="", "", IF(NOT($G961=""), "", NETWORKDAYS(Dashboard!$AJ$1, $F961, Timesheet!$S$50:$S$89)-1))</f>
        <v/>
      </c>
      <c r="P961" s="39" t="str">
        <f t="shared" si="31"/>
        <v/>
      </c>
    </row>
    <row r="962" spans="1:16" x14ac:dyDescent="0.25">
      <c r="A962" s="14"/>
      <c r="B962" s="150" t="str">
        <f t="shared" si="30"/>
        <v/>
      </c>
      <c r="C962" s="14"/>
      <c r="D962" s="460"/>
      <c r="E962" s="445"/>
      <c r="F962" s="478"/>
      <c r="G962" s="489"/>
      <c r="H962" s="14"/>
      <c r="I962" s="39" t="str">
        <f>IF($F962="", "", IF(NOT($G962=""), IF($F962&lt;$G962, $N$7, $N$6), IF($F962=Dashboard!$AJ$1, $N$4, IF($F962&lt;Dashboard!$AJ$1, $N$5, IF($N962&lt;=$N$8, $N$3, $N$2)))))</f>
        <v/>
      </c>
      <c r="J962" s="14"/>
      <c r="N962" s="39" t="str">
        <f>IF($F962="", "", IF(NOT($G962=""), "", NETWORKDAYS(Dashboard!$AJ$1, $F962, Timesheet!$S$50:$S$89)-1))</f>
        <v/>
      </c>
      <c r="P962" s="39" t="str">
        <f t="shared" si="31"/>
        <v/>
      </c>
    </row>
    <row r="963" spans="1:16" x14ac:dyDescent="0.25">
      <c r="A963" s="14"/>
      <c r="B963" s="150" t="str">
        <f t="shared" si="30"/>
        <v/>
      </c>
      <c r="C963" s="14"/>
      <c r="D963" s="460"/>
      <c r="E963" s="445"/>
      <c r="F963" s="478"/>
      <c r="G963" s="489"/>
      <c r="H963" s="14"/>
      <c r="I963" s="39" t="str">
        <f>IF($F963="", "", IF(NOT($G963=""), IF($F963&lt;$G963, $N$7, $N$6), IF($F963=Dashboard!$AJ$1, $N$4, IF($F963&lt;Dashboard!$AJ$1, $N$5, IF($N963&lt;=$N$8, $N$3, $N$2)))))</f>
        <v/>
      </c>
      <c r="J963" s="14"/>
      <c r="N963" s="39" t="str">
        <f>IF($F963="", "", IF(NOT($G963=""), "", NETWORKDAYS(Dashboard!$AJ$1, $F963, Timesheet!$S$50:$S$89)-1))</f>
        <v/>
      </c>
      <c r="P963" s="39" t="str">
        <f t="shared" si="31"/>
        <v/>
      </c>
    </row>
    <row r="964" spans="1:16" x14ac:dyDescent="0.25">
      <c r="A964" s="14"/>
      <c r="B964" s="150" t="str">
        <f t="shared" si="30"/>
        <v/>
      </c>
      <c r="C964" s="14"/>
      <c r="D964" s="460"/>
      <c r="E964" s="445"/>
      <c r="F964" s="478"/>
      <c r="G964" s="489"/>
      <c r="H964" s="14"/>
      <c r="I964" s="39" t="str">
        <f>IF($F964="", "", IF(NOT($G964=""), IF($F964&lt;$G964, $N$7, $N$6), IF($F964=Dashboard!$AJ$1, $N$4, IF($F964&lt;Dashboard!$AJ$1, $N$5, IF($N964&lt;=$N$8, $N$3, $N$2)))))</f>
        <v/>
      </c>
      <c r="J964" s="14"/>
      <c r="N964" s="39" t="str">
        <f>IF($F964="", "", IF(NOT($G964=""), "", NETWORKDAYS(Dashboard!$AJ$1, $F964, Timesheet!$S$50:$S$89)-1))</f>
        <v/>
      </c>
      <c r="P964" s="39" t="str">
        <f t="shared" si="31"/>
        <v/>
      </c>
    </row>
    <row r="965" spans="1:16" x14ac:dyDescent="0.25">
      <c r="A965" s="14"/>
      <c r="B965" s="150" t="str">
        <f t="shared" si="30"/>
        <v/>
      </c>
      <c r="C965" s="14"/>
      <c r="D965" s="460"/>
      <c r="E965" s="445"/>
      <c r="F965" s="478"/>
      <c r="G965" s="489"/>
      <c r="H965" s="14"/>
      <c r="I965" s="39" t="str">
        <f>IF($F965="", "", IF(NOT($G965=""), IF($F965&lt;$G965, $N$7, $N$6), IF($F965=Dashboard!$AJ$1, $N$4, IF($F965&lt;Dashboard!$AJ$1, $N$5, IF($N965&lt;=$N$8, $N$3, $N$2)))))</f>
        <v/>
      </c>
      <c r="J965" s="14"/>
      <c r="N965" s="39" t="str">
        <f>IF($F965="", "", IF(NOT($G965=""), "", NETWORKDAYS(Dashboard!$AJ$1, $F965, Timesheet!$S$50:$S$89)-1))</f>
        <v/>
      </c>
      <c r="P965" s="39" t="str">
        <f t="shared" si="31"/>
        <v/>
      </c>
    </row>
    <row r="966" spans="1:16" x14ac:dyDescent="0.25">
      <c r="A966" s="14"/>
      <c r="B966" s="150" t="str">
        <f t="shared" si="30"/>
        <v/>
      </c>
      <c r="C966" s="14"/>
      <c r="D966" s="460"/>
      <c r="E966" s="445"/>
      <c r="F966" s="478"/>
      <c r="G966" s="489"/>
      <c r="H966" s="14"/>
      <c r="I966" s="39" t="str">
        <f>IF($F966="", "", IF(NOT($G966=""), IF($F966&lt;$G966, $N$7, $N$6), IF($F966=Dashboard!$AJ$1, $N$4, IF($F966&lt;Dashboard!$AJ$1, $N$5, IF($N966&lt;=$N$8, $N$3, $N$2)))))</f>
        <v/>
      </c>
      <c r="J966" s="14"/>
      <c r="N966" s="39" t="str">
        <f>IF($F966="", "", IF(NOT($G966=""), "", NETWORKDAYS(Dashboard!$AJ$1, $F966, Timesheet!$S$50:$S$89)-1))</f>
        <v/>
      </c>
      <c r="P966" s="39" t="str">
        <f t="shared" si="31"/>
        <v/>
      </c>
    </row>
    <row r="967" spans="1:16" x14ac:dyDescent="0.25">
      <c r="A967" s="14"/>
      <c r="B967" s="150" t="str">
        <f t="shared" si="30"/>
        <v/>
      </c>
      <c r="C967" s="14"/>
      <c r="D967" s="460"/>
      <c r="E967" s="445"/>
      <c r="F967" s="478"/>
      <c r="G967" s="489"/>
      <c r="H967" s="14"/>
      <c r="I967" s="39" t="str">
        <f>IF($F967="", "", IF(NOT($G967=""), IF($F967&lt;$G967, $N$7, $N$6), IF($F967=Dashboard!$AJ$1, $N$4, IF($F967&lt;Dashboard!$AJ$1, $N$5, IF($N967&lt;=$N$8, $N$3, $N$2)))))</f>
        <v/>
      </c>
      <c r="J967" s="14"/>
      <c r="N967" s="39" t="str">
        <f>IF($F967="", "", IF(NOT($G967=""), "", NETWORKDAYS(Dashboard!$AJ$1, $F967, Timesheet!$S$50:$S$89)-1))</f>
        <v/>
      </c>
      <c r="P967" s="39" t="str">
        <f t="shared" si="31"/>
        <v/>
      </c>
    </row>
    <row r="968" spans="1:16" x14ac:dyDescent="0.25">
      <c r="A968" s="14"/>
      <c r="B968" s="150" t="str">
        <f t="shared" si="30"/>
        <v/>
      </c>
      <c r="C968" s="14"/>
      <c r="D968" s="460"/>
      <c r="E968" s="445"/>
      <c r="F968" s="478"/>
      <c r="G968" s="489"/>
      <c r="H968" s="14"/>
      <c r="I968" s="39" t="str">
        <f>IF($F968="", "", IF(NOT($G968=""), IF($F968&lt;$G968, $N$7, $N$6), IF($F968=Dashboard!$AJ$1, $N$4, IF($F968&lt;Dashboard!$AJ$1, $N$5, IF($N968&lt;=$N$8, $N$3, $N$2)))))</f>
        <v/>
      </c>
      <c r="J968" s="14"/>
      <c r="N968" s="39" t="str">
        <f>IF($F968="", "", IF(NOT($G968=""), "", NETWORKDAYS(Dashboard!$AJ$1, $F968, Timesheet!$S$50:$S$89)-1))</f>
        <v/>
      </c>
      <c r="P968" s="39" t="str">
        <f t="shared" si="31"/>
        <v/>
      </c>
    </row>
    <row r="969" spans="1:16" x14ac:dyDescent="0.25">
      <c r="A969" s="14"/>
      <c r="B969" s="150" t="str">
        <f t="shared" si="30"/>
        <v/>
      </c>
      <c r="C969" s="14"/>
      <c r="D969" s="460"/>
      <c r="E969" s="445"/>
      <c r="F969" s="478"/>
      <c r="G969" s="489"/>
      <c r="H969" s="14"/>
      <c r="I969" s="39" t="str">
        <f>IF($F969="", "", IF(NOT($G969=""), IF($F969&lt;$G969, $N$7, $N$6), IF($F969=Dashboard!$AJ$1, $N$4, IF($F969&lt;Dashboard!$AJ$1, $N$5, IF($N969&lt;=$N$8, $N$3, $N$2)))))</f>
        <v/>
      </c>
      <c r="J969" s="14"/>
      <c r="N969" s="39" t="str">
        <f>IF($F969="", "", IF(NOT($G969=""), "", NETWORKDAYS(Dashboard!$AJ$1, $F969, Timesheet!$S$50:$S$89)-1))</f>
        <v/>
      </c>
      <c r="P969" s="39" t="str">
        <f t="shared" si="31"/>
        <v/>
      </c>
    </row>
    <row r="970" spans="1:16" x14ac:dyDescent="0.25">
      <c r="A970" s="14"/>
      <c r="B970" s="150" t="str">
        <f t="shared" si="30"/>
        <v/>
      </c>
      <c r="C970" s="14"/>
      <c r="D970" s="460"/>
      <c r="E970" s="445"/>
      <c r="F970" s="478"/>
      <c r="G970" s="489"/>
      <c r="H970" s="14"/>
      <c r="I970" s="39" t="str">
        <f>IF($F970="", "", IF(NOT($G970=""), IF($F970&lt;$G970, $N$7, $N$6), IF($F970=Dashboard!$AJ$1, $N$4, IF($F970&lt;Dashboard!$AJ$1, $N$5, IF($N970&lt;=$N$8, $N$3, $N$2)))))</f>
        <v/>
      </c>
      <c r="J970" s="14"/>
      <c r="N970" s="39" t="str">
        <f>IF($F970="", "", IF(NOT($G970=""), "", NETWORKDAYS(Dashboard!$AJ$1, $F970, Timesheet!$S$50:$S$89)-1))</f>
        <v/>
      </c>
      <c r="P970" s="39" t="str">
        <f t="shared" si="31"/>
        <v/>
      </c>
    </row>
    <row r="971" spans="1:16" x14ac:dyDescent="0.25">
      <c r="A971" s="14"/>
      <c r="B971" s="150" t="str">
        <f t="shared" si="30"/>
        <v/>
      </c>
      <c r="C971" s="14"/>
      <c r="D971" s="460"/>
      <c r="E971" s="445"/>
      <c r="F971" s="478"/>
      <c r="G971" s="489"/>
      <c r="H971" s="14"/>
      <c r="I971" s="39" t="str">
        <f>IF($F971="", "", IF(NOT($G971=""), IF($F971&lt;$G971, $N$7, $N$6), IF($F971=Dashboard!$AJ$1, $N$4, IF($F971&lt;Dashboard!$AJ$1, $N$5, IF($N971&lt;=$N$8, $N$3, $N$2)))))</f>
        <v/>
      </c>
      <c r="J971" s="14"/>
      <c r="N971" s="39" t="str">
        <f>IF($F971="", "", IF(NOT($G971=""), "", NETWORKDAYS(Dashboard!$AJ$1, $F971, Timesheet!$S$50:$S$89)-1))</f>
        <v/>
      </c>
      <c r="P971" s="39" t="str">
        <f t="shared" si="31"/>
        <v/>
      </c>
    </row>
    <row r="972" spans="1:16" x14ac:dyDescent="0.25">
      <c r="A972" s="14"/>
      <c r="B972" s="150" t="str">
        <f t="shared" ref="B972:B989" si="32">IFERROR(INDEX($B$5:$B$7, MATCH($I972, $D$5:$D$7, 0)), "")</f>
        <v/>
      </c>
      <c r="C972" s="14"/>
      <c r="D972" s="460"/>
      <c r="E972" s="445"/>
      <c r="F972" s="478"/>
      <c r="G972" s="489"/>
      <c r="H972" s="14"/>
      <c r="I972" s="39" t="str">
        <f>IF($F972="", "", IF(NOT($G972=""), IF($F972&lt;$G972, $N$7, $N$6), IF($F972=Dashboard!$AJ$1, $N$4, IF($F972&lt;Dashboard!$AJ$1, $N$5, IF($N972&lt;=$N$8, $N$3, $N$2)))))</f>
        <v/>
      </c>
      <c r="J972" s="14"/>
      <c r="N972" s="39" t="str">
        <f>IF($F972="", "", IF(NOT($G972=""), "", NETWORKDAYS(Dashboard!$AJ$1, $F972, Timesheet!$S$50:$S$89)-1))</f>
        <v/>
      </c>
      <c r="P972" s="39" t="str">
        <f t="shared" ref="P972:P989" si="33">IF($I972="", "", IF(COUNTIF($G$2:$G$5, $I972)&gt;0, $P$7, $I972))</f>
        <v/>
      </c>
    </row>
    <row r="973" spans="1:16" x14ac:dyDescent="0.25">
      <c r="A973" s="14"/>
      <c r="B973" s="150" t="str">
        <f t="shared" si="32"/>
        <v/>
      </c>
      <c r="C973" s="14"/>
      <c r="D973" s="460"/>
      <c r="E973" s="445"/>
      <c r="F973" s="478"/>
      <c r="G973" s="489"/>
      <c r="H973" s="14"/>
      <c r="I973" s="39" t="str">
        <f>IF($F973="", "", IF(NOT($G973=""), IF($F973&lt;$G973, $N$7, $N$6), IF($F973=Dashboard!$AJ$1, $N$4, IF($F973&lt;Dashboard!$AJ$1, $N$5, IF($N973&lt;=$N$8, $N$3, $N$2)))))</f>
        <v/>
      </c>
      <c r="J973" s="14"/>
      <c r="N973" s="39" t="str">
        <f>IF($F973="", "", IF(NOT($G973=""), "", NETWORKDAYS(Dashboard!$AJ$1, $F973, Timesheet!$S$50:$S$89)-1))</f>
        <v/>
      </c>
      <c r="P973" s="39" t="str">
        <f t="shared" si="33"/>
        <v/>
      </c>
    </row>
    <row r="974" spans="1:16" x14ac:dyDescent="0.25">
      <c r="A974" s="14"/>
      <c r="B974" s="150" t="str">
        <f t="shared" si="32"/>
        <v/>
      </c>
      <c r="C974" s="14"/>
      <c r="D974" s="460"/>
      <c r="E974" s="445"/>
      <c r="F974" s="478"/>
      <c r="G974" s="489"/>
      <c r="H974" s="14"/>
      <c r="I974" s="39" t="str">
        <f>IF($F974="", "", IF(NOT($G974=""), IF($F974&lt;$G974, $N$7, $N$6), IF($F974=Dashboard!$AJ$1, $N$4, IF($F974&lt;Dashboard!$AJ$1, $N$5, IF($N974&lt;=$N$8, $N$3, $N$2)))))</f>
        <v/>
      </c>
      <c r="J974" s="14"/>
      <c r="N974" s="39" t="str">
        <f>IF($F974="", "", IF(NOT($G974=""), "", NETWORKDAYS(Dashboard!$AJ$1, $F974, Timesheet!$S$50:$S$89)-1))</f>
        <v/>
      </c>
      <c r="P974" s="39" t="str">
        <f t="shared" si="33"/>
        <v/>
      </c>
    </row>
    <row r="975" spans="1:16" x14ac:dyDescent="0.25">
      <c r="A975" s="14"/>
      <c r="B975" s="150" t="str">
        <f t="shared" si="32"/>
        <v/>
      </c>
      <c r="C975" s="14"/>
      <c r="D975" s="460"/>
      <c r="E975" s="445"/>
      <c r="F975" s="478"/>
      <c r="G975" s="489"/>
      <c r="H975" s="14"/>
      <c r="I975" s="39" t="str">
        <f>IF($F975="", "", IF(NOT($G975=""), IF($F975&lt;$G975, $N$7, $N$6), IF($F975=Dashboard!$AJ$1, $N$4, IF($F975&lt;Dashboard!$AJ$1, $N$5, IF($N975&lt;=$N$8, $N$3, $N$2)))))</f>
        <v/>
      </c>
      <c r="J975" s="14"/>
      <c r="N975" s="39" t="str">
        <f>IF($F975="", "", IF(NOT($G975=""), "", NETWORKDAYS(Dashboard!$AJ$1, $F975, Timesheet!$S$50:$S$89)-1))</f>
        <v/>
      </c>
      <c r="P975" s="39" t="str">
        <f t="shared" si="33"/>
        <v/>
      </c>
    </row>
    <row r="976" spans="1:16" x14ac:dyDescent="0.25">
      <c r="A976" s="14"/>
      <c r="B976" s="150" t="str">
        <f t="shared" si="32"/>
        <v/>
      </c>
      <c r="C976" s="14"/>
      <c r="D976" s="460"/>
      <c r="E976" s="445"/>
      <c r="F976" s="478"/>
      <c r="G976" s="489"/>
      <c r="H976" s="14"/>
      <c r="I976" s="39" t="str">
        <f>IF($F976="", "", IF(NOT($G976=""), IF($F976&lt;$G976, $N$7, $N$6), IF($F976=Dashboard!$AJ$1, $N$4, IF($F976&lt;Dashboard!$AJ$1, $N$5, IF($N976&lt;=$N$8, $N$3, $N$2)))))</f>
        <v/>
      </c>
      <c r="J976" s="14"/>
      <c r="N976" s="39" t="str">
        <f>IF($F976="", "", IF(NOT($G976=""), "", NETWORKDAYS(Dashboard!$AJ$1, $F976, Timesheet!$S$50:$S$89)-1))</f>
        <v/>
      </c>
      <c r="P976" s="39" t="str">
        <f t="shared" si="33"/>
        <v/>
      </c>
    </row>
    <row r="977" spans="1:16" x14ac:dyDescent="0.25">
      <c r="A977" s="14"/>
      <c r="B977" s="150" t="str">
        <f t="shared" si="32"/>
        <v/>
      </c>
      <c r="C977" s="14"/>
      <c r="D977" s="460"/>
      <c r="E977" s="445"/>
      <c r="F977" s="478"/>
      <c r="G977" s="489"/>
      <c r="H977" s="14"/>
      <c r="I977" s="39" t="str">
        <f>IF($F977="", "", IF(NOT($G977=""), IF($F977&lt;$G977, $N$7, $N$6), IF($F977=Dashboard!$AJ$1, $N$4, IF($F977&lt;Dashboard!$AJ$1, $N$5, IF($N977&lt;=$N$8, $N$3, $N$2)))))</f>
        <v/>
      </c>
      <c r="J977" s="14"/>
      <c r="N977" s="39" t="str">
        <f>IF($F977="", "", IF(NOT($G977=""), "", NETWORKDAYS(Dashboard!$AJ$1, $F977, Timesheet!$S$50:$S$89)-1))</f>
        <v/>
      </c>
      <c r="P977" s="39" t="str">
        <f t="shared" si="33"/>
        <v/>
      </c>
    </row>
    <row r="978" spans="1:16" x14ac:dyDescent="0.25">
      <c r="A978" s="14"/>
      <c r="B978" s="150" t="str">
        <f t="shared" si="32"/>
        <v/>
      </c>
      <c r="C978" s="14"/>
      <c r="D978" s="460"/>
      <c r="E978" s="445"/>
      <c r="F978" s="478"/>
      <c r="G978" s="489"/>
      <c r="H978" s="14"/>
      <c r="I978" s="39" t="str">
        <f>IF($F978="", "", IF(NOT($G978=""), IF($F978&lt;$G978, $N$7, $N$6), IF($F978=Dashboard!$AJ$1, $N$4, IF($F978&lt;Dashboard!$AJ$1, $N$5, IF($N978&lt;=$N$8, $N$3, $N$2)))))</f>
        <v/>
      </c>
      <c r="J978" s="14"/>
      <c r="N978" s="39" t="str">
        <f>IF($F978="", "", IF(NOT($G978=""), "", NETWORKDAYS(Dashboard!$AJ$1, $F978, Timesheet!$S$50:$S$89)-1))</f>
        <v/>
      </c>
      <c r="P978" s="39" t="str">
        <f t="shared" si="33"/>
        <v/>
      </c>
    </row>
    <row r="979" spans="1:16" x14ac:dyDescent="0.25">
      <c r="A979" s="14"/>
      <c r="B979" s="150" t="str">
        <f t="shared" si="32"/>
        <v/>
      </c>
      <c r="C979" s="14"/>
      <c r="D979" s="460"/>
      <c r="E979" s="445"/>
      <c r="F979" s="478"/>
      <c r="G979" s="489"/>
      <c r="H979" s="14"/>
      <c r="I979" s="39" t="str">
        <f>IF($F979="", "", IF(NOT($G979=""), IF($F979&lt;$G979, $N$7, $N$6), IF($F979=Dashboard!$AJ$1, $N$4, IF($F979&lt;Dashboard!$AJ$1, $N$5, IF($N979&lt;=$N$8, $N$3, $N$2)))))</f>
        <v/>
      </c>
      <c r="J979" s="14"/>
      <c r="N979" s="39" t="str">
        <f>IF($F979="", "", IF(NOT($G979=""), "", NETWORKDAYS(Dashboard!$AJ$1, $F979, Timesheet!$S$50:$S$89)-1))</f>
        <v/>
      </c>
      <c r="P979" s="39" t="str">
        <f t="shared" si="33"/>
        <v/>
      </c>
    </row>
    <row r="980" spans="1:16" x14ac:dyDescent="0.25">
      <c r="A980" s="14"/>
      <c r="B980" s="150" t="str">
        <f t="shared" si="32"/>
        <v/>
      </c>
      <c r="C980" s="14"/>
      <c r="D980" s="460"/>
      <c r="E980" s="445"/>
      <c r="F980" s="478"/>
      <c r="G980" s="489"/>
      <c r="H980" s="14"/>
      <c r="I980" s="39" t="str">
        <f>IF($F980="", "", IF(NOT($G980=""), IF($F980&lt;$G980, $N$7, $N$6), IF($F980=Dashboard!$AJ$1, $N$4, IF($F980&lt;Dashboard!$AJ$1, $N$5, IF($N980&lt;=$N$8, $N$3, $N$2)))))</f>
        <v/>
      </c>
      <c r="J980" s="14"/>
      <c r="N980" s="39" t="str">
        <f>IF($F980="", "", IF(NOT($G980=""), "", NETWORKDAYS(Dashboard!$AJ$1, $F980, Timesheet!$S$50:$S$89)-1))</f>
        <v/>
      </c>
      <c r="P980" s="39" t="str">
        <f t="shared" si="33"/>
        <v/>
      </c>
    </row>
    <row r="981" spans="1:16" x14ac:dyDescent="0.25">
      <c r="A981" s="14"/>
      <c r="B981" s="150" t="str">
        <f t="shared" si="32"/>
        <v/>
      </c>
      <c r="C981" s="14"/>
      <c r="D981" s="460"/>
      <c r="E981" s="445"/>
      <c r="F981" s="478"/>
      <c r="G981" s="489"/>
      <c r="H981" s="14"/>
      <c r="I981" s="39" t="str">
        <f>IF($F981="", "", IF(NOT($G981=""), IF($F981&lt;$G981, $N$7, $N$6), IF($F981=Dashboard!$AJ$1, $N$4, IF($F981&lt;Dashboard!$AJ$1, $N$5, IF($N981&lt;=$N$8, $N$3, $N$2)))))</f>
        <v/>
      </c>
      <c r="J981" s="14"/>
      <c r="N981" s="39" t="str">
        <f>IF($F981="", "", IF(NOT($G981=""), "", NETWORKDAYS(Dashboard!$AJ$1, $F981, Timesheet!$S$50:$S$89)-1))</f>
        <v/>
      </c>
      <c r="P981" s="39" t="str">
        <f t="shared" si="33"/>
        <v/>
      </c>
    </row>
    <row r="982" spans="1:16" x14ac:dyDescent="0.25">
      <c r="A982" s="14"/>
      <c r="B982" s="150" t="str">
        <f t="shared" si="32"/>
        <v/>
      </c>
      <c r="C982" s="14"/>
      <c r="D982" s="460"/>
      <c r="E982" s="445"/>
      <c r="F982" s="478"/>
      <c r="G982" s="489"/>
      <c r="H982" s="14"/>
      <c r="I982" s="39" t="str">
        <f>IF($F982="", "", IF(NOT($G982=""), IF($F982&lt;$G982, $N$7, $N$6), IF($F982=Dashboard!$AJ$1, $N$4, IF($F982&lt;Dashboard!$AJ$1, $N$5, IF($N982&lt;=$N$8, $N$3, $N$2)))))</f>
        <v/>
      </c>
      <c r="J982" s="14"/>
      <c r="N982" s="39" t="str">
        <f>IF($F982="", "", IF(NOT($G982=""), "", NETWORKDAYS(Dashboard!$AJ$1, $F982, Timesheet!$S$50:$S$89)-1))</f>
        <v/>
      </c>
      <c r="P982" s="39" t="str">
        <f t="shared" si="33"/>
        <v/>
      </c>
    </row>
    <row r="983" spans="1:16" x14ac:dyDescent="0.25">
      <c r="A983" s="14"/>
      <c r="B983" s="150" t="str">
        <f t="shared" si="32"/>
        <v/>
      </c>
      <c r="C983" s="14"/>
      <c r="D983" s="460"/>
      <c r="E983" s="445"/>
      <c r="F983" s="478"/>
      <c r="G983" s="489"/>
      <c r="H983" s="14"/>
      <c r="I983" s="39" t="str">
        <f>IF($F983="", "", IF(NOT($G983=""), IF($F983&lt;$G983, $N$7, $N$6), IF($F983=Dashboard!$AJ$1, $N$4, IF($F983&lt;Dashboard!$AJ$1, $N$5, IF($N983&lt;=$N$8, $N$3, $N$2)))))</f>
        <v/>
      </c>
      <c r="J983" s="14"/>
      <c r="N983" s="39" t="str">
        <f>IF($F983="", "", IF(NOT($G983=""), "", NETWORKDAYS(Dashboard!$AJ$1, $F983, Timesheet!$S$50:$S$89)-1))</f>
        <v/>
      </c>
      <c r="P983" s="39" t="str">
        <f t="shared" si="33"/>
        <v/>
      </c>
    </row>
    <row r="984" spans="1:16" x14ac:dyDescent="0.25">
      <c r="A984" s="14"/>
      <c r="B984" s="150" t="str">
        <f t="shared" si="32"/>
        <v/>
      </c>
      <c r="C984" s="14"/>
      <c r="D984" s="460"/>
      <c r="E984" s="445"/>
      <c r="F984" s="478"/>
      <c r="G984" s="489"/>
      <c r="H984" s="14"/>
      <c r="I984" s="39" t="str">
        <f>IF($F984="", "", IF(NOT($G984=""), IF($F984&lt;$G984, $N$7, $N$6), IF($F984=Dashboard!$AJ$1, $N$4, IF($F984&lt;Dashboard!$AJ$1, $N$5, IF($N984&lt;=$N$8, $N$3, $N$2)))))</f>
        <v/>
      </c>
      <c r="J984" s="14"/>
      <c r="N984" s="39" t="str">
        <f>IF($F984="", "", IF(NOT($G984=""), "", NETWORKDAYS(Dashboard!$AJ$1, $F984, Timesheet!$S$50:$S$89)-1))</f>
        <v/>
      </c>
      <c r="P984" s="39" t="str">
        <f t="shared" si="33"/>
        <v/>
      </c>
    </row>
    <row r="985" spans="1:16" x14ac:dyDescent="0.25">
      <c r="A985" s="14"/>
      <c r="B985" s="150" t="str">
        <f t="shared" si="32"/>
        <v/>
      </c>
      <c r="C985" s="14"/>
      <c r="D985" s="460"/>
      <c r="E985" s="445"/>
      <c r="F985" s="478"/>
      <c r="G985" s="489"/>
      <c r="H985" s="14"/>
      <c r="I985" s="39" t="str">
        <f>IF($F985="", "", IF(NOT($G985=""), IF($F985&lt;$G985, $N$7, $N$6), IF($F985=Dashboard!$AJ$1, $N$4, IF($F985&lt;Dashboard!$AJ$1, $N$5, IF($N985&lt;=$N$8, $N$3, $N$2)))))</f>
        <v/>
      </c>
      <c r="J985" s="14"/>
      <c r="N985" s="39" t="str">
        <f>IF($F985="", "", IF(NOT($G985=""), "", NETWORKDAYS(Dashboard!$AJ$1, $F985, Timesheet!$S$50:$S$89)-1))</f>
        <v/>
      </c>
      <c r="P985" s="39" t="str">
        <f t="shared" si="33"/>
        <v/>
      </c>
    </row>
    <row r="986" spans="1:16" x14ac:dyDescent="0.25">
      <c r="A986" s="14"/>
      <c r="B986" s="150" t="str">
        <f t="shared" si="32"/>
        <v/>
      </c>
      <c r="C986" s="14"/>
      <c r="D986" s="460"/>
      <c r="E986" s="445"/>
      <c r="F986" s="478"/>
      <c r="G986" s="489"/>
      <c r="H986" s="14"/>
      <c r="I986" s="39" t="str">
        <f>IF($F986="", "", IF(NOT($G986=""), IF($F986&lt;$G986, $N$7, $N$6), IF($F986=Dashboard!$AJ$1, $N$4, IF($F986&lt;Dashboard!$AJ$1, $N$5, IF($N986&lt;=$N$8, $N$3, $N$2)))))</f>
        <v/>
      </c>
      <c r="J986" s="14"/>
      <c r="N986" s="39" t="str">
        <f>IF($F986="", "", IF(NOT($G986=""), "", NETWORKDAYS(Dashboard!$AJ$1, $F986, Timesheet!$S$50:$S$89)-1))</f>
        <v/>
      </c>
      <c r="P986" s="39" t="str">
        <f t="shared" si="33"/>
        <v/>
      </c>
    </row>
    <row r="987" spans="1:16" x14ac:dyDescent="0.25">
      <c r="A987" s="14"/>
      <c r="B987" s="150" t="str">
        <f t="shared" si="32"/>
        <v/>
      </c>
      <c r="C987" s="14"/>
      <c r="D987" s="460"/>
      <c r="E987" s="445"/>
      <c r="F987" s="478"/>
      <c r="G987" s="489"/>
      <c r="H987" s="14"/>
      <c r="I987" s="39" t="str">
        <f>IF($F987="", "", IF(NOT($G987=""), IF($F987&lt;$G987, $N$7, $N$6), IF($F987=Dashboard!$AJ$1, $N$4, IF($F987&lt;Dashboard!$AJ$1, $N$5, IF($N987&lt;=$N$8, $N$3, $N$2)))))</f>
        <v/>
      </c>
      <c r="J987" s="14"/>
      <c r="N987" s="39" t="str">
        <f>IF($F987="", "", IF(NOT($G987=""), "", NETWORKDAYS(Dashboard!$AJ$1, $F987, Timesheet!$S$50:$S$89)-1))</f>
        <v/>
      </c>
      <c r="P987" s="39" t="str">
        <f t="shared" si="33"/>
        <v/>
      </c>
    </row>
    <row r="988" spans="1:16" x14ac:dyDescent="0.25">
      <c r="A988" s="14"/>
      <c r="B988" s="150" t="str">
        <f t="shared" si="32"/>
        <v/>
      </c>
      <c r="C988" s="14"/>
      <c r="D988" s="460"/>
      <c r="E988" s="445"/>
      <c r="F988" s="478"/>
      <c r="G988" s="489"/>
      <c r="H988" s="14"/>
      <c r="I988" s="39" t="str">
        <f>IF($F988="", "", IF(NOT($G988=""), IF($F988&lt;$G988, $N$7, $N$6), IF($F988=Dashboard!$AJ$1, $N$4, IF($F988&lt;Dashboard!$AJ$1, $N$5, IF($N988&lt;=$N$8, $N$3, $N$2)))))</f>
        <v/>
      </c>
      <c r="J988" s="14"/>
      <c r="N988" s="39" t="str">
        <f>IF($F988="", "", IF(NOT($G988=""), "", NETWORKDAYS(Dashboard!$AJ$1, $F988, Timesheet!$S$50:$S$89)-1))</f>
        <v/>
      </c>
      <c r="P988" s="39" t="str">
        <f t="shared" si="33"/>
        <v/>
      </c>
    </row>
    <row r="989" spans="1:16" x14ac:dyDescent="0.25">
      <c r="A989" s="14"/>
      <c r="B989" s="151" t="str">
        <f t="shared" si="32"/>
        <v/>
      </c>
      <c r="C989" s="14"/>
      <c r="D989" s="464"/>
      <c r="E989" s="452"/>
      <c r="F989" s="480"/>
      <c r="G989" s="490"/>
      <c r="H989" s="14"/>
      <c r="I989" s="40" t="str">
        <f>IF($F989="", "", IF(NOT($G989=""), IF($F989&lt;$G989, $N$7, $N$6), IF($F989=Dashboard!$AJ$1, $N$4, IF($F989&lt;Dashboard!$AJ$1, $N$5, IF($N989&lt;=$N$8, $N$3, $N$2)))))</f>
        <v/>
      </c>
      <c r="J989" s="14"/>
      <c r="N989" s="40" t="str">
        <f>IF($F989="", "", IF(NOT($G989=""), "", NETWORKDAYS(Dashboard!$AJ$1, $F989, Timesheet!$S$50:$S$89)-1))</f>
        <v/>
      </c>
      <c r="P989" s="40" t="str">
        <f t="shared" si="33"/>
        <v/>
      </c>
    </row>
    <row r="990" spans="1:16" x14ac:dyDescent="0.25">
      <c r="A990" s="14"/>
      <c r="B990" s="14"/>
      <c r="C990" s="14"/>
      <c r="D990" s="14"/>
      <c r="E990" s="14"/>
      <c r="F990" s="14"/>
      <c r="G990" s="14"/>
      <c r="H990" s="14"/>
      <c r="I990" s="14"/>
      <c r="J990" s="14"/>
    </row>
  </sheetData>
  <sheetProtection algorithmName="SHA-512" hashValue="y0dAG+ILysOJBYsdnZahwQXZUMD2kS7eJqPEUnVhrJ1cj4bMEfI/aIJ0S8QN/Ni8HVew7j3FN+hj126G/qh46Q==" saltValue="+wS/1vuAJfRnSMl3Uv2fFw==" spinCount="100000" sheet="1" objects="1" scenarios="1" sort="0" autoFilter="0"/>
  <autoFilter ref="D10:G15" xr:uid="{FA0927A3-3315-48A0-8F30-411FD033FAC3}"/>
  <mergeCells count="3">
    <mergeCell ref="L8:M8"/>
    <mergeCell ref="E5:E7"/>
    <mergeCell ref="B2:D3"/>
  </mergeCells>
  <conditionalFormatting sqref="I11:I989">
    <cfRule type="expression" dxfId="66" priority="7">
      <formula>I11=$N$7</formula>
    </cfRule>
    <cfRule type="expression" dxfId="65" priority="8">
      <formula>I11=$N$6</formula>
    </cfRule>
    <cfRule type="expression" dxfId="64" priority="9">
      <formula>I11=$N$5</formula>
    </cfRule>
    <cfRule type="expression" dxfId="63" priority="10">
      <formula>I11=$N$4</formula>
    </cfRule>
    <cfRule type="expression" dxfId="62" priority="11">
      <formula>I11=$N$3</formula>
    </cfRule>
    <cfRule type="expression" dxfId="61" priority="12">
      <formula>I11=$N$2</formula>
    </cfRule>
  </conditionalFormatting>
  <conditionalFormatting sqref="I3">
    <cfRule type="expression" dxfId="60" priority="6">
      <formula>$I$3&gt;0</formula>
    </cfRule>
  </conditionalFormatting>
  <conditionalFormatting sqref="I4">
    <cfRule type="expression" dxfId="59" priority="5">
      <formula>$I$4&gt;0</formula>
    </cfRule>
  </conditionalFormatting>
  <conditionalFormatting sqref="I5">
    <cfRule type="expression" dxfId="58" priority="4">
      <formula>$I$5&gt;0</formula>
    </cfRule>
  </conditionalFormatting>
  <conditionalFormatting sqref="B11:B989">
    <cfRule type="expression" dxfId="57" priority="1">
      <formula>$I11=$N$3</formula>
    </cfRule>
    <cfRule type="expression" dxfId="56" priority="2">
      <formula>$I11=$N$4</formula>
    </cfRule>
    <cfRule type="expression" dxfId="55" priority="3">
      <formula>$I11=$N$5</formula>
    </cfRule>
  </conditionalFormatting>
  <pageMargins left="0.7" right="0.7" top="0.75" bottom="0.75" header="0.3" footer="0.3"/>
  <pageSetup paperSize="9"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A3A76-6BC2-450F-B620-2CEF999C8231}">
  <sheetPr>
    <tabColor rgb="FFAF240D"/>
  </sheetPr>
  <dimension ref="A1:R264"/>
  <sheetViews>
    <sheetView zoomScaleNormal="100" workbookViewId="0">
      <pane ySplit="10" topLeftCell="A11" activePane="bottomLeft" state="frozen"/>
      <selection pane="bottomLeft"/>
    </sheetView>
  </sheetViews>
  <sheetFormatPr defaultColWidth="0" defaultRowHeight="15" zeroHeight="1" x14ac:dyDescent="0.25"/>
  <cols>
    <col min="1" max="3" width="2.85546875" style="1" customWidth="1"/>
    <col min="4" max="5" width="17.140625" style="1" customWidth="1"/>
    <col min="6" max="6" width="14.28515625" style="1" customWidth="1"/>
    <col min="7" max="7" width="17.140625" style="1" customWidth="1"/>
    <col min="8" max="8" width="14.28515625" style="1" customWidth="1"/>
    <col min="9" max="9" width="2.85546875" style="1" customWidth="1"/>
    <col min="10" max="10" width="17.140625" style="1" customWidth="1"/>
    <col min="11" max="11" width="2.85546875" style="1" customWidth="1"/>
    <col min="12" max="12" width="17.140625" style="1" customWidth="1"/>
    <col min="13" max="13" width="2.85546875" style="1" customWidth="1"/>
    <col min="14" max="16" width="9.140625" style="1" hidden="1" customWidth="1"/>
    <col min="17" max="17" width="2.85546875" style="1" hidden="1" customWidth="1"/>
    <col min="18" max="18" width="17.140625" style="166" hidden="1" customWidth="1"/>
    <col min="19" max="16384" width="9.140625" style="1" hidden="1"/>
  </cols>
  <sheetData>
    <row r="1" spans="1:18" x14ac:dyDescent="0.25">
      <c r="A1" s="14"/>
      <c r="B1" s="14"/>
      <c r="C1" s="14"/>
      <c r="D1" s="14"/>
      <c r="E1" s="14"/>
      <c r="F1" s="14"/>
      <c r="G1" s="14"/>
      <c r="H1" s="14"/>
      <c r="I1" s="14"/>
      <c r="J1" s="14"/>
      <c r="K1" s="14"/>
      <c r="L1" s="14"/>
      <c r="M1" s="14"/>
    </row>
    <row r="2" spans="1:18" ht="15" customHeight="1" x14ac:dyDescent="0.25">
      <c r="A2" s="14"/>
      <c r="B2" s="766" t="s">
        <v>148</v>
      </c>
      <c r="C2" s="784"/>
      <c r="D2" s="767"/>
      <c r="E2" s="789" t="s">
        <v>370</v>
      </c>
      <c r="F2" s="790"/>
      <c r="G2" s="389">
        <f>SUM($F$11:$F$263)</f>
        <v>4600</v>
      </c>
      <c r="H2" s="793" t="str">
        <f>IF($G$2&gt;=$G$3, Expenses!$L$5, Expenses!$L$6)</f>
        <v>✓</v>
      </c>
      <c r="I2" s="503" t="s">
        <v>152</v>
      </c>
      <c r="J2" s="504"/>
      <c r="K2" s="504"/>
      <c r="L2" s="505"/>
      <c r="M2" s="14"/>
    </row>
    <row r="3" spans="1:18" ht="15" customHeight="1" x14ac:dyDescent="0.25">
      <c r="A3" s="14"/>
      <c r="B3" s="768"/>
      <c r="C3" s="785"/>
      <c r="D3" s="769"/>
      <c r="E3" s="791" t="s">
        <v>371</v>
      </c>
      <c r="F3" s="792"/>
      <c r="G3" s="389">
        <f>'J&amp;C Details'!$AN$8</f>
        <v>4600</v>
      </c>
      <c r="H3" s="793"/>
      <c r="I3" s="14"/>
      <c r="J3" s="168"/>
      <c r="K3" s="14"/>
      <c r="L3" s="14"/>
      <c r="M3" s="14"/>
    </row>
    <row r="4" spans="1:18" x14ac:dyDescent="0.25">
      <c r="A4" s="14"/>
      <c r="B4" s="14"/>
      <c r="C4" s="14"/>
      <c r="D4" s="14"/>
      <c r="E4" s="14"/>
      <c r="F4" s="14"/>
      <c r="G4" s="14"/>
      <c r="H4" s="14"/>
      <c r="I4" s="44">
        <f>COUNTIF($L$11:$L$263, J4)</f>
        <v>0</v>
      </c>
      <c r="J4" s="134" t="s">
        <v>140</v>
      </c>
      <c r="K4" s="44">
        <f t="shared" ref="K4:K7" si="0">COUNTIF($L$11:$L$263, L4)</f>
        <v>0</v>
      </c>
      <c r="L4" s="137" t="s">
        <v>123</v>
      </c>
      <c r="M4" s="14"/>
    </row>
    <row r="5" spans="1:18" ht="15" customHeight="1" x14ac:dyDescent="0.25">
      <c r="A5" s="14"/>
      <c r="B5" s="137" t="s">
        <v>132</v>
      </c>
      <c r="C5" s="14"/>
      <c r="D5" s="147" t="str">
        <f>J6</f>
        <v>Reminder</v>
      </c>
      <c r="E5" s="601" t="s">
        <v>149</v>
      </c>
      <c r="F5" s="602"/>
      <c r="G5" s="603"/>
      <c r="H5" s="14"/>
      <c r="I5" s="44">
        <f t="shared" ref="I5:I7" si="1">COUNTIF($L$11:$L$263, J5)</f>
        <v>0</v>
      </c>
      <c r="J5" s="161" t="s">
        <v>146</v>
      </c>
      <c r="K5" s="44">
        <f t="shared" si="0"/>
        <v>0</v>
      </c>
      <c r="L5" s="162" t="s">
        <v>143</v>
      </c>
      <c r="M5" s="14"/>
      <c r="P5" s="23" t="s">
        <v>66</v>
      </c>
    </row>
    <row r="6" spans="1:18" x14ac:dyDescent="0.25">
      <c r="A6" s="14"/>
      <c r="B6" s="148" t="s">
        <v>133</v>
      </c>
      <c r="C6" s="14"/>
      <c r="D6" s="147" t="str">
        <f>J7</f>
        <v>Due</v>
      </c>
      <c r="E6" s="604"/>
      <c r="F6" s="605"/>
      <c r="G6" s="606"/>
      <c r="H6" s="14"/>
      <c r="I6" s="44">
        <f t="shared" si="1"/>
        <v>0</v>
      </c>
      <c r="J6" s="135" t="s">
        <v>142</v>
      </c>
      <c r="K6" s="44">
        <f t="shared" si="0"/>
        <v>4</v>
      </c>
      <c r="L6" s="138" t="s">
        <v>144</v>
      </c>
      <c r="M6" s="14"/>
      <c r="P6" s="213">
        <f>Settings!$AG$28</f>
        <v>3</v>
      </c>
    </row>
    <row r="7" spans="1:18" x14ac:dyDescent="0.25">
      <c r="A7" s="14"/>
      <c r="B7" s="149" t="s">
        <v>134</v>
      </c>
      <c r="C7" s="14"/>
      <c r="D7" s="147" t="str">
        <f>L4</f>
        <v>Overdue</v>
      </c>
      <c r="E7" s="607"/>
      <c r="F7" s="608"/>
      <c r="G7" s="609"/>
      <c r="H7" s="14"/>
      <c r="I7" s="44">
        <f t="shared" si="1"/>
        <v>0</v>
      </c>
      <c r="J7" s="136" t="s">
        <v>141</v>
      </c>
      <c r="K7" s="44">
        <f t="shared" si="0"/>
        <v>0</v>
      </c>
      <c r="L7" s="139" t="s">
        <v>145</v>
      </c>
      <c r="M7" s="14"/>
      <c r="R7" s="343" t="s">
        <v>372</v>
      </c>
    </row>
    <row r="8" spans="1:18" x14ac:dyDescent="0.25">
      <c r="A8" s="14"/>
      <c r="B8" s="14"/>
      <c r="C8" s="14"/>
      <c r="D8" s="590" t="s">
        <v>151</v>
      </c>
      <c r="E8" s="591"/>
      <c r="F8" s="591"/>
      <c r="G8" s="590" t="s">
        <v>150</v>
      </c>
      <c r="H8" s="590"/>
      <c r="I8" s="14"/>
      <c r="J8" s="14"/>
      <c r="K8" s="14"/>
      <c r="L8" s="14"/>
      <c r="M8" s="14"/>
    </row>
    <row r="9" spans="1:18" x14ac:dyDescent="0.25">
      <c r="A9" s="14"/>
      <c r="B9" s="104" t="s">
        <v>131</v>
      </c>
      <c r="C9" s="14"/>
      <c r="D9" s="142" t="s">
        <v>135</v>
      </c>
      <c r="E9" s="143" t="s">
        <v>139</v>
      </c>
      <c r="F9" s="143" t="s">
        <v>136</v>
      </c>
      <c r="G9" s="142" t="s">
        <v>137</v>
      </c>
      <c r="H9" s="144" t="s">
        <v>138</v>
      </c>
      <c r="I9" s="14"/>
      <c r="J9" s="104" t="s">
        <v>118</v>
      </c>
      <c r="K9" s="14"/>
      <c r="L9" s="104" t="s">
        <v>99</v>
      </c>
      <c r="M9" s="14"/>
    </row>
    <row r="10" spans="1:18" x14ac:dyDescent="0.25">
      <c r="A10" s="14"/>
      <c r="B10" s="155"/>
      <c r="C10" s="14"/>
      <c r="D10" s="31"/>
      <c r="E10" s="45"/>
      <c r="F10" s="45"/>
      <c r="G10" s="31"/>
      <c r="H10" s="32"/>
      <c r="I10" s="14"/>
      <c r="J10" s="8"/>
      <c r="K10" s="14"/>
      <c r="L10" s="155"/>
      <c r="M10" s="14"/>
      <c r="P10" s="23" t="s">
        <v>121</v>
      </c>
      <c r="R10" s="371" t="s">
        <v>368</v>
      </c>
    </row>
    <row r="11" spans="1:18" x14ac:dyDescent="0.25">
      <c r="A11" s="14"/>
      <c r="B11" s="152" t="str">
        <f>IFERROR(INDEX($B$5:$B$7, MATCH($L11, $D$5:$D$7, 0)), "")</f>
        <v/>
      </c>
      <c r="C11" s="14"/>
      <c r="D11" s="108">
        <v>43479</v>
      </c>
      <c r="E11" s="146">
        <v>100</v>
      </c>
      <c r="F11" s="169">
        <v>1000</v>
      </c>
      <c r="G11" s="108">
        <v>43486</v>
      </c>
      <c r="H11" s="170">
        <v>1000</v>
      </c>
      <c r="I11" s="14"/>
      <c r="J11" s="163" t="str">
        <f>IF($D11="", "", IF(AND($G11&gt;0, $H11&gt;=$F11), "", WORKDAY($D11, Settings!$P$32, Timesheet!$S$50:$S$89)))</f>
        <v/>
      </c>
      <c r="K11" s="14"/>
      <c r="L11" s="38" t="str">
        <f>IF(OR($D11="", $E11="", $F11=""), "", IF(AND($G11&lt;=$J11, $H11&gt;=$F11), $L$6, IF(AND($G11&gt;$J11, $H11&gt;=$F11), $L$7, IF(AND($G11&gt;0, $H11&lt;$F11), $L$5, IF(Dashboard!$AJ$1&gt;$J11, $L$4, IF(Dashboard!$AJ$1=$J11, $J$7, IF($P11&lt;=$P$6, $J$6, IF(Dashboard!$AJ$1&gt;=$D11, $J$5, $J$4))))))))</f>
        <v>Fully Paid - on Time</v>
      </c>
      <c r="M11" s="14"/>
      <c r="P11" s="38" t="str">
        <f>IF($J11="", "", NETWORKDAYS(Dashboard!$AJ$1, $J11, Timesheet!$S$50:$S$89)-1)</f>
        <v/>
      </c>
      <c r="R11" s="24" t="str">
        <f>IF($L11="", "", IF(COUNTIF($J$4:$J$7, $L11)+COUNTIF($L$4:$L$5, $L11)&gt;0, $R$7, $L11))</f>
        <v>Fully Paid - on Time</v>
      </c>
    </row>
    <row r="12" spans="1:18" x14ac:dyDescent="0.25">
      <c r="A12" s="14"/>
      <c r="B12" s="153" t="str">
        <f t="shared" ref="B12:B75" si="2">IFERROR(INDEX($B$5:$B$7, MATCH($L12, $D$5:$D$7, 0)), "")</f>
        <v/>
      </c>
      <c r="C12" s="14"/>
      <c r="D12" s="111">
        <v>43490</v>
      </c>
      <c r="E12" s="145">
        <v>101</v>
      </c>
      <c r="F12" s="171">
        <v>1000</v>
      </c>
      <c r="G12" s="111">
        <v>43495</v>
      </c>
      <c r="H12" s="172">
        <v>1000</v>
      </c>
      <c r="I12" s="14"/>
      <c r="J12" s="164" t="str">
        <f>IF($D12="", "", IF(AND($G12&gt;0, $H12&gt;=$F12), "", WORKDAY($D12, Settings!$P$32, Timesheet!$S$50:$S$89)))</f>
        <v/>
      </c>
      <c r="K12" s="14"/>
      <c r="L12" s="39" t="str">
        <f>IF(OR($D12="", $E12="", $F12=""), "", IF(AND($G12&lt;=$J12, $H12&gt;=$F12), $L$6, IF(AND($G12&gt;$J12, $H12&gt;=$F12), $L$7, IF(AND($G12&gt;0, $H12&lt;$F12), $L$5, IF(Dashboard!$AJ$1&gt;$J12, $L$4, IF(Dashboard!$AJ$1=$J12, $J$7, IF($P12&lt;=$P$6, $J$6, IF(Dashboard!$AJ$1&gt;=$D12, $J$5, $J$4))))))))</f>
        <v>Fully Paid - on Time</v>
      </c>
      <c r="M12" s="14"/>
      <c r="P12" s="39" t="str">
        <f>IF($J12="", "", NETWORKDAYS(Dashboard!$AJ$1, $J12, Timesheet!$S$50:$S$89)-1)</f>
        <v/>
      </c>
      <c r="R12" s="25" t="str">
        <f t="shared" ref="R12:R75" si="3">IF($L12="", "", IF(COUNTIF($J$4:$J$7, $L12)+COUNTIF($L$4:$L$5, $L12)&gt;0, $R$7, $L12))</f>
        <v>Fully Paid - on Time</v>
      </c>
    </row>
    <row r="13" spans="1:18" x14ac:dyDescent="0.25">
      <c r="A13" s="14"/>
      <c r="B13" s="153" t="str">
        <f t="shared" si="2"/>
        <v/>
      </c>
      <c r="C13" s="14"/>
      <c r="D13" s="111">
        <v>43504</v>
      </c>
      <c r="E13" s="145">
        <v>102</v>
      </c>
      <c r="F13" s="171">
        <v>1300</v>
      </c>
      <c r="G13" s="111">
        <v>43507</v>
      </c>
      <c r="H13" s="172">
        <v>1300</v>
      </c>
      <c r="I13" s="14"/>
      <c r="J13" s="164" t="str">
        <f>IF($D13="", "", IF(AND($G13&gt;0, $H13&gt;=$F13), "", WORKDAY($D13, Settings!$P$32, Timesheet!$S$50:$S$89)))</f>
        <v/>
      </c>
      <c r="K13" s="14"/>
      <c r="L13" s="39" t="str">
        <f>IF(OR($D13="", $E13="", $F13=""), "", IF(AND($G13&lt;=$J13, $H13&gt;=$F13), $L$6, IF(AND($G13&gt;$J13, $H13&gt;=$F13), $L$7, IF(AND($G13&gt;0, $H13&lt;$F13), $L$5, IF(Dashboard!$AJ$1&gt;$J13, $L$4, IF(Dashboard!$AJ$1=$J13, $J$7, IF($P13&lt;=$P$6, $J$6, IF(Dashboard!$AJ$1&gt;=$D13, $J$5, $J$4))))))))</f>
        <v>Fully Paid - on Time</v>
      </c>
      <c r="M13" s="14"/>
      <c r="P13" s="39" t="str">
        <f>IF($J13="", "", NETWORKDAYS(Dashboard!$AJ$1, $J13, Timesheet!$S$50:$S$89)-1)</f>
        <v/>
      </c>
      <c r="R13" s="25" t="str">
        <f t="shared" si="3"/>
        <v>Fully Paid - on Time</v>
      </c>
    </row>
    <row r="14" spans="1:18" x14ac:dyDescent="0.25">
      <c r="A14" s="14"/>
      <c r="B14" s="153" t="str">
        <f t="shared" si="2"/>
        <v/>
      </c>
      <c r="C14" s="14"/>
      <c r="D14" s="111">
        <v>43516</v>
      </c>
      <c r="E14" s="145">
        <v>103</v>
      </c>
      <c r="F14" s="171">
        <v>1300</v>
      </c>
      <c r="G14" s="111">
        <v>43518</v>
      </c>
      <c r="H14" s="172">
        <v>1300</v>
      </c>
      <c r="I14" s="14"/>
      <c r="J14" s="164" t="str">
        <f>IF($D14="", "", IF(AND($G14&gt;0, $H14&gt;=$F14), "", WORKDAY($D14, Settings!$P$32, Timesheet!$S$50:$S$89)))</f>
        <v/>
      </c>
      <c r="K14" s="14"/>
      <c r="L14" s="39" t="str">
        <f>IF(OR($D14="", $E14="", $F14=""), "", IF(AND($G14&lt;=$J14, $H14&gt;=$F14), $L$6, IF(AND($G14&gt;$J14, $H14&gt;=$F14), $L$7, IF(AND($G14&gt;0, $H14&lt;$F14), $L$5, IF(Dashboard!$AJ$1&gt;$J14, $L$4, IF(Dashboard!$AJ$1=$J14, $J$7, IF($P14&lt;=$P$6, $J$6, IF(Dashboard!$AJ$1&gt;=$D14, $J$5, $J$4))))))))</f>
        <v>Fully Paid - on Time</v>
      </c>
      <c r="M14" s="14"/>
      <c r="P14" s="39" t="str">
        <f>IF($J14="", "", NETWORKDAYS(Dashboard!$AJ$1, $J14, Timesheet!$S$50:$S$89)-1)</f>
        <v/>
      </c>
      <c r="R14" s="25" t="str">
        <f t="shared" si="3"/>
        <v>Fully Paid - on Time</v>
      </c>
    </row>
    <row r="15" spans="1:18" x14ac:dyDescent="0.25">
      <c r="A15" s="14"/>
      <c r="B15" s="153" t="str">
        <f t="shared" si="2"/>
        <v/>
      </c>
      <c r="C15" s="14"/>
      <c r="D15" s="111"/>
      <c r="E15" s="145"/>
      <c r="F15" s="171"/>
      <c r="G15" s="111"/>
      <c r="H15" s="172"/>
      <c r="I15" s="14"/>
      <c r="J15" s="164" t="str">
        <f>IF($D15="", "", IF(AND($G15&gt;0, $H15&gt;=$F15), "", WORKDAY($D15, Settings!$P$32, Timesheet!$S$50:$S$89)))</f>
        <v/>
      </c>
      <c r="K15" s="14"/>
      <c r="L15" s="39" t="str">
        <f>IF(OR($D15="", $E15="", $F15=""), "", IF(AND($G15&lt;=$J15, $H15&gt;=$F15), $L$6, IF(AND($G15&gt;$J15, $H15&gt;=$F15), $L$7, IF(AND($G15&gt;0, $H15&lt;$F15), $L$5, IF(Dashboard!$AJ$1&gt;$J15, $L$4, IF(Dashboard!$AJ$1=$J15, $J$7, IF($P15&lt;=$P$6, $J$6, IF(Dashboard!$AJ$1&gt;=$D15, $J$5, $J$4))))))))</f>
        <v/>
      </c>
      <c r="M15" s="14"/>
      <c r="P15" s="39" t="str">
        <f>IF($J15="", "", NETWORKDAYS(Dashboard!$AJ$1, $J15, Timesheet!$S$50:$S$89)-1)</f>
        <v/>
      </c>
      <c r="R15" s="25" t="str">
        <f t="shared" si="3"/>
        <v/>
      </c>
    </row>
    <row r="16" spans="1:18" x14ac:dyDescent="0.25">
      <c r="A16" s="14"/>
      <c r="B16" s="153" t="str">
        <f t="shared" si="2"/>
        <v/>
      </c>
      <c r="C16" s="14"/>
      <c r="D16" s="457"/>
      <c r="E16" s="439"/>
      <c r="F16" s="468"/>
      <c r="G16" s="457"/>
      <c r="H16" s="469"/>
      <c r="I16" s="14"/>
      <c r="J16" s="164" t="str">
        <f>IF($D16="", "", IF(AND($G16&gt;0, $H16&gt;=$F16), "", WORKDAY($D16, Settings!$P$32, Timesheet!$S$50:$S$89)))</f>
        <v/>
      </c>
      <c r="K16" s="14"/>
      <c r="L16" s="39" t="str">
        <f>IF(OR($D16="", $E16="", $F16=""), "", IF(AND($G16&lt;=$J16, $H16&gt;=$F16), $L$6, IF(AND($G16&gt;$J16, $H16&gt;=$F16), $L$7, IF(AND($G16&gt;0, $H16&lt;$F16), $L$5, IF(Dashboard!$AJ$1&gt;$J16, $L$4, IF(Dashboard!$AJ$1=$J16, $J$7, IF($P16&lt;=$P$6, $J$6, IF(Dashboard!$AJ$1&gt;=$D16, $J$5, $J$4))))))))</f>
        <v/>
      </c>
      <c r="M16" s="14"/>
      <c r="P16" s="39" t="str">
        <f>IF($J16="", "", NETWORKDAYS(Dashboard!$AJ$1, $J16, Timesheet!$S$50:$S$89)-1)</f>
        <v/>
      </c>
      <c r="R16" s="25" t="str">
        <f t="shared" si="3"/>
        <v/>
      </c>
    </row>
    <row r="17" spans="1:18" x14ac:dyDescent="0.25">
      <c r="A17" s="14"/>
      <c r="B17" s="153" t="str">
        <f t="shared" si="2"/>
        <v/>
      </c>
      <c r="C17" s="14"/>
      <c r="D17" s="460"/>
      <c r="E17" s="446"/>
      <c r="F17" s="471"/>
      <c r="G17" s="460"/>
      <c r="H17" s="472"/>
      <c r="I17" s="14"/>
      <c r="J17" s="164" t="str">
        <f>IF($D17="", "", IF(AND($G17&gt;0, $H17&gt;=$F17), "", WORKDAY($D17, Settings!$P$32, Timesheet!$S$50:$S$89)))</f>
        <v/>
      </c>
      <c r="K17" s="14"/>
      <c r="L17" s="39" t="str">
        <f>IF(OR($D17="", $E17="", $F17=""), "", IF(AND($G17&lt;=$J17, $H17&gt;=$F17), $L$6, IF(AND($G17&gt;$J17, $H17&gt;=$F17), $L$7, IF(AND($G17&gt;0, $H17&lt;$F17), $L$5, IF(Dashboard!$AJ$1&gt;$J17, $L$4, IF(Dashboard!$AJ$1=$J17, $J$7, IF($P17&lt;=$P$6, $J$6, IF(Dashboard!$AJ$1&gt;=$D17, $J$5, $J$4))))))))</f>
        <v/>
      </c>
      <c r="M17" s="14"/>
      <c r="P17" s="39" t="str">
        <f>IF($J17="", "", NETWORKDAYS(Dashboard!$AJ$1, $J17, Timesheet!$S$50:$S$89)-1)</f>
        <v/>
      </c>
      <c r="R17" s="25" t="str">
        <f t="shared" si="3"/>
        <v/>
      </c>
    </row>
    <row r="18" spans="1:18" x14ac:dyDescent="0.25">
      <c r="A18" s="14"/>
      <c r="B18" s="153" t="str">
        <f t="shared" si="2"/>
        <v/>
      </c>
      <c r="C18" s="14"/>
      <c r="D18" s="460"/>
      <c r="E18" s="446"/>
      <c r="F18" s="471"/>
      <c r="G18" s="460"/>
      <c r="H18" s="472"/>
      <c r="I18" s="14"/>
      <c r="J18" s="164" t="str">
        <f>IF($D18="", "", IF(AND($G18&gt;0, $H18&gt;=$F18), "", WORKDAY($D18, Settings!$P$32, Timesheet!$S$50:$S$89)))</f>
        <v/>
      </c>
      <c r="K18" s="14"/>
      <c r="L18" s="39" t="str">
        <f>IF(OR($D18="", $E18="", $F18=""), "", IF(AND($G18&lt;=$J18, $H18&gt;=$F18), $L$6, IF(AND($G18&gt;$J18, $H18&gt;=$F18), $L$7, IF(AND($G18&gt;0, $H18&lt;$F18), $L$5, IF(Dashboard!$AJ$1&gt;$J18, $L$4, IF(Dashboard!$AJ$1=$J18, $J$7, IF($P18&lt;=$P$6, $J$6, IF(Dashboard!$AJ$1&gt;=$D18, $J$5, $J$4))))))))</f>
        <v/>
      </c>
      <c r="M18" s="14"/>
      <c r="P18" s="39" t="str">
        <f>IF($J18="", "", NETWORKDAYS(Dashboard!$AJ$1, $J18, Timesheet!$S$50:$S$89)-1)</f>
        <v/>
      </c>
      <c r="R18" s="25" t="str">
        <f t="shared" si="3"/>
        <v/>
      </c>
    </row>
    <row r="19" spans="1:18" x14ac:dyDescent="0.25">
      <c r="A19" s="14"/>
      <c r="B19" s="153" t="str">
        <f t="shared" si="2"/>
        <v/>
      </c>
      <c r="C19" s="14"/>
      <c r="D19" s="460"/>
      <c r="E19" s="446"/>
      <c r="F19" s="471"/>
      <c r="G19" s="460"/>
      <c r="H19" s="472"/>
      <c r="I19" s="14"/>
      <c r="J19" s="164" t="str">
        <f>IF($D19="", "", IF(AND($G19&gt;0, $H19&gt;=$F19), "", WORKDAY($D19, Settings!$P$32, Timesheet!$S$50:$S$89)))</f>
        <v/>
      </c>
      <c r="K19" s="14"/>
      <c r="L19" s="39" t="str">
        <f>IF(OR($D19="", $E19="", $F19=""), "", IF(AND($G19&lt;=$J19, $H19&gt;=$F19), $L$6, IF(AND($G19&gt;$J19, $H19&gt;=$F19), $L$7, IF(AND($G19&gt;0, $H19&lt;$F19), $L$5, IF(Dashboard!$AJ$1&gt;$J19, $L$4, IF(Dashboard!$AJ$1=$J19, $J$7, IF($P19&lt;=$P$6, $J$6, IF(Dashboard!$AJ$1&gt;=$D19, $J$5, $J$4))))))))</f>
        <v/>
      </c>
      <c r="M19" s="14"/>
      <c r="P19" s="39" t="str">
        <f>IF($J19="", "", NETWORKDAYS(Dashboard!$AJ$1, $J19, Timesheet!$S$50:$S$89)-1)</f>
        <v/>
      </c>
      <c r="R19" s="25" t="str">
        <f t="shared" si="3"/>
        <v/>
      </c>
    </row>
    <row r="20" spans="1:18" x14ac:dyDescent="0.25">
      <c r="A20" s="14"/>
      <c r="B20" s="153" t="str">
        <f t="shared" si="2"/>
        <v/>
      </c>
      <c r="C20" s="14"/>
      <c r="D20" s="460"/>
      <c r="E20" s="446"/>
      <c r="F20" s="471"/>
      <c r="G20" s="460"/>
      <c r="H20" s="472"/>
      <c r="I20" s="14"/>
      <c r="J20" s="164" t="str">
        <f>IF($D20="", "", IF(AND($G20&gt;0, $H20&gt;=$F20), "", WORKDAY($D20, Settings!$P$32, Timesheet!$S$50:$S$89)))</f>
        <v/>
      </c>
      <c r="K20" s="14"/>
      <c r="L20" s="39" t="str">
        <f>IF(OR($D20="", $E20="", $F20=""), "", IF(AND($G20&lt;=$J20, $H20&gt;=$F20), $L$6, IF(AND($G20&gt;$J20, $H20&gt;=$F20), $L$7, IF(AND($G20&gt;0, $H20&lt;$F20), $L$5, IF(Dashboard!$AJ$1&gt;$J20, $L$4, IF(Dashboard!$AJ$1=$J20, $J$7, IF($P20&lt;=$P$6, $J$6, IF(Dashboard!$AJ$1&gt;=$D20, $J$5, $J$4))))))))</f>
        <v/>
      </c>
      <c r="M20" s="14"/>
      <c r="P20" s="39" t="str">
        <f>IF($J20="", "", NETWORKDAYS(Dashboard!$AJ$1, $J20, Timesheet!$S$50:$S$89)-1)</f>
        <v/>
      </c>
      <c r="R20" s="25" t="str">
        <f t="shared" si="3"/>
        <v/>
      </c>
    </row>
    <row r="21" spans="1:18" x14ac:dyDescent="0.25">
      <c r="A21" s="14"/>
      <c r="B21" s="153" t="str">
        <f t="shared" si="2"/>
        <v/>
      </c>
      <c r="C21" s="14"/>
      <c r="D21" s="460"/>
      <c r="E21" s="446"/>
      <c r="F21" s="471"/>
      <c r="G21" s="460"/>
      <c r="H21" s="472"/>
      <c r="I21" s="14"/>
      <c r="J21" s="164" t="str">
        <f>IF($D21="", "", IF(AND($G21&gt;0, $H21&gt;=$F21), "", WORKDAY($D21, Settings!$P$32, Timesheet!$S$50:$S$89)))</f>
        <v/>
      </c>
      <c r="K21" s="14"/>
      <c r="L21" s="39" t="str">
        <f>IF(OR($D21="", $E21="", $F21=""), "", IF(AND($G21&lt;=$J21, $H21&gt;=$F21), $L$6, IF(AND($G21&gt;$J21, $H21&gt;=$F21), $L$7, IF(AND($G21&gt;0, $H21&lt;$F21), $L$5, IF(Dashboard!$AJ$1&gt;$J21, $L$4, IF(Dashboard!$AJ$1=$J21, $J$7, IF($P21&lt;=$P$6, $J$6, IF(Dashboard!$AJ$1&gt;=$D21, $J$5, $J$4))))))))</f>
        <v/>
      </c>
      <c r="M21" s="14"/>
      <c r="P21" s="39" t="str">
        <f>IF($J21="", "", NETWORKDAYS(Dashboard!$AJ$1, $J21, Timesheet!$S$50:$S$89)-1)</f>
        <v/>
      </c>
      <c r="R21" s="25" t="str">
        <f t="shared" si="3"/>
        <v/>
      </c>
    </row>
    <row r="22" spans="1:18" x14ac:dyDescent="0.25">
      <c r="A22" s="14"/>
      <c r="B22" s="153" t="str">
        <f t="shared" si="2"/>
        <v/>
      </c>
      <c r="C22" s="14"/>
      <c r="D22" s="460"/>
      <c r="E22" s="446"/>
      <c r="F22" s="471"/>
      <c r="G22" s="460"/>
      <c r="H22" s="472"/>
      <c r="I22" s="14"/>
      <c r="J22" s="164" t="str">
        <f>IF($D22="", "", IF(AND($G22&gt;0, $H22&gt;=$F22), "", WORKDAY($D22, Settings!$P$32, Timesheet!$S$50:$S$89)))</f>
        <v/>
      </c>
      <c r="K22" s="14"/>
      <c r="L22" s="39" t="str">
        <f>IF(OR($D22="", $E22="", $F22=""), "", IF(AND($G22&lt;=$J22, $H22&gt;=$F22), $L$6, IF(AND($G22&gt;$J22, $H22&gt;=$F22), $L$7, IF(AND($G22&gt;0, $H22&lt;$F22), $L$5, IF(Dashboard!$AJ$1&gt;$J22, $L$4, IF(Dashboard!$AJ$1=$J22, $J$7, IF($P22&lt;=$P$6, $J$6, IF(Dashboard!$AJ$1&gt;=$D22, $J$5, $J$4))))))))</f>
        <v/>
      </c>
      <c r="M22" s="14"/>
      <c r="P22" s="39" t="str">
        <f>IF($J22="", "", NETWORKDAYS(Dashboard!$AJ$1, $J22, Timesheet!$S$50:$S$89)-1)</f>
        <v/>
      </c>
      <c r="R22" s="25" t="str">
        <f t="shared" si="3"/>
        <v/>
      </c>
    </row>
    <row r="23" spans="1:18" x14ac:dyDescent="0.25">
      <c r="A23" s="14"/>
      <c r="B23" s="153" t="str">
        <f t="shared" si="2"/>
        <v/>
      </c>
      <c r="C23" s="14"/>
      <c r="D23" s="460"/>
      <c r="E23" s="446"/>
      <c r="F23" s="471"/>
      <c r="G23" s="460"/>
      <c r="H23" s="472"/>
      <c r="I23" s="14"/>
      <c r="J23" s="164" t="str">
        <f>IF($D23="", "", IF(AND($G23&gt;0, $H23&gt;=$F23), "", WORKDAY($D23, Settings!$P$32, Timesheet!$S$50:$S$89)))</f>
        <v/>
      </c>
      <c r="K23" s="14"/>
      <c r="L23" s="39" t="str">
        <f>IF(OR($D23="", $E23="", $F23=""), "", IF(AND($G23&lt;=$J23, $H23&gt;=$F23), $L$6, IF(AND($G23&gt;$J23, $H23&gt;=$F23), $L$7, IF(AND($G23&gt;0, $H23&lt;$F23), $L$5, IF(Dashboard!$AJ$1&gt;$J23, $L$4, IF(Dashboard!$AJ$1=$J23, $J$7, IF($P23&lt;=$P$6, $J$6, IF(Dashboard!$AJ$1&gt;=$D23, $J$5, $J$4))))))))</f>
        <v/>
      </c>
      <c r="M23" s="14"/>
      <c r="P23" s="39" t="str">
        <f>IF($J23="", "", NETWORKDAYS(Dashboard!$AJ$1, $J23, Timesheet!$S$50:$S$89)-1)</f>
        <v/>
      </c>
      <c r="R23" s="25" t="str">
        <f t="shared" si="3"/>
        <v/>
      </c>
    </row>
    <row r="24" spans="1:18" x14ac:dyDescent="0.25">
      <c r="A24" s="14"/>
      <c r="B24" s="153" t="str">
        <f t="shared" si="2"/>
        <v/>
      </c>
      <c r="C24" s="14"/>
      <c r="D24" s="460"/>
      <c r="E24" s="446"/>
      <c r="F24" s="471"/>
      <c r="G24" s="460"/>
      <c r="H24" s="472"/>
      <c r="I24" s="14"/>
      <c r="J24" s="164" t="str">
        <f>IF($D24="", "", IF(AND($G24&gt;0, $H24&gt;=$F24), "", WORKDAY($D24, Settings!$P$32, Timesheet!$S$50:$S$89)))</f>
        <v/>
      </c>
      <c r="K24" s="14"/>
      <c r="L24" s="39" t="str">
        <f>IF(OR($D24="", $E24="", $F24=""), "", IF(AND($G24&lt;=$J24, $H24&gt;=$F24), $L$6, IF(AND($G24&gt;$J24, $H24&gt;=$F24), $L$7, IF(AND($G24&gt;0, $H24&lt;$F24), $L$5, IF(Dashboard!$AJ$1&gt;$J24, $L$4, IF(Dashboard!$AJ$1=$J24, $J$7, IF($P24&lt;=$P$6, $J$6, IF(Dashboard!$AJ$1&gt;=$D24, $J$5, $J$4))))))))</f>
        <v/>
      </c>
      <c r="M24" s="14"/>
      <c r="P24" s="39" t="str">
        <f>IF($J24="", "", NETWORKDAYS(Dashboard!$AJ$1, $J24, Timesheet!$S$50:$S$89)-1)</f>
        <v/>
      </c>
      <c r="R24" s="25" t="str">
        <f t="shared" si="3"/>
        <v/>
      </c>
    </row>
    <row r="25" spans="1:18" x14ac:dyDescent="0.25">
      <c r="A25" s="14"/>
      <c r="B25" s="153" t="str">
        <f t="shared" si="2"/>
        <v/>
      </c>
      <c r="C25" s="14"/>
      <c r="D25" s="460"/>
      <c r="E25" s="446"/>
      <c r="F25" s="471"/>
      <c r="G25" s="460"/>
      <c r="H25" s="472"/>
      <c r="I25" s="14"/>
      <c r="J25" s="164" t="str">
        <f>IF($D25="", "", IF(AND($G25&gt;0, $H25&gt;=$F25), "", WORKDAY($D25, Settings!$P$32, Timesheet!$S$50:$S$89)))</f>
        <v/>
      </c>
      <c r="K25" s="14"/>
      <c r="L25" s="39" t="str">
        <f>IF(OR($D25="", $E25="", $F25=""), "", IF(AND($G25&lt;=$J25, $H25&gt;=$F25), $L$6, IF(AND($G25&gt;$J25, $H25&gt;=$F25), $L$7, IF(AND($G25&gt;0, $H25&lt;$F25), $L$5, IF(Dashboard!$AJ$1&gt;$J25, $L$4, IF(Dashboard!$AJ$1=$J25, $J$7, IF($P25&lt;=$P$6, $J$6, IF(Dashboard!$AJ$1&gt;=$D25, $J$5, $J$4))))))))</f>
        <v/>
      </c>
      <c r="M25" s="14"/>
      <c r="P25" s="39" t="str">
        <f>IF($J25="", "", NETWORKDAYS(Dashboard!$AJ$1, $J25, Timesheet!$S$50:$S$89)-1)</f>
        <v/>
      </c>
      <c r="R25" s="25" t="str">
        <f t="shared" si="3"/>
        <v/>
      </c>
    </row>
    <row r="26" spans="1:18" x14ac:dyDescent="0.25">
      <c r="A26" s="14"/>
      <c r="B26" s="153" t="str">
        <f t="shared" si="2"/>
        <v/>
      </c>
      <c r="C26" s="14"/>
      <c r="D26" s="460"/>
      <c r="E26" s="446"/>
      <c r="F26" s="471"/>
      <c r="G26" s="460"/>
      <c r="H26" s="472"/>
      <c r="I26" s="14"/>
      <c r="J26" s="164" t="str">
        <f>IF($D26="", "", IF(AND($G26&gt;0, $H26&gt;=$F26), "", WORKDAY($D26, Settings!$P$32, Timesheet!$S$50:$S$89)))</f>
        <v/>
      </c>
      <c r="K26" s="14"/>
      <c r="L26" s="39" t="str">
        <f>IF(OR($D26="", $E26="", $F26=""), "", IF(AND($G26&lt;=$J26, $H26&gt;=$F26), $L$6, IF(AND($G26&gt;$J26, $H26&gt;=$F26), $L$7, IF(AND($G26&gt;0, $H26&lt;$F26), $L$5, IF(Dashboard!$AJ$1&gt;$J26, $L$4, IF(Dashboard!$AJ$1=$J26, $J$7, IF($P26&lt;=$P$6, $J$6, IF(Dashboard!$AJ$1&gt;=$D26, $J$5, $J$4))))))))</f>
        <v/>
      </c>
      <c r="M26" s="14"/>
      <c r="P26" s="39" t="str">
        <f>IF($J26="", "", NETWORKDAYS(Dashboard!$AJ$1, $J26, Timesheet!$S$50:$S$89)-1)</f>
        <v/>
      </c>
      <c r="R26" s="25" t="str">
        <f t="shared" si="3"/>
        <v/>
      </c>
    </row>
    <row r="27" spans="1:18" x14ac:dyDescent="0.25">
      <c r="A27" s="14"/>
      <c r="B27" s="153" t="str">
        <f t="shared" si="2"/>
        <v/>
      </c>
      <c r="C27" s="14"/>
      <c r="D27" s="460"/>
      <c r="E27" s="446"/>
      <c r="F27" s="471"/>
      <c r="G27" s="460"/>
      <c r="H27" s="472"/>
      <c r="I27" s="14"/>
      <c r="J27" s="164" t="str">
        <f>IF($D27="", "", IF(AND($G27&gt;0, $H27&gt;=$F27), "", WORKDAY($D27, Settings!$P$32, Timesheet!$S$50:$S$89)))</f>
        <v/>
      </c>
      <c r="K27" s="14"/>
      <c r="L27" s="39" t="str">
        <f>IF(OR($D27="", $E27="", $F27=""), "", IF(AND($G27&lt;=$J27, $H27&gt;=$F27), $L$6, IF(AND($G27&gt;$J27, $H27&gt;=$F27), $L$7, IF(AND($G27&gt;0, $H27&lt;$F27), $L$5, IF(Dashboard!$AJ$1&gt;$J27, $L$4, IF(Dashboard!$AJ$1=$J27, $J$7, IF($P27&lt;=$P$6, $J$6, IF(Dashboard!$AJ$1&gt;=$D27, $J$5, $J$4))))))))</f>
        <v/>
      </c>
      <c r="M27" s="14"/>
      <c r="P27" s="39" t="str">
        <f>IF($J27="", "", NETWORKDAYS(Dashboard!$AJ$1, $J27, Timesheet!$S$50:$S$89)-1)</f>
        <v/>
      </c>
      <c r="R27" s="25" t="str">
        <f t="shared" si="3"/>
        <v/>
      </c>
    </row>
    <row r="28" spans="1:18" x14ac:dyDescent="0.25">
      <c r="A28" s="14"/>
      <c r="B28" s="153" t="str">
        <f t="shared" si="2"/>
        <v/>
      </c>
      <c r="C28" s="14"/>
      <c r="D28" s="460"/>
      <c r="E28" s="446"/>
      <c r="F28" s="471"/>
      <c r="G28" s="460"/>
      <c r="H28" s="472"/>
      <c r="I28" s="14"/>
      <c r="J28" s="164" t="str">
        <f>IF($D28="", "", IF(AND($G28&gt;0, $H28&gt;=$F28), "", WORKDAY($D28, Settings!$P$32, Timesheet!$S$50:$S$89)))</f>
        <v/>
      </c>
      <c r="K28" s="14"/>
      <c r="L28" s="39" t="str">
        <f>IF(OR($D28="", $E28="", $F28=""), "", IF(AND($G28&lt;=$J28, $H28&gt;=$F28), $L$6, IF(AND($G28&gt;$J28, $H28&gt;=$F28), $L$7, IF(AND($G28&gt;0, $H28&lt;$F28), $L$5, IF(Dashboard!$AJ$1&gt;$J28, $L$4, IF(Dashboard!$AJ$1=$J28, $J$7, IF($P28&lt;=$P$6, $J$6, IF(Dashboard!$AJ$1&gt;=$D28, $J$5, $J$4))))))))</f>
        <v/>
      </c>
      <c r="M28" s="14"/>
      <c r="P28" s="39" t="str">
        <f>IF($J28="", "", NETWORKDAYS(Dashboard!$AJ$1, $J28, Timesheet!$S$50:$S$89)-1)</f>
        <v/>
      </c>
      <c r="R28" s="25" t="str">
        <f t="shared" si="3"/>
        <v/>
      </c>
    </row>
    <row r="29" spans="1:18" x14ac:dyDescent="0.25">
      <c r="A29" s="14"/>
      <c r="B29" s="153" t="str">
        <f t="shared" si="2"/>
        <v/>
      </c>
      <c r="C29" s="14"/>
      <c r="D29" s="460"/>
      <c r="E29" s="446"/>
      <c r="F29" s="471"/>
      <c r="G29" s="460"/>
      <c r="H29" s="472"/>
      <c r="I29" s="14"/>
      <c r="J29" s="164" t="str">
        <f>IF($D29="", "", IF(AND($G29&gt;0, $H29&gt;=$F29), "", WORKDAY($D29, Settings!$P$32, Timesheet!$S$50:$S$89)))</f>
        <v/>
      </c>
      <c r="K29" s="14"/>
      <c r="L29" s="39" t="str">
        <f>IF(OR($D29="", $E29="", $F29=""), "", IF(AND($G29&lt;=$J29, $H29&gt;=$F29), $L$6, IF(AND($G29&gt;$J29, $H29&gt;=$F29), $L$7, IF(AND($G29&gt;0, $H29&lt;$F29), $L$5, IF(Dashboard!$AJ$1&gt;$J29, $L$4, IF(Dashboard!$AJ$1=$J29, $J$7, IF($P29&lt;=$P$6, $J$6, IF(Dashboard!$AJ$1&gt;=$D29, $J$5, $J$4))))))))</f>
        <v/>
      </c>
      <c r="M29" s="14"/>
      <c r="P29" s="39" t="str">
        <f>IF($J29="", "", NETWORKDAYS(Dashboard!$AJ$1, $J29, Timesheet!$S$50:$S$89)-1)</f>
        <v/>
      </c>
      <c r="R29" s="25" t="str">
        <f t="shared" si="3"/>
        <v/>
      </c>
    </row>
    <row r="30" spans="1:18" x14ac:dyDescent="0.25">
      <c r="A30" s="14"/>
      <c r="B30" s="153" t="str">
        <f t="shared" si="2"/>
        <v/>
      </c>
      <c r="C30" s="14"/>
      <c r="D30" s="460"/>
      <c r="E30" s="446"/>
      <c r="F30" s="471"/>
      <c r="G30" s="460"/>
      <c r="H30" s="472"/>
      <c r="I30" s="14"/>
      <c r="J30" s="164" t="str">
        <f>IF($D30="", "", IF(AND($G30&gt;0, $H30&gt;=$F30), "", WORKDAY($D30, Settings!$P$32, Timesheet!$S$50:$S$89)))</f>
        <v/>
      </c>
      <c r="K30" s="14"/>
      <c r="L30" s="39" t="str">
        <f>IF(OR($D30="", $E30="", $F30=""), "", IF(AND($G30&lt;=$J30, $H30&gt;=$F30), $L$6, IF(AND($G30&gt;$J30, $H30&gt;=$F30), $L$7, IF(AND($G30&gt;0, $H30&lt;$F30), $L$5, IF(Dashboard!$AJ$1&gt;$J30, $L$4, IF(Dashboard!$AJ$1=$J30, $J$7, IF($P30&lt;=$P$6, $J$6, IF(Dashboard!$AJ$1&gt;=$D30, $J$5, $J$4))))))))</f>
        <v/>
      </c>
      <c r="M30" s="14"/>
      <c r="P30" s="39" t="str">
        <f>IF($J30="", "", NETWORKDAYS(Dashboard!$AJ$1, $J30, Timesheet!$S$50:$S$89)-1)</f>
        <v/>
      </c>
      <c r="R30" s="25" t="str">
        <f t="shared" si="3"/>
        <v/>
      </c>
    </row>
    <row r="31" spans="1:18" x14ac:dyDescent="0.25">
      <c r="A31" s="14"/>
      <c r="B31" s="153" t="str">
        <f t="shared" si="2"/>
        <v/>
      </c>
      <c r="C31" s="14"/>
      <c r="D31" s="460"/>
      <c r="E31" s="446"/>
      <c r="F31" s="471"/>
      <c r="G31" s="460"/>
      <c r="H31" s="472"/>
      <c r="I31" s="14"/>
      <c r="J31" s="164" t="str">
        <f>IF($D31="", "", IF(AND($G31&gt;0, $H31&gt;=$F31), "", WORKDAY($D31, Settings!$P$32, Timesheet!$S$50:$S$89)))</f>
        <v/>
      </c>
      <c r="K31" s="14"/>
      <c r="L31" s="39" t="str">
        <f>IF(OR($D31="", $E31="", $F31=""), "", IF(AND($G31&lt;=$J31, $H31&gt;=$F31), $L$6, IF(AND($G31&gt;$J31, $H31&gt;=$F31), $L$7, IF(AND($G31&gt;0, $H31&lt;$F31), $L$5, IF(Dashboard!$AJ$1&gt;$J31, $L$4, IF(Dashboard!$AJ$1=$J31, $J$7, IF($P31&lt;=$P$6, $J$6, IF(Dashboard!$AJ$1&gt;=$D31, $J$5, $J$4))))))))</f>
        <v/>
      </c>
      <c r="M31" s="14"/>
      <c r="P31" s="39" t="str">
        <f>IF($J31="", "", NETWORKDAYS(Dashboard!$AJ$1, $J31, Timesheet!$S$50:$S$89)-1)</f>
        <v/>
      </c>
      <c r="R31" s="25" t="str">
        <f t="shared" si="3"/>
        <v/>
      </c>
    </row>
    <row r="32" spans="1:18" x14ac:dyDescent="0.25">
      <c r="A32" s="14"/>
      <c r="B32" s="153" t="str">
        <f t="shared" si="2"/>
        <v/>
      </c>
      <c r="C32" s="14"/>
      <c r="D32" s="460"/>
      <c r="E32" s="446"/>
      <c r="F32" s="471"/>
      <c r="G32" s="460"/>
      <c r="H32" s="472"/>
      <c r="I32" s="14"/>
      <c r="J32" s="164" t="str">
        <f>IF($D32="", "", IF(AND($G32&gt;0, $H32&gt;=$F32), "", WORKDAY($D32, Settings!$P$32, Timesheet!$S$50:$S$89)))</f>
        <v/>
      </c>
      <c r="K32" s="14"/>
      <c r="L32" s="39" t="str">
        <f>IF(OR($D32="", $E32="", $F32=""), "", IF(AND($G32&lt;=$J32, $H32&gt;=$F32), $L$6, IF(AND($G32&gt;$J32, $H32&gt;=$F32), $L$7, IF(AND($G32&gt;0, $H32&lt;$F32), $L$5, IF(Dashboard!$AJ$1&gt;$J32, $L$4, IF(Dashboard!$AJ$1=$J32, $J$7, IF($P32&lt;=$P$6, $J$6, IF(Dashboard!$AJ$1&gt;=$D32, $J$5, $J$4))))))))</f>
        <v/>
      </c>
      <c r="M32" s="14"/>
      <c r="P32" s="39" t="str">
        <f>IF($J32="", "", NETWORKDAYS(Dashboard!$AJ$1, $J32, Timesheet!$S$50:$S$89)-1)</f>
        <v/>
      </c>
      <c r="R32" s="25" t="str">
        <f t="shared" si="3"/>
        <v/>
      </c>
    </row>
    <row r="33" spans="1:18" x14ac:dyDescent="0.25">
      <c r="A33" s="14"/>
      <c r="B33" s="153" t="str">
        <f t="shared" si="2"/>
        <v/>
      </c>
      <c r="C33" s="14"/>
      <c r="D33" s="460"/>
      <c r="E33" s="446"/>
      <c r="F33" s="471"/>
      <c r="G33" s="460"/>
      <c r="H33" s="472"/>
      <c r="I33" s="14"/>
      <c r="J33" s="164" t="str">
        <f>IF($D33="", "", IF(AND($G33&gt;0, $H33&gt;=$F33), "", WORKDAY($D33, Settings!$P$32, Timesheet!$S$50:$S$89)))</f>
        <v/>
      </c>
      <c r="K33" s="14"/>
      <c r="L33" s="39" t="str">
        <f>IF(OR($D33="", $E33="", $F33=""), "", IF(AND($G33&lt;=$J33, $H33&gt;=$F33), $L$6, IF(AND($G33&gt;$J33, $H33&gt;=$F33), $L$7, IF(AND($G33&gt;0, $H33&lt;$F33), $L$5, IF(Dashboard!$AJ$1&gt;$J33, $L$4, IF(Dashboard!$AJ$1=$J33, $J$7, IF($P33&lt;=$P$6, $J$6, IF(Dashboard!$AJ$1&gt;=$D33, $J$5, $J$4))))))))</f>
        <v/>
      </c>
      <c r="M33" s="14"/>
      <c r="P33" s="39" t="str">
        <f>IF($J33="", "", NETWORKDAYS(Dashboard!$AJ$1, $J33, Timesheet!$S$50:$S$89)-1)</f>
        <v/>
      </c>
      <c r="R33" s="25" t="str">
        <f t="shared" si="3"/>
        <v/>
      </c>
    </row>
    <row r="34" spans="1:18" x14ac:dyDescent="0.25">
      <c r="A34" s="14"/>
      <c r="B34" s="153" t="str">
        <f t="shared" si="2"/>
        <v/>
      </c>
      <c r="C34" s="14"/>
      <c r="D34" s="460"/>
      <c r="E34" s="446"/>
      <c r="F34" s="471"/>
      <c r="G34" s="460"/>
      <c r="H34" s="472"/>
      <c r="I34" s="14"/>
      <c r="J34" s="164" t="str">
        <f>IF($D34="", "", IF(AND($G34&gt;0, $H34&gt;=$F34), "", WORKDAY($D34, Settings!$P$32, Timesheet!$S$50:$S$89)))</f>
        <v/>
      </c>
      <c r="K34" s="14"/>
      <c r="L34" s="39" t="str">
        <f>IF(OR($D34="", $E34="", $F34=""), "", IF(AND($G34&lt;=$J34, $H34&gt;=$F34), $L$6, IF(AND($G34&gt;$J34, $H34&gt;=$F34), $L$7, IF(AND($G34&gt;0, $H34&lt;$F34), $L$5, IF(Dashboard!$AJ$1&gt;$J34, $L$4, IF(Dashboard!$AJ$1=$J34, $J$7, IF($P34&lt;=$P$6, $J$6, IF(Dashboard!$AJ$1&gt;=$D34, $J$5, $J$4))))))))</f>
        <v/>
      </c>
      <c r="M34" s="14"/>
      <c r="P34" s="39" t="str">
        <f>IF($J34="", "", NETWORKDAYS(Dashboard!$AJ$1, $J34, Timesheet!$S$50:$S$89)-1)</f>
        <v/>
      </c>
      <c r="R34" s="25" t="str">
        <f t="shared" si="3"/>
        <v/>
      </c>
    </row>
    <row r="35" spans="1:18" x14ac:dyDescent="0.25">
      <c r="A35" s="14"/>
      <c r="B35" s="153" t="str">
        <f t="shared" si="2"/>
        <v/>
      </c>
      <c r="C35" s="14"/>
      <c r="D35" s="460"/>
      <c r="E35" s="446"/>
      <c r="F35" s="471"/>
      <c r="G35" s="460"/>
      <c r="H35" s="472"/>
      <c r="I35" s="14"/>
      <c r="J35" s="164" t="str">
        <f>IF($D35="", "", IF(AND($G35&gt;0, $H35&gt;=$F35), "", WORKDAY($D35, Settings!$P$32, Timesheet!$S$50:$S$89)))</f>
        <v/>
      </c>
      <c r="K35" s="14"/>
      <c r="L35" s="39" t="str">
        <f>IF(OR($D35="", $E35="", $F35=""), "", IF(AND($G35&lt;=$J35, $H35&gt;=$F35), $L$6, IF(AND($G35&gt;$J35, $H35&gt;=$F35), $L$7, IF(AND($G35&gt;0, $H35&lt;$F35), $L$5, IF(Dashboard!$AJ$1&gt;$J35, $L$4, IF(Dashboard!$AJ$1=$J35, $J$7, IF($P35&lt;=$P$6, $J$6, IF(Dashboard!$AJ$1&gt;=$D35, $J$5, $J$4))))))))</f>
        <v/>
      </c>
      <c r="M35" s="14"/>
      <c r="P35" s="39" t="str">
        <f>IF($J35="", "", NETWORKDAYS(Dashboard!$AJ$1, $J35, Timesheet!$S$50:$S$89)-1)</f>
        <v/>
      </c>
      <c r="R35" s="25" t="str">
        <f t="shared" si="3"/>
        <v/>
      </c>
    </row>
    <row r="36" spans="1:18" x14ac:dyDescent="0.25">
      <c r="A36" s="14"/>
      <c r="B36" s="153" t="str">
        <f t="shared" si="2"/>
        <v/>
      </c>
      <c r="C36" s="14"/>
      <c r="D36" s="460"/>
      <c r="E36" s="446"/>
      <c r="F36" s="471"/>
      <c r="G36" s="460"/>
      <c r="H36" s="472"/>
      <c r="I36" s="14"/>
      <c r="J36" s="164" t="str">
        <f>IF($D36="", "", IF(AND($G36&gt;0, $H36&gt;=$F36), "", WORKDAY($D36, Settings!$P$32, Timesheet!$S$50:$S$89)))</f>
        <v/>
      </c>
      <c r="K36" s="14"/>
      <c r="L36" s="39" t="str">
        <f>IF(OR($D36="", $E36="", $F36=""), "", IF(AND($G36&lt;=$J36, $H36&gt;=$F36), $L$6, IF(AND($G36&gt;$J36, $H36&gt;=$F36), $L$7, IF(AND($G36&gt;0, $H36&lt;$F36), $L$5, IF(Dashboard!$AJ$1&gt;$J36, $L$4, IF(Dashboard!$AJ$1=$J36, $J$7, IF($P36&lt;=$P$6, $J$6, IF(Dashboard!$AJ$1&gt;=$D36, $J$5, $J$4))))))))</f>
        <v/>
      </c>
      <c r="M36" s="14"/>
      <c r="P36" s="39" t="str">
        <f>IF($J36="", "", NETWORKDAYS(Dashboard!$AJ$1, $J36, Timesheet!$S$50:$S$89)-1)</f>
        <v/>
      </c>
      <c r="R36" s="25" t="str">
        <f t="shared" si="3"/>
        <v/>
      </c>
    </row>
    <row r="37" spans="1:18" x14ac:dyDescent="0.25">
      <c r="A37" s="14"/>
      <c r="B37" s="153" t="str">
        <f t="shared" si="2"/>
        <v/>
      </c>
      <c r="C37" s="14"/>
      <c r="D37" s="460"/>
      <c r="E37" s="446"/>
      <c r="F37" s="471"/>
      <c r="G37" s="460"/>
      <c r="H37" s="472"/>
      <c r="I37" s="14"/>
      <c r="J37" s="164" t="str">
        <f>IF($D37="", "", IF(AND($G37&gt;0, $H37&gt;=$F37), "", WORKDAY($D37, Settings!$P$32, Timesheet!$S$50:$S$89)))</f>
        <v/>
      </c>
      <c r="K37" s="14"/>
      <c r="L37" s="39" t="str">
        <f>IF(OR($D37="", $E37="", $F37=""), "", IF(AND($G37&lt;=$J37, $H37&gt;=$F37), $L$6, IF(AND($G37&gt;$J37, $H37&gt;=$F37), $L$7, IF(AND($G37&gt;0, $H37&lt;$F37), $L$5, IF(Dashboard!$AJ$1&gt;$J37, $L$4, IF(Dashboard!$AJ$1=$J37, $J$7, IF($P37&lt;=$P$6, $J$6, IF(Dashboard!$AJ$1&gt;=$D37, $J$5, $J$4))))))))</f>
        <v/>
      </c>
      <c r="M37" s="14"/>
      <c r="P37" s="39" t="str">
        <f>IF($J37="", "", NETWORKDAYS(Dashboard!$AJ$1, $J37, Timesheet!$S$50:$S$89)-1)</f>
        <v/>
      </c>
      <c r="R37" s="25" t="str">
        <f t="shared" si="3"/>
        <v/>
      </c>
    </row>
    <row r="38" spans="1:18" x14ac:dyDescent="0.25">
      <c r="A38" s="14"/>
      <c r="B38" s="153" t="str">
        <f t="shared" si="2"/>
        <v/>
      </c>
      <c r="C38" s="14"/>
      <c r="D38" s="460"/>
      <c r="E38" s="446"/>
      <c r="F38" s="471"/>
      <c r="G38" s="460"/>
      <c r="H38" s="472"/>
      <c r="I38" s="14"/>
      <c r="J38" s="164" t="str">
        <f>IF($D38="", "", IF(AND($G38&gt;0, $H38&gt;=$F38), "", WORKDAY($D38, Settings!$P$32, Timesheet!$S$50:$S$89)))</f>
        <v/>
      </c>
      <c r="K38" s="14"/>
      <c r="L38" s="39" t="str">
        <f>IF(OR($D38="", $E38="", $F38=""), "", IF(AND($G38&lt;=$J38, $H38&gt;=$F38), $L$6, IF(AND($G38&gt;$J38, $H38&gt;=$F38), $L$7, IF(AND($G38&gt;0, $H38&lt;$F38), $L$5, IF(Dashboard!$AJ$1&gt;$J38, $L$4, IF(Dashboard!$AJ$1=$J38, $J$7, IF($P38&lt;=$P$6, $J$6, IF(Dashboard!$AJ$1&gt;=$D38, $J$5, $J$4))))))))</f>
        <v/>
      </c>
      <c r="M38" s="14"/>
      <c r="P38" s="39" t="str">
        <f>IF($J38="", "", NETWORKDAYS(Dashboard!$AJ$1, $J38, Timesheet!$S$50:$S$89)-1)</f>
        <v/>
      </c>
      <c r="R38" s="25" t="str">
        <f t="shared" si="3"/>
        <v/>
      </c>
    </row>
    <row r="39" spans="1:18" x14ac:dyDescent="0.25">
      <c r="A39" s="14"/>
      <c r="B39" s="153" t="str">
        <f t="shared" si="2"/>
        <v/>
      </c>
      <c r="C39" s="14"/>
      <c r="D39" s="460"/>
      <c r="E39" s="446"/>
      <c r="F39" s="471"/>
      <c r="G39" s="460"/>
      <c r="H39" s="472"/>
      <c r="I39" s="14"/>
      <c r="J39" s="164" t="str">
        <f>IF($D39="", "", IF(AND($G39&gt;0, $H39&gt;=$F39), "", WORKDAY($D39, Settings!$P$32, Timesheet!$S$50:$S$89)))</f>
        <v/>
      </c>
      <c r="K39" s="14"/>
      <c r="L39" s="39" t="str">
        <f>IF(OR($D39="", $E39="", $F39=""), "", IF(AND($G39&lt;=$J39, $H39&gt;=$F39), $L$6, IF(AND($G39&gt;$J39, $H39&gt;=$F39), $L$7, IF(AND($G39&gt;0, $H39&lt;$F39), $L$5, IF(Dashboard!$AJ$1&gt;$J39, $L$4, IF(Dashboard!$AJ$1=$J39, $J$7, IF($P39&lt;=$P$6, $J$6, IF(Dashboard!$AJ$1&gt;=$D39, $J$5, $J$4))))))))</f>
        <v/>
      </c>
      <c r="M39" s="14"/>
      <c r="P39" s="39" t="str">
        <f>IF($J39="", "", NETWORKDAYS(Dashboard!$AJ$1, $J39, Timesheet!$S$50:$S$89)-1)</f>
        <v/>
      </c>
      <c r="R39" s="25" t="str">
        <f t="shared" si="3"/>
        <v/>
      </c>
    </row>
    <row r="40" spans="1:18" x14ac:dyDescent="0.25">
      <c r="A40" s="14"/>
      <c r="B40" s="153" t="str">
        <f t="shared" si="2"/>
        <v/>
      </c>
      <c r="C40" s="14"/>
      <c r="D40" s="460"/>
      <c r="E40" s="446"/>
      <c r="F40" s="471"/>
      <c r="G40" s="460"/>
      <c r="H40" s="472"/>
      <c r="I40" s="14"/>
      <c r="J40" s="164" t="str">
        <f>IF($D40="", "", IF(AND($G40&gt;0, $H40&gt;=$F40), "", WORKDAY($D40, Settings!$P$32, Timesheet!$S$50:$S$89)))</f>
        <v/>
      </c>
      <c r="K40" s="14"/>
      <c r="L40" s="39" t="str">
        <f>IF(OR($D40="", $E40="", $F40=""), "", IF(AND($G40&lt;=$J40, $H40&gt;=$F40), $L$6, IF(AND($G40&gt;$J40, $H40&gt;=$F40), $L$7, IF(AND($G40&gt;0, $H40&lt;$F40), $L$5, IF(Dashboard!$AJ$1&gt;$J40, $L$4, IF(Dashboard!$AJ$1=$J40, $J$7, IF($P40&lt;=$P$6, $J$6, IF(Dashboard!$AJ$1&gt;=$D40, $J$5, $J$4))))))))</f>
        <v/>
      </c>
      <c r="M40" s="14"/>
      <c r="P40" s="39" t="str">
        <f>IF($J40="", "", NETWORKDAYS(Dashboard!$AJ$1, $J40, Timesheet!$S$50:$S$89)-1)</f>
        <v/>
      </c>
      <c r="R40" s="25" t="str">
        <f t="shared" si="3"/>
        <v/>
      </c>
    </row>
    <row r="41" spans="1:18" x14ac:dyDescent="0.25">
      <c r="A41" s="14"/>
      <c r="B41" s="153" t="str">
        <f t="shared" si="2"/>
        <v/>
      </c>
      <c r="C41" s="14"/>
      <c r="D41" s="460"/>
      <c r="E41" s="446"/>
      <c r="F41" s="471"/>
      <c r="G41" s="460"/>
      <c r="H41" s="472"/>
      <c r="I41" s="14"/>
      <c r="J41" s="164" t="str">
        <f>IF($D41="", "", IF(AND($G41&gt;0, $H41&gt;=$F41), "", WORKDAY($D41, Settings!$P$32, Timesheet!$S$50:$S$89)))</f>
        <v/>
      </c>
      <c r="K41" s="14"/>
      <c r="L41" s="39" t="str">
        <f>IF(OR($D41="", $E41="", $F41=""), "", IF(AND($G41&lt;=$J41, $H41&gt;=$F41), $L$6, IF(AND($G41&gt;$J41, $H41&gt;=$F41), $L$7, IF(AND($G41&gt;0, $H41&lt;$F41), $L$5, IF(Dashboard!$AJ$1&gt;$J41, $L$4, IF(Dashboard!$AJ$1=$J41, $J$7, IF($P41&lt;=$P$6, $J$6, IF(Dashboard!$AJ$1&gt;=$D41, $J$5, $J$4))))))))</f>
        <v/>
      </c>
      <c r="M41" s="14"/>
      <c r="P41" s="39" t="str">
        <f>IF($J41="", "", NETWORKDAYS(Dashboard!$AJ$1, $J41, Timesheet!$S$50:$S$89)-1)</f>
        <v/>
      </c>
      <c r="R41" s="25" t="str">
        <f t="shared" si="3"/>
        <v/>
      </c>
    </row>
    <row r="42" spans="1:18" x14ac:dyDescent="0.25">
      <c r="A42" s="14"/>
      <c r="B42" s="153" t="str">
        <f t="shared" si="2"/>
        <v/>
      </c>
      <c r="C42" s="14"/>
      <c r="D42" s="460"/>
      <c r="E42" s="446"/>
      <c r="F42" s="471"/>
      <c r="G42" s="460"/>
      <c r="H42" s="472"/>
      <c r="I42" s="14"/>
      <c r="J42" s="164" t="str">
        <f>IF($D42="", "", IF(AND($G42&gt;0, $H42&gt;=$F42), "", WORKDAY($D42, Settings!$P$32, Timesheet!$S$50:$S$89)))</f>
        <v/>
      </c>
      <c r="K42" s="14"/>
      <c r="L42" s="39" t="str">
        <f>IF(OR($D42="", $E42="", $F42=""), "", IF(AND($G42&lt;=$J42, $H42&gt;=$F42), $L$6, IF(AND($G42&gt;$J42, $H42&gt;=$F42), $L$7, IF(AND($G42&gt;0, $H42&lt;$F42), $L$5, IF(Dashboard!$AJ$1&gt;$J42, $L$4, IF(Dashboard!$AJ$1=$J42, $J$7, IF($P42&lt;=$P$6, $J$6, IF(Dashboard!$AJ$1&gt;=$D42, $J$5, $J$4))))))))</f>
        <v/>
      </c>
      <c r="M42" s="14"/>
      <c r="P42" s="39" t="str">
        <f>IF($J42="", "", NETWORKDAYS(Dashboard!$AJ$1, $J42, Timesheet!$S$50:$S$89)-1)</f>
        <v/>
      </c>
      <c r="R42" s="25" t="str">
        <f t="shared" si="3"/>
        <v/>
      </c>
    </row>
    <row r="43" spans="1:18" x14ac:dyDescent="0.25">
      <c r="A43" s="14"/>
      <c r="B43" s="153" t="str">
        <f t="shared" si="2"/>
        <v/>
      </c>
      <c r="C43" s="14"/>
      <c r="D43" s="460"/>
      <c r="E43" s="446"/>
      <c r="F43" s="471"/>
      <c r="G43" s="460"/>
      <c r="H43" s="472"/>
      <c r="I43" s="14"/>
      <c r="J43" s="164" t="str">
        <f>IF($D43="", "", IF(AND($G43&gt;0, $H43&gt;=$F43), "", WORKDAY($D43, Settings!$P$32, Timesheet!$S$50:$S$89)))</f>
        <v/>
      </c>
      <c r="K43" s="14"/>
      <c r="L43" s="39" t="str">
        <f>IF(OR($D43="", $E43="", $F43=""), "", IF(AND($G43&lt;=$J43, $H43&gt;=$F43), $L$6, IF(AND($G43&gt;$J43, $H43&gt;=$F43), $L$7, IF(AND($G43&gt;0, $H43&lt;$F43), $L$5, IF(Dashboard!$AJ$1&gt;$J43, $L$4, IF(Dashboard!$AJ$1=$J43, $J$7, IF($P43&lt;=$P$6, $J$6, IF(Dashboard!$AJ$1&gt;=$D43, $J$5, $J$4))))))))</f>
        <v/>
      </c>
      <c r="M43" s="14"/>
      <c r="P43" s="39" t="str">
        <f>IF($J43="", "", NETWORKDAYS(Dashboard!$AJ$1, $J43, Timesheet!$S$50:$S$89)-1)</f>
        <v/>
      </c>
      <c r="R43" s="25" t="str">
        <f t="shared" si="3"/>
        <v/>
      </c>
    </row>
    <row r="44" spans="1:18" x14ac:dyDescent="0.25">
      <c r="A44" s="14"/>
      <c r="B44" s="153" t="str">
        <f t="shared" si="2"/>
        <v/>
      </c>
      <c r="C44" s="14"/>
      <c r="D44" s="460"/>
      <c r="E44" s="446"/>
      <c r="F44" s="471"/>
      <c r="G44" s="460"/>
      <c r="H44" s="472"/>
      <c r="I44" s="14"/>
      <c r="J44" s="164" t="str">
        <f>IF($D44="", "", IF(AND($G44&gt;0, $H44&gt;=$F44), "", WORKDAY($D44, Settings!$P$32, Timesheet!$S$50:$S$89)))</f>
        <v/>
      </c>
      <c r="K44" s="14"/>
      <c r="L44" s="39" t="str">
        <f>IF(OR($D44="", $E44="", $F44=""), "", IF(AND($G44&lt;=$J44, $H44&gt;=$F44), $L$6, IF(AND($G44&gt;$J44, $H44&gt;=$F44), $L$7, IF(AND($G44&gt;0, $H44&lt;$F44), $L$5, IF(Dashboard!$AJ$1&gt;$J44, $L$4, IF(Dashboard!$AJ$1=$J44, $J$7, IF($P44&lt;=$P$6, $J$6, IF(Dashboard!$AJ$1&gt;=$D44, $J$5, $J$4))))))))</f>
        <v/>
      </c>
      <c r="M44" s="14"/>
      <c r="P44" s="39" t="str">
        <f>IF($J44="", "", NETWORKDAYS(Dashboard!$AJ$1, $J44, Timesheet!$S$50:$S$89)-1)</f>
        <v/>
      </c>
      <c r="R44" s="25" t="str">
        <f t="shared" si="3"/>
        <v/>
      </c>
    </row>
    <row r="45" spans="1:18" x14ac:dyDescent="0.25">
      <c r="A45" s="14"/>
      <c r="B45" s="153" t="str">
        <f t="shared" si="2"/>
        <v/>
      </c>
      <c r="C45" s="14"/>
      <c r="D45" s="460"/>
      <c r="E45" s="446"/>
      <c r="F45" s="471"/>
      <c r="G45" s="460"/>
      <c r="H45" s="472"/>
      <c r="I45" s="14"/>
      <c r="J45" s="164" t="str">
        <f>IF($D45="", "", IF(AND($G45&gt;0, $H45&gt;=$F45), "", WORKDAY($D45, Settings!$P$32, Timesheet!$S$50:$S$89)))</f>
        <v/>
      </c>
      <c r="K45" s="14"/>
      <c r="L45" s="39" t="str">
        <f>IF(OR($D45="", $E45="", $F45=""), "", IF(AND($G45&lt;=$J45, $H45&gt;=$F45), $L$6, IF(AND($G45&gt;$J45, $H45&gt;=$F45), $L$7, IF(AND($G45&gt;0, $H45&lt;$F45), $L$5, IF(Dashboard!$AJ$1&gt;$J45, $L$4, IF(Dashboard!$AJ$1=$J45, $J$7, IF($P45&lt;=$P$6, $J$6, IF(Dashboard!$AJ$1&gt;=$D45, $J$5, $J$4))))))))</f>
        <v/>
      </c>
      <c r="M45" s="14"/>
      <c r="P45" s="39" t="str">
        <f>IF($J45="", "", NETWORKDAYS(Dashboard!$AJ$1, $J45, Timesheet!$S$50:$S$89)-1)</f>
        <v/>
      </c>
      <c r="R45" s="25" t="str">
        <f t="shared" si="3"/>
        <v/>
      </c>
    </row>
    <row r="46" spans="1:18" x14ac:dyDescent="0.25">
      <c r="A46" s="14"/>
      <c r="B46" s="153" t="str">
        <f t="shared" si="2"/>
        <v/>
      </c>
      <c r="C46" s="14"/>
      <c r="D46" s="460"/>
      <c r="E46" s="446"/>
      <c r="F46" s="471"/>
      <c r="G46" s="460"/>
      <c r="H46" s="472"/>
      <c r="I46" s="14"/>
      <c r="J46" s="164" t="str">
        <f>IF($D46="", "", IF(AND($G46&gt;0, $H46&gt;=$F46), "", WORKDAY($D46, Settings!$P$32, Timesheet!$S$50:$S$89)))</f>
        <v/>
      </c>
      <c r="K46" s="14"/>
      <c r="L46" s="39" t="str">
        <f>IF(OR($D46="", $E46="", $F46=""), "", IF(AND($G46&lt;=$J46, $H46&gt;=$F46), $L$6, IF(AND($G46&gt;$J46, $H46&gt;=$F46), $L$7, IF(AND($G46&gt;0, $H46&lt;$F46), $L$5, IF(Dashboard!$AJ$1&gt;$J46, $L$4, IF(Dashboard!$AJ$1=$J46, $J$7, IF($P46&lt;=$P$6, $J$6, IF(Dashboard!$AJ$1&gt;=$D46, $J$5, $J$4))))))))</f>
        <v/>
      </c>
      <c r="M46" s="14"/>
      <c r="P46" s="39" t="str">
        <f>IF($J46="", "", NETWORKDAYS(Dashboard!$AJ$1, $J46, Timesheet!$S$50:$S$89)-1)</f>
        <v/>
      </c>
      <c r="R46" s="25" t="str">
        <f t="shared" si="3"/>
        <v/>
      </c>
    </row>
    <row r="47" spans="1:18" x14ac:dyDescent="0.25">
      <c r="A47" s="14"/>
      <c r="B47" s="153" t="str">
        <f t="shared" si="2"/>
        <v/>
      </c>
      <c r="C47" s="14"/>
      <c r="D47" s="460"/>
      <c r="E47" s="446"/>
      <c r="F47" s="471"/>
      <c r="G47" s="460"/>
      <c r="H47" s="472"/>
      <c r="I47" s="14"/>
      <c r="J47" s="164" t="str">
        <f>IF($D47="", "", IF(AND($G47&gt;0, $H47&gt;=$F47), "", WORKDAY($D47, Settings!$P$32, Timesheet!$S$50:$S$89)))</f>
        <v/>
      </c>
      <c r="K47" s="14"/>
      <c r="L47" s="39" t="str">
        <f>IF(OR($D47="", $E47="", $F47=""), "", IF(AND($G47&lt;=$J47, $H47&gt;=$F47), $L$6, IF(AND($G47&gt;$J47, $H47&gt;=$F47), $L$7, IF(AND($G47&gt;0, $H47&lt;$F47), $L$5, IF(Dashboard!$AJ$1&gt;$J47, $L$4, IF(Dashboard!$AJ$1=$J47, $J$7, IF($P47&lt;=$P$6, $J$6, IF(Dashboard!$AJ$1&gt;=$D47, $J$5, $J$4))))))))</f>
        <v/>
      </c>
      <c r="M47" s="14"/>
      <c r="P47" s="39" t="str">
        <f>IF($J47="", "", NETWORKDAYS(Dashboard!$AJ$1, $J47, Timesheet!$S$50:$S$89)-1)</f>
        <v/>
      </c>
      <c r="R47" s="25" t="str">
        <f t="shared" si="3"/>
        <v/>
      </c>
    </row>
    <row r="48" spans="1:18" x14ac:dyDescent="0.25">
      <c r="A48" s="14"/>
      <c r="B48" s="153" t="str">
        <f t="shared" si="2"/>
        <v/>
      </c>
      <c r="C48" s="14"/>
      <c r="D48" s="460"/>
      <c r="E48" s="446"/>
      <c r="F48" s="471"/>
      <c r="G48" s="460"/>
      <c r="H48" s="472"/>
      <c r="I48" s="14"/>
      <c r="J48" s="164" t="str">
        <f>IF($D48="", "", IF(AND($G48&gt;0, $H48&gt;=$F48), "", WORKDAY($D48, Settings!$P$32, Timesheet!$S$50:$S$89)))</f>
        <v/>
      </c>
      <c r="K48" s="14"/>
      <c r="L48" s="39" t="str">
        <f>IF(OR($D48="", $E48="", $F48=""), "", IF(AND($G48&lt;=$J48, $H48&gt;=$F48), $L$6, IF(AND($G48&gt;$J48, $H48&gt;=$F48), $L$7, IF(AND($G48&gt;0, $H48&lt;$F48), $L$5, IF(Dashboard!$AJ$1&gt;$J48, $L$4, IF(Dashboard!$AJ$1=$J48, $J$7, IF($P48&lt;=$P$6, $J$6, IF(Dashboard!$AJ$1&gt;=$D48, $J$5, $J$4))))))))</f>
        <v/>
      </c>
      <c r="M48" s="14"/>
      <c r="P48" s="39" t="str">
        <f>IF($J48="", "", NETWORKDAYS(Dashboard!$AJ$1, $J48, Timesheet!$S$50:$S$89)-1)</f>
        <v/>
      </c>
      <c r="R48" s="25" t="str">
        <f t="shared" si="3"/>
        <v/>
      </c>
    </row>
    <row r="49" spans="1:18" x14ac:dyDescent="0.25">
      <c r="A49" s="14"/>
      <c r="B49" s="153" t="str">
        <f t="shared" si="2"/>
        <v/>
      </c>
      <c r="C49" s="14"/>
      <c r="D49" s="460"/>
      <c r="E49" s="446"/>
      <c r="F49" s="471"/>
      <c r="G49" s="460"/>
      <c r="H49" s="472"/>
      <c r="I49" s="14"/>
      <c r="J49" s="164" t="str">
        <f>IF($D49="", "", IF(AND($G49&gt;0, $H49&gt;=$F49), "", WORKDAY($D49, Settings!$P$32, Timesheet!$S$50:$S$89)))</f>
        <v/>
      </c>
      <c r="K49" s="14"/>
      <c r="L49" s="39" t="str">
        <f>IF(OR($D49="", $E49="", $F49=""), "", IF(AND($G49&lt;=$J49, $H49&gt;=$F49), $L$6, IF(AND($G49&gt;$J49, $H49&gt;=$F49), $L$7, IF(AND($G49&gt;0, $H49&lt;$F49), $L$5, IF(Dashboard!$AJ$1&gt;$J49, $L$4, IF(Dashboard!$AJ$1=$J49, $J$7, IF($P49&lt;=$P$6, $J$6, IF(Dashboard!$AJ$1&gt;=$D49, $J$5, $J$4))))))))</f>
        <v/>
      </c>
      <c r="M49" s="14"/>
      <c r="P49" s="39" t="str">
        <f>IF($J49="", "", NETWORKDAYS(Dashboard!$AJ$1, $J49, Timesheet!$S$50:$S$89)-1)</f>
        <v/>
      </c>
      <c r="R49" s="25" t="str">
        <f t="shared" si="3"/>
        <v/>
      </c>
    </row>
    <row r="50" spans="1:18" x14ac:dyDescent="0.25">
      <c r="A50" s="14"/>
      <c r="B50" s="153" t="str">
        <f t="shared" si="2"/>
        <v/>
      </c>
      <c r="C50" s="14"/>
      <c r="D50" s="460"/>
      <c r="E50" s="446"/>
      <c r="F50" s="471"/>
      <c r="G50" s="460"/>
      <c r="H50" s="472"/>
      <c r="I50" s="14"/>
      <c r="J50" s="164" t="str">
        <f>IF($D50="", "", IF(AND($G50&gt;0, $H50&gt;=$F50), "", WORKDAY($D50, Settings!$P$32, Timesheet!$S$50:$S$89)))</f>
        <v/>
      </c>
      <c r="K50" s="14"/>
      <c r="L50" s="39" t="str">
        <f>IF(OR($D50="", $E50="", $F50=""), "", IF(AND($G50&lt;=$J50, $H50&gt;=$F50), $L$6, IF(AND($G50&gt;$J50, $H50&gt;=$F50), $L$7, IF(AND($G50&gt;0, $H50&lt;$F50), $L$5, IF(Dashboard!$AJ$1&gt;$J50, $L$4, IF(Dashboard!$AJ$1=$J50, $J$7, IF($P50&lt;=$P$6, $J$6, IF(Dashboard!$AJ$1&gt;=$D50, $J$5, $J$4))))))))</f>
        <v/>
      </c>
      <c r="M50" s="14"/>
      <c r="P50" s="39" t="str">
        <f>IF($J50="", "", NETWORKDAYS(Dashboard!$AJ$1, $J50, Timesheet!$S$50:$S$89)-1)</f>
        <v/>
      </c>
      <c r="R50" s="25" t="str">
        <f t="shared" si="3"/>
        <v/>
      </c>
    </row>
    <row r="51" spans="1:18" x14ac:dyDescent="0.25">
      <c r="A51" s="14"/>
      <c r="B51" s="153" t="str">
        <f t="shared" si="2"/>
        <v/>
      </c>
      <c r="C51" s="14"/>
      <c r="D51" s="460"/>
      <c r="E51" s="446"/>
      <c r="F51" s="471"/>
      <c r="G51" s="460"/>
      <c r="H51" s="472"/>
      <c r="I51" s="14"/>
      <c r="J51" s="164" t="str">
        <f>IF($D51="", "", IF(AND($G51&gt;0, $H51&gt;=$F51), "", WORKDAY($D51, Settings!$P$32, Timesheet!$S$50:$S$89)))</f>
        <v/>
      </c>
      <c r="K51" s="14"/>
      <c r="L51" s="39" t="str">
        <f>IF(OR($D51="", $E51="", $F51=""), "", IF(AND($G51&lt;=$J51, $H51&gt;=$F51), $L$6, IF(AND($G51&gt;$J51, $H51&gt;=$F51), $L$7, IF(AND($G51&gt;0, $H51&lt;$F51), $L$5, IF(Dashboard!$AJ$1&gt;$J51, $L$4, IF(Dashboard!$AJ$1=$J51, $J$7, IF($P51&lt;=$P$6, $J$6, IF(Dashboard!$AJ$1&gt;=$D51, $J$5, $J$4))))))))</f>
        <v/>
      </c>
      <c r="M51" s="14"/>
      <c r="P51" s="39" t="str">
        <f>IF($J51="", "", NETWORKDAYS(Dashboard!$AJ$1, $J51, Timesheet!$S$50:$S$89)-1)</f>
        <v/>
      </c>
      <c r="R51" s="25" t="str">
        <f t="shared" si="3"/>
        <v/>
      </c>
    </row>
    <row r="52" spans="1:18" x14ac:dyDescent="0.25">
      <c r="A52" s="14"/>
      <c r="B52" s="153" t="str">
        <f t="shared" si="2"/>
        <v/>
      </c>
      <c r="C52" s="14"/>
      <c r="D52" s="460"/>
      <c r="E52" s="446"/>
      <c r="F52" s="471"/>
      <c r="G52" s="460"/>
      <c r="H52" s="472"/>
      <c r="I52" s="14"/>
      <c r="J52" s="164" t="str">
        <f>IF($D52="", "", IF(AND($G52&gt;0, $H52&gt;=$F52), "", WORKDAY($D52, Settings!$P$32, Timesheet!$S$50:$S$89)))</f>
        <v/>
      </c>
      <c r="K52" s="14"/>
      <c r="L52" s="39" t="str">
        <f>IF(OR($D52="", $E52="", $F52=""), "", IF(AND($G52&lt;=$J52, $H52&gt;=$F52), $L$6, IF(AND($G52&gt;$J52, $H52&gt;=$F52), $L$7, IF(AND($G52&gt;0, $H52&lt;$F52), $L$5, IF(Dashboard!$AJ$1&gt;$J52, $L$4, IF(Dashboard!$AJ$1=$J52, $J$7, IF($P52&lt;=$P$6, $J$6, IF(Dashboard!$AJ$1&gt;=$D52, $J$5, $J$4))))))))</f>
        <v/>
      </c>
      <c r="M52" s="14"/>
      <c r="P52" s="39" t="str">
        <f>IF($J52="", "", NETWORKDAYS(Dashboard!$AJ$1, $J52, Timesheet!$S$50:$S$89)-1)</f>
        <v/>
      </c>
      <c r="R52" s="25" t="str">
        <f t="shared" si="3"/>
        <v/>
      </c>
    </row>
    <row r="53" spans="1:18" x14ac:dyDescent="0.25">
      <c r="A53" s="14"/>
      <c r="B53" s="153" t="str">
        <f t="shared" si="2"/>
        <v/>
      </c>
      <c r="C53" s="14"/>
      <c r="D53" s="460"/>
      <c r="E53" s="446"/>
      <c r="F53" s="471"/>
      <c r="G53" s="460"/>
      <c r="H53" s="472"/>
      <c r="I53" s="14"/>
      <c r="J53" s="164" t="str">
        <f>IF($D53="", "", IF(AND($G53&gt;0, $H53&gt;=$F53), "", WORKDAY($D53, Settings!$P$32, Timesheet!$S$50:$S$89)))</f>
        <v/>
      </c>
      <c r="K53" s="14"/>
      <c r="L53" s="39" t="str">
        <f>IF(OR($D53="", $E53="", $F53=""), "", IF(AND($G53&lt;=$J53, $H53&gt;=$F53), $L$6, IF(AND($G53&gt;$J53, $H53&gt;=$F53), $L$7, IF(AND($G53&gt;0, $H53&lt;$F53), $L$5, IF(Dashboard!$AJ$1&gt;$J53, $L$4, IF(Dashboard!$AJ$1=$J53, $J$7, IF($P53&lt;=$P$6, $J$6, IF(Dashboard!$AJ$1&gt;=$D53, $J$5, $J$4))))))))</f>
        <v/>
      </c>
      <c r="M53" s="14"/>
      <c r="P53" s="39" t="str">
        <f>IF($J53="", "", NETWORKDAYS(Dashboard!$AJ$1, $J53, Timesheet!$S$50:$S$89)-1)</f>
        <v/>
      </c>
      <c r="R53" s="25" t="str">
        <f t="shared" si="3"/>
        <v/>
      </c>
    </row>
    <row r="54" spans="1:18" x14ac:dyDescent="0.25">
      <c r="A54" s="14"/>
      <c r="B54" s="153" t="str">
        <f t="shared" si="2"/>
        <v/>
      </c>
      <c r="C54" s="14"/>
      <c r="D54" s="460"/>
      <c r="E54" s="446"/>
      <c r="F54" s="471"/>
      <c r="G54" s="460"/>
      <c r="H54" s="472"/>
      <c r="I54" s="14"/>
      <c r="J54" s="164" t="str">
        <f>IF($D54="", "", IF(AND($G54&gt;0, $H54&gt;=$F54), "", WORKDAY($D54, Settings!$P$32, Timesheet!$S$50:$S$89)))</f>
        <v/>
      </c>
      <c r="K54" s="14"/>
      <c r="L54" s="39" t="str">
        <f>IF(OR($D54="", $E54="", $F54=""), "", IF(AND($G54&lt;=$J54, $H54&gt;=$F54), $L$6, IF(AND($G54&gt;$J54, $H54&gt;=$F54), $L$7, IF(AND($G54&gt;0, $H54&lt;$F54), $L$5, IF(Dashboard!$AJ$1&gt;$J54, $L$4, IF(Dashboard!$AJ$1=$J54, $J$7, IF($P54&lt;=$P$6, $J$6, IF(Dashboard!$AJ$1&gt;=$D54, $J$5, $J$4))))))))</f>
        <v/>
      </c>
      <c r="M54" s="14"/>
      <c r="P54" s="39" t="str">
        <f>IF($J54="", "", NETWORKDAYS(Dashboard!$AJ$1, $J54, Timesheet!$S$50:$S$89)-1)</f>
        <v/>
      </c>
      <c r="R54" s="25" t="str">
        <f t="shared" si="3"/>
        <v/>
      </c>
    </row>
    <row r="55" spans="1:18" x14ac:dyDescent="0.25">
      <c r="A55" s="14"/>
      <c r="B55" s="153" t="str">
        <f t="shared" si="2"/>
        <v/>
      </c>
      <c r="C55" s="14"/>
      <c r="D55" s="460"/>
      <c r="E55" s="446"/>
      <c r="F55" s="471"/>
      <c r="G55" s="460"/>
      <c r="H55" s="472"/>
      <c r="I55" s="14"/>
      <c r="J55" s="164" t="str">
        <f>IF($D55="", "", IF(AND($G55&gt;0, $H55&gt;=$F55), "", WORKDAY($D55, Settings!$P$32, Timesheet!$S$50:$S$89)))</f>
        <v/>
      </c>
      <c r="K55" s="14"/>
      <c r="L55" s="39" t="str">
        <f>IF(OR($D55="", $E55="", $F55=""), "", IF(AND($G55&lt;=$J55, $H55&gt;=$F55), $L$6, IF(AND($G55&gt;$J55, $H55&gt;=$F55), $L$7, IF(AND($G55&gt;0, $H55&lt;$F55), $L$5, IF(Dashboard!$AJ$1&gt;$J55, $L$4, IF(Dashboard!$AJ$1=$J55, $J$7, IF($P55&lt;=$P$6, $J$6, IF(Dashboard!$AJ$1&gt;=$D55, $J$5, $J$4))))))))</f>
        <v/>
      </c>
      <c r="M55" s="14"/>
      <c r="P55" s="39" t="str">
        <f>IF($J55="", "", NETWORKDAYS(Dashboard!$AJ$1, $J55, Timesheet!$S$50:$S$89)-1)</f>
        <v/>
      </c>
      <c r="R55" s="25" t="str">
        <f t="shared" si="3"/>
        <v/>
      </c>
    </row>
    <row r="56" spans="1:18" x14ac:dyDescent="0.25">
      <c r="A56" s="14"/>
      <c r="B56" s="153" t="str">
        <f t="shared" si="2"/>
        <v/>
      </c>
      <c r="C56" s="14"/>
      <c r="D56" s="460"/>
      <c r="E56" s="446"/>
      <c r="F56" s="471"/>
      <c r="G56" s="460"/>
      <c r="H56" s="472"/>
      <c r="I56" s="14"/>
      <c r="J56" s="164" t="str">
        <f>IF($D56="", "", IF(AND($G56&gt;0, $H56&gt;=$F56), "", WORKDAY($D56, Settings!$P$32, Timesheet!$S$50:$S$89)))</f>
        <v/>
      </c>
      <c r="K56" s="14"/>
      <c r="L56" s="39" t="str">
        <f>IF(OR($D56="", $E56="", $F56=""), "", IF(AND($G56&lt;=$J56, $H56&gt;=$F56), $L$6, IF(AND($G56&gt;$J56, $H56&gt;=$F56), $L$7, IF(AND($G56&gt;0, $H56&lt;$F56), $L$5, IF(Dashboard!$AJ$1&gt;$J56, $L$4, IF(Dashboard!$AJ$1=$J56, $J$7, IF($P56&lt;=$P$6, $J$6, IF(Dashboard!$AJ$1&gt;=$D56, $J$5, $J$4))))))))</f>
        <v/>
      </c>
      <c r="M56" s="14"/>
      <c r="P56" s="39" t="str">
        <f>IF($J56="", "", NETWORKDAYS(Dashboard!$AJ$1, $J56, Timesheet!$S$50:$S$89)-1)</f>
        <v/>
      </c>
      <c r="R56" s="25" t="str">
        <f t="shared" si="3"/>
        <v/>
      </c>
    </row>
    <row r="57" spans="1:18" x14ac:dyDescent="0.25">
      <c r="A57" s="14"/>
      <c r="B57" s="153" t="str">
        <f t="shared" si="2"/>
        <v/>
      </c>
      <c r="C57" s="14"/>
      <c r="D57" s="460"/>
      <c r="E57" s="446"/>
      <c r="F57" s="471"/>
      <c r="G57" s="460"/>
      <c r="H57" s="472"/>
      <c r="I57" s="14"/>
      <c r="J57" s="164" t="str">
        <f>IF($D57="", "", IF(AND($G57&gt;0, $H57&gt;=$F57), "", WORKDAY($D57, Settings!$P$32, Timesheet!$S$50:$S$89)))</f>
        <v/>
      </c>
      <c r="K57" s="14"/>
      <c r="L57" s="39" t="str">
        <f>IF(OR($D57="", $E57="", $F57=""), "", IF(AND($G57&lt;=$J57, $H57&gt;=$F57), $L$6, IF(AND($G57&gt;$J57, $H57&gt;=$F57), $L$7, IF(AND($G57&gt;0, $H57&lt;$F57), $L$5, IF(Dashboard!$AJ$1&gt;$J57, $L$4, IF(Dashboard!$AJ$1=$J57, $J$7, IF($P57&lt;=$P$6, $J$6, IF(Dashboard!$AJ$1&gt;=$D57, $J$5, $J$4))))))))</f>
        <v/>
      </c>
      <c r="M57" s="14"/>
      <c r="P57" s="39" t="str">
        <f>IF($J57="", "", NETWORKDAYS(Dashboard!$AJ$1, $J57, Timesheet!$S$50:$S$89)-1)</f>
        <v/>
      </c>
      <c r="R57" s="25" t="str">
        <f t="shared" si="3"/>
        <v/>
      </c>
    </row>
    <row r="58" spans="1:18" x14ac:dyDescent="0.25">
      <c r="A58" s="14"/>
      <c r="B58" s="153" t="str">
        <f t="shared" si="2"/>
        <v/>
      </c>
      <c r="C58" s="14"/>
      <c r="D58" s="460"/>
      <c r="E58" s="446"/>
      <c r="F58" s="471"/>
      <c r="G58" s="460"/>
      <c r="H58" s="472"/>
      <c r="I58" s="14"/>
      <c r="J58" s="164" t="str">
        <f>IF($D58="", "", IF(AND($G58&gt;0, $H58&gt;=$F58), "", WORKDAY($D58, Settings!$P$32, Timesheet!$S$50:$S$89)))</f>
        <v/>
      </c>
      <c r="K58" s="14"/>
      <c r="L58" s="39" t="str">
        <f>IF(OR($D58="", $E58="", $F58=""), "", IF(AND($G58&lt;=$J58, $H58&gt;=$F58), $L$6, IF(AND($G58&gt;$J58, $H58&gt;=$F58), $L$7, IF(AND($G58&gt;0, $H58&lt;$F58), $L$5, IF(Dashboard!$AJ$1&gt;$J58, $L$4, IF(Dashboard!$AJ$1=$J58, $J$7, IF($P58&lt;=$P$6, $J$6, IF(Dashboard!$AJ$1&gt;=$D58, $J$5, $J$4))))))))</f>
        <v/>
      </c>
      <c r="M58" s="14"/>
      <c r="P58" s="39" t="str">
        <f>IF($J58="", "", NETWORKDAYS(Dashboard!$AJ$1, $J58, Timesheet!$S$50:$S$89)-1)</f>
        <v/>
      </c>
      <c r="R58" s="25" t="str">
        <f t="shared" si="3"/>
        <v/>
      </c>
    </row>
    <row r="59" spans="1:18" x14ac:dyDescent="0.25">
      <c r="A59" s="14"/>
      <c r="B59" s="153" t="str">
        <f t="shared" si="2"/>
        <v/>
      </c>
      <c r="C59" s="14"/>
      <c r="D59" s="460"/>
      <c r="E59" s="446"/>
      <c r="F59" s="471"/>
      <c r="G59" s="460"/>
      <c r="H59" s="472"/>
      <c r="I59" s="14"/>
      <c r="J59" s="164" t="str">
        <f>IF($D59="", "", IF(AND($G59&gt;0, $H59&gt;=$F59), "", WORKDAY($D59, Settings!$P$32, Timesheet!$S$50:$S$89)))</f>
        <v/>
      </c>
      <c r="K59" s="14"/>
      <c r="L59" s="39" t="str">
        <f>IF(OR($D59="", $E59="", $F59=""), "", IF(AND($G59&lt;=$J59, $H59&gt;=$F59), $L$6, IF(AND($G59&gt;$J59, $H59&gt;=$F59), $L$7, IF(AND($G59&gt;0, $H59&lt;$F59), $L$5, IF(Dashboard!$AJ$1&gt;$J59, $L$4, IF(Dashboard!$AJ$1=$J59, $J$7, IF($P59&lt;=$P$6, $J$6, IF(Dashboard!$AJ$1&gt;=$D59, $J$5, $J$4))))))))</f>
        <v/>
      </c>
      <c r="M59" s="14"/>
      <c r="P59" s="39" t="str">
        <f>IF($J59="", "", NETWORKDAYS(Dashboard!$AJ$1, $J59, Timesheet!$S$50:$S$89)-1)</f>
        <v/>
      </c>
      <c r="R59" s="25" t="str">
        <f t="shared" si="3"/>
        <v/>
      </c>
    </row>
    <row r="60" spans="1:18" x14ac:dyDescent="0.25">
      <c r="A60" s="14"/>
      <c r="B60" s="153" t="str">
        <f t="shared" si="2"/>
        <v/>
      </c>
      <c r="C60" s="14"/>
      <c r="D60" s="460"/>
      <c r="E60" s="446"/>
      <c r="F60" s="471"/>
      <c r="G60" s="460"/>
      <c r="H60" s="472"/>
      <c r="I60" s="14"/>
      <c r="J60" s="164" t="str">
        <f>IF($D60="", "", IF(AND($G60&gt;0, $H60&gt;=$F60), "", WORKDAY($D60, Settings!$P$32, Timesheet!$S$50:$S$89)))</f>
        <v/>
      </c>
      <c r="K60" s="14"/>
      <c r="L60" s="39" t="str">
        <f>IF(OR($D60="", $E60="", $F60=""), "", IF(AND($G60&lt;=$J60, $H60&gt;=$F60), $L$6, IF(AND($G60&gt;$J60, $H60&gt;=$F60), $L$7, IF(AND($G60&gt;0, $H60&lt;$F60), $L$5, IF(Dashboard!$AJ$1&gt;$J60, $L$4, IF(Dashboard!$AJ$1=$J60, $J$7, IF($P60&lt;=$P$6, $J$6, IF(Dashboard!$AJ$1&gt;=$D60, $J$5, $J$4))))))))</f>
        <v/>
      </c>
      <c r="M60" s="14"/>
      <c r="P60" s="39" t="str">
        <f>IF($J60="", "", NETWORKDAYS(Dashboard!$AJ$1, $J60, Timesheet!$S$50:$S$89)-1)</f>
        <v/>
      </c>
      <c r="R60" s="25" t="str">
        <f t="shared" si="3"/>
        <v/>
      </c>
    </row>
    <row r="61" spans="1:18" x14ac:dyDescent="0.25">
      <c r="A61" s="14"/>
      <c r="B61" s="153" t="str">
        <f t="shared" si="2"/>
        <v/>
      </c>
      <c r="C61" s="14"/>
      <c r="D61" s="460"/>
      <c r="E61" s="446"/>
      <c r="F61" s="471"/>
      <c r="G61" s="460"/>
      <c r="H61" s="472"/>
      <c r="I61" s="14"/>
      <c r="J61" s="164" t="str">
        <f>IF($D61="", "", IF(AND($G61&gt;0, $H61&gt;=$F61), "", WORKDAY($D61, Settings!$P$32, Timesheet!$S$50:$S$89)))</f>
        <v/>
      </c>
      <c r="K61" s="14"/>
      <c r="L61" s="39" t="str">
        <f>IF(OR($D61="", $E61="", $F61=""), "", IF(AND($G61&lt;=$J61, $H61&gt;=$F61), $L$6, IF(AND($G61&gt;$J61, $H61&gt;=$F61), $L$7, IF(AND($G61&gt;0, $H61&lt;$F61), $L$5, IF(Dashboard!$AJ$1&gt;$J61, $L$4, IF(Dashboard!$AJ$1=$J61, $J$7, IF($P61&lt;=$P$6, $J$6, IF(Dashboard!$AJ$1&gt;=$D61, $J$5, $J$4))))))))</f>
        <v/>
      </c>
      <c r="M61" s="14"/>
      <c r="P61" s="39" t="str">
        <f>IF($J61="", "", NETWORKDAYS(Dashboard!$AJ$1, $J61, Timesheet!$S$50:$S$89)-1)</f>
        <v/>
      </c>
      <c r="R61" s="25" t="str">
        <f t="shared" si="3"/>
        <v/>
      </c>
    </row>
    <row r="62" spans="1:18" x14ac:dyDescent="0.25">
      <c r="A62" s="14"/>
      <c r="B62" s="153" t="str">
        <f t="shared" si="2"/>
        <v/>
      </c>
      <c r="C62" s="14"/>
      <c r="D62" s="460"/>
      <c r="E62" s="446"/>
      <c r="F62" s="471"/>
      <c r="G62" s="460"/>
      <c r="H62" s="472"/>
      <c r="I62" s="14"/>
      <c r="J62" s="164" t="str">
        <f>IF($D62="", "", IF(AND($G62&gt;0, $H62&gt;=$F62), "", WORKDAY($D62, Settings!$P$32, Timesheet!$S$50:$S$89)))</f>
        <v/>
      </c>
      <c r="K62" s="14"/>
      <c r="L62" s="39" t="str">
        <f>IF(OR($D62="", $E62="", $F62=""), "", IF(AND($G62&lt;=$J62, $H62&gt;=$F62), $L$6, IF(AND($G62&gt;$J62, $H62&gt;=$F62), $L$7, IF(AND($G62&gt;0, $H62&lt;$F62), $L$5, IF(Dashboard!$AJ$1&gt;$J62, $L$4, IF(Dashboard!$AJ$1=$J62, $J$7, IF($P62&lt;=$P$6, $J$6, IF(Dashboard!$AJ$1&gt;=$D62, $J$5, $J$4))))))))</f>
        <v/>
      </c>
      <c r="M62" s="14"/>
      <c r="P62" s="39" t="str">
        <f>IF($J62="", "", NETWORKDAYS(Dashboard!$AJ$1, $J62, Timesheet!$S$50:$S$89)-1)</f>
        <v/>
      </c>
      <c r="R62" s="25" t="str">
        <f t="shared" si="3"/>
        <v/>
      </c>
    </row>
    <row r="63" spans="1:18" x14ac:dyDescent="0.25">
      <c r="A63" s="14"/>
      <c r="B63" s="153" t="str">
        <f t="shared" si="2"/>
        <v/>
      </c>
      <c r="C63" s="14"/>
      <c r="D63" s="460"/>
      <c r="E63" s="446"/>
      <c r="F63" s="471"/>
      <c r="G63" s="460"/>
      <c r="H63" s="472"/>
      <c r="I63" s="14"/>
      <c r="J63" s="164" t="str">
        <f>IF($D63="", "", IF(AND($G63&gt;0, $H63&gt;=$F63), "", WORKDAY($D63, Settings!$P$32, Timesheet!$S$50:$S$89)))</f>
        <v/>
      </c>
      <c r="K63" s="14"/>
      <c r="L63" s="39" t="str">
        <f>IF(OR($D63="", $E63="", $F63=""), "", IF(AND($G63&lt;=$J63, $H63&gt;=$F63), $L$6, IF(AND($G63&gt;$J63, $H63&gt;=$F63), $L$7, IF(AND($G63&gt;0, $H63&lt;$F63), $L$5, IF(Dashboard!$AJ$1&gt;$J63, $L$4, IF(Dashboard!$AJ$1=$J63, $J$7, IF($P63&lt;=$P$6, $J$6, IF(Dashboard!$AJ$1&gt;=$D63, $J$5, $J$4))))))))</f>
        <v/>
      </c>
      <c r="M63" s="14"/>
      <c r="P63" s="39" t="str">
        <f>IF($J63="", "", NETWORKDAYS(Dashboard!$AJ$1, $J63, Timesheet!$S$50:$S$89)-1)</f>
        <v/>
      </c>
      <c r="R63" s="25" t="str">
        <f t="shared" si="3"/>
        <v/>
      </c>
    </row>
    <row r="64" spans="1:18" x14ac:dyDescent="0.25">
      <c r="A64" s="14"/>
      <c r="B64" s="153" t="str">
        <f t="shared" si="2"/>
        <v/>
      </c>
      <c r="C64" s="14"/>
      <c r="D64" s="460"/>
      <c r="E64" s="446"/>
      <c r="F64" s="471"/>
      <c r="G64" s="460"/>
      <c r="H64" s="472"/>
      <c r="I64" s="14"/>
      <c r="J64" s="164" t="str">
        <f>IF($D64="", "", IF(AND($G64&gt;0, $H64&gt;=$F64), "", WORKDAY($D64, Settings!$P$32, Timesheet!$S$50:$S$89)))</f>
        <v/>
      </c>
      <c r="K64" s="14"/>
      <c r="L64" s="39" t="str">
        <f>IF(OR($D64="", $E64="", $F64=""), "", IF(AND($G64&lt;=$J64, $H64&gt;=$F64), $L$6, IF(AND($G64&gt;$J64, $H64&gt;=$F64), $L$7, IF(AND($G64&gt;0, $H64&lt;$F64), $L$5, IF(Dashboard!$AJ$1&gt;$J64, $L$4, IF(Dashboard!$AJ$1=$J64, $J$7, IF($P64&lt;=$P$6, $J$6, IF(Dashboard!$AJ$1&gt;=$D64, $J$5, $J$4))))))))</f>
        <v/>
      </c>
      <c r="M64" s="14"/>
      <c r="P64" s="39" t="str">
        <f>IF($J64="", "", NETWORKDAYS(Dashboard!$AJ$1, $J64, Timesheet!$S$50:$S$89)-1)</f>
        <v/>
      </c>
      <c r="R64" s="25" t="str">
        <f t="shared" si="3"/>
        <v/>
      </c>
    </row>
    <row r="65" spans="1:18" x14ac:dyDescent="0.25">
      <c r="A65" s="14"/>
      <c r="B65" s="153" t="str">
        <f t="shared" si="2"/>
        <v/>
      </c>
      <c r="C65" s="14"/>
      <c r="D65" s="460"/>
      <c r="E65" s="446"/>
      <c r="F65" s="471"/>
      <c r="G65" s="460"/>
      <c r="H65" s="472"/>
      <c r="I65" s="14"/>
      <c r="J65" s="164" t="str">
        <f>IF($D65="", "", IF(AND($G65&gt;0, $H65&gt;=$F65), "", WORKDAY($D65, Settings!$P$32, Timesheet!$S$50:$S$89)))</f>
        <v/>
      </c>
      <c r="K65" s="14"/>
      <c r="L65" s="39" t="str">
        <f>IF(OR($D65="", $E65="", $F65=""), "", IF(AND($G65&lt;=$J65, $H65&gt;=$F65), $L$6, IF(AND($G65&gt;$J65, $H65&gt;=$F65), $L$7, IF(AND($G65&gt;0, $H65&lt;$F65), $L$5, IF(Dashboard!$AJ$1&gt;$J65, $L$4, IF(Dashboard!$AJ$1=$J65, $J$7, IF($P65&lt;=$P$6, $J$6, IF(Dashboard!$AJ$1&gt;=$D65, $J$5, $J$4))))))))</f>
        <v/>
      </c>
      <c r="M65" s="14"/>
      <c r="P65" s="39" t="str">
        <f>IF($J65="", "", NETWORKDAYS(Dashboard!$AJ$1, $J65, Timesheet!$S$50:$S$89)-1)</f>
        <v/>
      </c>
      <c r="R65" s="25" t="str">
        <f t="shared" si="3"/>
        <v/>
      </c>
    </row>
    <row r="66" spans="1:18" x14ac:dyDescent="0.25">
      <c r="A66" s="14"/>
      <c r="B66" s="153" t="str">
        <f t="shared" si="2"/>
        <v/>
      </c>
      <c r="C66" s="14"/>
      <c r="D66" s="460"/>
      <c r="E66" s="446"/>
      <c r="F66" s="471"/>
      <c r="G66" s="460"/>
      <c r="H66" s="472"/>
      <c r="I66" s="14"/>
      <c r="J66" s="164" t="str">
        <f>IF($D66="", "", IF(AND($G66&gt;0, $H66&gt;=$F66), "", WORKDAY($D66, Settings!$P$32, Timesheet!$S$50:$S$89)))</f>
        <v/>
      </c>
      <c r="K66" s="14"/>
      <c r="L66" s="39" t="str">
        <f>IF(OR($D66="", $E66="", $F66=""), "", IF(AND($G66&lt;=$J66, $H66&gt;=$F66), $L$6, IF(AND($G66&gt;$J66, $H66&gt;=$F66), $L$7, IF(AND($G66&gt;0, $H66&lt;$F66), $L$5, IF(Dashboard!$AJ$1&gt;$J66, $L$4, IF(Dashboard!$AJ$1=$J66, $J$7, IF($P66&lt;=$P$6, $J$6, IF(Dashboard!$AJ$1&gt;=$D66, $J$5, $J$4))))))))</f>
        <v/>
      </c>
      <c r="M66" s="14"/>
      <c r="P66" s="39" t="str">
        <f>IF($J66="", "", NETWORKDAYS(Dashboard!$AJ$1, $J66, Timesheet!$S$50:$S$89)-1)</f>
        <v/>
      </c>
      <c r="R66" s="25" t="str">
        <f t="shared" si="3"/>
        <v/>
      </c>
    </row>
    <row r="67" spans="1:18" x14ac:dyDescent="0.25">
      <c r="A67" s="14"/>
      <c r="B67" s="153" t="str">
        <f t="shared" si="2"/>
        <v/>
      </c>
      <c r="C67" s="14"/>
      <c r="D67" s="460"/>
      <c r="E67" s="446"/>
      <c r="F67" s="471"/>
      <c r="G67" s="460"/>
      <c r="H67" s="472"/>
      <c r="I67" s="14"/>
      <c r="J67" s="164" t="str">
        <f>IF($D67="", "", IF(AND($G67&gt;0, $H67&gt;=$F67), "", WORKDAY($D67, Settings!$P$32, Timesheet!$S$50:$S$89)))</f>
        <v/>
      </c>
      <c r="K67" s="14"/>
      <c r="L67" s="39" t="str">
        <f>IF(OR($D67="", $E67="", $F67=""), "", IF(AND($G67&lt;=$J67, $H67&gt;=$F67), $L$6, IF(AND($G67&gt;$J67, $H67&gt;=$F67), $L$7, IF(AND($G67&gt;0, $H67&lt;$F67), $L$5, IF(Dashboard!$AJ$1&gt;$J67, $L$4, IF(Dashboard!$AJ$1=$J67, $J$7, IF($P67&lt;=$P$6, $J$6, IF(Dashboard!$AJ$1&gt;=$D67, $J$5, $J$4))))))))</f>
        <v/>
      </c>
      <c r="M67" s="14"/>
      <c r="P67" s="39" t="str">
        <f>IF($J67="", "", NETWORKDAYS(Dashboard!$AJ$1, $J67, Timesheet!$S$50:$S$89)-1)</f>
        <v/>
      </c>
      <c r="R67" s="25" t="str">
        <f t="shared" si="3"/>
        <v/>
      </c>
    </row>
    <row r="68" spans="1:18" x14ac:dyDescent="0.25">
      <c r="A68" s="14"/>
      <c r="B68" s="153" t="str">
        <f t="shared" si="2"/>
        <v/>
      </c>
      <c r="C68" s="14"/>
      <c r="D68" s="460"/>
      <c r="E68" s="446"/>
      <c r="F68" s="471"/>
      <c r="G68" s="460"/>
      <c r="H68" s="472"/>
      <c r="I68" s="14"/>
      <c r="J68" s="164" t="str">
        <f>IF($D68="", "", IF(AND($G68&gt;0, $H68&gt;=$F68), "", WORKDAY($D68, Settings!$P$32, Timesheet!$S$50:$S$89)))</f>
        <v/>
      </c>
      <c r="K68" s="14"/>
      <c r="L68" s="39" t="str">
        <f>IF(OR($D68="", $E68="", $F68=""), "", IF(AND($G68&lt;=$J68, $H68&gt;=$F68), $L$6, IF(AND($G68&gt;$J68, $H68&gt;=$F68), $L$7, IF(AND($G68&gt;0, $H68&lt;$F68), $L$5, IF(Dashboard!$AJ$1&gt;$J68, $L$4, IF(Dashboard!$AJ$1=$J68, $J$7, IF($P68&lt;=$P$6, $J$6, IF(Dashboard!$AJ$1&gt;=$D68, $J$5, $J$4))))))))</f>
        <v/>
      </c>
      <c r="M68" s="14"/>
      <c r="P68" s="39" t="str">
        <f>IF($J68="", "", NETWORKDAYS(Dashboard!$AJ$1, $J68, Timesheet!$S$50:$S$89)-1)</f>
        <v/>
      </c>
      <c r="R68" s="25" t="str">
        <f t="shared" si="3"/>
        <v/>
      </c>
    </row>
    <row r="69" spans="1:18" x14ac:dyDescent="0.25">
      <c r="A69" s="14"/>
      <c r="B69" s="153" t="str">
        <f t="shared" si="2"/>
        <v/>
      </c>
      <c r="C69" s="14"/>
      <c r="D69" s="460"/>
      <c r="E69" s="446"/>
      <c r="F69" s="471"/>
      <c r="G69" s="460"/>
      <c r="H69" s="472"/>
      <c r="I69" s="14"/>
      <c r="J69" s="164" t="str">
        <f>IF($D69="", "", IF(AND($G69&gt;0, $H69&gt;=$F69), "", WORKDAY($D69, Settings!$P$32, Timesheet!$S$50:$S$89)))</f>
        <v/>
      </c>
      <c r="K69" s="14"/>
      <c r="L69" s="39" t="str">
        <f>IF(OR($D69="", $E69="", $F69=""), "", IF(AND($G69&lt;=$J69, $H69&gt;=$F69), $L$6, IF(AND($G69&gt;$J69, $H69&gt;=$F69), $L$7, IF(AND($G69&gt;0, $H69&lt;$F69), $L$5, IF(Dashboard!$AJ$1&gt;$J69, $L$4, IF(Dashboard!$AJ$1=$J69, $J$7, IF($P69&lt;=$P$6, $J$6, IF(Dashboard!$AJ$1&gt;=$D69, $J$5, $J$4))))))))</f>
        <v/>
      </c>
      <c r="M69" s="14"/>
      <c r="P69" s="39" t="str">
        <f>IF($J69="", "", NETWORKDAYS(Dashboard!$AJ$1, $J69, Timesheet!$S$50:$S$89)-1)</f>
        <v/>
      </c>
      <c r="R69" s="25" t="str">
        <f t="shared" si="3"/>
        <v/>
      </c>
    </row>
    <row r="70" spans="1:18" x14ac:dyDescent="0.25">
      <c r="A70" s="14"/>
      <c r="B70" s="153" t="str">
        <f t="shared" si="2"/>
        <v/>
      </c>
      <c r="C70" s="14"/>
      <c r="D70" s="460"/>
      <c r="E70" s="446"/>
      <c r="F70" s="471"/>
      <c r="G70" s="460"/>
      <c r="H70" s="472"/>
      <c r="I70" s="14"/>
      <c r="J70" s="164" t="str">
        <f>IF($D70="", "", IF(AND($G70&gt;0, $H70&gt;=$F70), "", WORKDAY($D70, Settings!$P$32, Timesheet!$S$50:$S$89)))</f>
        <v/>
      </c>
      <c r="K70" s="14"/>
      <c r="L70" s="39" t="str">
        <f>IF(OR($D70="", $E70="", $F70=""), "", IF(AND($G70&lt;=$J70, $H70&gt;=$F70), $L$6, IF(AND($G70&gt;$J70, $H70&gt;=$F70), $L$7, IF(AND($G70&gt;0, $H70&lt;$F70), $L$5, IF(Dashboard!$AJ$1&gt;$J70, $L$4, IF(Dashboard!$AJ$1=$J70, $J$7, IF($P70&lt;=$P$6, $J$6, IF(Dashboard!$AJ$1&gt;=$D70, $J$5, $J$4))))))))</f>
        <v/>
      </c>
      <c r="M70" s="14"/>
      <c r="P70" s="39" t="str">
        <f>IF($J70="", "", NETWORKDAYS(Dashboard!$AJ$1, $J70, Timesheet!$S$50:$S$89)-1)</f>
        <v/>
      </c>
      <c r="R70" s="25" t="str">
        <f t="shared" si="3"/>
        <v/>
      </c>
    </row>
    <row r="71" spans="1:18" x14ac:dyDescent="0.25">
      <c r="A71" s="14"/>
      <c r="B71" s="153" t="str">
        <f t="shared" si="2"/>
        <v/>
      </c>
      <c r="C71" s="14"/>
      <c r="D71" s="460"/>
      <c r="E71" s="446"/>
      <c r="F71" s="471"/>
      <c r="G71" s="460"/>
      <c r="H71" s="472"/>
      <c r="I71" s="14"/>
      <c r="J71" s="164" t="str">
        <f>IF($D71="", "", IF(AND($G71&gt;0, $H71&gt;=$F71), "", WORKDAY($D71, Settings!$P$32, Timesheet!$S$50:$S$89)))</f>
        <v/>
      </c>
      <c r="K71" s="14"/>
      <c r="L71" s="39" t="str">
        <f>IF(OR($D71="", $E71="", $F71=""), "", IF(AND($G71&lt;=$J71, $H71&gt;=$F71), $L$6, IF(AND($G71&gt;$J71, $H71&gt;=$F71), $L$7, IF(AND($G71&gt;0, $H71&lt;$F71), $L$5, IF(Dashboard!$AJ$1&gt;$J71, $L$4, IF(Dashboard!$AJ$1=$J71, $J$7, IF($P71&lt;=$P$6, $J$6, IF(Dashboard!$AJ$1&gt;=$D71, $J$5, $J$4))))))))</f>
        <v/>
      </c>
      <c r="M71" s="14"/>
      <c r="P71" s="39" t="str">
        <f>IF($J71="", "", NETWORKDAYS(Dashboard!$AJ$1, $J71, Timesheet!$S$50:$S$89)-1)</f>
        <v/>
      </c>
      <c r="R71" s="25" t="str">
        <f t="shared" si="3"/>
        <v/>
      </c>
    </row>
    <row r="72" spans="1:18" x14ac:dyDescent="0.25">
      <c r="A72" s="14"/>
      <c r="B72" s="153" t="str">
        <f t="shared" si="2"/>
        <v/>
      </c>
      <c r="C72" s="14"/>
      <c r="D72" s="460"/>
      <c r="E72" s="446"/>
      <c r="F72" s="471"/>
      <c r="G72" s="460"/>
      <c r="H72" s="472"/>
      <c r="I72" s="14"/>
      <c r="J72" s="164" t="str">
        <f>IF($D72="", "", IF(AND($G72&gt;0, $H72&gt;=$F72), "", WORKDAY($D72, Settings!$P$32, Timesheet!$S$50:$S$89)))</f>
        <v/>
      </c>
      <c r="K72" s="14"/>
      <c r="L72" s="39" t="str">
        <f>IF(OR($D72="", $E72="", $F72=""), "", IF(AND($G72&lt;=$J72, $H72&gt;=$F72), $L$6, IF(AND($G72&gt;$J72, $H72&gt;=$F72), $L$7, IF(AND($G72&gt;0, $H72&lt;$F72), $L$5, IF(Dashboard!$AJ$1&gt;$J72, $L$4, IF(Dashboard!$AJ$1=$J72, $J$7, IF($P72&lt;=$P$6, $J$6, IF(Dashboard!$AJ$1&gt;=$D72, $J$5, $J$4))))))))</f>
        <v/>
      </c>
      <c r="M72" s="14"/>
      <c r="P72" s="39" t="str">
        <f>IF($J72="", "", NETWORKDAYS(Dashboard!$AJ$1, $J72, Timesheet!$S$50:$S$89)-1)</f>
        <v/>
      </c>
      <c r="R72" s="25" t="str">
        <f t="shared" si="3"/>
        <v/>
      </c>
    </row>
    <row r="73" spans="1:18" x14ac:dyDescent="0.25">
      <c r="A73" s="14"/>
      <c r="B73" s="153" t="str">
        <f t="shared" si="2"/>
        <v/>
      </c>
      <c r="C73" s="14"/>
      <c r="D73" s="460"/>
      <c r="E73" s="446"/>
      <c r="F73" s="471"/>
      <c r="G73" s="460"/>
      <c r="H73" s="472"/>
      <c r="I73" s="14"/>
      <c r="J73" s="164" t="str">
        <f>IF($D73="", "", IF(AND($G73&gt;0, $H73&gt;=$F73), "", WORKDAY($D73, Settings!$P$32, Timesheet!$S$50:$S$89)))</f>
        <v/>
      </c>
      <c r="K73" s="14"/>
      <c r="L73" s="39" t="str">
        <f>IF(OR($D73="", $E73="", $F73=""), "", IF(AND($G73&lt;=$J73, $H73&gt;=$F73), $L$6, IF(AND($G73&gt;$J73, $H73&gt;=$F73), $L$7, IF(AND($G73&gt;0, $H73&lt;$F73), $L$5, IF(Dashboard!$AJ$1&gt;$J73, $L$4, IF(Dashboard!$AJ$1=$J73, $J$7, IF($P73&lt;=$P$6, $J$6, IF(Dashboard!$AJ$1&gt;=$D73, $J$5, $J$4))))))))</f>
        <v/>
      </c>
      <c r="M73" s="14"/>
      <c r="P73" s="39" t="str">
        <f>IF($J73="", "", NETWORKDAYS(Dashboard!$AJ$1, $J73, Timesheet!$S$50:$S$89)-1)</f>
        <v/>
      </c>
      <c r="R73" s="25" t="str">
        <f t="shared" si="3"/>
        <v/>
      </c>
    </row>
    <row r="74" spans="1:18" x14ac:dyDescent="0.25">
      <c r="A74" s="14"/>
      <c r="B74" s="153" t="str">
        <f t="shared" si="2"/>
        <v/>
      </c>
      <c r="C74" s="14"/>
      <c r="D74" s="460"/>
      <c r="E74" s="446"/>
      <c r="F74" s="471"/>
      <c r="G74" s="460"/>
      <c r="H74" s="472"/>
      <c r="I74" s="14"/>
      <c r="J74" s="164" t="str">
        <f>IF($D74="", "", IF(AND($G74&gt;0, $H74&gt;=$F74), "", WORKDAY($D74, Settings!$P$32, Timesheet!$S$50:$S$89)))</f>
        <v/>
      </c>
      <c r="K74" s="14"/>
      <c r="L74" s="39" t="str">
        <f>IF(OR($D74="", $E74="", $F74=""), "", IF(AND($G74&lt;=$J74, $H74&gt;=$F74), $L$6, IF(AND($G74&gt;$J74, $H74&gt;=$F74), $L$7, IF(AND($G74&gt;0, $H74&lt;$F74), $L$5, IF(Dashboard!$AJ$1&gt;$J74, $L$4, IF(Dashboard!$AJ$1=$J74, $J$7, IF($P74&lt;=$P$6, $J$6, IF(Dashboard!$AJ$1&gt;=$D74, $J$5, $J$4))))))))</f>
        <v/>
      </c>
      <c r="M74" s="14"/>
      <c r="P74" s="39" t="str">
        <f>IF($J74="", "", NETWORKDAYS(Dashboard!$AJ$1, $J74, Timesheet!$S$50:$S$89)-1)</f>
        <v/>
      </c>
      <c r="R74" s="25" t="str">
        <f t="shared" si="3"/>
        <v/>
      </c>
    </row>
    <row r="75" spans="1:18" x14ac:dyDescent="0.25">
      <c r="A75" s="14"/>
      <c r="B75" s="153" t="str">
        <f t="shared" si="2"/>
        <v/>
      </c>
      <c r="C75" s="14"/>
      <c r="D75" s="460"/>
      <c r="E75" s="446"/>
      <c r="F75" s="471"/>
      <c r="G75" s="460"/>
      <c r="H75" s="472"/>
      <c r="I75" s="14"/>
      <c r="J75" s="164" t="str">
        <f>IF($D75="", "", IF(AND($G75&gt;0, $H75&gt;=$F75), "", WORKDAY($D75, Settings!$P$32, Timesheet!$S$50:$S$89)))</f>
        <v/>
      </c>
      <c r="K75" s="14"/>
      <c r="L75" s="39" t="str">
        <f>IF(OR($D75="", $E75="", $F75=""), "", IF(AND($G75&lt;=$J75, $H75&gt;=$F75), $L$6, IF(AND($G75&gt;$J75, $H75&gt;=$F75), $L$7, IF(AND($G75&gt;0, $H75&lt;$F75), $L$5, IF(Dashboard!$AJ$1&gt;$J75, $L$4, IF(Dashboard!$AJ$1=$J75, $J$7, IF($P75&lt;=$P$6, $J$6, IF(Dashboard!$AJ$1&gt;=$D75, $J$5, $J$4))))))))</f>
        <v/>
      </c>
      <c r="M75" s="14"/>
      <c r="P75" s="39" t="str">
        <f>IF($J75="", "", NETWORKDAYS(Dashboard!$AJ$1, $J75, Timesheet!$S$50:$S$89)-1)</f>
        <v/>
      </c>
      <c r="R75" s="25" t="str">
        <f t="shared" si="3"/>
        <v/>
      </c>
    </row>
    <row r="76" spans="1:18" x14ac:dyDescent="0.25">
      <c r="A76" s="14"/>
      <c r="B76" s="153" t="str">
        <f t="shared" ref="B76:B139" si="4">IFERROR(INDEX($B$5:$B$7, MATCH($L76, $D$5:$D$7, 0)), "")</f>
        <v/>
      </c>
      <c r="C76" s="14"/>
      <c r="D76" s="460"/>
      <c r="E76" s="446"/>
      <c r="F76" s="471"/>
      <c r="G76" s="460"/>
      <c r="H76" s="472"/>
      <c r="I76" s="14"/>
      <c r="J76" s="164" t="str">
        <f>IF($D76="", "", IF(AND($G76&gt;0, $H76&gt;=$F76), "", WORKDAY($D76, Settings!$P$32, Timesheet!$S$50:$S$89)))</f>
        <v/>
      </c>
      <c r="K76" s="14"/>
      <c r="L76" s="39" t="str">
        <f>IF(OR($D76="", $E76="", $F76=""), "", IF(AND($G76&lt;=$J76, $H76&gt;=$F76), $L$6, IF(AND($G76&gt;$J76, $H76&gt;=$F76), $L$7, IF(AND($G76&gt;0, $H76&lt;$F76), $L$5, IF(Dashboard!$AJ$1&gt;$J76, $L$4, IF(Dashboard!$AJ$1=$J76, $J$7, IF($P76&lt;=$P$6, $J$6, IF(Dashboard!$AJ$1&gt;=$D76, $J$5, $J$4))))))))</f>
        <v/>
      </c>
      <c r="M76" s="14"/>
      <c r="P76" s="39" t="str">
        <f>IF($J76="", "", NETWORKDAYS(Dashboard!$AJ$1, $J76, Timesheet!$S$50:$S$89)-1)</f>
        <v/>
      </c>
      <c r="R76" s="25" t="str">
        <f t="shared" ref="R76:R139" si="5">IF($L76="", "", IF(COUNTIF($J$4:$J$7, $L76)+COUNTIF($L$4:$L$5, $L76)&gt;0, $R$7, $L76))</f>
        <v/>
      </c>
    </row>
    <row r="77" spans="1:18" x14ac:dyDescent="0.25">
      <c r="A77" s="14"/>
      <c r="B77" s="153" t="str">
        <f t="shared" si="4"/>
        <v/>
      </c>
      <c r="C77" s="14"/>
      <c r="D77" s="460"/>
      <c r="E77" s="446"/>
      <c r="F77" s="471"/>
      <c r="G77" s="460"/>
      <c r="H77" s="472"/>
      <c r="I77" s="14"/>
      <c r="J77" s="164" t="str">
        <f>IF($D77="", "", IF(AND($G77&gt;0, $H77&gt;=$F77), "", WORKDAY($D77, Settings!$P$32, Timesheet!$S$50:$S$89)))</f>
        <v/>
      </c>
      <c r="K77" s="14"/>
      <c r="L77" s="39" t="str">
        <f>IF(OR($D77="", $E77="", $F77=""), "", IF(AND($G77&lt;=$J77, $H77&gt;=$F77), $L$6, IF(AND($G77&gt;$J77, $H77&gt;=$F77), $L$7, IF(AND($G77&gt;0, $H77&lt;$F77), $L$5, IF(Dashboard!$AJ$1&gt;$J77, $L$4, IF(Dashboard!$AJ$1=$J77, $J$7, IF($P77&lt;=$P$6, $J$6, IF(Dashboard!$AJ$1&gt;=$D77, $J$5, $J$4))))))))</f>
        <v/>
      </c>
      <c r="M77" s="14"/>
      <c r="P77" s="39" t="str">
        <f>IF($J77="", "", NETWORKDAYS(Dashboard!$AJ$1, $J77, Timesheet!$S$50:$S$89)-1)</f>
        <v/>
      </c>
      <c r="R77" s="25" t="str">
        <f t="shared" si="5"/>
        <v/>
      </c>
    </row>
    <row r="78" spans="1:18" x14ac:dyDescent="0.25">
      <c r="A78" s="14"/>
      <c r="B78" s="153" t="str">
        <f t="shared" si="4"/>
        <v/>
      </c>
      <c r="C78" s="14"/>
      <c r="D78" s="460"/>
      <c r="E78" s="446"/>
      <c r="F78" s="471"/>
      <c r="G78" s="460"/>
      <c r="H78" s="472"/>
      <c r="I78" s="14"/>
      <c r="J78" s="164" t="str">
        <f>IF($D78="", "", IF(AND($G78&gt;0, $H78&gt;=$F78), "", WORKDAY($D78, Settings!$P$32, Timesheet!$S$50:$S$89)))</f>
        <v/>
      </c>
      <c r="K78" s="14"/>
      <c r="L78" s="39" t="str">
        <f>IF(OR($D78="", $E78="", $F78=""), "", IF(AND($G78&lt;=$J78, $H78&gt;=$F78), $L$6, IF(AND($G78&gt;$J78, $H78&gt;=$F78), $L$7, IF(AND($G78&gt;0, $H78&lt;$F78), $L$5, IF(Dashboard!$AJ$1&gt;$J78, $L$4, IF(Dashboard!$AJ$1=$J78, $J$7, IF($P78&lt;=$P$6, $J$6, IF(Dashboard!$AJ$1&gt;=$D78, $J$5, $J$4))))))))</f>
        <v/>
      </c>
      <c r="M78" s="14"/>
      <c r="P78" s="39" t="str">
        <f>IF($J78="", "", NETWORKDAYS(Dashboard!$AJ$1, $J78, Timesheet!$S$50:$S$89)-1)</f>
        <v/>
      </c>
      <c r="R78" s="25" t="str">
        <f t="shared" si="5"/>
        <v/>
      </c>
    </row>
    <row r="79" spans="1:18" x14ac:dyDescent="0.25">
      <c r="A79" s="14"/>
      <c r="B79" s="153" t="str">
        <f t="shared" si="4"/>
        <v/>
      </c>
      <c r="C79" s="14"/>
      <c r="D79" s="460"/>
      <c r="E79" s="446"/>
      <c r="F79" s="471"/>
      <c r="G79" s="460"/>
      <c r="H79" s="472"/>
      <c r="I79" s="14"/>
      <c r="J79" s="164" t="str">
        <f>IF($D79="", "", IF(AND($G79&gt;0, $H79&gt;=$F79), "", WORKDAY($D79, Settings!$P$32, Timesheet!$S$50:$S$89)))</f>
        <v/>
      </c>
      <c r="K79" s="14"/>
      <c r="L79" s="39" t="str">
        <f>IF(OR($D79="", $E79="", $F79=""), "", IF(AND($G79&lt;=$J79, $H79&gt;=$F79), $L$6, IF(AND($G79&gt;$J79, $H79&gt;=$F79), $L$7, IF(AND($G79&gt;0, $H79&lt;$F79), $L$5, IF(Dashboard!$AJ$1&gt;$J79, $L$4, IF(Dashboard!$AJ$1=$J79, $J$7, IF($P79&lt;=$P$6, $J$6, IF(Dashboard!$AJ$1&gt;=$D79, $J$5, $J$4))))))))</f>
        <v/>
      </c>
      <c r="M79" s="14"/>
      <c r="P79" s="39" t="str">
        <f>IF($J79="", "", NETWORKDAYS(Dashboard!$AJ$1, $J79, Timesheet!$S$50:$S$89)-1)</f>
        <v/>
      </c>
      <c r="R79" s="25" t="str">
        <f t="shared" si="5"/>
        <v/>
      </c>
    </row>
    <row r="80" spans="1:18" x14ac:dyDescent="0.25">
      <c r="A80" s="14"/>
      <c r="B80" s="153" t="str">
        <f t="shared" si="4"/>
        <v/>
      </c>
      <c r="C80" s="14"/>
      <c r="D80" s="460"/>
      <c r="E80" s="446"/>
      <c r="F80" s="471"/>
      <c r="G80" s="460"/>
      <c r="H80" s="472"/>
      <c r="I80" s="14"/>
      <c r="J80" s="164" t="str">
        <f>IF($D80="", "", IF(AND($G80&gt;0, $H80&gt;=$F80), "", WORKDAY($D80, Settings!$P$32, Timesheet!$S$50:$S$89)))</f>
        <v/>
      </c>
      <c r="K80" s="14"/>
      <c r="L80" s="39" t="str">
        <f>IF(OR($D80="", $E80="", $F80=""), "", IF(AND($G80&lt;=$J80, $H80&gt;=$F80), $L$6, IF(AND($G80&gt;$J80, $H80&gt;=$F80), $L$7, IF(AND($G80&gt;0, $H80&lt;$F80), $L$5, IF(Dashboard!$AJ$1&gt;$J80, $L$4, IF(Dashboard!$AJ$1=$J80, $J$7, IF($P80&lt;=$P$6, $J$6, IF(Dashboard!$AJ$1&gt;=$D80, $J$5, $J$4))))))))</f>
        <v/>
      </c>
      <c r="M80" s="14"/>
      <c r="P80" s="39" t="str">
        <f>IF($J80="", "", NETWORKDAYS(Dashboard!$AJ$1, $J80, Timesheet!$S$50:$S$89)-1)</f>
        <v/>
      </c>
      <c r="R80" s="25" t="str">
        <f t="shared" si="5"/>
        <v/>
      </c>
    </row>
    <row r="81" spans="1:18" x14ac:dyDescent="0.25">
      <c r="A81" s="14"/>
      <c r="B81" s="153" t="str">
        <f t="shared" si="4"/>
        <v/>
      </c>
      <c r="C81" s="14"/>
      <c r="D81" s="460"/>
      <c r="E81" s="446"/>
      <c r="F81" s="471"/>
      <c r="G81" s="460"/>
      <c r="H81" s="472"/>
      <c r="I81" s="14"/>
      <c r="J81" s="164" t="str">
        <f>IF($D81="", "", IF(AND($G81&gt;0, $H81&gt;=$F81), "", WORKDAY($D81, Settings!$P$32, Timesheet!$S$50:$S$89)))</f>
        <v/>
      </c>
      <c r="K81" s="14"/>
      <c r="L81" s="39" t="str">
        <f>IF(OR($D81="", $E81="", $F81=""), "", IF(AND($G81&lt;=$J81, $H81&gt;=$F81), $L$6, IF(AND($G81&gt;$J81, $H81&gt;=$F81), $L$7, IF(AND($G81&gt;0, $H81&lt;$F81), $L$5, IF(Dashboard!$AJ$1&gt;$J81, $L$4, IF(Dashboard!$AJ$1=$J81, $J$7, IF($P81&lt;=$P$6, $J$6, IF(Dashboard!$AJ$1&gt;=$D81, $J$5, $J$4))))))))</f>
        <v/>
      </c>
      <c r="M81" s="14"/>
      <c r="P81" s="39" t="str">
        <f>IF($J81="", "", NETWORKDAYS(Dashboard!$AJ$1, $J81, Timesheet!$S$50:$S$89)-1)</f>
        <v/>
      </c>
      <c r="R81" s="25" t="str">
        <f t="shared" si="5"/>
        <v/>
      </c>
    </row>
    <row r="82" spans="1:18" x14ac:dyDescent="0.25">
      <c r="A82" s="14"/>
      <c r="B82" s="153" t="str">
        <f t="shared" si="4"/>
        <v/>
      </c>
      <c r="C82" s="14"/>
      <c r="D82" s="460"/>
      <c r="E82" s="446"/>
      <c r="F82" s="471"/>
      <c r="G82" s="460"/>
      <c r="H82" s="472"/>
      <c r="I82" s="14"/>
      <c r="J82" s="164" t="str">
        <f>IF($D82="", "", IF(AND($G82&gt;0, $H82&gt;=$F82), "", WORKDAY($D82, Settings!$P$32, Timesheet!$S$50:$S$89)))</f>
        <v/>
      </c>
      <c r="K82" s="14"/>
      <c r="L82" s="39" t="str">
        <f>IF(OR($D82="", $E82="", $F82=""), "", IF(AND($G82&lt;=$J82, $H82&gt;=$F82), $L$6, IF(AND($G82&gt;$J82, $H82&gt;=$F82), $L$7, IF(AND($G82&gt;0, $H82&lt;$F82), $L$5, IF(Dashboard!$AJ$1&gt;$J82, $L$4, IF(Dashboard!$AJ$1=$J82, $J$7, IF($P82&lt;=$P$6, $J$6, IF(Dashboard!$AJ$1&gt;=$D82, $J$5, $J$4))))))))</f>
        <v/>
      </c>
      <c r="M82" s="14"/>
      <c r="P82" s="39" t="str">
        <f>IF($J82="", "", NETWORKDAYS(Dashboard!$AJ$1, $J82, Timesheet!$S$50:$S$89)-1)</f>
        <v/>
      </c>
      <c r="R82" s="25" t="str">
        <f t="shared" si="5"/>
        <v/>
      </c>
    </row>
    <row r="83" spans="1:18" x14ac:dyDescent="0.25">
      <c r="A83" s="14"/>
      <c r="B83" s="153" t="str">
        <f t="shared" si="4"/>
        <v/>
      </c>
      <c r="C83" s="14"/>
      <c r="D83" s="460"/>
      <c r="E83" s="446"/>
      <c r="F83" s="471"/>
      <c r="G83" s="460"/>
      <c r="H83" s="472"/>
      <c r="I83" s="14"/>
      <c r="J83" s="164" t="str">
        <f>IF($D83="", "", IF(AND($G83&gt;0, $H83&gt;=$F83), "", WORKDAY($D83, Settings!$P$32, Timesheet!$S$50:$S$89)))</f>
        <v/>
      </c>
      <c r="K83" s="14"/>
      <c r="L83" s="39" t="str">
        <f>IF(OR($D83="", $E83="", $F83=""), "", IF(AND($G83&lt;=$J83, $H83&gt;=$F83), $L$6, IF(AND($G83&gt;$J83, $H83&gt;=$F83), $L$7, IF(AND($G83&gt;0, $H83&lt;$F83), $L$5, IF(Dashboard!$AJ$1&gt;$J83, $L$4, IF(Dashboard!$AJ$1=$J83, $J$7, IF($P83&lt;=$P$6, $J$6, IF(Dashboard!$AJ$1&gt;=$D83, $J$5, $J$4))))))))</f>
        <v/>
      </c>
      <c r="M83" s="14"/>
      <c r="P83" s="39" t="str">
        <f>IF($J83="", "", NETWORKDAYS(Dashboard!$AJ$1, $J83, Timesheet!$S$50:$S$89)-1)</f>
        <v/>
      </c>
      <c r="R83" s="25" t="str">
        <f t="shared" si="5"/>
        <v/>
      </c>
    </row>
    <row r="84" spans="1:18" x14ac:dyDescent="0.25">
      <c r="A84" s="14"/>
      <c r="B84" s="153" t="str">
        <f t="shared" si="4"/>
        <v/>
      </c>
      <c r="C84" s="14"/>
      <c r="D84" s="460"/>
      <c r="E84" s="446"/>
      <c r="F84" s="471"/>
      <c r="G84" s="460"/>
      <c r="H84" s="472"/>
      <c r="I84" s="14"/>
      <c r="J84" s="164" t="str">
        <f>IF($D84="", "", IF(AND($G84&gt;0, $H84&gt;=$F84), "", WORKDAY($D84, Settings!$P$32, Timesheet!$S$50:$S$89)))</f>
        <v/>
      </c>
      <c r="K84" s="14"/>
      <c r="L84" s="39" t="str">
        <f>IF(OR($D84="", $E84="", $F84=""), "", IF(AND($G84&lt;=$J84, $H84&gt;=$F84), $L$6, IF(AND($G84&gt;$J84, $H84&gt;=$F84), $L$7, IF(AND($G84&gt;0, $H84&lt;$F84), $L$5, IF(Dashboard!$AJ$1&gt;$J84, $L$4, IF(Dashboard!$AJ$1=$J84, $J$7, IF($P84&lt;=$P$6, $J$6, IF(Dashboard!$AJ$1&gt;=$D84, $J$5, $J$4))))))))</f>
        <v/>
      </c>
      <c r="M84" s="14"/>
      <c r="P84" s="39" t="str">
        <f>IF($J84="", "", NETWORKDAYS(Dashboard!$AJ$1, $J84, Timesheet!$S$50:$S$89)-1)</f>
        <v/>
      </c>
      <c r="R84" s="25" t="str">
        <f t="shared" si="5"/>
        <v/>
      </c>
    </row>
    <row r="85" spans="1:18" x14ac:dyDescent="0.25">
      <c r="A85" s="14"/>
      <c r="B85" s="153" t="str">
        <f t="shared" si="4"/>
        <v/>
      </c>
      <c r="C85" s="14"/>
      <c r="D85" s="460"/>
      <c r="E85" s="446"/>
      <c r="F85" s="471"/>
      <c r="G85" s="460"/>
      <c r="H85" s="472"/>
      <c r="I85" s="14"/>
      <c r="J85" s="164" t="str">
        <f>IF($D85="", "", IF(AND($G85&gt;0, $H85&gt;=$F85), "", WORKDAY($D85, Settings!$P$32, Timesheet!$S$50:$S$89)))</f>
        <v/>
      </c>
      <c r="K85" s="14"/>
      <c r="L85" s="39" t="str">
        <f>IF(OR($D85="", $E85="", $F85=""), "", IF(AND($G85&lt;=$J85, $H85&gt;=$F85), $L$6, IF(AND($G85&gt;$J85, $H85&gt;=$F85), $L$7, IF(AND($G85&gt;0, $H85&lt;$F85), $L$5, IF(Dashboard!$AJ$1&gt;$J85, $L$4, IF(Dashboard!$AJ$1=$J85, $J$7, IF($P85&lt;=$P$6, $J$6, IF(Dashboard!$AJ$1&gt;=$D85, $J$5, $J$4))))))))</f>
        <v/>
      </c>
      <c r="M85" s="14"/>
      <c r="P85" s="39" t="str">
        <f>IF($J85="", "", NETWORKDAYS(Dashboard!$AJ$1, $J85, Timesheet!$S$50:$S$89)-1)</f>
        <v/>
      </c>
      <c r="R85" s="25" t="str">
        <f t="shared" si="5"/>
        <v/>
      </c>
    </row>
    <row r="86" spans="1:18" x14ac:dyDescent="0.25">
      <c r="A86" s="14"/>
      <c r="B86" s="153" t="str">
        <f t="shared" si="4"/>
        <v/>
      </c>
      <c r="C86" s="14"/>
      <c r="D86" s="460"/>
      <c r="E86" s="446"/>
      <c r="F86" s="471"/>
      <c r="G86" s="460"/>
      <c r="H86" s="472"/>
      <c r="I86" s="14"/>
      <c r="J86" s="164" t="str">
        <f>IF($D86="", "", IF(AND($G86&gt;0, $H86&gt;=$F86), "", WORKDAY($D86, Settings!$P$32, Timesheet!$S$50:$S$89)))</f>
        <v/>
      </c>
      <c r="K86" s="14"/>
      <c r="L86" s="39" t="str">
        <f>IF(OR($D86="", $E86="", $F86=""), "", IF(AND($G86&lt;=$J86, $H86&gt;=$F86), $L$6, IF(AND($G86&gt;$J86, $H86&gt;=$F86), $L$7, IF(AND($G86&gt;0, $H86&lt;$F86), $L$5, IF(Dashboard!$AJ$1&gt;$J86, $L$4, IF(Dashboard!$AJ$1=$J86, $J$7, IF($P86&lt;=$P$6, $J$6, IF(Dashboard!$AJ$1&gt;=$D86, $J$5, $J$4))))))))</f>
        <v/>
      </c>
      <c r="M86" s="14"/>
      <c r="P86" s="39" t="str">
        <f>IF($J86="", "", NETWORKDAYS(Dashboard!$AJ$1, $J86, Timesheet!$S$50:$S$89)-1)</f>
        <v/>
      </c>
      <c r="R86" s="25" t="str">
        <f t="shared" si="5"/>
        <v/>
      </c>
    </row>
    <row r="87" spans="1:18" x14ac:dyDescent="0.25">
      <c r="A87" s="14"/>
      <c r="B87" s="153" t="str">
        <f t="shared" si="4"/>
        <v/>
      </c>
      <c r="C87" s="14"/>
      <c r="D87" s="460"/>
      <c r="E87" s="446"/>
      <c r="F87" s="471"/>
      <c r="G87" s="460"/>
      <c r="H87" s="472"/>
      <c r="I87" s="14"/>
      <c r="J87" s="164" t="str">
        <f>IF($D87="", "", IF(AND($G87&gt;0, $H87&gt;=$F87), "", WORKDAY($D87, Settings!$P$32, Timesheet!$S$50:$S$89)))</f>
        <v/>
      </c>
      <c r="K87" s="14"/>
      <c r="L87" s="39" t="str">
        <f>IF(OR($D87="", $E87="", $F87=""), "", IF(AND($G87&lt;=$J87, $H87&gt;=$F87), $L$6, IF(AND($G87&gt;$J87, $H87&gt;=$F87), $L$7, IF(AND($G87&gt;0, $H87&lt;$F87), $L$5, IF(Dashboard!$AJ$1&gt;$J87, $L$4, IF(Dashboard!$AJ$1=$J87, $J$7, IF($P87&lt;=$P$6, $J$6, IF(Dashboard!$AJ$1&gt;=$D87, $J$5, $J$4))))))))</f>
        <v/>
      </c>
      <c r="M87" s="14"/>
      <c r="P87" s="39" t="str">
        <f>IF($J87="", "", NETWORKDAYS(Dashboard!$AJ$1, $J87, Timesheet!$S$50:$S$89)-1)</f>
        <v/>
      </c>
      <c r="R87" s="25" t="str">
        <f t="shared" si="5"/>
        <v/>
      </c>
    </row>
    <row r="88" spans="1:18" x14ac:dyDescent="0.25">
      <c r="A88" s="14"/>
      <c r="B88" s="153" t="str">
        <f t="shared" si="4"/>
        <v/>
      </c>
      <c r="C88" s="14"/>
      <c r="D88" s="460"/>
      <c r="E88" s="446"/>
      <c r="F88" s="471"/>
      <c r="G88" s="460"/>
      <c r="H88" s="472"/>
      <c r="I88" s="14"/>
      <c r="J88" s="164" t="str">
        <f>IF($D88="", "", IF(AND($G88&gt;0, $H88&gt;=$F88), "", WORKDAY($D88, Settings!$P$32, Timesheet!$S$50:$S$89)))</f>
        <v/>
      </c>
      <c r="K88" s="14"/>
      <c r="L88" s="39" t="str">
        <f>IF(OR($D88="", $E88="", $F88=""), "", IF(AND($G88&lt;=$J88, $H88&gt;=$F88), $L$6, IF(AND($G88&gt;$J88, $H88&gt;=$F88), $L$7, IF(AND($G88&gt;0, $H88&lt;$F88), $L$5, IF(Dashboard!$AJ$1&gt;$J88, $L$4, IF(Dashboard!$AJ$1=$J88, $J$7, IF($P88&lt;=$P$6, $J$6, IF(Dashboard!$AJ$1&gt;=$D88, $J$5, $J$4))))))))</f>
        <v/>
      </c>
      <c r="M88" s="14"/>
      <c r="P88" s="39" t="str">
        <f>IF($J88="", "", NETWORKDAYS(Dashboard!$AJ$1, $J88, Timesheet!$S$50:$S$89)-1)</f>
        <v/>
      </c>
      <c r="R88" s="25" t="str">
        <f t="shared" si="5"/>
        <v/>
      </c>
    </row>
    <row r="89" spans="1:18" x14ac:dyDescent="0.25">
      <c r="A89" s="14"/>
      <c r="B89" s="153" t="str">
        <f t="shared" si="4"/>
        <v/>
      </c>
      <c r="C89" s="14"/>
      <c r="D89" s="460"/>
      <c r="E89" s="446"/>
      <c r="F89" s="471"/>
      <c r="G89" s="460"/>
      <c r="H89" s="472"/>
      <c r="I89" s="14"/>
      <c r="J89" s="164" t="str">
        <f>IF($D89="", "", IF(AND($G89&gt;0, $H89&gt;=$F89), "", WORKDAY($D89, Settings!$P$32, Timesheet!$S$50:$S$89)))</f>
        <v/>
      </c>
      <c r="K89" s="14"/>
      <c r="L89" s="39" t="str">
        <f>IF(OR($D89="", $E89="", $F89=""), "", IF(AND($G89&lt;=$J89, $H89&gt;=$F89), $L$6, IF(AND($G89&gt;$J89, $H89&gt;=$F89), $L$7, IF(AND($G89&gt;0, $H89&lt;$F89), $L$5, IF(Dashboard!$AJ$1&gt;$J89, $L$4, IF(Dashboard!$AJ$1=$J89, $J$7, IF($P89&lt;=$P$6, $J$6, IF(Dashboard!$AJ$1&gt;=$D89, $J$5, $J$4))))))))</f>
        <v/>
      </c>
      <c r="M89" s="14"/>
      <c r="P89" s="39" t="str">
        <f>IF($J89="", "", NETWORKDAYS(Dashboard!$AJ$1, $J89, Timesheet!$S$50:$S$89)-1)</f>
        <v/>
      </c>
      <c r="R89" s="25" t="str">
        <f t="shared" si="5"/>
        <v/>
      </c>
    </row>
    <row r="90" spans="1:18" x14ac:dyDescent="0.25">
      <c r="A90" s="14"/>
      <c r="B90" s="153" t="str">
        <f t="shared" si="4"/>
        <v/>
      </c>
      <c r="C90" s="14"/>
      <c r="D90" s="460"/>
      <c r="E90" s="446"/>
      <c r="F90" s="471"/>
      <c r="G90" s="460"/>
      <c r="H90" s="472"/>
      <c r="I90" s="14"/>
      <c r="J90" s="164" t="str">
        <f>IF($D90="", "", IF(AND($G90&gt;0, $H90&gt;=$F90), "", WORKDAY($D90, Settings!$P$32, Timesheet!$S$50:$S$89)))</f>
        <v/>
      </c>
      <c r="K90" s="14"/>
      <c r="L90" s="39" t="str">
        <f>IF(OR($D90="", $E90="", $F90=""), "", IF(AND($G90&lt;=$J90, $H90&gt;=$F90), $L$6, IF(AND($G90&gt;$J90, $H90&gt;=$F90), $L$7, IF(AND($G90&gt;0, $H90&lt;$F90), $L$5, IF(Dashboard!$AJ$1&gt;$J90, $L$4, IF(Dashboard!$AJ$1=$J90, $J$7, IF($P90&lt;=$P$6, $J$6, IF(Dashboard!$AJ$1&gt;=$D90, $J$5, $J$4))))))))</f>
        <v/>
      </c>
      <c r="M90" s="14"/>
      <c r="P90" s="39" t="str">
        <f>IF($J90="", "", NETWORKDAYS(Dashboard!$AJ$1, $J90, Timesheet!$S$50:$S$89)-1)</f>
        <v/>
      </c>
      <c r="R90" s="25" t="str">
        <f t="shared" si="5"/>
        <v/>
      </c>
    </row>
    <row r="91" spans="1:18" x14ac:dyDescent="0.25">
      <c r="A91" s="14"/>
      <c r="B91" s="153" t="str">
        <f t="shared" si="4"/>
        <v/>
      </c>
      <c r="C91" s="14"/>
      <c r="D91" s="460"/>
      <c r="E91" s="446"/>
      <c r="F91" s="471"/>
      <c r="G91" s="460"/>
      <c r="H91" s="472"/>
      <c r="I91" s="14"/>
      <c r="J91" s="164" t="str">
        <f>IF($D91="", "", IF(AND($G91&gt;0, $H91&gt;=$F91), "", WORKDAY($D91, Settings!$P$32, Timesheet!$S$50:$S$89)))</f>
        <v/>
      </c>
      <c r="K91" s="14"/>
      <c r="L91" s="39" t="str">
        <f>IF(OR($D91="", $E91="", $F91=""), "", IF(AND($G91&lt;=$J91, $H91&gt;=$F91), $L$6, IF(AND($G91&gt;$J91, $H91&gt;=$F91), $L$7, IF(AND($G91&gt;0, $H91&lt;$F91), $L$5, IF(Dashboard!$AJ$1&gt;$J91, $L$4, IF(Dashboard!$AJ$1=$J91, $J$7, IF($P91&lt;=$P$6, $J$6, IF(Dashboard!$AJ$1&gt;=$D91, $J$5, $J$4))))))))</f>
        <v/>
      </c>
      <c r="M91" s="14"/>
      <c r="P91" s="39" t="str">
        <f>IF($J91="", "", NETWORKDAYS(Dashboard!$AJ$1, $J91, Timesheet!$S$50:$S$89)-1)</f>
        <v/>
      </c>
      <c r="R91" s="25" t="str">
        <f t="shared" si="5"/>
        <v/>
      </c>
    </row>
    <row r="92" spans="1:18" x14ac:dyDescent="0.25">
      <c r="A92" s="14"/>
      <c r="B92" s="153" t="str">
        <f t="shared" si="4"/>
        <v/>
      </c>
      <c r="C92" s="14"/>
      <c r="D92" s="460"/>
      <c r="E92" s="446"/>
      <c r="F92" s="471"/>
      <c r="G92" s="460"/>
      <c r="H92" s="472"/>
      <c r="I92" s="14"/>
      <c r="J92" s="164" t="str">
        <f>IF($D92="", "", IF(AND($G92&gt;0, $H92&gt;=$F92), "", WORKDAY($D92, Settings!$P$32, Timesheet!$S$50:$S$89)))</f>
        <v/>
      </c>
      <c r="K92" s="14"/>
      <c r="L92" s="39" t="str">
        <f>IF(OR($D92="", $E92="", $F92=""), "", IF(AND($G92&lt;=$J92, $H92&gt;=$F92), $L$6, IF(AND($G92&gt;$J92, $H92&gt;=$F92), $L$7, IF(AND($G92&gt;0, $H92&lt;$F92), $L$5, IF(Dashboard!$AJ$1&gt;$J92, $L$4, IF(Dashboard!$AJ$1=$J92, $J$7, IF($P92&lt;=$P$6, $J$6, IF(Dashboard!$AJ$1&gt;=$D92, $J$5, $J$4))))))))</f>
        <v/>
      </c>
      <c r="M92" s="14"/>
      <c r="P92" s="39" t="str">
        <f>IF($J92="", "", NETWORKDAYS(Dashboard!$AJ$1, $J92, Timesheet!$S$50:$S$89)-1)</f>
        <v/>
      </c>
      <c r="R92" s="25" t="str">
        <f t="shared" si="5"/>
        <v/>
      </c>
    </row>
    <row r="93" spans="1:18" x14ac:dyDescent="0.25">
      <c r="A93" s="14"/>
      <c r="B93" s="153" t="str">
        <f t="shared" si="4"/>
        <v/>
      </c>
      <c r="C93" s="14"/>
      <c r="D93" s="460"/>
      <c r="E93" s="446"/>
      <c r="F93" s="471"/>
      <c r="G93" s="460"/>
      <c r="H93" s="472"/>
      <c r="I93" s="14"/>
      <c r="J93" s="164" t="str">
        <f>IF($D93="", "", IF(AND($G93&gt;0, $H93&gt;=$F93), "", WORKDAY($D93, Settings!$P$32, Timesheet!$S$50:$S$89)))</f>
        <v/>
      </c>
      <c r="K93" s="14"/>
      <c r="L93" s="39" t="str">
        <f>IF(OR($D93="", $E93="", $F93=""), "", IF(AND($G93&lt;=$J93, $H93&gt;=$F93), $L$6, IF(AND($G93&gt;$J93, $H93&gt;=$F93), $L$7, IF(AND($G93&gt;0, $H93&lt;$F93), $L$5, IF(Dashboard!$AJ$1&gt;$J93, $L$4, IF(Dashboard!$AJ$1=$J93, $J$7, IF($P93&lt;=$P$6, $J$6, IF(Dashboard!$AJ$1&gt;=$D93, $J$5, $J$4))))))))</f>
        <v/>
      </c>
      <c r="M93" s="14"/>
      <c r="P93" s="39" t="str">
        <f>IF($J93="", "", NETWORKDAYS(Dashboard!$AJ$1, $J93, Timesheet!$S$50:$S$89)-1)</f>
        <v/>
      </c>
      <c r="R93" s="25" t="str">
        <f t="shared" si="5"/>
        <v/>
      </c>
    </row>
    <row r="94" spans="1:18" x14ac:dyDescent="0.25">
      <c r="A94" s="14"/>
      <c r="B94" s="153" t="str">
        <f t="shared" si="4"/>
        <v/>
      </c>
      <c r="C94" s="14"/>
      <c r="D94" s="460"/>
      <c r="E94" s="446"/>
      <c r="F94" s="471"/>
      <c r="G94" s="460"/>
      <c r="H94" s="472"/>
      <c r="I94" s="14"/>
      <c r="J94" s="164" t="str">
        <f>IF($D94="", "", IF(AND($G94&gt;0, $H94&gt;=$F94), "", WORKDAY($D94, Settings!$P$32, Timesheet!$S$50:$S$89)))</f>
        <v/>
      </c>
      <c r="K94" s="14"/>
      <c r="L94" s="39" t="str">
        <f>IF(OR($D94="", $E94="", $F94=""), "", IF(AND($G94&lt;=$J94, $H94&gt;=$F94), $L$6, IF(AND($G94&gt;$J94, $H94&gt;=$F94), $L$7, IF(AND($G94&gt;0, $H94&lt;$F94), $L$5, IF(Dashboard!$AJ$1&gt;$J94, $L$4, IF(Dashboard!$AJ$1=$J94, $J$7, IF($P94&lt;=$P$6, $J$6, IF(Dashboard!$AJ$1&gt;=$D94, $J$5, $J$4))))))))</f>
        <v/>
      </c>
      <c r="M94" s="14"/>
      <c r="P94" s="39" t="str">
        <f>IF($J94="", "", NETWORKDAYS(Dashboard!$AJ$1, $J94, Timesheet!$S$50:$S$89)-1)</f>
        <v/>
      </c>
      <c r="R94" s="25" t="str">
        <f t="shared" si="5"/>
        <v/>
      </c>
    </row>
    <row r="95" spans="1:18" x14ac:dyDescent="0.25">
      <c r="A95" s="14"/>
      <c r="B95" s="153" t="str">
        <f t="shared" si="4"/>
        <v/>
      </c>
      <c r="C95" s="14"/>
      <c r="D95" s="460"/>
      <c r="E95" s="446"/>
      <c r="F95" s="471"/>
      <c r="G95" s="460"/>
      <c r="H95" s="472"/>
      <c r="I95" s="14"/>
      <c r="J95" s="164" t="str">
        <f>IF($D95="", "", IF(AND($G95&gt;0, $H95&gt;=$F95), "", WORKDAY($D95, Settings!$P$32, Timesheet!$S$50:$S$89)))</f>
        <v/>
      </c>
      <c r="K95" s="14"/>
      <c r="L95" s="39" t="str">
        <f>IF(OR($D95="", $E95="", $F95=""), "", IF(AND($G95&lt;=$J95, $H95&gt;=$F95), $L$6, IF(AND($G95&gt;$J95, $H95&gt;=$F95), $L$7, IF(AND($G95&gt;0, $H95&lt;$F95), $L$5, IF(Dashboard!$AJ$1&gt;$J95, $L$4, IF(Dashboard!$AJ$1=$J95, $J$7, IF($P95&lt;=$P$6, $J$6, IF(Dashboard!$AJ$1&gt;=$D95, $J$5, $J$4))))))))</f>
        <v/>
      </c>
      <c r="M95" s="14"/>
      <c r="P95" s="39" t="str">
        <f>IF($J95="", "", NETWORKDAYS(Dashboard!$AJ$1, $J95, Timesheet!$S$50:$S$89)-1)</f>
        <v/>
      </c>
      <c r="R95" s="25" t="str">
        <f t="shared" si="5"/>
        <v/>
      </c>
    </row>
    <row r="96" spans="1:18" x14ac:dyDescent="0.25">
      <c r="A96" s="14"/>
      <c r="B96" s="153" t="str">
        <f t="shared" si="4"/>
        <v/>
      </c>
      <c r="C96" s="14"/>
      <c r="D96" s="460"/>
      <c r="E96" s="446"/>
      <c r="F96" s="471"/>
      <c r="G96" s="460"/>
      <c r="H96" s="472"/>
      <c r="I96" s="14"/>
      <c r="J96" s="164" t="str">
        <f>IF($D96="", "", IF(AND($G96&gt;0, $H96&gt;=$F96), "", WORKDAY($D96, Settings!$P$32, Timesheet!$S$50:$S$89)))</f>
        <v/>
      </c>
      <c r="K96" s="14"/>
      <c r="L96" s="39" t="str">
        <f>IF(OR($D96="", $E96="", $F96=""), "", IF(AND($G96&lt;=$J96, $H96&gt;=$F96), $L$6, IF(AND($G96&gt;$J96, $H96&gt;=$F96), $L$7, IF(AND($G96&gt;0, $H96&lt;$F96), $L$5, IF(Dashboard!$AJ$1&gt;$J96, $L$4, IF(Dashboard!$AJ$1=$J96, $J$7, IF($P96&lt;=$P$6, $J$6, IF(Dashboard!$AJ$1&gt;=$D96, $J$5, $J$4))))))))</f>
        <v/>
      </c>
      <c r="M96" s="14"/>
      <c r="P96" s="39" t="str">
        <f>IF($J96="", "", NETWORKDAYS(Dashboard!$AJ$1, $J96, Timesheet!$S$50:$S$89)-1)</f>
        <v/>
      </c>
      <c r="R96" s="25" t="str">
        <f t="shared" si="5"/>
        <v/>
      </c>
    </row>
    <row r="97" spans="1:18" x14ac:dyDescent="0.25">
      <c r="A97" s="14"/>
      <c r="B97" s="153" t="str">
        <f t="shared" si="4"/>
        <v/>
      </c>
      <c r="C97" s="14"/>
      <c r="D97" s="460"/>
      <c r="E97" s="446"/>
      <c r="F97" s="471"/>
      <c r="G97" s="460"/>
      <c r="H97" s="472"/>
      <c r="I97" s="14"/>
      <c r="J97" s="164" t="str">
        <f>IF($D97="", "", IF(AND($G97&gt;0, $H97&gt;=$F97), "", WORKDAY($D97, Settings!$P$32, Timesheet!$S$50:$S$89)))</f>
        <v/>
      </c>
      <c r="K97" s="14"/>
      <c r="L97" s="39" t="str">
        <f>IF(OR($D97="", $E97="", $F97=""), "", IF(AND($G97&lt;=$J97, $H97&gt;=$F97), $L$6, IF(AND($G97&gt;$J97, $H97&gt;=$F97), $L$7, IF(AND($G97&gt;0, $H97&lt;$F97), $L$5, IF(Dashboard!$AJ$1&gt;$J97, $L$4, IF(Dashboard!$AJ$1=$J97, $J$7, IF($P97&lt;=$P$6, $J$6, IF(Dashboard!$AJ$1&gt;=$D97, $J$5, $J$4))))))))</f>
        <v/>
      </c>
      <c r="M97" s="14"/>
      <c r="P97" s="39" t="str">
        <f>IF($J97="", "", NETWORKDAYS(Dashboard!$AJ$1, $J97, Timesheet!$S$50:$S$89)-1)</f>
        <v/>
      </c>
      <c r="R97" s="25" t="str">
        <f t="shared" si="5"/>
        <v/>
      </c>
    </row>
    <row r="98" spans="1:18" x14ac:dyDescent="0.25">
      <c r="A98" s="14"/>
      <c r="B98" s="153" t="str">
        <f t="shared" si="4"/>
        <v/>
      </c>
      <c r="C98" s="14"/>
      <c r="D98" s="460"/>
      <c r="E98" s="446"/>
      <c r="F98" s="471"/>
      <c r="G98" s="460"/>
      <c r="H98" s="472"/>
      <c r="I98" s="14"/>
      <c r="J98" s="164" t="str">
        <f>IF($D98="", "", IF(AND($G98&gt;0, $H98&gt;=$F98), "", WORKDAY($D98, Settings!$P$32, Timesheet!$S$50:$S$89)))</f>
        <v/>
      </c>
      <c r="K98" s="14"/>
      <c r="L98" s="39" t="str">
        <f>IF(OR($D98="", $E98="", $F98=""), "", IF(AND($G98&lt;=$J98, $H98&gt;=$F98), $L$6, IF(AND($G98&gt;$J98, $H98&gt;=$F98), $L$7, IF(AND($G98&gt;0, $H98&lt;$F98), $L$5, IF(Dashboard!$AJ$1&gt;$J98, $L$4, IF(Dashboard!$AJ$1=$J98, $J$7, IF($P98&lt;=$P$6, $J$6, IF(Dashboard!$AJ$1&gt;=$D98, $J$5, $J$4))))))))</f>
        <v/>
      </c>
      <c r="M98" s="14"/>
      <c r="P98" s="39" t="str">
        <f>IF($J98="", "", NETWORKDAYS(Dashboard!$AJ$1, $J98, Timesheet!$S$50:$S$89)-1)</f>
        <v/>
      </c>
      <c r="R98" s="25" t="str">
        <f t="shared" si="5"/>
        <v/>
      </c>
    </row>
    <row r="99" spans="1:18" x14ac:dyDescent="0.25">
      <c r="A99" s="14"/>
      <c r="B99" s="153" t="str">
        <f t="shared" si="4"/>
        <v/>
      </c>
      <c r="C99" s="14"/>
      <c r="D99" s="460"/>
      <c r="E99" s="446"/>
      <c r="F99" s="471"/>
      <c r="G99" s="460"/>
      <c r="H99" s="472"/>
      <c r="I99" s="14"/>
      <c r="J99" s="164" t="str">
        <f>IF($D99="", "", IF(AND($G99&gt;0, $H99&gt;=$F99), "", WORKDAY($D99, Settings!$P$32, Timesheet!$S$50:$S$89)))</f>
        <v/>
      </c>
      <c r="K99" s="14"/>
      <c r="L99" s="39" t="str">
        <f>IF(OR($D99="", $E99="", $F99=""), "", IF(AND($G99&lt;=$J99, $H99&gt;=$F99), $L$6, IF(AND($G99&gt;$J99, $H99&gt;=$F99), $L$7, IF(AND($G99&gt;0, $H99&lt;$F99), $L$5, IF(Dashboard!$AJ$1&gt;$J99, $L$4, IF(Dashboard!$AJ$1=$J99, $J$7, IF($P99&lt;=$P$6, $J$6, IF(Dashboard!$AJ$1&gt;=$D99, $J$5, $J$4))))))))</f>
        <v/>
      </c>
      <c r="M99" s="14"/>
      <c r="P99" s="39" t="str">
        <f>IF($J99="", "", NETWORKDAYS(Dashboard!$AJ$1, $J99, Timesheet!$S$50:$S$89)-1)</f>
        <v/>
      </c>
      <c r="R99" s="25" t="str">
        <f t="shared" si="5"/>
        <v/>
      </c>
    </row>
    <row r="100" spans="1:18" x14ac:dyDescent="0.25">
      <c r="A100" s="14"/>
      <c r="B100" s="153" t="str">
        <f t="shared" si="4"/>
        <v/>
      </c>
      <c r="C100" s="14"/>
      <c r="D100" s="460"/>
      <c r="E100" s="446"/>
      <c r="F100" s="471"/>
      <c r="G100" s="460"/>
      <c r="H100" s="472"/>
      <c r="I100" s="14"/>
      <c r="J100" s="164" t="str">
        <f>IF($D100="", "", IF(AND($G100&gt;0, $H100&gt;=$F100), "", WORKDAY($D100, Settings!$P$32, Timesheet!$S$50:$S$89)))</f>
        <v/>
      </c>
      <c r="K100" s="14"/>
      <c r="L100" s="39" t="str">
        <f>IF(OR($D100="", $E100="", $F100=""), "", IF(AND($G100&lt;=$J100, $H100&gt;=$F100), $L$6, IF(AND($G100&gt;$J100, $H100&gt;=$F100), $L$7, IF(AND($G100&gt;0, $H100&lt;$F100), $L$5, IF(Dashboard!$AJ$1&gt;$J100, $L$4, IF(Dashboard!$AJ$1=$J100, $J$7, IF($P100&lt;=$P$6, $J$6, IF(Dashboard!$AJ$1&gt;=$D100, $J$5, $J$4))))))))</f>
        <v/>
      </c>
      <c r="M100" s="14"/>
      <c r="P100" s="39" t="str">
        <f>IF($J100="", "", NETWORKDAYS(Dashboard!$AJ$1, $J100, Timesheet!$S$50:$S$89)-1)</f>
        <v/>
      </c>
      <c r="R100" s="25" t="str">
        <f t="shared" si="5"/>
        <v/>
      </c>
    </row>
    <row r="101" spans="1:18" x14ac:dyDescent="0.25">
      <c r="A101" s="14"/>
      <c r="B101" s="153" t="str">
        <f t="shared" si="4"/>
        <v/>
      </c>
      <c r="C101" s="14"/>
      <c r="D101" s="460"/>
      <c r="E101" s="446"/>
      <c r="F101" s="471"/>
      <c r="G101" s="460"/>
      <c r="H101" s="472"/>
      <c r="I101" s="14"/>
      <c r="J101" s="164" t="str">
        <f>IF($D101="", "", IF(AND($G101&gt;0, $H101&gt;=$F101), "", WORKDAY($D101, Settings!$P$32, Timesheet!$S$50:$S$89)))</f>
        <v/>
      </c>
      <c r="K101" s="14"/>
      <c r="L101" s="39" t="str">
        <f>IF(OR($D101="", $E101="", $F101=""), "", IF(AND($G101&lt;=$J101, $H101&gt;=$F101), $L$6, IF(AND($G101&gt;$J101, $H101&gt;=$F101), $L$7, IF(AND($G101&gt;0, $H101&lt;$F101), $L$5, IF(Dashboard!$AJ$1&gt;$J101, $L$4, IF(Dashboard!$AJ$1=$J101, $J$7, IF($P101&lt;=$P$6, $J$6, IF(Dashboard!$AJ$1&gt;=$D101, $J$5, $J$4))))))))</f>
        <v/>
      </c>
      <c r="M101" s="14"/>
      <c r="P101" s="39" t="str">
        <f>IF($J101="", "", NETWORKDAYS(Dashboard!$AJ$1, $J101, Timesheet!$S$50:$S$89)-1)</f>
        <v/>
      </c>
      <c r="R101" s="25" t="str">
        <f t="shared" si="5"/>
        <v/>
      </c>
    </row>
    <row r="102" spans="1:18" x14ac:dyDescent="0.25">
      <c r="A102" s="14"/>
      <c r="B102" s="153" t="str">
        <f t="shared" si="4"/>
        <v/>
      </c>
      <c r="C102" s="14"/>
      <c r="D102" s="460"/>
      <c r="E102" s="446"/>
      <c r="F102" s="471"/>
      <c r="G102" s="460"/>
      <c r="H102" s="472"/>
      <c r="I102" s="14"/>
      <c r="J102" s="164" t="str">
        <f>IF($D102="", "", IF(AND($G102&gt;0, $H102&gt;=$F102), "", WORKDAY($D102, Settings!$P$32, Timesheet!$S$50:$S$89)))</f>
        <v/>
      </c>
      <c r="K102" s="14"/>
      <c r="L102" s="39" t="str">
        <f>IF(OR($D102="", $E102="", $F102=""), "", IF(AND($G102&lt;=$J102, $H102&gt;=$F102), $L$6, IF(AND($G102&gt;$J102, $H102&gt;=$F102), $L$7, IF(AND($G102&gt;0, $H102&lt;$F102), $L$5, IF(Dashboard!$AJ$1&gt;$J102, $L$4, IF(Dashboard!$AJ$1=$J102, $J$7, IF($P102&lt;=$P$6, $J$6, IF(Dashboard!$AJ$1&gt;=$D102, $J$5, $J$4))))))))</f>
        <v/>
      </c>
      <c r="M102" s="14"/>
      <c r="P102" s="39" t="str">
        <f>IF($J102="", "", NETWORKDAYS(Dashboard!$AJ$1, $J102, Timesheet!$S$50:$S$89)-1)</f>
        <v/>
      </c>
      <c r="R102" s="25" t="str">
        <f t="shared" si="5"/>
        <v/>
      </c>
    </row>
    <row r="103" spans="1:18" x14ac:dyDescent="0.25">
      <c r="A103" s="14"/>
      <c r="B103" s="153" t="str">
        <f t="shared" si="4"/>
        <v/>
      </c>
      <c r="C103" s="14"/>
      <c r="D103" s="460"/>
      <c r="E103" s="446"/>
      <c r="F103" s="471"/>
      <c r="G103" s="460"/>
      <c r="H103" s="472"/>
      <c r="I103" s="14"/>
      <c r="J103" s="164" t="str">
        <f>IF($D103="", "", IF(AND($G103&gt;0, $H103&gt;=$F103), "", WORKDAY($D103, Settings!$P$32, Timesheet!$S$50:$S$89)))</f>
        <v/>
      </c>
      <c r="K103" s="14"/>
      <c r="L103" s="39" t="str">
        <f>IF(OR($D103="", $E103="", $F103=""), "", IF(AND($G103&lt;=$J103, $H103&gt;=$F103), $L$6, IF(AND($G103&gt;$J103, $H103&gt;=$F103), $L$7, IF(AND($G103&gt;0, $H103&lt;$F103), $L$5, IF(Dashboard!$AJ$1&gt;$J103, $L$4, IF(Dashboard!$AJ$1=$J103, $J$7, IF($P103&lt;=$P$6, $J$6, IF(Dashboard!$AJ$1&gt;=$D103, $J$5, $J$4))))))))</f>
        <v/>
      </c>
      <c r="M103" s="14"/>
      <c r="P103" s="39" t="str">
        <f>IF($J103="", "", NETWORKDAYS(Dashboard!$AJ$1, $J103, Timesheet!$S$50:$S$89)-1)</f>
        <v/>
      </c>
      <c r="R103" s="25" t="str">
        <f t="shared" si="5"/>
        <v/>
      </c>
    </row>
    <row r="104" spans="1:18" x14ac:dyDescent="0.25">
      <c r="A104" s="14"/>
      <c r="B104" s="153" t="str">
        <f t="shared" si="4"/>
        <v/>
      </c>
      <c r="C104" s="14"/>
      <c r="D104" s="460"/>
      <c r="E104" s="446"/>
      <c r="F104" s="471"/>
      <c r="G104" s="460"/>
      <c r="H104" s="472"/>
      <c r="I104" s="14"/>
      <c r="J104" s="164" t="str">
        <f>IF($D104="", "", IF(AND($G104&gt;0, $H104&gt;=$F104), "", WORKDAY($D104, Settings!$P$32, Timesheet!$S$50:$S$89)))</f>
        <v/>
      </c>
      <c r="K104" s="14"/>
      <c r="L104" s="39" t="str">
        <f>IF(OR($D104="", $E104="", $F104=""), "", IF(AND($G104&lt;=$J104, $H104&gt;=$F104), $L$6, IF(AND($G104&gt;$J104, $H104&gt;=$F104), $L$7, IF(AND($G104&gt;0, $H104&lt;$F104), $L$5, IF(Dashboard!$AJ$1&gt;$J104, $L$4, IF(Dashboard!$AJ$1=$J104, $J$7, IF($P104&lt;=$P$6, $J$6, IF(Dashboard!$AJ$1&gt;=$D104, $J$5, $J$4))))))))</f>
        <v/>
      </c>
      <c r="M104" s="14"/>
      <c r="P104" s="39" t="str">
        <f>IF($J104="", "", NETWORKDAYS(Dashboard!$AJ$1, $J104, Timesheet!$S$50:$S$89)-1)</f>
        <v/>
      </c>
      <c r="R104" s="25" t="str">
        <f t="shared" si="5"/>
        <v/>
      </c>
    </row>
    <row r="105" spans="1:18" x14ac:dyDescent="0.25">
      <c r="A105" s="14"/>
      <c r="B105" s="153" t="str">
        <f t="shared" si="4"/>
        <v/>
      </c>
      <c r="C105" s="14"/>
      <c r="D105" s="460"/>
      <c r="E105" s="446"/>
      <c r="F105" s="471"/>
      <c r="G105" s="460"/>
      <c r="H105" s="472"/>
      <c r="I105" s="14"/>
      <c r="J105" s="164" t="str">
        <f>IF($D105="", "", IF(AND($G105&gt;0, $H105&gt;=$F105), "", WORKDAY($D105, Settings!$P$32, Timesheet!$S$50:$S$89)))</f>
        <v/>
      </c>
      <c r="K105" s="14"/>
      <c r="L105" s="39" t="str">
        <f>IF(OR($D105="", $E105="", $F105=""), "", IF(AND($G105&lt;=$J105, $H105&gt;=$F105), $L$6, IF(AND($G105&gt;$J105, $H105&gt;=$F105), $L$7, IF(AND($G105&gt;0, $H105&lt;$F105), $L$5, IF(Dashboard!$AJ$1&gt;$J105, $L$4, IF(Dashboard!$AJ$1=$J105, $J$7, IF($P105&lt;=$P$6, $J$6, IF(Dashboard!$AJ$1&gt;=$D105, $J$5, $J$4))))))))</f>
        <v/>
      </c>
      <c r="M105" s="14"/>
      <c r="P105" s="39" t="str">
        <f>IF($J105="", "", NETWORKDAYS(Dashboard!$AJ$1, $J105, Timesheet!$S$50:$S$89)-1)</f>
        <v/>
      </c>
      <c r="R105" s="25" t="str">
        <f t="shared" si="5"/>
        <v/>
      </c>
    </row>
    <row r="106" spans="1:18" x14ac:dyDescent="0.25">
      <c r="A106" s="14"/>
      <c r="B106" s="153" t="str">
        <f t="shared" si="4"/>
        <v/>
      </c>
      <c r="C106" s="14"/>
      <c r="D106" s="460"/>
      <c r="E106" s="446"/>
      <c r="F106" s="471"/>
      <c r="G106" s="460"/>
      <c r="H106" s="472"/>
      <c r="I106" s="14"/>
      <c r="J106" s="164" t="str">
        <f>IF($D106="", "", IF(AND($G106&gt;0, $H106&gt;=$F106), "", WORKDAY($D106, Settings!$P$32, Timesheet!$S$50:$S$89)))</f>
        <v/>
      </c>
      <c r="K106" s="14"/>
      <c r="L106" s="39" t="str">
        <f>IF(OR($D106="", $E106="", $F106=""), "", IF(AND($G106&lt;=$J106, $H106&gt;=$F106), $L$6, IF(AND($G106&gt;$J106, $H106&gt;=$F106), $L$7, IF(AND($G106&gt;0, $H106&lt;$F106), $L$5, IF(Dashboard!$AJ$1&gt;$J106, $L$4, IF(Dashboard!$AJ$1=$J106, $J$7, IF($P106&lt;=$P$6, $J$6, IF(Dashboard!$AJ$1&gt;=$D106, $J$5, $J$4))))))))</f>
        <v/>
      </c>
      <c r="M106" s="14"/>
      <c r="P106" s="39" t="str">
        <f>IF($J106="", "", NETWORKDAYS(Dashboard!$AJ$1, $J106, Timesheet!$S$50:$S$89)-1)</f>
        <v/>
      </c>
      <c r="R106" s="25" t="str">
        <f t="shared" si="5"/>
        <v/>
      </c>
    </row>
    <row r="107" spans="1:18" x14ac:dyDescent="0.25">
      <c r="A107" s="14"/>
      <c r="B107" s="153" t="str">
        <f t="shared" si="4"/>
        <v/>
      </c>
      <c r="C107" s="14"/>
      <c r="D107" s="460"/>
      <c r="E107" s="446"/>
      <c r="F107" s="471"/>
      <c r="G107" s="460"/>
      <c r="H107" s="472"/>
      <c r="I107" s="14"/>
      <c r="J107" s="164" t="str">
        <f>IF($D107="", "", IF(AND($G107&gt;0, $H107&gt;=$F107), "", WORKDAY($D107, Settings!$P$32, Timesheet!$S$50:$S$89)))</f>
        <v/>
      </c>
      <c r="K107" s="14"/>
      <c r="L107" s="39" t="str">
        <f>IF(OR($D107="", $E107="", $F107=""), "", IF(AND($G107&lt;=$J107, $H107&gt;=$F107), $L$6, IF(AND($G107&gt;$J107, $H107&gt;=$F107), $L$7, IF(AND($G107&gt;0, $H107&lt;$F107), $L$5, IF(Dashboard!$AJ$1&gt;$J107, $L$4, IF(Dashboard!$AJ$1=$J107, $J$7, IF($P107&lt;=$P$6, $J$6, IF(Dashboard!$AJ$1&gt;=$D107, $J$5, $J$4))))))))</f>
        <v/>
      </c>
      <c r="M107" s="14"/>
      <c r="P107" s="39" t="str">
        <f>IF($J107="", "", NETWORKDAYS(Dashboard!$AJ$1, $J107, Timesheet!$S$50:$S$89)-1)</f>
        <v/>
      </c>
      <c r="R107" s="25" t="str">
        <f t="shared" si="5"/>
        <v/>
      </c>
    </row>
    <row r="108" spans="1:18" x14ac:dyDescent="0.25">
      <c r="A108" s="14"/>
      <c r="B108" s="153" t="str">
        <f t="shared" si="4"/>
        <v/>
      </c>
      <c r="C108" s="14"/>
      <c r="D108" s="460"/>
      <c r="E108" s="446"/>
      <c r="F108" s="471"/>
      <c r="G108" s="460"/>
      <c r="H108" s="472"/>
      <c r="I108" s="14"/>
      <c r="J108" s="164" t="str">
        <f>IF($D108="", "", IF(AND($G108&gt;0, $H108&gt;=$F108), "", WORKDAY($D108, Settings!$P$32, Timesheet!$S$50:$S$89)))</f>
        <v/>
      </c>
      <c r="K108" s="14"/>
      <c r="L108" s="39" t="str">
        <f>IF(OR($D108="", $E108="", $F108=""), "", IF(AND($G108&lt;=$J108, $H108&gt;=$F108), $L$6, IF(AND($G108&gt;$J108, $H108&gt;=$F108), $L$7, IF(AND($G108&gt;0, $H108&lt;$F108), $L$5, IF(Dashboard!$AJ$1&gt;$J108, $L$4, IF(Dashboard!$AJ$1=$J108, $J$7, IF($P108&lt;=$P$6, $J$6, IF(Dashboard!$AJ$1&gt;=$D108, $J$5, $J$4))))))))</f>
        <v/>
      </c>
      <c r="M108" s="14"/>
      <c r="P108" s="39" t="str">
        <f>IF($J108="", "", NETWORKDAYS(Dashboard!$AJ$1, $J108, Timesheet!$S$50:$S$89)-1)</f>
        <v/>
      </c>
      <c r="R108" s="25" t="str">
        <f t="shared" si="5"/>
        <v/>
      </c>
    </row>
    <row r="109" spans="1:18" x14ac:dyDescent="0.25">
      <c r="A109" s="14"/>
      <c r="B109" s="153" t="str">
        <f t="shared" si="4"/>
        <v/>
      </c>
      <c r="C109" s="14"/>
      <c r="D109" s="460"/>
      <c r="E109" s="446"/>
      <c r="F109" s="471"/>
      <c r="G109" s="460"/>
      <c r="H109" s="472"/>
      <c r="I109" s="14"/>
      <c r="J109" s="164" t="str">
        <f>IF($D109="", "", IF(AND($G109&gt;0, $H109&gt;=$F109), "", WORKDAY($D109, Settings!$P$32, Timesheet!$S$50:$S$89)))</f>
        <v/>
      </c>
      <c r="K109" s="14"/>
      <c r="L109" s="39" t="str">
        <f>IF(OR($D109="", $E109="", $F109=""), "", IF(AND($G109&lt;=$J109, $H109&gt;=$F109), $L$6, IF(AND($G109&gt;$J109, $H109&gt;=$F109), $L$7, IF(AND($G109&gt;0, $H109&lt;$F109), $L$5, IF(Dashboard!$AJ$1&gt;$J109, $L$4, IF(Dashboard!$AJ$1=$J109, $J$7, IF($P109&lt;=$P$6, $J$6, IF(Dashboard!$AJ$1&gt;=$D109, $J$5, $J$4))))))))</f>
        <v/>
      </c>
      <c r="M109" s="14"/>
      <c r="P109" s="39" t="str">
        <f>IF($J109="", "", NETWORKDAYS(Dashboard!$AJ$1, $J109, Timesheet!$S$50:$S$89)-1)</f>
        <v/>
      </c>
      <c r="R109" s="25" t="str">
        <f t="shared" si="5"/>
        <v/>
      </c>
    </row>
    <row r="110" spans="1:18" x14ac:dyDescent="0.25">
      <c r="A110" s="14"/>
      <c r="B110" s="153" t="str">
        <f t="shared" si="4"/>
        <v/>
      </c>
      <c r="C110" s="14"/>
      <c r="D110" s="460"/>
      <c r="E110" s="446"/>
      <c r="F110" s="471"/>
      <c r="G110" s="460"/>
      <c r="H110" s="472"/>
      <c r="I110" s="14"/>
      <c r="J110" s="164" t="str">
        <f>IF($D110="", "", IF(AND($G110&gt;0, $H110&gt;=$F110), "", WORKDAY($D110, Settings!$P$32, Timesheet!$S$50:$S$89)))</f>
        <v/>
      </c>
      <c r="K110" s="14"/>
      <c r="L110" s="39" t="str">
        <f>IF(OR($D110="", $E110="", $F110=""), "", IF(AND($G110&lt;=$J110, $H110&gt;=$F110), $L$6, IF(AND($G110&gt;$J110, $H110&gt;=$F110), $L$7, IF(AND($G110&gt;0, $H110&lt;$F110), $L$5, IF(Dashboard!$AJ$1&gt;$J110, $L$4, IF(Dashboard!$AJ$1=$J110, $J$7, IF($P110&lt;=$P$6, $J$6, IF(Dashboard!$AJ$1&gt;=$D110, $J$5, $J$4))))))))</f>
        <v/>
      </c>
      <c r="M110" s="14"/>
      <c r="P110" s="39" t="str">
        <f>IF($J110="", "", NETWORKDAYS(Dashboard!$AJ$1, $J110, Timesheet!$S$50:$S$89)-1)</f>
        <v/>
      </c>
      <c r="R110" s="25" t="str">
        <f t="shared" si="5"/>
        <v/>
      </c>
    </row>
    <row r="111" spans="1:18" x14ac:dyDescent="0.25">
      <c r="A111" s="14"/>
      <c r="B111" s="153" t="str">
        <f t="shared" si="4"/>
        <v/>
      </c>
      <c r="C111" s="14"/>
      <c r="D111" s="460"/>
      <c r="E111" s="446"/>
      <c r="F111" s="471"/>
      <c r="G111" s="460"/>
      <c r="H111" s="472"/>
      <c r="I111" s="14"/>
      <c r="J111" s="164" t="str">
        <f>IF($D111="", "", IF(AND($G111&gt;0, $H111&gt;=$F111), "", WORKDAY($D111, Settings!$P$32, Timesheet!$S$50:$S$89)))</f>
        <v/>
      </c>
      <c r="K111" s="14"/>
      <c r="L111" s="39" t="str">
        <f>IF(OR($D111="", $E111="", $F111=""), "", IF(AND($G111&lt;=$J111, $H111&gt;=$F111), $L$6, IF(AND($G111&gt;$J111, $H111&gt;=$F111), $L$7, IF(AND($G111&gt;0, $H111&lt;$F111), $L$5, IF(Dashboard!$AJ$1&gt;$J111, $L$4, IF(Dashboard!$AJ$1=$J111, $J$7, IF($P111&lt;=$P$6, $J$6, IF(Dashboard!$AJ$1&gt;=$D111, $J$5, $J$4))))))))</f>
        <v/>
      </c>
      <c r="M111" s="14"/>
      <c r="P111" s="39" t="str">
        <f>IF($J111="", "", NETWORKDAYS(Dashboard!$AJ$1, $J111, Timesheet!$S$50:$S$89)-1)</f>
        <v/>
      </c>
      <c r="R111" s="25" t="str">
        <f t="shared" si="5"/>
        <v/>
      </c>
    </row>
    <row r="112" spans="1:18" x14ac:dyDescent="0.25">
      <c r="A112" s="14"/>
      <c r="B112" s="153" t="str">
        <f t="shared" si="4"/>
        <v/>
      </c>
      <c r="C112" s="14"/>
      <c r="D112" s="460"/>
      <c r="E112" s="446"/>
      <c r="F112" s="471"/>
      <c r="G112" s="460"/>
      <c r="H112" s="472"/>
      <c r="I112" s="14"/>
      <c r="J112" s="164" t="str">
        <f>IF($D112="", "", IF(AND($G112&gt;0, $H112&gt;=$F112), "", WORKDAY($D112, Settings!$P$32, Timesheet!$S$50:$S$89)))</f>
        <v/>
      </c>
      <c r="K112" s="14"/>
      <c r="L112" s="39" t="str">
        <f>IF(OR($D112="", $E112="", $F112=""), "", IF(AND($G112&lt;=$J112, $H112&gt;=$F112), $L$6, IF(AND($G112&gt;$J112, $H112&gt;=$F112), $L$7, IF(AND($G112&gt;0, $H112&lt;$F112), $L$5, IF(Dashboard!$AJ$1&gt;$J112, $L$4, IF(Dashboard!$AJ$1=$J112, $J$7, IF($P112&lt;=$P$6, $J$6, IF(Dashboard!$AJ$1&gt;=$D112, $J$5, $J$4))))))))</f>
        <v/>
      </c>
      <c r="M112" s="14"/>
      <c r="P112" s="39" t="str">
        <f>IF($J112="", "", NETWORKDAYS(Dashboard!$AJ$1, $J112, Timesheet!$S$50:$S$89)-1)</f>
        <v/>
      </c>
      <c r="R112" s="25" t="str">
        <f t="shared" si="5"/>
        <v/>
      </c>
    </row>
    <row r="113" spans="1:18" x14ac:dyDescent="0.25">
      <c r="A113" s="14"/>
      <c r="B113" s="153" t="str">
        <f t="shared" si="4"/>
        <v/>
      </c>
      <c r="C113" s="14"/>
      <c r="D113" s="460"/>
      <c r="E113" s="446"/>
      <c r="F113" s="471"/>
      <c r="G113" s="460"/>
      <c r="H113" s="472"/>
      <c r="I113" s="14"/>
      <c r="J113" s="164" t="str">
        <f>IF($D113="", "", IF(AND($G113&gt;0, $H113&gt;=$F113), "", WORKDAY($D113, Settings!$P$32, Timesheet!$S$50:$S$89)))</f>
        <v/>
      </c>
      <c r="K113" s="14"/>
      <c r="L113" s="39" t="str">
        <f>IF(OR($D113="", $E113="", $F113=""), "", IF(AND($G113&lt;=$J113, $H113&gt;=$F113), $L$6, IF(AND($G113&gt;$J113, $H113&gt;=$F113), $L$7, IF(AND($G113&gt;0, $H113&lt;$F113), $L$5, IF(Dashboard!$AJ$1&gt;$J113, $L$4, IF(Dashboard!$AJ$1=$J113, $J$7, IF($P113&lt;=$P$6, $J$6, IF(Dashboard!$AJ$1&gt;=$D113, $J$5, $J$4))))))))</f>
        <v/>
      </c>
      <c r="M113" s="14"/>
      <c r="P113" s="39" t="str">
        <f>IF($J113="", "", NETWORKDAYS(Dashboard!$AJ$1, $J113, Timesheet!$S$50:$S$89)-1)</f>
        <v/>
      </c>
      <c r="R113" s="25" t="str">
        <f t="shared" si="5"/>
        <v/>
      </c>
    </row>
    <row r="114" spans="1:18" x14ac:dyDescent="0.25">
      <c r="A114" s="14"/>
      <c r="B114" s="153" t="str">
        <f t="shared" si="4"/>
        <v/>
      </c>
      <c r="C114" s="14"/>
      <c r="D114" s="460"/>
      <c r="E114" s="446"/>
      <c r="F114" s="471"/>
      <c r="G114" s="460"/>
      <c r="H114" s="472"/>
      <c r="I114" s="14"/>
      <c r="J114" s="164" t="str">
        <f>IF($D114="", "", IF(AND($G114&gt;0, $H114&gt;=$F114), "", WORKDAY($D114, Settings!$P$32, Timesheet!$S$50:$S$89)))</f>
        <v/>
      </c>
      <c r="K114" s="14"/>
      <c r="L114" s="39" t="str">
        <f>IF(OR($D114="", $E114="", $F114=""), "", IF(AND($G114&lt;=$J114, $H114&gt;=$F114), $L$6, IF(AND($G114&gt;$J114, $H114&gt;=$F114), $L$7, IF(AND($G114&gt;0, $H114&lt;$F114), $L$5, IF(Dashboard!$AJ$1&gt;$J114, $L$4, IF(Dashboard!$AJ$1=$J114, $J$7, IF($P114&lt;=$P$6, $J$6, IF(Dashboard!$AJ$1&gt;=$D114, $J$5, $J$4))))))))</f>
        <v/>
      </c>
      <c r="M114" s="14"/>
      <c r="P114" s="39" t="str">
        <f>IF($J114="", "", NETWORKDAYS(Dashboard!$AJ$1, $J114, Timesheet!$S$50:$S$89)-1)</f>
        <v/>
      </c>
      <c r="R114" s="25" t="str">
        <f t="shared" si="5"/>
        <v/>
      </c>
    </row>
    <row r="115" spans="1:18" x14ac:dyDescent="0.25">
      <c r="A115" s="14"/>
      <c r="B115" s="153" t="str">
        <f t="shared" si="4"/>
        <v/>
      </c>
      <c r="C115" s="14"/>
      <c r="D115" s="460"/>
      <c r="E115" s="446"/>
      <c r="F115" s="471"/>
      <c r="G115" s="460"/>
      <c r="H115" s="472"/>
      <c r="I115" s="14"/>
      <c r="J115" s="164" t="str">
        <f>IF($D115="", "", IF(AND($G115&gt;0, $H115&gt;=$F115), "", WORKDAY($D115, Settings!$P$32, Timesheet!$S$50:$S$89)))</f>
        <v/>
      </c>
      <c r="K115" s="14"/>
      <c r="L115" s="39" t="str">
        <f>IF(OR($D115="", $E115="", $F115=""), "", IF(AND($G115&lt;=$J115, $H115&gt;=$F115), $L$6, IF(AND($G115&gt;$J115, $H115&gt;=$F115), $L$7, IF(AND($G115&gt;0, $H115&lt;$F115), $L$5, IF(Dashboard!$AJ$1&gt;$J115, $L$4, IF(Dashboard!$AJ$1=$J115, $J$7, IF($P115&lt;=$P$6, $J$6, IF(Dashboard!$AJ$1&gt;=$D115, $J$5, $J$4))))))))</f>
        <v/>
      </c>
      <c r="M115" s="14"/>
      <c r="P115" s="39" t="str">
        <f>IF($J115="", "", NETWORKDAYS(Dashboard!$AJ$1, $J115, Timesheet!$S$50:$S$89)-1)</f>
        <v/>
      </c>
      <c r="R115" s="25" t="str">
        <f t="shared" si="5"/>
        <v/>
      </c>
    </row>
    <row r="116" spans="1:18" x14ac:dyDescent="0.25">
      <c r="A116" s="14"/>
      <c r="B116" s="153" t="str">
        <f t="shared" si="4"/>
        <v/>
      </c>
      <c r="C116" s="14"/>
      <c r="D116" s="460"/>
      <c r="E116" s="446"/>
      <c r="F116" s="471"/>
      <c r="G116" s="460"/>
      <c r="H116" s="472"/>
      <c r="I116" s="14"/>
      <c r="J116" s="164" t="str">
        <f>IF($D116="", "", IF(AND($G116&gt;0, $H116&gt;=$F116), "", WORKDAY($D116, Settings!$P$32, Timesheet!$S$50:$S$89)))</f>
        <v/>
      </c>
      <c r="K116" s="14"/>
      <c r="L116" s="39" t="str">
        <f>IF(OR($D116="", $E116="", $F116=""), "", IF(AND($G116&lt;=$J116, $H116&gt;=$F116), $L$6, IF(AND($G116&gt;$J116, $H116&gt;=$F116), $L$7, IF(AND($G116&gt;0, $H116&lt;$F116), $L$5, IF(Dashboard!$AJ$1&gt;$J116, $L$4, IF(Dashboard!$AJ$1=$J116, $J$7, IF($P116&lt;=$P$6, $J$6, IF(Dashboard!$AJ$1&gt;=$D116, $J$5, $J$4))))))))</f>
        <v/>
      </c>
      <c r="M116" s="14"/>
      <c r="P116" s="39" t="str">
        <f>IF($J116="", "", NETWORKDAYS(Dashboard!$AJ$1, $J116, Timesheet!$S$50:$S$89)-1)</f>
        <v/>
      </c>
      <c r="R116" s="25" t="str">
        <f t="shared" si="5"/>
        <v/>
      </c>
    </row>
    <row r="117" spans="1:18" x14ac:dyDescent="0.25">
      <c r="A117" s="14"/>
      <c r="B117" s="153" t="str">
        <f t="shared" si="4"/>
        <v/>
      </c>
      <c r="C117" s="14"/>
      <c r="D117" s="460"/>
      <c r="E117" s="446"/>
      <c r="F117" s="471"/>
      <c r="G117" s="460"/>
      <c r="H117" s="472"/>
      <c r="I117" s="14"/>
      <c r="J117" s="164" t="str">
        <f>IF($D117="", "", IF(AND($G117&gt;0, $H117&gt;=$F117), "", WORKDAY($D117, Settings!$P$32, Timesheet!$S$50:$S$89)))</f>
        <v/>
      </c>
      <c r="K117" s="14"/>
      <c r="L117" s="39" t="str">
        <f>IF(OR($D117="", $E117="", $F117=""), "", IF(AND($G117&lt;=$J117, $H117&gt;=$F117), $L$6, IF(AND($G117&gt;$J117, $H117&gt;=$F117), $L$7, IF(AND($G117&gt;0, $H117&lt;$F117), $L$5, IF(Dashboard!$AJ$1&gt;$J117, $L$4, IF(Dashboard!$AJ$1=$J117, $J$7, IF($P117&lt;=$P$6, $J$6, IF(Dashboard!$AJ$1&gt;=$D117, $J$5, $J$4))))))))</f>
        <v/>
      </c>
      <c r="M117" s="14"/>
      <c r="P117" s="39" t="str">
        <f>IF($J117="", "", NETWORKDAYS(Dashboard!$AJ$1, $J117, Timesheet!$S$50:$S$89)-1)</f>
        <v/>
      </c>
      <c r="R117" s="25" t="str">
        <f t="shared" si="5"/>
        <v/>
      </c>
    </row>
    <row r="118" spans="1:18" x14ac:dyDescent="0.25">
      <c r="A118" s="14"/>
      <c r="B118" s="153" t="str">
        <f t="shared" si="4"/>
        <v/>
      </c>
      <c r="C118" s="14"/>
      <c r="D118" s="460"/>
      <c r="E118" s="446"/>
      <c r="F118" s="471"/>
      <c r="G118" s="460"/>
      <c r="H118" s="472"/>
      <c r="I118" s="14"/>
      <c r="J118" s="164" t="str">
        <f>IF($D118="", "", IF(AND($G118&gt;0, $H118&gt;=$F118), "", WORKDAY($D118, Settings!$P$32, Timesheet!$S$50:$S$89)))</f>
        <v/>
      </c>
      <c r="K118" s="14"/>
      <c r="L118" s="39" t="str">
        <f>IF(OR($D118="", $E118="", $F118=""), "", IF(AND($G118&lt;=$J118, $H118&gt;=$F118), $L$6, IF(AND($G118&gt;$J118, $H118&gt;=$F118), $L$7, IF(AND($G118&gt;0, $H118&lt;$F118), $L$5, IF(Dashboard!$AJ$1&gt;$J118, $L$4, IF(Dashboard!$AJ$1=$J118, $J$7, IF($P118&lt;=$P$6, $J$6, IF(Dashboard!$AJ$1&gt;=$D118, $J$5, $J$4))))))))</f>
        <v/>
      </c>
      <c r="M118" s="14"/>
      <c r="P118" s="39" t="str">
        <f>IF($J118="", "", NETWORKDAYS(Dashboard!$AJ$1, $J118, Timesheet!$S$50:$S$89)-1)</f>
        <v/>
      </c>
      <c r="R118" s="25" t="str">
        <f t="shared" si="5"/>
        <v/>
      </c>
    </row>
    <row r="119" spans="1:18" x14ac:dyDescent="0.25">
      <c r="A119" s="14"/>
      <c r="B119" s="153" t="str">
        <f t="shared" si="4"/>
        <v/>
      </c>
      <c r="C119" s="14"/>
      <c r="D119" s="460"/>
      <c r="E119" s="446"/>
      <c r="F119" s="471"/>
      <c r="G119" s="460"/>
      <c r="H119" s="472"/>
      <c r="I119" s="14"/>
      <c r="J119" s="164" t="str">
        <f>IF($D119="", "", IF(AND($G119&gt;0, $H119&gt;=$F119), "", WORKDAY($D119, Settings!$P$32, Timesheet!$S$50:$S$89)))</f>
        <v/>
      </c>
      <c r="K119" s="14"/>
      <c r="L119" s="39" t="str">
        <f>IF(OR($D119="", $E119="", $F119=""), "", IF(AND($G119&lt;=$J119, $H119&gt;=$F119), $L$6, IF(AND($G119&gt;$J119, $H119&gt;=$F119), $L$7, IF(AND($G119&gt;0, $H119&lt;$F119), $L$5, IF(Dashboard!$AJ$1&gt;$J119, $L$4, IF(Dashboard!$AJ$1=$J119, $J$7, IF($P119&lt;=$P$6, $J$6, IF(Dashboard!$AJ$1&gt;=$D119, $J$5, $J$4))))))))</f>
        <v/>
      </c>
      <c r="M119" s="14"/>
      <c r="P119" s="39" t="str">
        <f>IF($J119="", "", NETWORKDAYS(Dashboard!$AJ$1, $J119, Timesheet!$S$50:$S$89)-1)</f>
        <v/>
      </c>
      <c r="R119" s="25" t="str">
        <f t="shared" si="5"/>
        <v/>
      </c>
    </row>
    <row r="120" spans="1:18" x14ac:dyDescent="0.25">
      <c r="A120" s="14"/>
      <c r="B120" s="153" t="str">
        <f t="shared" si="4"/>
        <v/>
      </c>
      <c r="C120" s="14"/>
      <c r="D120" s="460"/>
      <c r="E120" s="446"/>
      <c r="F120" s="471"/>
      <c r="G120" s="460"/>
      <c r="H120" s="472"/>
      <c r="I120" s="14"/>
      <c r="J120" s="164" t="str">
        <f>IF($D120="", "", IF(AND($G120&gt;0, $H120&gt;=$F120), "", WORKDAY($D120, Settings!$P$32, Timesheet!$S$50:$S$89)))</f>
        <v/>
      </c>
      <c r="K120" s="14"/>
      <c r="L120" s="39" t="str">
        <f>IF(OR($D120="", $E120="", $F120=""), "", IF(AND($G120&lt;=$J120, $H120&gt;=$F120), $L$6, IF(AND($G120&gt;$J120, $H120&gt;=$F120), $L$7, IF(AND($G120&gt;0, $H120&lt;$F120), $L$5, IF(Dashboard!$AJ$1&gt;$J120, $L$4, IF(Dashboard!$AJ$1=$J120, $J$7, IF($P120&lt;=$P$6, $J$6, IF(Dashboard!$AJ$1&gt;=$D120, $J$5, $J$4))))))))</f>
        <v/>
      </c>
      <c r="M120" s="14"/>
      <c r="P120" s="39" t="str">
        <f>IF($J120="", "", NETWORKDAYS(Dashboard!$AJ$1, $J120, Timesheet!$S$50:$S$89)-1)</f>
        <v/>
      </c>
      <c r="R120" s="25" t="str">
        <f t="shared" si="5"/>
        <v/>
      </c>
    </row>
    <row r="121" spans="1:18" x14ac:dyDescent="0.25">
      <c r="A121" s="14"/>
      <c r="B121" s="153" t="str">
        <f t="shared" si="4"/>
        <v/>
      </c>
      <c r="C121" s="14"/>
      <c r="D121" s="460"/>
      <c r="E121" s="446"/>
      <c r="F121" s="471"/>
      <c r="G121" s="460"/>
      <c r="H121" s="472"/>
      <c r="I121" s="14"/>
      <c r="J121" s="164" t="str">
        <f>IF($D121="", "", IF(AND($G121&gt;0, $H121&gt;=$F121), "", WORKDAY($D121, Settings!$P$32, Timesheet!$S$50:$S$89)))</f>
        <v/>
      </c>
      <c r="K121" s="14"/>
      <c r="L121" s="39" t="str">
        <f>IF(OR($D121="", $E121="", $F121=""), "", IF(AND($G121&lt;=$J121, $H121&gt;=$F121), $L$6, IF(AND($G121&gt;$J121, $H121&gt;=$F121), $L$7, IF(AND($G121&gt;0, $H121&lt;$F121), $L$5, IF(Dashboard!$AJ$1&gt;$J121, $L$4, IF(Dashboard!$AJ$1=$J121, $J$7, IF($P121&lt;=$P$6, $J$6, IF(Dashboard!$AJ$1&gt;=$D121, $J$5, $J$4))))))))</f>
        <v/>
      </c>
      <c r="M121" s="14"/>
      <c r="P121" s="39" t="str">
        <f>IF($J121="", "", NETWORKDAYS(Dashboard!$AJ$1, $J121, Timesheet!$S$50:$S$89)-1)</f>
        <v/>
      </c>
      <c r="R121" s="25" t="str">
        <f t="shared" si="5"/>
        <v/>
      </c>
    </row>
    <row r="122" spans="1:18" x14ac:dyDescent="0.25">
      <c r="A122" s="14"/>
      <c r="B122" s="153" t="str">
        <f t="shared" si="4"/>
        <v/>
      </c>
      <c r="C122" s="14"/>
      <c r="D122" s="460"/>
      <c r="E122" s="446"/>
      <c r="F122" s="471"/>
      <c r="G122" s="460"/>
      <c r="H122" s="472"/>
      <c r="I122" s="14"/>
      <c r="J122" s="164" t="str">
        <f>IF($D122="", "", IF(AND($G122&gt;0, $H122&gt;=$F122), "", WORKDAY($D122, Settings!$P$32, Timesheet!$S$50:$S$89)))</f>
        <v/>
      </c>
      <c r="K122" s="14"/>
      <c r="L122" s="39" t="str">
        <f>IF(OR($D122="", $E122="", $F122=""), "", IF(AND($G122&lt;=$J122, $H122&gt;=$F122), $L$6, IF(AND($G122&gt;$J122, $H122&gt;=$F122), $L$7, IF(AND($G122&gt;0, $H122&lt;$F122), $L$5, IF(Dashboard!$AJ$1&gt;$J122, $L$4, IF(Dashboard!$AJ$1=$J122, $J$7, IF($P122&lt;=$P$6, $J$6, IF(Dashboard!$AJ$1&gt;=$D122, $J$5, $J$4))))))))</f>
        <v/>
      </c>
      <c r="M122" s="14"/>
      <c r="P122" s="39" t="str">
        <f>IF($J122="", "", NETWORKDAYS(Dashboard!$AJ$1, $J122, Timesheet!$S$50:$S$89)-1)</f>
        <v/>
      </c>
      <c r="R122" s="25" t="str">
        <f t="shared" si="5"/>
        <v/>
      </c>
    </row>
    <row r="123" spans="1:18" x14ac:dyDescent="0.25">
      <c r="A123" s="14"/>
      <c r="B123" s="153" t="str">
        <f t="shared" si="4"/>
        <v/>
      </c>
      <c r="C123" s="14"/>
      <c r="D123" s="460"/>
      <c r="E123" s="446"/>
      <c r="F123" s="471"/>
      <c r="G123" s="460"/>
      <c r="H123" s="472"/>
      <c r="I123" s="14"/>
      <c r="J123" s="164" t="str">
        <f>IF($D123="", "", IF(AND($G123&gt;0, $H123&gt;=$F123), "", WORKDAY($D123, Settings!$P$32, Timesheet!$S$50:$S$89)))</f>
        <v/>
      </c>
      <c r="K123" s="14"/>
      <c r="L123" s="39" t="str">
        <f>IF(OR($D123="", $E123="", $F123=""), "", IF(AND($G123&lt;=$J123, $H123&gt;=$F123), $L$6, IF(AND($G123&gt;$J123, $H123&gt;=$F123), $L$7, IF(AND($G123&gt;0, $H123&lt;$F123), $L$5, IF(Dashboard!$AJ$1&gt;$J123, $L$4, IF(Dashboard!$AJ$1=$J123, $J$7, IF($P123&lt;=$P$6, $J$6, IF(Dashboard!$AJ$1&gt;=$D123, $J$5, $J$4))))))))</f>
        <v/>
      </c>
      <c r="M123" s="14"/>
      <c r="P123" s="39" t="str">
        <f>IF($J123="", "", NETWORKDAYS(Dashboard!$AJ$1, $J123, Timesheet!$S$50:$S$89)-1)</f>
        <v/>
      </c>
      <c r="R123" s="25" t="str">
        <f t="shared" si="5"/>
        <v/>
      </c>
    </row>
    <row r="124" spans="1:18" x14ac:dyDescent="0.25">
      <c r="A124" s="14"/>
      <c r="B124" s="153" t="str">
        <f t="shared" si="4"/>
        <v/>
      </c>
      <c r="C124" s="14"/>
      <c r="D124" s="460"/>
      <c r="E124" s="446"/>
      <c r="F124" s="471"/>
      <c r="G124" s="460"/>
      <c r="H124" s="472"/>
      <c r="I124" s="14"/>
      <c r="J124" s="164" t="str">
        <f>IF($D124="", "", IF(AND($G124&gt;0, $H124&gt;=$F124), "", WORKDAY($D124, Settings!$P$32, Timesheet!$S$50:$S$89)))</f>
        <v/>
      </c>
      <c r="K124" s="14"/>
      <c r="L124" s="39" t="str">
        <f>IF(OR($D124="", $E124="", $F124=""), "", IF(AND($G124&lt;=$J124, $H124&gt;=$F124), $L$6, IF(AND($G124&gt;$J124, $H124&gt;=$F124), $L$7, IF(AND($G124&gt;0, $H124&lt;$F124), $L$5, IF(Dashboard!$AJ$1&gt;$J124, $L$4, IF(Dashboard!$AJ$1=$J124, $J$7, IF($P124&lt;=$P$6, $J$6, IF(Dashboard!$AJ$1&gt;=$D124, $J$5, $J$4))))))))</f>
        <v/>
      </c>
      <c r="M124" s="14"/>
      <c r="P124" s="39" t="str">
        <f>IF($J124="", "", NETWORKDAYS(Dashboard!$AJ$1, $J124, Timesheet!$S$50:$S$89)-1)</f>
        <v/>
      </c>
      <c r="R124" s="25" t="str">
        <f t="shared" si="5"/>
        <v/>
      </c>
    </row>
    <row r="125" spans="1:18" x14ac:dyDescent="0.25">
      <c r="A125" s="14"/>
      <c r="B125" s="153" t="str">
        <f t="shared" si="4"/>
        <v/>
      </c>
      <c r="C125" s="14"/>
      <c r="D125" s="460"/>
      <c r="E125" s="446"/>
      <c r="F125" s="471"/>
      <c r="G125" s="460"/>
      <c r="H125" s="472"/>
      <c r="I125" s="14"/>
      <c r="J125" s="164" t="str">
        <f>IF($D125="", "", IF(AND($G125&gt;0, $H125&gt;=$F125), "", WORKDAY($D125, Settings!$P$32, Timesheet!$S$50:$S$89)))</f>
        <v/>
      </c>
      <c r="K125" s="14"/>
      <c r="L125" s="39" t="str">
        <f>IF(OR($D125="", $E125="", $F125=""), "", IF(AND($G125&lt;=$J125, $H125&gt;=$F125), $L$6, IF(AND($G125&gt;$J125, $H125&gt;=$F125), $L$7, IF(AND($G125&gt;0, $H125&lt;$F125), $L$5, IF(Dashboard!$AJ$1&gt;$J125, $L$4, IF(Dashboard!$AJ$1=$J125, $J$7, IF($P125&lt;=$P$6, $J$6, IF(Dashboard!$AJ$1&gt;=$D125, $J$5, $J$4))))))))</f>
        <v/>
      </c>
      <c r="M125" s="14"/>
      <c r="P125" s="39" t="str">
        <f>IF($J125="", "", NETWORKDAYS(Dashboard!$AJ$1, $J125, Timesheet!$S$50:$S$89)-1)</f>
        <v/>
      </c>
      <c r="R125" s="25" t="str">
        <f t="shared" si="5"/>
        <v/>
      </c>
    </row>
    <row r="126" spans="1:18" x14ac:dyDescent="0.25">
      <c r="A126" s="14"/>
      <c r="B126" s="153" t="str">
        <f t="shared" si="4"/>
        <v/>
      </c>
      <c r="C126" s="14"/>
      <c r="D126" s="460"/>
      <c r="E126" s="446"/>
      <c r="F126" s="471"/>
      <c r="G126" s="460"/>
      <c r="H126" s="472"/>
      <c r="I126" s="14"/>
      <c r="J126" s="164" t="str">
        <f>IF($D126="", "", IF(AND($G126&gt;0, $H126&gt;=$F126), "", WORKDAY($D126, Settings!$P$32, Timesheet!$S$50:$S$89)))</f>
        <v/>
      </c>
      <c r="K126" s="14"/>
      <c r="L126" s="39" t="str">
        <f>IF(OR($D126="", $E126="", $F126=""), "", IF(AND($G126&lt;=$J126, $H126&gt;=$F126), $L$6, IF(AND($G126&gt;$J126, $H126&gt;=$F126), $L$7, IF(AND($G126&gt;0, $H126&lt;$F126), $L$5, IF(Dashboard!$AJ$1&gt;$J126, $L$4, IF(Dashboard!$AJ$1=$J126, $J$7, IF($P126&lt;=$P$6, $J$6, IF(Dashboard!$AJ$1&gt;=$D126, $J$5, $J$4))))))))</f>
        <v/>
      </c>
      <c r="M126" s="14"/>
      <c r="P126" s="39" t="str">
        <f>IF($J126="", "", NETWORKDAYS(Dashboard!$AJ$1, $J126, Timesheet!$S$50:$S$89)-1)</f>
        <v/>
      </c>
      <c r="R126" s="25" t="str">
        <f t="shared" si="5"/>
        <v/>
      </c>
    </row>
    <row r="127" spans="1:18" x14ac:dyDescent="0.25">
      <c r="A127" s="14"/>
      <c r="B127" s="153" t="str">
        <f t="shared" si="4"/>
        <v/>
      </c>
      <c r="C127" s="14"/>
      <c r="D127" s="460"/>
      <c r="E127" s="446"/>
      <c r="F127" s="471"/>
      <c r="G127" s="460"/>
      <c r="H127" s="472"/>
      <c r="I127" s="14"/>
      <c r="J127" s="164" t="str">
        <f>IF($D127="", "", IF(AND($G127&gt;0, $H127&gt;=$F127), "", WORKDAY($D127, Settings!$P$32, Timesheet!$S$50:$S$89)))</f>
        <v/>
      </c>
      <c r="K127" s="14"/>
      <c r="L127" s="39" t="str">
        <f>IF(OR($D127="", $E127="", $F127=""), "", IF(AND($G127&lt;=$J127, $H127&gt;=$F127), $L$6, IF(AND($G127&gt;$J127, $H127&gt;=$F127), $L$7, IF(AND($G127&gt;0, $H127&lt;$F127), $L$5, IF(Dashboard!$AJ$1&gt;$J127, $L$4, IF(Dashboard!$AJ$1=$J127, $J$7, IF($P127&lt;=$P$6, $J$6, IF(Dashboard!$AJ$1&gt;=$D127, $J$5, $J$4))))))))</f>
        <v/>
      </c>
      <c r="M127" s="14"/>
      <c r="P127" s="39" t="str">
        <f>IF($J127="", "", NETWORKDAYS(Dashboard!$AJ$1, $J127, Timesheet!$S$50:$S$89)-1)</f>
        <v/>
      </c>
      <c r="R127" s="25" t="str">
        <f t="shared" si="5"/>
        <v/>
      </c>
    </row>
    <row r="128" spans="1:18" x14ac:dyDescent="0.25">
      <c r="A128" s="14"/>
      <c r="B128" s="153" t="str">
        <f t="shared" si="4"/>
        <v/>
      </c>
      <c r="C128" s="14"/>
      <c r="D128" s="460"/>
      <c r="E128" s="446"/>
      <c r="F128" s="471"/>
      <c r="G128" s="460"/>
      <c r="H128" s="472"/>
      <c r="I128" s="14"/>
      <c r="J128" s="164" t="str">
        <f>IF($D128="", "", IF(AND($G128&gt;0, $H128&gt;=$F128), "", WORKDAY($D128, Settings!$P$32, Timesheet!$S$50:$S$89)))</f>
        <v/>
      </c>
      <c r="K128" s="14"/>
      <c r="L128" s="39" t="str">
        <f>IF(OR($D128="", $E128="", $F128=""), "", IF(AND($G128&lt;=$J128, $H128&gt;=$F128), $L$6, IF(AND($G128&gt;$J128, $H128&gt;=$F128), $L$7, IF(AND($G128&gt;0, $H128&lt;$F128), $L$5, IF(Dashboard!$AJ$1&gt;$J128, $L$4, IF(Dashboard!$AJ$1=$J128, $J$7, IF($P128&lt;=$P$6, $J$6, IF(Dashboard!$AJ$1&gt;=$D128, $J$5, $J$4))))))))</f>
        <v/>
      </c>
      <c r="M128" s="14"/>
      <c r="P128" s="39" t="str">
        <f>IF($J128="", "", NETWORKDAYS(Dashboard!$AJ$1, $J128, Timesheet!$S$50:$S$89)-1)</f>
        <v/>
      </c>
      <c r="R128" s="25" t="str">
        <f t="shared" si="5"/>
        <v/>
      </c>
    </row>
    <row r="129" spans="1:18" x14ac:dyDescent="0.25">
      <c r="A129" s="14"/>
      <c r="B129" s="153" t="str">
        <f t="shared" si="4"/>
        <v/>
      </c>
      <c r="C129" s="14"/>
      <c r="D129" s="460"/>
      <c r="E129" s="446"/>
      <c r="F129" s="471"/>
      <c r="G129" s="460"/>
      <c r="H129" s="472"/>
      <c r="I129" s="14"/>
      <c r="J129" s="164" t="str">
        <f>IF($D129="", "", IF(AND($G129&gt;0, $H129&gt;=$F129), "", WORKDAY($D129, Settings!$P$32, Timesheet!$S$50:$S$89)))</f>
        <v/>
      </c>
      <c r="K129" s="14"/>
      <c r="L129" s="39" t="str">
        <f>IF(OR($D129="", $E129="", $F129=""), "", IF(AND($G129&lt;=$J129, $H129&gt;=$F129), $L$6, IF(AND($G129&gt;$J129, $H129&gt;=$F129), $L$7, IF(AND($G129&gt;0, $H129&lt;$F129), $L$5, IF(Dashboard!$AJ$1&gt;$J129, $L$4, IF(Dashboard!$AJ$1=$J129, $J$7, IF($P129&lt;=$P$6, $J$6, IF(Dashboard!$AJ$1&gt;=$D129, $J$5, $J$4))))))))</f>
        <v/>
      </c>
      <c r="M129" s="14"/>
      <c r="P129" s="39" t="str">
        <f>IF($J129="", "", NETWORKDAYS(Dashboard!$AJ$1, $J129, Timesheet!$S$50:$S$89)-1)</f>
        <v/>
      </c>
      <c r="R129" s="25" t="str">
        <f t="shared" si="5"/>
        <v/>
      </c>
    </row>
    <row r="130" spans="1:18" x14ac:dyDescent="0.25">
      <c r="A130" s="14"/>
      <c r="B130" s="153" t="str">
        <f t="shared" si="4"/>
        <v/>
      </c>
      <c r="C130" s="14"/>
      <c r="D130" s="460"/>
      <c r="E130" s="446"/>
      <c r="F130" s="471"/>
      <c r="G130" s="460"/>
      <c r="H130" s="472"/>
      <c r="I130" s="14"/>
      <c r="J130" s="164" t="str">
        <f>IF($D130="", "", IF(AND($G130&gt;0, $H130&gt;=$F130), "", WORKDAY($D130, Settings!$P$32, Timesheet!$S$50:$S$89)))</f>
        <v/>
      </c>
      <c r="K130" s="14"/>
      <c r="L130" s="39" t="str">
        <f>IF(OR($D130="", $E130="", $F130=""), "", IF(AND($G130&lt;=$J130, $H130&gt;=$F130), $L$6, IF(AND($G130&gt;$J130, $H130&gt;=$F130), $L$7, IF(AND($G130&gt;0, $H130&lt;$F130), $L$5, IF(Dashboard!$AJ$1&gt;$J130, $L$4, IF(Dashboard!$AJ$1=$J130, $J$7, IF($P130&lt;=$P$6, $J$6, IF(Dashboard!$AJ$1&gt;=$D130, $J$5, $J$4))))))))</f>
        <v/>
      </c>
      <c r="M130" s="14"/>
      <c r="P130" s="39" t="str">
        <f>IF($J130="", "", NETWORKDAYS(Dashboard!$AJ$1, $J130, Timesheet!$S$50:$S$89)-1)</f>
        <v/>
      </c>
      <c r="R130" s="25" t="str">
        <f t="shared" si="5"/>
        <v/>
      </c>
    </row>
    <row r="131" spans="1:18" x14ac:dyDescent="0.25">
      <c r="A131" s="14"/>
      <c r="B131" s="153" t="str">
        <f t="shared" si="4"/>
        <v/>
      </c>
      <c r="C131" s="14"/>
      <c r="D131" s="460"/>
      <c r="E131" s="446"/>
      <c r="F131" s="471"/>
      <c r="G131" s="460"/>
      <c r="H131" s="472"/>
      <c r="I131" s="14"/>
      <c r="J131" s="164" t="str">
        <f>IF($D131="", "", IF(AND($G131&gt;0, $H131&gt;=$F131), "", WORKDAY($D131, Settings!$P$32, Timesheet!$S$50:$S$89)))</f>
        <v/>
      </c>
      <c r="K131" s="14"/>
      <c r="L131" s="39" t="str">
        <f>IF(OR($D131="", $E131="", $F131=""), "", IF(AND($G131&lt;=$J131, $H131&gt;=$F131), $L$6, IF(AND($G131&gt;$J131, $H131&gt;=$F131), $L$7, IF(AND($G131&gt;0, $H131&lt;$F131), $L$5, IF(Dashboard!$AJ$1&gt;$J131, $L$4, IF(Dashboard!$AJ$1=$J131, $J$7, IF($P131&lt;=$P$6, $J$6, IF(Dashboard!$AJ$1&gt;=$D131, $J$5, $J$4))))))))</f>
        <v/>
      </c>
      <c r="M131" s="14"/>
      <c r="P131" s="39" t="str">
        <f>IF($J131="", "", NETWORKDAYS(Dashboard!$AJ$1, $J131, Timesheet!$S$50:$S$89)-1)</f>
        <v/>
      </c>
      <c r="R131" s="25" t="str">
        <f t="shared" si="5"/>
        <v/>
      </c>
    </row>
    <row r="132" spans="1:18" x14ac:dyDescent="0.25">
      <c r="A132" s="14"/>
      <c r="B132" s="153" t="str">
        <f t="shared" si="4"/>
        <v/>
      </c>
      <c r="C132" s="14"/>
      <c r="D132" s="460"/>
      <c r="E132" s="446"/>
      <c r="F132" s="471"/>
      <c r="G132" s="460"/>
      <c r="H132" s="472"/>
      <c r="I132" s="14"/>
      <c r="J132" s="164" t="str">
        <f>IF($D132="", "", IF(AND($G132&gt;0, $H132&gt;=$F132), "", WORKDAY($D132, Settings!$P$32, Timesheet!$S$50:$S$89)))</f>
        <v/>
      </c>
      <c r="K132" s="14"/>
      <c r="L132" s="39" t="str">
        <f>IF(OR($D132="", $E132="", $F132=""), "", IF(AND($G132&lt;=$J132, $H132&gt;=$F132), $L$6, IF(AND($G132&gt;$J132, $H132&gt;=$F132), $L$7, IF(AND($G132&gt;0, $H132&lt;$F132), $L$5, IF(Dashboard!$AJ$1&gt;$J132, $L$4, IF(Dashboard!$AJ$1=$J132, $J$7, IF($P132&lt;=$P$6, $J$6, IF(Dashboard!$AJ$1&gt;=$D132, $J$5, $J$4))))))))</f>
        <v/>
      </c>
      <c r="M132" s="14"/>
      <c r="P132" s="39" t="str">
        <f>IF($J132="", "", NETWORKDAYS(Dashboard!$AJ$1, $J132, Timesheet!$S$50:$S$89)-1)</f>
        <v/>
      </c>
      <c r="R132" s="25" t="str">
        <f t="shared" si="5"/>
        <v/>
      </c>
    </row>
    <row r="133" spans="1:18" x14ac:dyDescent="0.25">
      <c r="A133" s="14"/>
      <c r="B133" s="153" t="str">
        <f t="shared" si="4"/>
        <v/>
      </c>
      <c r="C133" s="14"/>
      <c r="D133" s="460"/>
      <c r="E133" s="446"/>
      <c r="F133" s="471"/>
      <c r="G133" s="460"/>
      <c r="H133" s="472"/>
      <c r="I133" s="14"/>
      <c r="J133" s="164" t="str">
        <f>IF($D133="", "", IF(AND($G133&gt;0, $H133&gt;=$F133), "", WORKDAY($D133, Settings!$P$32, Timesheet!$S$50:$S$89)))</f>
        <v/>
      </c>
      <c r="K133" s="14"/>
      <c r="L133" s="39" t="str">
        <f>IF(OR($D133="", $E133="", $F133=""), "", IF(AND($G133&lt;=$J133, $H133&gt;=$F133), $L$6, IF(AND($G133&gt;$J133, $H133&gt;=$F133), $L$7, IF(AND($G133&gt;0, $H133&lt;$F133), $L$5, IF(Dashboard!$AJ$1&gt;$J133, $L$4, IF(Dashboard!$AJ$1=$J133, $J$7, IF($P133&lt;=$P$6, $J$6, IF(Dashboard!$AJ$1&gt;=$D133, $J$5, $J$4))))))))</f>
        <v/>
      </c>
      <c r="M133" s="14"/>
      <c r="P133" s="39" t="str">
        <f>IF($J133="", "", NETWORKDAYS(Dashboard!$AJ$1, $J133, Timesheet!$S$50:$S$89)-1)</f>
        <v/>
      </c>
      <c r="R133" s="25" t="str">
        <f t="shared" si="5"/>
        <v/>
      </c>
    </row>
    <row r="134" spans="1:18" x14ac:dyDescent="0.25">
      <c r="A134" s="14"/>
      <c r="B134" s="153" t="str">
        <f t="shared" si="4"/>
        <v/>
      </c>
      <c r="C134" s="14"/>
      <c r="D134" s="460"/>
      <c r="E134" s="446"/>
      <c r="F134" s="471"/>
      <c r="G134" s="460"/>
      <c r="H134" s="472"/>
      <c r="I134" s="14"/>
      <c r="J134" s="164" t="str">
        <f>IF($D134="", "", IF(AND($G134&gt;0, $H134&gt;=$F134), "", WORKDAY($D134, Settings!$P$32, Timesheet!$S$50:$S$89)))</f>
        <v/>
      </c>
      <c r="K134" s="14"/>
      <c r="L134" s="39" t="str">
        <f>IF(OR($D134="", $E134="", $F134=""), "", IF(AND($G134&lt;=$J134, $H134&gt;=$F134), $L$6, IF(AND($G134&gt;$J134, $H134&gt;=$F134), $L$7, IF(AND($G134&gt;0, $H134&lt;$F134), $L$5, IF(Dashboard!$AJ$1&gt;$J134, $L$4, IF(Dashboard!$AJ$1=$J134, $J$7, IF($P134&lt;=$P$6, $J$6, IF(Dashboard!$AJ$1&gt;=$D134, $J$5, $J$4))))))))</f>
        <v/>
      </c>
      <c r="M134" s="14"/>
      <c r="P134" s="39" t="str">
        <f>IF($J134="", "", NETWORKDAYS(Dashboard!$AJ$1, $J134, Timesheet!$S$50:$S$89)-1)</f>
        <v/>
      </c>
      <c r="R134" s="25" t="str">
        <f t="shared" si="5"/>
        <v/>
      </c>
    </row>
    <row r="135" spans="1:18" x14ac:dyDescent="0.25">
      <c r="A135" s="14"/>
      <c r="B135" s="153" t="str">
        <f t="shared" si="4"/>
        <v/>
      </c>
      <c r="C135" s="14"/>
      <c r="D135" s="460"/>
      <c r="E135" s="446"/>
      <c r="F135" s="471"/>
      <c r="G135" s="460"/>
      <c r="H135" s="472"/>
      <c r="I135" s="14"/>
      <c r="J135" s="164" t="str">
        <f>IF($D135="", "", IF(AND($G135&gt;0, $H135&gt;=$F135), "", WORKDAY($D135, Settings!$P$32, Timesheet!$S$50:$S$89)))</f>
        <v/>
      </c>
      <c r="K135" s="14"/>
      <c r="L135" s="39" t="str">
        <f>IF(OR($D135="", $E135="", $F135=""), "", IF(AND($G135&lt;=$J135, $H135&gt;=$F135), $L$6, IF(AND($G135&gt;$J135, $H135&gt;=$F135), $L$7, IF(AND($G135&gt;0, $H135&lt;$F135), $L$5, IF(Dashboard!$AJ$1&gt;$J135, $L$4, IF(Dashboard!$AJ$1=$J135, $J$7, IF($P135&lt;=$P$6, $J$6, IF(Dashboard!$AJ$1&gt;=$D135, $J$5, $J$4))))))))</f>
        <v/>
      </c>
      <c r="M135" s="14"/>
      <c r="P135" s="39" t="str">
        <f>IF($J135="", "", NETWORKDAYS(Dashboard!$AJ$1, $J135, Timesheet!$S$50:$S$89)-1)</f>
        <v/>
      </c>
      <c r="R135" s="25" t="str">
        <f t="shared" si="5"/>
        <v/>
      </c>
    </row>
    <row r="136" spans="1:18" x14ac:dyDescent="0.25">
      <c r="A136" s="14"/>
      <c r="B136" s="153" t="str">
        <f t="shared" si="4"/>
        <v/>
      </c>
      <c r="C136" s="14"/>
      <c r="D136" s="460"/>
      <c r="E136" s="446"/>
      <c r="F136" s="471"/>
      <c r="G136" s="460"/>
      <c r="H136" s="472"/>
      <c r="I136" s="14"/>
      <c r="J136" s="164" t="str">
        <f>IF($D136="", "", IF(AND($G136&gt;0, $H136&gt;=$F136), "", WORKDAY($D136, Settings!$P$32, Timesheet!$S$50:$S$89)))</f>
        <v/>
      </c>
      <c r="K136" s="14"/>
      <c r="L136" s="39" t="str">
        <f>IF(OR($D136="", $E136="", $F136=""), "", IF(AND($G136&lt;=$J136, $H136&gt;=$F136), $L$6, IF(AND($G136&gt;$J136, $H136&gt;=$F136), $L$7, IF(AND($G136&gt;0, $H136&lt;$F136), $L$5, IF(Dashboard!$AJ$1&gt;$J136, $L$4, IF(Dashboard!$AJ$1=$J136, $J$7, IF($P136&lt;=$P$6, $J$6, IF(Dashboard!$AJ$1&gt;=$D136, $J$5, $J$4))))))))</f>
        <v/>
      </c>
      <c r="M136" s="14"/>
      <c r="P136" s="39" t="str">
        <f>IF($J136="", "", NETWORKDAYS(Dashboard!$AJ$1, $J136, Timesheet!$S$50:$S$89)-1)</f>
        <v/>
      </c>
      <c r="R136" s="25" t="str">
        <f t="shared" si="5"/>
        <v/>
      </c>
    </row>
    <row r="137" spans="1:18" x14ac:dyDescent="0.25">
      <c r="A137" s="14"/>
      <c r="B137" s="153" t="str">
        <f t="shared" si="4"/>
        <v/>
      </c>
      <c r="C137" s="14"/>
      <c r="D137" s="460"/>
      <c r="E137" s="446"/>
      <c r="F137" s="471"/>
      <c r="G137" s="460"/>
      <c r="H137" s="472"/>
      <c r="I137" s="14"/>
      <c r="J137" s="164" t="str">
        <f>IF($D137="", "", IF(AND($G137&gt;0, $H137&gt;=$F137), "", WORKDAY($D137, Settings!$P$32, Timesheet!$S$50:$S$89)))</f>
        <v/>
      </c>
      <c r="K137" s="14"/>
      <c r="L137" s="39" t="str">
        <f>IF(OR($D137="", $E137="", $F137=""), "", IF(AND($G137&lt;=$J137, $H137&gt;=$F137), $L$6, IF(AND($G137&gt;$J137, $H137&gt;=$F137), $L$7, IF(AND($G137&gt;0, $H137&lt;$F137), $L$5, IF(Dashboard!$AJ$1&gt;$J137, $L$4, IF(Dashboard!$AJ$1=$J137, $J$7, IF($P137&lt;=$P$6, $J$6, IF(Dashboard!$AJ$1&gt;=$D137, $J$5, $J$4))))))))</f>
        <v/>
      </c>
      <c r="M137" s="14"/>
      <c r="P137" s="39" t="str">
        <f>IF($J137="", "", NETWORKDAYS(Dashboard!$AJ$1, $J137, Timesheet!$S$50:$S$89)-1)</f>
        <v/>
      </c>
      <c r="R137" s="25" t="str">
        <f t="shared" si="5"/>
        <v/>
      </c>
    </row>
    <row r="138" spans="1:18" x14ac:dyDescent="0.25">
      <c r="A138" s="14"/>
      <c r="B138" s="153" t="str">
        <f t="shared" si="4"/>
        <v/>
      </c>
      <c r="C138" s="14"/>
      <c r="D138" s="460"/>
      <c r="E138" s="446"/>
      <c r="F138" s="471"/>
      <c r="G138" s="460"/>
      <c r="H138" s="472"/>
      <c r="I138" s="14"/>
      <c r="J138" s="164" t="str">
        <f>IF($D138="", "", IF(AND($G138&gt;0, $H138&gt;=$F138), "", WORKDAY($D138, Settings!$P$32, Timesheet!$S$50:$S$89)))</f>
        <v/>
      </c>
      <c r="K138" s="14"/>
      <c r="L138" s="39" t="str">
        <f>IF(OR($D138="", $E138="", $F138=""), "", IF(AND($G138&lt;=$J138, $H138&gt;=$F138), $L$6, IF(AND($G138&gt;$J138, $H138&gt;=$F138), $L$7, IF(AND($G138&gt;0, $H138&lt;$F138), $L$5, IF(Dashboard!$AJ$1&gt;$J138, $L$4, IF(Dashboard!$AJ$1=$J138, $J$7, IF($P138&lt;=$P$6, $J$6, IF(Dashboard!$AJ$1&gt;=$D138, $J$5, $J$4))))))))</f>
        <v/>
      </c>
      <c r="M138" s="14"/>
      <c r="P138" s="39" t="str">
        <f>IF($J138="", "", NETWORKDAYS(Dashboard!$AJ$1, $J138, Timesheet!$S$50:$S$89)-1)</f>
        <v/>
      </c>
      <c r="R138" s="25" t="str">
        <f t="shared" si="5"/>
        <v/>
      </c>
    </row>
    <row r="139" spans="1:18" x14ac:dyDescent="0.25">
      <c r="A139" s="14"/>
      <c r="B139" s="153" t="str">
        <f t="shared" si="4"/>
        <v/>
      </c>
      <c r="C139" s="14"/>
      <c r="D139" s="460"/>
      <c r="E139" s="446"/>
      <c r="F139" s="471"/>
      <c r="G139" s="460"/>
      <c r="H139" s="472"/>
      <c r="I139" s="14"/>
      <c r="J139" s="164" t="str">
        <f>IF($D139="", "", IF(AND($G139&gt;0, $H139&gt;=$F139), "", WORKDAY($D139, Settings!$P$32, Timesheet!$S$50:$S$89)))</f>
        <v/>
      </c>
      <c r="K139" s="14"/>
      <c r="L139" s="39" t="str">
        <f>IF(OR($D139="", $E139="", $F139=""), "", IF(AND($G139&lt;=$J139, $H139&gt;=$F139), $L$6, IF(AND($G139&gt;$J139, $H139&gt;=$F139), $L$7, IF(AND($G139&gt;0, $H139&lt;$F139), $L$5, IF(Dashboard!$AJ$1&gt;$J139, $L$4, IF(Dashboard!$AJ$1=$J139, $J$7, IF($P139&lt;=$P$6, $J$6, IF(Dashboard!$AJ$1&gt;=$D139, $J$5, $J$4))))))))</f>
        <v/>
      </c>
      <c r="M139" s="14"/>
      <c r="P139" s="39" t="str">
        <f>IF($J139="", "", NETWORKDAYS(Dashboard!$AJ$1, $J139, Timesheet!$S$50:$S$89)-1)</f>
        <v/>
      </c>
      <c r="R139" s="25" t="str">
        <f t="shared" si="5"/>
        <v/>
      </c>
    </row>
    <row r="140" spans="1:18" x14ac:dyDescent="0.25">
      <c r="A140" s="14"/>
      <c r="B140" s="153" t="str">
        <f t="shared" ref="B140:B203" si="6">IFERROR(INDEX($B$5:$B$7, MATCH($L140, $D$5:$D$7, 0)), "")</f>
        <v/>
      </c>
      <c r="C140" s="14"/>
      <c r="D140" s="460"/>
      <c r="E140" s="446"/>
      <c r="F140" s="471"/>
      <c r="G140" s="460"/>
      <c r="H140" s="472"/>
      <c r="I140" s="14"/>
      <c r="J140" s="164" t="str">
        <f>IF($D140="", "", IF(AND($G140&gt;0, $H140&gt;=$F140), "", WORKDAY($D140, Settings!$P$32, Timesheet!$S$50:$S$89)))</f>
        <v/>
      </c>
      <c r="K140" s="14"/>
      <c r="L140" s="39" t="str">
        <f>IF(OR($D140="", $E140="", $F140=""), "", IF(AND($G140&lt;=$J140, $H140&gt;=$F140), $L$6, IF(AND($G140&gt;$J140, $H140&gt;=$F140), $L$7, IF(AND($G140&gt;0, $H140&lt;$F140), $L$5, IF(Dashboard!$AJ$1&gt;$J140, $L$4, IF(Dashboard!$AJ$1=$J140, $J$7, IF($P140&lt;=$P$6, $J$6, IF(Dashboard!$AJ$1&gt;=$D140, $J$5, $J$4))))))))</f>
        <v/>
      </c>
      <c r="M140" s="14"/>
      <c r="P140" s="39" t="str">
        <f>IF($J140="", "", NETWORKDAYS(Dashboard!$AJ$1, $J140, Timesheet!$S$50:$S$89)-1)</f>
        <v/>
      </c>
      <c r="R140" s="25" t="str">
        <f t="shared" ref="R140:R203" si="7">IF($L140="", "", IF(COUNTIF($J$4:$J$7, $L140)+COUNTIF($L$4:$L$5, $L140)&gt;0, $R$7, $L140))</f>
        <v/>
      </c>
    </row>
    <row r="141" spans="1:18" x14ac:dyDescent="0.25">
      <c r="A141" s="14"/>
      <c r="B141" s="153" t="str">
        <f t="shared" si="6"/>
        <v/>
      </c>
      <c r="C141" s="14"/>
      <c r="D141" s="460"/>
      <c r="E141" s="446"/>
      <c r="F141" s="471"/>
      <c r="G141" s="460"/>
      <c r="H141" s="472"/>
      <c r="I141" s="14"/>
      <c r="J141" s="164" t="str">
        <f>IF($D141="", "", IF(AND($G141&gt;0, $H141&gt;=$F141), "", WORKDAY($D141, Settings!$P$32, Timesheet!$S$50:$S$89)))</f>
        <v/>
      </c>
      <c r="K141" s="14"/>
      <c r="L141" s="39" t="str">
        <f>IF(OR($D141="", $E141="", $F141=""), "", IF(AND($G141&lt;=$J141, $H141&gt;=$F141), $L$6, IF(AND($G141&gt;$J141, $H141&gt;=$F141), $L$7, IF(AND($G141&gt;0, $H141&lt;$F141), $L$5, IF(Dashboard!$AJ$1&gt;$J141, $L$4, IF(Dashboard!$AJ$1=$J141, $J$7, IF($P141&lt;=$P$6, $J$6, IF(Dashboard!$AJ$1&gt;=$D141, $J$5, $J$4))))))))</f>
        <v/>
      </c>
      <c r="M141" s="14"/>
      <c r="P141" s="39" t="str">
        <f>IF($J141="", "", NETWORKDAYS(Dashboard!$AJ$1, $J141, Timesheet!$S$50:$S$89)-1)</f>
        <v/>
      </c>
      <c r="R141" s="25" t="str">
        <f t="shared" si="7"/>
        <v/>
      </c>
    </row>
    <row r="142" spans="1:18" x14ac:dyDescent="0.25">
      <c r="A142" s="14"/>
      <c r="B142" s="153" t="str">
        <f t="shared" si="6"/>
        <v/>
      </c>
      <c r="C142" s="14"/>
      <c r="D142" s="460"/>
      <c r="E142" s="446"/>
      <c r="F142" s="471"/>
      <c r="G142" s="460"/>
      <c r="H142" s="472"/>
      <c r="I142" s="14"/>
      <c r="J142" s="164" t="str">
        <f>IF($D142="", "", IF(AND($G142&gt;0, $H142&gt;=$F142), "", WORKDAY($D142, Settings!$P$32, Timesheet!$S$50:$S$89)))</f>
        <v/>
      </c>
      <c r="K142" s="14"/>
      <c r="L142" s="39" t="str">
        <f>IF(OR($D142="", $E142="", $F142=""), "", IF(AND($G142&lt;=$J142, $H142&gt;=$F142), $L$6, IF(AND($G142&gt;$J142, $H142&gt;=$F142), $L$7, IF(AND($G142&gt;0, $H142&lt;$F142), $L$5, IF(Dashboard!$AJ$1&gt;$J142, $L$4, IF(Dashboard!$AJ$1=$J142, $J$7, IF($P142&lt;=$P$6, $J$6, IF(Dashboard!$AJ$1&gt;=$D142, $J$5, $J$4))))))))</f>
        <v/>
      </c>
      <c r="M142" s="14"/>
      <c r="P142" s="39" t="str">
        <f>IF($J142="", "", NETWORKDAYS(Dashboard!$AJ$1, $J142, Timesheet!$S$50:$S$89)-1)</f>
        <v/>
      </c>
      <c r="R142" s="25" t="str">
        <f t="shared" si="7"/>
        <v/>
      </c>
    </row>
    <row r="143" spans="1:18" x14ac:dyDescent="0.25">
      <c r="A143" s="14"/>
      <c r="B143" s="153" t="str">
        <f t="shared" si="6"/>
        <v/>
      </c>
      <c r="C143" s="14"/>
      <c r="D143" s="460"/>
      <c r="E143" s="446"/>
      <c r="F143" s="471"/>
      <c r="G143" s="460"/>
      <c r="H143" s="472"/>
      <c r="I143" s="14"/>
      <c r="J143" s="164" t="str">
        <f>IF($D143="", "", IF(AND($G143&gt;0, $H143&gt;=$F143), "", WORKDAY($D143, Settings!$P$32, Timesheet!$S$50:$S$89)))</f>
        <v/>
      </c>
      <c r="K143" s="14"/>
      <c r="L143" s="39" t="str">
        <f>IF(OR($D143="", $E143="", $F143=""), "", IF(AND($G143&lt;=$J143, $H143&gt;=$F143), $L$6, IF(AND($G143&gt;$J143, $H143&gt;=$F143), $L$7, IF(AND($G143&gt;0, $H143&lt;$F143), $L$5, IF(Dashboard!$AJ$1&gt;$J143, $L$4, IF(Dashboard!$AJ$1=$J143, $J$7, IF($P143&lt;=$P$6, $J$6, IF(Dashboard!$AJ$1&gt;=$D143, $J$5, $J$4))))))))</f>
        <v/>
      </c>
      <c r="M143" s="14"/>
      <c r="P143" s="39" t="str">
        <f>IF($J143="", "", NETWORKDAYS(Dashboard!$AJ$1, $J143, Timesheet!$S$50:$S$89)-1)</f>
        <v/>
      </c>
      <c r="R143" s="25" t="str">
        <f t="shared" si="7"/>
        <v/>
      </c>
    </row>
    <row r="144" spans="1:18" x14ac:dyDescent="0.25">
      <c r="A144" s="14"/>
      <c r="B144" s="153" t="str">
        <f t="shared" si="6"/>
        <v/>
      </c>
      <c r="C144" s="14"/>
      <c r="D144" s="460"/>
      <c r="E144" s="446"/>
      <c r="F144" s="471"/>
      <c r="G144" s="460"/>
      <c r="H144" s="472"/>
      <c r="I144" s="14"/>
      <c r="J144" s="164" t="str">
        <f>IF($D144="", "", IF(AND($G144&gt;0, $H144&gt;=$F144), "", WORKDAY($D144, Settings!$P$32, Timesheet!$S$50:$S$89)))</f>
        <v/>
      </c>
      <c r="K144" s="14"/>
      <c r="L144" s="39" t="str">
        <f>IF(OR($D144="", $E144="", $F144=""), "", IF(AND($G144&lt;=$J144, $H144&gt;=$F144), $L$6, IF(AND($G144&gt;$J144, $H144&gt;=$F144), $L$7, IF(AND($G144&gt;0, $H144&lt;$F144), $L$5, IF(Dashboard!$AJ$1&gt;$J144, $L$4, IF(Dashboard!$AJ$1=$J144, $J$7, IF($P144&lt;=$P$6, $J$6, IF(Dashboard!$AJ$1&gt;=$D144, $J$5, $J$4))))))))</f>
        <v/>
      </c>
      <c r="M144" s="14"/>
      <c r="P144" s="39" t="str">
        <f>IF($J144="", "", NETWORKDAYS(Dashboard!$AJ$1, $J144, Timesheet!$S$50:$S$89)-1)</f>
        <v/>
      </c>
      <c r="R144" s="25" t="str">
        <f t="shared" si="7"/>
        <v/>
      </c>
    </row>
    <row r="145" spans="1:18" x14ac:dyDescent="0.25">
      <c r="A145" s="14"/>
      <c r="B145" s="153" t="str">
        <f t="shared" si="6"/>
        <v/>
      </c>
      <c r="C145" s="14"/>
      <c r="D145" s="460"/>
      <c r="E145" s="446"/>
      <c r="F145" s="471"/>
      <c r="G145" s="460"/>
      <c r="H145" s="472"/>
      <c r="I145" s="14"/>
      <c r="J145" s="164" t="str">
        <f>IF($D145="", "", IF(AND($G145&gt;0, $H145&gt;=$F145), "", WORKDAY($D145, Settings!$P$32, Timesheet!$S$50:$S$89)))</f>
        <v/>
      </c>
      <c r="K145" s="14"/>
      <c r="L145" s="39" t="str">
        <f>IF(OR($D145="", $E145="", $F145=""), "", IF(AND($G145&lt;=$J145, $H145&gt;=$F145), $L$6, IF(AND($G145&gt;$J145, $H145&gt;=$F145), $L$7, IF(AND($G145&gt;0, $H145&lt;$F145), $L$5, IF(Dashboard!$AJ$1&gt;$J145, $L$4, IF(Dashboard!$AJ$1=$J145, $J$7, IF($P145&lt;=$P$6, $J$6, IF(Dashboard!$AJ$1&gt;=$D145, $J$5, $J$4))))))))</f>
        <v/>
      </c>
      <c r="M145" s="14"/>
      <c r="P145" s="39" t="str">
        <f>IF($J145="", "", NETWORKDAYS(Dashboard!$AJ$1, $J145, Timesheet!$S$50:$S$89)-1)</f>
        <v/>
      </c>
      <c r="R145" s="25" t="str">
        <f t="shared" si="7"/>
        <v/>
      </c>
    </row>
    <row r="146" spans="1:18" x14ac:dyDescent="0.25">
      <c r="A146" s="14"/>
      <c r="B146" s="153" t="str">
        <f t="shared" si="6"/>
        <v/>
      </c>
      <c r="C146" s="14"/>
      <c r="D146" s="460"/>
      <c r="E146" s="446"/>
      <c r="F146" s="471"/>
      <c r="G146" s="460"/>
      <c r="H146" s="472"/>
      <c r="I146" s="14"/>
      <c r="J146" s="164" t="str">
        <f>IF($D146="", "", IF(AND($G146&gt;0, $H146&gt;=$F146), "", WORKDAY($D146, Settings!$P$32, Timesheet!$S$50:$S$89)))</f>
        <v/>
      </c>
      <c r="K146" s="14"/>
      <c r="L146" s="39" t="str">
        <f>IF(OR($D146="", $E146="", $F146=""), "", IF(AND($G146&lt;=$J146, $H146&gt;=$F146), $L$6, IF(AND($G146&gt;$J146, $H146&gt;=$F146), $L$7, IF(AND($G146&gt;0, $H146&lt;$F146), $L$5, IF(Dashboard!$AJ$1&gt;$J146, $L$4, IF(Dashboard!$AJ$1=$J146, $J$7, IF($P146&lt;=$P$6, $J$6, IF(Dashboard!$AJ$1&gt;=$D146, $J$5, $J$4))))))))</f>
        <v/>
      </c>
      <c r="M146" s="14"/>
      <c r="P146" s="39" t="str">
        <f>IF($J146="", "", NETWORKDAYS(Dashboard!$AJ$1, $J146, Timesheet!$S$50:$S$89)-1)</f>
        <v/>
      </c>
      <c r="R146" s="25" t="str">
        <f t="shared" si="7"/>
        <v/>
      </c>
    </row>
    <row r="147" spans="1:18" x14ac:dyDescent="0.25">
      <c r="A147" s="14"/>
      <c r="B147" s="153" t="str">
        <f t="shared" si="6"/>
        <v/>
      </c>
      <c r="C147" s="14"/>
      <c r="D147" s="460"/>
      <c r="E147" s="446"/>
      <c r="F147" s="471"/>
      <c r="G147" s="460"/>
      <c r="H147" s="472"/>
      <c r="I147" s="14"/>
      <c r="J147" s="164" t="str">
        <f>IF($D147="", "", IF(AND($G147&gt;0, $H147&gt;=$F147), "", WORKDAY($D147, Settings!$P$32, Timesheet!$S$50:$S$89)))</f>
        <v/>
      </c>
      <c r="K147" s="14"/>
      <c r="L147" s="39" t="str">
        <f>IF(OR($D147="", $E147="", $F147=""), "", IF(AND($G147&lt;=$J147, $H147&gt;=$F147), $L$6, IF(AND($G147&gt;$J147, $H147&gt;=$F147), $L$7, IF(AND($G147&gt;0, $H147&lt;$F147), $L$5, IF(Dashboard!$AJ$1&gt;$J147, $L$4, IF(Dashboard!$AJ$1=$J147, $J$7, IF($P147&lt;=$P$6, $J$6, IF(Dashboard!$AJ$1&gt;=$D147, $J$5, $J$4))))))))</f>
        <v/>
      </c>
      <c r="M147" s="14"/>
      <c r="P147" s="39" t="str">
        <f>IF($J147="", "", NETWORKDAYS(Dashboard!$AJ$1, $J147, Timesheet!$S$50:$S$89)-1)</f>
        <v/>
      </c>
      <c r="R147" s="25" t="str">
        <f t="shared" si="7"/>
        <v/>
      </c>
    </row>
    <row r="148" spans="1:18" x14ac:dyDescent="0.25">
      <c r="A148" s="14"/>
      <c r="B148" s="153" t="str">
        <f t="shared" si="6"/>
        <v/>
      </c>
      <c r="C148" s="14"/>
      <c r="D148" s="460"/>
      <c r="E148" s="446"/>
      <c r="F148" s="471"/>
      <c r="G148" s="460"/>
      <c r="H148" s="472"/>
      <c r="I148" s="14"/>
      <c r="J148" s="164" t="str">
        <f>IF($D148="", "", IF(AND($G148&gt;0, $H148&gt;=$F148), "", WORKDAY($D148, Settings!$P$32, Timesheet!$S$50:$S$89)))</f>
        <v/>
      </c>
      <c r="K148" s="14"/>
      <c r="L148" s="39" t="str">
        <f>IF(OR($D148="", $E148="", $F148=""), "", IF(AND($G148&lt;=$J148, $H148&gt;=$F148), $L$6, IF(AND($G148&gt;$J148, $H148&gt;=$F148), $L$7, IF(AND($G148&gt;0, $H148&lt;$F148), $L$5, IF(Dashboard!$AJ$1&gt;$J148, $L$4, IF(Dashboard!$AJ$1=$J148, $J$7, IF($P148&lt;=$P$6, $J$6, IF(Dashboard!$AJ$1&gt;=$D148, $J$5, $J$4))))))))</f>
        <v/>
      </c>
      <c r="M148" s="14"/>
      <c r="P148" s="39" t="str">
        <f>IF($J148="", "", NETWORKDAYS(Dashboard!$AJ$1, $J148, Timesheet!$S$50:$S$89)-1)</f>
        <v/>
      </c>
      <c r="R148" s="25" t="str">
        <f t="shared" si="7"/>
        <v/>
      </c>
    </row>
    <row r="149" spans="1:18" x14ac:dyDescent="0.25">
      <c r="A149" s="14"/>
      <c r="B149" s="153" t="str">
        <f t="shared" si="6"/>
        <v/>
      </c>
      <c r="C149" s="14"/>
      <c r="D149" s="460"/>
      <c r="E149" s="446"/>
      <c r="F149" s="471"/>
      <c r="G149" s="460"/>
      <c r="H149" s="472"/>
      <c r="I149" s="14"/>
      <c r="J149" s="164" t="str">
        <f>IF($D149="", "", IF(AND($G149&gt;0, $H149&gt;=$F149), "", WORKDAY($D149, Settings!$P$32, Timesheet!$S$50:$S$89)))</f>
        <v/>
      </c>
      <c r="K149" s="14"/>
      <c r="L149" s="39" t="str">
        <f>IF(OR($D149="", $E149="", $F149=""), "", IF(AND($G149&lt;=$J149, $H149&gt;=$F149), $L$6, IF(AND($G149&gt;$J149, $H149&gt;=$F149), $L$7, IF(AND($G149&gt;0, $H149&lt;$F149), $L$5, IF(Dashboard!$AJ$1&gt;$J149, $L$4, IF(Dashboard!$AJ$1=$J149, $J$7, IF($P149&lt;=$P$6, $J$6, IF(Dashboard!$AJ$1&gt;=$D149, $J$5, $J$4))))))))</f>
        <v/>
      </c>
      <c r="M149" s="14"/>
      <c r="P149" s="39" t="str">
        <f>IF($J149="", "", NETWORKDAYS(Dashboard!$AJ$1, $J149, Timesheet!$S$50:$S$89)-1)</f>
        <v/>
      </c>
      <c r="R149" s="25" t="str">
        <f t="shared" si="7"/>
        <v/>
      </c>
    </row>
    <row r="150" spans="1:18" x14ac:dyDescent="0.25">
      <c r="A150" s="14"/>
      <c r="B150" s="153" t="str">
        <f t="shared" si="6"/>
        <v/>
      </c>
      <c r="C150" s="14"/>
      <c r="D150" s="460"/>
      <c r="E150" s="446"/>
      <c r="F150" s="471"/>
      <c r="G150" s="460"/>
      <c r="H150" s="472"/>
      <c r="I150" s="14"/>
      <c r="J150" s="164" t="str">
        <f>IF($D150="", "", IF(AND($G150&gt;0, $H150&gt;=$F150), "", WORKDAY($D150, Settings!$P$32, Timesheet!$S$50:$S$89)))</f>
        <v/>
      </c>
      <c r="K150" s="14"/>
      <c r="L150" s="39" t="str">
        <f>IF(OR($D150="", $E150="", $F150=""), "", IF(AND($G150&lt;=$J150, $H150&gt;=$F150), $L$6, IF(AND($G150&gt;$J150, $H150&gt;=$F150), $L$7, IF(AND($G150&gt;0, $H150&lt;$F150), $L$5, IF(Dashboard!$AJ$1&gt;$J150, $L$4, IF(Dashboard!$AJ$1=$J150, $J$7, IF($P150&lt;=$P$6, $J$6, IF(Dashboard!$AJ$1&gt;=$D150, $J$5, $J$4))))))))</f>
        <v/>
      </c>
      <c r="M150" s="14"/>
      <c r="P150" s="39" t="str">
        <f>IF($J150="", "", NETWORKDAYS(Dashboard!$AJ$1, $J150, Timesheet!$S$50:$S$89)-1)</f>
        <v/>
      </c>
      <c r="R150" s="25" t="str">
        <f t="shared" si="7"/>
        <v/>
      </c>
    </row>
    <row r="151" spans="1:18" x14ac:dyDescent="0.25">
      <c r="A151" s="14"/>
      <c r="B151" s="153" t="str">
        <f t="shared" si="6"/>
        <v/>
      </c>
      <c r="C151" s="14"/>
      <c r="D151" s="460"/>
      <c r="E151" s="446"/>
      <c r="F151" s="471"/>
      <c r="G151" s="460"/>
      <c r="H151" s="472"/>
      <c r="I151" s="14"/>
      <c r="J151" s="164" t="str">
        <f>IF($D151="", "", IF(AND($G151&gt;0, $H151&gt;=$F151), "", WORKDAY($D151, Settings!$P$32, Timesheet!$S$50:$S$89)))</f>
        <v/>
      </c>
      <c r="K151" s="14"/>
      <c r="L151" s="39" t="str">
        <f>IF(OR($D151="", $E151="", $F151=""), "", IF(AND($G151&lt;=$J151, $H151&gt;=$F151), $L$6, IF(AND($G151&gt;$J151, $H151&gt;=$F151), $L$7, IF(AND($G151&gt;0, $H151&lt;$F151), $L$5, IF(Dashboard!$AJ$1&gt;$J151, $L$4, IF(Dashboard!$AJ$1=$J151, $J$7, IF($P151&lt;=$P$6, $J$6, IF(Dashboard!$AJ$1&gt;=$D151, $J$5, $J$4))))))))</f>
        <v/>
      </c>
      <c r="M151" s="14"/>
      <c r="P151" s="39" t="str">
        <f>IF($J151="", "", NETWORKDAYS(Dashboard!$AJ$1, $J151, Timesheet!$S$50:$S$89)-1)</f>
        <v/>
      </c>
      <c r="R151" s="25" t="str">
        <f t="shared" si="7"/>
        <v/>
      </c>
    </row>
    <row r="152" spans="1:18" x14ac:dyDescent="0.25">
      <c r="A152" s="14"/>
      <c r="B152" s="153" t="str">
        <f t="shared" si="6"/>
        <v/>
      </c>
      <c r="C152" s="14"/>
      <c r="D152" s="460"/>
      <c r="E152" s="446"/>
      <c r="F152" s="471"/>
      <c r="G152" s="460"/>
      <c r="H152" s="472"/>
      <c r="I152" s="14"/>
      <c r="J152" s="164" t="str">
        <f>IF($D152="", "", IF(AND($G152&gt;0, $H152&gt;=$F152), "", WORKDAY($D152, Settings!$P$32, Timesheet!$S$50:$S$89)))</f>
        <v/>
      </c>
      <c r="K152" s="14"/>
      <c r="L152" s="39" t="str">
        <f>IF(OR($D152="", $E152="", $F152=""), "", IF(AND($G152&lt;=$J152, $H152&gt;=$F152), $L$6, IF(AND($G152&gt;$J152, $H152&gt;=$F152), $L$7, IF(AND($G152&gt;0, $H152&lt;$F152), $L$5, IF(Dashboard!$AJ$1&gt;$J152, $L$4, IF(Dashboard!$AJ$1=$J152, $J$7, IF($P152&lt;=$P$6, $J$6, IF(Dashboard!$AJ$1&gt;=$D152, $J$5, $J$4))))))))</f>
        <v/>
      </c>
      <c r="M152" s="14"/>
      <c r="P152" s="39" t="str">
        <f>IF($J152="", "", NETWORKDAYS(Dashboard!$AJ$1, $J152, Timesheet!$S$50:$S$89)-1)</f>
        <v/>
      </c>
      <c r="R152" s="25" t="str">
        <f t="shared" si="7"/>
        <v/>
      </c>
    </row>
    <row r="153" spans="1:18" x14ac:dyDescent="0.25">
      <c r="A153" s="14"/>
      <c r="B153" s="153" t="str">
        <f t="shared" si="6"/>
        <v/>
      </c>
      <c r="C153" s="14"/>
      <c r="D153" s="460"/>
      <c r="E153" s="446"/>
      <c r="F153" s="471"/>
      <c r="G153" s="460"/>
      <c r="H153" s="472"/>
      <c r="I153" s="14"/>
      <c r="J153" s="164" t="str">
        <f>IF($D153="", "", IF(AND($G153&gt;0, $H153&gt;=$F153), "", WORKDAY($D153, Settings!$P$32, Timesheet!$S$50:$S$89)))</f>
        <v/>
      </c>
      <c r="K153" s="14"/>
      <c r="L153" s="39" t="str">
        <f>IF(OR($D153="", $E153="", $F153=""), "", IF(AND($G153&lt;=$J153, $H153&gt;=$F153), $L$6, IF(AND($G153&gt;$J153, $H153&gt;=$F153), $L$7, IF(AND($G153&gt;0, $H153&lt;$F153), $L$5, IF(Dashboard!$AJ$1&gt;$J153, $L$4, IF(Dashboard!$AJ$1=$J153, $J$7, IF($P153&lt;=$P$6, $J$6, IF(Dashboard!$AJ$1&gt;=$D153, $J$5, $J$4))))))))</f>
        <v/>
      </c>
      <c r="M153" s="14"/>
      <c r="P153" s="39" t="str">
        <f>IF($J153="", "", NETWORKDAYS(Dashboard!$AJ$1, $J153, Timesheet!$S$50:$S$89)-1)</f>
        <v/>
      </c>
      <c r="R153" s="25" t="str">
        <f t="shared" si="7"/>
        <v/>
      </c>
    </row>
    <row r="154" spans="1:18" x14ac:dyDescent="0.25">
      <c r="A154" s="14"/>
      <c r="B154" s="153" t="str">
        <f t="shared" si="6"/>
        <v/>
      </c>
      <c r="C154" s="14"/>
      <c r="D154" s="460"/>
      <c r="E154" s="446"/>
      <c r="F154" s="471"/>
      <c r="G154" s="460"/>
      <c r="H154" s="472"/>
      <c r="I154" s="14"/>
      <c r="J154" s="164" t="str">
        <f>IF($D154="", "", IF(AND($G154&gt;0, $H154&gt;=$F154), "", WORKDAY($D154, Settings!$P$32, Timesheet!$S$50:$S$89)))</f>
        <v/>
      </c>
      <c r="K154" s="14"/>
      <c r="L154" s="39" t="str">
        <f>IF(OR($D154="", $E154="", $F154=""), "", IF(AND($G154&lt;=$J154, $H154&gt;=$F154), $L$6, IF(AND($G154&gt;$J154, $H154&gt;=$F154), $L$7, IF(AND($G154&gt;0, $H154&lt;$F154), $L$5, IF(Dashboard!$AJ$1&gt;$J154, $L$4, IF(Dashboard!$AJ$1=$J154, $J$7, IF($P154&lt;=$P$6, $J$6, IF(Dashboard!$AJ$1&gt;=$D154, $J$5, $J$4))))))))</f>
        <v/>
      </c>
      <c r="M154" s="14"/>
      <c r="P154" s="39" t="str">
        <f>IF($J154="", "", NETWORKDAYS(Dashboard!$AJ$1, $J154, Timesheet!$S$50:$S$89)-1)</f>
        <v/>
      </c>
      <c r="R154" s="25" t="str">
        <f t="shared" si="7"/>
        <v/>
      </c>
    </row>
    <row r="155" spans="1:18" x14ac:dyDescent="0.25">
      <c r="A155" s="14"/>
      <c r="B155" s="153" t="str">
        <f t="shared" si="6"/>
        <v/>
      </c>
      <c r="C155" s="14"/>
      <c r="D155" s="460"/>
      <c r="E155" s="446"/>
      <c r="F155" s="471"/>
      <c r="G155" s="460"/>
      <c r="H155" s="472"/>
      <c r="I155" s="14"/>
      <c r="J155" s="164" t="str">
        <f>IF($D155="", "", IF(AND($G155&gt;0, $H155&gt;=$F155), "", WORKDAY($D155, Settings!$P$32, Timesheet!$S$50:$S$89)))</f>
        <v/>
      </c>
      <c r="K155" s="14"/>
      <c r="L155" s="39" t="str">
        <f>IF(OR($D155="", $E155="", $F155=""), "", IF(AND($G155&lt;=$J155, $H155&gt;=$F155), $L$6, IF(AND($G155&gt;$J155, $H155&gt;=$F155), $L$7, IF(AND($G155&gt;0, $H155&lt;$F155), $L$5, IF(Dashboard!$AJ$1&gt;$J155, $L$4, IF(Dashboard!$AJ$1=$J155, $J$7, IF($P155&lt;=$P$6, $J$6, IF(Dashboard!$AJ$1&gt;=$D155, $J$5, $J$4))))))))</f>
        <v/>
      </c>
      <c r="M155" s="14"/>
      <c r="P155" s="39" t="str">
        <f>IF($J155="", "", NETWORKDAYS(Dashboard!$AJ$1, $J155, Timesheet!$S$50:$S$89)-1)</f>
        <v/>
      </c>
      <c r="R155" s="25" t="str">
        <f t="shared" si="7"/>
        <v/>
      </c>
    </row>
    <row r="156" spans="1:18" x14ac:dyDescent="0.25">
      <c r="A156" s="14"/>
      <c r="B156" s="153" t="str">
        <f t="shared" si="6"/>
        <v/>
      </c>
      <c r="C156" s="14"/>
      <c r="D156" s="460"/>
      <c r="E156" s="446"/>
      <c r="F156" s="471"/>
      <c r="G156" s="460"/>
      <c r="H156" s="472"/>
      <c r="I156" s="14"/>
      <c r="J156" s="164" t="str">
        <f>IF($D156="", "", IF(AND($G156&gt;0, $H156&gt;=$F156), "", WORKDAY($D156, Settings!$P$32, Timesheet!$S$50:$S$89)))</f>
        <v/>
      </c>
      <c r="K156" s="14"/>
      <c r="L156" s="39" t="str">
        <f>IF(OR($D156="", $E156="", $F156=""), "", IF(AND($G156&lt;=$J156, $H156&gt;=$F156), $L$6, IF(AND($G156&gt;$J156, $H156&gt;=$F156), $L$7, IF(AND($G156&gt;0, $H156&lt;$F156), $L$5, IF(Dashboard!$AJ$1&gt;$J156, $L$4, IF(Dashboard!$AJ$1=$J156, $J$7, IF($P156&lt;=$P$6, $J$6, IF(Dashboard!$AJ$1&gt;=$D156, $J$5, $J$4))))))))</f>
        <v/>
      </c>
      <c r="M156" s="14"/>
      <c r="P156" s="39" t="str">
        <f>IF($J156="", "", NETWORKDAYS(Dashboard!$AJ$1, $J156, Timesheet!$S$50:$S$89)-1)</f>
        <v/>
      </c>
      <c r="R156" s="25" t="str">
        <f t="shared" si="7"/>
        <v/>
      </c>
    </row>
    <row r="157" spans="1:18" x14ac:dyDescent="0.25">
      <c r="A157" s="14"/>
      <c r="B157" s="153" t="str">
        <f t="shared" si="6"/>
        <v/>
      </c>
      <c r="C157" s="14"/>
      <c r="D157" s="460"/>
      <c r="E157" s="446"/>
      <c r="F157" s="471"/>
      <c r="G157" s="460"/>
      <c r="H157" s="472"/>
      <c r="I157" s="14"/>
      <c r="J157" s="164" t="str">
        <f>IF($D157="", "", IF(AND($G157&gt;0, $H157&gt;=$F157), "", WORKDAY($D157, Settings!$P$32, Timesheet!$S$50:$S$89)))</f>
        <v/>
      </c>
      <c r="K157" s="14"/>
      <c r="L157" s="39" t="str">
        <f>IF(OR($D157="", $E157="", $F157=""), "", IF(AND($G157&lt;=$J157, $H157&gt;=$F157), $L$6, IF(AND($G157&gt;$J157, $H157&gt;=$F157), $L$7, IF(AND($G157&gt;0, $H157&lt;$F157), $L$5, IF(Dashboard!$AJ$1&gt;$J157, $L$4, IF(Dashboard!$AJ$1=$J157, $J$7, IF($P157&lt;=$P$6, $J$6, IF(Dashboard!$AJ$1&gt;=$D157, $J$5, $J$4))))))))</f>
        <v/>
      </c>
      <c r="M157" s="14"/>
      <c r="P157" s="39" t="str">
        <f>IF($J157="", "", NETWORKDAYS(Dashboard!$AJ$1, $J157, Timesheet!$S$50:$S$89)-1)</f>
        <v/>
      </c>
      <c r="R157" s="25" t="str">
        <f t="shared" si="7"/>
        <v/>
      </c>
    </row>
    <row r="158" spans="1:18" x14ac:dyDescent="0.25">
      <c r="A158" s="14"/>
      <c r="B158" s="153" t="str">
        <f t="shared" si="6"/>
        <v/>
      </c>
      <c r="C158" s="14"/>
      <c r="D158" s="460"/>
      <c r="E158" s="446"/>
      <c r="F158" s="471"/>
      <c r="G158" s="460"/>
      <c r="H158" s="472"/>
      <c r="I158" s="14"/>
      <c r="J158" s="164" t="str">
        <f>IF($D158="", "", IF(AND($G158&gt;0, $H158&gt;=$F158), "", WORKDAY($D158, Settings!$P$32, Timesheet!$S$50:$S$89)))</f>
        <v/>
      </c>
      <c r="K158" s="14"/>
      <c r="L158" s="39" t="str">
        <f>IF(OR($D158="", $E158="", $F158=""), "", IF(AND($G158&lt;=$J158, $H158&gt;=$F158), $L$6, IF(AND($G158&gt;$J158, $H158&gt;=$F158), $L$7, IF(AND($G158&gt;0, $H158&lt;$F158), $L$5, IF(Dashboard!$AJ$1&gt;$J158, $L$4, IF(Dashboard!$AJ$1=$J158, $J$7, IF($P158&lt;=$P$6, $J$6, IF(Dashboard!$AJ$1&gt;=$D158, $J$5, $J$4))))))))</f>
        <v/>
      </c>
      <c r="M158" s="14"/>
      <c r="P158" s="39" t="str">
        <f>IF($J158="", "", NETWORKDAYS(Dashboard!$AJ$1, $J158, Timesheet!$S$50:$S$89)-1)</f>
        <v/>
      </c>
      <c r="R158" s="25" t="str">
        <f t="shared" si="7"/>
        <v/>
      </c>
    </row>
    <row r="159" spans="1:18" x14ac:dyDescent="0.25">
      <c r="A159" s="14"/>
      <c r="B159" s="153" t="str">
        <f t="shared" si="6"/>
        <v/>
      </c>
      <c r="C159" s="14"/>
      <c r="D159" s="460"/>
      <c r="E159" s="446"/>
      <c r="F159" s="471"/>
      <c r="G159" s="460"/>
      <c r="H159" s="472"/>
      <c r="I159" s="14"/>
      <c r="J159" s="164" t="str">
        <f>IF($D159="", "", IF(AND($G159&gt;0, $H159&gt;=$F159), "", WORKDAY($D159, Settings!$P$32, Timesheet!$S$50:$S$89)))</f>
        <v/>
      </c>
      <c r="K159" s="14"/>
      <c r="L159" s="39" t="str">
        <f>IF(OR($D159="", $E159="", $F159=""), "", IF(AND($G159&lt;=$J159, $H159&gt;=$F159), $L$6, IF(AND($G159&gt;$J159, $H159&gt;=$F159), $L$7, IF(AND($G159&gt;0, $H159&lt;$F159), $L$5, IF(Dashboard!$AJ$1&gt;$J159, $L$4, IF(Dashboard!$AJ$1=$J159, $J$7, IF($P159&lt;=$P$6, $J$6, IF(Dashboard!$AJ$1&gt;=$D159, $J$5, $J$4))))))))</f>
        <v/>
      </c>
      <c r="M159" s="14"/>
      <c r="P159" s="39" t="str">
        <f>IF($J159="", "", NETWORKDAYS(Dashboard!$AJ$1, $J159, Timesheet!$S$50:$S$89)-1)</f>
        <v/>
      </c>
      <c r="R159" s="25" t="str">
        <f t="shared" si="7"/>
        <v/>
      </c>
    </row>
    <row r="160" spans="1:18" x14ac:dyDescent="0.25">
      <c r="A160" s="14"/>
      <c r="B160" s="153" t="str">
        <f t="shared" si="6"/>
        <v/>
      </c>
      <c r="C160" s="14"/>
      <c r="D160" s="460"/>
      <c r="E160" s="446"/>
      <c r="F160" s="471"/>
      <c r="G160" s="460"/>
      <c r="H160" s="472"/>
      <c r="I160" s="14"/>
      <c r="J160" s="164" t="str">
        <f>IF($D160="", "", IF(AND($G160&gt;0, $H160&gt;=$F160), "", WORKDAY($D160, Settings!$P$32, Timesheet!$S$50:$S$89)))</f>
        <v/>
      </c>
      <c r="K160" s="14"/>
      <c r="L160" s="39" t="str">
        <f>IF(OR($D160="", $E160="", $F160=""), "", IF(AND($G160&lt;=$J160, $H160&gt;=$F160), $L$6, IF(AND($G160&gt;$J160, $H160&gt;=$F160), $L$7, IF(AND($G160&gt;0, $H160&lt;$F160), $L$5, IF(Dashboard!$AJ$1&gt;$J160, $L$4, IF(Dashboard!$AJ$1=$J160, $J$7, IF($P160&lt;=$P$6, $J$6, IF(Dashboard!$AJ$1&gt;=$D160, $J$5, $J$4))))))))</f>
        <v/>
      </c>
      <c r="M160" s="14"/>
      <c r="P160" s="39" t="str">
        <f>IF($J160="", "", NETWORKDAYS(Dashboard!$AJ$1, $J160, Timesheet!$S$50:$S$89)-1)</f>
        <v/>
      </c>
      <c r="R160" s="25" t="str">
        <f t="shared" si="7"/>
        <v/>
      </c>
    </row>
    <row r="161" spans="1:18" x14ac:dyDescent="0.25">
      <c r="A161" s="14"/>
      <c r="B161" s="153" t="str">
        <f t="shared" si="6"/>
        <v/>
      </c>
      <c r="C161" s="14"/>
      <c r="D161" s="460"/>
      <c r="E161" s="446"/>
      <c r="F161" s="471"/>
      <c r="G161" s="460"/>
      <c r="H161" s="472"/>
      <c r="I161" s="14"/>
      <c r="J161" s="164" t="str">
        <f>IF($D161="", "", IF(AND($G161&gt;0, $H161&gt;=$F161), "", WORKDAY($D161, Settings!$P$32, Timesheet!$S$50:$S$89)))</f>
        <v/>
      </c>
      <c r="K161" s="14"/>
      <c r="L161" s="39" t="str">
        <f>IF(OR($D161="", $E161="", $F161=""), "", IF(AND($G161&lt;=$J161, $H161&gt;=$F161), $L$6, IF(AND($G161&gt;$J161, $H161&gt;=$F161), $L$7, IF(AND($G161&gt;0, $H161&lt;$F161), $L$5, IF(Dashboard!$AJ$1&gt;$J161, $L$4, IF(Dashboard!$AJ$1=$J161, $J$7, IF($P161&lt;=$P$6, $J$6, IF(Dashboard!$AJ$1&gt;=$D161, $J$5, $J$4))))))))</f>
        <v/>
      </c>
      <c r="M161" s="14"/>
      <c r="P161" s="39" t="str">
        <f>IF($J161="", "", NETWORKDAYS(Dashboard!$AJ$1, $J161, Timesheet!$S$50:$S$89)-1)</f>
        <v/>
      </c>
      <c r="R161" s="25" t="str">
        <f t="shared" si="7"/>
        <v/>
      </c>
    </row>
    <row r="162" spans="1:18" x14ac:dyDescent="0.25">
      <c r="A162" s="14"/>
      <c r="B162" s="153" t="str">
        <f t="shared" si="6"/>
        <v/>
      </c>
      <c r="C162" s="14"/>
      <c r="D162" s="460"/>
      <c r="E162" s="446"/>
      <c r="F162" s="471"/>
      <c r="G162" s="460"/>
      <c r="H162" s="472"/>
      <c r="I162" s="14"/>
      <c r="J162" s="164" t="str">
        <f>IF($D162="", "", IF(AND($G162&gt;0, $H162&gt;=$F162), "", WORKDAY($D162, Settings!$P$32, Timesheet!$S$50:$S$89)))</f>
        <v/>
      </c>
      <c r="K162" s="14"/>
      <c r="L162" s="39" t="str">
        <f>IF(OR($D162="", $E162="", $F162=""), "", IF(AND($G162&lt;=$J162, $H162&gt;=$F162), $L$6, IF(AND($G162&gt;$J162, $H162&gt;=$F162), $L$7, IF(AND($G162&gt;0, $H162&lt;$F162), $L$5, IF(Dashboard!$AJ$1&gt;$J162, $L$4, IF(Dashboard!$AJ$1=$J162, $J$7, IF($P162&lt;=$P$6, $J$6, IF(Dashboard!$AJ$1&gt;=$D162, $J$5, $J$4))))))))</f>
        <v/>
      </c>
      <c r="M162" s="14"/>
      <c r="P162" s="39" t="str">
        <f>IF($J162="", "", NETWORKDAYS(Dashboard!$AJ$1, $J162, Timesheet!$S$50:$S$89)-1)</f>
        <v/>
      </c>
      <c r="R162" s="25" t="str">
        <f t="shared" si="7"/>
        <v/>
      </c>
    </row>
    <row r="163" spans="1:18" x14ac:dyDescent="0.25">
      <c r="A163" s="14"/>
      <c r="B163" s="153" t="str">
        <f t="shared" si="6"/>
        <v/>
      </c>
      <c r="C163" s="14"/>
      <c r="D163" s="460"/>
      <c r="E163" s="446"/>
      <c r="F163" s="471"/>
      <c r="G163" s="460"/>
      <c r="H163" s="472"/>
      <c r="I163" s="14"/>
      <c r="J163" s="164" t="str">
        <f>IF($D163="", "", IF(AND($G163&gt;0, $H163&gt;=$F163), "", WORKDAY($D163, Settings!$P$32, Timesheet!$S$50:$S$89)))</f>
        <v/>
      </c>
      <c r="K163" s="14"/>
      <c r="L163" s="39" t="str">
        <f>IF(OR($D163="", $E163="", $F163=""), "", IF(AND($G163&lt;=$J163, $H163&gt;=$F163), $L$6, IF(AND($G163&gt;$J163, $H163&gt;=$F163), $L$7, IF(AND($G163&gt;0, $H163&lt;$F163), $L$5, IF(Dashboard!$AJ$1&gt;$J163, $L$4, IF(Dashboard!$AJ$1=$J163, $J$7, IF($P163&lt;=$P$6, $J$6, IF(Dashboard!$AJ$1&gt;=$D163, $J$5, $J$4))))))))</f>
        <v/>
      </c>
      <c r="M163" s="14"/>
      <c r="P163" s="39" t="str">
        <f>IF($J163="", "", NETWORKDAYS(Dashboard!$AJ$1, $J163, Timesheet!$S$50:$S$89)-1)</f>
        <v/>
      </c>
      <c r="R163" s="25" t="str">
        <f t="shared" si="7"/>
        <v/>
      </c>
    </row>
    <row r="164" spans="1:18" x14ac:dyDescent="0.25">
      <c r="A164" s="14"/>
      <c r="B164" s="153" t="str">
        <f t="shared" si="6"/>
        <v/>
      </c>
      <c r="C164" s="14"/>
      <c r="D164" s="460"/>
      <c r="E164" s="446"/>
      <c r="F164" s="471"/>
      <c r="G164" s="460"/>
      <c r="H164" s="472"/>
      <c r="I164" s="14"/>
      <c r="J164" s="164" t="str">
        <f>IF($D164="", "", IF(AND($G164&gt;0, $H164&gt;=$F164), "", WORKDAY($D164, Settings!$P$32, Timesheet!$S$50:$S$89)))</f>
        <v/>
      </c>
      <c r="K164" s="14"/>
      <c r="L164" s="39" t="str">
        <f>IF(OR($D164="", $E164="", $F164=""), "", IF(AND($G164&lt;=$J164, $H164&gt;=$F164), $L$6, IF(AND($G164&gt;$J164, $H164&gt;=$F164), $L$7, IF(AND($G164&gt;0, $H164&lt;$F164), $L$5, IF(Dashboard!$AJ$1&gt;$J164, $L$4, IF(Dashboard!$AJ$1=$J164, $J$7, IF($P164&lt;=$P$6, $J$6, IF(Dashboard!$AJ$1&gt;=$D164, $J$5, $J$4))))))))</f>
        <v/>
      </c>
      <c r="M164" s="14"/>
      <c r="P164" s="39" t="str">
        <f>IF($J164="", "", NETWORKDAYS(Dashboard!$AJ$1, $J164, Timesheet!$S$50:$S$89)-1)</f>
        <v/>
      </c>
      <c r="R164" s="25" t="str">
        <f t="shared" si="7"/>
        <v/>
      </c>
    </row>
    <row r="165" spans="1:18" x14ac:dyDescent="0.25">
      <c r="A165" s="14"/>
      <c r="B165" s="153" t="str">
        <f t="shared" si="6"/>
        <v/>
      </c>
      <c r="C165" s="14"/>
      <c r="D165" s="460"/>
      <c r="E165" s="446"/>
      <c r="F165" s="471"/>
      <c r="G165" s="460"/>
      <c r="H165" s="472"/>
      <c r="I165" s="14"/>
      <c r="J165" s="164" t="str">
        <f>IF($D165="", "", IF(AND($G165&gt;0, $H165&gt;=$F165), "", WORKDAY($D165, Settings!$P$32, Timesheet!$S$50:$S$89)))</f>
        <v/>
      </c>
      <c r="K165" s="14"/>
      <c r="L165" s="39" t="str">
        <f>IF(OR($D165="", $E165="", $F165=""), "", IF(AND($G165&lt;=$J165, $H165&gt;=$F165), $L$6, IF(AND($G165&gt;$J165, $H165&gt;=$F165), $L$7, IF(AND($G165&gt;0, $H165&lt;$F165), $L$5, IF(Dashboard!$AJ$1&gt;$J165, $L$4, IF(Dashboard!$AJ$1=$J165, $J$7, IF($P165&lt;=$P$6, $J$6, IF(Dashboard!$AJ$1&gt;=$D165, $J$5, $J$4))))))))</f>
        <v/>
      </c>
      <c r="M165" s="14"/>
      <c r="P165" s="39" t="str">
        <f>IF($J165="", "", NETWORKDAYS(Dashboard!$AJ$1, $J165, Timesheet!$S$50:$S$89)-1)</f>
        <v/>
      </c>
      <c r="R165" s="25" t="str">
        <f t="shared" si="7"/>
        <v/>
      </c>
    </row>
    <row r="166" spans="1:18" x14ac:dyDescent="0.25">
      <c r="A166" s="14"/>
      <c r="B166" s="153" t="str">
        <f t="shared" si="6"/>
        <v/>
      </c>
      <c r="C166" s="14"/>
      <c r="D166" s="460"/>
      <c r="E166" s="446"/>
      <c r="F166" s="471"/>
      <c r="G166" s="460"/>
      <c r="H166" s="472"/>
      <c r="I166" s="14"/>
      <c r="J166" s="164" t="str">
        <f>IF($D166="", "", IF(AND($G166&gt;0, $H166&gt;=$F166), "", WORKDAY($D166, Settings!$P$32, Timesheet!$S$50:$S$89)))</f>
        <v/>
      </c>
      <c r="K166" s="14"/>
      <c r="L166" s="39" t="str">
        <f>IF(OR($D166="", $E166="", $F166=""), "", IF(AND($G166&lt;=$J166, $H166&gt;=$F166), $L$6, IF(AND($G166&gt;$J166, $H166&gt;=$F166), $L$7, IF(AND($G166&gt;0, $H166&lt;$F166), $L$5, IF(Dashboard!$AJ$1&gt;$J166, $L$4, IF(Dashboard!$AJ$1=$J166, $J$7, IF($P166&lt;=$P$6, $J$6, IF(Dashboard!$AJ$1&gt;=$D166, $J$5, $J$4))))))))</f>
        <v/>
      </c>
      <c r="M166" s="14"/>
      <c r="P166" s="39" t="str">
        <f>IF($J166="", "", NETWORKDAYS(Dashboard!$AJ$1, $J166, Timesheet!$S$50:$S$89)-1)</f>
        <v/>
      </c>
      <c r="R166" s="25" t="str">
        <f t="shared" si="7"/>
        <v/>
      </c>
    </row>
    <row r="167" spans="1:18" x14ac:dyDescent="0.25">
      <c r="A167" s="14"/>
      <c r="B167" s="153" t="str">
        <f t="shared" si="6"/>
        <v/>
      </c>
      <c r="C167" s="14"/>
      <c r="D167" s="460"/>
      <c r="E167" s="446"/>
      <c r="F167" s="471"/>
      <c r="G167" s="460"/>
      <c r="H167" s="472"/>
      <c r="I167" s="14"/>
      <c r="J167" s="164" t="str">
        <f>IF($D167="", "", IF(AND($G167&gt;0, $H167&gt;=$F167), "", WORKDAY($D167, Settings!$P$32, Timesheet!$S$50:$S$89)))</f>
        <v/>
      </c>
      <c r="K167" s="14"/>
      <c r="L167" s="39" t="str">
        <f>IF(OR($D167="", $E167="", $F167=""), "", IF(AND($G167&lt;=$J167, $H167&gt;=$F167), $L$6, IF(AND($G167&gt;$J167, $H167&gt;=$F167), $L$7, IF(AND($G167&gt;0, $H167&lt;$F167), $L$5, IF(Dashboard!$AJ$1&gt;$J167, $L$4, IF(Dashboard!$AJ$1=$J167, $J$7, IF($P167&lt;=$P$6, $J$6, IF(Dashboard!$AJ$1&gt;=$D167, $J$5, $J$4))))))))</f>
        <v/>
      </c>
      <c r="M167" s="14"/>
      <c r="P167" s="39" t="str">
        <f>IF($J167="", "", NETWORKDAYS(Dashboard!$AJ$1, $J167, Timesheet!$S$50:$S$89)-1)</f>
        <v/>
      </c>
      <c r="R167" s="25" t="str">
        <f t="shared" si="7"/>
        <v/>
      </c>
    </row>
    <row r="168" spans="1:18" x14ac:dyDescent="0.25">
      <c r="A168" s="14"/>
      <c r="B168" s="153" t="str">
        <f t="shared" si="6"/>
        <v/>
      </c>
      <c r="C168" s="14"/>
      <c r="D168" s="460"/>
      <c r="E168" s="446"/>
      <c r="F168" s="471"/>
      <c r="G168" s="460"/>
      <c r="H168" s="472"/>
      <c r="I168" s="14"/>
      <c r="J168" s="164" t="str">
        <f>IF($D168="", "", IF(AND($G168&gt;0, $H168&gt;=$F168), "", WORKDAY($D168, Settings!$P$32, Timesheet!$S$50:$S$89)))</f>
        <v/>
      </c>
      <c r="K168" s="14"/>
      <c r="L168" s="39" t="str">
        <f>IF(OR($D168="", $E168="", $F168=""), "", IF(AND($G168&lt;=$J168, $H168&gt;=$F168), $L$6, IF(AND($G168&gt;$J168, $H168&gt;=$F168), $L$7, IF(AND($G168&gt;0, $H168&lt;$F168), $L$5, IF(Dashboard!$AJ$1&gt;$J168, $L$4, IF(Dashboard!$AJ$1=$J168, $J$7, IF($P168&lt;=$P$6, $J$6, IF(Dashboard!$AJ$1&gt;=$D168, $J$5, $J$4))))))))</f>
        <v/>
      </c>
      <c r="M168" s="14"/>
      <c r="P168" s="39" t="str">
        <f>IF($J168="", "", NETWORKDAYS(Dashboard!$AJ$1, $J168, Timesheet!$S$50:$S$89)-1)</f>
        <v/>
      </c>
      <c r="R168" s="25" t="str">
        <f t="shared" si="7"/>
        <v/>
      </c>
    </row>
    <row r="169" spans="1:18" x14ac:dyDescent="0.25">
      <c r="A169" s="14"/>
      <c r="B169" s="153" t="str">
        <f t="shared" si="6"/>
        <v/>
      </c>
      <c r="C169" s="14"/>
      <c r="D169" s="460"/>
      <c r="E169" s="446"/>
      <c r="F169" s="471"/>
      <c r="G169" s="460"/>
      <c r="H169" s="472"/>
      <c r="I169" s="14"/>
      <c r="J169" s="164" t="str">
        <f>IF($D169="", "", IF(AND($G169&gt;0, $H169&gt;=$F169), "", WORKDAY($D169, Settings!$P$32, Timesheet!$S$50:$S$89)))</f>
        <v/>
      </c>
      <c r="K169" s="14"/>
      <c r="L169" s="39" t="str">
        <f>IF(OR($D169="", $E169="", $F169=""), "", IF(AND($G169&lt;=$J169, $H169&gt;=$F169), $L$6, IF(AND($G169&gt;$J169, $H169&gt;=$F169), $L$7, IF(AND($G169&gt;0, $H169&lt;$F169), $L$5, IF(Dashboard!$AJ$1&gt;$J169, $L$4, IF(Dashboard!$AJ$1=$J169, $J$7, IF($P169&lt;=$P$6, $J$6, IF(Dashboard!$AJ$1&gt;=$D169, $J$5, $J$4))))))))</f>
        <v/>
      </c>
      <c r="M169" s="14"/>
      <c r="P169" s="39" t="str">
        <f>IF($J169="", "", NETWORKDAYS(Dashboard!$AJ$1, $J169, Timesheet!$S$50:$S$89)-1)</f>
        <v/>
      </c>
      <c r="R169" s="25" t="str">
        <f t="shared" si="7"/>
        <v/>
      </c>
    </row>
    <row r="170" spans="1:18" x14ac:dyDescent="0.25">
      <c r="A170" s="14"/>
      <c r="B170" s="153" t="str">
        <f t="shared" si="6"/>
        <v/>
      </c>
      <c r="C170" s="14"/>
      <c r="D170" s="460"/>
      <c r="E170" s="446"/>
      <c r="F170" s="471"/>
      <c r="G170" s="460"/>
      <c r="H170" s="472"/>
      <c r="I170" s="14"/>
      <c r="J170" s="164" t="str">
        <f>IF($D170="", "", IF(AND($G170&gt;0, $H170&gt;=$F170), "", WORKDAY($D170, Settings!$P$32, Timesheet!$S$50:$S$89)))</f>
        <v/>
      </c>
      <c r="K170" s="14"/>
      <c r="L170" s="39" t="str">
        <f>IF(OR($D170="", $E170="", $F170=""), "", IF(AND($G170&lt;=$J170, $H170&gt;=$F170), $L$6, IF(AND($G170&gt;$J170, $H170&gt;=$F170), $L$7, IF(AND($G170&gt;0, $H170&lt;$F170), $L$5, IF(Dashboard!$AJ$1&gt;$J170, $L$4, IF(Dashboard!$AJ$1=$J170, $J$7, IF($P170&lt;=$P$6, $J$6, IF(Dashboard!$AJ$1&gt;=$D170, $J$5, $J$4))))))))</f>
        <v/>
      </c>
      <c r="M170" s="14"/>
      <c r="P170" s="39" t="str">
        <f>IF($J170="", "", NETWORKDAYS(Dashboard!$AJ$1, $J170, Timesheet!$S$50:$S$89)-1)</f>
        <v/>
      </c>
      <c r="R170" s="25" t="str">
        <f t="shared" si="7"/>
        <v/>
      </c>
    </row>
    <row r="171" spans="1:18" x14ac:dyDescent="0.25">
      <c r="A171" s="14"/>
      <c r="B171" s="153" t="str">
        <f t="shared" si="6"/>
        <v/>
      </c>
      <c r="C171" s="14"/>
      <c r="D171" s="460"/>
      <c r="E171" s="446"/>
      <c r="F171" s="471"/>
      <c r="G171" s="460"/>
      <c r="H171" s="472"/>
      <c r="I171" s="14"/>
      <c r="J171" s="164" t="str">
        <f>IF($D171="", "", IF(AND($G171&gt;0, $H171&gt;=$F171), "", WORKDAY($D171, Settings!$P$32, Timesheet!$S$50:$S$89)))</f>
        <v/>
      </c>
      <c r="K171" s="14"/>
      <c r="L171" s="39" t="str">
        <f>IF(OR($D171="", $E171="", $F171=""), "", IF(AND($G171&lt;=$J171, $H171&gt;=$F171), $L$6, IF(AND($G171&gt;$J171, $H171&gt;=$F171), $L$7, IF(AND($G171&gt;0, $H171&lt;$F171), $L$5, IF(Dashboard!$AJ$1&gt;$J171, $L$4, IF(Dashboard!$AJ$1=$J171, $J$7, IF($P171&lt;=$P$6, $J$6, IF(Dashboard!$AJ$1&gt;=$D171, $J$5, $J$4))))))))</f>
        <v/>
      </c>
      <c r="M171" s="14"/>
      <c r="P171" s="39" t="str">
        <f>IF($J171="", "", NETWORKDAYS(Dashboard!$AJ$1, $J171, Timesheet!$S$50:$S$89)-1)</f>
        <v/>
      </c>
      <c r="R171" s="25" t="str">
        <f t="shared" si="7"/>
        <v/>
      </c>
    </row>
    <row r="172" spans="1:18" x14ac:dyDescent="0.25">
      <c r="A172" s="14"/>
      <c r="B172" s="153" t="str">
        <f t="shared" si="6"/>
        <v/>
      </c>
      <c r="C172" s="14"/>
      <c r="D172" s="460"/>
      <c r="E172" s="446"/>
      <c r="F172" s="471"/>
      <c r="G172" s="460"/>
      <c r="H172" s="472"/>
      <c r="I172" s="14"/>
      <c r="J172" s="164" t="str">
        <f>IF($D172="", "", IF(AND($G172&gt;0, $H172&gt;=$F172), "", WORKDAY($D172, Settings!$P$32, Timesheet!$S$50:$S$89)))</f>
        <v/>
      </c>
      <c r="K172" s="14"/>
      <c r="L172" s="39" t="str">
        <f>IF(OR($D172="", $E172="", $F172=""), "", IF(AND($G172&lt;=$J172, $H172&gt;=$F172), $L$6, IF(AND($G172&gt;$J172, $H172&gt;=$F172), $L$7, IF(AND($G172&gt;0, $H172&lt;$F172), $L$5, IF(Dashboard!$AJ$1&gt;$J172, $L$4, IF(Dashboard!$AJ$1=$J172, $J$7, IF($P172&lt;=$P$6, $J$6, IF(Dashboard!$AJ$1&gt;=$D172, $J$5, $J$4))))))))</f>
        <v/>
      </c>
      <c r="M172" s="14"/>
      <c r="P172" s="39" t="str">
        <f>IF($J172="", "", NETWORKDAYS(Dashboard!$AJ$1, $J172, Timesheet!$S$50:$S$89)-1)</f>
        <v/>
      </c>
      <c r="R172" s="25" t="str">
        <f t="shared" si="7"/>
        <v/>
      </c>
    </row>
    <row r="173" spans="1:18" x14ac:dyDescent="0.25">
      <c r="A173" s="14"/>
      <c r="B173" s="153" t="str">
        <f t="shared" si="6"/>
        <v/>
      </c>
      <c r="C173" s="14"/>
      <c r="D173" s="460"/>
      <c r="E173" s="446"/>
      <c r="F173" s="471"/>
      <c r="G173" s="460"/>
      <c r="H173" s="472"/>
      <c r="I173" s="14"/>
      <c r="J173" s="164" t="str">
        <f>IF($D173="", "", IF(AND($G173&gt;0, $H173&gt;=$F173), "", WORKDAY($D173, Settings!$P$32, Timesheet!$S$50:$S$89)))</f>
        <v/>
      </c>
      <c r="K173" s="14"/>
      <c r="L173" s="39" t="str">
        <f>IF(OR($D173="", $E173="", $F173=""), "", IF(AND($G173&lt;=$J173, $H173&gt;=$F173), $L$6, IF(AND($G173&gt;$J173, $H173&gt;=$F173), $L$7, IF(AND($G173&gt;0, $H173&lt;$F173), $L$5, IF(Dashboard!$AJ$1&gt;$J173, $L$4, IF(Dashboard!$AJ$1=$J173, $J$7, IF($P173&lt;=$P$6, $J$6, IF(Dashboard!$AJ$1&gt;=$D173, $J$5, $J$4))))))))</f>
        <v/>
      </c>
      <c r="M173" s="14"/>
      <c r="P173" s="39" t="str">
        <f>IF($J173="", "", NETWORKDAYS(Dashboard!$AJ$1, $J173, Timesheet!$S$50:$S$89)-1)</f>
        <v/>
      </c>
      <c r="R173" s="25" t="str">
        <f t="shared" si="7"/>
        <v/>
      </c>
    </row>
    <row r="174" spans="1:18" x14ac:dyDescent="0.25">
      <c r="A174" s="14"/>
      <c r="B174" s="153" t="str">
        <f t="shared" si="6"/>
        <v/>
      </c>
      <c r="C174" s="14"/>
      <c r="D174" s="460"/>
      <c r="E174" s="446"/>
      <c r="F174" s="471"/>
      <c r="G174" s="460"/>
      <c r="H174" s="472"/>
      <c r="I174" s="14"/>
      <c r="J174" s="164" t="str">
        <f>IF($D174="", "", IF(AND($G174&gt;0, $H174&gt;=$F174), "", WORKDAY($D174, Settings!$P$32, Timesheet!$S$50:$S$89)))</f>
        <v/>
      </c>
      <c r="K174" s="14"/>
      <c r="L174" s="39" t="str">
        <f>IF(OR($D174="", $E174="", $F174=""), "", IF(AND($G174&lt;=$J174, $H174&gt;=$F174), $L$6, IF(AND($G174&gt;$J174, $H174&gt;=$F174), $L$7, IF(AND($G174&gt;0, $H174&lt;$F174), $L$5, IF(Dashboard!$AJ$1&gt;$J174, $L$4, IF(Dashboard!$AJ$1=$J174, $J$7, IF($P174&lt;=$P$6, $J$6, IF(Dashboard!$AJ$1&gt;=$D174, $J$5, $J$4))))))))</f>
        <v/>
      </c>
      <c r="M174" s="14"/>
      <c r="P174" s="39" t="str">
        <f>IF($J174="", "", NETWORKDAYS(Dashboard!$AJ$1, $J174, Timesheet!$S$50:$S$89)-1)</f>
        <v/>
      </c>
      <c r="R174" s="25" t="str">
        <f t="shared" si="7"/>
        <v/>
      </c>
    </row>
    <row r="175" spans="1:18" x14ac:dyDescent="0.25">
      <c r="A175" s="14"/>
      <c r="B175" s="153" t="str">
        <f t="shared" si="6"/>
        <v/>
      </c>
      <c r="C175" s="14"/>
      <c r="D175" s="460"/>
      <c r="E175" s="446"/>
      <c r="F175" s="471"/>
      <c r="G175" s="460"/>
      <c r="H175" s="472"/>
      <c r="I175" s="14"/>
      <c r="J175" s="164" t="str">
        <f>IF($D175="", "", IF(AND($G175&gt;0, $H175&gt;=$F175), "", WORKDAY($D175, Settings!$P$32, Timesheet!$S$50:$S$89)))</f>
        <v/>
      </c>
      <c r="K175" s="14"/>
      <c r="L175" s="39" t="str">
        <f>IF(OR($D175="", $E175="", $F175=""), "", IF(AND($G175&lt;=$J175, $H175&gt;=$F175), $L$6, IF(AND($G175&gt;$J175, $H175&gt;=$F175), $L$7, IF(AND($G175&gt;0, $H175&lt;$F175), $L$5, IF(Dashboard!$AJ$1&gt;$J175, $L$4, IF(Dashboard!$AJ$1=$J175, $J$7, IF($P175&lt;=$P$6, $J$6, IF(Dashboard!$AJ$1&gt;=$D175, $J$5, $J$4))))))))</f>
        <v/>
      </c>
      <c r="M175" s="14"/>
      <c r="P175" s="39" t="str">
        <f>IF($J175="", "", NETWORKDAYS(Dashboard!$AJ$1, $J175, Timesheet!$S$50:$S$89)-1)</f>
        <v/>
      </c>
      <c r="R175" s="25" t="str">
        <f t="shared" si="7"/>
        <v/>
      </c>
    </row>
    <row r="176" spans="1:18" x14ac:dyDescent="0.25">
      <c r="A176" s="14"/>
      <c r="B176" s="153" t="str">
        <f t="shared" si="6"/>
        <v/>
      </c>
      <c r="C176" s="14"/>
      <c r="D176" s="460"/>
      <c r="E176" s="446"/>
      <c r="F176" s="471"/>
      <c r="G176" s="460"/>
      <c r="H176" s="472"/>
      <c r="I176" s="14"/>
      <c r="J176" s="164" t="str">
        <f>IF($D176="", "", IF(AND($G176&gt;0, $H176&gt;=$F176), "", WORKDAY($D176, Settings!$P$32, Timesheet!$S$50:$S$89)))</f>
        <v/>
      </c>
      <c r="K176" s="14"/>
      <c r="L176" s="39" t="str">
        <f>IF(OR($D176="", $E176="", $F176=""), "", IF(AND($G176&lt;=$J176, $H176&gt;=$F176), $L$6, IF(AND($G176&gt;$J176, $H176&gt;=$F176), $L$7, IF(AND($G176&gt;0, $H176&lt;$F176), $L$5, IF(Dashboard!$AJ$1&gt;$J176, $L$4, IF(Dashboard!$AJ$1=$J176, $J$7, IF($P176&lt;=$P$6, $J$6, IF(Dashboard!$AJ$1&gt;=$D176, $J$5, $J$4))))))))</f>
        <v/>
      </c>
      <c r="M176" s="14"/>
      <c r="P176" s="39" t="str">
        <f>IF($J176="", "", NETWORKDAYS(Dashboard!$AJ$1, $J176, Timesheet!$S$50:$S$89)-1)</f>
        <v/>
      </c>
      <c r="R176" s="25" t="str">
        <f t="shared" si="7"/>
        <v/>
      </c>
    </row>
    <row r="177" spans="1:18" x14ac:dyDescent="0.25">
      <c r="A177" s="14"/>
      <c r="B177" s="153" t="str">
        <f t="shared" si="6"/>
        <v/>
      </c>
      <c r="C177" s="14"/>
      <c r="D177" s="460"/>
      <c r="E177" s="446"/>
      <c r="F177" s="471"/>
      <c r="G177" s="460"/>
      <c r="H177" s="472"/>
      <c r="I177" s="14"/>
      <c r="J177" s="164" t="str">
        <f>IF($D177="", "", IF(AND($G177&gt;0, $H177&gt;=$F177), "", WORKDAY($D177, Settings!$P$32, Timesheet!$S$50:$S$89)))</f>
        <v/>
      </c>
      <c r="K177" s="14"/>
      <c r="L177" s="39" t="str">
        <f>IF(OR($D177="", $E177="", $F177=""), "", IF(AND($G177&lt;=$J177, $H177&gt;=$F177), $L$6, IF(AND($G177&gt;$J177, $H177&gt;=$F177), $L$7, IF(AND($G177&gt;0, $H177&lt;$F177), $L$5, IF(Dashboard!$AJ$1&gt;$J177, $L$4, IF(Dashboard!$AJ$1=$J177, $J$7, IF($P177&lt;=$P$6, $J$6, IF(Dashboard!$AJ$1&gt;=$D177, $J$5, $J$4))))))))</f>
        <v/>
      </c>
      <c r="M177" s="14"/>
      <c r="P177" s="39" t="str">
        <f>IF($J177="", "", NETWORKDAYS(Dashboard!$AJ$1, $J177, Timesheet!$S$50:$S$89)-1)</f>
        <v/>
      </c>
      <c r="R177" s="25" t="str">
        <f t="shared" si="7"/>
        <v/>
      </c>
    </row>
    <row r="178" spans="1:18" x14ac:dyDescent="0.25">
      <c r="A178" s="14"/>
      <c r="B178" s="153" t="str">
        <f t="shared" si="6"/>
        <v/>
      </c>
      <c r="C178" s="14"/>
      <c r="D178" s="460"/>
      <c r="E178" s="446"/>
      <c r="F178" s="471"/>
      <c r="G178" s="460"/>
      <c r="H178" s="472"/>
      <c r="I178" s="14"/>
      <c r="J178" s="164" t="str">
        <f>IF($D178="", "", IF(AND($G178&gt;0, $H178&gt;=$F178), "", WORKDAY($D178, Settings!$P$32, Timesheet!$S$50:$S$89)))</f>
        <v/>
      </c>
      <c r="K178" s="14"/>
      <c r="L178" s="39" t="str">
        <f>IF(OR($D178="", $E178="", $F178=""), "", IF(AND($G178&lt;=$J178, $H178&gt;=$F178), $L$6, IF(AND($G178&gt;$J178, $H178&gt;=$F178), $L$7, IF(AND($G178&gt;0, $H178&lt;$F178), $L$5, IF(Dashboard!$AJ$1&gt;$J178, $L$4, IF(Dashboard!$AJ$1=$J178, $J$7, IF($P178&lt;=$P$6, $J$6, IF(Dashboard!$AJ$1&gt;=$D178, $J$5, $J$4))))))))</f>
        <v/>
      </c>
      <c r="M178" s="14"/>
      <c r="P178" s="39" t="str">
        <f>IF($J178="", "", NETWORKDAYS(Dashboard!$AJ$1, $J178, Timesheet!$S$50:$S$89)-1)</f>
        <v/>
      </c>
      <c r="R178" s="25" t="str">
        <f t="shared" si="7"/>
        <v/>
      </c>
    </row>
    <row r="179" spans="1:18" x14ac:dyDescent="0.25">
      <c r="A179" s="14"/>
      <c r="B179" s="153" t="str">
        <f t="shared" si="6"/>
        <v/>
      </c>
      <c r="C179" s="14"/>
      <c r="D179" s="460"/>
      <c r="E179" s="446"/>
      <c r="F179" s="471"/>
      <c r="G179" s="460"/>
      <c r="H179" s="472"/>
      <c r="I179" s="14"/>
      <c r="J179" s="164" t="str">
        <f>IF($D179="", "", IF(AND($G179&gt;0, $H179&gt;=$F179), "", WORKDAY($D179, Settings!$P$32, Timesheet!$S$50:$S$89)))</f>
        <v/>
      </c>
      <c r="K179" s="14"/>
      <c r="L179" s="39" t="str">
        <f>IF(OR($D179="", $E179="", $F179=""), "", IF(AND($G179&lt;=$J179, $H179&gt;=$F179), $L$6, IF(AND($G179&gt;$J179, $H179&gt;=$F179), $L$7, IF(AND($G179&gt;0, $H179&lt;$F179), $L$5, IF(Dashboard!$AJ$1&gt;$J179, $L$4, IF(Dashboard!$AJ$1=$J179, $J$7, IF($P179&lt;=$P$6, $J$6, IF(Dashboard!$AJ$1&gt;=$D179, $J$5, $J$4))))))))</f>
        <v/>
      </c>
      <c r="M179" s="14"/>
      <c r="P179" s="39" t="str">
        <f>IF($J179="", "", NETWORKDAYS(Dashboard!$AJ$1, $J179, Timesheet!$S$50:$S$89)-1)</f>
        <v/>
      </c>
      <c r="R179" s="25" t="str">
        <f t="shared" si="7"/>
        <v/>
      </c>
    </row>
    <row r="180" spans="1:18" x14ac:dyDescent="0.25">
      <c r="A180" s="14"/>
      <c r="B180" s="153" t="str">
        <f t="shared" si="6"/>
        <v/>
      </c>
      <c r="C180" s="14"/>
      <c r="D180" s="460"/>
      <c r="E180" s="446"/>
      <c r="F180" s="471"/>
      <c r="G180" s="460"/>
      <c r="H180" s="472"/>
      <c r="I180" s="14"/>
      <c r="J180" s="164" t="str">
        <f>IF($D180="", "", IF(AND($G180&gt;0, $H180&gt;=$F180), "", WORKDAY($D180, Settings!$P$32, Timesheet!$S$50:$S$89)))</f>
        <v/>
      </c>
      <c r="K180" s="14"/>
      <c r="L180" s="39" t="str">
        <f>IF(OR($D180="", $E180="", $F180=""), "", IF(AND($G180&lt;=$J180, $H180&gt;=$F180), $L$6, IF(AND($G180&gt;$J180, $H180&gt;=$F180), $L$7, IF(AND($G180&gt;0, $H180&lt;$F180), $L$5, IF(Dashboard!$AJ$1&gt;$J180, $L$4, IF(Dashboard!$AJ$1=$J180, $J$7, IF($P180&lt;=$P$6, $J$6, IF(Dashboard!$AJ$1&gt;=$D180, $J$5, $J$4))))))))</f>
        <v/>
      </c>
      <c r="M180" s="14"/>
      <c r="P180" s="39" t="str">
        <f>IF($J180="", "", NETWORKDAYS(Dashboard!$AJ$1, $J180, Timesheet!$S$50:$S$89)-1)</f>
        <v/>
      </c>
      <c r="R180" s="25" t="str">
        <f t="shared" si="7"/>
        <v/>
      </c>
    </row>
    <row r="181" spans="1:18" x14ac:dyDescent="0.25">
      <c r="A181" s="14"/>
      <c r="B181" s="153" t="str">
        <f t="shared" si="6"/>
        <v/>
      </c>
      <c r="C181" s="14"/>
      <c r="D181" s="460"/>
      <c r="E181" s="446"/>
      <c r="F181" s="471"/>
      <c r="G181" s="460"/>
      <c r="H181" s="472"/>
      <c r="I181" s="14"/>
      <c r="J181" s="164" t="str">
        <f>IF($D181="", "", IF(AND($G181&gt;0, $H181&gt;=$F181), "", WORKDAY($D181, Settings!$P$32, Timesheet!$S$50:$S$89)))</f>
        <v/>
      </c>
      <c r="K181" s="14"/>
      <c r="L181" s="39" t="str">
        <f>IF(OR($D181="", $E181="", $F181=""), "", IF(AND($G181&lt;=$J181, $H181&gt;=$F181), $L$6, IF(AND($G181&gt;$J181, $H181&gt;=$F181), $L$7, IF(AND($G181&gt;0, $H181&lt;$F181), $L$5, IF(Dashboard!$AJ$1&gt;$J181, $L$4, IF(Dashboard!$AJ$1=$J181, $J$7, IF($P181&lt;=$P$6, $J$6, IF(Dashboard!$AJ$1&gt;=$D181, $J$5, $J$4))))))))</f>
        <v/>
      </c>
      <c r="M181" s="14"/>
      <c r="P181" s="39" t="str">
        <f>IF($J181="", "", NETWORKDAYS(Dashboard!$AJ$1, $J181, Timesheet!$S$50:$S$89)-1)</f>
        <v/>
      </c>
      <c r="R181" s="25" t="str">
        <f t="shared" si="7"/>
        <v/>
      </c>
    </row>
    <row r="182" spans="1:18" x14ac:dyDescent="0.25">
      <c r="A182" s="14"/>
      <c r="B182" s="153" t="str">
        <f t="shared" si="6"/>
        <v/>
      </c>
      <c r="C182" s="14"/>
      <c r="D182" s="460"/>
      <c r="E182" s="446"/>
      <c r="F182" s="471"/>
      <c r="G182" s="460"/>
      <c r="H182" s="472"/>
      <c r="I182" s="14"/>
      <c r="J182" s="164" t="str">
        <f>IF($D182="", "", IF(AND($G182&gt;0, $H182&gt;=$F182), "", WORKDAY($D182, Settings!$P$32, Timesheet!$S$50:$S$89)))</f>
        <v/>
      </c>
      <c r="K182" s="14"/>
      <c r="L182" s="39" t="str">
        <f>IF(OR($D182="", $E182="", $F182=""), "", IF(AND($G182&lt;=$J182, $H182&gt;=$F182), $L$6, IF(AND($G182&gt;$J182, $H182&gt;=$F182), $L$7, IF(AND($G182&gt;0, $H182&lt;$F182), $L$5, IF(Dashboard!$AJ$1&gt;$J182, $L$4, IF(Dashboard!$AJ$1=$J182, $J$7, IF($P182&lt;=$P$6, $J$6, IF(Dashboard!$AJ$1&gt;=$D182, $J$5, $J$4))))))))</f>
        <v/>
      </c>
      <c r="M182" s="14"/>
      <c r="P182" s="39" t="str">
        <f>IF($J182="", "", NETWORKDAYS(Dashboard!$AJ$1, $J182, Timesheet!$S$50:$S$89)-1)</f>
        <v/>
      </c>
      <c r="R182" s="25" t="str">
        <f t="shared" si="7"/>
        <v/>
      </c>
    </row>
    <row r="183" spans="1:18" x14ac:dyDescent="0.25">
      <c r="A183" s="14"/>
      <c r="B183" s="153" t="str">
        <f t="shared" si="6"/>
        <v/>
      </c>
      <c r="C183" s="14"/>
      <c r="D183" s="460"/>
      <c r="E183" s="446"/>
      <c r="F183" s="471"/>
      <c r="G183" s="460"/>
      <c r="H183" s="472"/>
      <c r="I183" s="14"/>
      <c r="J183" s="164" t="str">
        <f>IF($D183="", "", IF(AND($G183&gt;0, $H183&gt;=$F183), "", WORKDAY($D183, Settings!$P$32, Timesheet!$S$50:$S$89)))</f>
        <v/>
      </c>
      <c r="K183" s="14"/>
      <c r="L183" s="39" t="str">
        <f>IF(OR($D183="", $E183="", $F183=""), "", IF(AND($G183&lt;=$J183, $H183&gt;=$F183), $L$6, IF(AND($G183&gt;$J183, $H183&gt;=$F183), $L$7, IF(AND($G183&gt;0, $H183&lt;$F183), $L$5, IF(Dashboard!$AJ$1&gt;$J183, $L$4, IF(Dashboard!$AJ$1=$J183, $J$7, IF($P183&lt;=$P$6, $J$6, IF(Dashboard!$AJ$1&gt;=$D183, $J$5, $J$4))))))))</f>
        <v/>
      </c>
      <c r="M183" s="14"/>
      <c r="P183" s="39" t="str">
        <f>IF($J183="", "", NETWORKDAYS(Dashboard!$AJ$1, $J183, Timesheet!$S$50:$S$89)-1)</f>
        <v/>
      </c>
      <c r="R183" s="25" t="str">
        <f t="shared" si="7"/>
        <v/>
      </c>
    </row>
    <row r="184" spans="1:18" x14ac:dyDescent="0.25">
      <c r="A184" s="14"/>
      <c r="B184" s="153" t="str">
        <f t="shared" si="6"/>
        <v/>
      </c>
      <c r="C184" s="14"/>
      <c r="D184" s="460"/>
      <c r="E184" s="446"/>
      <c r="F184" s="471"/>
      <c r="G184" s="460"/>
      <c r="H184" s="472"/>
      <c r="I184" s="14"/>
      <c r="J184" s="164" t="str">
        <f>IF($D184="", "", IF(AND($G184&gt;0, $H184&gt;=$F184), "", WORKDAY($D184, Settings!$P$32, Timesheet!$S$50:$S$89)))</f>
        <v/>
      </c>
      <c r="K184" s="14"/>
      <c r="L184" s="39" t="str">
        <f>IF(OR($D184="", $E184="", $F184=""), "", IF(AND($G184&lt;=$J184, $H184&gt;=$F184), $L$6, IF(AND($G184&gt;$J184, $H184&gt;=$F184), $L$7, IF(AND($G184&gt;0, $H184&lt;$F184), $L$5, IF(Dashboard!$AJ$1&gt;$J184, $L$4, IF(Dashboard!$AJ$1=$J184, $J$7, IF($P184&lt;=$P$6, $J$6, IF(Dashboard!$AJ$1&gt;=$D184, $J$5, $J$4))))))))</f>
        <v/>
      </c>
      <c r="M184" s="14"/>
      <c r="P184" s="39" t="str">
        <f>IF($J184="", "", NETWORKDAYS(Dashboard!$AJ$1, $J184, Timesheet!$S$50:$S$89)-1)</f>
        <v/>
      </c>
      <c r="R184" s="25" t="str">
        <f t="shared" si="7"/>
        <v/>
      </c>
    </row>
    <row r="185" spans="1:18" x14ac:dyDescent="0.25">
      <c r="A185" s="14"/>
      <c r="B185" s="153" t="str">
        <f t="shared" si="6"/>
        <v/>
      </c>
      <c r="C185" s="14"/>
      <c r="D185" s="460"/>
      <c r="E185" s="446"/>
      <c r="F185" s="471"/>
      <c r="G185" s="460"/>
      <c r="H185" s="472"/>
      <c r="I185" s="14"/>
      <c r="J185" s="164" t="str">
        <f>IF($D185="", "", IF(AND($G185&gt;0, $H185&gt;=$F185), "", WORKDAY($D185, Settings!$P$32, Timesheet!$S$50:$S$89)))</f>
        <v/>
      </c>
      <c r="K185" s="14"/>
      <c r="L185" s="39" t="str">
        <f>IF(OR($D185="", $E185="", $F185=""), "", IF(AND($G185&lt;=$J185, $H185&gt;=$F185), $L$6, IF(AND($G185&gt;$J185, $H185&gt;=$F185), $L$7, IF(AND($G185&gt;0, $H185&lt;$F185), $L$5, IF(Dashboard!$AJ$1&gt;$J185, $L$4, IF(Dashboard!$AJ$1=$J185, $J$7, IF($P185&lt;=$P$6, $J$6, IF(Dashboard!$AJ$1&gt;=$D185, $J$5, $J$4))))))))</f>
        <v/>
      </c>
      <c r="M185" s="14"/>
      <c r="P185" s="39" t="str">
        <f>IF($J185="", "", NETWORKDAYS(Dashboard!$AJ$1, $J185, Timesheet!$S$50:$S$89)-1)</f>
        <v/>
      </c>
      <c r="R185" s="25" t="str">
        <f t="shared" si="7"/>
        <v/>
      </c>
    </row>
    <row r="186" spans="1:18" x14ac:dyDescent="0.25">
      <c r="A186" s="14"/>
      <c r="B186" s="153" t="str">
        <f t="shared" si="6"/>
        <v/>
      </c>
      <c r="C186" s="14"/>
      <c r="D186" s="460"/>
      <c r="E186" s="446"/>
      <c r="F186" s="471"/>
      <c r="G186" s="460"/>
      <c r="H186" s="472"/>
      <c r="I186" s="14"/>
      <c r="J186" s="164" t="str">
        <f>IF($D186="", "", IF(AND($G186&gt;0, $H186&gt;=$F186), "", WORKDAY($D186, Settings!$P$32, Timesheet!$S$50:$S$89)))</f>
        <v/>
      </c>
      <c r="K186" s="14"/>
      <c r="L186" s="39" t="str">
        <f>IF(OR($D186="", $E186="", $F186=""), "", IF(AND($G186&lt;=$J186, $H186&gt;=$F186), $L$6, IF(AND($G186&gt;$J186, $H186&gt;=$F186), $L$7, IF(AND($G186&gt;0, $H186&lt;$F186), $L$5, IF(Dashboard!$AJ$1&gt;$J186, $L$4, IF(Dashboard!$AJ$1=$J186, $J$7, IF($P186&lt;=$P$6, $J$6, IF(Dashboard!$AJ$1&gt;=$D186, $J$5, $J$4))))))))</f>
        <v/>
      </c>
      <c r="M186" s="14"/>
      <c r="P186" s="39" t="str">
        <f>IF($J186="", "", NETWORKDAYS(Dashboard!$AJ$1, $J186, Timesheet!$S$50:$S$89)-1)</f>
        <v/>
      </c>
      <c r="R186" s="25" t="str">
        <f t="shared" si="7"/>
        <v/>
      </c>
    </row>
    <row r="187" spans="1:18" x14ac:dyDescent="0.25">
      <c r="A187" s="14"/>
      <c r="B187" s="153" t="str">
        <f t="shared" si="6"/>
        <v/>
      </c>
      <c r="C187" s="14"/>
      <c r="D187" s="460"/>
      <c r="E187" s="446"/>
      <c r="F187" s="471"/>
      <c r="G187" s="460"/>
      <c r="H187" s="472"/>
      <c r="I187" s="14"/>
      <c r="J187" s="164" t="str">
        <f>IF($D187="", "", IF(AND($G187&gt;0, $H187&gt;=$F187), "", WORKDAY($D187, Settings!$P$32, Timesheet!$S$50:$S$89)))</f>
        <v/>
      </c>
      <c r="K187" s="14"/>
      <c r="L187" s="39" t="str">
        <f>IF(OR($D187="", $E187="", $F187=""), "", IF(AND($G187&lt;=$J187, $H187&gt;=$F187), $L$6, IF(AND($G187&gt;$J187, $H187&gt;=$F187), $L$7, IF(AND($G187&gt;0, $H187&lt;$F187), $L$5, IF(Dashboard!$AJ$1&gt;$J187, $L$4, IF(Dashboard!$AJ$1=$J187, $J$7, IF($P187&lt;=$P$6, $J$6, IF(Dashboard!$AJ$1&gt;=$D187, $J$5, $J$4))))))))</f>
        <v/>
      </c>
      <c r="M187" s="14"/>
      <c r="P187" s="39" t="str">
        <f>IF($J187="", "", NETWORKDAYS(Dashboard!$AJ$1, $J187, Timesheet!$S$50:$S$89)-1)</f>
        <v/>
      </c>
      <c r="R187" s="25" t="str">
        <f t="shared" si="7"/>
        <v/>
      </c>
    </row>
    <row r="188" spans="1:18" x14ac:dyDescent="0.25">
      <c r="A188" s="14"/>
      <c r="B188" s="153" t="str">
        <f t="shared" si="6"/>
        <v/>
      </c>
      <c r="C188" s="14"/>
      <c r="D188" s="460"/>
      <c r="E188" s="446"/>
      <c r="F188" s="471"/>
      <c r="G188" s="460"/>
      <c r="H188" s="472"/>
      <c r="I188" s="14"/>
      <c r="J188" s="164" t="str">
        <f>IF($D188="", "", IF(AND($G188&gt;0, $H188&gt;=$F188), "", WORKDAY($D188, Settings!$P$32, Timesheet!$S$50:$S$89)))</f>
        <v/>
      </c>
      <c r="K188" s="14"/>
      <c r="L188" s="39" t="str">
        <f>IF(OR($D188="", $E188="", $F188=""), "", IF(AND($G188&lt;=$J188, $H188&gt;=$F188), $L$6, IF(AND($G188&gt;$J188, $H188&gt;=$F188), $L$7, IF(AND($G188&gt;0, $H188&lt;$F188), $L$5, IF(Dashboard!$AJ$1&gt;$J188, $L$4, IF(Dashboard!$AJ$1=$J188, $J$7, IF($P188&lt;=$P$6, $J$6, IF(Dashboard!$AJ$1&gt;=$D188, $J$5, $J$4))))))))</f>
        <v/>
      </c>
      <c r="M188" s="14"/>
      <c r="P188" s="39" t="str">
        <f>IF($J188="", "", NETWORKDAYS(Dashboard!$AJ$1, $J188, Timesheet!$S$50:$S$89)-1)</f>
        <v/>
      </c>
      <c r="R188" s="25" t="str">
        <f t="shared" si="7"/>
        <v/>
      </c>
    </row>
    <row r="189" spans="1:18" x14ac:dyDescent="0.25">
      <c r="A189" s="14"/>
      <c r="B189" s="153" t="str">
        <f t="shared" si="6"/>
        <v/>
      </c>
      <c r="C189" s="14"/>
      <c r="D189" s="460"/>
      <c r="E189" s="446"/>
      <c r="F189" s="471"/>
      <c r="G189" s="460"/>
      <c r="H189" s="472"/>
      <c r="I189" s="14"/>
      <c r="J189" s="164" t="str">
        <f>IF($D189="", "", IF(AND($G189&gt;0, $H189&gt;=$F189), "", WORKDAY($D189, Settings!$P$32, Timesheet!$S$50:$S$89)))</f>
        <v/>
      </c>
      <c r="K189" s="14"/>
      <c r="L189" s="39" t="str">
        <f>IF(OR($D189="", $E189="", $F189=""), "", IF(AND($G189&lt;=$J189, $H189&gt;=$F189), $L$6, IF(AND($G189&gt;$J189, $H189&gt;=$F189), $L$7, IF(AND($G189&gt;0, $H189&lt;$F189), $L$5, IF(Dashboard!$AJ$1&gt;$J189, $L$4, IF(Dashboard!$AJ$1=$J189, $J$7, IF($P189&lt;=$P$6, $J$6, IF(Dashboard!$AJ$1&gt;=$D189, $J$5, $J$4))))))))</f>
        <v/>
      </c>
      <c r="M189" s="14"/>
      <c r="P189" s="39" t="str">
        <f>IF($J189="", "", NETWORKDAYS(Dashboard!$AJ$1, $J189, Timesheet!$S$50:$S$89)-1)</f>
        <v/>
      </c>
      <c r="R189" s="25" t="str">
        <f t="shared" si="7"/>
        <v/>
      </c>
    </row>
    <row r="190" spans="1:18" x14ac:dyDescent="0.25">
      <c r="A190" s="14"/>
      <c r="B190" s="153" t="str">
        <f t="shared" si="6"/>
        <v/>
      </c>
      <c r="C190" s="14"/>
      <c r="D190" s="460"/>
      <c r="E190" s="446"/>
      <c r="F190" s="471"/>
      <c r="G190" s="460"/>
      <c r="H190" s="472"/>
      <c r="I190" s="14"/>
      <c r="J190" s="164" t="str">
        <f>IF($D190="", "", IF(AND($G190&gt;0, $H190&gt;=$F190), "", WORKDAY($D190, Settings!$P$32, Timesheet!$S$50:$S$89)))</f>
        <v/>
      </c>
      <c r="K190" s="14"/>
      <c r="L190" s="39" t="str">
        <f>IF(OR($D190="", $E190="", $F190=""), "", IF(AND($G190&lt;=$J190, $H190&gt;=$F190), $L$6, IF(AND($G190&gt;$J190, $H190&gt;=$F190), $L$7, IF(AND($G190&gt;0, $H190&lt;$F190), $L$5, IF(Dashboard!$AJ$1&gt;$J190, $L$4, IF(Dashboard!$AJ$1=$J190, $J$7, IF($P190&lt;=$P$6, $J$6, IF(Dashboard!$AJ$1&gt;=$D190, $J$5, $J$4))))))))</f>
        <v/>
      </c>
      <c r="M190" s="14"/>
      <c r="P190" s="39" t="str">
        <f>IF($J190="", "", NETWORKDAYS(Dashboard!$AJ$1, $J190, Timesheet!$S$50:$S$89)-1)</f>
        <v/>
      </c>
      <c r="R190" s="25" t="str">
        <f t="shared" si="7"/>
        <v/>
      </c>
    </row>
    <row r="191" spans="1:18" x14ac:dyDescent="0.25">
      <c r="A191" s="14"/>
      <c r="B191" s="153" t="str">
        <f t="shared" si="6"/>
        <v/>
      </c>
      <c r="C191" s="14"/>
      <c r="D191" s="460"/>
      <c r="E191" s="446"/>
      <c r="F191" s="471"/>
      <c r="G191" s="460"/>
      <c r="H191" s="472"/>
      <c r="I191" s="14"/>
      <c r="J191" s="164" t="str">
        <f>IF($D191="", "", IF(AND($G191&gt;0, $H191&gt;=$F191), "", WORKDAY($D191, Settings!$P$32, Timesheet!$S$50:$S$89)))</f>
        <v/>
      </c>
      <c r="K191" s="14"/>
      <c r="L191" s="39" t="str">
        <f>IF(OR($D191="", $E191="", $F191=""), "", IF(AND($G191&lt;=$J191, $H191&gt;=$F191), $L$6, IF(AND($G191&gt;$J191, $H191&gt;=$F191), $L$7, IF(AND($G191&gt;0, $H191&lt;$F191), $L$5, IF(Dashboard!$AJ$1&gt;$J191, $L$4, IF(Dashboard!$AJ$1=$J191, $J$7, IF($P191&lt;=$P$6, $J$6, IF(Dashboard!$AJ$1&gt;=$D191, $J$5, $J$4))))))))</f>
        <v/>
      </c>
      <c r="M191" s="14"/>
      <c r="P191" s="39" t="str">
        <f>IF($J191="", "", NETWORKDAYS(Dashboard!$AJ$1, $J191, Timesheet!$S$50:$S$89)-1)</f>
        <v/>
      </c>
      <c r="R191" s="25" t="str">
        <f t="shared" si="7"/>
        <v/>
      </c>
    </row>
    <row r="192" spans="1:18" x14ac:dyDescent="0.25">
      <c r="A192" s="14"/>
      <c r="B192" s="153" t="str">
        <f t="shared" si="6"/>
        <v/>
      </c>
      <c r="C192" s="14"/>
      <c r="D192" s="460"/>
      <c r="E192" s="446"/>
      <c r="F192" s="471"/>
      <c r="G192" s="460"/>
      <c r="H192" s="472"/>
      <c r="I192" s="14"/>
      <c r="J192" s="164" t="str">
        <f>IF($D192="", "", IF(AND($G192&gt;0, $H192&gt;=$F192), "", WORKDAY($D192, Settings!$P$32, Timesheet!$S$50:$S$89)))</f>
        <v/>
      </c>
      <c r="K192" s="14"/>
      <c r="L192" s="39" t="str">
        <f>IF(OR($D192="", $E192="", $F192=""), "", IF(AND($G192&lt;=$J192, $H192&gt;=$F192), $L$6, IF(AND($G192&gt;$J192, $H192&gt;=$F192), $L$7, IF(AND($G192&gt;0, $H192&lt;$F192), $L$5, IF(Dashboard!$AJ$1&gt;$J192, $L$4, IF(Dashboard!$AJ$1=$J192, $J$7, IF($P192&lt;=$P$6, $J$6, IF(Dashboard!$AJ$1&gt;=$D192, $J$5, $J$4))))))))</f>
        <v/>
      </c>
      <c r="M192" s="14"/>
      <c r="P192" s="39" t="str">
        <f>IF($J192="", "", NETWORKDAYS(Dashboard!$AJ$1, $J192, Timesheet!$S$50:$S$89)-1)</f>
        <v/>
      </c>
      <c r="R192" s="25" t="str">
        <f t="shared" si="7"/>
        <v/>
      </c>
    </row>
    <row r="193" spans="1:18" x14ac:dyDescent="0.25">
      <c r="A193" s="14"/>
      <c r="B193" s="153" t="str">
        <f t="shared" si="6"/>
        <v/>
      </c>
      <c r="C193" s="14"/>
      <c r="D193" s="460"/>
      <c r="E193" s="446"/>
      <c r="F193" s="471"/>
      <c r="G193" s="460"/>
      <c r="H193" s="472"/>
      <c r="I193" s="14"/>
      <c r="J193" s="164" t="str">
        <f>IF($D193="", "", IF(AND($G193&gt;0, $H193&gt;=$F193), "", WORKDAY($D193, Settings!$P$32, Timesheet!$S$50:$S$89)))</f>
        <v/>
      </c>
      <c r="K193" s="14"/>
      <c r="L193" s="39" t="str">
        <f>IF(OR($D193="", $E193="", $F193=""), "", IF(AND($G193&lt;=$J193, $H193&gt;=$F193), $L$6, IF(AND($G193&gt;$J193, $H193&gt;=$F193), $L$7, IF(AND($G193&gt;0, $H193&lt;$F193), $L$5, IF(Dashboard!$AJ$1&gt;$J193, $L$4, IF(Dashboard!$AJ$1=$J193, $J$7, IF($P193&lt;=$P$6, $J$6, IF(Dashboard!$AJ$1&gt;=$D193, $J$5, $J$4))))))))</f>
        <v/>
      </c>
      <c r="M193" s="14"/>
      <c r="P193" s="39" t="str">
        <f>IF($J193="", "", NETWORKDAYS(Dashboard!$AJ$1, $J193, Timesheet!$S$50:$S$89)-1)</f>
        <v/>
      </c>
      <c r="R193" s="25" t="str">
        <f t="shared" si="7"/>
        <v/>
      </c>
    </row>
    <row r="194" spans="1:18" x14ac:dyDescent="0.25">
      <c r="A194" s="14"/>
      <c r="B194" s="153" t="str">
        <f t="shared" si="6"/>
        <v/>
      </c>
      <c r="C194" s="14"/>
      <c r="D194" s="460"/>
      <c r="E194" s="446"/>
      <c r="F194" s="471"/>
      <c r="G194" s="460"/>
      <c r="H194" s="472"/>
      <c r="I194" s="14"/>
      <c r="J194" s="164" t="str">
        <f>IF($D194="", "", IF(AND($G194&gt;0, $H194&gt;=$F194), "", WORKDAY($D194, Settings!$P$32, Timesheet!$S$50:$S$89)))</f>
        <v/>
      </c>
      <c r="K194" s="14"/>
      <c r="L194" s="39" t="str">
        <f>IF(OR($D194="", $E194="", $F194=""), "", IF(AND($G194&lt;=$J194, $H194&gt;=$F194), $L$6, IF(AND($G194&gt;$J194, $H194&gt;=$F194), $L$7, IF(AND($G194&gt;0, $H194&lt;$F194), $L$5, IF(Dashboard!$AJ$1&gt;$J194, $L$4, IF(Dashboard!$AJ$1=$J194, $J$7, IF($P194&lt;=$P$6, $J$6, IF(Dashboard!$AJ$1&gt;=$D194, $J$5, $J$4))))))))</f>
        <v/>
      </c>
      <c r="M194" s="14"/>
      <c r="P194" s="39" t="str">
        <f>IF($J194="", "", NETWORKDAYS(Dashboard!$AJ$1, $J194, Timesheet!$S$50:$S$89)-1)</f>
        <v/>
      </c>
      <c r="R194" s="25" t="str">
        <f t="shared" si="7"/>
        <v/>
      </c>
    </row>
    <row r="195" spans="1:18" x14ac:dyDescent="0.25">
      <c r="A195" s="14"/>
      <c r="B195" s="153" t="str">
        <f t="shared" si="6"/>
        <v/>
      </c>
      <c r="C195" s="14"/>
      <c r="D195" s="460"/>
      <c r="E195" s="446"/>
      <c r="F195" s="471"/>
      <c r="G195" s="460"/>
      <c r="H195" s="472"/>
      <c r="I195" s="14"/>
      <c r="J195" s="164" t="str">
        <f>IF($D195="", "", IF(AND($G195&gt;0, $H195&gt;=$F195), "", WORKDAY($D195, Settings!$P$32, Timesheet!$S$50:$S$89)))</f>
        <v/>
      </c>
      <c r="K195" s="14"/>
      <c r="L195" s="39" t="str">
        <f>IF(OR($D195="", $E195="", $F195=""), "", IF(AND($G195&lt;=$J195, $H195&gt;=$F195), $L$6, IF(AND($G195&gt;$J195, $H195&gt;=$F195), $L$7, IF(AND($G195&gt;0, $H195&lt;$F195), $L$5, IF(Dashboard!$AJ$1&gt;$J195, $L$4, IF(Dashboard!$AJ$1=$J195, $J$7, IF($P195&lt;=$P$6, $J$6, IF(Dashboard!$AJ$1&gt;=$D195, $J$5, $J$4))))))))</f>
        <v/>
      </c>
      <c r="M195" s="14"/>
      <c r="P195" s="39" t="str">
        <f>IF($J195="", "", NETWORKDAYS(Dashboard!$AJ$1, $J195, Timesheet!$S$50:$S$89)-1)</f>
        <v/>
      </c>
      <c r="R195" s="25" t="str">
        <f t="shared" si="7"/>
        <v/>
      </c>
    </row>
    <row r="196" spans="1:18" x14ac:dyDescent="0.25">
      <c r="A196" s="14"/>
      <c r="B196" s="153" t="str">
        <f t="shared" si="6"/>
        <v/>
      </c>
      <c r="C196" s="14"/>
      <c r="D196" s="460"/>
      <c r="E196" s="446"/>
      <c r="F196" s="471"/>
      <c r="G196" s="460"/>
      <c r="H196" s="472"/>
      <c r="I196" s="14"/>
      <c r="J196" s="164" t="str">
        <f>IF($D196="", "", IF(AND($G196&gt;0, $H196&gt;=$F196), "", WORKDAY($D196, Settings!$P$32, Timesheet!$S$50:$S$89)))</f>
        <v/>
      </c>
      <c r="K196" s="14"/>
      <c r="L196" s="39" t="str">
        <f>IF(OR($D196="", $E196="", $F196=""), "", IF(AND($G196&lt;=$J196, $H196&gt;=$F196), $L$6, IF(AND($G196&gt;$J196, $H196&gt;=$F196), $L$7, IF(AND($G196&gt;0, $H196&lt;$F196), $L$5, IF(Dashboard!$AJ$1&gt;$J196, $L$4, IF(Dashboard!$AJ$1=$J196, $J$7, IF($P196&lt;=$P$6, $J$6, IF(Dashboard!$AJ$1&gt;=$D196, $J$5, $J$4))))))))</f>
        <v/>
      </c>
      <c r="M196" s="14"/>
      <c r="P196" s="39" t="str">
        <f>IF($J196="", "", NETWORKDAYS(Dashboard!$AJ$1, $J196, Timesheet!$S$50:$S$89)-1)</f>
        <v/>
      </c>
      <c r="R196" s="25" t="str">
        <f t="shared" si="7"/>
        <v/>
      </c>
    </row>
    <row r="197" spans="1:18" x14ac:dyDescent="0.25">
      <c r="A197" s="14"/>
      <c r="B197" s="153" t="str">
        <f t="shared" si="6"/>
        <v/>
      </c>
      <c r="C197" s="14"/>
      <c r="D197" s="460"/>
      <c r="E197" s="446"/>
      <c r="F197" s="471"/>
      <c r="G197" s="460"/>
      <c r="H197" s="472"/>
      <c r="I197" s="14"/>
      <c r="J197" s="164" t="str">
        <f>IF($D197="", "", IF(AND($G197&gt;0, $H197&gt;=$F197), "", WORKDAY($D197, Settings!$P$32, Timesheet!$S$50:$S$89)))</f>
        <v/>
      </c>
      <c r="K197" s="14"/>
      <c r="L197" s="39" t="str">
        <f>IF(OR($D197="", $E197="", $F197=""), "", IF(AND($G197&lt;=$J197, $H197&gt;=$F197), $L$6, IF(AND($G197&gt;$J197, $H197&gt;=$F197), $L$7, IF(AND($G197&gt;0, $H197&lt;$F197), $L$5, IF(Dashboard!$AJ$1&gt;$J197, $L$4, IF(Dashboard!$AJ$1=$J197, $J$7, IF($P197&lt;=$P$6, $J$6, IF(Dashboard!$AJ$1&gt;=$D197, $J$5, $J$4))))))))</f>
        <v/>
      </c>
      <c r="M197" s="14"/>
      <c r="P197" s="39" t="str">
        <f>IF($J197="", "", NETWORKDAYS(Dashboard!$AJ$1, $J197, Timesheet!$S$50:$S$89)-1)</f>
        <v/>
      </c>
      <c r="R197" s="25" t="str">
        <f t="shared" si="7"/>
        <v/>
      </c>
    </row>
    <row r="198" spans="1:18" x14ac:dyDescent="0.25">
      <c r="A198" s="14"/>
      <c r="B198" s="153" t="str">
        <f t="shared" si="6"/>
        <v/>
      </c>
      <c r="C198" s="14"/>
      <c r="D198" s="460"/>
      <c r="E198" s="446"/>
      <c r="F198" s="471"/>
      <c r="G198" s="460"/>
      <c r="H198" s="472"/>
      <c r="I198" s="14"/>
      <c r="J198" s="164" t="str">
        <f>IF($D198="", "", IF(AND($G198&gt;0, $H198&gt;=$F198), "", WORKDAY($D198, Settings!$P$32, Timesheet!$S$50:$S$89)))</f>
        <v/>
      </c>
      <c r="K198" s="14"/>
      <c r="L198" s="39" t="str">
        <f>IF(OR($D198="", $E198="", $F198=""), "", IF(AND($G198&lt;=$J198, $H198&gt;=$F198), $L$6, IF(AND($G198&gt;$J198, $H198&gt;=$F198), $L$7, IF(AND($G198&gt;0, $H198&lt;$F198), $L$5, IF(Dashboard!$AJ$1&gt;$J198, $L$4, IF(Dashboard!$AJ$1=$J198, $J$7, IF($P198&lt;=$P$6, $J$6, IF(Dashboard!$AJ$1&gt;=$D198, $J$5, $J$4))))))))</f>
        <v/>
      </c>
      <c r="M198" s="14"/>
      <c r="P198" s="39" t="str">
        <f>IF($J198="", "", NETWORKDAYS(Dashboard!$AJ$1, $J198, Timesheet!$S$50:$S$89)-1)</f>
        <v/>
      </c>
      <c r="R198" s="25" t="str">
        <f t="shared" si="7"/>
        <v/>
      </c>
    </row>
    <row r="199" spans="1:18" x14ac:dyDescent="0.25">
      <c r="A199" s="14"/>
      <c r="B199" s="153" t="str">
        <f t="shared" si="6"/>
        <v/>
      </c>
      <c r="C199" s="14"/>
      <c r="D199" s="460"/>
      <c r="E199" s="446"/>
      <c r="F199" s="471"/>
      <c r="G199" s="460"/>
      <c r="H199" s="472"/>
      <c r="I199" s="14"/>
      <c r="J199" s="164" t="str">
        <f>IF($D199="", "", IF(AND($G199&gt;0, $H199&gt;=$F199), "", WORKDAY($D199, Settings!$P$32, Timesheet!$S$50:$S$89)))</f>
        <v/>
      </c>
      <c r="K199" s="14"/>
      <c r="L199" s="39" t="str">
        <f>IF(OR($D199="", $E199="", $F199=""), "", IF(AND($G199&lt;=$J199, $H199&gt;=$F199), $L$6, IF(AND($G199&gt;$J199, $H199&gt;=$F199), $L$7, IF(AND($G199&gt;0, $H199&lt;$F199), $L$5, IF(Dashboard!$AJ$1&gt;$J199, $L$4, IF(Dashboard!$AJ$1=$J199, $J$7, IF($P199&lt;=$P$6, $J$6, IF(Dashboard!$AJ$1&gt;=$D199, $J$5, $J$4))))))))</f>
        <v/>
      </c>
      <c r="M199" s="14"/>
      <c r="P199" s="39" t="str">
        <f>IF($J199="", "", NETWORKDAYS(Dashboard!$AJ$1, $J199, Timesheet!$S$50:$S$89)-1)</f>
        <v/>
      </c>
      <c r="R199" s="25" t="str">
        <f t="shared" si="7"/>
        <v/>
      </c>
    </row>
    <row r="200" spans="1:18" x14ac:dyDescent="0.25">
      <c r="A200" s="14"/>
      <c r="B200" s="153" t="str">
        <f t="shared" si="6"/>
        <v/>
      </c>
      <c r="C200" s="14"/>
      <c r="D200" s="460"/>
      <c r="E200" s="446"/>
      <c r="F200" s="471"/>
      <c r="G200" s="460"/>
      <c r="H200" s="472"/>
      <c r="I200" s="14"/>
      <c r="J200" s="164" t="str">
        <f>IF($D200="", "", IF(AND($G200&gt;0, $H200&gt;=$F200), "", WORKDAY($D200, Settings!$P$32, Timesheet!$S$50:$S$89)))</f>
        <v/>
      </c>
      <c r="K200" s="14"/>
      <c r="L200" s="39" t="str">
        <f>IF(OR($D200="", $E200="", $F200=""), "", IF(AND($G200&lt;=$J200, $H200&gt;=$F200), $L$6, IF(AND($G200&gt;$J200, $H200&gt;=$F200), $L$7, IF(AND($G200&gt;0, $H200&lt;$F200), $L$5, IF(Dashboard!$AJ$1&gt;$J200, $L$4, IF(Dashboard!$AJ$1=$J200, $J$7, IF($P200&lt;=$P$6, $J$6, IF(Dashboard!$AJ$1&gt;=$D200, $J$5, $J$4))))))))</f>
        <v/>
      </c>
      <c r="M200" s="14"/>
      <c r="P200" s="39" t="str">
        <f>IF($J200="", "", NETWORKDAYS(Dashboard!$AJ$1, $J200, Timesheet!$S$50:$S$89)-1)</f>
        <v/>
      </c>
      <c r="R200" s="25" t="str">
        <f t="shared" si="7"/>
        <v/>
      </c>
    </row>
    <row r="201" spans="1:18" x14ac:dyDescent="0.25">
      <c r="A201" s="14"/>
      <c r="B201" s="153" t="str">
        <f t="shared" si="6"/>
        <v/>
      </c>
      <c r="C201" s="14"/>
      <c r="D201" s="460"/>
      <c r="E201" s="446"/>
      <c r="F201" s="471"/>
      <c r="G201" s="460"/>
      <c r="H201" s="472"/>
      <c r="I201" s="14"/>
      <c r="J201" s="164" t="str">
        <f>IF($D201="", "", IF(AND($G201&gt;0, $H201&gt;=$F201), "", WORKDAY($D201, Settings!$P$32, Timesheet!$S$50:$S$89)))</f>
        <v/>
      </c>
      <c r="K201" s="14"/>
      <c r="L201" s="39" t="str">
        <f>IF(OR($D201="", $E201="", $F201=""), "", IF(AND($G201&lt;=$J201, $H201&gt;=$F201), $L$6, IF(AND($G201&gt;$J201, $H201&gt;=$F201), $L$7, IF(AND($G201&gt;0, $H201&lt;$F201), $L$5, IF(Dashboard!$AJ$1&gt;$J201, $L$4, IF(Dashboard!$AJ$1=$J201, $J$7, IF($P201&lt;=$P$6, $J$6, IF(Dashboard!$AJ$1&gt;=$D201, $J$5, $J$4))))))))</f>
        <v/>
      </c>
      <c r="M201" s="14"/>
      <c r="P201" s="39" t="str">
        <f>IF($J201="", "", NETWORKDAYS(Dashboard!$AJ$1, $J201, Timesheet!$S$50:$S$89)-1)</f>
        <v/>
      </c>
      <c r="R201" s="25" t="str">
        <f t="shared" si="7"/>
        <v/>
      </c>
    </row>
    <row r="202" spans="1:18" x14ac:dyDescent="0.25">
      <c r="A202" s="14"/>
      <c r="B202" s="153" t="str">
        <f t="shared" si="6"/>
        <v/>
      </c>
      <c r="C202" s="14"/>
      <c r="D202" s="460"/>
      <c r="E202" s="446"/>
      <c r="F202" s="471"/>
      <c r="G202" s="460"/>
      <c r="H202" s="472"/>
      <c r="I202" s="14"/>
      <c r="J202" s="164" t="str">
        <f>IF($D202="", "", IF(AND($G202&gt;0, $H202&gt;=$F202), "", WORKDAY($D202, Settings!$P$32, Timesheet!$S$50:$S$89)))</f>
        <v/>
      </c>
      <c r="K202" s="14"/>
      <c r="L202" s="39" t="str">
        <f>IF(OR($D202="", $E202="", $F202=""), "", IF(AND($G202&lt;=$J202, $H202&gt;=$F202), $L$6, IF(AND($G202&gt;$J202, $H202&gt;=$F202), $L$7, IF(AND($G202&gt;0, $H202&lt;$F202), $L$5, IF(Dashboard!$AJ$1&gt;$J202, $L$4, IF(Dashboard!$AJ$1=$J202, $J$7, IF($P202&lt;=$P$6, $J$6, IF(Dashboard!$AJ$1&gt;=$D202, $J$5, $J$4))))))))</f>
        <v/>
      </c>
      <c r="M202" s="14"/>
      <c r="P202" s="39" t="str">
        <f>IF($J202="", "", NETWORKDAYS(Dashboard!$AJ$1, $J202, Timesheet!$S$50:$S$89)-1)</f>
        <v/>
      </c>
      <c r="R202" s="25" t="str">
        <f t="shared" si="7"/>
        <v/>
      </c>
    </row>
    <row r="203" spans="1:18" x14ac:dyDescent="0.25">
      <c r="A203" s="14"/>
      <c r="B203" s="153" t="str">
        <f t="shared" si="6"/>
        <v/>
      </c>
      <c r="C203" s="14"/>
      <c r="D203" s="460"/>
      <c r="E203" s="446"/>
      <c r="F203" s="471"/>
      <c r="G203" s="460"/>
      <c r="H203" s="472"/>
      <c r="I203" s="14"/>
      <c r="J203" s="164" t="str">
        <f>IF($D203="", "", IF(AND($G203&gt;0, $H203&gt;=$F203), "", WORKDAY($D203, Settings!$P$32, Timesheet!$S$50:$S$89)))</f>
        <v/>
      </c>
      <c r="K203" s="14"/>
      <c r="L203" s="39" t="str">
        <f>IF(OR($D203="", $E203="", $F203=""), "", IF(AND($G203&lt;=$J203, $H203&gt;=$F203), $L$6, IF(AND($G203&gt;$J203, $H203&gt;=$F203), $L$7, IF(AND($G203&gt;0, $H203&lt;$F203), $L$5, IF(Dashboard!$AJ$1&gt;$J203, $L$4, IF(Dashboard!$AJ$1=$J203, $J$7, IF($P203&lt;=$P$6, $J$6, IF(Dashboard!$AJ$1&gt;=$D203, $J$5, $J$4))))))))</f>
        <v/>
      </c>
      <c r="M203" s="14"/>
      <c r="P203" s="39" t="str">
        <f>IF($J203="", "", NETWORKDAYS(Dashboard!$AJ$1, $J203, Timesheet!$S$50:$S$89)-1)</f>
        <v/>
      </c>
      <c r="R203" s="25" t="str">
        <f t="shared" si="7"/>
        <v/>
      </c>
    </row>
    <row r="204" spans="1:18" x14ac:dyDescent="0.25">
      <c r="A204" s="14"/>
      <c r="B204" s="153" t="str">
        <f t="shared" ref="B204:B263" si="8">IFERROR(INDEX($B$5:$B$7, MATCH($L204, $D$5:$D$7, 0)), "")</f>
        <v/>
      </c>
      <c r="C204" s="14"/>
      <c r="D204" s="460"/>
      <c r="E204" s="446"/>
      <c r="F204" s="471"/>
      <c r="G204" s="460"/>
      <c r="H204" s="472"/>
      <c r="I204" s="14"/>
      <c r="J204" s="164" t="str">
        <f>IF($D204="", "", IF(AND($G204&gt;0, $H204&gt;=$F204), "", WORKDAY($D204, Settings!$P$32, Timesheet!$S$50:$S$89)))</f>
        <v/>
      </c>
      <c r="K204" s="14"/>
      <c r="L204" s="39" t="str">
        <f>IF(OR($D204="", $E204="", $F204=""), "", IF(AND($G204&lt;=$J204, $H204&gt;=$F204), $L$6, IF(AND($G204&gt;$J204, $H204&gt;=$F204), $L$7, IF(AND($G204&gt;0, $H204&lt;$F204), $L$5, IF(Dashboard!$AJ$1&gt;$J204, $L$4, IF(Dashboard!$AJ$1=$J204, $J$7, IF($P204&lt;=$P$6, $J$6, IF(Dashboard!$AJ$1&gt;=$D204, $J$5, $J$4))))))))</f>
        <v/>
      </c>
      <c r="M204" s="14"/>
      <c r="P204" s="39" t="str">
        <f>IF($J204="", "", NETWORKDAYS(Dashboard!$AJ$1, $J204, Timesheet!$S$50:$S$89)-1)</f>
        <v/>
      </c>
      <c r="R204" s="25" t="str">
        <f t="shared" ref="R204:R263" si="9">IF($L204="", "", IF(COUNTIF($J$4:$J$7, $L204)+COUNTIF($L$4:$L$5, $L204)&gt;0, $R$7, $L204))</f>
        <v/>
      </c>
    </row>
    <row r="205" spans="1:18" x14ac:dyDescent="0.25">
      <c r="A205" s="14"/>
      <c r="B205" s="153" t="str">
        <f t="shared" si="8"/>
        <v/>
      </c>
      <c r="C205" s="14"/>
      <c r="D205" s="460"/>
      <c r="E205" s="446"/>
      <c r="F205" s="471"/>
      <c r="G205" s="460"/>
      <c r="H205" s="472"/>
      <c r="I205" s="14"/>
      <c r="J205" s="164" t="str">
        <f>IF($D205="", "", IF(AND($G205&gt;0, $H205&gt;=$F205), "", WORKDAY($D205, Settings!$P$32, Timesheet!$S$50:$S$89)))</f>
        <v/>
      </c>
      <c r="K205" s="14"/>
      <c r="L205" s="39" t="str">
        <f>IF(OR($D205="", $E205="", $F205=""), "", IF(AND($G205&lt;=$J205, $H205&gt;=$F205), $L$6, IF(AND($G205&gt;$J205, $H205&gt;=$F205), $L$7, IF(AND($G205&gt;0, $H205&lt;$F205), $L$5, IF(Dashboard!$AJ$1&gt;$J205, $L$4, IF(Dashboard!$AJ$1=$J205, $J$7, IF($P205&lt;=$P$6, $J$6, IF(Dashboard!$AJ$1&gt;=$D205, $J$5, $J$4))))))))</f>
        <v/>
      </c>
      <c r="M205" s="14"/>
      <c r="P205" s="39" t="str">
        <f>IF($J205="", "", NETWORKDAYS(Dashboard!$AJ$1, $J205, Timesheet!$S$50:$S$89)-1)</f>
        <v/>
      </c>
      <c r="R205" s="25" t="str">
        <f t="shared" si="9"/>
        <v/>
      </c>
    </row>
    <row r="206" spans="1:18" x14ac:dyDescent="0.25">
      <c r="A206" s="14"/>
      <c r="B206" s="153" t="str">
        <f t="shared" si="8"/>
        <v/>
      </c>
      <c r="C206" s="14"/>
      <c r="D206" s="460"/>
      <c r="E206" s="446"/>
      <c r="F206" s="471"/>
      <c r="G206" s="460"/>
      <c r="H206" s="472"/>
      <c r="I206" s="14"/>
      <c r="J206" s="164" t="str">
        <f>IF($D206="", "", IF(AND($G206&gt;0, $H206&gt;=$F206), "", WORKDAY($D206, Settings!$P$32, Timesheet!$S$50:$S$89)))</f>
        <v/>
      </c>
      <c r="K206" s="14"/>
      <c r="L206" s="39" t="str">
        <f>IF(OR($D206="", $E206="", $F206=""), "", IF(AND($G206&lt;=$J206, $H206&gt;=$F206), $L$6, IF(AND($G206&gt;$J206, $H206&gt;=$F206), $L$7, IF(AND($G206&gt;0, $H206&lt;$F206), $L$5, IF(Dashboard!$AJ$1&gt;$J206, $L$4, IF(Dashboard!$AJ$1=$J206, $J$7, IF($P206&lt;=$P$6, $J$6, IF(Dashboard!$AJ$1&gt;=$D206, $J$5, $J$4))))))))</f>
        <v/>
      </c>
      <c r="M206" s="14"/>
      <c r="P206" s="39" t="str">
        <f>IF($J206="", "", NETWORKDAYS(Dashboard!$AJ$1, $J206, Timesheet!$S$50:$S$89)-1)</f>
        <v/>
      </c>
      <c r="R206" s="25" t="str">
        <f t="shared" si="9"/>
        <v/>
      </c>
    </row>
    <row r="207" spans="1:18" x14ac:dyDescent="0.25">
      <c r="A207" s="14"/>
      <c r="B207" s="153" t="str">
        <f t="shared" si="8"/>
        <v/>
      </c>
      <c r="C207" s="14"/>
      <c r="D207" s="460"/>
      <c r="E207" s="446"/>
      <c r="F207" s="471"/>
      <c r="G207" s="460"/>
      <c r="H207" s="472"/>
      <c r="I207" s="14"/>
      <c r="J207" s="164" t="str">
        <f>IF($D207="", "", IF(AND($G207&gt;0, $H207&gt;=$F207), "", WORKDAY($D207, Settings!$P$32, Timesheet!$S$50:$S$89)))</f>
        <v/>
      </c>
      <c r="K207" s="14"/>
      <c r="L207" s="39" t="str">
        <f>IF(OR($D207="", $E207="", $F207=""), "", IF(AND($G207&lt;=$J207, $H207&gt;=$F207), $L$6, IF(AND($G207&gt;$J207, $H207&gt;=$F207), $L$7, IF(AND($G207&gt;0, $H207&lt;$F207), $L$5, IF(Dashboard!$AJ$1&gt;$J207, $L$4, IF(Dashboard!$AJ$1=$J207, $J$7, IF($P207&lt;=$P$6, $J$6, IF(Dashboard!$AJ$1&gt;=$D207, $J$5, $J$4))))))))</f>
        <v/>
      </c>
      <c r="M207" s="14"/>
      <c r="P207" s="39" t="str">
        <f>IF($J207="", "", NETWORKDAYS(Dashboard!$AJ$1, $J207, Timesheet!$S$50:$S$89)-1)</f>
        <v/>
      </c>
      <c r="R207" s="25" t="str">
        <f t="shared" si="9"/>
        <v/>
      </c>
    </row>
    <row r="208" spans="1:18" x14ac:dyDescent="0.25">
      <c r="A208" s="14"/>
      <c r="B208" s="153" t="str">
        <f t="shared" si="8"/>
        <v/>
      </c>
      <c r="C208" s="14"/>
      <c r="D208" s="460"/>
      <c r="E208" s="446"/>
      <c r="F208" s="471"/>
      <c r="G208" s="460"/>
      <c r="H208" s="472"/>
      <c r="I208" s="14"/>
      <c r="J208" s="164" t="str">
        <f>IF($D208="", "", IF(AND($G208&gt;0, $H208&gt;=$F208), "", WORKDAY($D208, Settings!$P$32, Timesheet!$S$50:$S$89)))</f>
        <v/>
      </c>
      <c r="K208" s="14"/>
      <c r="L208" s="39" t="str">
        <f>IF(OR($D208="", $E208="", $F208=""), "", IF(AND($G208&lt;=$J208, $H208&gt;=$F208), $L$6, IF(AND($G208&gt;$J208, $H208&gt;=$F208), $L$7, IF(AND($G208&gt;0, $H208&lt;$F208), $L$5, IF(Dashboard!$AJ$1&gt;$J208, $L$4, IF(Dashboard!$AJ$1=$J208, $J$7, IF($P208&lt;=$P$6, $J$6, IF(Dashboard!$AJ$1&gt;=$D208, $J$5, $J$4))))))))</f>
        <v/>
      </c>
      <c r="M208" s="14"/>
      <c r="P208" s="39" t="str">
        <f>IF($J208="", "", NETWORKDAYS(Dashboard!$AJ$1, $J208, Timesheet!$S$50:$S$89)-1)</f>
        <v/>
      </c>
      <c r="R208" s="25" t="str">
        <f t="shared" si="9"/>
        <v/>
      </c>
    </row>
    <row r="209" spans="1:18" x14ac:dyDescent="0.25">
      <c r="A209" s="14"/>
      <c r="B209" s="153" t="str">
        <f t="shared" si="8"/>
        <v/>
      </c>
      <c r="C209" s="14"/>
      <c r="D209" s="460"/>
      <c r="E209" s="446"/>
      <c r="F209" s="471"/>
      <c r="G209" s="460"/>
      <c r="H209" s="472"/>
      <c r="I209" s="14"/>
      <c r="J209" s="164" t="str">
        <f>IF($D209="", "", IF(AND($G209&gt;0, $H209&gt;=$F209), "", WORKDAY($D209, Settings!$P$32, Timesheet!$S$50:$S$89)))</f>
        <v/>
      </c>
      <c r="K209" s="14"/>
      <c r="L209" s="39" t="str">
        <f>IF(OR($D209="", $E209="", $F209=""), "", IF(AND($G209&lt;=$J209, $H209&gt;=$F209), $L$6, IF(AND($G209&gt;$J209, $H209&gt;=$F209), $L$7, IF(AND($G209&gt;0, $H209&lt;$F209), $L$5, IF(Dashboard!$AJ$1&gt;$J209, $L$4, IF(Dashboard!$AJ$1=$J209, $J$7, IF($P209&lt;=$P$6, $J$6, IF(Dashboard!$AJ$1&gt;=$D209, $J$5, $J$4))))))))</f>
        <v/>
      </c>
      <c r="M209" s="14"/>
      <c r="P209" s="39" t="str">
        <f>IF($J209="", "", NETWORKDAYS(Dashboard!$AJ$1, $J209, Timesheet!$S$50:$S$89)-1)</f>
        <v/>
      </c>
      <c r="R209" s="25" t="str">
        <f t="shared" si="9"/>
        <v/>
      </c>
    </row>
    <row r="210" spans="1:18" x14ac:dyDescent="0.25">
      <c r="A210" s="14"/>
      <c r="B210" s="153" t="str">
        <f t="shared" si="8"/>
        <v/>
      </c>
      <c r="C210" s="14"/>
      <c r="D210" s="460"/>
      <c r="E210" s="446"/>
      <c r="F210" s="471"/>
      <c r="G210" s="460"/>
      <c r="H210" s="472"/>
      <c r="I210" s="14"/>
      <c r="J210" s="164" t="str">
        <f>IF($D210="", "", IF(AND($G210&gt;0, $H210&gt;=$F210), "", WORKDAY($D210, Settings!$P$32, Timesheet!$S$50:$S$89)))</f>
        <v/>
      </c>
      <c r="K210" s="14"/>
      <c r="L210" s="39" t="str">
        <f>IF(OR($D210="", $E210="", $F210=""), "", IF(AND($G210&lt;=$J210, $H210&gt;=$F210), $L$6, IF(AND($G210&gt;$J210, $H210&gt;=$F210), $L$7, IF(AND($G210&gt;0, $H210&lt;$F210), $L$5, IF(Dashboard!$AJ$1&gt;$J210, $L$4, IF(Dashboard!$AJ$1=$J210, $J$7, IF($P210&lt;=$P$6, $J$6, IF(Dashboard!$AJ$1&gt;=$D210, $J$5, $J$4))))))))</f>
        <v/>
      </c>
      <c r="M210" s="14"/>
      <c r="P210" s="39" t="str">
        <f>IF($J210="", "", NETWORKDAYS(Dashboard!$AJ$1, $J210, Timesheet!$S$50:$S$89)-1)</f>
        <v/>
      </c>
      <c r="R210" s="25" t="str">
        <f t="shared" si="9"/>
        <v/>
      </c>
    </row>
    <row r="211" spans="1:18" x14ac:dyDescent="0.25">
      <c r="A211" s="14"/>
      <c r="B211" s="153" t="str">
        <f t="shared" si="8"/>
        <v/>
      </c>
      <c r="C211" s="14"/>
      <c r="D211" s="460"/>
      <c r="E211" s="446"/>
      <c r="F211" s="471"/>
      <c r="G211" s="460"/>
      <c r="H211" s="472"/>
      <c r="I211" s="14"/>
      <c r="J211" s="164" t="str">
        <f>IF($D211="", "", IF(AND($G211&gt;0, $H211&gt;=$F211), "", WORKDAY($D211, Settings!$P$32, Timesheet!$S$50:$S$89)))</f>
        <v/>
      </c>
      <c r="K211" s="14"/>
      <c r="L211" s="39" t="str">
        <f>IF(OR($D211="", $E211="", $F211=""), "", IF(AND($G211&lt;=$J211, $H211&gt;=$F211), $L$6, IF(AND($G211&gt;$J211, $H211&gt;=$F211), $L$7, IF(AND($G211&gt;0, $H211&lt;$F211), $L$5, IF(Dashboard!$AJ$1&gt;$J211, $L$4, IF(Dashboard!$AJ$1=$J211, $J$7, IF($P211&lt;=$P$6, $J$6, IF(Dashboard!$AJ$1&gt;=$D211, $J$5, $J$4))))))))</f>
        <v/>
      </c>
      <c r="M211" s="14"/>
      <c r="P211" s="39" t="str">
        <f>IF($J211="", "", NETWORKDAYS(Dashboard!$AJ$1, $J211, Timesheet!$S$50:$S$89)-1)</f>
        <v/>
      </c>
      <c r="R211" s="25" t="str">
        <f t="shared" si="9"/>
        <v/>
      </c>
    </row>
    <row r="212" spans="1:18" x14ac:dyDescent="0.25">
      <c r="A212" s="14"/>
      <c r="B212" s="153" t="str">
        <f t="shared" si="8"/>
        <v/>
      </c>
      <c r="C212" s="14"/>
      <c r="D212" s="460"/>
      <c r="E212" s="446"/>
      <c r="F212" s="471"/>
      <c r="G212" s="460"/>
      <c r="H212" s="472"/>
      <c r="I212" s="14"/>
      <c r="J212" s="164" t="str">
        <f>IF($D212="", "", IF(AND($G212&gt;0, $H212&gt;=$F212), "", WORKDAY($D212, Settings!$P$32, Timesheet!$S$50:$S$89)))</f>
        <v/>
      </c>
      <c r="K212" s="14"/>
      <c r="L212" s="39" t="str">
        <f>IF(OR($D212="", $E212="", $F212=""), "", IF(AND($G212&lt;=$J212, $H212&gt;=$F212), $L$6, IF(AND($G212&gt;$J212, $H212&gt;=$F212), $L$7, IF(AND($G212&gt;0, $H212&lt;$F212), $L$5, IF(Dashboard!$AJ$1&gt;$J212, $L$4, IF(Dashboard!$AJ$1=$J212, $J$7, IF($P212&lt;=$P$6, $J$6, IF(Dashboard!$AJ$1&gt;=$D212, $J$5, $J$4))))))))</f>
        <v/>
      </c>
      <c r="M212" s="14"/>
      <c r="P212" s="39" t="str">
        <f>IF($J212="", "", NETWORKDAYS(Dashboard!$AJ$1, $J212, Timesheet!$S$50:$S$89)-1)</f>
        <v/>
      </c>
      <c r="R212" s="25" t="str">
        <f t="shared" si="9"/>
        <v/>
      </c>
    </row>
    <row r="213" spans="1:18" x14ac:dyDescent="0.25">
      <c r="A213" s="14"/>
      <c r="B213" s="153" t="str">
        <f t="shared" si="8"/>
        <v/>
      </c>
      <c r="C213" s="14"/>
      <c r="D213" s="460"/>
      <c r="E213" s="446"/>
      <c r="F213" s="471"/>
      <c r="G213" s="460"/>
      <c r="H213" s="472"/>
      <c r="I213" s="14"/>
      <c r="J213" s="164" t="str">
        <f>IF($D213="", "", IF(AND($G213&gt;0, $H213&gt;=$F213), "", WORKDAY($D213, Settings!$P$32, Timesheet!$S$50:$S$89)))</f>
        <v/>
      </c>
      <c r="K213" s="14"/>
      <c r="L213" s="39" t="str">
        <f>IF(OR($D213="", $E213="", $F213=""), "", IF(AND($G213&lt;=$J213, $H213&gt;=$F213), $L$6, IF(AND($G213&gt;$J213, $H213&gt;=$F213), $L$7, IF(AND($G213&gt;0, $H213&lt;$F213), $L$5, IF(Dashboard!$AJ$1&gt;$J213, $L$4, IF(Dashboard!$AJ$1=$J213, $J$7, IF($P213&lt;=$P$6, $J$6, IF(Dashboard!$AJ$1&gt;=$D213, $J$5, $J$4))))))))</f>
        <v/>
      </c>
      <c r="M213" s="14"/>
      <c r="P213" s="39" t="str">
        <f>IF($J213="", "", NETWORKDAYS(Dashboard!$AJ$1, $J213, Timesheet!$S$50:$S$89)-1)</f>
        <v/>
      </c>
      <c r="R213" s="25" t="str">
        <f t="shared" si="9"/>
        <v/>
      </c>
    </row>
    <row r="214" spans="1:18" x14ac:dyDescent="0.25">
      <c r="A214" s="14"/>
      <c r="B214" s="153" t="str">
        <f t="shared" si="8"/>
        <v/>
      </c>
      <c r="C214" s="14"/>
      <c r="D214" s="460"/>
      <c r="E214" s="446"/>
      <c r="F214" s="471"/>
      <c r="G214" s="460"/>
      <c r="H214" s="472"/>
      <c r="I214" s="14"/>
      <c r="J214" s="164" t="str">
        <f>IF($D214="", "", IF(AND($G214&gt;0, $H214&gt;=$F214), "", WORKDAY($D214, Settings!$P$32, Timesheet!$S$50:$S$89)))</f>
        <v/>
      </c>
      <c r="K214" s="14"/>
      <c r="L214" s="39" t="str">
        <f>IF(OR($D214="", $E214="", $F214=""), "", IF(AND($G214&lt;=$J214, $H214&gt;=$F214), $L$6, IF(AND($G214&gt;$J214, $H214&gt;=$F214), $L$7, IF(AND($G214&gt;0, $H214&lt;$F214), $L$5, IF(Dashboard!$AJ$1&gt;$J214, $L$4, IF(Dashboard!$AJ$1=$J214, $J$7, IF($P214&lt;=$P$6, $J$6, IF(Dashboard!$AJ$1&gt;=$D214, $J$5, $J$4))))))))</f>
        <v/>
      </c>
      <c r="M214" s="14"/>
      <c r="P214" s="39" t="str">
        <f>IF($J214="", "", NETWORKDAYS(Dashboard!$AJ$1, $J214, Timesheet!$S$50:$S$89)-1)</f>
        <v/>
      </c>
      <c r="R214" s="25" t="str">
        <f t="shared" si="9"/>
        <v/>
      </c>
    </row>
    <row r="215" spans="1:18" x14ac:dyDescent="0.25">
      <c r="A215" s="14"/>
      <c r="B215" s="153" t="str">
        <f t="shared" si="8"/>
        <v/>
      </c>
      <c r="C215" s="14"/>
      <c r="D215" s="460"/>
      <c r="E215" s="446"/>
      <c r="F215" s="471"/>
      <c r="G215" s="460"/>
      <c r="H215" s="472"/>
      <c r="I215" s="14"/>
      <c r="J215" s="164" t="str">
        <f>IF($D215="", "", IF(AND($G215&gt;0, $H215&gt;=$F215), "", WORKDAY($D215, Settings!$P$32, Timesheet!$S$50:$S$89)))</f>
        <v/>
      </c>
      <c r="K215" s="14"/>
      <c r="L215" s="39" t="str">
        <f>IF(OR($D215="", $E215="", $F215=""), "", IF(AND($G215&lt;=$J215, $H215&gt;=$F215), $L$6, IF(AND($G215&gt;$J215, $H215&gt;=$F215), $L$7, IF(AND($G215&gt;0, $H215&lt;$F215), $L$5, IF(Dashboard!$AJ$1&gt;$J215, $L$4, IF(Dashboard!$AJ$1=$J215, $J$7, IF($P215&lt;=$P$6, $J$6, IF(Dashboard!$AJ$1&gt;=$D215, $J$5, $J$4))))))))</f>
        <v/>
      </c>
      <c r="M215" s="14"/>
      <c r="P215" s="39" t="str">
        <f>IF($J215="", "", NETWORKDAYS(Dashboard!$AJ$1, $J215, Timesheet!$S$50:$S$89)-1)</f>
        <v/>
      </c>
      <c r="R215" s="25" t="str">
        <f t="shared" si="9"/>
        <v/>
      </c>
    </row>
    <row r="216" spans="1:18" x14ac:dyDescent="0.25">
      <c r="A216" s="14"/>
      <c r="B216" s="153" t="str">
        <f t="shared" si="8"/>
        <v/>
      </c>
      <c r="C216" s="14"/>
      <c r="D216" s="460"/>
      <c r="E216" s="446"/>
      <c r="F216" s="471"/>
      <c r="G216" s="460"/>
      <c r="H216" s="472"/>
      <c r="I216" s="14"/>
      <c r="J216" s="164" t="str">
        <f>IF($D216="", "", IF(AND($G216&gt;0, $H216&gt;=$F216), "", WORKDAY($D216, Settings!$P$32, Timesheet!$S$50:$S$89)))</f>
        <v/>
      </c>
      <c r="K216" s="14"/>
      <c r="L216" s="39" t="str">
        <f>IF(OR($D216="", $E216="", $F216=""), "", IF(AND($G216&lt;=$J216, $H216&gt;=$F216), $L$6, IF(AND($G216&gt;$J216, $H216&gt;=$F216), $L$7, IF(AND($G216&gt;0, $H216&lt;$F216), $L$5, IF(Dashboard!$AJ$1&gt;$J216, $L$4, IF(Dashboard!$AJ$1=$J216, $J$7, IF($P216&lt;=$P$6, $J$6, IF(Dashboard!$AJ$1&gt;=$D216, $J$5, $J$4))))))))</f>
        <v/>
      </c>
      <c r="M216" s="14"/>
      <c r="P216" s="39" t="str">
        <f>IF($J216="", "", NETWORKDAYS(Dashboard!$AJ$1, $J216, Timesheet!$S$50:$S$89)-1)</f>
        <v/>
      </c>
      <c r="R216" s="25" t="str">
        <f t="shared" si="9"/>
        <v/>
      </c>
    </row>
    <row r="217" spans="1:18" x14ac:dyDescent="0.25">
      <c r="A217" s="14"/>
      <c r="B217" s="153" t="str">
        <f t="shared" si="8"/>
        <v/>
      </c>
      <c r="C217" s="14"/>
      <c r="D217" s="460"/>
      <c r="E217" s="446"/>
      <c r="F217" s="471"/>
      <c r="G217" s="460"/>
      <c r="H217" s="472"/>
      <c r="I217" s="14"/>
      <c r="J217" s="164" t="str">
        <f>IF($D217="", "", IF(AND($G217&gt;0, $H217&gt;=$F217), "", WORKDAY($D217, Settings!$P$32, Timesheet!$S$50:$S$89)))</f>
        <v/>
      </c>
      <c r="K217" s="14"/>
      <c r="L217" s="39" t="str">
        <f>IF(OR($D217="", $E217="", $F217=""), "", IF(AND($G217&lt;=$J217, $H217&gt;=$F217), $L$6, IF(AND($G217&gt;$J217, $H217&gt;=$F217), $L$7, IF(AND($G217&gt;0, $H217&lt;$F217), $L$5, IF(Dashboard!$AJ$1&gt;$J217, $L$4, IF(Dashboard!$AJ$1=$J217, $J$7, IF($P217&lt;=$P$6, $J$6, IF(Dashboard!$AJ$1&gt;=$D217, $J$5, $J$4))))))))</f>
        <v/>
      </c>
      <c r="M217" s="14"/>
      <c r="P217" s="39" t="str">
        <f>IF($J217="", "", NETWORKDAYS(Dashboard!$AJ$1, $J217, Timesheet!$S$50:$S$89)-1)</f>
        <v/>
      </c>
      <c r="R217" s="25" t="str">
        <f t="shared" si="9"/>
        <v/>
      </c>
    </row>
    <row r="218" spans="1:18" x14ac:dyDescent="0.25">
      <c r="A218" s="14"/>
      <c r="B218" s="153" t="str">
        <f t="shared" si="8"/>
        <v/>
      </c>
      <c r="C218" s="14"/>
      <c r="D218" s="460"/>
      <c r="E218" s="446"/>
      <c r="F218" s="471"/>
      <c r="G218" s="460"/>
      <c r="H218" s="472"/>
      <c r="I218" s="14"/>
      <c r="J218" s="164" t="str">
        <f>IF($D218="", "", IF(AND($G218&gt;0, $H218&gt;=$F218), "", WORKDAY($D218, Settings!$P$32, Timesheet!$S$50:$S$89)))</f>
        <v/>
      </c>
      <c r="K218" s="14"/>
      <c r="L218" s="39" t="str">
        <f>IF(OR($D218="", $E218="", $F218=""), "", IF(AND($G218&lt;=$J218, $H218&gt;=$F218), $L$6, IF(AND($G218&gt;$J218, $H218&gt;=$F218), $L$7, IF(AND($G218&gt;0, $H218&lt;$F218), $L$5, IF(Dashboard!$AJ$1&gt;$J218, $L$4, IF(Dashboard!$AJ$1=$J218, $J$7, IF($P218&lt;=$P$6, $J$6, IF(Dashboard!$AJ$1&gt;=$D218, $J$5, $J$4))))))))</f>
        <v/>
      </c>
      <c r="M218" s="14"/>
      <c r="P218" s="39" t="str">
        <f>IF($J218="", "", NETWORKDAYS(Dashboard!$AJ$1, $J218, Timesheet!$S$50:$S$89)-1)</f>
        <v/>
      </c>
      <c r="R218" s="25" t="str">
        <f t="shared" si="9"/>
        <v/>
      </c>
    </row>
    <row r="219" spans="1:18" x14ac:dyDescent="0.25">
      <c r="A219" s="14"/>
      <c r="B219" s="153" t="str">
        <f t="shared" si="8"/>
        <v/>
      </c>
      <c r="C219" s="14"/>
      <c r="D219" s="460"/>
      <c r="E219" s="446"/>
      <c r="F219" s="471"/>
      <c r="G219" s="460"/>
      <c r="H219" s="472"/>
      <c r="I219" s="14"/>
      <c r="J219" s="164" t="str">
        <f>IF($D219="", "", IF(AND($G219&gt;0, $H219&gt;=$F219), "", WORKDAY($D219, Settings!$P$32, Timesheet!$S$50:$S$89)))</f>
        <v/>
      </c>
      <c r="K219" s="14"/>
      <c r="L219" s="39" t="str">
        <f>IF(OR($D219="", $E219="", $F219=""), "", IF(AND($G219&lt;=$J219, $H219&gt;=$F219), $L$6, IF(AND($G219&gt;$J219, $H219&gt;=$F219), $L$7, IF(AND($G219&gt;0, $H219&lt;$F219), $L$5, IF(Dashboard!$AJ$1&gt;$J219, $L$4, IF(Dashboard!$AJ$1=$J219, $J$7, IF($P219&lt;=$P$6, $J$6, IF(Dashboard!$AJ$1&gt;=$D219, $J$5, $J$4))))))))</f>
        <v/>
      </c>
      <c r="M219" s="14"/>
      <c r="P219" s="39" t="str">
        <f>IF($J219="", "", NETWORKDAYS(Dashboard!$AJ$1, $J219, Timesheet!$S$50:$S$89)-1)</f>
        <v/>
      </c>
      <c r="R219" s="25" t="str">
        <f t="shared" si="9"/>
        <v/>
      </c>
    </row>
    <row r="220" spans="1:18" x14ac:dyDescent="0.25">
      <c r="A220" s="14"/>
      <c r="B220" s="153" t="str">
        <f t="shared" si="8"/>
        <v/>
      </c>
      <c r="C220" s="14"/>
      <c r="D220" s="460"/>
      <c r="E220" s="446"/>
      <c r="F220" s="471"/>
      <c r="G220" s="460"/>
      <c r="H220" s="472"/>
      <c r="I220" s="14"/>
      <c r="J220" s="164" t="str">
        <f>IF($D220="", "", IF(AND($G220&gt;0, $H220&gt;=$F220), "", WORKDAY($D220, Settings!$P$32, Timesheet!$S$50:$S$89)))</f>
        <v/>
      </c>
      <c r="K220" s="14"/>
      <c r="L220" s="39" t="str">
        <f>IF(OR($D220="", $E220="", $F220=""), "", IF(AND($G220&lt;=$J220, $H220&gt;=$F220), $L$6, IF(AND($G220&gt;$J220, $H220&gt;=$F220), $L$7, IF(AND($G220&gt;0, $H220&lt;$F220), $L$5, IF(Dashboard!$AJ$1&gt;$J220, $L$4, IF(Dashboard!$AJ$1=$J220, $J$7, IF($P220&lt;=$P$6, $J$6, IF(Dashboard!$AJ$1&gt;=$D220, $J$5, $J$4))))))))</f>
        <v/>
      </c>
      <c r="M220" s="14"/>
      <c r="P220" s="39" t="str">
        <f>IF($J220="", "", NETWORKDAYS(Dashboard!$AJ$1, $J220, Timesheet!$S$50:$S$89)-1)</f>
        <v/>
      </c>
      <c r="R220" s="25" t="str">
        <f t="shared" si="9"/>
        <v/>
      </c>
    </row>
    <row r="221" spans="1:18" x14ac:dyDescent="0.25">
      <c r="A221" s="14"/>
      <c r="B221" s="153" t="str">
        <f t="shared" si="8"/>
        <v/>
      </c>
      <c r="C221" s="14"/>
      <c r="D221" s="460"/>
      <c r="E221" s="446"/>
      <c r="F221" s="471"/>
      <c r="G221" s="460"/>
      <c r="H221" s="472"/>
      <c r="I221" s="14"/>
      <c r="J221" s="164" t="str">
        <f>IF($D221="", "", IF(AND($G221&gt;0, $H221&gt;=$F221), "", WORKDAY($D221, Settings!$P$32, Timesheet!$S$50:$S$89)))</f>
        <v/>
      </c>
      <c r="K221" s="14"/>
      <c r="L221" s="39" t="str">
        <f>IF(OR($D221="", $E221="", $F221=""), "", IF(AND($G221&lt;=$J221, $H221&gt;=$F221), $L$6, IF(AND($G221&gt;$J221, $H221&gt;=$F221), $L$7, IF(AND($G221&gt;0, $H221&lt;$F221), $L$5, IF(Dashboard!$AJ$1&gt;$J221, $L$4, IF(Dashboard!$AJ$1=$J221, $J$7, IF($P221&lt;=$P$6, $J$6, IF(Dashboard!$AJ$1&gt;=$D221, $J$5, $J$4))))))))</f>
        <v/>
      </c>
      <c r="M221" s="14"/>
      <c r="P221" s="39" t="str">
        <f>IF($J221="", "", NETWORKDAYS(Dashboard!$AJ$1, $J221, Timesheet!$S$50:$S$89)-1)</f>
        <v/>
      </c>
      <c r="R221" s="25" t="str">
        <f t="shared" si="9"/>
        <v/>
      </c>
    </row>
    <row r="222" spans="1:18" x14ac:dyDescent="0.25">
      <c r="A222" s="14"/>
      <c r="B222" s="153" t="str">
        <f t="shared" si="8"/>
        <v/>
      </c>
      <c r="C222" s="14"/>
      <c r="D222" s="460"/>
      <c r="E222" s="446"/>
      <c r="F222" s="471"/>
      <c r="G222" s="460"/>
      <c r="H222" s="472"/>
      <c r="I222" s="14"/>
      <c r="J222" s="164" t="str">
        <f>IF($D222="", "", IF(AND($G222&gt;0, $H222&gt;=$F222), "", WORKDAY($D222, Settings!$P$32, Timesheet!$S$50:$S$89)))</f>
        <v/>
      </c>
      <c r="K222" s="14"/>
      <c r="L222" s="39" t="str">
        <f>IF(OR($D222="", $E222="", $F222=""), "", IF(AND($G222&lt;=$J222, $H222&gt;=$F222), $L$6, IF(AND($G222&gt;$J222, $H222&gt;=$F222), $L$7, IF(AND($G222&gt;0, $H222&lt;$F222), $L$5, IF(Dashboard!$AJ$1&gt;$J222, $L$4, IF(Dashboard!$AJ$1=$J222, $J$7, IF($P222&lt;=$P$6, $J$6, IF(Dashboard!$AJ$1&gt;=$D222, $J$5, $J$4))))))))</f>
        <v/>
      </c>
      <c r="M222" s="14"/>
      <c r="P222" s="39" t="str">
        <f>IF($J222="", "", NETWORKDAYS(Dashboard!$AJ$1, $J222, Timesheet!$S$50:$S$89)-1)</f>
        <v/>
      </c>
      <c r="R222" s="25" t="str">
        <f t="shared" si="9"/>
        <v/>
      </c>
    </row>
    <row r="223" spans="1:18" x14ac:dyDescent="0.25">
      <c r="A223" s="14"/>
      <c r="B223" s="153" t="str">
        <f t="shared" si="8"/>
        <v/>
      </c>
      <c r="C223" s="14"/>
      <c r="D223" s="460"/>
      <c r="E223" s="446"/>
      <c r="F223" s="471"/>
      <c r="G223" s="460"/>
      <c r="H223" s="472"/>
      <c r="I223" s="14"/>
      <c r="J223" s="164" t="str">
        <f>IF($D223="", "", IF(AND($G223&gt;0, $H223&gt;=$F223), "", WORKDAY($D223, Settings!$P$32, Timesheet!$S$50:$S$89)))</f>
        <v/>
      </c>
      <c r="K223" s="14"/>
      <c r="L223" s="39" t="str">
        <f>IF(OR($D223="", $E223="", $F223=""), "", IF(AND($G223&lt;=$J223, $H223&gt;=$F223), $L$6, IF(AND($G223&gt;$J223, $H223&gt;=$F223), $L$7, IF(AND($G223&gt;0, $H223&lt;$F223), $L$5, IF(Dashboard!$AJ$1&gt;$J223, $L$4, IF(Dashboard!$AJ$1=$J223, $J$7, IF($P223&lt;=$P$6, $J$6, IF(Dashboard!$AJ$1&gt;=$D223, $J$5, $J$4))))))))</f>
        <v/>
      </c>
      <c r="M223" s="14"/>
      <c r="P223" s="39" t="str">
        <f>IF($J223="", "", NETWORKDAYS(Dashboard!$AJ$1, $J223, Timesheet!$S$50:$S$89)-1)</f>
        <v/>
      </c>
      <c r="R223" s="25" t="str">
        <f t="shared" si="9"/>
        <v/>
      </c>
    </row>
    <row r="224" spans="1:18" x14ac:dyDescent="0.25">
      <c r="A224" s="14"/>
      <c r="B224" s="153" t="str">
        <f t="shared" si="8"/>
        <v/>
      </c>
      <c r="C224" s="14"/>
      <c r="D224" s="460"/>
      <c r="E224" s="446"/>
      <c r="F224" s="471"/>
      <c r="G224" s="460"/>
      <c r="H224" s="472"/>
      <c r="I224" s="14"/>
      <c r="J224" s="164" t="str">
        <f>IF($D224="", "", IF(AND($G224&gt;0, $H224&gt;=$F224), "", WORKDAY($D224, Settings!$P$32, Timesheet!$S$50:$S$89)))</f>
        <v/>
      </c>
      <c r="K224" s="14"/>
      <c r="L224" s="39" t="str">
        <f>IF(OR($D224="", $E224="", $F224=""), "", IF(AND($G224&lt;=$J224, $H224&gt;=$F224), $L$6, IF(AND($G224&gt;$J224, $H224&gt;=$F224), $L$7, IF(AND($G224&gt;0, $H224&lt;$F224), $L$5, IF(Dashboard!$AJ$1&gt;$J224, $L$4, IF(Dashboard!$AJ$1=$J224, $J$7, IF($P224&lt;=$P$6, $J$6, IF(Dashboard!$AJ$1&gt;=$D224, $J$5, $J$4))))))))</f>
        <v/>
      </c>
      <c r="M224" s="14"/>
      <c r="P224" s="39" t="str">
        <f>IF($J224="", "", NETWORKDAYS(Dashboard!$AJ$1, $J224, Timesheet!$S$50:$S$89)-1)</f>
        <v/>
      </c>
      <c r="R224" s="25" t="str">
        <f t="shared" si="9"/>
        <v/>
      </c>
    </row>
    <row r="225" spans="1:18" x14ac:dyDescent="0.25">
      <c r="A225" s="14"/>
      <c r="B225" s="153" t="str">
        <f t="shared" si="8"/>
        <v/>
      </c>
      <c r="C225" s="14"/>
      <c r="D225" s="460"/>
      <c r="E225" s="446"/>
      <c r="F225" s="471"/>
      <c r="G225" s="460"/>
      <c r="H225" s="472"/>
      <c r="I225" s="14"/>
      <c r="J225" s="164" t="str">
        <f>IF($D225="", "", IF(AND($G225&gt;0, $H225&gt;=$F225), "", WORKDAY($D225, Settings!$P$32, Timesheet!$S$50:$S$89)))</f>
        <v/>
      </c>
      <c r="K225" s="14"/>
      <c r="L225" s="39" t="str">
        <f>IF(OR($D225="", $E225="", $F225=""), "", IF(AND($G225&lt;=$J225, $H225&gt;=$F225), $L$6, IF(AND($G225&gt;$J225, $H225&gt;=$F225), $L$7, IF(AND($G225&gt;0, $H225&lt;$F225), $L$5, IF(Dashboard!$AJ$1&gt;$J225, $L$4, IF(Dashboard!$AJ$1=$J225, $J$7, IF($P225&lt;=$P$6, $J$6, IF(Dashboard!$AJ$1&gt;=$D225, $J$5, $J$4))))))))</f>
        <v/>
      </c>
      <c r="M225" s="14"/>
      <c r="P225" s="39" t="str">
        <f>IF($J225="", "", NETWORKDAYS(Dashboard!$AJ$1, $J225, Timesheet!$S$50:$S$89)-1)</f>
        <v/>
      </c>
      <c r="R225" s="25" t="str">
        <f t="shared" si="9"/>
        <v/>
      </c>
    </row>
    <row r="226" spans="1:18" x14ac:dyDescent="0.25">
      <c r="A226" s="14"/>
      <c r="B226" s="153" t="str">
        <f t="shared" si="8"/>
        <v/>
      </c>
      <c r="C226" s="14"/>
      <c r="D226" s="460"/>
      <c r="E226" s="446"/>
      <c r="F226" s="471"/>
      <c r="G226" s="460"/>
      <c r="H226" s="472"/>
      <c r="I226" s="14"/>
      <c r="J226" s="164" t="str">
        <f>IF($D226="", "", IF(AND($G226&gt;0, $H226&gt;=$F226), "", WORKDAY($D226, Settings!$P$32, Timesheet!$S$50:$S$89)))</f>
        <v/>
      </c>
      <c r="K226" s="14"/>
      <c r="L226" s="39" t="str">
        <f>IF(OR($D226="", $E226="", $F226=""), "", IF(AND($G226&lt;=$J226, $H226&gt;=$F226), $L$6, IF(AND($G226&gt;$J226, $H226&gt;=$F226), $L$7, IF(AND($G226&gt;0, $H226&lt;$F226), $L$5, IF(Dashboard!$AJ$1&gt;$J226, $L$4, IF(Dashboard!$AJ$1=$J226, $J$7, IF($P226&lt;=$P$6, $J$6, IF(Dashboard!$AJ$1&gt;=$D226, $J$5, $J$4))))))))</f>
        <v/>
      </c>
      <c r="M226" s="14"/>
      <c r="P226" s="39" t="str">
        <f>IF($J226="", "", NETWORKDAYS(Dashboard!$AJ$1, $J226, Timesheet!$S$50:$S$89)-1)</f>
        <v/>
      </c>
      <c r="R226" s="25" t="str">
        <f t="shared" si="9"/>
        <v/>
      </c>
    </row>
    <row r="227" spans="1:18" x14ac:dyDescent="0.25">
      <c r="A227" s="14"/>
      <c r="B227" s="153" t="str">
        <f t="shared" si="8"/>
        <v/>
      </c>
      <c r="C227" s="14"/>
      <c r="D227" s="460"/>
      <c r="E227" s="446"/>
      <c r="F227" s="471"/>
      <c r="G227" s="460"/>
      <c r="H227" s="472"/>
      <c r="I227" s="14"/>
      <c r="J227" s="164" t="str">
        <f>IF($D227="", "", IF(AND($G227&gt;0, $H227&gt;=$F227), "", WORKDAY($D227, Settings!$P$32, Timesheet!$S$50:$S$89)))</f>
        <v/>
      </c>
      <c r="K227" s="14"/>
      <c r="L227" s="39" t="str">
        <f>IF(OR($D227="", $E227="", $F227=""), "", IF(AND($G227&lt;=$J227, $H227&gt;=$F227), $L$6, IF(AND($G227&gt;$J227, $H227&gt;=$F227), $L$7, IF(AND($G227&gt;0, $H227&lt;$F227), $L$5, IF(Dashboard!$AJ$1&gt;$J227, $L$4, IF(Dashboard!$AJ$1=$J227, $J$7, IF($P227&lt;=$P$6, $J$6, IF(Dashboard!$AJ$1&gt;=$D227, $J$5, $J$4))))))))</f>
        <v/>
      </c>
      <c r="M227" s="14"/>
      <c r="P227" s="39" t="str">
        <f>IF($J227="", "", NETWORKDAYS(Dashboard!$AJ$1, $J227, Timesheet!$S$50:$S$89)-1)</f>
        <v/>
      </c>
      <c r="R227" s="25" t="str">
        <f t="shared" si="9"/>
        <v/>
      </c>
    </row>
    <row r="228" spans="1:18" x14ac:dyDescent="0.25">
      <c r="A228" s="14"/>
      <c r="B228" s="153" t="str">
        <f t="shared" si="8"/>
        <v/>
      </c>
      <c r="C228" s="14"/>
      <c r="D228" s="460"/>
      <c r="E228" s="446"/>
      <c r="F228" s="471"/>
      <c r="G228" s="460"/>
      <c r="H228" s="472"/>
      <c r="I228" s="14"/>
      <c r="J228" s="164" t="str">
        <f>IF($D228="", "", IF(AND($G228&gt;0, $H228&gt;=$F228), "", WORKDAY($D228, Settings!$P$32, Timesheet!$S$50:$S$89)))</f>
        <v/>
      </c>
      <c r="K228" s="14"/>
      <c r="L228" s="39" t="str">
        <f>IF(OR($D228="", $E228="", $F228=""), "", IF(AND($G228&lt;=$J228, $H228&gt;=$F228), $L$6, IF(AND($G228&gt;$J228, $H228&gt;=$F228), $L$7, IF(AND($G228&gt;0, $H228&lt;$F228), $L$5, IF(Dashboard!$AJ$1&gt;$J228, $L$4, IF(Dashboard!$AJ$1=$J228, $J$7, IF($P228&lt;=$P$6, $J$6, IF(Dashboard!$AJ$1&gt;=$D228, $J$5, $J$4))))))))</f>
        <v/>
      </c>
      <c r="M228" s="14"/>
      <c r="P228" s="39" t="str">
        <f>IF($J228="", "", NETWORKDAYS(Dashboard!$AJ$1, $J228, Timesheet!$S$50:$S$89)-1)</f>
        <v/>
      </c>
      <c r="R228" s="25" t="str">
        <f t="shared" si="9"/>
        <v/>
      </c>
    </row>
    <row r="229" spans="1:18" x14ac:dyDescent="0.25">
      <c r="A229" s="14"/>
      <c r="B229" s="153" t="str">
        <f t="shared" si="8"/>
        <v/>
      </c>
      <c r="C229" s="14"/>
      <c r="D229" s="460"/>
      <c r="E229" s="446"/>
      <c r="F229" s="471"/>
      <c r="G229" s="460"/>
      <c r="H229" s="472"/>
      <c r="I229" s="14"/>
      <c r="J229" s="164" t="str">
        <f>IF($D229="", "", IF(AND($G229&gt;0, $H229&gt;=$F229), "", WORKDAY($D229, Settings!$P$32, Timesheet!$S$50:$S$89)))</f>
        <v/>
      </c>
      <c r="K229" s="14"/>
      <c r="L229" s="39" t="str">
        <f>IF(OR($D229="", $E229="", $F229=""), "", IF(AND($G229&lt;=$J229, $H229&gt;=$F229), $L$6, IF(AND($G229&gt;$J229, $H229&gt;=$F229), $L$7, IF(AND($G229&gt;0, $H229&lt;$F229), $L$5, IF(Dashboard!$AJ$1&gt;$J229, $L$4, IF(Dashboard!$AJ$1=$J229, $J$7, IF($P229&lt;=$P$6, $J$6, IF(Dashboard!$AJ$1&gt;=$D229, $J$5, $J$4))))))))</f>
        <v/>
      </c>
      <c r="M229" s="14"/>
      <c r="P229" s="39" t="str">
        <f>IF($J229="", "", NETWORKDAYS(Dashboard!$AJ$1, $J229, Timesheet!$S$50:$S$89)-1)</f>
        <v/>
      </c>
      <c r="R229" s="25" t="str">
        <f t="shared" si="9"/>
        <v/>
      </c>
    </row>
    <row r="230" spans="1:18" x14ac:dyDescent="0.25">
      <c r="A230" s="14"/>
      <c r="B230" s="153" t="str">
        <f t="shared" si="8"/>
        <v/>
      </c>
      <c r="C230" s="14"/>
      <c r="D230" s="460"/>
      <c r="E230" s="446"/>
      <c r="F230" s="471"/>
      <c r="G230" s="460"/>
      <c r="H230" s="472"/>
      <c r="I230" s="14"/>
      <c r="J230" s="164" t="str">
        <f>IF($D230="", "", IF(AND($G230&gt;0, $H230&gt;=$F230), "", WORKDAY($D230, Settings!$P$32, Timesheet!$S$50:$S$89)))</f>
        <v/>
      </c>
      <c r="K230" s="14"/>
      <c r="L230" s="39" t="str">
        <f>IF(OR($D230="", $E230="", $F230=""), "", IF(AND($G230&lt;=$J230, $H230&gt;=$F230), $L$6, IF(AND($G230&gt;$J230, $H230&gt;=$F230), $L$7, IF(AND($G230&gt;0, $H230&lt;$F230), $L$5, IF(Dashboard!$AJ$1&gt;$J230, $L$4, IF(Dashboard!$AJ$1=$J230, $J$7, IF($P230&lt;=$P$6, $J$6, IF(Dashboard!$AJ$1&gt;=$D230, $J$5, $J$4))))))))</f>
        <v/>
      </c>
      <c r="M230" s="14"/>
      <c r="P230" s="39" t="str">
        <f>IF($J230="", "", NETWORKDAYS(Dashboard!$AJ$1, $J230, Timesheet!$S$50:$S$89)-1)</f>
        <v/>
      </c>
      <c r="R230" s="25" t="str">
        <f t="shared" si="9"/>
        <v/>
      </c>
    </row>
    <row r="231" spans="1:18" x14ac:dyDescent="0.25">
      <c r="A231" s="14"/>
      <c r="B231" s="153" t="str">
        <f t="shared" si="8"/>
        <v/>
      </c>
      <c r="C231" s="14"/>
      <c r="D231" s="460"/>
      <c r="E231" s="446"/>
      <c r="F231" s="471"/>
      <c r="G231" s="460"/>
      <c r="H231" s="472"/>
      <c r="I231" s="14"/>
      <c r="J231" s="164" t="str">
        <f>IF($D231="", "", IF(AND($G231&gt;0, $H231&gt;=$F231), "", WORKDAY($D231, Settings!$P$32, Timesheet!$S$50:$S$89)))</f>
        <v/>
      </c>
      <c r="K231" s="14"/>
      <c r="L231" s="39" t="str">
        <f>IF(OR($D231="", $E231="", $F231=""), "", IF(AND($G231&lt;=$J231, $H231&gt;=$F231), $L$6, IF(AND($G231&gt;$J231, $H231&gt;=$F231), $L$7, IF(AND($G231&gt;0, $H231&lt;$F231), $L$5, IF(Dashboard!$AJ$1&gt;$J231, $L$4, IF(Dashboard!$AJ$1=$J231, $J$7, IF($P231&lt;=$P$6, $J$6, IF(Dashboard!$AJ$1&gt;=$D231, $J$5, $J$4))))))))</f>
        <v/>
      </c>
      <c r="M231" s="14"/>
      <c r="P231" s="39" t="str">
        <f>IF($J231="", "", NETWORKDAYS(Dashboard!$AJ$1, $J231, Timesheet!$S$50:$S$89)-1)</f>
        <v/>
      </c>
      <c r="R231" s="25" t="str">
        <f t="shared" si="9"/>
        <v/>
      </c>
    </row>
    <row r="232" spans="1:18" x14ac:dyDescent="0.25">
      <c r="A232" s="14"/>
      <c r="B232" s="153" t="str">
        <f t="shared" si="8"/>
        <v/>
      </c>
      <c r="C232" s="14"/>
      <c r="D232" s="460"/>
      <c r="E232" s="446"/>
      <c r="F232" s="471"/>
      <c r="G232" s="460"/>
      <c r="H232" s="472"/>
      <c r="I232" s="14"/>
      <c r="J232" s="164" t="str">
        <f>IF($D232="", "", IF(AND($G232&gt;0, $H232&gt;=$F232), "", WORKDAY($D232, Settings!$P$32, Timesheet!$S$50:$S$89)))</f>
        <v/>
      </c>
      <c r="K232" s="14"/>
      <c r="L232" s="39" t="str">
        <f>IF(OR($D232="", $E232="", $F232=""), "", IF(AND($G232&lt;=$J232, $H232&gt;=$F232), $L$6, IF(AND($G232&gt;$J232, $H232&gt;=$F232), $L$7, IF(AND($G232&gt;0, $H232&lt;$F232), $L$5, IF(Dashboard!$AJ$1&gt;$J232, $L$4, IF(Dashboard!$AJ$1=$J232, $J$7, IF($P232&lt;=$P$6, $J$6, IF(Dashboard!$AJ$1&gt;=$D232, $J$5, $J$4))))))))</f>
        <v/>
      </c>
      <c r="M232" s="14"/>
      <c r="P232" s="39" t="str">
        <f>IF($J232="", "", NETWORKDAYS(Dashboard!$AJ$1, $J232, Timesheet!$S$50:$S$89)-1)</f>
        <v/>
      </c>
      <c r="R232" s="25" t="str">
        <f t="shared" si="9"/>
        <v/>
      </c>
    </row>
    <row r="233" spans="1:18" x14ac:dyDescent="0.25">
      <c r="A233" s="14"/>
      <c r="B233" s="153" t="str">
        <f t="shared" si="8"/>
        <v/>
      </c>
      <c r="C233" s="14"/>
      <c r="D233" s="460"/>
      <c r="E233" s="446"/>
      <c r="F233" s="471"/>
      <c r="G233" s="460"/>
      <c r="H233" s="472"/>
      <c r="I233" s="14"/>
      <c r="J233" s="164" t="str">
        <f>IF($D233="", "", IF(AND($G233&gt;0, $H233&gt;=$F233), "", WORKDAY($D233, Settings!$P$32, Timesheet!$S$50:$S$89)))</f>
        <v/>
      </c>
      <c r="K233" s="14"/>
      <c r="L233" s="39" t="str">
        <f>IF(OR($D233="", $E233="", $F233=""), "", IF(AND($G233&lt;=$J233, $H233&gt;=$F233), $L$6, IF(AND($G233&gt;$J233, $H233&gt;=$F233), $L$7, IF(AND($G233&gt;0, $H233&lt;$F233), $L$5, IF(Dashboard!$AJ$1&gt;$J233, $L$4, IF(Dashboard!$AJ$1=$J233, $J$7, IF($P233&lt;=$P$6, $J$6, IF(Dashboard!$AJ$1&gt;=$D233, $J$5, $J$4))))))))</f>
        <v/>
      </c>
      <c r="M233" s="14"/>
      <c r="P233" s="39" t="str">
        <f>IF($J233="", "", NETWORKDAYS(Dashboard!$AJ$1, $J233, Timesheet!$S$50:$S$89)-1)</f>
        <v/>
      </c>
      <c r="R233" s="25" t="str">
        <f t="shared" si="9"/>
        <v/>
      </c>
    </row>
    <row r="234" spans="1:18" x14ac:dyDescent="0.25">
      <c r="A234" s="14"/>
      <c r="B234" s="153" t="str">
        <f t="shared" si="8"/>
        <v/>
      </c>
      <c r="C234" s="14"/>
      <c r="D234" s="460"/>
      <c r="E234" s="446"/>
      <c r="F234" s="471"/>
      <c r="G234" s="460"/>
      <c r="H234" s="472"/>
      <c r="I234" s="14"/>
      <c r="J234" s="164" t="str">
        <f>IF($D234="", "", IF(AND($G234&gt;0, $H234&gt;=$F234), "", WORKDAY($D234, Settings!$P$32, Timesheet!$S$50:$S$89)))</f>
        <v/>
      </c>
      <c r="K234" s="14"/>
      <c r="L234" s="39" t="str">
        <f>IF(OR($D234="", $E234="", $F234=""), "", IF(AND($G234&lt;=$J234, $H234&gt;=$F234), $L$6, IF(AND($G234&gt;$J234, $H234&gt;=$F234), $L$7, IF(AND($G234&gt;0, $H234&lt;$F234), $L$5, IF(Dashboard!$AJ$1&gt;$J234, $L$4, IF(Dashboard!$AJ$1=$J234, $J$7, IF($P234&lt;=$P$6, $J$6, IF(Dashboard!$AJ$1&gt;=$D234, $J$5, $J$4))))))))</f>
        <v/>
      </c>
      <c r="M234" s="14"/>
      <c r="P234" s="39" t="str">
        <f>IF($J234="", "", NETWORKDAYS(Dashboard!$AJ$1, $J234, Timesheet!$S$50:$S$89)-1)</f>
        <v/>
      </c>
      <c r="R234" s="25" t="str">
        <f t="shared" si="9"/>
        <v/>
      </c>
    </row>
    <row r="235" spans="1:18" x14ac:dyDescent="0.25">
      <c r="A235" s="14"/>
      <c r="B235" s="153" t="str">
        <f t="shared" si="8"/>
        <v/>
      </c>
      <c r="C235" s="14"/>
      <c r="D235" s="460"/>
      <c r="E235" s="446"/>
      <c r="F235" s="471"/>
      <c r="G235" s="460"/>
      <c r="H235" s="472"/>
      <c r="I235" s="14"/>
      <c r="J235" s="164" t="str">
        <f>IF($D235="", "", IF(AND($G235&gt;0, $H235&gt;=$F235), "", WORKDAY($D235, Settings!$P$32, Timesheet!$S$50:$S$89)))</f>
        <v/>
      </c>
      <c r="K235" s="14"/>
      <c r="L235" s="39" t="str">
        <f>IF(OR($D235="", $E235="", $F235=""), "", IF(AND($G235&lt;=$J235, $H235&gt;=$F235), $L$6, IF(AND($G235&gt;$J235, $H235&gt;=$F235), $L$7, IF(AND($G235&gt;0, $H235&lt;$F235), $L$5, IF(Dashboard!$AJ$1&gt;$J235, $L$4, IF(Dashboard!$AJ$1=$J235, $J$7, IF($P235&lt;=$P$6, $J$6, IF(Dashboard!$AJ$1&gt;=$D235, $J$5, $J$4))))))))</f>
        <v/>
      </c>
      <c r="M235" s="14"/>
      <c r="P235" s="39" t="str">
        <f>IF($J235="", "", NETWORKDAYS(Dashboard!$AJ$1, $J235, Timesheet!$S$50:$S$89)-1)</f>
        <v/>
      </c>
      <c r="R235" s="25" t="str">
        <f t="shared" si="9"/>
        <v/>
      </c>
    </row>
    <row r="236" spans="1:18" x14ac:dyDescent="0.25">
      <c r="A236" s="14"/>
      <c r="B236" s="153" t="str">
        <f t="shared" si="8"/>
        <v/>
      </c>
      <c r="C236" s="14"/>
      <c r="D236" s="460"/>
      <c r="E236" s="446"/>
      <c r="F236" s="471"/>
      <c r="G236" s="460"/>
      <c r="H236" s="472"/>
      <c r="I236" s="14"/>
      <c r="J236" s="164" t="str">
        <f>IF($D236="", "", IF(AND($G236&gt;0, $H236&gt;=$F236), "", WORKDAY($D236, Settings!$P$32, Timesheet!$S$50:$S$89)))</f>
        <v/>
      </c>
      <c r="K236" s="14"/>
      <c r="L236" s="39" t="str">
        <f>IF(OR($D236="", $E236="", $F236=""), "", IF(AND($G236&lt;=$J236, $H236&gt;=$F236), $L$6, IF(AND($G236&gt;$J236, $H236&gt;=$F236), $L$7, IF(AND($G236&gt;0, $H236&lt;$F236), $L$5, IF(Dashboard!$AJ$1&gt;$J236, $L$4, IF(Dashboard!$AJ$1=$J236, $J$7, IF($P236&lt;=$P$6, $J$6, IF(Dashboard!$AJ$1&gt;=$D236, $J$5, $J$4))))))))</f>
        <v/>
      </c>
      <c r="M236" s="14"/>
      <c r="P236" s="39" t="str">
        <f>IF($J236="", "", NETWORKDAYS(Dashboard!$AJ$1, $J236, Timesheet!$S$50:$S$89)-1)</f>
        <v/>
      </c>
      <c r="R236" s="25" t="str">
        <f t="shared" si="9"/>
        <v/>
      </c>
    </row>
    <row r="237" spans="1:18" x14ac:dyDescent="0.25">
      <c r="A237" s="14"/>
      <c r="B237" s="153" t="str">
        <f t="shared" si="8"/>
        <v/>
      </c>
      <c r="C237" s="14"/>
      <c r="D237" s="460"/>
      <c r="E237" s="446"/>
      <c r="F237" s="471"/>
      <c r="G237" s="460"/>
      <c r="H237" s="472"/>
      <c r="I237" s="14"/>
      <c r="J237" s="164" t="str">
        <f>IF($D237="", "", IF(AND($G237&gt;0, $H237&gt;=$F237), "", WORKDAY($D237, Settings!$P$32, Timesheet!$S$50:$S$89)))</f>
        <v/>
      </c>
      <c r="K237" s="14"/>
      <c r="L237" s="39" t="str">
        <f>IF(OR($D237="", $E237="", $F237=""), "", IF(AND($G237&lt;=$J237, $H237&gt;=$F237), $L$6, IF(AND($G237&gt;$J237, $H237&gt;=$F237), $L$7, IF(AND($G237&gt;0, $H237&lt;$F237), $L$5, IF(Dashboard!$AJ$1&gt;$J237, $L$4, IF(Dashboard!$AJ$1=$J237, $J$7, IF($P237&lt;=$P$6, $J$6, IF(Dashboard!$AJ$1&gt;=$D237, $J$5, $J$4))))))))</f>
        <v/>
      </c>
      <c r="M237" s="14"/>
      <c r="P237" s="39" t="str">
        <f>IF($J237="", "", NETWORKDAYS(Dashboard!$AJ$1, $J237, Timesheet!$S$50:$S$89)-1)</f>
        <v/>
      </c>
      <c r="R237" s="25" t="str">
        <f t="shared" si="9"/>
        <v/>
      </c>
    </row>
    <row r="238" spans="1:18" x14ac:dyDescent="0.25">
      <c r="A238" s="14"/>
      <c r="B238" s="153" t="str">
        <f t="shared" si="8"/>
        <v/>
      </c>
      <c r="C238" s="14"/>
      <c r="D238" s="460"/>
      <c r="E238" s="446"/>
      <c r="F238" s="471"/>
      <c r="G238" s="460"/>
      <c r="H238" s="472"/>
      <c r="I238" s="14"/>
      <c r="J238" s="164" t="str">
        <f>IF($D238="", "", IF(AND($G238&gt;0, $H238&gt;=$F238), "", WORKDAY($D238, Settings!$P$32, Timesheet!$S$50:$S$89)))</f>
        <v/>
      </c>
      <c r="K238" s="14"/>
      <c r="L238" s="39" t="str">
        <f>IF(OR($D238="", $E238="", $F238=""), "", IF(AND($G238&lt;=$J238, $H238&gt;=$F238), $L$6, IF(AND($G238&gt;$J238, $H238&gt;=$F238), $L$7, IF(AND($G238&gt;0, $H238&lt;$F238), $L$5, IF(Dashboard!$AJ$1&gt;$J238, $L$4, IF(Dashboard!$AJ$1=$J238, $J$7, IF($P238&lt;=$P$6, $J$6, IF(Dashboard!$AJ$1&gt;=$D238, $J$5, $J$4))))))))</f>
        <v/>
      </c>
      <c r="M238" s="14"/>
      <c r="P238" s="39" t="str">
        <f>IF($J238="", "", NETWORKDAYS(Dashboard!$AJ$1, $J238, Timesheet!$S$50:$S$89)-1)</f>
        <v/>
      </c>
      <c r="R238" s="25" t="str">
        <f t="shared" si="9"/>
        <v/>
      </c>
    </row>
    <row r="239" spans="1:18" x14ac:dyDescent="0.25">
      <c r="A239" s="14"/>
      <c r="B239" s="153" t="str">
        <f t="shared" si="8"/>
        <v/>
      </c>
      <c r="C239" s="14"/>
      <c r="D239" s="460"/>
      <c r="E239" s="446"/>
      <c r="F239" s="471"/>
      <c r="G239" s="460"/>
      <c r="H239" s="472"/>
      <c r="I239" s="14"/>
      <c r="J239" s="164" t="str">
        <f>IF($D239="", "", IF(AND($G239&gt;0, $H239&gt;=$F239), "", WORKDAY($D239, Settings!$P$32, Timesheet!$S$50:$S$89)))</f>
        <v/>
      </c>
      <c r="K239" s="14"/>
      <c r="L239" s="39" t="str">
        <f>IF(OR($D239="", $E239="", $F239=""), "", IF(AND($G239&lt;=$J239, $H239&gt;=$F239), $L$6, IF(AND($G239&gt;$J239, $H239&gt;=$F239), $L$7, IF(AND($G239&gt;0, $H239&lt;$F239), $L$5, IF(Dashboard!$AJ$1&gt;$J239, $L$4, IF(Dashboard!$AJ$1=$J239, $J$7, IF($P239&lt;=$P$6, $J$6, IF(Dashboard!$AJ$1&gt;=$D239, $J$5, $J$4))))))))</f>
        <v/>
      </c>
      <c r="M239" s="14"/>
      <c r="P239" s="39" t="str">
        <f>IF($J239="", "", NETWORKDAYS(Dashboard!$AJ$1, $J239, Timesheet!$S$50:$S$89)-1)</f>
        <v/>
      </c>
      <c r="R239" s="25" t="str">
        <f t="shared" si="9"/>
        <v/>
      </c>
    </row>
    <row r="240" spans="1:18" x14ac:dyDescent="0.25">
      <c r="A240" s="14"/>
      <c r="B240" s="153" t="str">
        <f t="shared" si="8"/>
        <v/>
      </c>
      <c r="C240" s="14"/>
      <c r="D240" s="460"/>
      <c r="E240" s="446"/>
      <c r="F240" s="471"/>
      <c r="G240" s="460"/>
      <c r="H240" s="472"/>
      <c r="I240" s="14"/>
      <c r="J240" s="164" t="str">
        <f>IF($D240="", "", IF(AND($G240&gt;0, $H240&gt;=$F240), "", WORKDAY($D240, Settings!$P$32, Timesheet!$S$50:$S$89)))</f>
        <v/>
      </c>
      <c r="K240" s="14"/>
      <c r="L240" s="39" t="str">
        <f>IF(OR($D240="", $E240="", $F240=""), "", IF(AND($G240&lt;=$J240, $H240&gt;=$F240), $L$6, IF(AND($G240&gt;$J240, $H240&gt;=$F240), $L$7, IF(AND($G240&gt;0, $H240&lt;$F240), $L$5, IF(Dashboard!$AJ$1&gt;$J240, $L$4, IF(Dashboard!$AJ$1=$J240, $J$7, IF($P240&lt;=$P$6, $J$6, IF(Dashboard!$AJ$1&gt;=$D240, $J$5, $J$4))))))))</f>
        <v/>
      </c>
      <c r="M240" s="14"/>
      <c r="P240" s="39" t="str">
        <f>IF($J240="", "", NETWORKDAYS(Dashboard!$AJ$1, $J240, Timesheet!$S$50:$S$89)-1)</f>
        <v/>
      </c>
      <c r="R240" s="25" t="str">
        <f t="shared" si="9"/>
        <v/>
      </c>
    </row>
    <row r="241" spans="1:18" x14ac:dyDescent="0.25">
      <c r="A241" s="14"/>
      <c r="B241" s="153" t="str">
        <f t="shared" si="8"/>
        <v/>
      </c>
      <c r="C241" s="14"/>
      <c r="D241" s="460"/>
      <c r="E241" s="446"/>
      <c r="F241" s="471"/>
      <c r="G241" s="460"/>
      <c r="H241" s="472"/>
      <c r="I241" s="14"/>
      <c r="J241" s="164" t="str">
        <f>IF($D241="", "", IF(AND($G241&gt;0, $H241&gt;=$F241), "", WORKDAY($D241, Settings!$P$32, Timesheet!$S$50:$S$89)))</f>
        <v/>
      </c>
      <c r="K241" s="14"/>
      <c r="L241" s="39" t="str">
        <f>IF(OR($D241="", $E241="", $F241=""), "", IF(AND($G241&lt;=$J241, $H241&gt;=$F241), $L$6, IF(AND($G241&gt;$J241, $H241&gt;=$F241), $L$7, IF(AND($G241&gt;0, $H241&lt;$F241), $L$5, IF(Dashboard!$AJ$1&gt;$J241, $L$4, IF(Dashboard!$AJ$1=$J241, $J$7, IF($P241&lt;=$P$6, $J$6, IF(Dashboard!$AJ$1&gt;=$D241, $J$5, $J$4))))))))</f>
        <v/>
      </c>
      <c r="M241" s="14"/>
      <c r="P241" s="39" t="str">
        <f>IF($J241="", "", NETWORKDAYS(Dashboard!$AJ$1, $J241, Timesheet!$S$50:$S$89)-1)</f>
        <v/>
      </c>
      <c r="R241" s="25" t="str">
        <f t="shared" si="9"/>
        <v/>
      </c>
    </row>
    <row r="242" spans="1:18" x14ac:dyDescent="0.25">
      <c r="A242" s="14"/>
      <c r="B242" s="153" t="str">
        <f t="shared" si="8"/>
        <v/>
      </c>
      <c r="C242" s="14"/>
      <c r="D242" s="460"/>
      <c r="E242" s="446"/>
      <c r="F242" s="471"/>
      <c r="G242" s="460"/>
      <c r="H242" s="472"/>
      <c r="I242" s="14"/>
      <c r="J242" s="164" t="str">
        <f>IF($D242="", "", IF(AND($G242&gt;0, $H242&gt;=$F242), "", WORKDAY($D242, Settings!$P$32, Timesheet!$S$50:$S$89)))</f>
        <v/>
      </c>
      <c r="K242" s="14"/>
      <c r="L242" s="39" t="str">
        <f>IF(OR($D242="", $E242="", $F242=""), "", IF(AND($G242&lt;=$J242, $H242&gt;=$F242), $L$6, IF(AND($G242&gt;$J242, $H242&gt;=$F242), $L$7, IF(AND($G242&gt;0, $H242&lt;$F242), $L$5, IF(Dashboard!$AJ$1&gt;$J242, $L$4, IF(Dashboard!$AJ$1=$J242, $J$7, IF($P242&lt;=$P$6, $J$6, IF(Dashboard!$AJ$1&gt;=$D242, $J$5, $J$4))))))))</f>
        <v/>
      </c>
      <c r="M242" s="14"/>
      <c r="P242" s="39" t="str">
        <f>IF($J242="", "", NETWORKDAYS(Dashboard!$AJ$1, $J242, Timesheet!$S$50:$S$89)-1)</f>
        <v/>
      </c>
      <c r="R242" s="25" t="str">
        <f t="shared" si="9"/>
        <v/>
      </c>
    </row>
    <row r="243" spans="1:18" x14ac:dyDescent="0.25">
      <c r="A243" s="14"/>
      <c r="B243" s="153" t="str">
        <f t="shared" si="8"/>
        <v/>
      </c>
      <c r="C243" s="14"/>
      <c r="D243" s="460"/>
      <c r="E243" s="446"/>
      <c r="F243" s="471"/>
      <c r="G243" s="460"/>
      <c r="H243" s="472"/>
      <c r="I243" s="14"/>
      <c r="J243" s="164" t="str">
        <f>IF($D243="", "", IF(AND($G243&gt;0, $H243&gt;=$F243), "", WORKDAY($D243, Settings!$P$32, Timesheet!$S$50:$S$89)))</f>
        <v/>
      </c>
      <c r="K243" s="14"/>
      <c r="L243" s="39" t="str">
        <f>IF(OR($D243="", $E243="", $F243=""), "", IF(AND($G243&lt;=$J243, $H243&gt;=$F243), $L$6, IF(AND($G243&gt;$J243, $H243&gt;=$F243), $L$7, IF(AND($G243&gt;0, $H243&lt;$F243), $L$5, IF(Dashboard!$AJ$1&gt;$J243, $L$4, IF(Dashboard!$AJ$1=$J243, $J$7, IF($P243&lt;=$P$6, $J$6, IF(Dashboard!$AJ$1&gt;=$D243, $J$5, $J$4))))))))</f>
        <v/>
      </c>
      <c r="M243" s="14"/>
      <c r="P243" s="39" t="str">
        <f>IF($J243="", "", NETWORKDAYS(Dashboard!$AJ$1, $J243, Timesheet!$S$50:$S$89)-1)</f>
        <v/>
      </c>
      <c r="R243" s="25" t="str">
        <f t="shared" si="9"/>
        <v/>
      </c>
    </row>
    <row r="244" spans="1:18" x14ac:dyDescent="0.25">
      <c r="A244" s="14"/>
      <c r="B244" s="153" t="str">
        <f t="shared" si="8"/>
        <v/>
      </c>
      <c r="C244" s="14"/>
      <c r="D244" s="460"/>
      <c r="E244" s="446"/>
      <c r="F244" s="471"/>
      <c r="G244" s="460"/>
      <c r="H244" s="472"/>
      <c r="I244" s="14"/>
      <c r="J244" s="164" t="str">
        <f>IF($D244="", "", IF(AND($G244&gt;0, $H244&gt;=$F244), "", WORKDAY($D244, Settings!$P$32, Timesheet!$S$50:$S$89)))</f>
        <v/>
      </c>
      <c r="K244" s="14"/>
      <c r="L244" s="39" t="str">
        <f>IF(OR($D244="", $E244="", $F244=""), "", IF(AND($G244&lt;=$J244, $H244&gt;=$F244), $L$6, IF(AND($G244&gt;$J244, $H244&gt;=$F244), $L$7, IF(AND($G244&gt;0, $H244&lt;$F244), $L$5, IF(Dashboard!$AJ$1&gt;$J244, $L$4, IF(Dashboard!$AJ$1=$J244, $J$7, IF($P244&lt;=$P$6, $J$6, IF(Dashboard!$AJ$1&gt;=$D244, $J$5, $J$4))))))))</f>
        <v/>
      </c>
      <c r="M244" s="14"/>
      <c r="P244" s="39" t="str">
        <f>IF($J244="", "", NETWORKDAYS(Dashboard!$AJ$1, $J244, Timesheet!$S$50:$S$89)-1)</f>
        <v/>
      </c>
      <c r="R244" s="25" t="str">
        <f t="shared" si="9"/>
        <v/>
      </c>
    </row>
    <row r="245" spans="1:18" x14ac:dyDescent="0.25">
      <c r="A245" s="14"/>
      <c r="B245" s="153" t="str">
        <f t="shared" si="8"/>
        <v/>
      </c>
      <c r="C245" s="14"/>
      <c r="D245" s="460"/>
      <c r="E245" s="446"/>
      <c r="F245" s="471"/>
      <c r="G245" s="460"/>
      <c r="H245" s="472"/>
      <c r="I245" s="14"/>
      <c r="J245" s="164" t="str">
        <f>IF($D245="", "", IF(AND($G245&gt;0, $H245&gt;=$F245), "", WORKDAY($D245, Settings!$P$32, Timesheet!$S$50:$S$89)))</f>
        <v/>
      </c>
      <c r="K245" s="14"/>
      <c r="L245" s="39" t="str">
        <f>IF(OR($D245="", $E245="", $F245=""), "", IF(AND($G245&lt;=$J245, $H245&gt;=$F245), $L$6, IF(AND($G245&gt;$J245, $H245&gt;=$F245), $L$7, IF(AND($G245&gt;0, $H245&lt;$F245), $L$5, IF(Dashboard!$AJ$1&gt;$J245, $L$4, IF(Dashboard!$AJ$1=$J245, $J$7, IF($P245&lt;=$P$6, $J$6, IF(Dashboard!$AJ$1&gt;=$D245, $J$5, $J$4))))))))</f>
        <v/>
      </c>
      <c r="M245" s="14"/>
      <c r="P245" s="39" t="str">
        <f>IF($J245="", "", NETWORKDAYS(Dashboard!$AJ$1, $J245, Timesheet!$S$50:$S$89)-1)</f>
        <v/>
      </c>
      <c r="R245" s="25" t="str">
        <f t="shared" si="9"/>
        <v/>
      </c>
    </row>
    <row r="246" spans="1:18" x14ac:dyDescent="0.25">
      <c r="A246" s="14"/>
      <c r="B246" s="153" t="str">
        <f t="shared" si="8"/>
        <v/>
      </c>
      <c r="C246" s="14"/>
      <c r="D246" s="460"/>
      <c r="E246" s="446"/>
      <c r="F246" s="471"/>
      <c r="G246" s="460"/>
      <c r="H246" s="472"/>
      <c r="I246" s="14"/>
      <c r="J246" s="164" t="str">
        <f>IF($D246="", "", IF(AND($G246&gt;0, $H246&gt;=$F246), "", WORKDAY($D246, Settings!$P$32, Timesheet!$S$50:$S$89)))</f>
        <v/>
      </c>
      <c r="K246" s="14"/>
      <c r="L246" s="39" t="str">
        <f>IF(OR($D246="", $E246="", $F246=""), "", IF(AND($G246&lt;=$J246, $H246&gt;=$F246), $L$6, IF(AND($G246&gt;$J246, $H246&gt;=$F246), $L$7, IF(AND($G246&gt;0, $H246&lt;$F246), $L$5, IF(Dashboard!$AJ$1&gt;$J246, $L$4, IF(Dashboard!$AJ$1=$J246, $J$7, IF($P246&lt;=$P$6, $J$6, IF(Dashboard!$AJ$1&gt;=$D246, $J$5, $J$4))))))))</f>
        <v/>
      </c>
      <c r="M246" s="14"/>
      <c r="P246" s="39" t="str">
        <f>IF($J246="", "", NETWORKDAYS(Dashboard!$AJ$1, $J246, Timesheet!$S$50:$S$89)-1)</f>
        <v/>
      </c>
      <c r="R246" s="25" t="str">
        <f t="shared" si="9"/>
        <v/>
      </c>
    </row>
    <row r="247" spans="1:18" x14ac:dyDescent="0.25">
      <c r="A247" s="14"/>
      <c r="B247" s="153" t="str">
        <f t="shared" si="8"/>
        <v/>
      </c>
      <c r="C247" s="14"/>
      <c r="D247" s="460"/>
      <c r="E247" s="446"/>
      <c r="F247" s="471"/>
      <c r="G247" s="460"/>
      <c r="H247" s="472"/>
      <c r="I247" s="14"/>
      <c r="J247" s="164" t="str">
        <f>IF($D247="", "", IF(AND($G247&gt;0, $H247&gt;=$F247), "", WORKDAY($D247, Settings!$P$32, Timesheet!$S$50:$S$89)))</f>
        <v/>
      </c>
      <c r="K247" s="14"/>
      <c r="L247" s="39" t="str">
        <f>IF(OR($D247="", $E247="", $F247=""), "", IF(AND($G247&lt;=$J247, $H247&gt;=$F247), $L$6, IF(AND($G247&gt;$J247, $H247&gt;=$F247), $L$7, IF(AND($G247&gt;0, $H247&lt;$F247), $L$5, IF(Dashboard!$AJ$1&gt;$J247, $L$4, IF(Dashboard!$AJ$1=$J247, $J$7, IF($P247&lt;=$P$6, $J$6, IF(Dashboard!$AJ$1&gt;=$D247, $J$5, $J$4))))))))</f>
        <v/>
      </c>
      <c r="M247" s="14"/>
      <c r="P247" s="39" t="str">
        <f>IF($J247="", "", NETWORKDAYS(Dashboard!$AJ$1, $J247, Timesheet!$S$50:$S$89)-1)</f>
        <v/>
      </c>
      <c r="R247" s="25" t="str">
        <f t="shared" si="9"/>
        <v/>
      </c>
    </row>
    <row r="248" spans="1:18" x14ac:dyDescent="0.25">
      <c r="A248" s="14"/>
      <c r="B248" s="153" t="str">
        <f t="shared" si="8"/>
        <v/>
      </c>
      <c r="C248" s="14"/>
      <c r="D248" s="460"/>
      <c r="E248" s="446"/>
      <c r="F248" s="471"/>
      <c r="G248" s="460"/>
      <c r="H248" s="472"/>
      <c r="I248" s="14"/>
      <c r="J248" s="164" t="str">
        <f>IF($D248="", "", IF(AND($G248&gt;0, $H248&gt;=$F248), "", WORKDAY($D248, Settings!$P$32, Timesheet!$S$50:$S$89)))</f>
        <v/>
      </c>
      <c r="K248" s="14"/>
      <c r="L248" s="39" t="str">
        <f>IF(OR($D248="", $E248="", $F248=""), "", IF(AND($G248&lt;=$J248, $H248&gt;=$F248), $L$6, IF(AND($G248&gt;$J248, $H248&gt;=$F248), $L$7, IF(AND($G248&gt;0, $H248&lt;$F248), $L$5, IF(Dashboard!$AJ$1&gt;$J248, $L$4, IF(Dashboard!$AJ$1=$J248, $J$7, IF($P248&lt;=$P$6, $J$6, IF(Dashboard!$AJ$1&gt;=$D248, $J$5, $J$4))))))))</f>
        <v/>
      </c>
      <c r="M248" s="14"/>
      <c r="P248" s="39" t="str">
        <f>IF($J248="", "", NETWORKDAYS(Dashboard!$AJ$1, $J248, Timesheet!$S$50:$S$89)-1)</f>
        <v/>
      </c>
      <c r="R248" s="25" t="str">
        <f t="shared" si="9"/>
        <v/>
      </c>
    </row>
    <row r="249" spans="1:18" x14ac:dyDescent="0.25">
      <c r="A249" s="14"/>
      <c r="B249" s="153" t="str">
        <f t="shared" si="8"/>
        <v/>
      </c>
      <c r="C249" s="14"/>
      <c r="D249" s="460"/>
      <c r="E249" s="446"/>
      <c r="F249" s="471"/>
      <c r="G249" s="460"/>
      <c r="H249" s="472"/>
      <c r="I249" s="14"/>
      <c r="J249" s="164" t="str">
        <f>IF($D249="", "", IF(AND($G249&gt;0, $H249&gt;=$F249), "", WORKDAY($D249, Settings!$P$32, Timesheet!$S$50:$S$89)))</f>
        <v/>
      </c>
      <c r="K249" s="14"/>
      <c r="L249" s="39" t="str">
        <f>IF(OR($D249="", $E249="", $F249=""), "", IF(AND($G249&lt;=$J249, $H249&gt;=$F249), $L$6, IF(AND($G249&gt;$J249, $H249&gt;=$F249), $L$7, IF(AND($G249&gt;0, $H249&lt;$F249), $L$5, IF(Dashboard!$AJ$1&gt;$J249, $L$4, IF(Dashboard!$AJ$1=$J249, $J$7, IF($P249&lt;=$P$6, $J$6, IF(Dashboard!$AJ$1&gt;=$D249, $J$5, $J$4))))))))</f>
        <v/>
      </c>
      <c r="M249" s="14"/>
      <c r="P249" s="39" t="str">
        <f>IF($J249="", "", NETWORKDAYS(Dashboard!$AJ$1, $J249, Timesheet!$S$50:$S$89)-1)</f>
        <v/>
      </c>
      <c r="R249" s="25" t="str">
        <f t="shared" si="9"/>
        <v/>
      </c>
    </row>
    <row r="250" spans="1:18" x14ac:dyDescent="0.25">
      <c r="A250" s="14"/>
      <c r="B250" s="153" t="str">
        <f t="shared" si="8"/>
        <v/>
      </c>
      <c r="C250" s="14"/>
      <c r="D250" s="460"/>
      <c r="E250" s="446"/>
      <c r="F250" s="471"/>
      <c r="G250" s="460"/>
      <c r="H250" s="472"/>
      <c r="I250" s="14"/>
      <c r="J250" s="164" t="str">
        <f>IF($D250="", "", IF(AND($G250&gt;0, $H250&gt;=$F250), "", WORKDAY($D250, Settings!$P$32, Timesheet!$S$50:$S$89)))</f>
        <v/>
      </c>
      <c r="K250" s="14"/>
      <c r="L250" s="39" t="str">
        <f>IF(OR($D250="", $E250="", $F250=""), "", IF(AND($G250&lt;=$J250, $H250&gt;=$F250), $L$6, IF(AND($G250&gt;$J250, $H250&gt;=$F250), $L$7, IF(AND($G250&gt;0, $H250&lt;$F250), $L$5, IF(Dashboard!$AJ$1&gt;$J250, $L$4, IF(Dashboard!$AJ$1=$J250, $J$7, IF($P250&lt;=$P$6, $J$6, IF(Dashboard!$AJ$1&gt;=$D250, $J$5, $J$4))))))))</f>
        <v/>
      </c>
      <c r="M250" s="14"/>
      <c r="P250" s="39" t="str">
        <f>IF($J250="", "", NETWORKDAYS(Dashboard!$AJ$1, $J250, Timesheet!$S$50:$S$89)-1)</f>
        <v/>
      </c>
      <c r="R250" s="25" t="str">
        <f t="shared" si="9"/>
        <v/>
      </c>
    </row>
    <row r="251" spans="1:18" x14ac:dyDescent="0.25">
      <c r="A251" s="14"/>
      <c r="B251" s="153" t="str">
        <f t="shared" si="8"/>
        <v/>
      </c>
      <c r="C251" s="14"/>
      <c r="D251" s="460"/>
      <c r="E251" s="446"/>
      <c r="F251" s="471"/>
      <c r="G251" s="460"/>
      <c r="H251" s="472"/>
      <c r="I251" s="14"/>
      <c r="J251" s="164" t="str">
        <f>IF($D251="", "", IF(AND($G251&gt;0, $H251&gt;=$F251), "", WORKDAY($D251, Settings!$P$32, Timesheet!$S$50:$S$89)))</f>
        <v/>
      </c>
      <c r="K251" s="14"/>
      <c r="L251" s="39" t="str">
        <f>IF(OR($D251="", $E251="", $F251=""), "", IF(AND($G251&lt;=$J251, $H251&gt;=$F251), $L$6, IF(AND($G251&gt;$J251, $H251&gt;=$F251), $L$7, IF(AND($G251&gt;0, $H251&lt;$F251), $L$5, IF(Dashboard!$AJ$1&gt;$J251, $L$4, IF(Dashboard!$AJ$1=$J251, $J$7, IF($P251&lt;=$P$6, $J$6, IF(Dashboard!$AJ$1&gt;=$D251, $J$5, $J$4))))))))</f>
        <v/>
      </c>
      <c r="M251" s="14"/>
      <c r="P251" s="39" t="str">
        <f>IF($J251="", "", NETWORKDAYS(Dashboard!$AJ$1, $J251, Timesheet!$S$50:$S$89)-1)</f>
        <v/>
      </c>
      <c r="R251" s="25" t="str">
        <f t="shared" si="9"/>
        <v/>
      </c>
    </row>
    <row r="252" spans="1:18" x14ac:dyDescent="0.25">
      <c r="A252" s="14"/>
      <c r="B252" s="153" t="str">
        <f t="shared" si="8"/>
        <v/>
      </c>
      <c r="C252" s="14"/>
      <c r="D252" s="460"/>
      <c r="E252" s="446"/>
      <c r="F252" s="471"/>
      <c r="G252" s="460"/>
      <c r="H252" s="472"/>
      <c r="I252" s="14"/>
      <c r="J252" s="164" t="str">
        <f>IF($D252="", "", IF(AND($G252&gt;0, $H252&gt;=$F252), "", WORKDAY($D252, Settings!$P$32, Timesheet!$S$50:$S$89)))</f>
        <v/>
      </c>
      <c r="K252" s="14"/>
      <c r="L252" s="39" t="str">
        <f>IF(OR($D252="", $E252="", $F252=""), "", IF(AND($G252&lt;=$J252, $H252&gt;=$F252), $L$6, IF(AND($G252&gt;$J252, $H252&gt;=$F252), $L$7, IF(AND($G252&gt;0, $H252&lt;$F252), $L$5, IF(Dashboard!$AJ$1&gt;$J252, $L$4, IF(Dashboard!$AJ$1=$J252, $J$7, IF($P252&lt;=$P$6, $J$6, IF(Dashboard!$AJ$1&gt;=$D252, $J$5, $J$4))))))))</f>
        <v/>
      </c>
      <c r="M252" s="14"/>
      <c r="P252" s="39" t="str">
        <f>IF($J252="", "", NETWORKDAYS(Dashboard!$AJ$1, $J252, Timesheet!$S$50:$S$89)-1)</f>
        <v/>
      </c>
      <c r="R252" s="25" t="str">
        <f t="shared" si="9"/>
        <v/>
      </c>
    </row>
    <row r="253" spans="1:18" x14ac:dyDescent="0.25">
      <c r="A253" s="14"/>
      <c r="B253" s="153" t="str">
        <f t="shared" si="8"/>
        <v/>
      </c>
      <c r="C253" s="14"/>
      <c r="D253" s="460"/>
      <c r="E253" s="446"/>
      <c r="F253" s="471"/>
      <c r="G253" s="460"/>
      <c r="H253" s="472"/>
      <c r="I253" s="14"/>
      <c r="J253" s="164" t="str">
        <f>IF($D253="", "", IF(AND($G253&gt;0, $H253&gt;=$F253), "", WORKDAY($D253, Settings!$P$32, Timesheet!$S$50:$S$89)))</f>
        <v/>
      </c>
      <c r="K253" s="14"/>
      <c r="L253" s="39" t="str">
        <f>IF(OR($D253="", $E253="", $F253=""), "", IF(AND($G253&lt;=$J253, $H253&gt;=$F253), $L$6, IF(AND($G253&gt;$J253, $H253&gt;=$F253), $L$7, IF(AND($G253&gt;0, $H253&lt;$F253), $L$5, IF(Dashboard!$AJ$1&gt;$J253, $L$4, IF(Dashboard!$AJ$1=$J253, $J$7, IF($P253&lt;=$P$6, $J$6, IF(Dashboard!$AJ$1&gt;=$D253, $J$5, $J$4))))))))</f>
        <v/>
      </c>
      <c r="M253" s="14"/>
      <c r="P253" s="39" t="str">
        <f>IF($J253="", "", NETWORKDAYS(Dashboard!$AJ$1, $J253, Timesheet!$S$50:$S$89)-1)</f>
        <v/>
      </c>
      <c r="R253" s="25" t="str">
        <f t="shared" si="9"/>
        <v/>
      </c>
    </row>
    <row r="254" spans="1:18" x14ac:dyDescent="0.25">
      <c r="A254" s="14"/>
      <c r="B254" s="153" t="str">
        <f t="shared" si="8"/>
        <v/>
      </c>
      <c r="C254" s="14"/>
      <c r="D254" s="460"/>
      <c r="E254" s="446"/>
      <c r="F254" s="471"/>
      <c r="G254" s="460"/>
      <c r="H254" s="472"/>
      <c r="I254" s="14"/>
      <c r="J254" s="164" t="str">
        <f>IF($D254="", "", IF(AND($G254&gt;0, $H254&gt;=$F254), "", WORKDAY($D254, Settings!$P$32, Timesheet!$S$50:$S$89)))</f>
        <v/>
      </c>
      <c r="K254" s="14"/>
      <c r="L254" s="39" t="str">
        <f>IF(OR($D254="", $E254="", $F254=""), "", IF(AND($G254&lt;=$J254, $H254&gt;=$F254), $L$6, IF(AND($G254&gt;$J254, $H254&gt;=$F254), $L$7, IF(AND($G254&gt;0, $H254&lt;$F254), $L$5, IF(Dashboard!$AJ$1&gt;$J254, $L$4, IF(Dashboard!$AJ$1=$J254, $J$7, IF($P254&lt;=$P$6, $J$6, IF(Dashboard!$AJ$1&gt;=$D254, $J$5, $J$4))))))))</f>
        <v/>
      </c>
      <c r="M254" s="14"/>
      <c r="P254" s="39" t="str">
        <f>IF($J254="", "", NETWORKDAYS(Dashboard!$AJ$1, $J254, Timesheet!$S$50:$S$89)-1)</f>
        <v/>
      </c>
      <c r="R254" s="25" t="str">
        <f t="shared" si="9"/>
        <v/>
      </c>
    </row>
    <row r="255" spans="1:18" x14ac:dyDescent="0.25">
      <c r="A255" s="14"/>
      <c r="B255" s="153" t="str">
        <f t="shared" si="8"/>
        <v/>
      </c>
      <c r="C255" s="14"/>
      <c r="D255" s="460"/>
      <c r="E255" s="446"/>
      <c r="F255" s="471"/>
      <c r="G255" s="460"/>
      <c r="H255" s="472"/>
      <c r="I255" s="14"/>
      <c r="J255" s="164" t="str">
        <f>IF($D255="", "", IF(AND($G255&gt;0, $H255&gt;=$F255), "", WORKDAY($D255, Settings!$P$32, Timesheet!$S$50:$S$89)))</f>
        <v/>
      </c>
      <c r="K255" s="14"/>
      <c r="L255" s="39" t="str">
        <f>IF(OR($D255="", $E255="", $F255=""), "", IF(AND($G255&lt;=$J255, $H255&gt;=$F255), $L$6, IF(AND($G255&gt;$J255, $H255&gt;=$F255), $L$7, IF(AND($G255&gt;0, $H255&lt;$F255), $L$5, IF(Dashboard!$AJ$1&gt;$J255, $L$4, IF(Dashboard!$AJ$1=$J255, $J$7, IF($P255&lt;=$P$6, $J$6, IF(Dashboard!$AJ$1&gt;=$D255, $J$5, $J$4))))))))</f>
        <v/>
      </c>
      <c r="M255" s="14"/>
      <c r="P255" s="39" t="str">
        <f>IF($J255="", "", NETWORKDAYS(Dashboard!$AJ$1, $J255, Timesheet!$S$50:$S$89)-1)</f>
        <v/>
      </c>
      <c r="R255" s="25" t="str">
        <f t="shared" si="9"/>
        <v/>
      </c>
    </row>
    <row r="256" spans="1:18" x14ac:dyDescent="0.25">
      <c r="A256" s="14"/>
      <c r="B256" s="153" t="str">
        <f t="shared" si="8"/>
        <v/>
      </c>
      <c r="C256" s="14"/>
      <c r="D256" s="460"/>
      <c r="E256" s="446"/>
      <c r="F256" s="471"/>
      <c r="G256" s="460"/>
      <c r="H256" s="472"/>
      <c r="I256" s="14"/>
      <c r="J256" s="164" t="str">
        <f>IF($D256="", "", IF(AND($G256&gt;0, $H256&gt;=$F256), "", WORKDAY($D256, Settings!$P$32, Timesheet!$S$50:$S$89)))</f>
        <v/>
      </c>
      <c r="K256" s="14"/>
      <c r="L256" s="39" t="str">
        <f>IF(OR($D256="", $E256="", $F256=""), "", IF(AND($G256&lt;=$J256, $H256&gt;=$F256), $L$6, IF(AND($G256&gt;$J256, $H256&gt;=$F256), $L$7, IF(AND($G256&gt;0, $H256&lt;$F256), $L$5, IF(Dashboard!$AJ$1&gt;$J256, $L$4, IF(Dashboard!$AJ$1=$J256, $J$7, IF($P256&lt;=$P$6, $J$6, IF(Dashboard!$AJ$1&gt;=$D256, $J$5, $J$4))))))))</f>
        <v/>
      </c>
      <c r="M256" s="14"/>
      <c r="P256" s="39" t="str">
        <f>IF($J256="", "", NETWORKDAYS(Dashboard!$AJ$1, $J256, Timesheet!$S$50:$S$89)-1)</f>
        <v/>
      </c>
      <c r="R256" s="25" t="str">
        <f t="shared" si="9"/>
        <v/>
      </c>
    </row>
    <row r="257" spans="1:18" x14ac:dyDescent="0.25">
      <c r="A257" s="14"/>
      <c r="B257" s="153" t="str">
        <f t="shared" si="8"/>
        <v/>
      </c>
      <c r="C257" s="14"/>
      <c r="D257" s="460"/>
      <c r="E257" s="446"/>
      <c r="F257" s="471"/>
      <c r="G257" s="460"/>
      <c r="H257" s="472"/>
      <c r="I257" s="14"/>
      <c r="J257" s="164" t="str">
        <f>IF($D257="", "", IF(AND($G257&gt;0, $H257&gt;=$F257), "", WORKDAY($D257, Settings!$P$32, Timesheet!$S$50:$S$89)))</f>
        <v/>
      </c>
      <c r="K257" s="14"/>
      <c r="L257" s="39" t="str">
        <f>IF(OR($D257="", $E257="", $F257=""), "", IF(AND($G257&lt;=$J257, $H257&gt;=$F257), $L$6, IF(AND($G257&gt;$J257, $H257&gt;=$F257), $L$7, IF(AND($G257&gt;0, $H257&lt;$F257), $L$5, IF(Dashboard!$AJ$1&gt;$J257, $L$4, IF(Dashboard!$AJ$1=$J257, $J$7, IF($P257&lt;=$P$6, $J$6, IF(Dashboard!$AJ$1&gt;=$D257, $J$5, $J$4))))))))</f>
        <v/>
      </c>
      <c r="M257" s="14"/>
      <c r="P257" s="39" t="str">
        <f>IF($J257="", "", NETWORKDAYS(Dashboard!$AJ$1, $J257, Timesheet!$S$50:$S$89)-1)</f>
        <v/>
      </c>
      <c r="R257" s="25" t="str">
        <f t="shared" si="9"/>
        <v/>
      </c>
    </row>
    <row r="258" spans="1:18" x14ac:dyDescent="0.25">
      <c r="A258" s="14"/>
      <c r="B258" s="153" t="str">
        <f t="shared" si="8"/>
        <v/>
      </c>
      <c r="C258" s="14"/>
      <c r="D258" s="460"/>
      <c r="E258" s="446"/>
      <c r="F258" s="471"/>
      <c r="G258" s="460"/>
      <c r="H258" s="472"/>
      <c r="I258" s="14"/>
      <c r="J258" s="164" t="str">
        <f>IF($D258="", "", IF(AND($G258&gt;0, $H258&gt;=$F258), "", WORKDAY($D258, Settings!$P$32, Timesheet!$S$50:$S$89)))</f>
        <v/>
      </c>
      <c r="K258" s="14"/>
      <c r="L258" s="39" t="str">
        <f>IF(OR($D258="", $E258="", $F258=""), "", IF(AND($G258&lt;=$J258, $H258&gt;=$F258), $L$6, IF(AND($G258&gt;$J258, $H258&gt;=$F258), $L$7, IF(AND($G258&gt;0, $H258&lt;$F258), $L$5, IF(Dashboard!$AJ$1&gt;$J258, $L$4, IF(Dashboard!$AJ$1=$J258, $J$7, IF($P258&lt;=$P$6, $J$6, IF(Dashboard!$AJ$1&gt;=$D258, $J$5, $J$4))))))))</f>
        <v/>
      </c>
      <c r="M258" s="14"/>
      <c r="P258" s="39" t="str">
        <f>IF($J258="", "", NETWORKDAYS(Dashboard!$AJ$1, $J258, Timesheet!$S$50:$S$89)-1)</f>
        <v/>
      </c>
      <c r="R258" s="25" t="str">
        <f t="shared" si="9"/>
        <v/>
      </c>
    </row>
    <row r="259" spans="1:18" x14ac:dyDescent="0.25">
      <c r="A259" s="14"/>
      <c r="B259" s="153" t="str">
        <f t="shared" si="8"/>
        <v/>
      </c>
      <c r="C259" s="14"/>
      <c r="D259" s="460"/>
      <c r="E259" s="446"/>
      <c r="F259" s="471"/>
      <c r="G259" s="460"/>
      <c r="H259" s="472"/>
      <c r="I259" s="14"/>
      <c r="J259" s="164" t="str">
        <f>IF($D259="", "", IF(AND($G259&gt;0, $H259&gt;=$F259), "", WORKDAY($D259, Settings!$P$32, Timesheet!$S$50:$S$89)))</f>
        <v/>
      </c>
      <c r="K259" s="14"/>
      <c r="L259" s="39" t="str">
        <f>IF(OR($D259="", $E259="", $F259=""), "", IF(AND($G259&lt;=$J259, $H259&gt;=$F259), $L$6, IF(AND($G259&gt;$J259, $H259&gt;=$F259), $L$7, IF(AND($G259&gt;0, $H259&lt;$F259), $L$5, IF(Dashboard!$AJ$1&gt;$J259, $L$4, IF(Dashboard!$AJ$1=$J259, $J$7, IF($P259&lt;=$P$6, $J$6, IF(Dashboard!$AJ$1&gt;=$D259, $J$5, $J$4))))))))</f>
        <v/>
      </c>
      <c r="M259" s="14"/>
      <c r="P259" s="39" t="str">
        <f>IF($J259="", "", NETWORKDAYS(Dashboard!$AJ$1, $J259, Timesheet!$S$50:$S$89)-1)</f>
        <v/>
      </c>
      <c r="R259" s="25" t="str">
        <f t="shared" si="9"/>
        <v/>
      </c>
    </row>
    <row r="260" spans="1:18" x14ac:dyDescent="0.25">
      <c r="A260" s="14"/>
      <c r="B260" s="153" t="str">
        <f t="shared" si="8"/>
        <v/>
      </c>
      <c r="C260" s="14"/>
      <c r="D260" s="460"/>
      <c r="E260" s="446"/>
      <c r="F260" s="471"/>
      <c r="G260" s="460"/>
      <c r="H260" s="472"/>
      <c r="I260" s="14"/>
      <c r="J260" s="164" t="str">
        <f>IF($D260="", "", IF(AND($G260&gt;0, $H260&gt;=$F260), "", WORKDAY($D260, Settings!$P$32, Timesheet!$S$50:$S$89)))</f>
        <v/>
      </c>
      <c r="K260" s="14"/>
      <c r="L260" s="39" t="str">
        <f>IF(OR($D260="", $E260="", $F260=""), "", IF(AND($G260&lt;=$J260, $H260&gt;=$F260), $L$6, IF(AND($G260&gt;$J260, $H260&gt;=$F260), $L$7, IF(AND($G260&gt;0, $H260&lt;$F260), $L$5, IF(Dashboard!$AJ$1&gt;$J260, $L$4, IF(Dashboard!$AJ$1=$J260, $J$7, IF($P260&lt;=$P$6, $J$6, IF(Dashboard!$AJ$1&gt;=$D260, $J$5, $J$4))))))))</f>
        <v/>
      </c>
      <c r="M260" s="14"/>
      <c r="P260" s="39" t="str">
        <f>IF($J260="", "", NETWORKDAYS(Dashboard!$AJ$1, $J260, Timesheet!$S$50:$S$89)-1)</f>
        <v/>
      </c>
      <c r="R260" s="25" t="str">
        <f t="shared" si="9"/>
        <v/>
      </c>
    </row>
    <row r="261" spans="1:18" x14ac:dyDescent="0.25">
      <c r="A261" s="14"/>
      <c r="B261" s="153" t="str">
        <f t="shared" si="8"/>
        <v/>
      </c>
      <c r="C261" s="14"/>
      <c r="D261" s="460"/>
      <c r="E261" s="446"/>
      <c r="F261" s="471"/>
      <c r="G261" s="460"/>
      <c r="H261" s="472"/>
      <c r="I261" s="14"/>
      <c r="J261" s="164" t="str">
        <f>IF($D261="", "", IF(AND($G261&gt;0, $H261&gt;=$F261), "", WORKDAY($D261, Settings!$P$32, Timesheet!$S$50:$S$89)))</f>
        <v/>
      </c>
      <c r="K261" s="14"/>
      <c r="L261" s="39" t="str">
        <f>IF(OR($D261="", $E261="", $F261=""), "", IF(AND($G261&lt;=$J261, $H261&gt;=$F261), $L$6, IF(AND($G261&gt;$J261, $H261&gt;=$F261), $L$7, IF(AND($G261&gt;0, $H261&lt;$F261), $L$5, IF(Dashboard!$AJ$1&gt;$J261, $L$4, IF(Dashboard!$AJ$1=$J261, $J$7, IF($P261&lt;=$P$6, $J$6, IF(Dashboard!$AJ$1&gt;=$D261, $J$5, $J$4))))))))</f>
        <v/>
      </c>
      <c r="M261" s="14"/>
      <c r="P261" s="39" t="str">
        <f>IF($J261="", "", NETWORKDAYS(Dashboard!$AJ$1, $J261, Timesheet!$S$50:$S$89)-1)</f>
        <v/>
      </c>
      <c r="R261" s="25" t="str">
        <f t="shared" si="9"/>
        <v/>
      </c>
    </row>
    <row r="262" spans="1:18" x14ac:dyDescent="0.25">
      <c r="A262" s="14"/>
      <c r="B262" s="153" t="str">
        <f t="shared" si="8"/>
        <v/>
      </c>
      <c r="C262" s="14"/>
      <c r="D262" s="460"/>
      <c r="E262" s="446"/>
      <c r="F262" s="471"/>
      <c r="G262" s="460"/>
      <c r="H262" s="472"/>
      <c r="I262" s="14"/>
      <c r="J262" s="164" t="str">
        <f>IF($D262="", "", IF(AND($G262&gt;0, $H262&gt;=$F262), "", WORKDAY($D262, Settings!$P$32, Timesheet!$S$50:$S$89)))</f>
        <v/>
      </c>
      <c r="K262" s="14"/>
      <c r="L262" s="39" t="str">
        <f>IF(OR($D262="", $E262="", $F262=""), "", IF(AND($G262&lt;=$J262, $H262&gt;=$F262), $L$6, IF(AND($G262&gt;$J262, $H262&gt;=$F262), $L$7, IF(AND($G262&gt;0, $H262&lt;$F262), $L$5, IF(Dashboard!$AJ$1&gt;$J262, $L$4, IF(Dashboard!$AJ$1=$J262, $J$7, IF($P262&lt;=$P$6, $J$6, IF(Dashboard!$AJ$1&gt;=$D262, $J$5, $J$4))))))))</f>
        <v/>
      </c>
      <c r="M262" s="14"/>
      <c r="P262" s="39" t="str">
        <f>IF($J262="", "", NETWORKDAYS(Dashboard!$AJ$1, $J262, Timesheet!$S$50:$S$89)-1)</f>
        <v/>
      </c>
      <c r="R262" s="25" t="str">
        <f t="shared" si="9"/>
        <v/>
      </c>
    </row>
    <row r="263" spans="1:18" x14ac:dyDescent="0.25">
      <c r="A263" s="14"/>
      <c r="B263" s="154" t="str">
        <f t="shared" si="8"/>
        <v/>
      </c>
      <c r="C263" s="14"/>
      <c r="D263" s="464"/>
      <c r="E263" s="453"/>
      <c r="F263" s="474"/>
      <c r="G263" s="464"/>
      <c r="H263" s="475"/>
      <c r="I263" s="14"/>
      <c r="J263" s="165" t="str">
        <f>IF($D263="", "", IF(AND($G263&gt;0, $H263&gt;=$F263), "", WORKDAY($D263, Settings!$P$32, Timesheet!$S$50:$S$89)))</f>
        <v/>
      </c>
      <c r="K263" s="14"/>
      <c r="L263" s="40" t="str">
        <f>IF(OR($D263="", $E263="", $F263=""), "", IF(AND($G263&lt;=$J263, $H263&gt;=$F263), $L$6, IF(AND($G263&gt;$J263, $H263&gt;=$F263), $L$7, IF(AND($G263&gt;0, $H263&lt;$F263), $L$5, IF(Dashboard!$AJ$1&gt;$J263, $L$4, IF(Dashboard!$AJ$1=$J263, $J$7, IF($P263&lt;=$P$6, $J$6, IF(Dashboard!$AJ$1&gt;=$D263, $J$5, $J$4))))))))</f>
        <v/>
      </c>
      <c r="M263" s="14"/>
      <c r="P263" s="40" t="str">
        <f>IF($J263="", "", NETWORKDAYS(Dashboard!$AJ$1, $J263, Timesheet!$S$50:$S$89)-1)</f>
        <v/>
      </c>
      <c r="R263" s="26" t="str">
        <f t="shared" si="9"/>
        <v/>
      </c>
    </row>
    <row r="264" spans="1:18" x14ac:dyDescent="0.25">
      <c r="A264" s="14"/>
      <c r="B264" s="14"/>
      <c r="C264" s="14"/>
      <c r="D264" s="14"/>
      <c r="E264" s="14"/>
      <c r="F264" s="14"/>
      <c r="G264" s="14"/>
      <c r="H264" s="14"/>
      <c r="I264" s="14"/>
      <c r="J264" s="14"/>
      <c r="K264" s="14"/>
      <c r="L264" s="14"/>
      <c r="M264" s="14"/>
    </row>
  </sheetData>
  <sheetProtection algorithmName="SHA-512" hashValue="zuuOVBwhkTiMTQvsBVhyxj7eoRly5YHpsY+ZHT7QVcRMLXBXbncVmPyTH2AkMBm0pEp/7wADUGwWooNWVQ5wvQ==" saltValue="C+KlKXHKTk/KImVIRcKo+Q==" spinCount="100000" sheet="1" objects="1" scenarios="1" sort="0" autoFilter="0"/>
  <autoFilter ref="D10:H15" xr:uid="{16C8A873-5C68-4C9D-9003-F3E0FBE81CB0}"/>
  <mergeCells count="8">
    <mergeCell ref="G8:H8"/>
    <mergeCell ref="D8:F8"/>
    <mergeCell ref="I2:L2"/>
    <mergeCell ref="E5:G7"/>
    <mergeCell ref="B2:D3"/>
    <mergeCell ref="E2:F2"/>
    <mergeCell ref="E3:F3"/>
    <mergeCell ref="H2:H3"/>
  </mergeCells>
  <conditionalFormatting sqref="I6">
    <cfRule type="expression" dxfId="54" priority="17">
      <formula>$I$6&gt;0</formula>
    </cfRule>
  </conditionalFormatting>
  <conditionalFormatting sqref="I7">
    <cfRule type="expression" dxfId="53" priority="16">
      <formula>$I$7&gt;0</formula>
    </cfRule>
  </conditionalFormatting>
  <conditionalFormatting sqref="K4">
    <cfRule type="expression" dxfId="52" priority="15">
      <formula>$K$4&gt;0</formula>
    </cfRule>
  </conditionalFormatting>
  <conditionalFormatting sqref="K5">
    <cfRule type="expression" dxfId="51" priority="14">
      <formula>$K$5&gt;0</formula>
    </cfRule>
  </conditionalFormatting>
  <conditionalFormatting sqref="B11:B263">
    <cfRule type="expression" dxfId="50" priority="11">
      <formula>$L11=$J$6</formula>
    </cfRule>
    <cfRule type="expression" dxfId="49" priority="12">
      <formula>$L11=$J$7</formula>
    </cfRule>
    <cfRule type="expression" dxfId="48" priority="13">
      <formula>$L11=$L$4</formula>
    </cfRule>
  </conditionalFormatting>
  <conditionalFormatting sqref="L11:L263">
    <cfRule type="expression" dxfId="47" priority="3">
      <formula>L11=$L$7</formula>
    </cfRule>
    <cfRule type="expression" dxfId="46" priority="4">
      <formula>L11=$L$6</formula>
    </cfRule>
    <cfRule type="expression" dxfId="45" priority="5">
      <formula>L11=$L$5</formula>
    </cfRule>
    <cfRule type="expression" dxfId="44" priority="6">
      <formula>L11=$L$4</formula>
    </cfRule>
    <cfRule type="expression" dxfId="43" priority="7">
      <formula>L11=$J$7</formula>
    </cfRule>
    <cfRule type="expression" dxfId="42" priority="8">
      <formula>L11=$J$6</formula>
    </cfRule>
    <cfRule type="expression" dxfId="41" priority="9">
      <formula>L11=$J$5</formula>
    </cfRule>
    <cfRule type="expression" dxfId="40" priority="10">
      <formula>L11=$J$4</formula>
    </cfRule>
  </conditionalFormatting>
  <pageMargins left="0.7" right="0.7" top="0.75" bottom="0.75" header="0.3" footer="0.3"/>
  <pageSetup paperSize="9"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1" id="{41FF1E26-5B65-464C-A942-E66140A420A4}">
            <xm:f>$H$2=Expenses!$L$6</xm:f>
            <x14:dxf>
              <font>
                <b/>
                <i val="0"/>
                <color rgb="FFFF0000"/>
              </font>
            </x14:dxf>
          </x14:cfRule>
          <x14:cfRule type="expression" priority="2" id="{4F8581F6-F64B-41BE-8DD8-A7E7E4D20F4A}">
            <xm:f>$H$2=Expenses!$L$5</xm:f>
            <x14:dxf>
              <font>
                <b/>
                <i val="0"/>
                <color rgb="FF00B050"/>
              </font>
            </x14:dxf>
          </x14:cfRule>
          <xm:sqref>H2:H3</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59A93-E6C2-46B2-97E3-6435E399DA1D}">
  <sheetPr>
    <tabColor rgb="FF2A713D"/>
  </sheetPr>
  <dimension ref="A1:DB333"/>
  <sheetViews>
    <sheetView zoomScaleNormal="100" workbookViewId="0"/>
  </sheetViews>
  <sheetFormatPr defaultColWidth="0" defaultRowHeight="15" zeroHeight="1" x14ac:dyDescent="0.25"/>
  <cols>
    <col min="1" max="46" width="2.85546875" style="1" customWidth="1"/>
    <col min="47" max="53" width="2.85546875" style="1" hidden="1" customWidth="1"/>
    <col min="54" max="54" width="21.42578125" style="1" hidden="1" customWidth="1"/>
    <col min="55" max="64" width="11.42578125" style="1" hidden="1" customWidth="1"/>
    <col min="65" max="65" width="11.42578125" hidden="1" customWidth="1"/>
    <col min="66" max="77" width="8.5703125" style="1" hidden="1" customWidth="1"/>
    <col min="78" max="78" width="8.7109375" style="1" hidden="1" customWidth="1"/>
    <col min="79" max="80" width="10.7109375" style="1" hidden="1" customWidth="1"/>
    <col min="81" max="16384" width="2.85546875" style="1" hidden="1"/>
  </cols>
  <sheetData>
    <row r="1" spans="1:54"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row>
    <row r="2" spans="1:54" x14ac:dyDescent="0.25">
      <c r="A2" s="14"/>
      <c r="B2" s="583" t="s">
        <v>312</v>
      </c>
      <c r="C2" s="584"/>
      <c r="D2" s="584"/>
      <c r="E2" s="584"/>
      <c r="F2" s="584"/>
      <c r="G2" s="584"/>
      <c r="H2" s="584"/>
      <c r="I2" s="584"/>
      <c r="J2" s="584"/>
      <c r="K2" s="585"/>
      <c r="L2" s="14"/>
      <c r="M2" s="583" t="str">
        <f>CONCATENATE('J&amp;C Details'!$BA$13, IF('J&amp;C Details'!$BA$14="", "", " - "), IF('J&amp;C Details'!$BA$14="", "", 'J&amp;C Details'!$BA$14), IF('J&amp;C Details'!$BA$15="", "", " - "), IF('J&amp;C Details'!$BA$15="", "", 'J&amp;C Details'!$BA$15))</f>
        <v>12345 - Mr Client - Test Job</v>
      </c>
      <c r="N2" s="584"/>
      <c r="O2" s="584"/>
      <c r="P2" s="584"/>
      <c r="Q2" s="584"/>
      <c r="R2" s="584"/>
      <c r="S2" s="584"/>
      <c r="T2" s="584"/>
      <c r="U2" s="584"/>
      <c r="V2" s="584"/>
      <c r="W2" s="584"/>
      <c r="X2" s="584"/>
      <c r="Y2" s="584"/>
      <c r="Z2" s="584"/>
      <c r="AA2" s="584"/>
      <c r="AB2" s="584"/>
      <c r="AC2" s="584"/>
      <c r="AD2" s="584"/>
      <c r="AE2" s="584"/>
      <c r="AF2" s="584"/>
      <c r="AG2" s="584"/>
      <c r="AH2" s="584"/>
      <c r="AI2" s="584"/>
      <c r="AJ2" s="584"/>
      <c r="AK2" s="584"/>
      <c r="AL2" s="584"/>
      <c r="AM2" s="584"/>
      <c r="AN2" s="584"/>
      <c r="AO2" s="584"/>
      <c r="AP2" s="584"/>
      <c r="AQ2" s="584"/>
      <c r="AR2" s="584"/>
      <c r="AS2" s="585"/>
      <c r="AT2" s="14"/>
      <c r="BB2" s="23" t="s">
        <v>296</v>
      </c>
    </row>
    <row r="3" spans="1:54" x14ac:dyDescent="0.25">
      <c r="A3" s="14"/>
      <c r="B3" s="586"/>
      <c r="C3" s="587"/>
      <c r="D3" s="587"/>
      <c r="E3" s="587"/>
      <c r="F3" s="587"/>
      <c r="G3" s="587"/>
      <c r="H3" s="587"/>
      <c r="I3" s="587"/>
      <c r="J3" s="587"/>
      <c r="K3" s="588"/>
      <c r="L3" s="14"/>
      <c r="M3" s="586"/>
      <c r="N3" s="587"/>
      <c r="O3" s="587"/>
      <c r="P3" s="587"/>
      <c r="Q3" s="587"/>
      <c r="R3" s="587"/>
      <c r="S3" s="587"/>
      <c r="T3" s="587"/>
      <c r="U3" s="587"/>
      <c r="V3" s="587"/>
      <c r="W3" s="587"/>
      <c r="X3" s="587"/>
      <c r="Y3" s="587"/>
      <c r="Z3" s="587"/>
      <c r="AA3" s="587"/>
      <c r="AB3" s="587"/>
      <c r="AC3" s="587"/>
      <c r="AD3" s="587"/>
      <c r="AE3" s="587"/>
      <c r="AF3" s="587"/>
      <c r="AG3" s="587"/>
      <c r="AH3" s="587"/>
      <c r="AI3" s="587"/>
      <c r="AJ3" s="587"/>
      <c r="AK3" s="587"/>
      <c r="AL3" s="587"/>
      <c r="AM3" s="587"/>
      <c r="AN3" s="587"/>
      <c r="AO3" s="587"/>
      <c r="AP3" s="587"/>
      <c r="AQ3" s="587"/>
      <c r="AR3" s="587"/>
      <c r="AS3" s="588"/>
      <c r="AT3" s="14"/>
      <c r="BB3" s="258" t="b">
        <f>IF('J&amp;C Details'!$AQ$5='J&amp;C Details'!$BA$24, TRUE, FALSE)</f>
        <v>1</v>
      </c>
    </row>
    <row r="4" spans="1:54" x14ac:dyDescent="0.25">
      <c r="A4" s="14"/>
      <c r="B4" s="14"/>
      <c r="C4" s="14"/>
      <c r="D4" s="14"/>
      <c r="E4" s="14"/>
      <c r="F4" s="14"/>
      <c r="G4" s="14"/>
      <c r="H4" s="14"/>
      <c r="I4" s="14"/>
      <c r="J4" s="14"/>
      <c r="K4" s="14"/>
      <c r="L4" s="14"/>
      <c r="M4" s="847" t="str">
        <f>IF(Intro!$BA$6="", "", Intro!$BA$6)</f>
        <v>Your Business</v>
      </c>
      <c r="N4" s="847"/>
      <c r="O4" s="847"/>
      <c r="P4" s="847"/>
      <c r="Q4" s="847"/>
      <c r="R4" s="847"/>
      <c r="S4" s="847"/>
      <c r="T4" s="847"/>
      <c r="U4" s="847"/>
      <c r="V4" s="847"/>
      <c r="W4" s="847"/>
      <c r="X4" s="847"/>
      <c r="Y4" s="847"/>
      <c r="Z4" s="847"/>
      <c r="AA4" s="847"/>
      <c r="AB4" s="847"/>
      <c r="AC4" s="847"/>
      <c r="AD4" s="847"/>
      <c r="AE4" s="847"/>
      <c r="AF4" s="847"/>
      <c r="AG4" s="847"/>
      <c r="AH4" s="847"/>
      <c r="AI4" s="847"/>
      <c r="AJ4" s="847"/>
      <c r="AK4" s="847"/>
      <c r="AL4" s="847"/>
      <c r="AM4" s="847"/>
      <c r="AN4" s="847"/>
      <c r="AO4" s="847"/>
      <c r="AP4" s="847"/>
      <c r="AQ4" s="847"/>
      <c r="AR4" s="847"/>
      <c r="AS4" s="847"/>
      <c r="AT4" s="14"/>
    </row>
    <row r="5" spans="1:54" x14ac:dyDescent="0.25">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row>
    <row r="6" spans="1:54" x14ac:dyDescent="0.25">
      <c r="A6" s="14"/>
      <c r="B6" s="848" t="s">
        <v>313</v>
      </c>
      <c r="C6" s="849"/>
      <c r="D6" s="849"/>
      <c r="E6" s="849"/>
      <c r="F6" s="849"/>
      <c r="G6" s="849"/>
      <c r="H6" s="849"/>
      <c r="I6" s="849"/>
      <c r="J6" s="849"/>
      <c r="K6" s="849"/>
      <c r="L6" s="849"/>
      <c r="M6" s="849"/>
      <c r="N6" s="849"/>
      <c r="O6" s="849"/>
      <c r="P6" s="849"/>
      <c r="Q6" s="849"/>
      <c r="R6" s="849"/>
      <c r="S6" s="849"/>
      <c r="T6" s="849"/>
      <c r="U6" s="849"/>
      <c r="V6" s="849"/>
      <c r="W6" s="849"/>
      <c r="X6" s="849"/>
      <c r="Y6" s="849"/>
      <c r="Z6" s="849"/>
      <c r="AA6" s="849"/>
      <c r="AB6" s="849"/>
      <c r="AC6" s="849"/>
      <c r="AD6" s="849"/>
      <c r="AE6" s="849"/>
      <c r="AF6" s="849"/>
      <c r="AG6" s="849"/>
      <c r="AH6" s="849"/>
      <c r="AI6" s="849"/>
      <c r="AJ6" s="849"/>
      <c r="AK6" s="849"/>
      <c r="AL6" s="849"/>
      <c r="AM6" s="849"/>
      <c r="AN6" s="849"/>
      <c r="AO6" s="849"/>
      <c r="AP6" s="849"/>
      <c r="AQ6" s="849"/>
      <c r="AR6" s="849"/>
      <c r="AS6" s="850"/>
      <c r="AT6" s="14"/>
    </row>
    <row r="7" spans="1:54" x14ac:dyDescent="0.25">
      <c r="A7" s="14"/>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row>
    <row r="8" spans="1:54" x14ac:dyDescent="0.25">
      <c r="A8" s="14"/>
      <c r="B8" s="575" t="s">
        <v>379</v>
      </c>
      <c r="C8" s="575"/>
      <c r="D8" s="575"/>
      <c r="E8" s="575"/>
      <c r="F8" s="575"/>
      <c r="G8" s="575"/>
      <c r="H8" s="575"/>
      <c r="I8" s="575"/>
      <c r="J8" s="575"/>
      <c r="K8" s="575"/>
      <c r="L8" s="575"/>
      <c r="M8" s="575"/>
      <c r="N8" s="575"/>
      <c r="O8" s="575"/>
      <c r="P8" s="575"/>
      <c r="Q8" s="575"/>
      <c r="R8" s="575"/>
      <c r="S8" s="575"/>
      <c r="T8" s="575"/>
      <c r="U8" s="575"/>
      <c r="V8" s="575"/>
      <c r="W8" s="575"/>
      <c r="X8" s="575"/>
      <c r="Y8" s="575"/>
      <c r="Z8" s="575"/>
      <c r="AA8" s="575"/>
      <c r="AB8" s="575"/>
      <c r="AC8" s="575"/>
      <c r="AD8" s="575"/>
      <c r="AE8" s="575"/>
      <c r="AF8" s="575"/>
      <c r="AG8" s="575"/>
      <c r="AH8" s="575"/>
      <c r="AI8" s="575"/>
      <c r="AJ8" s="575"/>
      <c r="AK8" s="575"/>
      <c r="AL8" s="575"/>
      <c r="AM8" s="575"/>
      <c r="AN8" s="575"/>
      <c r="AO8" s="575"/>
      <c r="AP8" s="575"/>
      <c r="AQ8" s="575"/>
      <c r="AR8" s="575"/>
      <c r="AS8" s="575"/>
      <c r="AT8" s="14"/>
    </row>
    <row r="9" spans="1:54" x14ac:dyDescent="0.25">
      <c r="A9" s="14"/>
      <c r="B9" s="503" t="str">
        <f>Dashboard!B8</f>
        <v>Invoices</v>
      </c>
      <c r="C9" s="504"/>
      <c r="D9" s="504"/>
      <c r="E9" s="504"/>
      <c r="F9" s="504"/>
      <c r="G9" s="504"/>
      <c r="H9" s="504"/>
      <c r="I9" s="505"/>
      <c r="J9" s="14"/>
      <c r="K9" s="503" t="str">
        <f>Dashboard!K8</f>
        <v>Job Progress</v>
      </c>
      <c r="L9" s="504"/>
      <c r="M9" s="504"/>
      <c r="N9" s="504"/>
      <c r="O9" s="504"/>
      <c r="P9" s="504"/>
      <c r="Q9" s="504"/>
      <c r="R9" s="505"/>
      <c r="S9" s="14"/>
      <c r="T9" s="503" t="str">
        <f>Dashboard!T8</f>
        <v>Meetings</v>
      </c>
      <c r="U9" s="504"/>
      <c r="V9" s="504"/>
      <c r="W9" s="504"/>
      <c r="X9" s="504"/>
      <c r="Y9" s="504"/>
      <c r="Z9" s="504"/>
      <c r="AA9" s="505"/>
      <c r="AB9" s="14"/>
      <c r="AC9" s="503" t="str">
        <f>Dashboard!AC8</f>
        <v>Client Contact</v>
      </c>
      <c r="AD9" s="504"/>
      <c r="AE9" s="504"/>
      <c r="AF9" s="504"/>
      <c r="AG9" s="504"/>
      <c r="AH9" s="504"/>
      <c r="AI9" s="504"/>
      <c r="AJ9" s="505"/>
      <c r="AK9" s="14"/>
      <c r="AL9" s="503" t="str">
        <f>Dashboard!AL8</f>
        <v>To Do List</v>
      </c>
      <c r="AM9" s="504"/>
      <c r="AN9" s="504"/>
      <c r="AO9" s="504"/>
      <c r="AP9" s="504"/>
      <c r="AQ9" s="504"/>
      <c r="AR9" s="504"/>
      <c r="AS9" s="505"/>
      <c r="AT9" s="14"/>
      <c r="BB9" s="24" t="s">
        <v>376</v>
      </c>
    </row>
    <row r="10" spans="1:54" x14ac:dyDescent="0.25">
      <c r="A10" s="14"/>
      <c r="B10" s="798" t="str">
        <f>IF($BB$3=FALSE, "", IF($AI$305&gt;0, $BB$10, IF($AF$301&lt;$AF$303, $BB$11, $BB$9)))</f>
        <v>None Outstanding</v>
      </c>
      <c r="C10" s="799"/>
      <c r="D10" s="799"/>
      <c r="E10" s="799"/>
      <c r="F10" s="799"/>
      <c r="G10" s="799"/>
      <c r="H10" s="799"/>
      <c r="I10" s="800"/>
      <c r="J10" s="14"/>
      <c r="K10" s="798" t="str">
        <f ca="1">IF($BB$3=FALSE, "", IF($AF$65&gt;0, $BB$10, $BB$9))</f>
        <v>None Outstanding</v>
      </c>
      <c r="L10" s="799"/>
      <c r="M10" s="799"/>
      <c r="N10" s="799"/>
      <c r="O10" s="799"/>
      <c r="P10" s="799"/>
      <c r="Q10" s="799"/>
      <c r="R10" s="800"/>
      <c r="S10" s="14"/>
      <c r="T10" s="798" t="str">
        <f ca="1">IF($BB$3=FALSE, "", IF($AP$188&lt;$AP$186, $BB$10, $BB$9))</f>
        <v>None Outstanding</v>
      </c>
      <c r="U10" s="799"/>
      <c r="V10" s="799"/>
      <c r="W10" s="799"/>
      <c r="X10" s="799"/>
      <c r="Y10" s="799"/>
      <c r="Z10" s="799"/>
      <c r="AA10" s="800"/>
      <c r="AB10" s="14"/>
      <c r="AC10" s="798" t="str">
        <f>IF($BB$3=FALSE, "", IF($AR$249=Timesheet!$M$3, $BB$9, $BB$10))</f>
        <v>None Outstanding</v>
      </c>
      <c r="AD10" s="799"/>
      <c r="AE10" s="799"/>
      <c r="AF10" s="799"/>
      <c r="AG10" s="799"/>
      <c r="AH10" s="799"/>
      <c r="AI10" s="799"/>
      <c r="AJ10" s="800"/>
      <c r="AK10" s="14"/>
      <c r="AL10" s="798" t="str">
        <f>IF($BB$3=FALSE, "", IF($L$301&gt;0, $BB$10, $BB$9))</f>
        <v>None Outstanding</v>
      </c>
      <c r="AM10" s="799"/>
      <c r="AN10" s="799"/>
      <c r="AO10" s="799"/>
      <c r="AP10" s="799"/>
      <c r="AQ10" s="799"/>
      <c r="AR10" s="799"/>
      <c r="AS10" s="800"/>
      <c r="AT10" s="14"/>
      <c r="BB10" s="25" t="s">
        <v>377</v>
      </c>
    </row>
    <row r="11" spans="1:54" x14ac:dyDescent="0.25">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BB11" s="404" t="s">
        <v>378</v>
      </c>
    </row>
    <row r="12" spans="1:54" x14ac:dyDescent="0.25">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row>
    <row r="13" spans="1:54" x14ac:dyDescent="0.25">
      <c r="A13" s="14"/>
      <c r="B13" s="503" t="s">
        <v>226</v>
      </c>
      <c r="C13" s="504"/>
      <c r="D13" s="504"/>
      <c r="E13" s="504"/>
      <c r="F13" s="504"/>
      <c r="G13" s="504"/>
      <c r="H13" s="504"/>
      <c r="I13" s="505"/>
      <c r="J13" s="14"/>
      <c r="K13" s="503" t="s">
        <v>235</v>
      </c>
      <c r="L13" s="504"/>
      <c r="M13" s="504"/>
      <c r="N13" s="504"/>
      <c r="O13" s="504"/>
      <c r="P13" s="504"/>
      <c r="Q13" s="504"/>
      <c r="R13" s="505"/>
      <c r="S13" s="14"/>
      <c r="T13" s="525" t="s">
        <v>233</v>
      </c>
      <c r="U13" s="526"/>
      <c r="V13" s="526"/>
      <c r="W13" s="526"/>
      <c r="X13" s="526"/>
      <c r="Y13" s="526"/>
      <c r="Z13" s="526"/>
      <c r="AA13" s="533"/>
      <c r="AB13" s="14"/>
      <c r="AC13" s="503" t="s">
        <v>177</v>
      </c>
      <c r="AD13" s="504"/>
      <c r="AE13" s="504"/>
      <c r="AF13" s="504"/>
      <c r="AG13" s="504"/>
      <c r="AH13" s="504"/>
      <c r="AI13" s="504"/>
      <c r="AJ13" s="505"/>
      <c r="AK13" s="14"/>
      <c r="AL13" s="503" t="s">
        <v>178</v>
      </c>
      <c r="AM13" s="504"/>
      <c r="AN13" s="504"/>
      <c r="AO13" s="504"/>
      <c r="AP13" s="504"/>
      <c r="AQ13" s="504"/>
      <c r="AR13" s="504"/>
      <c r="AS13" s="505"/>
      <c r="AT13" s="14"/>
    </row>
    <row r="14" spans="1:54" x14ac:dyDescent="0.25">
      <c r="A14" s="14"/>
      <c r="B14" s="569">
        <f>IF($BB$3=FALSE, "", Dashboard!$B$30)</f>
        <v>73.02</v>
      </c>
      <c r="C14" s="570"/>
      <c r="D14" s="570"/>
      <c r="E14" s="570"/>
      <c r="F14" s="570"/>
      <c r="G14" s="570"/>
      <c r="H14" s="570"/>
      <c r="I14" s="571"/>
      <c r="J14" s="14"/>
      <c r="K14" s="569">
        <f ca="1">IF($BB$3=FALSE, "", Dashboard!$AC$30)</f>
        <v>103.37</v>
      </c>
      <c r="L14" s="570"/>
      <c r="M14" s="570"/>
      <c r="N14" s="570"/>
      <c r="O14" s="570"/>
      <c r="P14" s="570"/>
      <c r="Q14" s="570"/>
      <c r="R14" s="571"/>
      <c r="S14" s="14"/>
      <c r="T14" s="569">
        <f>IF($BB$3=FALSE, "", Dashboard!$AL$30)</f>
        <v>50</v>
      </c>
      <c r="U14" s="570"/>
      <c r="V14" s="570"/>
      <c r="W14" s="570"/>
      <c r="X14" s="570"/>
      <c r="Y14" s="570"/>
      <c r="Z14" s="570"/>
      <c r="AA14" s="571"/>
      <c r="AB14" s="14"/>
      <c r="AC14" s="770">
        <f>IF($BB$3=FALSE, "", 'Job Progress'!$H$5)</f>
        <v>1</v>
      </c>
      <c r="AD14" s="872"/>
      <c r="AE14" s="872"/>
      <c r="AF14" s="872"/>
      <c r="AG14" s="872"/>
      <c r="AH14" s="872"/>
      <c r="AI14" s="872"/>
      <c r="AJ14" s="873"/>
      <c r="AK14" s="14"/>
      <c r="AL14" s="770">
        <f ca="1">IF($BB$3=FALSE, "", 'Job Progress'!$H$7)</f>
        <v>0.68</v>
      </c>
      <c r="AM14" s="872"/>
      <c r="AN14" s="872"/>
      <c r="AO14" s="872"/>
      <c r="AP14" s="872"/>
      <c r="AQ14" s="872"/>
      <c r="AR14" s="872"/>
      <c r="AS14" s="873"/>
      <c r="AT14" s="14"/>
    </row>
    <row r="15" spans="1:54" x14ac:dyDescent="0.25">
      <c r="A15" s="14"/>
      <c r="B15" s="572"/>
      <c r="C15" s="573"/>
      <c r="D15" s="573"/>
      <c r="E15" s="573"/>
      <c r="F15" s="573"/>
      <c r="G15" s="573"/>
      <c r="H15" s="573"/>
      <c r="I15" s="574"/>
      <c r="J15" s="14"/>
      <c r="K15" s="572"/>
      <c r="L15" s="573"/>
      <c r="M15" s="573"/>
      <c r="N15" s="573"/>
      <c r="O15" s="573"/>
      <c r="P15" s="573"/>
      <c r="Q15" s="573"/>
      <c r="R15" s="574"/>
      <c r="S15" s="14"/>
      <c r="T15" s="572"/>
      <c r="U15" s="573"/>
      <c r="V15" s="573"/>
      <c r="W15" s="573"/>
      <c r="X15" s="573"/>
      <c r="Y15" s="573"/>
      <c r="Z15" s="573"/>
      <c r="AA15" s="574"/>
      <c r="AB15" s="14"/>
      <c r="AC15" s="14"/>
      <c r="AE15" s="14"/>
      <c r="AF15" s="14"/>
      <c r="AG15" s="14"/>
      <c r="AH15" s="14"/>
      <c r="AI15" s="14"/>
      <c r="AJ15" s="14"/>
      <c r="AK15" s="14"/>
      <c r="AL15" s="14"/>
      <c r="AM15" s="14"/>
      <c r="AN15" s="14"/>
      <c r="AO15" s="14"/>
      <c r="AP15" s="14"/>
      <c r="AQ15" s="14"/>
      <c r="AR15" s="14"/>
      <c r="AS15" s="14"/>
      <c r="AT15" s="14"/>
    </row>
    <row r="16" spans="1:54" x14ac:dyDescent="0.25">
      <c r="A16" s="14"/>
      <c r="B16" s="575" t="s">
        <v>227</v>
      </c>
      <c r="C16" s="575"/>
      <c r="D16" s="575"/>
      <c r="E16" s="575"/>
      <c r="F16" s="575"/>
      <c r="G16" s="575"/>
      <c r="H16" s="575"/>
      <c r="I16" s="575"/>
      <c r="J16" s="14"/>
      <c r="K16" s="575" t="s">
        <v>236</v>
      </c>
      <c r="L16" s="575"/>
      <c r="M16" s="575"/>
      <c r="N16" s="575"/>
      <c r="O16" s="575"/>
      <c r="P16" s="575"/>
      <c r="Q16" s="575"/>
      <c r="R16" s="575"/>
      <c r="S16" s="14"/>
      <c r="T16" s="575" t="s">
        <v>234</v>
      </c>
      <c r="U16" s="575"/>
      <c r="V16" s="575"/>
      <c r="W16" s="575"/>
      <c r="X16" s="575"/>
      <c r="Y16" s="575"/>
      <c r="Z16" s="575"/>
      <c r="AA16" s="575"/>
      <c r="AB16" s="14"/>
      <c r="AC16" s="387" t="str">
        <f ca="1">IF($BB$3=FALSE, "", 'Job Progress'!$H$2)</f>
        <v>✓</v>
      </c>
      <c r="AD16" s="848" t="str">
        <f ca="1">IF($BB$3=FALSE, "", 'Job Progress'!$I$2)</f>
        <v>On Target</v>
      </c>
      <c r="AE16" s="849"/>
      <c r="AF16" s="849"/>
      <c r="AG16" s="849"/>
      <c r="AH16" s="849"/>
      <c r="AI16" s="849"/>
      <c r="AJ16" s="850"/>
      <c r="AK16" s="14"/>
      <c r="AL16" s="14"/>
      <c r="AM16" s="14"/>
      <c r="AN16" s="14"/>
      <c r="AO16" s="14"/>
      <c r="AP16" s="14"/>
      <c r="AQ16" s="14"/>
      <c r="AR16" s="14"/>
      <c r="AS16" s="14"/>
      <c r="AT16" s="14"/>
    </row>
    <row r="17" spans="1:65" x14ac:dyDescent="0.25">
      <c r="A17" s="14"/>
      <c r="B17" s="575" t="s">
        <v>232</v>
      </c>
      <c r="C17" s="575"/>
      <c r="D17" s="575"/>
      <c r="E17" s="575"/>
      <c r="F17" s="575"/>
      <c r="G17" s="575"/>
      <c r="H17" s="575"/>
      <c r="I17" s="575"/>
      <c r="J17" s="14"/>
      <c r="K17" s="575" t="s">
        <v>237</v>
      </c>
      <c r="L17" s="575"/>
      <c r="M17" s="575"/>
      <c r="N17" s="575"/>
      <c r="O17" s="575"/>
      <c r="P17" s="575"/>
      <c r="Q17" s="575"/>
      <c r="R17" s="575"/>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row>
    <row r="18" spans="1:65" x14ac:dyDescent="0.2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row>
    <row r="19" spans="1:65" x14ac:dyDescent="0.2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row>
    <row r="20" spans="1:65" x14ac:dyDescent="0.2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405"/>
      <c r="AV20" s="405"/>
      <c r="AW20" s="405"/>
      <c r="AX20" s="405"/>
      <c r="BB20" s="7"/>
      <c r="BC20" s="379"/>
      <c r="BD20" s="379"/>
      <c r="BE20" s="379"/>
      <c r="BF20" s="88"/>
      <c r="BG20" s="88"/>
      <c r="BM20" s="1"/>
    </row>
    <row r="21" spans="1:65" x14ac:dyDescent="0.2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BC21" s="23" t="s">
        <v>207</v>
      </c>
      <c r="BD21" s="23" t="s">
        <v>208</v>
      </c>
      <c r="BE21" s="23" t="s">
        <v>210</v>
      </c>
      <c r="BF21" s="23" t="s">
        <v>209</v>
      </c>
      <c r="BG21" s="385"/>
      <c r="BM21" s="1"/>
    </row>
    <row r="22" spans="1:65"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BB22" s="381" t="s">
        <v>206</v>
      </c>
      <c r="BC22" s="245">
        <f>IF($BB$3=FALSE, "", Dashboard!AY24)</f>
        <v>80</v>
      </c>
      <c r="BD22" s="384">
        <f>IF($BB$3=FALSE, "", Dashboard!AZ24)</f>
        <v>75</v>
      </c>
      <c r="BE22" s="224"/>
      <c r="BF22" s="230"/>
      <c r="BG22" s="385"/>
      <c r="BM22" s="1"/>
    </row>
    <row r="23" spans="1:65" x14ac:dyDescent="0.2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BB23" s="382" t="s">
        <v>205</v>
      </c>
      <c r="BC23" s="248">
        <f>IF($BB$3=FALSE, "", Dashboard!AY25)</f>
        <v>25</v>
      </c>
      <c r="BD23" s="385">
        <f>IF($BB$3=FALSE, "", Dashboard!AZ25)</f>
        <v>15</v>
      </c>
      <c r="BE23" s="225"/>
      <c r="BF23" s="231"/>
      <c r="BG23" s="385"/>
      <c r="BM23" s="1"/>
    </row>
    <row r="24" spans="1:65" x14ac:dyDescent="0.2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BB24" s="382" t="s">
        <v>204</v>
      </c>
      <c r="BC24" s="248">
        <f>IF($BB$3=FALSE, "", Dashboard!AY26)</f>
        <v>150</v>
      </c>
      <c r="BD24" s="385">
        <f>IF($BB$3=FALSE, "", Dashboard!AZ26)</f>
        <v>51.5</v>
      </c>
      <c r="BE24" s="225"/>
      <c r="BF24" s="231"/>
      <c r="BG24" s="385"/>
      <c r="BM24" s="1"/>
    </row>
    <row r="25" spans="1:65"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BB25" s="382" t="s">
        <v>203</v>
      </c>
      <c r="BC25" s="248">
        <f>IF($BB$3=FALSE, "", Dashboard!AY27)</f>
        <v>100</v>
      </c>
      <c r="BD25" s="385">
        <f>IF($BB$3=FALSE, "", Dashboard!AZ27)</f>
        <v>100</v>
      </c>
      <c r="BE25" s="225"/>
      <c r="BF25" s="231"/>
      <c r="BG25" s="385"/>
      <c r="BM25" s="1"/>
    </row>
    <row r="26" spans="1:65"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BB26" s="382" t="s">
        <v>28</v>
      </c>
      <c r="BC26" s="248">
        <f>IF($BB$3=FALSE, "", Dashboard!AY28)</f>
        <v>500</v>
      </c>
      <c r="BD26" s="385">
        <f>IF($BB$3=FALSE, "", Dashboard!AZ28)</f>
        <v>475</v>
      </c>
      <c r="BE26" s="225"/>
      <c r="BF26" s="231"/>
      <c r="BG26" s="385"/>
      <c r="BM26" s="1"/>
    </row>
    <row r="27" spans="1:65" x14ac:dyDescent="0.2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BB27" s="382" t="s">
        <v>202</v>
      </c>
      <c r="BC27" s="248">
        <f>IF($BB$3=FALSE, "", Dashboard!AY29)</f>
        <v>2300</v>
      </c>
      <c r="BD27" s="385">
        <f ca="1">IF($BB$3=FALSE, "", Dashboard!AZ29)</f>
        <v>1120.0000000000002</v>
      </c>
      <c r="BE27" s="225"/>
      <c r="BF27" s="231"/>
      <c r="BG27" s="385"/>
      <c r="BM27" s="1"/>
    </row>
    <row r="28" spans="1:65"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BB28" s="382" t="s">
        <v>265</v>
      </c>
      <c r="BC28" s="248">
        <f>IF($BB$3=FALSE, "", Dashboard!AY30)</f>
        <v>0</v>
      </c>
      <c r="BD28" s="385">
        <f>IF($BB$3=FALSE, "", Dashboard!AZ30)</f>
        <v>100</v>
      </c>
      <c r="BE28" s="225"/>
      <c r="BF28" s="231"/>
      <c r="BG28" s="7"/>
      <c r="BM28" s="1"/>
    </row>
    <row r="29" spans="1:65" x14ac:dyDescent="0.2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BB29" s="380" t="s">
        <v>201</v>
      </c>
      <c r="BC29" s="239">
        <f>IF($BB$3=FALSE, "", Dashboard!AY31)</f>
        <v>550</v>
      </c>
      <c r="BD29" s="386">
        <f>IF($BB$3=FALSE, "", Dashboard!AZ31)</f>
        <v>546</v>
      </c>
      <c r="BE29" s="227"/>
      <c r="BF29" s="232"/>
      <c r="BG29" s="383"/>
      <c r="BM29" s="1"/>
    </row>
    <row r="30" spans="1:65" x14ac:dyDescent="0.2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BB30" s="39" t="s">
        <v>210</v>
      </c>
      <c r="BC30" s="229"/>
      <c r="BD30" s="225"/>
      <c r="BE30" s="385">
        <f>IF($BB$3=FALSE, "", Dashboard!BA32)</f>
        <v>4600</v>
      </c>
      <c r="BF30" s="225"/>
      <c r="BG30" s="7"/>
      <c r="BM30" s="1"/>
    </row>
    <row r="31" spans="1:65" x14ac:dyDescent="0.2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BB31" s="40" t="s">
        <v>209</v>
      </c>
      <c r="BC31" s="226"/>
      <c r="BD31" s="227"/>
      <c r="BE31" s="228"/>
      <c r="BF31" s="128">
        <f>IF($BB$3=FALSE, "", Dashboard!BB33)</f>
        <v>4600</v>
      </c>
      <c r="BG31" s="7"/>
      <c r="BM31" s="1"/>
    </row>
    <row r="32" spans="1:65"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BM32" s="1"/>
    </row>
    <row r="33" spans="1:89"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BE33" s="24" t="str">
        <f>$BE$36</f>
        <v>Done - On Time</v>
      </c>
      <c r="BF33" s="38">
        <f ca="1">IF($BB$3=FALSE, "", COUNTIF('Job Progress'!$K$11:$K$32, $BE33))</f>
        <v>5</v>
      </c>
    </row>
    <row r="34" spans="1:89"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BE34" s="25" t="str">
        <f>$BG$36</f>
        <v>Done - Late</v>
      </c>
      <c r="BF34" s="39">
        <f ca="1">IF($BB$3=FALSE, "", COUNTIF('Job Progress'!$K$11:$K$32, $BE34))</f>
        <v>0</v>
      </c>
    </row>
    <row r="35" spans="1:89" x14ac:dyDescent="0.25">
      <c r="A35" s="14"/>
      <c r="B35" s="525" t="s">
        <v>173</v>
      </c>
      <c r="C35" s="526"/>
      <c r="D35" s="526"/>
      <c r="E35" s="526"/>
      <c r="F35" s="526"/>
      <c r="G35" s="526"/>
      <c r="H35" s="526"/>
      <c r="I35" s="526"/>
      <c r="J35" s="526"/>
      <c r="K35" s="526"/>
      <c r="L35" s="526"/>
      <c r="M35" s="526"/>
      <c r="N35" s="526"/>
      <c r="O35" s="526"/>
      <c r="P35" s="526"/>
      <c r="Q35" s="526"/>
      <c r="R35" s="526"/>
      <c r="S35" s="526"/>
      <c r="T35" s="526"/>
      <c r="U35" s="526"/>
      <c r="V35" s="526"/>
      <c r="W35" s="526"/>
      <c r="X35" s="526"/>
      <c r="Y35" s="526"/>
      <c r="Z35" s="526"/>
      <c r="AA35" s="526"/>
      <c r="AB35" s="526"/>
      <c r="AC35" s="526"/>
      <c r="AD35" s="526"/>
      <c r="AE35" s="526"/>
      <c r="AF35" s="526"/>
      <c r="AG35" s="526"/>
      <c r="AH35" s="526"/>
      <c r="AI35" s="526"/>
      <c r="AJ35" s="526"/>
      <c r="AK35" s="526"/>
      <c r="AL35" s="526"/>
      <c r="AM35" s="526"/>
      <c r="AN35" s="526"/>
      <c r="AO35" s="526"/>
      <c r="AP35" s="526"/>
      <c r="AQ35" s="526"/>
      <c r="AR35" s="526"/>
      <c r="AS35" s="533"/>
      <c r="AT35" s="14"/>
      <c r="BE35" s="26" t="str">
        <f>$BI$36</f>
        <v>Incomplete</v>
      </c>
      <c r="BF35" s="40">
        <f ca="1">IFERROR(IF(COUNTIF('Job Progress'!$R$11:$R$32, TRUE)-$BF$33-$BF$34&lt;0, 0, COUNTIF('Job Progress'!$R$11:$R$32, TRUE)-$BF$33-$BF$34), "")</f>
        <v>0</v>
      </c>
    </row>
    <row r="36" spans="1:89"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BC36" s="23" t="s">
        <v>314</v>
      </c>
      <c r="BD36" s="23" t="s">
        <v>315</v>
      </c>
      <c r="BE36" s="23" t="str">
        <f>'Job Progress'!$K$6</f>
        <v>Done - On Time</v>
      </c>
      <c r="BF36" s="23" t="s">
        <v>14</v>
      </c>
      <c r="BG36" s="23" t="str">
        <f>'Job Progress'!$K$7</f>
        <v>Done - Late</v>
      </c>
      <c r="BH36" s="23" t="s">
        <v>317</v>
      </c>
      <c r="BI36" s="23" t="s">
        <v>316</v>
      </c>
      <c r="BJ36" s="23" t="s">
        <v>318</v>
      </c>
      <c r="BK36" s="23" t="s">
        <v>320</v>
      </c>
      <c r="BL36" s="23" t="s">
        <v>317</v>
      </c>
    </row>
    <row r="37" spans="1:89"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BB37" s="38" t="str">
        <f>IF('Job Progress'!$B$11="", "No Data", 'Job Progress'!$B$11)</f>
        <v>Stage 1</v>
      </c>
      <c r="BC37" s="273">
        <f ca="1">IF($BO37=FALSE, "", 'Job Progress'!$M11)</f>
        <v>4</v>
      </c>
      <c r="BD37" s="274">
        <f ca="1">IF($BO37=FALSE, "", 'Job Progress'!$N11)</f>
        <v>1</v>
      </c>
      <c r="BE37" s="273">
        <f ca="1">IF($BO37=FALSE, "", IF('Job Progress'!$K11=BE$36, $BD37, ""))</f>
        <v>1</v>
      </c>
      <c r="BF37" s="275">
        <f ca="1">IF($BO37=FALSE, "", IF($BE37="", "", $BD37-$BE37))</f>
        <v>0</v>
      </c>
      <c r="BG37" s="273" t="str">
        <f ca="1">IF($BO37=FALSE, "", IF('Job Progress'!$K11=BG$36, $BC37, ""))</f>
        <v/>
      </c>
      <c r="BH37" s="275" t="str">
        <f ca="1">IF($BO37=FALSE, "", IF($BG37="", "", $BD37-$BC37))</f>
        <v/>
      </c>
      <c r="BI37" s="274" t="str">
        <f ca="1">IF($BO37=FALSE, "", IF(AND(NOT($BC37=""), $BE37="", $BG37=""), IF($BD37="", "", IF($BD37&lt;=$BC37, $BD37, $BC37)), ""))</f>
        <v/>
      </c>
      <c r="BJ37" s="274" t="str">
        <f ca="1">IF($BO37=FALSE, "", IF(AND($BE37="", $BG37=""), IF($BD37="", "", IF($BD37&lt;=$BC37, $BC37-$BD37, "")), ""))</f>
        <v/>
      </c>
      <c r="BK37" s="274" t="str">
        <f ca="1">IF($BO37=FALSE, "", IF($BD37="", $BC37, ""))</f>
        <v/>
      </c>
      <c r="BL37" s="275" t="str">
        <f ca="1">IF($BO37=FALSE, "", IFERROR(IF($BI37="", "", IF($BD37&gt;$BC37, $BD37-$BC37, "")), ""))</f>
        <v/>
      </c>
      <c r="BO37" s="294" t="b">
        <f>IF($BB$3=FALSE, FALSE, IF('Job Progress'!$R11="", "", 'Job Progress'!$R11))</f>
        <v>1</v>
      </c>
      <c r="BP37" s="167"/>
      <c r="BQ37" s="167"/>
      <c r="BR37" s="167"/>
      <c r="BS37" s="167"/>
      <c r="BT37" s="167"/>
      <c r="BU37" s="167"/>
      <c r="BV37" s="167"/>
      <c r="BW37" s="167"/>
      <c r="BX37" s="167"/>
      <c r="BY37" s="167"/>
      <c r="BZ37" s="167"/>
      <c r="CA37" s="167"/>
      <c r="CB37" s="167"/>
      <c r="CC37" s="167"/>
      <c r="CD37" s="167"/>
      <c r="CE37" s="167"/>
      <c r="CF37" s="167"/>
      <c r="CG37" s="167"/>
      <c r="CH37" s="167"/>
      <c r="CI37" s="167"/>
      <c r="CJ37" s="167"/>
      <c r="CK37" s="167"/>
    </row>
    <row r="38" spans="1:89"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BB38" s="39" t="str">
        <f>IF('Job Progress'!$B$12="", "", 'Job Progress'!$B$12)</f>
        <v>Stage 2</v>
      </c>
      <c r="BC38" s="276">
        <f ca="1">'Job Progress'!$M12</f>
        <v>6</v>
      </c>
      <c r="BD38" s="277">
        <f ca="1">'Job Progress'!$N12</f>
        <v>2</v>
      </c>
      <c r="BE38" s="276">
        <f ca="1">IF($BO38=FALSE, "", IF('Job Progress'!$K12=BE$36, $BD38, ""))</f>
        <v>2</v>
      </c>
      <c r="BF38" s="278">
        <f t="shared" ref="BF38:BF58" ca="1" si="0">IF($BO38=FALSE, "", IF($BE38="", "", $BD38-$BE38))</f>
        <v>0</v>
      </c>
      <c r="BG38" s="276" t="str">
        <f ca="1">IF($BO38=FALSE, "", IF('Job Progress'!$K12=BG$36, $BC38, ""))</f>
        <v/>
      </c>
      <c r="BH38" s="278" t="str">
        <f t="shared" ref="BH38:BH58" ca="1" si="1">IF($BO38=FALSE, "", IF($BG38="", "", $BD38-$BC38))</f>
        <v/>
      </c>
      <c r="BI38" s="277" t="str">
        <f t="shared" ref="BI38:BI58" ca="1" si="2">IF($BO38=FALSE, "", IF(AND(NOT($BC38=""), $BE38="", $BG38=""), IF($BD38="", "", IF($BD38&lt;=$BC38, $BD38, $BC38)), ""))</f>
        <v/>
      </c>
      <c r="BJ38" s="277" t="str">
        <f t="shared" ref="BJ38:BJ58" ca="1" si="3">IF($BO38=FALSE, "", IF(AND($BE38="", $BG38=""), IF($BD38="", "", IF($BD38&lt;=$BC38, $BC38-$BD38, "")), ""))</f>
        <v/>
      </c>
      <c r="BK38" s="277" t="str">
        <f t="shared" ref="BK38:BK58" ca="1" si="4">IF($BO38=FALSE, "", IF($BD38="", $BC38, ""))</f>
        <v/>
      </c>
      <c r="BL38" s="278" t="str">
        <f t="shared" ref="BL38:BL58" ca="1" si="5">IF($BO38=FALSE, "", IFERROR(IF($BI38="", "", IF($BD38&gt;$BC38, $BD38-$BC38, "")), ""))</f>
        <v/>
      </c>
      <c r="BO38" s="295" t="b">
        <f>IF($BB$3=FALSE, FALSE, IF('Job Progress'!$R12="", "", 'Job Progress'!$R12))</f>
        <v>1</v>
      </c>
      <c r="BP38" s="167"/>
      <c r="BQ38" s="167"/>
      <c r="BR38" s="167"/>
      <c r="BS38" s="167"/>
      <c r="BT38" s="167"/>
      <c r="BU38" s="167"/>
      <c r="BV38" s="167"/>
      <c r="BW38" s="167"/>
      <c r="BX38" s="167"/>
      <c r="BY38" s="167"/>
      <c r="BZ38" s="167"/>
      <c r="CA38" s="167"/>
      <c r="CB38" s="167"/>
      <c r="CC38" s="167"/>
      <c r="CD38" s="167"/>
      <c r="CE38" s="167"/>
      <c r="CF38" s="167"/>
      <c r="CG38" s="167"/>
      <c r="CH38" s="167"/>
      <c r="CI38" s="167"/>
      <c r="CJ38" s="167"/>
      <c r="CK38" s="167"/>
    </row>
    <row r="39" spans="1:89"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BB39" s="39" t="str">
        <f>IF('Job Progress'!$B$13="", "", 'Job Progress'!$B$13)</f>
        <v>Stage 3</v>
      </c>
      <c r="BC39" s="276">
        <f ca="1">'Job Progress'!$M13</f>
        <v>4</v>
      </c>
      <c r="BD39" s="277">
        <f ca="1">'Job Progress'!$N13</f>
        <v>2</v>
      </c>
      <c r="BE39" s="276">
        <f ca="1">IF($BO39=FALSE, "", IF('Job Progress'!$K13=BE$36, $BD39, ""))</f>
        <v>2</v>
      </c>
      <c r="BF39" s="278">
        <f t="shared" ca="1" si="0"/>
        <v>0</v>
      </c>
      <c r="BG39" s="276" t="str">
        <f ca="1">IF($BO39=FALSE, "", IF('Job Progress'!$K13=BG$36, $BC39, ""))</f>
        <v/>
      </c>
      <c r="BH39" s="278" t="str">
        <f t="shared" ca="1" si="1"/>
        <v/>
      </c>
      <c r="BI39" s="277" t="str">
        <f t="shared" ca="1" si="2"/>
        <v/>
      </c>
      <c r="BJ39" s="277" t="str">
        <f t="shared" ca="1" si="3"/>
        <v/>
      </c>
      <c r="BK39" s="277" t="str">
        <f t="shared" ca="1" si="4"/>
        <v/>
      </c>
      <c r="BL39" s="278" t="str">
        <f t="shared" ca="1" si="5"/>
        <v/>
      </c>
      <c r="BO39" s="295" t="b">
        <f>IF($BB$3=FALSE, FALSE, IF('Job Progress'!$R13="", "", 'Job Progress'!$R13))</f>
        <v>1</v>
      </c>
      <c r="BP39" s="167"/>
      <c r="BQ39" s="167"/>
      <c r="BR39" s="167"/>
      <c r="BS39" s="167"/>
      <c r="BT39" s="167"/>
      <c r="BU39" s="167"/>
      <c r="BV39" s="167"/>
      <c r="BW39" s="167"/>
      <c r="BX39" s="167"/>
      <c r="BY39" s="167"/>
      <c r="BZ39" s="167"/>
      <c r="CA39" s="167"/>
      <c r="CB39" s="167"/>
      <c r="CC39" s="167"/>
      <c r="CD39" s="167"/>
      <c r="CE39" s="167"/>
      <c r="CF39" s="167"/>
      <c r="CG39" s="167"/>
      <c r="CH39" s="167"/>
      <c r="CI39" s="167"/>
      <c r="CJ39" s="167"/>
      <c r="CK39" s="167"/>
    </row>
    <row r="40" spans="1:89"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BB40" s="39" t="str">
        <f>IF('Job Progress'!$B$14="", "", 'Job Progress'!$B$14)</f>
        <v>Stage 4</v>
      </c>
      <c r="BC40" s="276">
        <f ca="1">'Job Progress'!$M14</f>
        <v>11</v>
      </c>
      <c r="BD40" s="277">
        <f ca="1">'Job Progress'!$N14</f>
        <v>6</v>
      </c>
      <c r="BE40" s="276">
        <f ca="1">IF($BO40=FALSE, "", IF('Job Progress'!$K14=BE$36, $BD40, ""))</f>
        <v>6</v>
      </c>
      <c r="BF40" s="278">
        <f t="shared" ca="1" si="0"/>
        <v>0</v>
      </c>
      <c r="BG40" s="276" t="str">
        <f ca="1">IF($BO40=FALSE, "", IF('Job Progress'!$K14=BG$36, $BC40, ""))</f>
        <v/>
      </c>
      <c r="BH40" s="278" t="str">
        <f t="shared" ca="1" si="1"/>
        <v/>
      </c>
      <c r="BI40" s="277" t="str">
        <f t="shared" ca="1" si="2"/>
        <v/>
      </c>
      <c r="BJ40" s="277" t="str">
        <f t="shared" ca="1" si="3"/>
        <v/>
      </c>
      <c r="BK40" s="277" t="str">
        <f t="shared" ca="1" si="4"/>
        <v/>
      </c>
      <c r="BL40" s="278" t="str">
        <f t="shared" ca="1" si="5"/>
        <v/>
      </c>
      <c r="BO40" s="295" t="b">
        <f>IF($BB$3=FALSE, FALSE, IF('Job Progress'!$R14="", "", 'Job Progress'!$R14))</f>
        <v>1</v>
      </c>
      <c r="BP40" s="167"/>
      <c r="BQ40" s="167"/>
      <c r="BR40" s="167"/>
      <c r="BS40" s="167"/>
      <c r="BT40" s="167"/>
      <c r="BU40" s="167"/>
      <c r="BV40" s="167"/>
      <c r="BW40" s="167"/>
      <c r="BX40" s="167"/>
      <c r="BY40" s="167"/>
      <c r="BZ40" s="167"/>
      <c r="CA40" s="167"/>
      <c r="CB40" s="167"/>
      <c r="CC40" s="167"/>
      <c r="CD40" s="167"/>
      <c r="CE40" s="167"/>
      <c r="CF40" s="167"/>
      <c r="CG40" s="167"/>
      <c r="CH40" s="167"/>
      <c r="CI40" s="167"/>
      <c r="CJ40" s="167"/>
      <c r="CK40" s="167"/>
    </row>
    <row r="41" spans="1:89"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BB41" s="39" t="str">
        <f>IF('Job Progress'!$B$15="", "", 'Job Progress'!$B$15)</f>
        <v>Stage 5</v>
      </c>
      <c r="BC41" s="276">
        <f ca="1">'Job Progress'!$M15</f>
        <v>4</v>
      </c>
      <c r="BD41" s="277">
        <f ca="1">'Job Progress'!$N15</f>
        <v>1</v>
      </c>
      <c r="BE41" s="276">
        <f ca="1">IF($BO41=FALSE, "", IF('Job Progress'!$K15=BE$36, $BD41, ""))</f>
        <v>1</v>
      </c>
      <c r="BF41" s="278">
        <f t="shared" ca="1" si="0"/>
        <v>0</v>
      </c>
      <c r="BG41" s="276" t="str">
        <f ca="1">IF($BO41=FALSE, "", IF('Job Progress'!$K15=BG$36, $BC41, ""))</f>
        <v/>
      </c>
      <c r="BH41" s="278" t="str">
        <f t="shared" ca="1" si="1"/>
        <v/>
      </c>
      <c r="BI41" s="277" t="str">
        <f t="shared" ca="1" si="2"/>
        <v/>
      </c>
      <c r="BJ41" s="277" t="str">
        <f t="shared" ca="1" si="3"/>
        <v/>
      </c>
      <c r="BK41" s="277" t="str">
        <f t="shared" ca="1" si="4"/>
        <v/>
      </c>
      <c r="BL41" s="278" t="str">
        <f t="shared" ca="1" si="5"/>
        <v/>
      </c>
      <c r="BO41" s="295" t="b">
        <f>IF($BB$3=FALSE, FALSE, IF('Job Progress'!$R15="", "", 'Job Progress'!$R15))</f>
        <v>1</v>
      </c>
      <c r="BP41" s="167"/>
      <c r="BQ41" s="167"/>
      <c r="BR41" s="167"/>
      <c r="BS41" s="167"/>
      <c r="BT41" s="167"/>
      <c r="BU41" s="167"/>
      <c r="BV41" s="167"/>
      <c r="BW41" s="167"/>
      <c r="BX41" s="167"/>
      <c r="BY41" s="167"/>
      <c r="BZ41" s="167"/>
      <c r="CA41" s="167"/>
      <c r="CB41" s="167"/>
      <c r="CC41" s="167"/>
      <c r="CD41" s="167"/>
      <c r="CE41" s="167"/>
      <c r="CF41" s="167"/>
      <c r="CG41" s="167"/>
      <c r="CH41" s="167"/>
      <c r="CI41" s="167"/>
      <c r="CJ41" s="167"/>
      <c r="CK41" s="167"/>
    </row>
    <row r="42" spans="1:89" x14ac:dyDescent="0.2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BB42" s="39" t="str">
        <f>IF('Job Progress'!$B$16="", "", 'Job Progress'!$B$16)</f>
        <v/>
      </c>
      <c r="BC42" s="276" t="str">
        <f>'Job Progress'!$M16</f>
        <v/>
      </c>
      <c r="BD42" s="277" t="str">
        <f>'Job Progress'!$N16</f>
        <v/>
      </c>
      <c r="BE42" s="276" t="str">
        <f>IF($BO42=FALSE, "", IF('Job Progress'!$K16=BE$36, $BD42, ""))</f>
        <v/>
      </c>
      <c r="BF42" s="278" t="str">
        <f t="shared" si="0"/>
        <v/>
      </c>
      <c r="BG42" s="276" t="str">
        <f>IF($BO42=FALSE, "", IF('Job Progress'!$K16=BG$36, $BC42, ""))</f>
        <v/>
      </c>
      <c r="BH42" s="278" t="str">
        <f t="shared" si="1"/>
        <v/>
      </c>
      <c r="BI42" s="277" t="str">
        <f t="shared" si="2"/>
        <v/>
      </c>
      <c r="BJ42" s="277" t="str">
        <f t="shared" si="3"/>
        <v/>
      </c>
      <c r="BK42" s="277" t="str">
        <f t="shared" si="4"/>
        <v/>
      </c>
      <c r="BL42" s="278" t="str">
        <f t="shared" si="5"/>
        <v/>
      </c>
      <c r="BO42" s="295" t="b">
        <f>IF($BB$3=FALSE, FALSE, IF('Job Progress'!$R16="", "", 'Job Progress'!$R16))</f>
        <v>0</v>
      </c>
    </row>
    <row r="43" spans="1:89" x14ac:dyDescent="0.2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BB43" s="39" t="str">
        <f>IF('Job Progress'!$B$17="", "", 'Job Progress'!$B$17)</f>
        <v/>
      </c>
      <c r="BC43" s="276" t="str">
        <f>'Job Progress'!$M17</f>
        <v/>
      </c>
      <c r="BD43" s="277" t="str">
        <f>'Job Progress'!$N17</f>
        <v/>
      </c>
      <c r="BE43" s="276" t="str">
        <f>IF($BO43=FALSE, "", IF('Job Progress'!$K17=BE$36, $BD43, ""))</f>
        <v/>
      </c>
      <c r="BF43" s="278" t="str">
        <f t="shared" si="0"/>
        <v/>
      </c>
      <c r="BG43" s="276" t="str">
        <f>IF($BO43=FALSE, "", IF('Job Progress'!$K17=BG$36, $BC43, ""))</f>
        <v/>
      </c>
      <c r="BH43" s="278" t="str">
        <f t="shared" si="1"/>
        <v/>
      </c>
      <c r="BI43" s="277" t="str">
        <f t="shared" si="2"/>
        <v/>
      </c>
      <c r="BJ43" s="277" t="str">
        <f t="shared" si="3"/>
        <v/>
      </c>
      <c r="BK43" s="277" t="str">
        <f t="shared" si="4"/>
        <v/>
      </c>
      <c r="BL43" s="278" t="str">
        <f t="shared" si="5"/>
        <v/>
      </c>
      <c r="BO43" s="295" t="b">
        <f>IF($BB$3=FALSE, FALSE, IF('Job Progress'!$R17="", "", 'Job Progress'!$R17))</f>
        <v>0</v>
      </c>
    </row>
    <row r="44" spans="1:89" x14ac:dyDescent="0.2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BB44" s="39" t="str">
        <f>IF('Job Progress'!$B$18="", "", 'Job Progress'!$B$18)</f>
        <v/>
      </c>
      <c r="BC44" s="276" t="str">
        <f>'Job Progress'!$M18</f>
        <v/>
      </c>
      <c r="BD44" s="277" t="str">
        <f>'Job Progress'!$N18</f>
        <v/>
      </c>
      <c r="BE44" s="276" t="str">
        <f>IF($BO44=FALSE, "", IF('Job Progress'!$K18=BE$36, $BD44, ""))</f>
        <v/>
      </c>
      <c r="BF44" s="278" t="str">
        <f t="shared" si="0"/>
        <v/>
      </c>
      <c r="BG44" s="276" t="str">
        <f>IF($BO44=FALSE, "", IF('Job Progress'!$K18=BG$36, $BC44, ""))</f>
        <v/>
      </c>
      <c r="BH44" s="278" t="str">
        <f t="shared" si="1"/>
        <v/>
      </c>
      <c r="BI44" s="277" t="str">
        <f t="shared" si="2"/>
        <v/>
      </c>
      <c r="BJ44" s="277" t="str">
        <f t="shared" si="3"/>
        <v/>
      </c>
      <c r="BK44" s="277" t="str">
        <f t="shared" si="4"/>
        <v/>
      </c>
      <c r="BL44" s="278" t="str">
        <f t="shared" si="5"/>
        <v/>
      </c>
      <c r="BO44" s="295" t="b">
        <f>IF($BB$3=FALSE, FALSE, IF('Job Progress'!$R18="", "", 'Job Progress'!$R18))</f>
        <v>0</v>
      </c>
    </row>
    <row r="45" spans="1:89"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BB45" s="39" t="str">
        <f>IF('Job Progress'!$B$19="", "", 'Job Progress'!$B$19)</f>
        <v/>
      </c>
      <c r="BC45" s="276" t="str">
        <f>'Job Progress'!$M19</f>
        <v/>
      </c>
      <c r="BD45" s="277" t="str">
        <f>'Job Progress'!$N19</f>
        <v/>
      </c>
      <c r="BE45" s="276" t="str">
        <f>IF($BO45=FALSE, "", IF('Job Progress'!$K19=BE$36, $BD45, ""))</f>
        <v/>
      </c>
      <c r="BF45" s="278" t="str">
        <f t="shared" si="0"/>
        <v/>
      </c>
      <c r="BG45" s="276" t="str">
        <f>IF($BO45=FALSE, "", IF('Job Progress'!$K19=BG$36, $BC45, ""))</f>
        <v/>
      </c>
      <c r="BH45" s="278" t="str">
        <f t="shared" si="1"/>
        <v/>
      </c>
      <c r="BI45" s="277" t="str">
        <f t="shared" si="2"/>
        <v/>
      </c>
      <c r="BJ45" s="277" t="str">
        <f t="shared" si="3"/>
        <v/>
      </c>
      <c r="BK45" s="277" t="str">
        <f t="shared" si="4"/>
        <v/>
      </c>
      <c r="BL45" s="278" t="str">
        <f t="shared" si="5"/>
        <v/>
      </c>
      <c r="BO45" s="295" t="b">
        <f>IF($BB$3=FALSE, FALSE, IF('Job Progress'!$R19="", "", 'Job Progress'!$R19))</f>
        <v>0</v>
      </c>
    </row>
    <row r="46" spans="1:89" x14ac:dyDescent="0.2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BB46" s="39" t="str">
        <f>IF('Job Progress'!$B$20="", "", 'Job Progress'!$B$20)</f>
        <v/>
      </c>
      <c r="BC46" s="276" t="str">
        <f>'Job Progress'!$M20</f>
        <v/>
      </c>
      <c r="BD46" s="277" t="str">
        <f>'Job Progress'!$N20</f>
        <v/>
      </c>
      <c r="BE46" s="276" t="str">
        <f>IF($BO46=FALSE, "", IF('Job Progress'!$K20=BE$36, $BD46, ""))</f>
        <v/>
      </c>
      <c r="BF46" s="278" t="str">
        <f t="shared" si="0"/>
        <v/>
      </c>
      <c r="BG46" s="276" t="str">
        <f>IF($BO46=FALSE, "", IF('Job Progress'!$K20=BG$36, $BC46, ""))</f>
        <v/>
      </c>
      <c r="BH46" s="278" t="str">
        <f t="shared" si="1"/>
        <v/>
      </c>
      <c r="BI46" s="277" t="str">
        <f t="shared" si="2"/>
        <v/>
      </c>
      <c r="BJ46" s="277" t="str">
        <f t="shared" si="3"/>
        <v/>
      </c>
      <c r="BK46" s="277" t="str">
        <f t="shared" si="4"/>
        <v/>
      </c>
      <c r="BL46" s="278" t="str">
        <f t="shared" si="5"/>
        <v/>
      </c>
      <c r="BO46" s="295" t="b">
        <f>IF($BB$3=FALSE, FALSE, IF('Job Progress'!$R20="", "", 'Job Progress'!$R20))</f>
        <v>0</v>
      </c>
    </row>
    <row r="47" spans="1:89"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BB47" s="39" t="str">
        <f>IF('Job Progress'!$B$21="", "", 'Job Progress'!$B$21)</f>
        <v/>
      </c>
      <c r="BC47" s="276" t="str">
        <f>'Job Progress'!$M21</f>
        <v/>
      </c>
      <c r="BD47" s="277" t="str">
        <f>'Job Progress'!$N21</f>
        <v/>
      </c>
      <c r="BE47" s="276" t="str">
        <f>IF($BO47=FALSE, "", IF('Job Progress'!$K21=BE$36, $BD47, ""))</f>
        <v/>
      </c>
      <c r="BF47" s="278" t="str">
        <f t="shared" si="0"/>
        <v/>
      </c>
      <c r="BG47" s="276" t="str">
        <f>IF($BO47=FALSE, "", IF('Job Progress'!$K21=BG$36, $BC47, ""))</f>
        <v/>
      </c>
      <c r="BH47" s="278" t="str">
        <f t="shared" si="1"/>
        <v/>
      </c>
      <c r="BI47" s="277" t="str">
        <f t="shared" si="2"/>
        <v/>
      </c>
      <c r="BJ47" s="277" t="str">
        <f t="shared" si="3"/>
        <v/>
      </c>
      <c r="BK47" s="277" t="str">
        <f t="shared" si="4"/>
        <v/>
      </c>
      <c r="BL47" s="278" t="str">
        <f t="shared" si="5"/>
        <v/>
      </c>
      <c r="BO47" s="295" t="b">
        <f>IF($BB$3=FALSE, FALSE, IF('Job Progress'!$R21="", "", 'Job Progress'!$R21))</f>
        <v>0</v>
      </c>
    </row>
    <row r="48" spans="1:89"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BB48" s="39" t="str">
        <f>IF('Job Progress'!$B$22="", "", 'Job Progress'!$B$22)</f>
        <v/>
      </c>
      <c r="BC48" s="276" t="str">
        <f>'Job Progress'!$M22</f>
        <v/>
      </c>
      <c r="BD48" s="277" t="str">
        <f>'Job Progress'!$N22</f>
        <v/>
      </c>
      <c r="BE48" s="276" t="str">
        <f>IF($BO48=FALSE, "", IF('Job Progress'!$K22=BE$36, $BD48, ""))</f>
        <v/>
      </c>
      <c r="BF48" s="278" t="str">
        <f t="shared" si="0"/>
        <v/>
      </c>
      <c r="BG48" s="276" t="str">
        <f>IF($BO48=FALSE, "", IF('Job Progress'!$K22=BG$36, $BC48, ""))</f>
        <v/>
      </c>
      <c r="BH48" s="278" t="str">
        <f t="shared" si="1"/>
        <v/>
      </c>
      <c r="BI48" s="277" t="str">
        <f t="shared" si="2"/>
        <v/>
      </c>
      <c r="BJ48" s="277" t="str">
        <f t="shared" si="3"/>
        <v/>
      </c>
      <c r="BK48" s="277" t="str">
        <f t="shared" si="4"/>
        <v/>
      </c>
      <c r="BL48" s="278" t="str">
        <f t="shared" si="5"/>
        <v/>
      </c>
      <c r="BO48" s="295" t="b">
        <f>IF($BB$3=FALSE, FALSE, IF('Job Progress'!$R22="", "", 'Job Progress'!$R22))</f>
        <v>0</v>
      </c>
    </row>
    <row r="49" spans="1:67"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BB49" s="39" t="str">
        <f>IF('Job Progress'!$B$23="", "", 'Job Progress'!$B$23)</f>
        <v/>
      </c>
      <c r="BC49" s="276" t="str">
        <f>'Job Progress'!$M23</f>
        <v/>
      </c>
      <c r="BD49" s="277" t="str">
        <f>'Job Progress'!$N23</f>
        <v/>
      </c>
      <c r="BE49" s="276" t="str">
        <f>IF($BO49=FALSE, "", IF('Job Progress'!$K23=BE$36, $BD49, ""))</f>
        <v/>
      </c>
      <c r="BF49" s="278" t="str">
        <f t="shared" si="0"/>
        <v/>
      </c>
      <c r="BG49" s="276" t="str">
        <f>IF($BO49=FALSE, "", IF('Job Progress'!$K23=BG$36, $BC49, ""))</f>
        <v/>
      </c>
      <c r="BH49" s="278" t="str">
        <f t="shared" si="1"/>
        <v/>
      </c>
      <c r="BI49" s="277" t="str">
        <f t="shared" si="2"/>
        <v/>
      </c>
      <c r="BJ49" s="277" t="str">
        <f t="shared" si="3"/>
        <v/>
      </c>
      <c r="BK49" s="277" t="str">
        <f t="shared" si="4"/>
        <v/>
      </c>
      <c r="BL49" s="278" t="str">
        <f t="shared" si="5"/>
        <v/>
      </c>
      <c r="BO49" s="295" t="b">
        <f>IF($BB$3=FALSE, FALSE, IF('Job Progress'!$R23="", "", 'Job Progress'!$R23))</f>
        <v>0</v>
      </c>
    </row>
    <row r="50" spans="1:67"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BB50" s="39" t="str">
        <f>IF('Job Progress'!$B$24="", "", 'Job Progress'!$B$24)</f>
        <v/>
      </c>
      <c r="BC50" s="276" t="str">
        <f>'Job Progress'!$M24</f>
        <v/>
      </c>
      <c r="BD50" s="277" t="str">
        <f>'Job Progress'!$N24</f>
        <v/>
      </c>
      <c r="BE50" s="276" t="str">
        <f>IF($BO50=FALSE, "", IF('Job Progress'!$K24=BE$36, $BD50, ""))</f>
        <v/>
      </c>
      <c r="BF50" s="278" t="str">
        <f t="shared" si="0"/>
        <v/>
      </c>
      <c r="BG50" s="276" t="str">
        <f>IF($BO50=FALSE, "", IF('Job Progress'!$K24=BG$36, $BC50, ""))</f>
        <v/>
      </c>
      <c r="BH50" s="278" t="str">
        <f t="shared" si="1"/>
        <v/>
      </c>
      <c r="BI50" s="277" t="str">
        <f t="shared" si="2"/>
        <v/>
      </c>
      <c r="BJ50" s="277" t="str">
        <f t="shared" si="3"/>
        <v/>
      </c>
      <c r="BK50" s="277" t="str">
        <f t="shared" si="4"/>
        <v/>
      </c>
      <c r="BL50" s="278" t="str">
        <f t="shared" si="5"/>
        <v/>
      </c>
      <c r="BO50" s="295" t="b">
        <f>IF($BB$3=FALSE, FALSE, IF('Job Progress'!$R24="", "", 'Job Progress'!$R24))</f>
        <v>0</v>
      </c>
    </row>
    <row r="51" spans="1:67"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BB51" s="39" t="str">
        <f>IF('Job Progress'!$B$25="", "", 'Job Progress'!$B$25)</f>
        <v/>
      </c>
      <c r="BC51" s="276" t="str">
        <f>'Job Progress'!$M25</f>
        <v/>
      </c>
      <c r="BD51" s="277" t="str">
        <f>'Job Progress'!$N25</f>
        <v/>
      </c>
      <c r="BE51" s="276" t="str">
        <f>IF($BO51=FALSE, "", IF('Job Progress'!$K25=BE$36, $BD51, ""))</f>
        <v/>
      </c>
      <c r="BF51" s="278" t="str">
        <f t="shared" si="0"/>
        <v/>
      </c>
      <c r="BG51" s="276" t="str">
        <f>IF($BO51=FALSE, "", IF('Job Progress'!$K25=BG$36, $BC51, ""))</f>
        <v/>
      </c>
      <c r="BH51" s="278" t="str">
        <f t="shared" si="1"/>
        <v/>
      </c>
      <c r="BI51" s="277" t="str">
        <f t="shared" si="2"/>
        <v/>
      </c>
      <c r="BJ51" s="277" t="str">
        <f t="shared" si="3"/>
        <v/>
      </c>
      <c r="BK51" s="277" t="str">
        <f t="shared" si="4"/>
        <v/>
      </c>
      <c r="BL51" s="278" t="str">
        <f t="shared" si="5"/>
        <v/>
      </c>
      <c r="BO51" s="295" t="b">
        <f>IF($BB$3=FALSE, FALSE, IF('Job Progress'!$R25="", "", 'Job Progress'!$R25))</f>
        <v>0</v>
      </c>
    </row>
    <row r="52" spans="1:67" x14ac:dyDescent="0.25">
      <c r="A52" s="14"/>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4"/>
      <c r="BB52" s="39" t="str">
        <f>IF('Job Progress'!$B$26="", "", 'Job Progress'!$B$26)</f>
        <v/>
      </c>
      <c r="BC52" s="276" t="str">
        <f>'Job Progress'!$M26</f>
        <v/>
      </c>
      <c r="BD52" s="277" t="str">
        <f>'Job Progress'!$N26</f>
        <v/>
      </c>
      <c r="BE52" s="276" t="str">
        <f>IF($BO52=FALSE, "", IF('Job Progress'!$K26=BE$36, $BD52, ""))</f>
        <v/>
      </c>
      <c r="BF52" s="278" t="str">
        <f t="shared" si="0"/>
        <v/>
      </c>
      <c r="BG52" s="276" t="str">
        <f>IF($BO52=FALSE, "", IF('Job Progress'!$K26=BG$36, $BC52, ""))</f>
        <v/>
      </c>
      <c r="BH52" s="278" t="str">
        <f t="shared" si="1"/>
        <v/>
      </c>
      <c r="BI52" s="277" t="str">
        <f t="shared" si="2"/>
        <v/>
      </c>
      <c r="BJ52" s="277" t="str">
        <f t="shared" si="3"/>
        <v/>
      </c>
      <c r="BK52" s="277" t="str">
        <f t="shared" si="4"/>
        <v/>
      </c>
      <c r="BL52" s="278" t="str">
        <f t="shared" si="5"/>
        <v/>
      </c>
      <c r="BO52" s="295" t="b">
        <f>IF($BB$3=FALSE, FALSE, IF('Job Progress'!$R26="", "", 'Job Progress'!$R26))</f>
        <v>0</v>
      </c>
    </row>
    <row r="53" spans="1:67" x14ac:dyDescent="0.25">
      <c r="A53" s="14"/>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4"/>
      <c r="BB53" s="39" t="str">
        <f>IF('Job Progress'!$B$27="", "", 'Job Progress'!$B$27)</f>
        <v/>
      </c>
      <c r="BC53" s="276" t="str">
        <f>'Job Progress'!$M27</f>
        <v/>
      </c>
      <c r="BD53" s="277" t="str">
        <f>'Job Progress'!$N27</f>
        <v/>
      </c>
      <c r="BE53" s="276" t="str">
        <f>IF($BO53=FALSE, "", IF('Job Progress'!$K27=BE$36, $BD53, ""))</f>
        <v/>
      </c>
      <c r="BF53" s="278" t="str">
        <f t="shared" si="0"/>
        <v/>
      </c>
      <c r="BG53" s="276" t="str">
        <f>IF($BO53=FALSE, "", IF('Job Progress'!$K27=BG$36, $BC53, ""))</f>
        <v/>
      </c>
      <c r="BH53" s="278" t="str">
        <f t="shared" si="1"/>
        <v/>
      </c>
      <c r="BI53" s="277" t="str">
        <f t="shared" si="2"/>
        <v/>
      </c>
      <c r="BJ53" s="277" t="str">
        <f t="shared" si="3"/>
        <v/>
      </c>
      <c r="BK53" s="277" t="str">
        <f t="shared" si="4"/>
        <v/>
      </c>
      <c r="BL53" s="278" t="str">
        <f t="shared" si="5"/>
        <v/>
      </c>
      <c r="BO53" s="295" t="b">
        <f>IF($BB$3=FALSE, FALSE, IF('Job Progress'!$R27="", "", 'Job Progress'!$R27))</f>
        <v>0</v>
      </c>
    </row>
    <row r="54" spans="1:67" x14ac:dyDescent="0.25">
      <c r="A54" s="14"/>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4"/>
      <c r="BB54" s="39" t="str">
        <f>IF('Job Progress'!$B$28="", "", 'Job Progress'!$B$28)</f>
        <v/>
      </c>
      <c r="BC54" s="276" t="str">
        <f>'Job Progress'!$M28</f>
        <v/>
      </c>
      <c r="BD54" s="277" t="str">
        <f>'Job Progress'!$N28</f>
        <v/>
      </c>
      <c r="BE54" s="276" t="str">
        <f>IF($BO54=FALSE, "", IF('Job Progress'!$K28=BE$36, $BD54, ""))</f>
        <v/>
      </c>
      <c r="BF54" s="278" t="str">
        <f t="shared" si="0"/>
        <v/>
      </c>
      <c r="BG54" s="276" t="str">
        <f>IF($BO54=FALSE, "", IF('Job Progress'!$K28=BG$36, $BC54, ""))</f>
        <v/>
      </c>
      <c r="BH54" s="278" t="str">
        <f t="shared" si="1"/>
        <v/>
      </c>
      <c r="BI54" s="277" t="str">
        <f t="shared" si="2"/>
        <v/>
      </c>
      <c r="BJ54" s="277" t="str">
        <f t="shared" si="3"/>
        <v/>
      </c>
      <c r="BK54" s="277" t="str">
        <f t="shared" si="4"/>
        <v/>
      </c>
      <c r="BL54" s="278" t="str">
        <f t="shared" si="5"/>
        <v/>
      </c>
      <c r="BO54" s="295" t="b">
        <f>IF($BB$3=FALSE, FALSE, IF('Job Progress'!$R28="", "", 'Job Progress'!$R28))</f>
        <v>0</v>
      </c>
    </row>
    <row r="55" spans="1:67" x14ac:dyDescent="0.25">
      <c r="A55" s="14"/>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4"/>
      <c r="BB55" s="39" t="str">
        <f>IF('Job Progress'!$B$29="", "", 'Job Progress'!$B$29)</f>
        <v/>
      </c>
      <c r="BC55" s="276" t="str">
        <f>'Job Progress'!$M29</f>
        <v/>
      </c>
      <c r="BD55" s="277" t="str">
        <f>'Job Progress'!$N29</f>
        <v/>
      </c>
      <c r="BE55" s="276" t="str">
        <f>IF($BO55=FALSE, "", IF('Job Progress'!$K29=BE$36, $BD55, ""))</f>
        <v/>
      </c>
      <c r="BF55" s="278" t="str">
        <f t="shared" si="0"/>
        <v/>
      </c>
      <c r="BG55" s="276" t="str">
        <f>IF($BO55=FALSE, "", IF('Job Progress'!$K29=BG$36, $BC55, ""))</f>
        <v/>
      </c>
      <c r="BH55" s="278" t="str">
        <f t="shared" si="1"/>
        <v/>
      </c>
      <c r="BI55" s="277" t="str">
        <f t="shared" si="2"/>
        <v/>
      </c>
      <c r="BJ55" s="277" t="str">
        <f t="shared" si="3"/>
        <v/>
      </c>
      <c r="BK55" s="277" t="str">
        <f t="shared" si="4"/>
        <v/>
      </c>
      <c r="BL55" s="278" t="str">
        <f t="shared" si="5"/>
        <v/>
      </c>
      <c r="BO55" s="295" t="b">
        <f>IF($BB$3=FALSE, FALSE, IF('Job Progress'!$R29="", "", 'Job Progress'!$R29))</f>
        <v>0</v>
      </c>
    </row>
    <row r="56" spans="1:67" x14ac:dyDescent="0.25">
      <c r="A56" s="14"/>
      <c r="B56" s="16"/>
      <c r="C56" s="16"/>
      <c r="D56" s="16"/>
      <c r="E56" s="16"/>
      <c r="F56" s="16"/>
      <c r="G56" s="16"/>
      <c r="H56" s="16"/>
      <c r="I56" s="16"/>
      <c r="J56" s="16"/>
      <c r="K56" s="16"/>
      <c r="L56" s="16"/>
      <c r="M56" s="16"/>
      <c r="N56" s="16"/>
      <c r="O56" s="16"/>
      <c r="P56" s="16"/>
      <c r="Q56" s="16"/>
      <c r="R56" s="16"/>
      <c r="S56" s="16"/>
      <c r="T56" s="16"/>
      <c r="U56" s="16"/>
      <c r="V56" s="14"/>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4"/>
      <c r="BB56" s="39" t="str">
        <f>IF('Job Progress'!$B$30="", "", 'Job Progress'!$B$30)</f>
        <v/>
      </c>
      <c r="BC56" s="276" t="str">
        <f>'Job Progress'!$M30</f>
        <v/>
      </c>
      <c r="BD56" s="277" t="str">
        <f>'Job Progress'!$N30</f>
        <v/>
      </c>
      <c r="BE56" s="276" t="str">
        <f>IF($BO56=FALSE, "", IF('Job Progress'!$K30=BE$36, $BD56, ""))</f>
        <v/>
      </c>
      <c r="BF56" s="278" t="str">
        <f t="shared" si="0"/>
        <v/>
      </c>
      <c r="BG56" s="276" t="str">
        <f>IF($BO56=FALSE, "", IF('Job Progress'!$K30=BG$36, $BC56, ""))</f>
        <v/>
      </c>
      <c r="BH56" s="278" t="str">
        <f t="shared" si="1"/>
        <v/>
      </c>
      <c r="BI56" s="277" t="str">
        <f t="shared" si="2"/>
        <v/>
      </c>
      <c r="BJ56" s="277" t="str">
        <f t="shared" si="3"/>
        <v/>
      </c>
      <c r="BK56" s="277" t="str">
        <f t="shared" si="4"/>
        <v/>
      </c>
      <c r="BL56" s="278" t="str">
        <f t="shared" si="5"/>
        <v/>
      </c>
      <c r="BO56" s="295" t="b">
        <f>IF($BB$3=FALSE, FALSE, IF('Job Progress'!$R30="", "", 'Job Progress'!$R30))</f>
        <v>0</v>
      </c>
    </row>
    <row r="57" spans="1:67" ht="15" customHeight="1" x14ac:dyDescent="0.25">
      <c r="A57" s="14"/>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4"/>
      <c r="BB57" s="39" t="str">
        <f>IF('Job Progress'!$B$31="", "", 'Job Progress'!$B$31)</f>
        <v/>
      </c>
      <c r="BC57" s="276" t="str">
        <f>'Job Progress'!$M31</f>
        <v/>
      </c>
      <c r="BD57" s="277" t="str">
        <f>'Job Progress'!$N31</f>
        <v/>
      </c>
      <c r="BE57" s="276" t="str">
        <f>IF($BO57=FALSE, "", IF('Job Progress'!$K31=BE$36, $BD57, ""))</f>
        <v/>
      </c>
      <c r="BF57" s="278" t="str">
        <f t="shared" si="0"/>
        <v/>
      </c>
      <c r="BG57" s="276" t="str">
        <f>IF($BO57=FALSE, "", IF('Job Progress'!$K31=BG$36, $BC57, ""))</f>
        <v/>
      </c>
      <c r="BH57" s="278" t="str">
        <f t="shared" si="1"/>
        <v/>
      </c>
      <c r="BI57" s="277" t="str">
        <f t="shared" si="2"/>
        <v/>
      </c>
      <c r="BJ57" s="277" t="str">
        <f t="shared" si="3"/>
        <v/>
      </c>
      <c r="BK57" s="277" t="str">
        <f t="shared" si="4"/>
        <v/>
      </c>
      <c r="BL57" s="278" t="str">
        <f t="shared" si="5"/>
        <v/>
      </c>
      <c r="BO57" s="295" t="b">
        <f>IF($BB$3=FALSE, FALSE, IF('Job Progress'!$R31="", "", 'Job Progress'!$R31))</f>
        <v>0</v>
      </c>
    </row>
    <row r="58" spans="1:67" ht="15" customHeight="1" x14ac:dyDescent="0.25">
      <c r="A58" s="14"/>
      <c r="B58" s="16"/>
      <c r="C58" s="16"/>
      <c r="D58" s="16"/>
      <c r="E58" s="16"/>
      <c r="F58" s="16"/>
      <c r="G58" s="16"/>
      <c r="H58" s="16"/>
      <c r="I58" s="16"/>
      <c r="J58" s="16"/>
      <c r="K58" s="16"/>
      <c r="L58" s="16"/>
      <c r="M58" s="16"/>
      <c r="N58" s="16"/>
      <c r="O58" s="16"/>
      <c r="P58" s="16"/>
      <c r="Q58" s="16"/>
      <c r="R58" s="16"/>
      <c r="S58" s="16"/>
      <c r="T58" s="16"/>
      <c r="U58" s="16"/>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BB58" s="40" t="str">
        <f>IF('Job Progress'!$B$32="", "", 'Job Progress'!$B$32)</f>
        <v/>
      </c>
      <c r="BC58" s="270" t="str">
        <f>'Job Progress'!$M32</f>
        <v/>
      </c>
      <c r="BD58" s="271" t="str">
        <f>'Job Progress'!$N32</f>
        <v/>
      </c>
      <c r="BE58" s="270" t="str">
        <f>IF($BO58=FALSE, "", IF('Job Progress'!$K32=BE$36, $BD58, ""))</f>
        <v/>
      </c>
      <c r="BF58" s="272" t="str">
        <f t="shared" si="0"/>
        <v/>
      </c>
      <c r="BG58" s="270" t="str">
        <f>IF($BO58=FALSE, "", IF('Job Progress'!$K32=BG$36, $BC58, ""))</f>
        <v/>
      </c>
      <c r="BH58" s="272" t="str">
        <f t="shared" si="1"/>
        <v/>
      </c>
      <c r="BI58" s="271" t="str">
        <f t="shared" si="2"/>
        <v/>
      </c>
      <c r="BJ58" s="271" t="str">
        <f t="shared" si="3"/>
        <v/>
      </c>
      <c r="BK58" s="271" t="str">
        <f t="shared" si="4"/>
        <v/>
      </c>
      <c r="BL58" s="272" t="str">
        <f t="shared" si="5"/>
        <v/>
      </c>
      <c r="BO58" s="296" t="b">
        <f>IF($BB$3=FALSE, FALSE, IF('Job Progress'!$R32="", "", 'Job Progress'!$R32))</f>
        <v>0</v>
      </c>
    </row>
    <row r="59" spans="1:67" x14ac:dyDescent="0.25">
      <c r="A59" s="14"/>
      <c r="B59" s="16"/>
      <c r="C59" s="16"/>
      <c r="D59" s="16"/>
      <c r="E59" s="16"/>
      <c r="F59" s="16"/>
      <c r="G59" s="16"/>
      <c r="H59" s="16"/>
      <c r="I59" s="16"/>
      <c r="J59" s="16"/>
      <c r="K59" s="16"/>
      <c r="L59" s="16"/>
      <c r="M59" s="16"/>
      <c r="N59" s="16"/>
      <c r="O59" s="16"/>
      <c r="P59" s="16"/>
      <c r="Q59" s="16"/>
      <c r="R59" s="16"/>
      <c r="S59" s="16"/>
      <c r="T59" s="16"/>
      <c r="U59" s="16"/>
      <c r="V59" s="14"/>
      <c r="W59" s="811" t="s">
        <v>325</v>
      </c>
      <c r="X59" s="812"/>
      <c r="Y59" s="812"/>
      <c r="Z59" s="812"/>
      <c r="AA59" s="812"/>
      <c r="AB59" s="812"/>
      <c r="AC59" s="812"/>
      <c r="AD59" s="812"/>
      <c r="AE59" s="812"/>
      <c r="AF59" s="812"/>
      <c r="AG59" s="812"/>
      <c r="AH59" s="812"/>
      <c r="AI59" s="812"/>
      <c r="AJ59" s="812"/>
      <c r="AK59" s="812"/>
      <c r="AL59" s="812"/>
      <c r="AM59" s="812"/>
      <c r="AN59" s="812"/>
      <c r="AO59" s="812"/>
      <c r="AP59" s="812"/>
      <c r="AQ59" s="812"/>
      <c r="AR59" s="812"/>
      <c r="AS59" s="813"/>
      <c r="AT59" s="14"/>
    </row>
    <row r="60" spans="1:67" x14ac:dyDescent="0.25">
      <c r="A60" s="14"/>
      <c r="B60" s="16"/>
      <c r="C60" s="16"/>
      <c r="D60" s="16"/>
      <c r="E60" s="16"/>
      <c r="F60" s="16"/>
      <c r="G60" s="16"/>
      <c r="H60" s="16"/>
      <c r="I60" s="16"/>
      <c r="J60" s="16"/>
      <c r="K60" s="16"/>
      <c r="L60" s="16"/>
      <c r="M60" s="16"/>
      <c r="N60" s="16"/>
      <c r="O60" s="16"/>
      <c r="P60" s="16"/>
      <c r="Q60" s="16"/>
      <c r="R60" s="16"/>
      <c r="S60" s="16"/>
      <c r="T60" s="16"/>
      <c r="U60" s="16"/>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row>
    <row r="61" spans="1:67" x14ac:dyDescent="0.25">
      <c r="A61" s="14"/>
      <c r="B61" s="16"/>
      <c r="C61" s="16"/>
      <c r="D61" s="16"/>
      <c r="E61" s="16"/>
      <c r="F61" s="16"/>
      <c r="G61" s="16"/>
      <c r="H61" s="16"/>
      <c r="I61" s="16"/>
      <c r="J61" s="16"/>
      <c r="K61" s="16"/>
      <c r="L61" s="16"/>
      <c r="M61" s="16"/>
      <c r="N61" s="16"/>
      <c r="O61" s="16"/>
      <c r="P61" s="16"/>
      <c r="Q61" s="16"/>
      <c r="R61" s="16"/>
      <c r="S61" s="16"/>
      <c r="T61" s="16"/>
      <c r="U61" s="16"/>
      <c r="V61" s="14"/>
      <c r="W61" s="503" t="s">
        <v>319</v>
      </c>
      <c r="X61" s="504"/>
      <c r="Y61" s="504"/>
      <c r="Z61" s="504"/>
      <c r="AA61" s="504"/>
      <c r="AB61" s="504"/>
      <c r="AC61" s="504"/>
      <c r="AD61" s="504"/>
      <c r="AE61" s="505"/>
      <c r="AF61" s="851">
        <f ca="1">$BF$33</f>
        <v>5</v>
      </c>
      <c r="AG61" s="852"/>
      <c r="AH61" s="14"/>
      <c r="AI61" s="857" t="s">
        <v>323</v>
      </c>
      <c r="AJ61" s="858"/>
      <c r="AK61" s="858"/>
      <c r="AL61" s="858"/>
      <c r="AM61" s="858"/>
      <c r="AN61" s="858"/>
      <c r="AO61" s="858"/>
      <c r="AP61" s="858"/>
      <c r="AQ61" s="858"/>
      <c r="AR61" s="858"/>
      <c r="AS61" s="859"/>
      <c r="AT61" s="14"/>
    </row>
    <row r="62" spans="1:67" x14ac:dyDescent="0.25">
      <c r="A62" s="14"/>
      <c r="B62" s="16"/>
      <c r="C62" s="16"/>
      <c r="D62" s="16"/>
      <c r="E62" s="16"/>
      <c r="F62" s="16"/>
      <c r="G62" s="16"/>
      <c r="H62" s="16"/>
      <c r="I62" s="16"/>
      <c r="J62" s="16"/>
      <c r="K62" s="16"/>
      <c r="L62" s="16"/>
      <c r="M62" s="16"/>
      <c r="N62" s="16"/>
      <c r="O62" s="16"/>
      <c r="P62" s="16"/>
      <c r="Q62" s="16"/>
      <c r="R62" s="16"/>
      <c r="S62" s="16"/>
      <c r="T62" s="16"/>
      <c r="U62" s="16"/>
      <c r="V62" s="14"/>
      <c r="W62" s="14"/>
      <c r="X62" s="14"/>
      <c r="Y62" s="14"/>
      <c r="Z62" s="14"/>
      <c r="AA62" s="14"/>
      <c r="AB62" s="14"/>
      <c r="AC62" s="14"/>
      <c r="AD62" s="14"/>
      <c r="AE62" s="14"/>
      <c r="AF62" s="14"/>
      <c r="AG62" s="14"/>
      <c r="AH62" s="14"/>
      <c r="AI62" s="860"/>
      <c r="AJ62" s="861"/>
      <c r="AK62" s="861"/>
      <c r="AL62" s="861"/>
      <c r="AM62" s="861"/>
      <c r="AN62" s="861"/>
      <c r="AO62" s="861"/>
      <c r="AP62" s="861"/>
      <c r="AQ62" s="861"/>
      <c r="AR62" s="861"/>
      <c r="AS62" s="862"/>
      <c r="AT62" s="14"/>
    </row>
    <row r="63" spans="1:67" x14ac:dyDescent="0.25">
      <c r="A63" s="14"/>
      <c r="B63" s="16"/>
      <c r="C63" s="16"/>
      <c r="D63" s="16"/>
      <c r="E63" s="16"/>
      <c r="F63" s="16"/>
      <c r="G63" s="16"/>
      <c r="H63" s="16"/>
      <c r="I63" s="16"/>
      <c r="J63" s="16"/>
      <c r="K63" s="16"/>
      <c r="L63" s="16"/>
      <c r="M63" s="16"/>
      <c r="N63" s="16"/>
      <c r="O63" s="16"/>
      <c r="P63" s="16"/>
      <c r="Q63" s="16"/>
      <c r="R63" s="16"/>
      <c r="S63" s="16"/>
      <c r="T63" s="16"/>
      <c r="U63" s="16"/>
      <c r="V63" s="14"/>
      <c r="W63" s="503" t="s">
        <v>321</v>
      </c>
      <c r="X63" s="504"/>
      <c r="Y63" s="504"/>
      <c r="Z63" s="504"/>
      <c r="AA63" s="504"/>
      <c r="AB63" s="504"/>
      <c r="AC63" s="504"/>
      <c r="AD63" s="504"/>
      <c r="AE63" s="505"/>
      <c r="AF63" s="853">
        <f ca="1">$BF$34</f>
        <v>0</v>
      </c>
      <c r="AG63" s="854"/>
      <c r="AH63" s="14"/>
      <c r="AI63" s="863">
        <f ca="1">IF($AF$65="", "", IF($AF$65&gt;0, "Incomplete", IFERROR(ROUND(SUM('Job Progress'!$N$11:$N$32)/Settings!$BG$42, 4), "")))</f>
        <v>0.4</v>
      </c>
      <c r="AJ63" s="864"/>
      <c r="AK63" s="864"/>
      <c r="AL63" s="864"/>
      <c r="AM63" s="864"/>
      <c r="AN63" s="864"/>
      <c r="AO63" s="864"/>
      <c r="AP63" s="864"/>
      <c r="AQ63" s="864"/>
      <c r="AR63" s="864"/>
      <c r="AS63" s="865"/>
      <c r="AT63" s="14"/>
    </row>
    <row r="64" spans="1:67" x14ac:dyDescent="0.25">
      <c r="A64" s="14"/>
      <c r="B64" s="16"/>
      <c r="C64" s="16"/>
      <c r="D64" s="16"/>
      <c r="E64" s="16"/>
      <c r="F64" s="16"/>
      <c r="G64" s="16"/>
      <c r="H64" s="16"/>
      <c r="I64" s="16"/>
      <c r="J64" s="16"/>
      <c r="K64" s="16"/>
      <c r="L64" s="16"/>
      <c r="M64" s="16"/>
      <c r="N64" s="16"/>
      <c r="O64" s="16"/>
      <c r="P64" s="16"/>
      <c r="Q64" s="16"/>
      <c r="R64" s="16"/>
      <c r="S64" s="16"/>
      <c r="T64" s="16"/>
      <c r="U64" s="16"/>
      <c r="V64" s="14"/>
      <c r="W64" s="14"/>
      <c r="X64" s="14"/>
      <c r="Y64" s="14"/>
      <c r="Z64" s="14"/>
      <c r="AA64" s="14"/>
      <c r="AB64" s="14"/>
      <c r="AC64" s="14"/>
      <c r="AD64" s="14"/>
      <c r="AE64" s="14"/>
      <c r="AF64" s="14"/>
      <c r="AG64" s="14"/>
      <c r="AH64" s="14"/>
      <c r="AI64" s="866"/>
      <c r="AJ64" s="867"/>
      <c r="AK64" s="867"/>
      <c r="AL64" s="867"/>
      <c r="AM64" s="867"/>
      <c r="AN64" s="867"/>
      <c r="AO64" s="867"/>
      <c r="AP64" s="867"/>
      <c r="AQ64" s="867"/>
      <c r="AR64" s="867"/>
      <c r="AS64" s="868"/>
      <c r="AT64" s="14"/>
    </row>
    <row r="65" spans="1:56" x14ac:dyDescent="0.25">
      <c r="A65" s="14"/>
      <c r="B65" s="16"/>
      <c r="C65" s="16"/>
      <c r="D65" s="16"/>
      <c r="E65" s="16"/>
      <c r="F65" s="16"/>
      <c r="G65" s="16"/>
      <c r="H65" s="16"/>
      <c r="I65" s="16"/>
      <c r="J65" s="16"/>
      <c r="K65" s="16"/>
      <c r="L65" s="16"/>
      <c r="M65" s="16"/>
      <c r="N65" s="16"/>
      <c r="O65" s="16"/>
      <c r="P65" s="16"/>
      <c r="Q65" s="16"/>
      <c r="R65" s="16"/>
      <c r="S65" s="16"/>
      <c r="T65" s="16"/>
      <c r="U65" s="16"/>
      <c r="V65" s="14"/>
      <c r="W65" s="503" t="s">
        <v>322</v>
      </c>
      <c r="X65" s="504"/>
      <c r="Y65" s="504"/>
      <c r="Z65" s="504"/>
      <c r="AA65" s="504"/>
      <c r="AB65" s="504"/>
      <c r="AC65" s="504"/>
      <c r="AD65" s="504"/>
      <c r="AE65" s="505"/>
      <c r="AF65" s="855">
        <f ca="1">$BF$35</f>
        <v>0</v>
      </c>
      <c r="AG65" s="856"/>
      <c r="AH65" s="14"/>
      <c r="AI65" s="869"/>
      <c r="AJ65" s="870"/>
      <c r="AK65" s="870"/>
      <c r="AL65" s="870"/>
      <c r="AM65" s="870"/>
      <c r="AN65" s="870"/>
      <c r="AO65" s="870"/>
      <c r="AP65" s="870"/>
      <c r="AQ65" s="870"/>
      <c r="AR65" s="870"/>
      <c r="AS65" s="871"/>
      <c r="AT65" s="14"/>
    </row>
    <row r="66" spans="1:56"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BC66" s="23" t="s">
        <v>4</v>
      </c>
      <c r="BD66" s="23" t="s">
        <v>326</v>
      </c>
    </row>
    <row r="67" spans="1:56"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BC67" s="233">
        <f>IF($BB$3=FALSE, "", SUM(BC$70:BC$107))</f>
        <v>550</v>
      </c>
      <c r="BD67" s="233">
        <f>IF($BB$3=FALSE, "", SUM(BD$70:BD$107))</f>
        <v>546</v>
      </c>
    </row>
    <row r="68" spans="1:56" x14ac:dyDescent="0.25">
      <c r="A68" s="14"/>
      <c r="B68" s="525" t="s">
        <v>324</v>
      </c>
      <c r="C68" s="526"/>
      <c r="D68" s="526"/>
      <c r="E68" s="526"/>
      <c r="F68" s="526"/>
      <c r="G68" s="526"/>
      <c r="H68" s="526"/>
      <c r="I68" s="526"/>
      <c r="J68" s="526"/>
      <c r="K68" s="526"/>
      <c r="L68" s="526"/>
      <c r="M68" s="526"/>
      <c r="N68" s="526"/>
      <c r="O68" s="526"/>
      <c r="P68" s="526"/>
      <c r="Q68" s="526"/>
      <c r="R68" s="526"/>
      <c r="S68" s="526"/>
      <c r="T68" s="526"/>
      <c r="U68" s="526"/>
      <c r="V68" s="526"/>
      <c r="W68" s="526"/>
      <c r="X68" s="526"/>
      <c r="Y68" s="526"/>
      <c r="Z68" s="526"/>
      <c r="AA68" s="526"/>
      <c r="AB68" s="526"/>
      <c r="AC68" s="526"/>
      <c r="AD68" s="526"/>
      <c r="AE68" s="526"/>
      <c r="AF68" s="526"/>
      <c r="AG68" s="526"/>
      <c r="AH68" s="526"/>
      <c r="AI68" s="526"/>
      <c r="AJ68" s="526"/>
      <c r="AK68" s="526"/>
      <c r="AL68" s="526"/>
      <c r="AM68" s="526"/>
      <c r="AN68" s="526"/>
      <c r="AO68" s="526"/>
      <c r="AP68" s="526"/>
      <c r="AQ68" s="526"/>
      <c r="AR68" s="526"/>
      <c r="AS68" s="533"/>
      <c r="AT68" s="14"/>
    </row>
    <row r="69" spans="1:56"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BC69" s="23" t="s">
        <v>4</v>
      </c>
      <c r="BD69" s="23" t="s">
        <v>326</v>
      </c>
    </row>
    <row r="70" spans="1:56"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BB70" s="38" t="str">
        <f>IF(Budget!$B11="", "No Data", Budget!$B11)</f>
        <v>Supplies</v>
      </c>
      <c r="BC70" s="288">
        <f>IF($BB$3=FALSE, "", IF(Budget!$C11="", "", Budget!$C11))</f>
        <v>100</v>
      </c>
      <c r="BD70" s="289">
        <f>IF($BB$3=FALSE, "", IF(Budget!$E11="", "", Budget!$E11))</f>
        <v>102</v>
      </c>
    </row>
    <row r="71" spans="1:56"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BB71" s="39" t="str">
        <f>IF(Budget!$B12="", "", Budget!$B12)</f>
        <v>Stationery</v>
      </c>
      <c r="BC71" s="290">
        <f>IF($BB$3=FALSE, "", IF(Budget!$C12="", "", Budget!$C12))</f>
        <v>50</v>
      </c>
      <c r="BD71" s="291">
        <f>IF($BB$3=FALSE, "", IF(Budget!$E12="", "", Budget!$E12))</f>
        <v>45</v>
      </c>
    </row>
    <row r="72" spans="1:56"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BB72" s="39" t="str">
        <f>IF(Budget!$B13="", "", Budget!$B13)</f>
        <v>Laptop</v>
      </c>
      <c r="BC72" s="290">
        <f>IF($BB$3=FALSE, "", IF(Budget!$C13="", "", Budget!$C13))</f>
        <v>400</v>
      </c>
      <c r="BD72" s="291">
        <f>IF($BB$3=FALSE, "", IF(Budget!$E13="", "", Budget!$E13))</f>
        <v>399</v>
      </c>
    </row>
    <row r="73" spans="1:56"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BB73" s="39" t="str">
        <f>IF(Budget!$B14="", "", Budget!$B14)</f>
        <v/>
      </c>
      <c r="BC73" s="290" t="str">
        <f>IF($BB$3=FALSE, "", IF(Budget!$C14="", "", Budget!$C14))</f>
        <v/>
      </c>
      <c r="BD73" s="291" t="str">
        <f>IF($BB$3=FALSE, "", IF(Budget!$E14="", "", Budget!$E14))</f>
        <v/>
      </c>
    </row>
    <row r="74" spans="1:56"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BB74" s="39" t="str">
        <f>IF(Budget!$B15="", "", Budget!$B15)</f>
        <v/>
      </c>
      <c r="BC74" s="290" t="str">
        <f>IF($BB$3=FALSE, "", IF(Budget!$C15="", "", Budget!$C15))</f>
        <v/>
      </c>
      <c r="BD74" s="291" t="str">
        <f>IF($BB$3=FALSE, "", IF(Budget!$E15="", "", Budget!$E15))</f>
        <v/>
      </c>
    </row>
    <row r="75" spans="1:56"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BB75" s="39" t="str">
        <f>IF(Budget!$B16="", "", Budget!$B16)</f>
        <v/>
      </c>
      <c r="BC75" s="290" t="str">
        <f>IF($BB$3=FALSE, "", IF(Budget!$C16="", "", Budget!$C16))</f>
        <v/>
      </c>
      <c r="BD75" s="291" t="str">
        <f>IF($BB$3=FALSE, "", IF(Budget!$E16="", "", Budget!$E16))</f>
        <v/>
      </c>
    </row>
    <row r="76" spans="1:56"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BB76" s="39" t="str">
        <f>IF(Budget!$B17="", "", Budget!$B17)</f>
        <v/>
      </c>
      <c r="BC76" s="290" t="str">
        <f>IF($BB$3=FALSE, "", IF(Budget!$C17="", "", Budget!$C17))</f>
        <v/>
      </c>
      <c r="BD76" s="291" t="str">
        <f>IF($BB$3=FALSE, "", IF(Budget!$E17="", "", Budget!$E17))</f>
        <v/>
      </c>
    </row>
    <row r="77" spans="1:56"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BB77" s="39" t="str">
        <f>IF(Budget!$B18="", "", Budget!$B18)</f>
        <v/>
      </c>
      <c r="BC77" s="290" t="str">
        <f>IF($BB$3=FALSE, "", IF(Budget!$C18="", "", Budget!$C18))</f>
        <v/>
      </c>
      <c r="BD77" s="291" t="str">
        <f>IF($BB$3=FALSE, "", IF(Budget!$E18="", "", Budget!$E18))</f>
        <v/>
      </c>
    </row>
    <row r="78" spans="1:56"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BB78" s="39" t="str">
        <f>IF(Budget!$B19="", "", Budget!$B19)</f>
        <v/>
      </c>
      <c r="BC78" s="290" t="str">
        <f>IF($BB$3=FALSE, "", IF(Budget!$C19="", "", Budget!$C19))</f>
        <v/>
      </c>
      <c r="BD78" s="291" t="str">
        <f>IF($BB$3=FALSE, "", IF(Budget!$E19="", "", Budget!$E19))</f>
        <v/>
      </c>
    </row>
    <row r="79" spans="1:56"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BB79" s="39" t="str">
        <f>IF(Budget!$B20="", "", Budget!$B20)</f>
        <v/>
      </c>
      <c r="BC79" s="290" t="str">
        <f>IF($BB$3=FALSE, "", IF(Budget!$C20="", "", Budget!$C20))</f>
        <v/>
      </c>
      <c r="BD79" s="291" t="str">
        <f>IF($BB$3=FALSE, "", IF(Budget!$E20="", "", Budget!$E20))</f>
        <v/>
      </c>
    </row>
    <row r="80" spans="1:56"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BB80" s="39" t="str">
        <f>IF(Budget!$B21="", "", Budget!$B21)</f>
        <v/>
      </c>
      <c r="BC80" s="290" t="str">
        <f>IF($BB$3=FALSE, "", IF(Budget!$C21="", "", Budget!$C21))</f>
        <v/>
      </c>
      <c r="BD80" s="291" t="str">
        <f>IF($BB$3=FALSE, "", IF(Budget!$E21="", "", Budget!$E21))</f>
        <v/>
      </c>
    </row>
    <row r="81" spans="1:56"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BB81" s="39" t="str">
        <f>IF(Budget!$B22="", "", Budget!$B22)</f>
        <v/>
      </c>
      <c r="BC81" s="290" t="str">
        <f>IF($BB$3=FALSE, "", IF(Budget!$C22="", "", Budget!$C22))</f>
        <v/>
      </c>
      <c r="BD81" s="291" t="str">
        <f>IF($BB$3=FALSE, "", IF(Budget!$E22="", "", Budget!$E22))</f>
        <v/>
      </c>
    </row>
    <row r="82" spans="1:56"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BB82" s="39" t="str">
        <f>IF(Budget!$B23="", "", Budget!$B23)</f>
        <v/>
      </c>
      <c r="BC82" s="290" t="str">
        <f>IF($BB$3=FALSE, "", IF(Budget!$C23="", "", Budget!$C23))</f>
        <v/>
      </c>
      <c r="BD82" s="291" t="str">
        <f>IF($BB$3=FALSE, "", IF(Budget!$E23="", "", Budget!$E23))</f>
        <v/>
      </c>
    </row>
    <row r="83" spans="1:56"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BB83" s="39" t="str">
        <f>IF(Budget!$B24="", "", Budget!$B24)</f>
        <v/>
      </c>
      <c r="BC83" s="290" t="str">
        <f>IF($BB$3=FALSE, "", IF(Budget!$C24="", "", Budget!$C24))</f>
        <v/>
      </c>
      <c r="BD83" s="291" t="str">
        <f>IF($BB$3=FALSE, "", IF(Budget!$E24="", "", Budget!$E24))</f>
        <v/>
      </c>
    </row>
    <row r="84" spans="1:56"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BB84" s="39" t="str">
        <f>IF(Budget!$B25="", "", Budget!$B25)</f>
        <v/>
      </c>
      <c r="BC84" s="290" t="str">
        <f>IF($BB$3=FALSE, "", IF(Budget!$C25="", "", Budget!$C25))</f>
        <v/>
      </c>
      <c r="BD84" s="291" t="str">
        <f>IF($BB$3=FALSE, "", IF(Budget!$E25="", "", Budget!$E25))</f>
        <v/>
      </c>
    </row>
    <row r="85" spans="1:56"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BB85" s="39" t="str">
        <f>IF(Budget!$B26="", "", Budget!$B26)</f>
        <v/>
      </c>
      <c r="BC85" s="290" t="str">
        <f>IF($BB$3=FALSE, "", IF(Budget!$C26="", "", Budget!$C26))</f>
        <v/>
      </c>
      <c r="BD85" s="291" t="str">
        <f>IF($BB$3=FALSE, "", IF(Budget!$E26="", "", Budget!$E26))</f>
        <v/>
      </c>
    </row>
    <row r="86" spans="1:56"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BB86" s="39" t="str">
        <f>IF(Budget!$B27="", "", Budget!$B27)</f>
        <v/>
      </c>
      <c r="BC86" s="290" t="str">
        <f>IF($BB$3=FALSE, "", IF(Budget!$C27="", "", Budget!$C27))</f>
        <v/>
      </c>
      <c r="BD86" s="291" t="str">
        <f>IF($BB$3=FALSE, "", IF(Budget!$E27="", "", Budget!$E27))</f>
        <v/>
      </c>
    </row>
    <row r="87" spans="1:56"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BB87" s="39" t="str">
        <f>IF(Budget!$B28="", "", Budget!$B28)</f>
        <v/>
      </c>
      <c r="BC87" s="290" t="str">
        <f>IF($BB$3=FALSE, "", IF(Budget!$C28="", "", Budget!$C28))</f>
        <v/>
      </c>
      <c r="BD87" s="291" t="str">
        <f>IF($BB$3=FALSE, "", IF(Budget!$E28="", "", Budget!$E28))</f>
        <v/>
      </c>
    </row>
    <row r="88" spans="1:56"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BB88" s="39" t="str">
        <f>IF(Budget!$B29="", "", Budget!$B29)</f>
        <v/>
      </c>
      <c r="BC88" s="290" t="str">
        <f>IF($BB$3=FALSE, "", IF(Budget!$C29="", "", Budget!$C29))</f>
        <v/>
      </c>
      <c r="BD88" s="291" t="str">
        <f>IF($BB$3=FALSE, "", IF(Budget!$E29="", "", Budget!$E29))</f>
        <v/>
      </c>
    </row>
    <row r="89" spans="1:56"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BB89" s="39" t="str">
        <f>IF(Budget!$B30="", "", Budget!$B30)</f>
        <v/>
      </c>
      <c r="BC89" s="290" t="str">
        <f>IF($BB$3=FALSE, "", IF(Budget!$C30="", "", Budget!$C30))</f>
        <v/>
      </c>
      <c r="BD89" s="291" t="str">
        <f>IF($BB$3=FALSE, "", IF(Budget!$E30="", "", Budget!$E30))</f>
        <v/>
      </c>
    </row>
    <row r="90" spans="1:56" ht="15" customHeight="1"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819" t="s">
        <v>327</v>
      </c>
      <c r="AF90" s="820"/>
      <c r="AG90" s="820"/>
      <c r="AH90" s="820"/>
      <c r="AI90" s="820"/>
      <c r="AJ90" s="820"/>
      <c r="AK90" s="820"/>
      <c r="AL90" s="820"/>
      <c r="AM90" s="820"/>
      <c r="AN90" s="845"/>
      <c r="AO90" s="839">
        <f>IFERROR(ROUND($BD$67/$BC$67, 4), "")</f>
        <v>0.99270000000000003</v>
      </c>
      <c r="AP90" s="840"/>
      <c r="AQ90" s="840"/>
      <c r="AR90" s="840"/>
      <c r="AS90" s="841"/>
      <c r="AT90" s="14"/>
      <c r="BB90" s="39" t="str">
        <f>IF(Budget!$B31="", "", Budget!$B31)</f>
        <v/>
      </c>
      <c r="BC90" s="290" t="str">
        <f>IF($BB$3=FALSE, "", IF(Budget!$C31="", "", Budget!$C31))</f>
        <v/>
      </c>
      <c r="BD90" s="291" t="str">
        <f>IF($BB$3=FALSE, "", IF(Budget!$E31="", "", Budget!$E31))</f>
        <v/>
      </c>
    </row>
    <row r="91" spans="1:56" ht="15" customHeight="1"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821"/>
      <c r="AF91" s="822"/>
      <c r="AG91" s="822"/>
      <c r="AH91" s="822"/>
      <c r="AI91" s="822"/>
      <c r="AJ91" s="822"/>
      <c r="AK91" s="822"/>
      <c r="AL91" s="822"/>
      <c r="AM91" s="822"/>
      <c r="AN91" s="846"/>
      <c r="AO91" s="842"/>
      <c r="AP91" s="843"/>
      <c r="AQ91" s="843"/>
      <c r="AR91" s="843"/>
      <c r="AS91" s="844"/>
      <c r="AT91" s="14"/>
      <c r="BB91" s="39" t="str">
        <f>IF(Budget!$B32="", "", Budget!$B32)</f>
        <v/>
      </c>
      <c r="BC91" s="290" t="str">
        <f>IF($BB$3=FALSE, "", IF(Budget!$C32="", "", Budget!$C32))</f>
        <v/>
      </c>
      <c r="BD91" s="291" t="str">
        <f>IF($BB$3=FALSE, "", IF(Budget!$E32="", "", Budget!$E32))</f>
        <v/>
      </c>
    </row>
    <row r="92" spans="1:56"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BB92" s="39" t="str">
        <f>IF(Budget!$B33="", "", Budget!$B33)</f>
        <v/>
      </c>
      <c r="BC92" s="290" t="str">
        <f>IF($BB$3=FALSE, "", IF(Budget!$C33="", "", Budget!$C33))</f>
        <v/>
      </c>
      <c r="BD92" s="291" t="str">
        <f>IF($BB$3=FALSE, "", IF(Budget!$E33="", "", Budget!$E33))</f>
        <v/>
      </c>
    </row>
    <row r="93" spans="1:56"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BB93" s="39" t="str">
        <f>IF(Budget!$B34="", "", Budget!$B34)</f>
        <v/>
      </c>
      <c r="BC93" s="290" t="str">
        <f>IF($BB$3=FALSE, "", IF(Budget!$C34="", "", Budget!$C34))</f>
        <v/>
      </c>
      <c r="BD93" s="291" t="str">
        <f>IF($BB$3=FALSE, "", IF(Budget!$E34="", "", Budget!$E34))</f>
        <v/>
      </c>
    </row>
    <row r="94" spans="1:56" ht="15" customHeight="1"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819" t="s">
        <v>329</v>
      </c>
      <c r="AF94" s="820"/>
      <c r="AG94" s="820"/>
      <c r="AH94" s="820"/>
      <c r="AI94" s="820"/>
      <c r="AJ94" s="820"/>
      <c r="AK94" s="820"/>
      <c r="AL94" s="820"/>
      <c r="AM94" s="820"/>
      <c r="AN94" s="823">
        <f>$BC$67</f>
        <v>550</v>
      </c>
      <c r="AO94" s="824"/>
      <c r="AP94" s="824"/>
      <c r="AQ94" s="824"/>
      <c r="AR94" s="824"/>
      <c r="AS94" s="825"/>
      <c r="AT94" s="14"/>
      <c r="BB94" s="39" t="str">
        <f>IF(Budget!$B35="", "", Budget!$B35)</f>
        <v/>
      </c>
      <c r="BC94" s="290" t="str">
        <f>IF($BB$3=FALSE, "", IF(Budget!$C35="", "", Budget!$C35))</f>
        <v/>
      </c>
      <c r="BD94" s="291" t="str">
        <f>IF($BB$3=FALSE, "", IF(Budget!$E35="", "", Budget!$E35))</f>
        <v/>
      </c>
    </row>
    <row r="95" spans="1:56" ht="15" customHeight="1"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821"/>
      <c r="AF95" s="822"/>
      <c r="AG95" s="822"/>
      <c r="AH95" s="822"/>
      <c r="AI95" s="822"/>
      <c r="AJ95" s="822"/>
      <c r="AK95" s="822"/>
      <c r="AL95" s="822"/>
      <c r="AM95" s="822"/>
      <c r="AN95" s="826"/>
      <c r="AO95" s="827"/>
      <c r="AP95" s="827"/>
      <c r="AQ95" s="827"/>
      <c r="AR95" s="827"/>
      <c r="AS95" s="828"/>
      <c r="AT95" s="14"/>
      <c r="BB95" s="39" t="str">
        <f>IF(Budget!$B36="", "", Budget!$B36)</f>
        <v/>
      </c>
      <c r="BC95" s="290" t="str">
        <f>IF($BB$3=FALSE, "", IF(Budget!$C36="", "", Budget!$C36))</f>
        <v/>
      </c>
      <c r="BD95" s="291" t="str">
        <f>IF($BB$3=FALSE, "", IF(Budget!$E36="", "", Budget!$E36))</f>
        <v/>
      </c>
    </row>
    <row r="96" spans="1:56"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BB96" s="39" t="str">
        <f>IF(Budget!$B37="", "", Budget!$B37)</f>
        <v/>
      </c>
      <c r="BC96" s="290" t="str">
        <f>IF($BB$3=FALSE, "", IF(Budget!$C37="", "", Budget!$C37))</f>
        <v/>
      </c>
      <c r="BD96" s="291" t="str">
        <f>IF($BB$3=FALSE, "", IF(Budget!$E37="", "", Budget!$E37))</f>
        <v/>
      </c>
    </row>
    <row r="97" spans="1:56" ht="15" customHeight="1"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819" t="s">
        <v>328</v>
      </c>
      <c r="AF97" s="820"/>
      <c r="AG97" s="820"/>
      <c r="AH97" s="820"/>
      <c r="AI97" s="820"/>
      <c r="AJ97" s="820"/>
      <c r="AK97" s="820"/>
      <c r="AL97" s="820"/>
      <c r="AM97" s="820"/>
      <c r="AN97" s="823">
        <f>$BD$67</f>
        <v>546</v>
      </c>
      <c r="AO97" s="824"/>
      <c r="AP97" s="824"/>
      <c r="AQ97" s="824"/>
      <c r="AR97" s="824"/>
      <c r="AS97" s="825"/>
      <c r="AT97" s="14"/>
      <c r="BB97" s="39" t="str">
        <f>IF(Budget!$B38="", "", Budget!$B38)</f>
        <v/>
      </c>
      <c r="BC97" s="290" t="str">
        <f>IF($BB$3=FALSE, "", IF(Budget!$C38="", "", Budget!$C38))</f>
        <v/>
      </c>
      <c r="BD97" s="291" t="str">
        <f>IF($BB$3=FALSE, "", IF(Budget!$E38="", "", Budget!$E38))</f>
        <v/>
      </c>
    </row>
    <row r="98" spans="1:56" ht="15" customHeight="1"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821"/>
      <c r="AF98" s="822"/>
      <c r="AG98" s="822"/>
      <c r="AH98" s="822"/>
      <c r="AI98" s="822"/>
      <c r="AJ98" s="822"/>
      <c r="AK98" s="822"/>
      <c r="AL98" s="822"/>
      <c r="AM98" s="822"/>
      <c r="AN98" s="826"/>
      <c r="AO98" s="827"/>
      <c r="AP98" s="827"/>
      <c r="AQ98" s="827"/>
      <c r="AR98" s="827"/>
      <c r="AS98" s="828"/>
      <c r="AT98" s="14"/>
      <c r="BB98" s="39" t="str">
        <f>IF(Budget!$B39="", "", Budget!$B39)</f>
        <v/>
      </c>
      <c r="BC98" s="290" t="str">
        <f>IF($BB$3=FALSE, "", IF(Budget!$C39="", "", Budget!$C39))</f>
        <v/>
      </c>
      <c r="BD98" s="291" t="str">
        <f>IF($BB$3=FALSE, "", IF(Budget!$E39="", "", Budget!$E39))</f>
        <v/>
      </c>
    </row>
    <row r="99" spans="1:56"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BB99" s="39" t="str">
        <f>IF(Budget!$B40="", "", Budget!$B40)</f>
        <v/>
      </c>
      <c r="BC99" s="290" t="str">
        <f>IF($BB$3=FALSE, "", IF(Budget!$C40="", "", Budget!$C40))</f>
        <v/>
      </c>
      <c r="BD99" s="291" t="str">
        <f>IF($BB$3=FALSE, "", IF(Budget!$E40="", "", Budget!$E40))</f>
        <v/>
      </c>
    </row>
    <row r="100" spans="1:56"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BB100" s="39" t="str">
        <f>IF(Budget!$B41="", "", Budget!$B41)</f>
        <v/>
      </c>
      <c r="BC100" s="290" t="str">
        <f>IF($BB$3=FALSE, "", IF(Budget!$C41="", "", Budget!$C41))</f>
        <v/>
      </c>
      <c r="BD100" s="291" t="str">
        <f>IF($BB$3=FALSE, "", IF(Budget!$E41="", "", Budget!$E41))</f>
        <v/>
      </c>
    </row>
    <row r="101" spans="1:56" x14ac:dyDescent="0.25">
      <c r="A101" s="14"/>
      <c r="B101" s="525" t="s">
        <v>330</v>
      </c>
      <c r="C101" s="526"/>
      <c r="D101" s="526"/>
      <c r="E101" s="526"/>
      <c r="F101" s="526"/>
      <c r="G101" s="526"/>
      <c r="H101" s="526"/>
      <c r="I101" s="526"/>
      <c r="J101" s="526"/>
      <c r="K101" s="526"/>
      <c r="L101" s="526"/>
      <c r="M101" s="526"/>
      <c r="N101" s="526"/>
      <c r="O101" s="526"/>
      <c r="P101" s="526"/>
      <c r="Q101" s="526"/>
      <c r="R101" s="526"/>
      <c r="S101" s="526"/>
      <c r="T101" s="526"/>
      <c r="U101" s="526"/>
      <c r="V101" s="526"/>
      <c r="W101" s="526"/>
      <c r="X101" s="526"/>
      <c r="Y101" s="526"/>
      <c r="Z101" s="526"/>
      <c r="AA101" s="526"/>
      <c r="AB101" s="526"/>
      <c r="AC101" s="526"/>
      <c r="AD101" s="526"/>
      <c r="AE101" s="526"/>
      <c r="AF101" s="526"/>
      <c r="AG101" s="526"/>
      <c r="AH101" s="526"/>
      <c r="AI101" s="526"/>
      <c r="AJ101" s="526"/>
      <c r="AK101" s="526"/>
      <c r="AL101" s="526"/>
      <c r="AM101" s="526"/>
      <c r="AN101" s="526"/>
      <c r="AO101" s="526"/>
      <c r="AP101" s="526"/>
      <c r="AQ101" s="526"/>
      <c r="AR101" s="526"/>
      <c r="AS101" s="533"/>
      <c r="AT101" s="14"/>
      <c r="BB101" s="39" t="str">
        <f>IF(Budget!$B42="", "", Budget!$B42)</f>
        <v/>
      </c>
      <c r="BC101" s="290" t="str">
        <f>IF($BB$3=FALSE, "", IF(Budget!$C42="", "", Budget!$C42))</f>
        <v/>
      </c>
      <c r="BD101" s="291" t="str">
        <f>IF($BB$3=FALSE, "", IF(Budget!$E42="", "", Budget!$E42))</f>
        <v/>
      </c>
    </row>
    <row r="102" spans="1:56"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BB102" s="39" t="str">
        <f>IF(Budget!$B43="", "", Budget!$B43)</f>
        <v/>
      </c>
      <c r="BC102" s="290" t="str">
        <f>IF($BB$3=FALSE, "", IF(Budget!$C43="", "", Budget!$C43))</f>
        <v/>
      </c>
      <c r="BD102" s="291" t="str">
        <f>IF($BB$3=FALSE, "", IF(Budget!$E43="", "", Budget!$E43))</f>
        <v/>
      </c>
    </row>
    <row r="103" spans="1:56"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801" t="s">
        <v>86</v>
      </c>
      <c r="AF103" s="801"/>
      <c r="AG103" s="801"/>
      <c r="AH103" s="801"/>
      <c r="AI103" s="801"/>
      <c r="AJ103" s="801"/>
      <c r="AK103" s="801"/>
      <c r="AL103" s="801" t="s">
        <v>4</v>
      </c>
      <c r="AM103" s="801"/>
      <c r="AN103" s="801"/>
      <c r="AO103" s="801"/>
      <c r="AP103" s="801" t="s">
        <v>315</v>
      </c>
      <c r="AQ103" s="801"/>
      <c r="AR103" s="801"/>
      <c r="AS103" s="801"/>
      <c r="AT103" s="14"/>
      <c r="BB103" s="39" t="str">
        <f>IF(Budget!$B44="", "", Budget!$B44)</f>
        <v/>
      </c>
      <c r="BC103" s="290" t="str">
        <f>IF($BB$3=FALSE, "", IF(Budget!$C44="", "", Budget!$C44))</f>
        <v/>
      </c>
      <c r="BD103" s="291" t="str">
        <f>IF($BB$3=FALSE, "", IF(Budget!$E44="", "", Budget!$E44))</f>
        <v/>
      </c>
    </row>
    <row r="104" spans="1:56"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794" t="str">
        <f>$BB$113</f>
        <v>Week Day Time</v>
      </c>
      <c r="AF104" s="795"/>
      <c r="AG104" s="795"/>
      <c r="AH104" s="795"/>
      <c r="AI104" s="795"/>
      <c r="AJ104" s="795"/>
      <c r="AK104" s="795"/>
      <c r="AL104" s="803">
        <f>$BC$113</f>
        <v>1.6666666666666667</v>
      </c>
      <c r="AM104" s="536"/>
      <c r="AN104" s="536"/>
      <c r="AO104" s="536"/>
      <c r="AP104" s="803">
        <f ca="1">$BD$113</f>
        <v>0.83333333333333359</v>
      </c>
      <c r="AQ104" s="536"/>
      <c r="AR104" s="536"/>
      <c r="AS104" s="537"/>
      <c r="AT104" s="14"/>
      <c r="BB104" s="39" t="str">
        <f>IF(Budget!$B45="", "", Budget!$B45)</f>
        <v/>
      </c>
      <c r="BC104" s="290" t="str">
        <f>IF($BB$3=FALSE, "", IF(Budget!$C45="", "", Budget!$C45))</f>
        <v/>
      </c>
      <c r="BD104" s="291" t="str">
        <f>IF($BB$3=FALSE, "", IF(Budget!$E45="", "", Budget!$E45))</f>
        <v/>
      </c>
    </row>
    <row r="105" spans="1:56"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796" t="str">
        <f>$BB$112</f>
        <v>Weekend Time</v>
      </c>
      <c r="AF105" s="787"/>
      <c r="AG105" s="787"/>
      <c r="AH105" s="787"/>
      <c r="AI105" s="787"/>
      <c r="AJ105" s="787"/>
      <c r="AK105" s="787"/>
      <c r="AL105" s="805">
        <f>$BC$112</f>
        <v>0.20833333333333334</v>
      </c>
      <c r="AM105" s="539"/>
      <c r="AN105" s="539"/>
      <c r="AO105" s="539"/>
      <c r="AP105" s="805">
        <f ca="1">$BD$112</f>
        <v>8.3333333333333315E-2</v>
      </c>
      <c r="AQ105" s="539"/>
      <c r="AR105" s="539"/>
      <c r="AS105" s="540"/>
      <c r="AT105" s="14"/>
      <c r="BB105" s="39" t="str">
        <f>IF(Budget!$B46="", "", Budget!$B46)</f>
        <v/>
      </c>
      <c r="BC105" s="290" t="str">
        <f>IF($BB$3=FALSE, "", IF(Budget!$C46="", "", Budget!$C46))</f>
        <v/>
      </c>
      <c r="BD105" s="291" t="str">
        <f>IF($BB$3=FALSE, "", IF(Budget!$E46="", "", Budget!$E46))</f>
        <v/>
      </c>
    </row>
    <row r="106" spans="1:56"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796" t="str">
        <f>$BB$111</f>
        <v>Bank Holiday Time</v>
      </c>
      <c r="AF106" s="787"/>
      <c r="AG106" s="787"/>
      <c r="AH106" s="787"/>
      <c r="AI106" s="787"/>
      <c r="AJ106" s="787"/>
      <c r="AK106" s="787"/>
      <c r="AL106" s="805">
        <f>$BC$111</f>
        <v>0</v>
      </c>
      <c r="AM106" s="539"/>
      <c r="AN106" s="539"/>
      <c r="AO106" s="539"/>
      <c r="AP106" s="805">
        <f ca="1">$BD$111</f>
        <v>0</v>
      </c>
      <c r="AQ106" s="539"/>
      <c r="AR106" s="539"/>
      <c r="AS106" s="540"/>
      <c r="AT106" s="14"/>
      <c r="BB106" s="39" t="str">
        <f>IF(Budget!$B47="", "", Budget!$B47)</f>
        <v/>
      </c>
      <c r="BC106" s="290" t="str">
        <f>IF($BB$3=FALSE, "", IF(Budget!$C47="", "", Budget!$C47))</f>
        <v/>
      </c>
      <c r="BD106" s="291" t="str">
        <f>IF($BB$3=FALSE, "", IF(Budget!$E47="", "", Budget!$E47))</f>
        <v/>
      </c>
    </row>
    <row r="107" spans="1:56"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814" t="str">
        <f>$BB$110</f>
        <v>Pro Bono Time</v>
      </c>
      <c r="AF107" s="815"/>
      <c r="AG107" s="815"/>
      <c r="AH107" s="815"/>
      <c r="AI107" s="815"/>
      <c r="AJ107" s="815"/>
      <c r="AK107" s="815"/>
      <c r="AL107" s="874">
        <f>$BC$110</f>
        <v>0</v>
      </c>
      <c r="AM107" s="542"/>
      <c r="AN107" s="542"/>
      <c r="AO107" s="542"/>
      <c r="AP107" s="874">
        <f>$BD$110</f>
        <v>0</v>
      </c>
      <c r="AQ107" s="542"/>
      <c r="AR107" s="542"/>
      <c r="AS107" s="543"/>
      <c r="AT107" s="14"/>
      <c r="BB107" s="40" t="str">
        <f>IF(Budget!$B48="", "", Budget!$B48)</f>
        <v/>
      </c>
      <c r="BC107" s="292" t="str">
        <f>IF($BB$3=FALSE, "", IF(Budget!$C48="", "", Budget!$C48))</f>
        <v/>
      </c>
      <c r="BD107" s="293" t="str">
        <f>IF($BB$3=FALSE, "", IF(Budget!$E48="", "", Budget!$E48))</f>
        <v/>
      </c>
    </row>
    <row r="108" spans="1:56"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503" t="s">
        <v>342</v>
      </c>
      <c r="AF108" s="504"/>
      <c r="AG108" s="504"/>
      <c r="AH108" s="504"/>
      <c r="AI108" s="504"/>
      <c r="AJ108" s="504"/>
      <c r="AK108" s="505"/>
      <c r="AL108" s="808">
        <f>SUM(AL$104:AL$107)</f>
        <v>1.875</v>
      </c>
      <c r="AM108" s="809"/>
      <c r="AN108" s="809"/>
      <c r="AO108" s="810"/>
      <c r="AP108" s="808">
        <f ca="1">SUM(AP$104:AP$107)</f>
        <v>0.91666666666666696</v>
      </c>
      <c r="AQ108" s="809"/>
      <c r="AR108" s="809"/>
      <c r="AS108" s="810"/>
      <c r="AT108" s="14"/>
    </row>
    <row r="109" spans="1:56"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590" t="s">
        <v>343</v>
      </c>
      <c r="AF109" s="590"/>
      <c r="AG109" s="590"/>
      <c r="AH109" s="590"/>
      <c r="AI109" s="590"/>
      <c r="AJ109" s="590"/>
      <c r="AK109" s="590"/>
      <c r="AL109" s="590"/>
      <c r="AM109" s="590"/>
      <c r="AN109" s="590"/>
      <c r="AO109" s="590"/>
      <c r="AP109" s="590"/>
      <c r="AQ109" s="590"/>
      <c r="AR109" s="590"/>
      <c r="AS109" s="590"/>
      <c r="AT109" s="14"/>
      <c r="BC109" s="23" t="s">
        <v>335</v>
      </c>
      <c r="BD109" s="23" t="s">
        <v>336</v>
      </c>
    </row>
    <row r="110" spans="1:56"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801" t="s">
        <v>86</v>
      </c>
      <c r="AF110" s="801"/>
      <c r="AG110" s="801"/>
      <c r="AH110" s="801"/>
      <c r="AI110" s="801"/>
      <c r="AJ110" s="801"/>
      <c r="AK110" s="801"/>
      <c r="AL110" s="801" t="s">
        <v>4</v>
      </c>
      <c r="AM110" s="801"/>
      <c r="AN110" s="801"/>
      <c r="AO110" s="801"/>
      <c r="AP110" s="801" t="s">
        <v>315</v>
      </c>
      <c r="AQ110" s="801"/>
      <c r="AR110" s="801"/>
      <c r="AS110" s="801"/>
      <c r="AT110" s="14"/>
      <c r="BB110" s="38" t="s">
        <v>334</v>
      </c>
      <c r="BC110" s="105">
        <f>IF($BB$3=FALSE, "", 0)</f>
        <v>0</v>
      </c>
      <c r="BD110" s="105">
        <f>IF($BB$3=FALSE, "", SUMIF(Timesheet!$F$11:$F$1025, Timesheet!$M$3, Timesheet!$H$11:$H$1025))</f>
        <v>0</v>
      </c>
    </row>
    <row r="111" spans="1:56"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794" t="str">
        <f>$BB$113</f>
        <v>Week Day Time</v>
      </c>
      <c r="AF111" s="795"/>
      <c r="AG111" s="795"/>
      <c r="AH111" s="795"/>
      <c r="AI111" s="795"/>
      <c r="AJ111" s="795"/>
      <c r="AK111" s="795"/>
      <c r="AL111" s="616">
        <f>IFERROR(ROUND($AL104*Timesheet!$O$7*24, 2), "")</f>
        <v>2000</v>
      </c>
      <c r="AM111" s="617"/>
      <c r="AN111" s="617"/>
      <c r="AO111" s="617"/>
      <c r="AP111" s="616">
        <f ca="1">IF($BB$3=FALSE, "", SUMIF(Timesheet!$J$11:$J$1025, "", Timesheet!$O$11:$O$1025))</f>
        <v>1000.0000000000002</v>
      </c>
      <c r="AQ111" s="617"/>
      <c r="AR111" s="617"/>
      <c r="AS111" s="618"/>
      <c r="AT111" s="14"/>
      <c r="BB111" s="39" t="s">
        <v>333</v>
      </c>
      <c r="BC111" s="106">
        <f>IF($BB$3=FALSE, "", 'J&amp;C Details'!$AO$54)</f>
        <v>0</v>
      </c>
      <c r="BD111" s="106">
        <f ca="1">IF($BB$3=FALSE, "", SUMIF(Timesheet!$J$11:$J$1025, Timesheet!$O$5, Timesheet!$M$11:$M$1025))</f>
        <v>0</v>
      </c>
    </row>
    <row r="112" spans="1:56"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796" t="str">
        <f>$BB$112</f>
        <v>Weekend Time</v>
      </c>
      <c r="AF112" s="787"/>
      <c r="AG112" s="787"/>
      <c r="AH112" s="787"/>
      <c r="AI112" s="787"/>
      <c r="AJ112" s="787"/>
      <c r="AK112" s="787"/>
      <c r="AL112" s="619">
        <f>IFERROR(ROUND($AL105*Timesheet!$O$9*24, 2), "")</f>
        <v>300</v>
      </c>
      <c r="AM112" s="620"/>
      <c r="AN112" s="620"/>
      <c r="AO112" s="620"/>
      <c r="AP112" s="619">
        <f ca="1">IF($BB$3=FALSE, "", SUMIF(Timesheet!$J$11:$J$1025, Timesheet!$O$4, Timesheet!$O$11:$O$1025))</f>
        <v>119.99999999999997</v>
      </c>
      <c r="AQ112" s="620"/>
      <c r="AR112" s="620"/>
      <c r="AS112" s="621"/>
      <c r="AT112" s="14"/>
      <c r="BB112" s="39" t="s">
        <v>332</v>
      </c>
      <c r="BC112" s="106">
        <f>IF($BB$3=FALSE, "", 'J&amp;C Details'!$AO$53)</f>
        <v>0.20833333333333334</v>
      </c>
      <c r="BD112" s="106">
        <f ca="1">IF($BB$3=FALSE, "", SUMIF(Timesheet!$J$11:$J$1025, Timesheet!$O$4, Timesheet!$M$11:$M$1025))</f>
        <v>8.3333333333333315E-2</v>
      </c>
    </row>
    <row r="113" spans="1:56"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796" t="str">
        <f>$BB$111</f>
        <v>Bank Holiday Time</v>
      </c>
      <c r="AF113" s="787"/>
      <c r="AG113" s="787"/>
      <c r="AH113" s="787"/>
      <c r="AI113" s="787"/>
      <c r="AJ113" s="787"/>
      <c r="AK113" s="787"/>
      <c r="AL113" s="619">
        <f>IFERROR(ROUND($AL106*Timesheet!$O$8*24, 2), "")</f>
        <v>0</v>
      </c>
      <c r="AM113" s="620"/>
      <c r="AN113" s="620"/>
      <c r="AO113" s="620"/>
      <c r="AP113" s="619">
        <f ca="1">IF($BB$3=FALSE, "", SUMIF(Timesheet!$J$11:$J$1025, Timesheet!$O$5, Timesheet!$O$11:$O$1025))</f>
        <v>0</v>
      </c>
      <c r="AQ113" s="620"/>
      <c r="AR113" s="620"/>
      <c r="AS113" s="621"/>
      <c r="AT113" s="14"/>
      <c r="BB113" s="40" t="s">
        <v>331</v>
      </c>
      <c r="BC113" s="107">
        <f>IF($BB$3=FALSE, "", 'J&amp;C Details'!$AO$52)</f>
        <v>1.6666666666666667</v>
      </c>
      <c r="BD113" s="107">
        <f ca="1">IF($BB$3=FALSE, "", SUMIF(Timesheet!$J$11:$J$1025, "", Timesheet!$M$11:$M$1025))</f>
        <v>0.83333333333333359</v>
      </c>
    </row>
    <row r="114" spans="1:56"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814" t="str">
        <f>$BB$110</f>
        <v>Pro Bono Time</v>
      </c>
      <c r="AF114" s="815"/>
      <c r="AG114" s="815"/>
      <c r="AH114" s="815"/>
      <c r="AI114" s="815"/>
      <c r="AJ114" s="815"/>
      <c r="AK114" s="815"/>
      <c r="AL114" s="622">
        <f>IFERROR(ROUND($AL107*Timesheet!$O$7*24, 2), "")</f>
        <v>0</v>
      </c>
      <c r="AM114" s="623"/>
      <c r="AN114" s="623"/>
      <c r="AO114" s="623"/>
      <c r="AP114" s="622">
        <f>IF($BB$3=FALSE, "", ROUND(SUMIF(Timesheet!$F$11:$F$1025, Timesheet!$M$3, Timesheet!$H$11:$H$1025)*Timesheet!$O$7*24, 2))</f>
        <v>0</v>
      </c>
      <c r="AQ114" s="623"/>
      <c r="AR114" s="623"/>
      <c r="AS114" s="624"/>
      <c r="AT114" s="14"/>
    </row>
    <row r="115" spans="1:56" x14ac:dyDescent="0.25">
      <c r="A115" s="14"/>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4"/>
      <c r="AE115" s="503" t="s">
        <v>342</v>
      </c>
      <c r="AF115" s="504"/>
      <c r="AG115" s="504"/>
      <c r="AH115" s="504"/>
      <c r="AI115" s="504"/>
      <c r="AJ115" s="504"/>
      <c r="AK115" s="505"/>
      <c r="AL115" s="816">
        <f>SUM(AL$111:AL$114)</f>
        <v>2300</v>
      </c>
      <c r="AM115" s="817"/>
      <c r="AN115" s="817"/>
      <c r="AO115" s="818"/>
      <c r="AP115" s="816">
        <f ca="1">SUM(AP$111:AP$114)</f>
        <v>1120.0000000000002</v>
      </c>
      <c r="AQ115" s="817"/>
      <c r="AR115" s="817"/>
      <c r="AS115" s="818"/>
      <c r="AT115" s="14"/>
    </row>
    <row r="116" spans="1:56"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BC116" s="23" t="s">
        <v>366</v>
      </c>
      <c r="BD116" s="23" t="s">
        <v>246</v>
      </c>
    </row>
    <row r="117" spans="1:56" x14ac:dyDescent="0.25">
      <c r="A117" s="14"/>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4"/>
      <c r="BB117" s="361" t="str">
        <f>BB110</f>
        <v>Pro Bono Time</v>
      </c>
      <c r="BC117" s="245">
        <f>IFERROR(IF($BB$3=FALSE, "", ROUND($BC110*0*24, 2)), "")</f>
        <v>0</v>
      </c>
      <c r="BD117" s="245">
        <f>IFERROR(IF($BB$3=FALSE, "", ROUND($BD110*0*24, 2)), "")</f>
        <v>0</v>
      </c>
    </row>
    <row r="118" spans="1:56" x14ac:dyDescent="0.25">
      <c r="A118" s="14"/>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4"/>
      <c r="BB118" s="362" t="str">
        <f>BB111</f>
        <v>Bank Holiday Time</v>
      </c>
      <c r="BC118" s="248">
        <f>IFERROR(IF($BB$3=FALSE, "", ROUND($BC111*'J&amp;C Details'!$S$54*24, 2)), "")</f>
        <v>0</v>
      </c>
      <c r="BD118" s="248">
        <f ca="1">IFERROR(IF($BB$3=FALSE, "", ROUND($BD111*'J&amp;C Details'!$S$54*24, 2)), "")</f>
        <v>0</v>
      </c>
    </row>
    <row r="119" spans="1:56" x14ac:dyDescent="0.25">
      <c r="A119" s="14"/>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4"/>
      <c r="BB119" s="362" t="str">
        <f>BB112</f>
        <v>Weekend Time</v>
      </c>
      <c r="BC119" s="248">
        <f>IFERROR(IF($BB$3=FALSE, "", ROUND($BC112*'J&amp;C Details'!$S$53*24, 2)), "")</f>
        <v>300</v>
      </c>
      <c r="BD119" s="248">
        <f ca="1">IFERROR(IF($BB$3=FALSE, "", ROUND($BD112*'J&amp;C Details'!$S$53*24, 2)), "")</f>
        <v>120</v>
      </c>
    </row>
    <row r="120" spans="1:56" x14ac:dyDescent="0.25">
      <c r="A120" s="14"/>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4"/>
      <c r="BB120" s="360" t="str">
        <f>BB113</f>
        <v>Week Day Time</v>
      </c>
      <c r="BC120" s="239">
        <f>IFERROR(IF($BB$3=FALSE, "", ROUND($BC113*'J&amp;C Details'!$S$52*24, 2)), "")</f>
        <v>2000</v>
      </c>
      <c r="BD120" s="239">
        <f ca="1">IFERROR(IF($BB$3=FALSE, "", ROUND($BD113*'J&amp;C Details'!$S$52*24, 2)), "")</f>
        <v>1000</v>
      </c>
    </row>
    <row r="121" spans="1:56" x14ac:dyDescent="0.25">
      <c r="A121" s="14"/>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4"/>
    </row>
    <row r="122" spans="1:56" x14ac:dyDescent="0.25">
      <c r="A122" s="14"/>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4"/>
    </row>
    <row r="123" spans="1:56" x14ac:dyDescent="0.25">
      <c r="A123" s="14"/>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4"/>
    </row>
    <row r="124" spans="1:56" x14ac:dyDescent="0.25">
      <c r="A124" s="14"/>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4"/>
    </row>
    <row r="125" spans="1:56" x14ac:dyDescent="0.25">
      <c r="A125" s="14"/>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4"/>
    </row>
    <row r="126" spans="1:56" x14ac:dyDescent="0.25">
      <c r="A126" s="14"/>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4"/>
    </row>
    <row r="127" spans="1:56" x14ac:dyDescent="0.25">
      <c r="A127" s="14"/>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4"/>
    </row>
    <row r="128" spans="1:56" x14ac:dyDescent="0.25">
      <c r="A128" s="14"/>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4"/>
    </row>
    <row r="129" spans="1:102" x14ac:dyDescent="0.25">
      <c r="A129" s="14"/>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4"/>
    </row>
    <row r="130" spans="1:102" x14ac:dyDescent="0.25">
      <c r="A130" s="14"/>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4"/>
    </row>
    <row r="131" spans="1:102" x14ac:dyDescent="0.25">
      <c r="A131" s="14"/>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4"/>
    </row>
    <row r="132" spans="1:102" x14ac:dyDescent="0.25">
      <c r="A132" s="14"/>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4"/>
    </row>
    <row r="133" spans="1:102"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row>
    <row r="134" spans="1:102"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BB134" s="332"/>
      <c r="BC134" s="332"/>
      <c r="BD134" s="332"/>
      <c r="BE134" s="344" t="str">
        <f>Timesheet!$AD$4</f>
        <v>NH</v>
      </c>
      <c r="BF134" s="345" t="str">
        <f>Timesheet!$AD$5</f>
        <v>PB</v>
      </c>
      <c r="BG134" s="345" t="str">
        <f>Timesheet!$AD$6</f>
        <v>WE</v>
      </c>
      <c r="BH134" s="346" t="str">
        <f>Timesheet!$AD$7</f>
        <v>BH</v>
      </c>
      <c r="BI134" s="332"/>
      <c r="BJ134" s="332"/>
      <c r="BK134" s="332"/>
      <c r="BL134" s="349" t="str">
        <f>BE134</f>
        <v>NH</v>
      </c>
      <c r="BM134" s="350" t="str">
        <f>BF134</f>
        <v>PB</v>
      </c>
      <c r="BN134" s="350" t="str">
        <f>BG134</f>
        <v>WE</v>
      </c>
      <c r="BO134" s="351" t="str">
        <f>BH134</f>
        <v>BH</v>
      </c>
      <c r="BP134" s="332"/>
      <c r="BQ134" s="332"/>
      <c r="BR134" s="332"/>
      <c r="BS134" s="332"/>
      <c r="BT134" s="332"/>
      <c r="BU134" s="332"/>
      <c r="BV134" s="332"/>
      <c r="BW134" s="332"/>
      <c r="BX134" s="332"/>
      <c r="BY134" s="332"/>
      <c r="BZ134" s="332"/>
      <c r="CA134" s="332"/>
      <c r="CB134" s="332"/>
      <c r="CC134" s="332"/>
      <c r="CD134" s="332"/>
      <c r="CE134" s="332"/>
      <c r="CF134" s="332"/>
      <c r="CG134" s="332"/>
      <c r="CH134" s="332"/>
      <c r="CI134" s="332"/>
      <c r="CJ134" s="332"/>
      <c r="CK134" s="332"/>
      <c r="CL134" s="332"/>
      <c r="CM134" s="332"/>
      <c r="CN134" s="332"/>
      <c r="CO134" s="332"/>
      <c r="CP134" s="332"/>
      <c r="CQ134" s="332"/>
      <c r="CR134" s="332"/>
      <c r="CS134" s="332"/>
      <c r="CT134" s="332"/>
      <c r="CU134" s="332"/>
      <c r="CV134" s="332"/>
      <c r="CW134" s="332"/>
      <c r="CX134" s="332"/>
    </row>
    <row r="135" spans="1:102"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BB135" s="332"/>
      <c r="BC135" s="332"/>
      <c r="BD135" s="332"/>
      <c r="BE135" s="347" t="str">
        <f>$BB$113</f>
        <v>Week Day Time</v>
      </c>
      <c r="BF135" s="347" t="str">
        <f>$BB$110</f>
        <v>Pro Bono Time</v>
      </c>
      <c r="BG135" s="347" t="str">
        <f>$BB$112</f>
        <v>Weekend Time</v>
      </c>
      <c r="BH135" s="347" t="str">
        <f>$BB$111</f>
        <v>Bank Holiday Time</v>
      </c>
      <c r="BI135" s="332"/>
      <c r="BJ135" s="332"/>
      <c r="BK135" s="332"/>
      <c r="BL135" s="355" t="str">
        <f>BE135</f>
        <v>Week Day Time</v>
      </c>
      <c r="BM135" s="355" t="str">
        <f t="shared" ref="BM135:BO135" si="6">BF135</f>
        <v>Pro Bono Time</v>
      </c>
      <c r="BN135" s="355" t="str">
        <f t="shared" si="6"/>
        <v>Weekend Time</v>
      </c>
      <c r="BO135" s="355" t="str">
        <f t="shared" si="6"/>
        <v>Bank Holiday Time</v>
      </c>
      <c r="BP135" s="332"/>
      <c r="BQ135" s="332"/>
      <c r="BR135" s="332"/>
      <c r="BS135" s="332"/>
      <c r="BT135" s="332"/>
      <c r="BU135" s="332"/>
      <c r="BV135" s="332"/>
      <c r="BW135" s="332"/>
      <c r="BX135" s="332"/>
      <c r="BY135" s="332"/>
    </row>
    <row r="136" spans="1:102"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BB136" s="334">
        <f>Timesheet!$AF$9</f>
        <v>0</v>
      </c>
      <c r="BC136" s="335">
        <f>Timesheet!$AF$10</f>
        <v>4.1666666666666664E-2</v>
      </c>
      <c r="BD136" s="38" t="str">
        <f>CONCATENATE(TEXT($BB136, "hh:mm"), " ", TEXT($BC136, "hh:mm"))</f>
        <v>00:00 01:00</v>
      </c>
      <c r="BE136" s="38">
        <f>IF($BB$3=FALSE, "", IFERROR(INDEX(Timesheet!$AF$4:$BC$7, MATCH(BE$134, Timesheet!$AD$4:$AD$7, 0), MATCH($BB136, Timesheet!$AF$9:$BC$9, 0)), ""))</f>
        <v>0</v>
      </c>
      <c r="BF136" s="38">
        <f>IF($BB$3=FALSE, "", IFERROR(INDEX(Timesheet!$AF$4:$BC$7, MATCH(BF$134, Timesheet!$AD$4:$AD$7, 0), MATCH($BB136, Timesheet!$AF$9:$BC$9, 0)), ""))</f>
        <v>0</v>
      </c>
      <c r="BG136" s="38">
        <f>IF($BB$3=FALSE, "", IFERROR(INDEX(Timesheet!$AF$4:$BC$7, MATCH(BG$134, Timesheet!$AD$4:$AD$7, 0), MATCH($BB136, Timesheet!$AF$9:$BC$9, 0)), ""))</f>
        <v>0</v>
      </c>
      <c r="BH136" s="38">
        <f>IF($BB$3=FALSE, "", IFERROR(INDEX(Timesheet!$AF$4:$BC$7, MATCH(BH$134, Timesheet!$AD$4:$AD$7, 0), MATCH($BB136, Timesheet!$AF$9:$BC$9, 0)), ""))</f>
        <v>0</v>
      </c>
      <c r="BJ136" s="38" t="s">
        <v>71</v>
      </c>
      <c r="BK136" s="38" t="s">
        <v>348</v>
      </c>
      <c r="BL136" s="317">
        <f ca="1">IF($BB$3=FALSE, "", SUMIF(Timesheet!$BG$11:$BG$1025, CONCATENATE($BJ136, " - ", BL$134), Timesheet!$H$11:$H$1025))</f>
        <v>0.16666666666666671</v>
      </c>
      <c r="BM136" s="352">
        <f ca="1">IF($BB$3=FALSE, "", SUMIF(Timesheet!$BG$11:$BG$1025, CONCATENATE($BJ136, " - ", BM$134), Timesheet!$H$11:$H$1025))</f>
        <v>0</v>
      </c>
      <c r="BN136" s="318">
        <f ca="1">IF($BB$3=FALSE, "", SUMIF(Timesheet!$BG$11:$BG$1025, CONCATENATE($BJ136, " - ", BN$134), Timesheet!$H$11:$H$1025))</f>
        <v>0</v>
      </c>
      <c r="BO136" s="319">
        <f ca="1">IF($BB$3=FALSE, "", SUMIF(Timesheet!$BG$11:$BG$1025, CONCATENATE($BJ136, " - ", BO$134), Timesheet!$H$11:$H$1025))</f>
        <v>0</v>
      </c>
    </row>
    <row r="137" spans="1:102"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BB137" s="338">
        <f>Timesheet!$AG$9</f>
        <v>4.1666666666666664E-2</v>
      </c>
      <c r="BC137" s="339">
        <f>Timesheet!$AG$10</f>
        <v>8.3333333333333329E-2</v>
      </c>
      <c r="BD137" s="39" t="str">
        <f t="shared" ref="BD137:BD159" si="7">CONCATENATE(TEXT($BB137, "hh:mm"), " ", TEXT($BC137, "hh:mm"))</f>
        <v>01:00 02:00</v>
      </c>
      <c r="BE137" s="39">
        <f>IF($BB$3=FALSE, "", IFERROR(INDEX(Timesheet!$AF$4:$BC$7, MATCH(BE$134, Timesheet!$AD$4:$AD$7, 0), MATCH($BB137, Timesheet!$AF$9:$BC$9, 0)), ""))</f>
        <v>0</v>
      </c>
      <c r="BF137" s="39">
        <f>IF($BB$3=FALSE, "", IFERROR(INDEX(Timesheet!$AF$4:$BC$7, MATCH(BF$134, Timesheet!$AD$4:$AD$7, 0), MATCH($BB137, Timesheet!$AF$9:$BC$9, 0)), ""))</f>
        <v>0</v>
      </c>
      <c r="BG137" s="39">
        <f>IF($BB$3=FALSE, "", IFERROR(INDEX(Timesheet!$AF$4:$BC$7, MATCH(BG$134, Timesheet!$AD$4:$AD$7, 0), MATCH($BB137, Timesheet!$AF$9:$BC$9, 0)), ""))</f>
        <v>0</v>
      </c>
      <c r="BH137" s="39">
        <f>IF($BB$3=FALSE, "", IFERROR(INDEX(Timesheet!$AF$4:$BC$7, MATCH(BH$134, Timesheet!$AD$4:$AD$7, 0), MATCH($BB137, Timesheet!$AF$9:$BC$9, 0)), ""))</f>
        <v>0</v>
      </c>
      <c r="BJ137" s="39" t="s">
        <v>73</v>
      </c>
      <c r="BK137" s="39" t="s">
        <v>351</v>
      </c>
      <c r="BL137" s="305">
        <f ca="1">IF($BB$3=FALSE, "", SUMIF(Timesheet!$BG$11:$BG$1025, CONCATENATE($BJ137, " - ", BL$134), Timesheet!$H$11:$H$1025))</f>
        <v>0.16666666666666671</v>
      </c>
      <c r="BM137" s="353">
        <f ca="1">IF($BB$3=FALSE, "", SUMIF(Timesheet!$BG$11:$BG$1025, CONCATENATE($BJ137, " - ", BM$134), Timesheet!$H$11:$H$1025))</f>
        <v>0</v>
      </c>
      <c r="BN137" s="306">
        <f ca="1">IF($BB$3=FALSE, "", SUMIF(Timesheet!$BG$11:$BG$1025, CONCATENATE($BJ137, " - ", BN$134), Timesheet!$H$11:$H$1025))</f>
        <v>0</v>
      </c>
      <c r="BO137" s="307">
        <f ca="1">IF($BB$3=FALSE, "", SUMIF(Timesheet!$BG$11:$BG$1025, CONCATENATE($BJ137, " - ", BO$134), Timesheet!$H$11:$H$1025))</f>
        <v>0</v>
      </c>
    </row>
    <row r="138" spans="1:102"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BB138" s="338">
        <f>Timesheet!$AH$9</f>
        <v>8.3333333333333329E-2</v>
      </c>
      <c r="BC138" s="339">
        <f>Timesheet!$AH$10</f>
        <v>0.125</v>
      </c>
      <c r="BD138" s="39" t="str">
        <f t="shared" si="7"/>
        <v>02:00 03:00</v>
      </c>
      <c r="BE138" s="39">
        <f>IF($BB$3=FALSE, "", IFERROR(INDEX(Timesheet!$AF$4:$BC$7, MATCH(BE$134, Timesheet!$AD$4:$AD$7, 0), MATCH($BB138, Timesheet!$AF$9:$BC$9, 0)), ""))</f>
        <v>0</v>
      </c>
      <c r="BF138" s="39">
        <f>IF($BB$3=FALSE, "", IFERROR(INDEX(Timesheet!$AF$4:$BC$7, MATCH(BF$134, Timesheet!$AD$4:$AD$7, 0), MATCH($BB138, Timesheet!$AF$9:$BC$9, 0)), ""))</f>
        <v>0</v>
      </c>
      <c r="BG138" s="39">
        <f>IF($BB$3=FALSE, "", IFERROR(INDEX(Timesheet!$AF$4:$BC$7, MATCH(BG$134, Timesheet!$AD$4:$AD$7, 0), MATCH($BB138, Timesheet!$AF$9:$BC$9, 0)), ""))</f>
        <v>0</v>
      </c>
      <c r="BH138" s="39">
        <f>IF($BB$3=FALSE, "", IFERROR(INDEX(Timesheet!$AF$4:$BC$7, MATCH(BH$134, Timesheet!$AD$4:$AD$7, 0), MATCH($BB138, Timesheet!$AF$9:$BC$9, 0)), ""))</f>
        <v>0</v>
      </c>
      <c r="BJ138" s="39" t="s">
        <v>75</v>
      </c>
      <c r="BK138" s="39" t="s">
        <v>352</v>
      </c>
      <c r="BL138" s="305">
        <f ca="1">IF($BB$3=FALSE, "", SUMIF(Timesheet!$BG$11:$BG$1025, CONCATENATE($BJ138, " - ", BL$134), Timesheet!$H$11:$H$1025))</f>
        <v>0.16666666666666671</v>
      </c>
      <c r="BM138" s="353">
        <f ca="1">IF($BB$3=FALSE, "", SUMIF(Timesheet!$BG$11:$BG$1025, CONCATENATE($BJ138, " - ", BM$134), Timesheet!$H$11:$H$1025))</f>
        <v>0</v>
      </c>
      <c r="BN138" s="306">
        <f ca="1">IF($BB$3=FALSE, "", SUMIF(Timesheet!$BG$11:$BG$1025, CONCATENATE($BJ138, " - ", BN$134), Timesheet!$H$11:$H$1025))</f>
        <v>0</v>
      </c>
      <c r="BO138" s="307">
        <f ca="1">IF($BB$3=FALSE, "", SUMIF(Timesheet!$BG$11:$BG$1025, CONCATENATE($BJ138, " - ", BO$134), Timesheet!$H$11:$H$1025))</f>
        <v>0</v>
      </c>
    </row>
    <row r="139" spans="1:102"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BB139" s="338">
        <f>Timesheet!$AI$9</f>
        <v>0.125</v>
      </c>
      <c r="BC139" s="339">
        <f>Timesheet!$AI$10</f>
        <v>0.16666666666666666</v>
      </c>
      <c r="BD139" s="39" t="str">
        <f t="shared" si="7"/>
        <v>03:00 04:00</v>
      </c>
      <c r="BE139" s="39">
        <f>IF($BB$3=FALSE, "", IFERROR(INDEX(Timesheet!$AF$4:$BC$7, MATCH(BE$134, Timesheet!$AD$4:$AD$7, 0), MATCH($BB139, Timesheet!$AF$9:$BC$9, 0)), ""))</f>
        <v>0</v>
      </c>
      <c r="BF139" s="39">
        <f>IF($BB$3=FALSE, "", IFERROR(INDEX(Timesheet!$AF$4:$BC$7, MATCH(BF$134, Timesheet!$AD$4:$AD$7, 0), MATCH($BB139, Timesheet!$AF$9:$BC$9, 0)), ""))</f>
        <v>0</v>
      </c>
      <c r="BG139" s="39">
        <f>IF($BB$3=FALSE, "", IFERROR(INDEX(Timesheet!$AF$4:$BC$7, MATCH(BG$134, Timesheet!$AD$4:$AD$7, 0), MATCH($BB139, Timesheet!$AF$9:$BC$9, 0)), ""))</f>
        <v>0</v>
      </c>
      <c r="BH139" s="39">
        <f>IF($BB$3=FALSE, "", IFERROR(INDEX(Timesheet!$AF$4:$BC$7, MATCH(BH$134, Timesheet!$AD$4:$AD$7, 0), MATCH($BB139, Timesheet!$AF$9:$BC$9, 0)), ""))</f>
        <v>0</v>
      </c>
      <c r="BJ139" s="39" t="s">
        <v>77</v>
      </c>
      <c r="BK139" s="39" t="s">
        <v>353</v>
      </c>
      <c r="BL139" s="305">
        <f ca="1">IF($BB$3=FALSE, "", SUMIF(Timesheet!$BG$11:$BG$1025, CONCATENATE($BJ139, " - ", BL$134), Timesheet!$H$11:$H$1025))</f>
        <v>0.16666666666666671</v>
      </c>
      <c r="BM139" s="353">
        <f ca="1">IF($BB$3=FALSE, "", SUMIF(Timesheet!$BG$11:$BG$1025, CONCATENATE($BJ139, " - ", BM$134), Timesheet!$H$11:$H$1025))</f>
        <v>0</v>
      </c>
      <c r="BN139" s="306">
        <f ca="1">IF($BB$3=FALSE, "", SUMIF(Timesheet!$BG$11:$BG$1025, CONCATENATE($BJ139, " - ", BN$134), Timesheet!$H$11:$H$1025))</f>
        <v>0</v>
      </c>
      <c r="BO139" s="307">
        <f ca="1">IF($BB$3=FALSE, "", SUMIF(Timesheet!$BG$11:$BG$1025, CONCATENATE($BJ139, " - ", BO$134), Timesheet!$H$11:$H$1025))</f>
        <v>0</v>
      </c>
    </row>
    <row r="140" spans="1:102"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BB140" s="338">
        <f>Timesheet!$AJ$9</f>
        <v>0.16666666666666666</v>
      </c>
      <c r="BC140" s="339">
        <f>Timesheet!$AJ$10</f>
        <v>0.20833333333333331</v>
      </c>
      <c r="BD140" s="39" t="str">
        <f t="shared" si="7"/>
        <v>04:00 05:00</v>
      </c>
      <c r="BE140" s="39">
        <f>IF($BB$3=FALSE, "", IFERROR(INDEX(Timesheet!$AF$4:$BC$7, MATCH(BE$134, Timesheet!$AD$4:$AD$7, 0), MATCH($BB140, Timesheet!$AF$9:$BC$9, 0)), ""))</f>
        <v>0</v>
      </c>
      <c r="BF140" s="39">
        <f>IF($BB$3=FALSE, "", IFERROR(INDEX(Timesheet!$AF$4:$BC$7, MATCH(BF$134, Timesheet!$AD$4:$AD$7, 0), MATCH($BB140, Timesheet!$AF$9:$BC$9, 0)), ""))</f>
        <v>0</v>
      </c>
      <c r="BG140" s="39">
        <f>IF($BB$3=FALSE, "", IFERROR(INDEX(Timesheet!$AF$4:$BC$7, MATCH(BG$134, Timesheet!$AD$4:$AD$7, 0), MATCH($BB140, Timesheet!$AF$9:$BC$9, 0)), ""))</f>
        <v>0</v>
      </c>
      <c r="BH140" s="39">
        <f>IF($BB$3=FALSE, "", IFERROR(INDEX(Timesheet!$AF$4:$BC$7, MATCH(BH$134, Timesheet!$AD$4:$AD$7, 0), MATCH($BB140, Timesheet!$AF$9:$BC$9, 0)), ""))</f>
        <v>0</v>
      </c>
      <c r="BJ140" s="39" t="s">
        <v>79</v>
      </c>
      <c r="BK140" s="39" t="s">
        <v>349</v>
      </c>
      <c r="BL140" s="305">
        <f ca="1">IF($BB$3=FALSE, "", SUMIF(Timesheet!$BG$11:$BG$1025, CONCATENATE($BJ140, " - ", BL$134), Timesheet!$H$11:$H$1025))</f>
        <v>0.16666666666666671</v>
      </c>
      <c r="BM140" s="353">
        <f ca="1">IF($BB$3=FALSE, "", SUMIF(Timesheet!$BG$11:$BG$1025, CONCATENATE($BJ140, " - ", BM$134), Timesheet!$H$11:$H$1025))</f>
        <v>0</v>
      </c>
      <c r="BN140" s="306">
        <f ca="1">IF($BB$3=FALSE, "", SUMIF(Timesheet!$BG$11:$BG$1025, CONCATENATE($BJ140, " - ", BN$134), Timesheet!$H$11:$H$1025))</f>
        <v>0</v>
      </c>
      <c r="BO140" s="307">
        <f ca="1">IF($BB$3=FALSE, "", SUMIF(Timesheet!$BG$11:$BG$1025, CONCATENATE($BJ140, " - ", BO$134), Timesheet!$H$11:$H$1025))</f>
        <v>0</v>
      </c>
    </row>
    <row r="141" spans="1:102"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BB141" s="338">
        <f>Timesheet!$AK$9</f>
        <v>0.20833333333333331</v>
      </c>
      <c r="BC141" s="339">
        <f>Timesheet!$AK$10</f>
        <v>0.24999999999999997</v>
      </c>
      <c r="BD141" s="39" t="str">
        <f t="shared" si="7"/>
        <v>05:00 06:00</v>
      </c>
      <c r="BE141" s="39">
        <f>IF($BB$3=FALSE, "", IFERROR(INDEX(Timesheet!$AF$4:$BC$7, MATCH(BE$134, Timesheet!$AD$4:$AD$7, 0), MATCH($BB141, Timesheet!$AF$9:$BC$9, 0)), ""))</f>
        <v>0</v>
      </c>
      <c r="BF141" s="39">
        <f>IF($BB$3=FALSE, "", IFERROR(INDEX(Timesheet!$AF$4:$BC$7, MATCH(BF$134, Timesheet!$AD$4:$AD$7, 0), MATCH($BB141, Timesheet!$AF$9:$BC$9, 0)), ""))</f>
        <v>0</v>
      </c>
      <c r="BG141" s="39">
        <f>IF($BB$3=FALSE, "", IFERROR(INDEX(Timesheet!$AF$4:$BC$7, MATCH(BG$134, Timesheet!$AD$4:$AD$7, 0), MATCH($BB141, Timesheet!$AF$9:$BC$9, 0)), ""))</f>
        <v>0</v>
      </c>
      <c r="BH141" s="39">
        <f>IF($BB$3=FALSE, "", IFERROR(INDEX(Timesheet!$AF$4:$BC$7, MATCH(BH$134, Timesheet!$AD$4:$AD$7, 0), MATCH($BB141, Timesheet!$AF$9:$BC$9, 0)), ""))</f>
        <v>0</v>
      </c>
      <c r="BJ141" s="39" t="s">
        <v>81</v>
      </c>
      <c r="BK141" s="39" t="s">
        <v>354</v>
      </c>
      <c r="BL141" s="305">
        <f ca="1">IF($BB$3=FALSE, "", SUMIF(Timesheet!$BG$11:$BG$1025, CONCATENATE($BJ141, " - ", BL$134), Timesheet!$H$11:$H$1025))</f>
        <v>0</v>
      </c>
      <c r="BM141" s="353">
        <f ca="1">IF($BB$3=FALSE, "", SUMIF(Timesheet!$BG$11:$BG$1025, CONCATENATE($BJ141, " - ", BM$134), Timesheet!$H$11:$H$1025))</f>
        <v>0</v>
      </c>
      <c r="BN141" s="306">
        <f ca="1">IF($BB$3=FALSE, "", SUMIF(Timesheet!$BG$11:$BG$1025, CONCATENATE($BJ141, " - ", BN$134), Timesheet!$H$11:$H$1025))</f>
        <v>0</v>
      </c>
      <c r="BO141" s="307">
        <f ca="1">IF($BB$3=FALSE, "", SUMIF(Timesheet!$BG$11:$BG$1025, CONCATENATE($BJ141, " - ", BO$134), Timesheet!$H$11:$H$1025))</f>
        <v>0</v>
      </c>
    </row>
    <row r="142" spans="1:102"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BB142" s="338">
        <f>Timesheet!$AL$9</f>
        <v>0.24999999999999997</v>
      </c>
      <c r="BC142" s="339">
        <f>Timesheet!$AL$10</f>
        <v>0.29166666666666663</v>
      </c>
      <c r="BD142" s="39" t="str">
        <f t="shared" si="7"/>
        <v>06:00 07:00</v>
      </c>
      <c r="BE142" s="39">
        <f>IF($BB$3=FALSE, "", IFERROR(INDEX(Timesheet!$AF$4:$BC$7, MATCH(BE$134, Timesheet!$AD$4:$AD$7, 0), MATCH($BB142, Timesheet!$AF$9:$BC$9, 0)), ""))</f>
        <v>0</v>
      </c>
      <c r="BF142" s="39">
        <f>IF($BB$3=FALSE, "", IFERROR(INDEX(Timesheet!$AF$4:$BC$7, MATCH(BF$134, Timesheet!$AD$4:$AD$7, 0), MATCH($BB142, Timesheet!$AF$9:$BC$9, 0)), ""))</f>
        <v>0</v>
      </c>
      <c r="BG142" s="39">
        <f>IF($BB$3=FALSE, "", IFERROR(INDEX(Timesheet!$AF$4:$BC$7, MATCH(BG$134, Timesheet!$AD$4:$AD$7, 0), MATCH($BB142, Timesheet!$AF$9:$BC$9, 0)), ""))</f>
        <v>0</v>
      </c>
      <c r="BH142" s="39">
        <f>IF($BB$3=FALSE, "", IFERROR(INDEX(Timesheet!$AF$4:$BC$7, MATCH(BH$134, Timesheet!$AD$4:$AD$7, 0), MATCH($BB142, Timesheet!$AF$9:$BC$9, 0)), ""))</f>
        <v>0</v>
      </c>
      <c r="BJ142" s="40" t="s">
        <v>83</v>
      </c>
      <c r="BK142" s="40" t="s">
        <v>350</v>
      </c>
      <c r="BL142" s="308">
        <f ca="1">IF($BB$3=FALSE, "", SUMIF(Timesheet!$BG$11:$BG$1025, CONCATENATE($BJ142, " - ", BL$134), Timesheet!$H$11:$H$1025))</f>
        <v>0</v>
      </c>
      <c r="BM142" s="354">
        <f ca="1">IF($BB$3=FALSE, "", SUMIF(Timesheet!$BG$11:$BG$1025, CONCATENATE($BJ142, " - ", BM$134), Timesheet!$H$11:$H$1025))</f>
        <v>0</v>
      </c>
      <c r="BN142" s="309">
        <f ca="1">IF($BB$3=FALSE, "", SUMIF(Timesheet!$BG$11:$BG$1025, CONCATENATE($BJ142, " - ", BN$134), Timesheet!$H$11:$H$1025))</f>
        <v>8.3333333333333315E-2</v>
      </c>
      <c r="BO142" s="310">
        <f ca="1">IF($BB$3=FALSE, "", SUMIF(Timesheet!$BG$11:$BG$1025, CONCATENATE($BJ142, " - ", BO$134), Timesheet!$H$11:$H$1025))</f>
        <v>0</v>
      </c>
    </row>
    <row r="143" spans="1:102"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BB143" s="338">
        <f>Timesheet!$AM$9</f>
        <v>0.29166666666666663</v>
      </c>
      <c r="BC143" s="339">
        <f>Timesheet!$AM$10</f>
        <v>0.33333333333333331</v>
      </c>
      <c r="BD143" s="39" t="str">
        <f t="shared" si="7"/>
        <v>07:00 08:00</v>
      </c>
      <c r="BE143" s="39">
        <f>IF($BB$3=FALSE, "", IFERROR(INDEX(Timesheet!$AF$4:$BC$7, MATCH(BE$134, Timesheet!$AD$4:$AD$7, 0), MATCH($BB143, Timesheet!$AF$9:$BC$9, 0)), ""))</f>
        <v>0</v>
      </c>
      <c r="BF143" s="39">
        <f>IF($BB$3=FALSE, "", IFERROR(INDEX(Timesheet!$AF$4:$BC$7, MATCH(BF$134, Timesheet!$AD$4:$AD$7, 0), MATCH($BB143, Timesheet!$AF$9:$BC$9, 0)), ""))</f>
        <v>0</v>
      </c>
      <c r="BG143" s="39">
        <f>IF($BB$3=FALSE, "", IFERROR(INDEX(Timesheet!$AF$4:$BC$7, MATCH(BG$134, Timesheet!$AD$4:$AD$7, 0), MATCH($BB143, Timesheet!$AF$9:$BC$9, 0)), ""))</f>
        <v>0</v>
      </c>
      <c r="BH143" s="39">
        <f>IF($BB$3=FALSE, "", IFERROR(INDEX(Timesheet!$AF$4:$BC$7, MATCH(BH$134, Timesheet!$AD$4:$AD$7, 0), MATCH($BB143, Timesheet!$AF$9:$BC$9, 0)), ""))</f>
        <v>0</v>
      </c>
    </row>
    <row r="144" spans="1:102"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BB144" s="338">
        <f>Timesheet!$AN$9</f>
        <v>0.33333333333333331</v>
      </c>
      <c r="BC144" s="339">
        <f>Timesheet!$AN$10</f>
        <v>0.375</v>
      </c>
      <c r="BD144" s="39" t="str">
        <f t="shared" si="7"/>
        <v>08:00 09:00</v>
      </c>
      <c r="BE144" s="39">
        <f>IF($BB$3=FALSE, "", IFERROR(INDEX(Timesheet!$AF$4:$BC$7, MATCH(BE$134, Timesheet!$AD$4:$AD$7, 0), MATCH($BB144, Timesheet!$AF$9:$BC$9, 0)), ""))</f>
        <v>0</v>
      </c>
      <c r="BF144" s="39">
        <f>IF($BB$3=FALSE, "", IFERROR(INDEX(Timesheet!$AF$4:$BC$7, MATCH(BF$134, Timesheet!$AD$4:$AD$7, 0), MATCH($BB144, Timesheet!$AF$9:$BC$9, 0)), ""))</f>
        <v>0</v>
      </c>
      <c r="BG144" s="39">
        <f>IF($BB$3=FALSE, "", IFERROR(INDEX(Timesheet!$AF$4:$BC$7, MATCH(BG$134, Timesheet!$AD$4:$AD$7, 0), MATCH($BB144, Timesheet!$AF$9:$BC$9, 0)), ""))</f>
        <v>0</v>
      </c>
      <c r="BH144" s="39">
        <f>IF($BB$3=FALSE, "", IFERROR(INDEX(Timesheet!$AF$4:$BC$7, MATCH(BH$134, Timesheet!$AD$4:$AD$7, 0), MATCH($BB144, Timesheet!$AF$9:$BC$9, 0)), ""))</f>
        <v>0</v>
      </c>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BB145" s="338">
        <f>Timesheet!$AO$9</f>
        <v>0.375</v>
      </c>
      <c r="BC145" s="339">
        <f>Timesheet!$AO$10</f>
        <v>0.41666666666666669</v>
      </c>
      <c r="BD145" s="39" t="str">
        <f t="shared" si="7"/>
        <v>09:00 10:00</v>
      </c>
      <c r="BE145" s="39">
        <f ca="1">IF($BB$3=FALSE, "", IFERROR(INDEX(Timesheet!$AF$4:$BC$7, MATCH(BE$134, Timesheet!$AD$4:$AD$7, 0), MATCH($BB145, Timesheet!$AF$9:$BC$9, 0)), ""))</f>
        <v>5</v>
      </c>
      <c r="BF145" s="39">
        <f ca="1">IF($BB$3=FALSE, "", IFERROR(INDEX(Timesheet!$AF$4:$BC$7, MATCH(BF$134, Timesheet!$AD$4:$AD$7, 0), MATCH($BB145, Timesheet!$AF$9:$BC$9, 0)), ""))</f>
        <v>0</v>
      </c>
      <c r="BG145" s="39">
        <f ca="1">IF($BB$3=FALSE, "", IFERROR(INDEX(Timesheet!$AF$4:$BC$7, MATCH(BG$134, Timesheet!$AD$4:$AD$7, 0), MATCH($BB145, Timesheet!$AF$9:$BC$9, 0)), ""))</f>
        <v>0</v>
      </c>
      <c r="BH145" s="39">
        <f ca="1">IF($BB$3=FALSE, "", IFERROR(INDEX(Timesheet!$AF$4:$BC$7, MATCH(BH$134, Timesheet!$AD$4:$AD$7, 0), MATCH($BB145, Timesheet!$AF$9:$BC$9, 0)), ""))</f>
        <v>0</v>
      </c>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BB146" s="338">
        <f>Timesheet!$AP$9</f>
        <v>0.41666666666666669</v>
      </c>
      <c r="BC146" s="339">
        <f>Timesheet!$AP$10</f>
        <v>0.45833333333333337</v>
      </c>
      <c r="BD146" s="39" t="str">
        <f t="shared" si="7"/>
        <v>10:00 11:00</v>
      </c>
      <c r="BE146" s="39">
        <f ca="1">IF($BB$3=FALSE, "", IFERROR(INDEX(Timesheet!$AF$4:$BC$7, MATCH(BE$134, Timesheet!$AD$4:$AD$7, 0), MATCH($BB146, Timesheet!$AF$9:$BC$9, 0)), ""))</f>
        <v>5</v>
      </c>
      <c r="BF146" s="39">
        <f ca="1">IF($BB$3=FALSE, "", IFERROR(INDEX(Timesheet!$AF$4:$BC$7, MATCH(BF$134, Timesheet!$AD$4:$AD$7, 0), MATCH($BB146, Timesheet!$AF$9:$BC$9, 0)), ""))</f>
        <v>0</v>
      </c>
      <c r="BG146" s="39">
        <f ca="1">IF($BB$3=FALSE, "", IFERROR(INDEX(Timesheet!$AF$4:$BC$7, MATCH(BG$134, Timesheet!$AD$4:$AD$7, 0), MATCH($BB146, Timesheet!$AF$9:$BC$9, 0)), ""))</f>
        <v>1</v>
      </c>
      <c r="BH146" s="39">
        <f ca="1">IF($BB$3=FALSE, "", IFERROR(INDEX(Timesheet!$AF$4:$BC$7, MATCH(BH$134, Timesheet!$AD$4:$AD$7, 0), MATCH($BB146, Timesheet!$AF$9:$BC$9, 0)), ""))</f>
        <v>0</v>
      </c>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BB147" s="338">
        <f>Timesheet!$AQ$9</f>
        <v>0.45833333333333337</v>
      </c>
      <c r="BC147" s="339">
        <f>Timesheet!$AQ$10</f>
        <v>0.5</v>
      </c>
      <c r="BD147" s="39" t="str">
        <f t="shared" si="7"/>
        <v>11:00 12:00</v>
      </c>
      <c r="BE147" s="39">
        <f ca="1">IF($BB$3=FALSE, "", IFERROR(INDEX(Timesheet!$AF$4:$BC$7, MATCH(BE$134, Timesheet!$AD$4:$AD$7, 0), MATCH($BB147, Timesheet!$AF$9:$BC$9, 0)), ""))</f>
        <v>5</v>
      </c>
      <c r="BF147" s="39">
        <f ca="1">IF($BB$3=FALSE, "", IFERROR(INDEX(Timesheet!$AF$4:$BC$7, MATCH(BF$134, Timesheet!$AD$4:$AD$7, 0), MATCH($BB147, Timesheet!$AF$9:$BC$9, 0)), ""))</f>
        <v>0</v>
      </c>
      <c r="BG147" s="39">
        <f ca="1">IF($BB$3=FALSE, "", IFERROR(INDEX(Timesheet!$AF$4:$BC$7, MATCH(BG$134, Timesheet!$AD$4:$AD$7, 0), MATCH($BB147, Timesheet!$AF$9:$BC$9, 0)), ""))</f>
        <v>1</v>
      </c>
      <c r="BH147" s="39">
        <f ca="1">IF($BB$3=FALSE, "", IFERROR(INDEX(Timesheet!$AF$4:$BC$7, MATCH(BH$134, Timesheet!$AD$4:$AD$7, 0), MATCH($BB147, Timesheet!$AF$9:$BC$9, 0)), ""))</f>
        <v>0</v>
      </c>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BB148" s="338">
        <f>Timesheet!$AR$9</f>
        <v>0.5</v>
      </c>
      <c r="BC148" s="339">
        <f>Timesheet!$AR$10</f>
        <v>0.54166666666666663</v>
      </c>
      <c r="BD148" s="39" t="str">
        <f t="shared" si="7"/>
        <v>12:00 13:00</v>
      </c>
      <c r="BE148" s="39">
        <f ca="1">IF($BB$3=FALSE, "", IFERROR(INDEX(Timesheet!$AF$4:$BC$7, MATCH(BE$134, Timesheet!$AD$4:$AD$7, 0), MATCH($BB148, Timesheet!$AF$9:$BC$9, 0)), ""))</f>
        <v>5</v>
      </c>
      <c r="BF148" s="39">
        <f ca="1">IF($BB$3=FALSE, "", IFERROR(INDEX(Timesheet!$AF$4:$BC$7, MATCH(BF$134, Timesheet!$AD$4:$AD$7, 0), MATCH($BB148, Timesheet!$AF$9:$BC$9, 0)), ""))</f>
        <v>0</v>
      </c>
      <c r="BG148" s="39">
        <f ca="1">IF($BB$3=FALSE, "", IFERROR(INDEX(Timesheet!$AF$4:$BC$7, MATCH(BG$134, Timesheet!$AD$4:$AD$7, 0), MATCH($BB148, Timesheet!$AF$9:$BC$9, 0)), ""))</f>
        <v>0</v>
      </c>
      <c r="BH148" s="39">
        <f ca="1">IF($BB$3=FALSE, "", IFERROR(INDEX(Timesheet!$AF$4:$BC$7, MATCH(BH$134, Timesheet!$AD$4:$AD$7, 0), MATCH($BB148, Timesheet!$AF$9:$BC$9, 0)), ""))</f>
        <v>0</v>
      </c>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BB149" s="338">
        <f>Timesheet!$AS$9</f>
        <v>0.54166666666666663</v>
      </c>
      <c r="BC149" s="339">
        <f>Timesheet!$AS$10</f>
        <v>0.58333333333333326</v>
      </c>
      <c r="BD149" s="39" t="str">
        <f t="shared" si="7"/>
        <v>13:00 14:00</v>
      </c>
      <c r="BE149" s="39">
        <f ca="1">IF($BB$3=FALSE, "", IFERROR(INDEX(Timesheet!$AF$4:$BC$7, MATCH(BE$134, Timesheet!$AD$4:$AD$7, 0), MATCH($BB149, Timesheet!$AF$9:$BC$9, 0)), ""))</f>
        <v>5</v>
      </c>
      <c r="BF149" s="39">
        <f ca="1">IF($BB$3=FALSE, "", IFERROR(INDEX(Timesheet!$AF$4:$BC$7, MATCH(BF$134, Timesheet!$AD$4:$AD$7, 0), MATCH($BB149, Timesheet!$AF$9:$BC$9, 0)), ""))</f>
        <v>0</v>
      </c>
      <c r="BG149" s="39">
        <f ca="1">IF($BB$3=FALSE, "", IFERROR(INDEX(Timesheet!$AF$4:$BC$7, MATCH(BG$134, Timesheet!$AD$4:$AD$7, 0), MATCH($BB149, Timesheet!$AF$9:$BC$9, 0)), ""))</f>
        <v>0</v>
      </c>
      <c r="BH149" s="39">
        <f ca="1">IF($BB$3=FALSE, "", IFERROR(INDEX(Timesheet!$AF$4:$BC$7, MATCH(BH$134, Timesheet!$AD$4:$AD$7, 0), MATCH($BB149, Timesheet!$AF$9:$BC$9, 0)), ""))</f>
        <v>0</v>
      </c>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BB150" s="338">
        <f>Timesheet!$AT$9</f>
        <v>0.58333333333333326</v>
      </c>
      <c r="BC150" s="339">
        <f>Timesheet!$AT$10</f>
        <v>0.62499999999999989</v>
      </c>
      <c r="BD150" s="39" t="str">
        <f t="shared" si="7"/>
        <v>14:00 15:00</v>
      </c>
      <c r="BE150" s="39">
        <f>IF($BB$3=FALSE, "", IFERROR(INDEX(Timesheet!$AF$4:$BC$7, MATCH(BE$134, Timesheet!$AD$4:$AD$7, 0), MATCH($BB150, Timesheet!$AF$9:$BC$9, 0)), ""))</f>
        <v>0</v>
      </c>
      <c r="BF150" s="39">
        <f>IF($BB$3=FALSE, "", IFERROR(INDEX(Timesheet!$AF$4:$BC$7, MATCH(BF$134, Timesheet!$AD$4:$AD$7, 0), MATCH($BB150, Timesheet!$AF$9:$BC$9, 0)), ""))</f>
        <v>0</v>
      </c>
      <c r="BG150" s="39">
        <f>IF($BB$3=FALSE, "", IFERROR(INDEX(Timesheet!$AF$4:$BC$7, MATCH(BG$134, Timesheet!$AD$4:$AD$7, 0), MATCH($BB150, Timesheet!$AF$9:$BC$9, 0)), ""))</f>
        <v>0</v>
      </c>
      <c r="BH150" s="39">
        <f>IF($BB$3=FALSE, "", IFERROR(INDEX(Timesheet!$AF$4:$BC$7, MATCH(BH$134, Timesheet!$AD$4:$AD$7, 0), MATCH($BB150, Timesheet!$AF$9:$BC$9, 0)), ""))</f>
        <v>0</v>
      </c>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BB151" s="338">
        <f>Timesheet!$AU$9</f>
        <v>0.62499999999999989</v>
      </c>
      <c r="BC151" s="339">
        <f>Timesheet!$AU$10</f>
        <v>0.66666666666666652</v>
      </c>
      <c r="BD151" s="39" t="str">
        <f t="shared" si="7"/>
        <v>15:00 16:00</v>
      </c>
      <c r="BE151" s="39">
        <f>IF($BB$3=FALSE, "", IFERROR(INDEX(Timesheet!$AF$4:$BC$7, MATCH(BE$134, Timesheet!$AD$4:$AD$7, 0), MATCH($BB151, Timesheet!$AF$9:$BC$9, 0)), ""))</f>
        <v>0</v>
      </c>
      <c r="BF151" s="39">
        <f>IF($BB$3=FALSE, "", IFERROR(INDEX(Timesheet!$AF$4:$BC$7, MATCH(BF$134, Timesheet!$AD$4:$AD$7, 0), MATCH($BB151, Timesheet!$AF$9:$BC$9, 0)), ""))</f>
        <v>0</v>
      </c>
      <c r="BG151" s="39">
        <f>IF($BB$3=FALSE, "", IFERROR(INDEX(Timesheet!$AF$4:$BC$7, MATCH(BG$134, Timesheet!$AD$4:$AD$7, 0), MATCH($BB151, Timesheet!$AF$9:$BC$9, 0)), ""))</f>
        <v>0</v>
      </c>
      <c r="BH151" s="39">
        <f>IF($BB$3=FALSE, "", IFERROR(INDEX(Timesheet!$AF$4:$BC$7, MATCH(BH$134, Timesheet!$AD$4:$AD$7, 0), MATCH($BB151, Timesheet!$AF$9:$BC$9, 0)), ""))</f>
        <v>0</v>
      </c>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BB152" s="338">
        <f>Timesheet!$AV$9</f>
        <v>0.66666666666666652</v>
      </c>
      <c r="BC152" s="339">
        <f>Timesheet!$AV$10</f>
        <v>0.70833333333333315</v>
      </c>
      <c r="BD152" s="39" t="str">
        <f t="shared" si="7"/>
        <v>16:00 17:00</v>
      </c>
      <c r="BE152" s="39">
        <f>IF($BB$3=FALSE, "", IFERROR(INDEX(Timesheet!$AF$4:$BC$7, MATCH(BE$134, Timesheet!$AD$4:$AD$7, 0), MATCH($BB152, Timesheet!$AF$9:$BC$9, 0)), ""))</f>
        <v>0</v>
      </c>
      <c r="BF152" s="39">
        <f>IF($BB$3=FALSE, "", IFERROR(INDEX(Timesheet!$AF$4:$BC$7, MATCH(BF$134, Timesheet!$AD$4:$AD$7, 0), MATCH($BB152, Timesheet!$AF$9:$BC$9, 0)), ""))</f>
        <v>0</v>
      </c>
      <c r="BG152" s="39">
        <f>IF($BB$3=FALSE, "", IFERROR(INDEX(Timesheet!$AF$4:$BC$7, MATCH(BG$134, Timesheet!$AD$4:$AD$7, 0), MATCH($BB152, Timesheet!$AF$9:$BC$9, 0)), ""))</f>
        <v>0</v>
      </c>
      <c r="BH152" s="39">
        <f>IF($BB$3=FALSE, "", IFERROR(INDEX(Timesheet!$AF$4:$BC$7, MATCH(BH$134, Timesheet!$AD$4:$AD$7, 0), MATCH($BB152, Timesheet!$AF$9:$BC$9, 0)), ""))</f>
        <v>0</v>
      </c>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BB153" s="338">
        <f>Timesheet!$AW$9</f>
        <v>0.70833333333333315</v>
      </c>
      <c r="BC153" s="339">
        <f>Timesheet!$AW$10</f>
        <v>0.74999999999999978</v>
      </c>
      <c r="BD153" s="39" t="str">
        <f t="shared" si="7"/>
        <v>17:00 18:00</v>
      </c>
      <c r="BE153" s="39">
        <f>IF($BB$3=FALSE, "", IFERROR(INDEX(Timesheet!$AF$4:$BC$7, MATCH(BE$134, Timesheet!$AD$4:$AD$7, 0), MATCH($BB153, Timesheet!$AF$9:$BC$9, 0)), ""))</f>
        <v>0</v>
      </c>
      <c r="BF153" s="39">
        <f>IF($BB$3=FALSE, "", IFERROR(INDEX(Timesheet!$AF$4:$BC$7, MATCH(BF$134, Timesheet!$AD$4:$AD$7, 0), MATCH($BB153, Timesheet!$AF$9:$BC$9, 0)), ""))</f>
        <v>0</v>
      </c>
      <c r="BG153" s="39">
        <f>IF($BB$3=FALSE, "", IFERROR(INDEX(Timesheet!$AF$4:$BC$7, MATCH(BG$134, Timesheet!$AD$4:$AD$7, 0), MATCH($BB153, Timesheet!$AF$9:$BC$9, 0)), ""))</f>
        <v>0</v>
      </c>
      <c r="BH153" s="39">
        <f>IF($BB$3=FALSE, "", IFERROR(INDEX(Timesheet!$AF$4:$BC$7, MATCH(BH$134, Timesheet!$AD$4:$AD$7, 0), MATCH($BB153, Timesheet!$AF$9:$BC$9, 0)), ""))</f>
        <v>0</v>
      </c>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BB154" s="338">
        <f>Timesheet!$AX$9</f>
        <v>0.74999999999999978</v>
      </c>
      <c r="BC154" s="339">
        <f>Timesheet!$AX$10</f>
        <v>0.79166666666666641</v>
      </c>
      <c r="BD154" s="39" t="str">
        <f t="shared" si="7"/>
        <v>18:00 19:00</v>
      </c>
      <c r="BE154" s="39">
        <f>IF($BB$3=FALSE, "", IFERROR(INDEX(Timesheet!$AF$4:$BC$7, MATCH(BE$134, Timesheet!$AD$4:$AD$7, 0), MATCH($BB154, Timesheet!$AF$9:$BC$9, 0)), ""))</f>
        <v>0</v>
      </c>
      <c r="BF154" s="39">
        <f>IF($BB$3=FALSE, "", IFERROR(INDEX(Timesheet!$AF$4:$BC$7, MATCH(BF$134, Timesheet!$AD$4:$AD$7, 0), MATCH($BB154, Timesheet!$AF$9:$BC$9, 0)), ""))</f>
        <v>0</v>
      </c>
      <c r="BG154" s="39">
        <f>IF($BB$3=FALSE, "", IFERROR(INDEX(Timesheet!$AF$4:$BC$7, MATCH(BG$134, Timesheet!$AD$4:$AD$7, 0), MATCH($BB154, Timesheet!$AF$9:$BC$9, 0)), ""))</f>
        <v>0</v>
      </c>
      <c r="BH154" s="39">
        <f>IF($BB$3=FALSE, "", IFERROR(INDEX(Timesheet!$AF$4:$BC$7, MATCH(BH$134, Timesheet!$AD$4:$AD$7, 0), MATCH($BB154, Timesheet!$AF$9:$BC$9, 0)), ""))</f>
        <v>0</v>
      </c>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BB155" s="338">
        <f>Timesheet!$AY$9</f>
        <v>0.79166666666666641</v>
      </c>
      <c r="BC155" s="339">
        <f>Timesheet!$AY$10</f>
        <v>0.83333333333333304</v>
      </c>
      <c r="BD155" s="39" t="str">
        <f t="shared" si="7"/>
        <v>19:00 20:00</v>
      </c>
      <c r="BE155" s="39">
        <f>IF($BB$3=FALSE, "", IFERROR(INDEX(Timesheet!$AF$4:$BC$7, MATCH(BE$134, Timesheet!$AD$4:$AD$7, 0), MATCH($BB155, Timesheet!$AF$9:$BC$9, 0)), ""))</f>
        <v>0</v>
      </c>
      <c r="BF155" s="39">
        <f>IF($BB$3=FALSE, "", IFERROR(INDEX(Timesheet!$AF$4:$BC$7, MATCH(BF$134, Timesheet!$AD$4:$AD$7, 0), MATCH($BB155, Timesheet!$AF$9:$BC$9, 0)), ""))</f>
        <v>0</v>
      </c>
      <c r="BG155" s="39">
        <f>IF($BB$3=FALSE, "", IFERROR(INDEX(Timesheet!$AF$4:$BC$7, MATCH(BG$134, Timesheet!$AD$4:$AD$7, 0), MATCH($BB155, Timesheet!$AF$9:$BC$9, 0)), ""))</f>
        <v>0</v>
      </c>
      <c r="BH155" s="39">
        <f>IF($BB$3=FALSE, "", IFERROR(INDEX(Timesheet!$AF$4:$BC$7, MATCH(BH$134, Timesheet!$AD$4:$AD$7, 0), MATCH($BB155, Timesheet!$AF$9:$BC$9, 0)), ""))</f>
        <v>0</v>
      </c>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BB156" s="338">
        <f>Timesheet!$AZ$9</f>
        <v>0.83333333333333304</v>
      </c>
      <c r="BC156" s="339">
        <f>Timesheet!$AZ$10</f>
        <v>0.87499999999999967</v>
      </c>
      <c r="BD156" s="39" t="str">
        <f t="shared" si="7"/>
        <v>20:00 21:00</v>
      </c>
      <c r="BE156" s="39">
        <f>IF($BB$3=FALSE, "", IFERROR(INDEX(Timesheet!$AF$4:$BC$7, MATCH(BE$134, Timesheet!$AD$4:$AD$7, 0), MATCH($BB156, Timesheet!$AF$9:$BC$9, 0)), ""))</f>
        <v>0</v>
      </c>
      <c r="BF156" s="39">
        <f>IF($BB$3=FALSE, "", IFERROR(INDEX(Timesheet!$AF$4:$BC$7, MATCH(BF$134, Timesheet!$AD$4:$AD$7, 0), MATCH($BB156, Timesheet!$AF$9:$BC$9, 0)), ""))</f>
        <v>0</v>
      </c>
      <c r="BG156" s="39">
        <f>IF($BB$3=FALSE, "", IFERROR(INDEX(Timesheet!$AF$4:$BC$7, MATCH(BG$134, Timesheet!$AD$4:$AD$7, 0), MATCH($BB156, Timesheet!$AF$9:$BC$9, 0)), ""))</f>
        <v>0</v>
      </c>
      <c r="BH156" s="39">
        <f>IF($BB$3=FALSE, "", IFERROR(INDEX(Timesheet!$AF$4:$BC$7, MATCH(BH$134, Timesheet!$AD$4:$AD$7, 0), MATCH($BB156, Timesheet!$AF$9:$BC$9, 0)), ""))</f>
        <v>0</v>
      </c>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BB157" s="338">
        <f>Timesheet!$BA$9</f>
        <v>0.87499999999999967</v>
      </c>
      <c r="BC157" s="339">
        <f>Timesheet!$BA$10</f>
        <v>0.9166666666666663</v>
      </c>
      <c r="BD157" s="39" t="str">
        <f t="shared" si="7"/>
        <v>21:00 22:00</v>
      </c>
      <c r="BE157" s="39">
        <f>IF($BB$3=FALSE, "", IFERROR(INDEX(Timesheet!$AF$4:$BC$7, MATCH(BE$134, Timesheet!$AD$4:$AD$7, 0), MATCH($BB157, Timesheet!$AF$9:$BC$9, 0)), ""))</f>
        <v>0</v>
      </c>
      <c r="BF157" s="39">
        <f>IF($BB$3=FALSE, "", IFERROR(INDEX(Timesheet!$AF$4:$BC$7, MATCH(BF$134, Timesheet!$AD$4:$AD$7, 0), MATCH($BB157, Timesheet!$AF$9:$BC$9, 0)), ""))</f>
        <v>0</v>
      </c>
      <c r="BG157" s="39">
        <f>IF($BB$3=FALSE, "", IFERROR(INDEX(Timesheet!$AF$4:$BC$7, MATCH(BG$134, Timesheet!$AD$4:$AD$7, 0), MATCH($BB157, Timesheet!$AF$9:$BC$9, 0)), ""))</f>
        <v>0</v>
      </c>
      <c r="BH157" s="39">
        <f>IF($BB$3=FALSE, "", IFERROR(INDEX(Timesheet!$AF$4:$BC$7, MATCH(BH$134, Timesheet!$AD$4:$AD$7, 0), MATCH($BB157, Timesheet!$AF$9:$BC$9, 0)), ""))</f>
        <v>0</v>
      </c>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BB158" s="338">
        <f>Timesheet!$BB$9</f>
        <v>0.9166666666666663</v>
      </c>
      <c r="BC158" s="339">
        <f>Timesheet!$BB$10</f>
        <v>0.95833333333333293</v>
      </c>
      <c r="BD158" s="39" t="str">
        <f t="shared" si="7"/>
        <v>22:00 23:00</v>
      </c>
      <c r="BE158" s="39">
        <f>IF($BB$3=FALSE, "", IFERROR(INDEX(Timesheet!$AF$4:$BC$7, MATCH(BE$134, Timesheet!$AD$4:$AD$7, 0), MATCH($BB158, Timesheet!$AF$9:$BC$9, 0)), ""))</f>
        <v>0</v>
      </c>
      <c r="BF158" s="39">
        <f>IF($BB$3=FALSE, "", IFERROR(INDEX(Timesheet!$AF$4:$BC$7, MATCH(BF$134, Timesheet!$AD$4:$AD$7, 0), MATCH($BB158, Timesheet!$AF$9:$BC$9, 0)), ""))</f>
        <v>0</v>
      </c>
      <c r="BG158" s="39">
        <f>IF($BB$3=FALSE, "", IFERROR(INDEX(Timesheet!$AF$4:$BC$7, MATCH(BG$134, Timesheet!$AD$4:$AD$7, 0), MATCH($BB158, Timesheet!$AF$9:$BC$9, 0)), ""))</f>
        <v>0</v>
      </c>
      <c r="BH158" s="39">
        <f>IF($BB$3=FALSE, "", IFERROR(INDEX(Timesheet!$AF$4:$BC$7, MATCH(BH$134, Timesheet!$AD$4:$AD$7, 0), MATCH($BB158, Timesheet!$AF$9:$BC$9, 0)), ""))</f>
        <v>0</v>
      </c>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BB159" s="336">
        <f>Timesheet!$BC$9</f>
        <v>0.95833333333333293</v>
      </c>
      <c r="BC159" s="337">
        <f>Timesheet!$BC$10</f>
        <v>0.99930555555555556</v>
      </c>
      <c r="BD159" s="40" t="str">
        <f t="shared" si="7"/>
        <v>23:00 23:59</v>
      </c>
      <c r="BE159" s="40">
        <f>IF($BB$3=FALSE, "", IFERROR(INDEX(Timesheet!$AF$4:$BC$7, MATCH(BE$134, Timesheet!$AD$4:$AD$7, 0), MATCH($BB159, Timesheet!$AF$9:$BC$9, 0)), ""))</f>
        <v>0</v>
      </c>
      <c r="BF159" s="40">
        <f>IF($BB$3=FALSE, "", IFERROR(INDEX(Timesheet!$AF$4:$BC$7, MATCH(BF$134, Timesheet!$AD$4:$AD$7, 0), MATCH($BB159, Timesheet!$AF$9:$BC$9, 0)), ""))</f>
        <v>0</v>
      </c>
      <c r="BG159" s="40">
        <f>IF($BB$3=FALSE, "", IFERROR(INDEX(Timesheet!$AF$4:$BC$7, MATCH(BG$134, Timesheet!$AD$4:$AD$7, 0), MATCH($BB159, Timesheet!$AF$9:$BC$9, 0)), ""))</f>
        <v>0</v>
      </c>
      <c r="BH159" s="40">
        <f>IF($BB$3=FALSE, "", IFERROR(INDEX(Timesheet!$AF$4:$BC$7, MATCH(BH$134, Timesheet!$AD$4:$AD$7, 0), MATCH($BB159, Timesheet!$AF$9:$BC$9, 0)), ""))</f>
        <v>0</v>
      </c>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row>
    <row r="161" spans="1:55"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row>
    <row r="162" spans="1:55"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row>
    <row r="163" spans="1:55"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row>
    <row r="164" spans="1:55"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row>
    <row r="165" spans="1:55"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row>
    <row r="166" spans="1:55"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row>
    <row r="167" spans="1:55" x14ac:dyDescent="0.25">
      <c r="A167" s="14"/>
      <c r="B167" s="525" t="s">
        <v>34</v>
      </c>
      <c r="C167" s="526"/>
      <c r="D167" s="526"/>
      <c r="E167" s="526"/>
      <c r="F167" s="526"/>
      <c r="G167" s="526"/>
      <c r="H167" s="526"/>
      <c r="I167" s="526"/>
      <c r="J167" s="526"/>
      <c r="K167" s="526"/>
      <c r="L167" s="526"/>
      <c r="M167" s="526"/>
      <c r="N167" s="526"/>
      <c r="O167" s="526"/>
      <c r="P167" s="526"/>
      <c r="Q167" s="526"/>
      <c r="R167" s="526"/>
      <c r="S167" s="526"/>
      <c r="T167" s="526"/>
      <c r="U167" s="526"/>
      <c r="V167" s="526"/>
      <c r="W167" s="526"/>
      <c r="X167" s="526"/>
      <c r="Y167" s="526"/>
      <c r="Z167" s="526"/>
      <c r="AA167" s="526"/>
      <c r="AB167" s="526"/>
      <c r="AC167" s="526"/>
      <c r="AD167" s="526"/>
      <c r="AE167" s="526"/>
      <c r="AF167" s="526"/>
      <c r="AG167" s="526"/>
      <c r="AH167" s="526"/>
      <c r="AI167" s="526"/>
      <c r="AJ167" s="526"/>
      <c r="AK167" s="526"/>
      <c r="AL167" s="526"/>
      <c r="AM167" s="526"/>
      <c r="AN167" s="526"/>
      <c r="AO167" s="526"/>
      <c r="AP167" s="526"/>
      <c r="AQ167" s="526"/>
      <c r="AR167" s="526"/>
      <c r="AS167" s="533"/>
      <c r="AT167" s="14"/>
    </row>
    <row r="168" spans="1:55"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row>
    <row r="169" spans="1:55"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BB169" s="340" t="str">
        <f>IF(Settings!$B13="", "", Settings!$B13)</f>
        <v>Driving</v>
      </c>
      <c r="BC169" s="38">
        <f>IF($BB$3=FALSE, "", IF($BB169="", "", COUNTIF(Meetings!$G$11:$G$107, $BB169)))</f>
        <v>1</v>
      </c>
    </row>
    <row r="170" spans="1:55"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BB170" s="341" t="str">
        <f>IF(Settings!$B14="", "", Settings!$B14)</f>
        <v>Taxi/Uber</v>
      </c>
      <c r="BC170" s="39">
        <f>IF($BB$3=FALSE, "", IF($BB170="", "", COUNTIF(Meetings!$G$11:$G$107, $BB170)))</f>
        <v>1</v>
      </c>
    </row>
    <row r="171" spans="1:55"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BB171" s="341" t="str">
        <f>IF(Settings!$B15="", "", Settings!$B15)</f>
        <v>Bus/Train/Tube</v>
      </c>
      <c r="BC171" s="39">
        <f>IF($BB$3=FALSE, "", IF($BB171="", "", COUNTIF(Meetings!$G$11:$G$107, $BB171)))</f>
        <v>3</v>
      </c>
    </row>
    <row r="172" spans="1:55"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BB172" s="341" t="str">
        <f>IF(Settings!$B16="", "", Settings!$B16)</f>
        <v>Walking</v>
      </c>
      <c r="BC172" s="39">
        <f>IF($BB$3=FALSE, "", IF($BB172="", "", COUNTIF(Meetings!$G$11:$G$107, $BB172)))</f>
        <v>0</v>
      </c>
    </row>
    <row r="173" spans="1:55"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BB173" s="341" t="str">
        <f>IF(Settings!$B17="", "", Settings!$B17)</f>
        <v/>
      </c>
      <c r="BC173" s="39" t="str">
        <f>IF($BB$3=FALSE, "", IF($BB173="", "", COUNTIF(Meetings!$G$11:$G$107, $BB173)))</f>
        <v/>
      </c>
    </row>
    <row r="174" spans="1:55"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BB174" s="341" t="str">
        <f>IF(Settings!$B18="", "", Settings!$B18)</f>
        <v/>
      </c>
      <c r="BC174" s="39" t="str">
        <f>IF($BB$3=FALSE, "", IF($BB174="", "", COUNTIF(Meetings!$G$11:$G$107, $BB174)))</f>
        <v/>
      </c>
    </row>
    <row r="175" spans="1:55"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BB175" s="341" t="str">
        <f>IF(Settings!$B19="", "", Settings!$B19)</f>
        <v/>
      </c>
      <c r="BC175" s="39" t="str">
        <f>IF($BB$3=FALSE, "", IF($BB175="", "", COUNTIF(Meetings!$G$11:$G$107, $BB175)))</f>
        <v/>
      </c>
    </row>
    <row r="176" spans="1:55"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BB176" s="342" t="str">
        <f>IF(Settings!$B20="", "", Settings!$B20)</f>
        <v/>
      </c>
      <c r="BC176" s="40" t="str">
        <f>IF($BB$3=FALSE, "", IF($BB176="", "", COUNTIF(Meetings!$G$11:$G$107, $BB176)))</f>
        <v/>
      </c>
    </row>
    <row r="177" spans="1:56"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BB177" s="343" t="s">
        <v>356</v>
      </c>
      <c r="BC177" s="321">
        <f>IF($BB$3=FALSE, "", COUNTIF(Meetings!$D$11:$D$107, "&gt;0")-SUM($BC$169:$BC$176))</f>
        <v>0</v>
      </c>
    </row>
    <row r="178" spans="1:56"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row>
    <row r="179" spans="1:56"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BC179" s="23" t="s">
        <v>335</v>
      </c>
      <c r="BD179" s="23" t="s">
        <v>336</v>
      </c>
    </row>
    <row r="180" spans="1:56"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BB180" s="356" t="s">
        <v>24</v>
      </c>
      <c r="BC180" s="105">
        <f>IF($BB$3=FALSE, "", 'J&amp;C Details'!$AO$56)</f>
        <v>0.20833333333333334</v>
      </c>
      <c r="BD180" s="105">
        <f>IF($BB$3=FALSE, "", SUM(Meetings!$J$11:$J$107))</f>
        <v>0.20833333333333331</v>
      </c>
    </row>
    <row r="181" spans="1:56"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BB181" s="323" t="s">
        <v>28</v>
      </c>
      <c r="BC181" s="107">
        <f>IF($BB$3=FALSE, "", 'J&amp;C Details'!$AO$55)</f>
        <v>0.41666666666666663</v>
      </c>
      <c r="BD181" s="107">
        <f>IF($BB$3=FALSE, "", SUM(Meetings!$K$11:$K$107))</f>
        <v>0.39583333333333331</v>
      </c>
    </row>
    <row r="182" spans="1:56"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row>
    <row r="183" spans="1:56"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BC183" s="23" t="s">
        <v>357</v>
      </c>
      <c r="BD183" s="23" t="s">
        <v>114</v>
      </c>
    </row>
    <row r="184" spans="1:56"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503" t="s">
        <v>358</v>
      </c>
      <c r="AE184" s="504"/>
      <c r="AF184" s="504"/>
      <c r="AG184" s="504"/>
      <c r="AH184" s="504"/>
      <c r="AI184" s="504"/>
      <c r="AJ184" s="504"/>
      <c r="AK184" s="504"/>
      <c r="AL184" s="504"/>
      <c r="AM184" s="504"/>
      <c r="AN184" s="504"/>
      <c r="AO184" s="505"/>
      <c r="AP184" s="876">
        <f>IF($BB$3=FALSE, "", 'J&amp;C Details'!$AP$42)</f>
        <v>5</v>
      </c>
      <c r="AQ184" s="837"/>
      <c r="AR184" s="837"/>
      <c r="AS184" s="838"/>
      <c r="AT184" s="14"/>
      <c r="BB184" s="340" t="s">
        <v>28</v>
      </c>
      <c r="BC184" s="126">
        <f>IF($BB$3=FALSE, "", 'J&amp;C Details'!$S$93)</f>
        <v>500</v>
      </c>
      <c r="BD184" s="126">
        <f>IF($BB$3=FALSE, "", IFERROR(ROUND($BD$181*'J&amp;C Details'!$S$55*24, 2), ""))</f>
        <v>475</v>
      </c>
    </row>
    <row r="185" spans="1:56"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BB185" s="341" t="s">
        <v>24</v>
      </c>
      <c r="BC185" s="127">
        <f>IF($BB$3=FALSE, "", 'J&amp;C Details'!$S$95)</f>
        <v>100</v>
      </c>
      <c r="BD185" s="127">
        <f>IF($BB$3=FALSE, "", IFERROR(ROUND($BD$180*'J&amp;C Details'!$S$56*24, 2), ""))</f>
        <v>100</v>
      </c>
    </row>
    <row r="186" spans="1:56"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503" t="s">
        <v>359</v>
      </c>
      <c r="AE186" s="504"/>
      <c r="AF186" s="504"/>
      <c r="AG186" s="504"/>
      <c r="AH186" s="504"/>
      <c r="AI186" s="504"/>
      <c r="AJ186" s="504"/>
      <c r="AK186" s="504"/>
      <c r="AL186" s="504"/>
      <c r="AM186" s="504"/>
      <c r="AN186" s="504"/>
      <c r="AO186" s="505"/>
      <c r="AP186" s="836">
        <f>COUNTIF(Meetings!$D$11:$D$107, "&gt;0")</f>
        <v>5</v>
      </c>
      <c r="AQ186" s="837"/>
      <c r="AR186" s="837"/>
      <c r="AS186" s="838"/>
      <c r="AT186" s="14"/>
      <c r="BB186" s="341" t="s">
        <v>54</v>
      </c>
      <c r="BC186" s="127">
        <f>IF($BB$3=FALSE, "", 'J&amp;C Details'!$S$96)</f>
        <v>150</v>
      </c>
      <c r="BD186" s="127">
        <f>IF($BB$3=FALSE, "", SUM(Meetings!$I$11:$I$107))</f>
        <v>51.5</v>
      </c>
    </row>
    <row r="187" spans="1:56"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BB187" s="342" t="s">
        <v>27</v>
      </c>
      <c r="BC187" s="128">
        <f>IF($BB$3=FALSE, "", 'J&amp;C Details'!$S$97)</f>
        <v>25</v>
      </c>
      <c r="BD187" s="128">
        <f>IF($BB$3=FALSE, "", SUM(Meetings!$L$11:$L$107))</f>
        <v>15</v>
      </c>
    </row>
    <row r="188" spans="1:56"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503" t="s">
        <v>360</v>
      </c>
      <c r="AE188" s="504"/>
      <c r="AF188" s="504"/>
      <c r="AG188" s="504"/>
      <c r="AH188" s="504"/>
      <c r="AI188" s="504"/>
      <c r="AJ188" s="504"/>
      <c r="AK188" s="504"/>
      <c r="AL188" s="504"/>
      <c r="AM188" s="504"/>
      <c r="AN188" s="504"/>
      <c r="AO188" s="505"/>
      <c r="AP188" s="836">
        <f ca="1">COUNTIF(Meetings!$Y$11:$Y$107, Meetings!$Y$6)</f>
        <v>5</v>
      </c>
      <c r="AQ188" s="837"/>
      <c r="AR188" s="837"/>
      <c r="AS188" s="838"/>
      <c r="AT188" s="14"/>
    </row>
    <row r="189" spans="1:56"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row>
    <row r="190" spans="1:56"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875" t="s">
        <v>361</v>
      </c>
      <c r="AE190" s="875"/>
      <c r="AF190" s="875"/>
      <c r="AG190" s="875"/>
      <c r="AH190" s="875"/>
      <c r="AI190" s="875"/>
      <c r="AJ190" s="875"/>
      <c r="AK190" s="875"/>
      <c r="AL190" s="875"/>
      <c r="AM190" s="875"/>
      <c r="AN190" s="875"/>
      <c r="AO190" s="875"/>
      <c r="AP190" s="875"/>
      <c r="AQ190" s="875"/>
      <c r="AR190" s="875"/>
      <c r="AS190" s="875"/>
      <c r="AT190" s="14"/>
    </row>
    <row r="191" spans="1:56"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row>
    <row r="192" spans="1:56"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807" t="s">
        <v>207</v>
      </c>
      <c r="AI192" s="807"/>
      <c r="AJ192" s="807"/>
      <c r="AK192" s="807"/>
      <c r="AL192" s="807"/>
      <c r="AM192" s="807"/>
      <c r="AN192" s="807" t="s">
        <v>155</v>
      </c>
      <c r="AO192" s="807"/>
      <c r="AP192" s="807"/>
      <c r="AQ192" s="807"/>
      <c r="AR192" s="807"/>
      <c r="AS192" s="807"/>
      <c r="AT192" s="14"/>
    </row>
    <row r="193" spans="1:58"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875" t="s">
        <v>89</v>
      </c>
      <c r="AI193" s="875"/>
      <c r="AJ193" s="875"/>
      <c r="AK193" s="875" t="s">
        <v>114</v>
      </c>
      <c r="AL193" s="875"/>
      <c r="AM193" s="875"/>
      <c r="AN193" s="875" t="s">
        <v>89</v>
      </c>
      <c r="AO193" s="875"/>
      <c r="AP193" s="875"/>
      <c r="AQ193" s="875" t="s">
        <v>114</v>
      </c>
      <c r="AR193" s="875"/>
      <c r="AS193" s="875"/>
      <c r="AT193" s="14"/>
    </row>
    <row r="194" spans="1:58"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832" t="str">
        <f>BB184</f>
        <v>Meeting Time</v>
      </c>
      <c r="AE194" s="832"/>
      <c r="AF194" s="832"/>
      <c r="AG194" s="832"/>
      <c r="AH194" s="803">
        <f>$BC$181</f>
        <v>0.41666666666666663</v>
      </c>
      <c r="AI194" s="802"/>
      <c r="AJ194" s="802"/>
      <c r="AK194" s="616">
        <f>$BC184</f>
        <v>500</v>
      </c>
      <c r="AL194" s="617"/>
      <c r="AM194" s="618"/>
      <c r="AN194" s="802">
        <f>$BD$181</f>
        <v>0.39583333333333331</v>
      </c>
      <c r="AO194" s="802"/>
      <c r="AP194" s="802"/>
      <c r="AQ194" s="616">
        <f>$BD184</f>
        <v>475</v>
      </c>
      <c r="AR194" s="617"/>
      <c r="AS194" s="618"/>
      <c r="AT194" s="14"/>
    </row>
    <row r="195" spans="1:58"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832" t="str">
        <f t="shared" ref="AD195:AD197" si="8">BB185</f>
        <v>Travel Time</v>
      </c>
      <c r="AE195" s="832"/>
      <c r="AF195" s="832"/>
      <c r="AG195" s="832"/>
      <c r="AH195" s="805">
        <f>$BC$180</f>
        <v>0.20833333333333334</v>
      </c>
      <c r="AI195" s="804"/>
      <c r="AJ195" s="804"/>
      <c r="AK195" s="619">
        <f t="shared" ref="AK195:AK197" si="9">$BC185</f>
        <v>100</v>
      </c>
      <c r="AL195" s="620"/>
      <c r="AM195" s="621"/>
      <c r="AN195" s="804">
        <f>$BD$180</f>
        <v>0.20833333333333331</v>
      </c>
      <c r="AO195" s="804"/>
      <c r="AP195" s="804"/>
      <c r="AQ195" s="619">
        <f t="shared" ref="AQ195:AQ197" si="10">$BD185</f>
        <v>100</v>
      </c>
      <c r="AR195" s="620"/>
      <c r="AS195" s="621"/>
      <c r="AT195" s="14"/>
    </row>
    <row r="196" spans="1:58"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832" t="str">
        <f t="shared" si="8"/>
        <v>Travel Costs</v>
      </c>
      <c r="AE196" s="832"/>
      <c r="AF196" s="832"/>
      <c r="AG196" s="832"/>
      <c r="AH196" s="833"/>
      <c r="AI196" s="834"/>
      <c r="AJ196" s="835"/>
      <c r="AK196" s="619">
        <f t="shared" si="9"/>
        <v>150</v>
      </c>
      <c r="AL196" s="620"/>
      <c r="AM196" s="621"/>
      <c r="AN196" s="833"/>
      <c r="AO196" s="834"/>
      <c r="AP196" s="835"/>
      <c r="AQ196" s="619">
        <f t="shared" si="10"/>
        <v>51.5</v>
      </c>
      <c r="AR196" s="620"/>
      <c r="AS196" s="621"/>
      <c r="AT196" s="14"/>
    </row>
    <row r="197" spans="1:58"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832" t="str">
        <f t="shared" si="8"/>
        <v>Other Costs</v>
      </c>
      <c r="AE197" s="832"/>
      <c r="AF197" s="832"/>
      <c r="AG197" s="832"/>
      <c r="AH197" s="829"/>
      <c r="AI197" s="830"/>
      <c r="AJ197" s="831"/>
      <c r="AK197" s="622">
        <f t="shared" si="9"/>
        <v>25</v>
      </c>
      <c r="AL197" s="623"/>
      <c r="AM197" s="624"/>
      <c r="AN197" s="829"/>
      <c r="AO197" s="830"/>
      <c r="AP197" s="831"/>
      <c r="AQ197" s="622">
        <f t="shared" si="10"/>
        <v>15</v>
      </c>
      <c r="AR197" s="623"/>
      <c r="AS197" s="624"/>
      <c r="AT197" s="14"/>
    </row>
    <row r="198" spans="1:58"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row>
    <row r="199" spans="1:58"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row>
    <row r="200" spans="1:58" x14ac:dyDescent="0.25">
      <c r="A200" s="14"/>
      <c r="B200" s="525" t="s">
        <v>362</v>
      </c>
      <c r="C200" s="526"/>
      <c r="D200" s="526"/>
      <c r="E200" s="526"/>
      <c r="F200" s="526"/>
      <c r="G200" s="526"/>
      <c r="H200" s="526"/>
      <c r="I200" s="526"/>
      <c r="J200" s="526"/>
      <c r="K200" s="526"/>
      <c r="L200" s="526"/>
      <c r="M200" s="526"/>
      <c r="N200" s="526"/>
      <c r="O200" s="526"/>
      <c r="P200" s="526"/>
      <c r="Q200" s="526"/>
      <c r="R200" s="526"/>
      <c r="S200" s="526"/>
      <c r="T200" s="526"/>
      <c r="U200" s="526"/>
      <c r="V200" s="526"/>
      <c r="W200" s="526"/>
      <c r="X200" s="526"/>
      <c r="Y200" s="526"/>
      <c r="Z200" s="526"/>
      <c r="AA200" s="526"/>
      <c r="AB200" s="526"/>
      <c r="AC200" s="526"/>
      <c r="AD200" s="526"/>
      <c r="AE200" s="526"/>
      <c r="AF200" s="526"/>
      <c r="AG200" s="526"/>
      <c r="AH200" s="526"/>
      <c r="AI200" s="526"/>
      <c r="AJ200" s="526"/>
      <c r="AK200" s="526"/>
      <c r="AL200" s="526"/>
      <c r="AM200" s="526"/>
      <c r="AN200" s="526"/>
      <c r="AO200" s="526"/>
      <c r="AP200" s="526"/>
      <c r="AQ200" s="526"/>
      <c r="AR200" s="526"/>
      <c r="AS200" s="533"/>
      <c r="AT200" s="14"/>
    </row>
    <row r="201" spans="1:58"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row>
    <row r="202" spans="1:58" x14ac:dyDescent="0.25">
      <c r="A202" s="14"/>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4"/>
      <c r="AD202" s="14"/>
      <c r="AE202" s="801" t="s">
        <v>86</v>
      </c>
      <c r="AF202" s="801"/>
      <c r="AG202" s="801"/>
      <c r="AH202" s="801"/>
      <c r="AI202" s="801"/>
      <c r="AJ202" s="801"/>
      <c r="AK202" s="801"/>
      <c r="AL202" s="801" t="s">
        <v>4</v>
      </c>
      <c r="AM202" s="801"/>
      <c r="AN202" s="801"/>
      <c r="AO202" s="801"/>
      <c r="AP202" s="801" t="s">
        <v>315</v>
      </c>
      <c r="AQ202" s="801"/>
      <c r="AR202" s="801"/>
      <c r="AS202" s="801"/>
      <c r="AT202" s="14"/>
      <c r="BB202" s="315"/>
      <c r="BC202" s="320"/>
      <c r="BD202" s="320"/>
    </row>
    <row r="203" spans="1:58" x14ac:dyDescent="0.25">
      <c r="A203" s="14"/>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4"/>
      <c r="AD203" s="14"/>
      <c r="AE203" s="794" t="str">
        <f>$BB$113</f>
        <v>Week Day Time</v>
      </c>
      <c r="AF203" s="795"/>
      <c r="AG203" s="795"/>
      <c r="AH203" s="795"/>
      <c r="AI203" s="795"/>
      <c r="AJ203" s="795"/>
      <c r="AK203" s="795"/>
      <c r="AL203" s="803">
        <f>$BC$212</f>
        <v>0</v>
      </c>
      <c r="AM203" s="536"/>
      <c r="AN203" s="536"/>
      <c r="AO203" s="536"/>
      <c r="AP203" s="803">
        <f>$BD$212</f>
        <v>0.20833333333333331</v>
      </c>
      <c r="AQ203" s="536"/>
      <c r="AR203" s="536"/>
      <c r="AS203" s="537"/>
      <c r="AT203" s="14"/>
      <c r="BB203" s="315"/>
      <c r="BC203" s="320"/>
      <c r="BD203" s="320"/>
    </row>
    <row r="204" spans="1:58" x14ac:dyDescent="0.25">
      <c r="A204" s="14"/>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4"/>
      <c r="AD204" s="14"/>
      <c r="AE204" s="796" t="str">
        <f>$BB$112</f>
        <v>Weekend Time</v>
      </c>
      <c r="AF204" s="787"/>
      <c r="AG204" s="787"/>
      <c r="AH204" s="787"/>
      <c r="AI204" s="787"/>
      <c r="AJ204" s="787"/>
      <c r="AK204" s="787"/>
      <c r="AL204" s="805">
        <f>$BC$211</f>
        <v>0</v>
      </c>
      <c r="AM204" s="539"/>
      <c r="AN204" s="539"/>
      <c r="AO204" s="539"/>
      <c r="AP204" s="805">
        <f>$BD$211</f>
        <v>0</v>
      </c>
      <c r="AQ204" s="539"/>
      <c r="AR204" s="539"/>
      <c r="AS204" s="540"/>
      <c r="AT204" s="14"/>
      <c r="BB204" s="315"/>
      <c r="BC204" s="320"/>
      <c r="BD204" s="320"/>
    </row>
    <row r="205" spans="1:58" x14ac:dyDescent="0.25">
      <c r="A205" s="14"/>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4"/>
      <c r="AD205" s="14"/>
      <c r="AE205" s="796" t="str">
        <f>$BB$111</f>
        <v>Bank Holiday Time</v>
      </c>
      <c r="AF205" s="787"/>
      <c r="AG205" s="787"/>
      <c r="AH205" s="787"/>
      <c r="AI205" s="787"/>
      <c r="AJ205" s="787"/>
      <c r="AK205" s="787"/>
      <c r="AL205" s="805">
        <f>$BC$210</f>
        <v>0</v>
      </c>
      <c r="AM205" s="539"/>
      <c r="AN205" s="539"/>
      <c r="AO205" s="539"/>
      <c r="AP205" s="805">
        <f>$BD$210</f>
        <v>0</v>
      </c>
      <c r="AQ205" s="539"/>
      <c r="AR205" s="539"/>
      <c r="AS205" s="540"/>
      <c r="AT205" s="14"/>
      <c r="BB205" s="315"/>
      <c r="BC205" s="320"/>
      <c r="BD205" s="320"/>
    </row>
    <row r="206" spans="1:58" x14ac:dyDescent="0.25">
      <c r="A206" s="14"/>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4"/>
      <c r="AD206" s="14"/>
      <c r="AE206" s="814" t="str">
        <f>$BB$110</f>
        <v>Pro Bono Time</v>
      </c>
      <c r="AF206" s="815"/>
      <c r="AG206" s="815"/>
      <c r="AH206" s="815"/>
      <c r="AI206" s="815"/>
      <c r="AJ206" s="815"/>
      <c r="AK206" s="815"/>
      <c r="AL206" s="874">
        <f>$BC$209</f>
        <v>0</v>
      </c>
      <c r="AM206" s="542"/>
      <c r="AN206" s="542"/>
      <c r="AO206" s="542"/>
      <c r="AP206" s="874">
        <f>$BD$209</f>
        <v>0</v>
      </c>
      <c r="AQ206" s="542"/>
      <c r="AR206" s="542"/>
      <c r="AS206" s="543"/>
      <c r="AT206" s="14"/>
      <c r="BB206" s="315"/>
      <c r="BC206" s="320"/>
      <c r="BD206" s="320"/>
    </row>
    <row r="207" spans="1:58" x14ac:dyDescent="0.25">
      <c r="A207" s="14"/>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4"/>
      <c r="AD207" s="14"/>
      <c r="AE207" s="503" t="s">
        <v>342</v>
      </c>
      <c r="AF207" s="504"/>
      <c r="AG207" s="504"/>
      <c r="AH207" s="504"/>
      <c r="AI207" s="504"/>
      <c r="AJ207" s="504"/>
      <c r="AK207" s="505"/>
      <c r="AL207" s="808">
        <f>SUM(AL$203:AO$206)</f>
        <v>0</v>
      </c>
      <c r="AM207" s="809"/>
      <c r="AN207" s="809"/>
      <c r="AO207" s="810"/>
      <c r="AP207" s="808">
        <f>SUM(AP$203:AS$206)</f>
        <v>0.20833333333333331</v>
      </c>
      <c r="AQ207" s="809"/>
      <c r="AR207" s="809"/>
      <c r="AS207" s="810"/>
      <c r="AT207" s="14"/>
    </row>
    <row r="208" spans="1:58" x14ac:dyDescent="0.25">
      <c r="A208" s="14"/>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4"/>
      <c r="AD208" s="14"/>
      <c r="AE208" s="590" t="s">
        <v>343</v>
      </c>
      <c r="AF208" s="590"/>
      <c r="AG208" s="590"/>
      <c r="AH208" s="590"/>
      <c r="AI208" s="590"/>
      <c r="AJ208" s="590"/>
      <c r="AK208" s="590"/>
      <c r="AL208" s="590"/>
      <c r="AM208" s="590"/>
      <c r="AN208" s="590"/>
      <c r="AO208" s="590"/>
      <c r="AP208" s="590"/>
      <c r="AQ208" s="590"/>
      <c r="AR208" s="590"/>
      <c r="AS208" s="590"/>
      <c r="AT208" s="14"/>
      <c r="BC208" s="23" t="s">
        <v>335</v>
      </c>
      <c r="BD208" s="23" t="s">
        <v>336</v>
      </c>
      <c r="BE208" s="23" t="s">
        <v>239</v>
      </c>
      <c r="BF208" s="23" t="s">
        <v>302</v>
      </c>
    </row>
    <row r="209" spans="1:58" x14ac:dyDescent="0.25">
      <c r="A209" s="14"/>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4"/>
      <c r="AD209" s="14"/>
      <c r="AE209" s="801" t="s">
        <v>86</v>
      </c>
      <c r="AF209" s="801"/>
      <c r="AG209" s="801"/>
      <c r="AH209" s="801"/>
      <c r="AI209" s="801"/>
      <c r="AJ209" s="801"/>
      <c r="AK209" s="801"/>
      <c r="AL209" s="801" t="s">
        <v>4</v>
      </c>
      <c r="AM209" s="801"/>
      <c r="AN209" s="801"/>
      <c r="AO209" s="801"/>
      <c r="AP209" s="801" t="s">
        <v>315</v>
      </c>
      <c r="AQ209" s="801"/>
      <c r="AR209" s="801"/>
      <c r="AS209" s="801"/>
      <c r="AT209" s="14"/>
      <c r="BB209" s="38" t="s">
        <v>334</v>
      </c>
      <c r="BC209" s="357">
        <f>IF($BB$3=FALSE, "", 0)</f>
        <v>0</v>
      </c>
      <c r="BD209" s="357">
        <f>IF($BB$3=FALSE, "", SUMIF(Staff!$AA$11:$AA$1025, $BB209, Staff!$S$11:$S$1025))</f>
        <v>0</v>
      </c>
      <c r="BE209" s="245">
        <f>IF($BB$3=FALSE, "", 0)</f>
        <v>0</v>
      </c>
      <c r="BF209" s="245">
        <f>IF($BB$3=FALSE, "", SUMIF(Staff!$AA$11:$AA$1025, $BB209, Staff!$U$11:$U$1025))</f>
        <v>0</v>
      </c>
    </row>
    <row r="210" spans="1:58" x14ac:dyDescent="0.25">
      <c r="A210" s="14"/>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4"/>
      <c r="AD210" s="14"/>
      <c r="AE210" s="794" t="str">
        <f>$BB$113</f>
        <v>Week Day Time</v>
      </c>
      <c r="AF210" s="795"/>
      <c r="AG210" s="795"/>
      <c r="AH210" s="795"/>
      <c r="AI210" s="795"/>
      <c r="AJ210" s="795"/>
      <c r="AK210" s="795"/>
      <c r="AL210" s="681">
        <f>$BE$212</f>
        <v>0</v>
      </c>
      <c r="AM210" s="682"/>
      <c r="AN210" s="682"/>
      <c r="AO210" s="682"/>
      <c r="AP210" s="681">
        <f>$BF$212</f>
        <v>100</v>
      </c>
      <c r="AQ210" s="682"/>
      <c r="AR210" s="682"/>
      <c r="AS210" s="683"/>
      <c r="AT210" s="14"/>
      <c r="BB210" s="39" t="s">
        <v>333</v>
      </c>
      <c r="BC210" s="358">
        <f t="shared" ref="BC210:BC211" si="11">IF($BB$3=FALSE, "", 0)</f>
        <v>0</v>
      </c>
      <c r="BD210" s="358">
        <f>IF($BB$3=FALSE, "", SUMIF(Staff!$AA$11:$AA$1025, $BB210, Staff!$S$11:$S$1025))</f>
        <v>0</v>
      </c>
      <c r="BE210" s="248">
        <f t="shared" ref="BE210" si="12">IF($BB$3=FALSE, "", 0)</f>
        <v>0</v>
      </c>
      <c r="BF210" s="248">
        <f>IF($BB$3=FALSE, "", SUMIF(Staff!$AA$11:$AA$1025, $BB210, Staff!$U$11:$U$1025))</f>
        <v>0</v>
      </c>
    </row>
    <row r="211" spans="1:58" x14ac:dyDescent="0.25">
      <c r="A211" s="14"/>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4"/>
      <c r="AD211" s="14"/>
      <c r="AE211" s="796" t="str">
        <f>$BB$112</f>
        <v>Weekend Time</v>
      </c>
      <c r="AF211" s="787"/>
      <c r="AG211" s="787"/>
      <c r="AH211" s="787"/>
      <c r="AI211" s="787"/>
      <c r="AJ211" s="787"/>
      <c r="AK211" s="787"/>
      <c r="AL211" s="651">
        <f>$BE$211</f>
        <v>0</v>
      </c>
      <c r="AM211" s="652"/>
      <c r="AN211" s="652"/>
      <c r="AO211" s="652"/>
      <c r="AP211" s="651">
        <f>$BF$211</f>
        <v>0</v>
      </c>
      <c r="AQ211" s="652"/>
      <c r="AR211" s="652"/>
      <c r="AS211" s="653"/>
      <c r="AT211" s="14"/>
      <c r="BB211" s="39" t="s">
        <v>332</v>
      </c>
      <c r="BC211" s="358">
        <f t="shared" si="11"/>
        <v>0</v>
      </c>
      <c r="BD211" s="358">
        <f>IF($BB$3=FALSE, "", SUMIF(Staff!$AA$11:$AA$1025, $BB211, Staff!$S$11:$S$1025))</f>
        <v>0</v>
      </c>
      <c r="BE211" s="248">
        <f>IF($BB$3=FALSE, "", 0)</f>
        <v>0</v>
      </c>
      <c r="BF211" s="248">
        <f>IF($BB$3=FALSE, "", SUMIF(Staff!$AA$11:$AA$1025, $BB211, Staff!$U$11:$U$1025))</f>
        <v>0</v>
      </c>
    </row>
    <row r="212" spans="1:58" x14ac:dyDescent="0.25">
      <c r="A212" s="14"/>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4"/>
      <c r="AD212" s="14"/>
      <c r="AE212" s="796" t="str">
        <f>$BB$111</f>
        <v>Bank Holiday Time</v>
      </c>
      <c r="AF212" s="787"/>
      <c r="AG212" s="787"/>
      <c r="AH212" s="787"/>
      <c r="AI212" s="787"/>
      <c r="AJ212" s="787"/>
      <c r="AK212" s="787"/>
      <c r="AL212" s="651">
        <f>$BE$210</f>
        <v>0</v>
      </c>
      <c r="AM212" s="652"/>
      <c r="AN212" s="652"/>
      <c r="AO212" s="652"/>
      <c r="AP212" s="651">
        <f>$BF$210</f>
        <v>0</v>
      </c>
      <c r="AQ212" s="652"/>
      <c r="AR212" s="652"/>
      <c r="AS212" s="653"/>
      <c r="AT212" s="14"/>
      <c r="BB212" s="40" t="s">
        <v>331</v>
      </c>
      <c r="BC212" s="359">
        <f>IF($BB$3=FALSE, "", SUM('J&amp;C Details'!$Y$70:$Y$79))</f>
        <v>0</v>
      </c>
      <c r="BD212" s="359">
        <f>IF($BB$3=FALSE, "", SUMIF(Staff!$AA$11:$AA$1025, $BB212, Staff!$S$11:$S$1025))</f>
        <v>0.20833333333333331</v>
      </c>
      <c r="BE212" s="239">
        <f>IF($BB$3=FALSE, "", SUM('J&amp;C Details'!$AZ$70:$AZ$79))</f>
        <v>0</v>
      </c>
      <c r="BF212" s="239">
        <f>IF($BB$3=FALSE, "", SUMIF(Staff!$AA$11:$AA$1025, $BB212, Staff!$U$11:$U$1025))</f>
        <v>100</v>
      </c>
    </row>
    <row r="213" spans="1:58" x14ac:dyDescent="0.25">
      <c r="A213" s="14"/>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4"/>
      <c r="AD213" s="14"/>
      <c r="AE213" s="814" t="str">
        <f>$BB$110</f>
        <v>Pro Bono Time</v>
      </c>
      <c r="AF213" s="815"/>
      <c r="AG213" s="815"/>
      <c r="AH213" s="815"/>
      <c r="AI213" s="815"/>
      <c r="AJ213" s="815"/>
      <c r="AK213" s="815"/>
      <c r="AL213" s="678">
        <f>$BE$209</f>
        <v>0</v>
      </c>
      <c r="AM213" s="679"/>
      <c r="AN213" s="679"/>
      <c r="AO213" s="679"/>
      <c r="AP213" s="678">
        <f>$BF$209</f>
        <v>0</v>
      </c>
      <c r="AQ213" s="679"/>
      <c r="AR213" s="679"/>
      <c r="AS213" s="680"/>
      <c r="AT213" s="14"/>
    </row>
    <row r="214" spans="1:58" x14ac:dyDescent="0.25">
      <c r="A214" s="14"/>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4"/>
      <c r="AD214" s="14"/>
      <c r="AE214" s="503" t="s">
        <v>342</v>
      </c>
      <c r="AF214" s="504"/>
      <c r="AG214" s="504"/>
      <c r="AH214" s="504"/>
      <c r="AI214" s="504"/>
      <c r="AJ214" s="504"/>
      <c r="AK214" s="505"/>
      <c r="AL214" s="816">
        <f>SUM(AL$210:AO$213)</f>
        <v>0</v>
      </c>
      <c r="AM214" s="817"/>
      <c r="AN214" s="817"/>
      <c r="AO214" s="818"/>
      <c r="AP214" s="816">
        <f>SUM(AP$210:AS$213)</f>
        <v>100</v>
      </c>
      <c r="AQ214" s="817"/>
      <c r="AR214" s="817"/>
      <c r="AS214" s="818"/>
      <c r="AT214" s="14"/>
    </row>
    <row r="215" spans="1:58"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BB215" s="23" t="s">
        <v>422</v>
      </c>
      <c r="BC215" s="23" t="s">
        <v>423</v>
      </c>
      <c r="BD215" s="23" t="s">
        <v>424</v>
      </c>
      <c r="BE215" s="23" t="s">
        <v>239</v>
      </c>
      <c r="BF215" s="23" t="s">
        <v>302</v>
      </c>
    </row>
    <row r="216" spans="1:58" x14ac:dyDescent="0.25">
      <c r="A216" s="14"/>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4"/>
      <c r="BB216" s="38" t="str">
        <f>IF(Staff!$K3="", " ", Staff!$K3)</f>
        <v>Chris</v>
      </c>
      <c r="BC216" s="396" t="str">
        <f>IF($BB$3=FALSE, "", Staff!L3)</f>
        <v/>
      </c>
      <c r="BD216" s="397">
        <f>IF($BB$3=FALSE, "", Staff!M3)</f>
        <v>0</v>
      </c>
      <c r="BE216" s="390" t="e">
        <f>IF($BB$3=FALSE, "", Staff!N3)</f>
        <v>#VALUE!</v>
      </c>
      <c r="BF216" s="391">
        <f>IF($BB$3=FALSE, "", Staff!O3)</f>
        <v>0</v>
      </c>
    </row>
    <row r="217" spans="1:58" x14ac:dyDescent="0.25">
      <c r="A217" s="14"/>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4"/>
      <c r="BB217" s="39" t="str">
        <f>Staff!$K4</f>
        <v>Ann</v>
      </c>
      <c r="BC217" s="398" t="str">
        <f>IF($BB$3=FALSE, "", Staff!L4)</f>
        <v/>
      </c>
      <c r="BD217" s="399">
        <f>IF($BB$3=FALSE, "", Staff!M4)</f>
        <v>0</v>
      </c>
      <c r="BE217" s="392" t="e">
        <f>IF($BB$3=FALSE, "", Staff!N4)</f>
        <v>#VALUE!</v>
      </c>
      <c r="BF217" s="393">
        <f>IF($BB$3=FALSE, "", Staff!O4)</f>
        <v>0</v>
      </c>
    </row>
    <row r="218" spans="1:58" x14ac:dyDescent="0.25">
      <c r="A218" s="14"/>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4"/>
      <c r="BB218" s="39" t="str">
        <f>Staff!$K5</f>
        <v>Sean</v>
      </c>
      <c r="BC218" s="398" t="str">
        <f>IF($BB$3=FALSE, "", Staff!L5)</f>
        <v/>
      </c>
      <c r="BD218" s="399">
        <f>IF($BB$3=FALSE, "", Staff!M5)</f>
        <v>0.20833333333333331</v>
      </c>
      <c r="BE218" s="392" t="e">
        <f>IF($BB$3=FALSE, "", Staff!N5)</f>
        <v>#VALUE!</v>
      </c>
      <c r="BF218" s="393">
        <f>IF($BB$3=FALSE, "", Staff!O5)</f>
        <v>100</v>
      </c>
    </row>
    <row r="219" spans="1:58" x14ac:dyDescent="0.25">
      <c r="A219" s="14"/>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4"/>
      <c r="BB219" s="39" t="str">
        <f>Staff!$K6</f>
        <v>Kim</v>
      </c>
      <c r="BC219" s="398" t="str">
        <f>IF($BB$3=FALSE, "", Staff!L6)</f>
        <v/>
      </c>
      <c r="BD219" s="399">
        <f>IF($BB$3=FALSE, "", Staff!M6)</f>
        <v>0</v>
      </c>
      <c r="BE219" s="392" t="e">
        <f>IF($BB$3=FALSE, "", Staff!N6)</f>
        <v>#VALUE!</v>
      </c>
      <c r="BF219" s="393">
        <f>IF($BB$3=FALSE, "", Staff!O6)</f>
        <v>0</v>
      </c>
    </row>
    <row r="220" spans="1:58" x14ac:dyDescent="0.25">
      <c r="A220" s="14"/>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4"/>
      <c r="BB220" s="39" t="str">
        <f>Staff!$K7</f>
        <v/>
      </c>
      <c r="BC220" s="398" t="str">
        <f>IF($BB$3=FALSE, "", Staff!L7)</f>
        <v/>
      </c>
      <c r="BD220" s="399" t="str">
        <f>IF($BB$3=FALSE, "", Staff!M7)</f>
        <v/>
      </c>
      <c r="BE220" s="392" t="str">
        <f>IF($BB$3=FALSE, "", Staff!N7)</f>
        <v/>
      </c>
      <c r="BF220" s="393" t="str">
        <f>IF($BB$3=FALSE, "", Staff!O7)</f>
        <v/>
      </c>
    </row>
    <row r="221" spans="1:58" x14ac:dyDescent="0.25">
      <c r="A221" s="14"/>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4"/>
      <c r="BB221" s="39" t="str">
        <f>Staff!$K8</f>
        <v/>
      </c>
      <c r="BC221" s="398" t="str">
        <f>IF($BB$3=FALSE, "", Staff!L8)</f>
        <v/>
      </c>
      <c r="BD221" s="399" t="str">
        <f>IF($BB$3=FALSE, "", Staff!M8)</f>
        <v/>
      </c>
      <c r="BE221" s="392" t="str">
        <f>IF($BB$3=FALSE, "", Staff!N8)</f>
        <v/>
      </c>
      <c r="BF221" s="393" t="str">
        <f>IF($BB$3=FALSE, "", Staff!O8)</f>
        <v/>
      </c>
    </row>
    <row r="222" spans="1:58" x14ac:dyDescent="0.25">
      <c r="A222" s="14"/>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4"/>
      <c r="BB222" s="39" t="str">
        <f>Staff!$K9</f>
        <v/>
      </c>
      <c r="BC222" s="398" t="str">
        <f>IF($BB$3=FALSE, "", Staff!L9)</f>
        <v/>
      </c>
      <c r="BD222" s="399" t="str">
        <f>IF($BB$3=FALSE, "", Staff!M9)</f>
        <v/>
      </c>
      <c r="BE222" s="392" t="str">
        <f>IF($BB$3=FALSE, "", Staff!N9)</f>
        <v/>
      </c>
      <c r="BF222" s="393" t="str">
        <f>IF($BB$3=FALSE, "", Staff!O9)</f>
        <v/>
      </c>
    </row>
    <row r="223" spans="1:58" x14ac:dyDescent="0.25">
      <c r="A223" s="14"/>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4"/>
      <c r="BB223" s="39" t="str">
        <f>Staff!$K10</f>
        <v/>
      </c>
      <c r="BC223" s="398" t="str">
        <f>IF($BB$3=FALSE, "", Staff!L10)</f>
        <v/>
      </c>
      <c r="BD223" s="399" t="str">
        <f>IF($BB$3=FALSE, "", Staff!M10)</f>
        <v/>
      </c>
      <c r="BE223" s="392" t="str">
        <f>IF($BB$3=FALSE, "", Staff!N10)</f>
        <v/>
      </c>
      <c r="BF223" s="393" t="str">
        <f>IF($BB$3=FALSE, "", Staff!O10)</f>
        <v/>
      </c>
    </row>
    <row r="224" spans="1:58" x14ac:dyDescent="0.25">
      <c r="A224" s="14"/>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4"/>
      <c r="BB224" s="39" t="str">
        <f>Staff!$K11</f>
        <v/>
      </c>
      <c r="BC224" s="398" t="str">
        <f>IF($BB$3=FALSE, "", Staff!L11)</f>
        <v/>
      </c>
      <c r="BD224" s="399" t="str">
        <f>IF($BB$3=FALSE, "", Staff!M11)</f>
        <v/>
      </c>
      <c r="BE224" s="392" t="str">
        <f>IF($BB$3=FALSE, "", Staff!N11)</f>
        <v/>
      </c>
      <c r="BF224" s="393" t="str">
        <f>IF($BB$3=FALSE, "", Staff!O11)</f>
        <v/>
      </c>
    </row>
    <row r="225" spans="1:58" x14ac:dyDescent="0.25">
      <c r="A225" s="14"/>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4"/>
      <c r="BB225" s="40" t="str">
        <f>Staff!$K12</f>
        <v/>
      </c>
      <c r="BC225" s="400" t="str">
        <f>IF($BB$3=FALSE, "", Staff!L12)</f>
        <v/>
      </c>
      <c r="BD225" s="401" t="str">
        <f>IF($BB$3=FALSE, "", Staff!M12)</f>
        <v/>
      </c>
      <c r="BE225" s="394" t="str">
        <f>IF($BB$3=FALSE, "", Staff!N12)</f>
        <v/>
      </c>
      <c r="BF225" s="395" t="str">
        <f>IF($BB$3=FALSE, "", Staff!O12)</f>
        <v/>
      </c>
    </row>
    <row r="226" spans="1:58" x14ac:dyDescent="0.25">
      <c r="A226" s="14"/>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4"/>
    </row>
    <row r="227" spans="1:58" x14ac:dyDescent="0.25">
      <c r="A227" s="14"/>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4"/>
    </row>
    <row r="228" spans="1:58" x14ac:dyDescent="0.25">
      <c r="A228" s="14"/>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4"/>
    </row>
    <row r="229" spans="1:58" x14ac:dyDescent="0.25">
      <c r="A229" s="14"/>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4"/>
    </row>
    <row r="230" spans="1:58" x14ac:dyDescent="0.25">
      <c r="A230" s="14"/>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4"/>
    </row>
    <row r="231" spans="1:58"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row>
    <row r="232" spans="1:58"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BB232" s="324"/>
      <c r="BC232" s="327"/>
      <c r="BD232" s="327"/>
      <c r="BE232" s="7"/>
    </row>
    <row r="233" spans="1:58" x14ac:dyDescent="0.25">
      <c r="A233" s="14"/>
      <c r="B233" s="525" t="s">
        <v>105</v>
      </c>
      <c r="C233" s="526"/>
      <c r="D233" s="526"/>
      <c r="E233" s="526"/>
      <c r="F233" s="526"/>
      <c r="G233" s="526"/>
      <c r="H233" s="526"/>
      <c r="I233" s="526"/>
      <c r="J233" s="526"/>
      <c r="K233" s="526"/>
      <c r="L233" s="526"/>
      <c r="M233" s="526"/>
      <c r="N233" s="526"/>
      <c r="O233" s="526"/>
      <c r="P233" s="526"/>
      <c r="Q233" s="526"/>
      <c r="R233" s="526"/>
      <c r="S233" s="526"/>
      <c r="T233" s="526"/>
      <c r="U233" s="526"/>
      <c r="V233" s="526"/>
      <c r="W233" s="526"/>
      <c r="X233" s="526"/>
      <c r="Y233" s="526"/>
      <c r="Z233" s="526"/>
      <c r="AA233" s="526"/>
      <c r="AB233" s="526"/>
      <c r="AC233" s="526"/>
      <c r="AD233" s="526"/>
      <c r="AE233" s="526"/>
      <c r="AF233" s="526"/>
      <c r="AG233" s="526"/>
      <c r="AH233" s="526"/>
      <c r="AI233" s="526"/>
      <c r="AJ233" s="526"/>
      <c r="AK233" s="526"/>
      <c r="AL233" s="526"/>
      <c r="AM233" s="526"/>
      <c r="AN233" s="526"/>
      <c r="AO233" s="526"/>
      <c r="AP233" s="526"/>
      <c r="AQ233" s="526"/>
      <c r="AR233" s="526"/>
      <c r="AS233" s="533"/>
      <c r="AT233" s="14"/>
      <c r="BB233" s="324"/>
      <c r="BC233" s="327"/>
      <c r="BD233" s="327"/>
      <c r="BE233" s="7"/>
    </row>
    <row r="234" spans="1:58"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BB234" s="324"/>
      <c r="BC234" s="327"/>
      <c r="BD234" s="327"/>
      <c r="BE234" s="7"/>
    </row>
    <row r="235" spans="1:58"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811" t="s">
        <v>364</v>
      </c>
      <c r="AF235" s="812"/>
      <c r="AG235" s="812"/>
      <c r="AH235" s="812"/>
      <c r="AI235" s="812"/>
      <c r="AJ235" s="812"/>
      <c r="AK235" s="812"/>
      <c r="AL235" s="812"/>
      <c r="AM235" s="812"/>
      <c r="AN235" s="812"/>
      <c r="AO235" s="812"/>
      <c r="AP235" s="812"/>
      <c r="AQ235" s="812"/>
      <c r="AR235" s="812"/>
      <c r="AS235" s="813"/>
      <c r="AT235" s="14"/>
      <c r="BB235" s="324"/>
      <c r="BC235" s="327"/>
      <c r="BD235" s="327"/>
      <c r="BE235" s="7"/>
    </row>
    <row r="236" spans="1:58"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BB236" s="324"/>
      <c r="BC236" s="327"/>
      <c r="BD236" s="327"/>
      <c r="BE236" s="7"/>
    </row>
    <row r="237" spans="1:58"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801" t="s">
        <v>86</v>
      </c>
      <c r="AF237" s="801"/>
      <c r="AG237" s="801"/>
      <c r="AH237" s="801"/>
      <c r="AI237" s="801"/>
      <c r="AJ237" s="801"/>
      <c r="AK237" s="801"/>
      <c r="AL237" s="801" t="s">
        <v>4</v>
      </c>
      <c r="AM237" s="801"/>
      <c r="AN237" s="801"/>
      <c r="AO237" s="801"/>
      <c r="AP237" s="801" t="s">
        <v>315</v>
      </c>
      <c r="AQ237" s="801"/>
      <c r="AR237" s="801"/>
      <c r="AS237" s="801"/>
      <c r="AT237" s="14"/>
      <c r="BB237" s="324"/>
      <c r="BC237" s="327"/>
      <c r="BD237" s="327"/>
      <c r="BE237" s="7"/>
    </row>
    <row r="238" spans="1:58"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794" t="str">
        <f>IF(Settings!$B25="", "", Settings!$B25)</f>
        <v>Email</v>
      </c>
      <c r="AF238" s="795"/>
      <c r="AG238" s="795"/>
      <c r="AH238" s="795"/>
      <c r="AI238" s="795"/>
      <c r="AJ238" s="795"/>
      <c r="AK238" s="806"/>
      <c r="AL238" s="802">
        <f>$BC$249</f>
        <v>8.3333333333333329E-2</v>
      </c>
      <c r="AM238" s="536"/>
      <c r="AN238" s="536"/>
      <c r="AO238" s="537"/>
      <c r="AP238" s="803">
        <f>$BD$249</f>
        <v>6.25E-2</v>
      </c>
      <c r="AQ238" s="536"/>
      <c r="AR238" s="536"/>
      <c r="AS238" s="537"/>
      <c r="AT238" s="14"/>
      <c r="BB238" s="324"/>
      <c r="BC238" s="327"/>
      <c r="BD238" s="327"/>
      <c r="BE238" s="7"/>
    </row>
    <row r="239" spans="1:58"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796" t="str">
        <f>IF(Settings!$B26="", "", Settings!$B26)</f>
        <v>Phone Call</v>
      </c>
      <c r="AF239" s="787"/>
      <c r="AG239" s="787"/>
      <c r="AH239" s="787"/>
      <c r="AI239" s="787"/>
      <c r="AJ239" s="787"/>
      <c r="AK239" s="797"/>
      <c r="AL239" s="804">
        <f>$BC$248</f>
        <v>4.1666666666666664E-2</v>
      </c>
      <c r="AM239" s="539"/>
      <c r="AN239" s="539"/>
      <c r="AO239" s="540"/>
      <c r="AP239" s="805">
        <f>$BD$248</f>
        <v>6.25E-2</v>
      </c>
      <c r="AQ239" s="539"/>
      <c r="AR239" s="539"/>
      <c r="AS239" s="540"/>
      <c r="AT239" s="14"/>
      <c r="BB239" s="324"/>
      <c r="BC239" s="327"/>
      <c r="BD239" s="327"/>
      <c r="BE239" s="7"/>
    </row>
    <row r="240" spans="1:58"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796" t="str">
        <f>IF(Settings!$B27="", "", Settings!$B27)</f>
        <v>Skype</v>
      </c>
      <c r="AF240" s="787"/>
      <c r="AG240" s="787"/>
      <c r="AH240" s="787"/>
      <c r="AI240" s="787"/>
      <c r="AJ240" s="787"/>
      <c r="AK240" s="797"/>
      <c r="AL240" s="804">
        <f>$BC$247</f>
        <v>0</v>
      </c>
      <c r="AM240" s="539"/>
      <c r="AN240" s="539"/>
      <c r="AO240" s="540"/>
      <c r="AP240" s="805">
        <f>$BD$247</f>
        <v>0</v>
      </c>
      <c r="AQ240" s="539"/>
      <c r="AR240" s="539"/>
      <c r="AS240" s="540"/>
      <c r="AT240" s="14"/>
      <c r="BC240" s="23" t="s">
        <v>335</v>
      </c>
      <c r="BD240" s="23" t="s">
        <v>336</v>
      </c>
    </row>
    <row r="241" spans="1:58"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796" t="str">
        <f>IF(Settings!$B28="", "", Settings!$B28)</f>
        <v>Messenger</v>
      </c>
      <c r="AF241" s="787"/>
      <c r="AG241" s="787"/>
      <c r="AH241" s="787"/>
      <c r="AI241" s="787"/>
      <c r="AJ241" s="787"/>
      <c r="AK241" s="797"/>
      <c r="AL241" s="804">
        <f>$BC$246</f>
        <v>0</v>
      </c>
      <c r="AM241" s="539"/>
      <c r="AN241" s="539"/>
      <c r="AO241" s="540"/>
      <c r="AP241" s="805">
        <f>$BD$246</f>
        <v>0</v>
      </c>
      <c r="AQ241" s="539"/>
      <c r="AR241" s="539"/>
      <c r="AS241" s="540"/>
      <c r="AT241" s="14"/>
      <c r="BB241" s="331" t="s">
        <v>363</v>
      </c>
      <c r="BC241" s="378">
        <f>IF($BB3="", "", 0)</f>
        <v>0</v>
      </c>
      <c r="BD241" s="378">
        <f>IF($BB$3=FALSE, "", IF($BB241="", "", SUMIF('Client Contact'!$AB$11:$AB$989, $BB241, 'Client Contact'!$G$11:$G$989)))</f>
        <v>0</v>
      </c>
    </row>
    <row r="242" spans="1:58"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796" t="str">
        <f>IF(Settings!$B29="", "", Settings!$B29)</f>
        <v/>
      </c>
      <c r="AF242" s="787"/>
      <c r="AG242" s="787"/>
      <c r="AH242" s="787"/>
      <c r="AI242" s="787"/>
      <c r="AJ242" s="787"/>
      <c r="AK242" s="797"/>
      <c r="AL242" s="804" t="str">
        <f>$BC$245</f>
        <v/>
      </c>
      <c r="AM242" s="539"/>
      <c r="AN242" s="539"/>
      <c r="AO242" s="540"/>
      <c r="AP242" s="805" t="str">
        <f>$BD$245</f>
        <v/>
      </c>
      <c r="AQ242" s="539"/>
      <c r="AR242" s="539"/>
      <c r="AS242" s="540"/>
      <c r="AT242" s="14"/>
      <c r="BB242" s="326" t="str">
        <f>IF(Settings!$B32="", "", Settings!$B32)</f>
        <v/>
      </c>
      <c r="BC242" s="357" t="str">
        <f>IF($BB$3=FALSE, "", IF($BB242="", "", 'J&amp;C Details'!$AO$64))</f>
        <v/>
      </c>
      <c r="BD242" s="357" t="str">
        <f>IF($BB$3=FALSE, "", IF($BB242="", "", SUMIF('Client Contact'!$AB$11:$AB$989, $BB242, 'Client Contact'!$G$11:$G$989)))</f>
        <v/>
      </c>
    </row>
    <row r="243" spans="1:58"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796" t="str">
        <f>IF(Settings!$B30="", "", Settings!$B30)</f>
        <v/>
      </c>
      <c r="AF243" s="787"/>
      <c r="AG243" s="787"/>
      <c r="AH243" s="787"/>
      <c r="AI243" s="787"/>
      <c r="AJ243" s="787"/>
      <c r="AK243" s="797"/>
      <c r="AL243" s="804" t="str">
        <f>$BC$244</f>
        <v/>
      </c>
      <c r="AM243" s="539"/>
      <c r="AN243" s="539"/>
      <c r="AO243" s="540"/>
      <c r="AP243" s="805" t="str">
        <f>$BD$244</f>
        <v/>
      </c>
      <c r="AQ243" s="539"/>
      <c r="AR243" s="539"/>
      <c r="AS243" s="540"/>
      <c r="AT243" s="14"/>
      <c r="BB243" s="328" t="str">
        <f>IF(Settings!$B31="", "", Settings!$B31)</f>
        <v/>
      </c>
      <c r="BC243" s="358" t="str">
        <f>IF($BB$3=FALSE, "", IF($BB243="", "", 'J&amp;C Details'!$AO$63))</f>
        <v/>
      </c>
      <c r="BD243" s="358" t="str">
        <f>IF($BB$3=FALSE, "", IF($BB243="", "", SUMIF('Client Contact'!$AB$11:$AB$989, $BB243, 'Client Contact'!$G$11:$G$989)))</f>
        <v/>
      </c>
    </row>
    <row r="244" spans="1:58"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796" t="str">
        <f>IF(Settings!$B31="", "", Settings!$B31)</f>
        <v/>
      </c>
      <c r="AF244" s="787"/>
      <c r="AG244" s="787"/>
      <c r="AH244" s="787"/>
      <c r="AI244" s="787"/>
      <c r="AJ244" s="787"/>
      <c r="AK244" s="797"/>
      <c r="AL244" s="804" t="str">
        <f>$BC$243</f>
        <v/>
      </c>
      <c r="AM244" s="539"/>
      <c r="AN244" s="539"/>
      <c r="AO244" s="540"/>
      <c r="AP244" s="805" t="str">
        <f>$BD$243</f>
        <v/>
      </c>
      <c r="AQ244" s="539"/>
      <c r="AR244" s="539"/>
      <c r="AS244" s="540"/>
      <c r="AT244" s="14"/>
      <c r="BB244" s="328" t="str">
        <f>IF(Settings!$B30="", "", Settings!$B30)</f>
        <v/>
      </c>
      <c r="BC244" s="358" t="str">
        <f>IF($BB$3=FALSE, "", IF($BB244="", "", 'J&amp;C Details'!$AO$62))</f>
        <v/>
      </c>
      <c r="BD244" s="358" t="str">
        <f>IF($BB$3=FALSE, "", IF($BB244="", "", SUMIF('Client Contact'!$AB$11:$AB$989, $BB244, 'Client Contact'!$G$11:$G$989)))</f>
        <v/>
      </c>
    </row>
    <row r="245" spans="1:58"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796" t="str">
        <f>IF(Settings!$B32="", "", Settings!$B32)</f>
        <v/>
      </c>
      <c r="AF245" s="787"/>
      <c r="AG245" s="787"/>
      <c r="AH245" s="787"/>
      <c r="AI245" s="787"/>
      <c r="AJ245" s="787"/>
      <c r="AK245" s="797"/>
      <c r="AL245" s="804" t="str">
        <f>$BC$242</f>
        <v/>
      </c>
      <c r="AM245" s="539"/>
      <c r="AN245" s="539"/>
      <c r="AO245" s="540"/>
      <c r="AP245" s="805" t="str">
        <f>$BD$242</f>
        <v/>
      </c>
      <c r="AQ245" s="539"/>
      <c r="AR245" s="539"/>
      <c r="AS245" s="540"/>
      <c r="AT245" s="14"/>
      <c r="BB245" s="328" t="str">
        <f>IF(Settings!$B29="", "", Settings!$B29)</f>
        <v/>
      </c>
      <c r="BC245" s="358" t="str">
        <f>IF($BB$3=FALSE, "", IF($BB245="", "", 'J&amp;C Details'!$AO$61))</f>
        <v/>
      </c>
      <c r="BD245" s="358" t="str">
        <f>IF($BB$3=FALSE, "", IF($BB245="", "", SUMIF('Client Contact'!$AB$11:$AB$989, $BB245, 'Client Contact'!$G$11:$G$989)))</f>
        <v/>
      </c>
    </row>
    <row r="246" spans="1:58"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814" t="str">
        <f>$BB$241</f>
        <v>Uncategorised</v>
      </c>
      <c r="AF246" s="815"/>
      <c r="AG246" s="815"/>
      <c r="AH246" s="815"/>
      <c r="AI246" s="815"/>
      <c r="AJ246" s="815"/>
      <c r="AK246" s="879"/>
      <c r="AL246" s="883">
        <f>$BC$241</f>
        <v>0</v>
      </c>
      <c r="AM246" s="542"/>
      <c r="AN246" s="542"/>
      <c r="AO246" s="543"/>
      <c r="AP246" s="874">
        <f>$BD$241</f>
        <v>0</v>
      </c>
      <c r="AQ246" s="542"/>
      <c r="AR246" s="542"/>
      <c r="AS246" s="543"/>
      <c r="AT246" s="14"/>
      <c r="BB246" s="328" t="str">
        <f>IF(Settings!$B28="", "", Settings!$B28)</f>
        <v>Messenger</v>
      </c>
      <c r="BC246" s="358">
        <f>IF($BB$3=FALSE, "", IF($BB246="", "", 'J&amp;C Details'!$AO$60))</f>
        <v>0</v>
      </c>
      <c r="BD246" s="358">
        <f>IF($BB$3=FALSE, "", IF($BB246="", "", SUMIF('Client Contact'!$AB$11:$AB$989, $BB246, 'Client Contact'!$G$11:$G$989)))</f>
        <v>0</v>
      </c>
    </row>
    <row r="247" spans="1:58"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503" t="s">
        <v>342</v>
      </c>
      <c r="AF247" s="504"/>
      <c r="AG247" s="504"/>
      <c r="AH247" s="504"/>
      <c r="AI247" s="504"/>
      <c r="AJ247" s="504"/>
      <c r="AK247" s="505"/>
      <c r="AL247" s="808">
        <f>SUM(AL$238:AO$246)</f>
        <v>0.125</v>
      </c>
      <c r="AM247" s="809"/>
      <c r="AN247" s="809"/>
      <c r="AO247" s="810"/>
      <c r="AP247" s="808">
        <f>SUM(AP$238:AS$246)</f>
        <v>0.125</v>
      </c>
      <c r="AQ247" s="809"/>
      <c r="AR247" s="809"/>
      <c r="AS247" s="810"/>
      <c r="AT247" s="14"/>
      <c r="BB247" s="328" t="str">
        <f>IF(Settings!$B27="", "", Settings!$B27)</f>
        <v>Skype</v>
      </c>
      <c r="BC247" s="358">
        <f>IF($BB$3=FALSE, "", IF($BB247="", "", 'J&amp;C Details'!$AO$59))</f>
        <v>0</v>
      </c>
      <c r="BD247" s="358">
        <f>IF($BB$3=FALSE, "", IF($BB247="", "", SUMIF('Client Contact'!$AB$11:$AB$989, $BB247, 'Client Contact'!$G$11:$G$989)))</f>
        <v>0</v>
      </c>
    </row>
    <row r="248" spans="1:58"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6"/>
      <c r="AF248" s="16"/>
      <c r="AG248" s="16"/>
      <c r="AH248" s="16"/>
      <c r="AI248" s="16"/>
      <c r="AJ248" s="16"/>
      <c r="AK248" s="16"/>
      <c r="AL248" s="16"/>
      <c r="AM248" s="16"/>
      <c r="AN248" s="16"/>
      <c r="AO248" s="16"/>
      <c r="AP248" s="16"/>
      <c r="AQ248" s="16"/>
      <c r="AR248" s="16"/>
      <c r="AS248" s="16"/>
      <c r="AT248" s="16"/>
      <c r="BB248" s="328" t="str">
        <f>IF(Settings!$B26="", "", Settings!$B26)</f>
        <v>Phone Call</v>
      </c>
      <c r="BC248" s="358">
        <f>IF($BB$3=FALSE, "", IF($BB248="", "", 'J&amp;C Details'!$AO$58))</f>
        <v>4.1666666666666664E-2</v>
      </c>
      <c r="BD248" s="358">
        <f>IF($BB$3=FALSE, "", IF($BB248="", "", SUMIF('Client Contact'!$AB$11:$AB$989, $BB248, 'Client Contact'!$G$11:$G$989)))</f>
        <v>6.25E-2</v>
      </c>
      <c r="BF248" s="363">
        <f>COUNTIF('Client Contact'!$H$11:$H$989, 'Client Contact'!$O$5)</f>
        <v>5</v>
      </c>
    </row>
    <row r="249" spans="1:58"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503" t="s">
        <v>367</v>
      </c>
      <c r="AF249" s="504"/>
      <c r="AG249" s="504"/>
      <c r="AH249" s="504"/>
      <c r="AI249" s="504"/>
      <c r="AJ249" s="504"/>
      <c r="AK249" s="504"/>
      <c r="AL249" s="504"/>
      <c r="AM249" s="504"/>
      <c r="AN249" s="504"/>
      <c r="AO249" s="504"/>
      <c r="AP249" s="504"/>
      <c r="AQ249" s="505"/>
      <c r="AR249" s="877" t="str">
        <f>IF($BB$3=FALSE, "", IF($BF$248&lt;$BF$249, 'Client Contact'!$O$6, 'Client Contact'!$O$5))</f>
        <v>✓</v>
      </c>
      <c r="AS249" s="878"/>
      <c r="AT249" s="16"/>
      <c r="BB249" s="329" t="str">
        <f>IF(Settings!$B25="", "", Settings!$B25)</f>
        <v>Email</v>
      </c>
      <c r="BC249" s="359">
        <f>IF($BB$3=FALSE, "", IF($BB249="", "", 'J&amp;C Details'!$AO$57))</f>
        <v>8.3333333333333329E-2</v>
      </c>
      <c r="BD249" s="359">
        <f>IF($BB$3=FALSE, "", IF($BB249="", "", SUMIF('Client Contact'!$AB$11:$AB$989, $BB249, 'Client Contact'!$G$11:$G$989)))</f>
        <v>6.25E-2</v>
      </c>
      <c r="BF249" s="363">
        <f>COUNTIF('Client Contact'!$D$11:$D$989, "&gt;0")</f>
        <v>5</v>
      </c>
    </row>
    <row r="250" spans="1:58" x14ac:dyDescent="0.25">
      <c r="A250" s="14"/>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4"/>
      <c r="AE250" s="16"/>
      <c r="AF250" s="16"/>
      <c r="AG250" s="16"/>
      <c r="AH250" s="16"/>
      <c r="AI250" s="16"/>
      <c r="AJ250" s="16"/>
      <c r="AK250" s="16"/>
      <c r="AL250" s="16"/>
      <c r="AM250" s="16"/>
      <c r="AN250" s="16"/>
      <c r="AO250" s="16"/>
      <c r="AP250" s="16"/>
      <c r="AQ250" s="16"/>
      <c r="AR250" s="16"/>
      <c r="AS250" s="16"/>
      <c r="AT250" s="16"/>
    </row>
    <row r="251" spans="1:58" x14ac:dyDescent="0.25">
      <c r="A251" s="14"/>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4"/>
      <c r="AE251" s="811" t="s">
        <v>365</v>
      </c>
      <c r="AF251" s="812"/>
      <c r="AG251" s="812"/>
      <c r="AH251" s="812"/>
      <c r="AI251" s="812"/>
      <c r="AJ251" s="812"/>
      <c r="AK251" s="812"/>
      <c r="AL251" s="812"/>
      <c r="AM251" s="812"/>
      <c r="AN251" s="812"/>
      <c r="AO251" s="812"/>
      <c r="AP251" s="812"/>
      <c r="AQ251" s="812"/>
      <c r="AR251" s="812"/>
      <c r="AS251" s="813"/>
      <c r="AT251" s="14"/>
    </row>
    <row r="252" spans="1:58" x14ac:dyDescent="0.25">
      <c r="A252" s="14"/>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4"/>
      <c r="AE252" s="14"/>
      <c r="AF252" s="14"/>
      <c r="AG252" s="14"/>
      <c r="AH252" s="14"/>
      <c r="AI252" s="14"/>
      <c r="AJ252" s="14"/>
      <c r="AK252" s="14"/>
      <c r="AL252" s="14"/>
      <c r="AM252" s="14"/>
      <c r="AN252" s="14"/>
      <c r="AO252" s="14"/>
      <c r="AP252" s="14"/>
      <c r="AQ252" s="14"/>
      <c r="AR252" s="14"/>
      <c r="AS252" s="14"/>
      <c r="AT252" s="14"/>
      <c r="BC252" s="23" t="s">
        <v>366</v>
      </c>
      <c r="BD252" s="23" t="s">
        <v>246</v>
      </c>
    </row>
    <row r="253" spans="1:58" x14ac:dyDescent="0.25">
      <c r="A253" s="14"/>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4"/>
      <c r="AE253" s="801" t="s">
        <v>86</v>
      </c>
      <c r="AF253" s="801"/>
      <c r="AG253" s="801"/>
      <c r="AH253" s="801"/>
      <c r="AI253" s="801"/>
      <c r="AJ253" s="801"/>
      <c r="AK253" s="801"/>
      <c r="AL253" s="801" t="s">
        <v>4</v>
      </c>
      <c r="AM253" s="801"/>
      <c r="AN253" s="801"/>
      <c r="AO253" s="801"/>
      <c r="AP253" s="801" t="s">
        <v>315</v>
      </c>
      <c r="AQ253" s="801"/>
      <c r="AR253" s="801"/>
      <c r="AS253" s="801"/>
      <c r="AT253" s="14"/>
      <c r="BB253" s="331" t="str">
        <f>BB241</f>
        <v>Uncategorised</v>
      </c>
      <c r="BC253" s="260">
        <f>IFERROR(IF($BB$3=FALSE, "", ROUND($BC241*MAX('J&amp;C Details'!$S$57:$W$64)*24, 2)), "")</f>
        <v>0</v>
      </c>
      <c r="BD253" s="260">
        <f>IFERROR(IF($BB$3=FALSE, "", ROUND($BD241*MAX('J&amp;C Details'!$S$57:$W$64)*24, 2)), "")</f>
        <v>0</v>
      </c>
    </row>
    <row r="254" spans="1:58" x14ac:dyDescent="0.25">
      <c r="A254" s="14"/>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4"/>
      <c r="AE254" s="794" t="str">
        <f t="shared" ref="AE254:AE262" si="13">$AE238</f>
        <v>Email</v>
      </c>
      <c r="AF254" s="795"/>
      <c r="AG254" s="795"/>
      <c r="AH254" s="795"/>
      <c r="AI254" s="795"/>
      <c r="AJ254" s="795"/>
      <c r="AK254" s="806"/>
      <c r="AL254" s="682">
        <f>$BC$261</f>
        <v>60</v>
      </c>
      <c r="AM254" s="682"/>
      <c r="AN254" s="682"/>
      <c r="AO254" s="683"/>
      <c r="AP254" s="681">
        <f>$BD$261</f>
        <v>45</v>
      </c>
      <c r="AQ254" s="682"/>
      <c r="AR254" s="682"/>
      <c r="AS254" s="683"/>
      <c r="AT254" s="14"/>
      <c r="BB254" s="326" t="str">
        <f t="shared" ref="BB254:BB261" si="14">BB242</f>
        <v/>
      </c>
      <c r="BC254" s="245" t="str">
        <f>IFERROR(IF($BB$3=FALSE, "", ROUND($BC242*'J&amp;C Details'!$S$64*24, 2)), "")</f>
        <v/>
      </c>
      <c r="BD254" s="245" t="str">
        <f>IFERROR(IF($BB$3=FALSE, "", ROUND($BD242*'J&amp;C Details'!$S$64*24, 2)), "")</f>
        <v/>
      </c>
    </row>
    <row r="255" spans="1:58" x14ac:dyDescent="0.25">
      <c r="A255" s="14"/>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4"/>
      <c r="AE255" s="796" t="str">
        <f t="shared" si="13"/>
        <v>Phone Call</v>
      </c>
      <c r="AF255" s="787"/>
      <c r="AG255" s="787"/>
      <c r="AH255" s="787"/>
      <c r="AI255" s="787"/>
      <c r="AJ255" s="787"/>
      <c r="AK255" s="797"/>
      <c r="AL255" s="652">
        <f>$BC$260</f>
        <v>20</v>
      </c>
      <c r="AM255" s="652"/>
      <c r="AN255" s="652"/>
      <c r="AO255" s="653"/>
      <c r="AP255" s="651">
        <f>$BD$260</f>
        <v>30</v>
      </c>
      <c r="AQ255" s="652"/>
      <c r="AR255" s="652"/>
      <c r="AS255" s="653"/>
      <c r="AT255" s="14"/>
      <c r="BB255" s="328" t="str">
        <f t="shared" si="14"/>
        <v/>
      </c>
      <c r="BC255" s="248" t="str">
        <f>IFERROR(IF($BB$3=FALSE, "", ROUND($BC243*'J&amp;C Details'!$S$63*24, 2)), "")</f>
        <v/>
      </c>
      <c r="BD255" s="248" t="str">
        <f>IFERROR(IF($BB$3=FALSE, "", ROUND($BD243*'J&amp;C Details'!$S$63*24, 2)), "")</f>
        <v/>
      </c>
    </row>
    <row r="256" spans="1:58" x14ac:dyDescent="0.25">
      <c r="A256" s="14"/>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4"/>
      <c r="AE256" s="796" t="str">
        <f t="shared" si="13"/>
        <v>Skype</v>
      </c>
      <c r="AF256" s="787"/>
      <c r="AG256" s="787"/>
      <c r="AH256" s="787"/>
      <c r="AI256" s="787"/>
      <c r="AJ256" s="787"/>
      <c r="AK256" s="797"/>
      <c r="AL256" s="652">
        <f>$BC$259</f>
        <v>0</v>
      </c>
      <c r="AM256" s="652"/>
      <c r="AN256" s="652"/>
      <c r="AO256" s="653"/>
      <c r="AP256" s="651">
        <f>$BD$259</f>
        <v>0</v>
      </c>
      <c r="AQ256" s="652"/>
      <c r="AR256" s="652"/>
      <c r="AS256" s="653"/>
      <c r="AT256" s="14"/>
      <c r="BB256" s="328" t="str">
        <f t="shared" si="14"/>
        <v/>
      </c>
      <c r="BC256" s="248" t="str">
        <f>IFERROR(IF($BB$3=FALSE, "", ROUND($BC244*'J&amp;C Details'!$S$62*24, 2)), "")</f>
        <v/>
      </c>
      <c r="BD256" s="248" t="str">
        <f>IFERROR(IF($BB$3=FALSE, "", ROUND($BD244*'J&amp;C Details'!$S$62*24, 2)), "")</f>
        <v/>
      </c>
    </row>
    <row r="257" spans="1:106" x14ac:dyDescent="0.25">
      <c r="A257" s="14"/>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4"/>
      <c r="AE257" s="796" t="str">
        <f t="shared" si="13"/>
        <v>Messenger</v>
      </c>
      <c r="AF257" s="787"/>
      <c r="AG257" s="787"/>
      <c r="AH257" s="787"/>
      <c r="AI257" s="787"/>
      <c r="AJ257" s="787"/>
      <c r="AK257" s="797"/>
      <c r="AL257" s="652">
        <f>$BC$258</f>
        <v>0</v>
      </c>
      <c r="AM257" s="652"/>
      <c r="AN257" s="652"/>
      <c r="AO257" s="653"/>
      <c r="AP257" s="651">
        <f>$BD$258</f>
        <v>0</v>
      </c>
      <c r="AQ257" s="652"/>
      <c r="AR257" s="652"/>
      <c r="AS257" s="653"/>
      <c r="AT257" s="14"/>
      <c r="BB257" s="328" t="str">
        <f t="shared" si="14"/>
        <v/>
      </c>
      <c r="BC257" s="248" t="str">
        <f>IFERROR(IF($BB$3=FALSE, "", ROUND($BC245*'J&amp;C Details'!$S$61*24, 2)), "")</f>
        <v/>
      </c>
      <c r="BD257" s="248" t="str">
        <f>IFERROR(IF($BB$3=FALSE, "", ROUND($BD245*'J&amp;C Details'!$S$61*24, 2)), "")</f>
        <v/>
      </c>
    </row>
    <row r="258" spans="1:106" x14ac:dyDescent="0.25">
      <c r="A258" s="14"/>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4"/>
      <c r="AE258" s="796" t="str">
        <f t="shared" si="13"/>
        <v/>
      </c>
      <c r="AF258" s="787"/>
      <c r="AG258" s="787"/>
      <c r="AH258" s="787"/>
      <c r="AI258" s="787"/>
      <c r="AJ258" s="787"/>
      <c r="AK258" s="797"/>
      <c r="AL258" s="652" t="str">
        <f>$BC$257</f>
        <v/>
      </c>
      <c r="AM258" s="652"/>
      <c r="AN258" s="652"/>
      <c r="AO258" s="653"/>
      <c r="AP258" s="651" t="str">
        <f>$BD$257</f>
        <v/>
      </c>
      <c r="AQ258" s="652"/>
      <c r="AR258" s="652"/>
      <c r="AS258" s="653"/>
      <c r="AT258" s="14"/>
      <c r="BB258" s="328" t="str">
        <f t="shared" si="14"/>
        <v>Messenger</v>
      </c>
      <c r="BC258" s="248">
        <f>IFERROR(IF($BB$3=FALSE, "", ROUND($BC246*'J&amp;C Details'!$S$60*24, 2)), "")</f>
        <v>0</v>
      </c>
      <c r="BD258" s="248">
        <f>IFERROR(IF($BB$3=FALSE, "", ROUND($BD246*'J&amp;C Details'!$S$60*24, 2)), "")</f>
        <v>0</v>
      </c>
    </row>
    <row r="259" spans="1:106" x14ac:dyDescent="0.25">
      <c r="A259" s="14"/>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4"/>
      <c r="AE259" s="796" t="str">
        <f t="shared" si="13"/>
        <v/>
      </c>
      <c r="AF259" s="787"/>
      <c r="AG259" s="787"/>
      <c r="AH259" s="787"/>
      <c r="AI259" s="787"/>
      <c r="AJ259" s="787"/>
      <c r="AK259" s="797"/>
      <c r="AL259" s="652" t="str">
        <f>$BC$256</f>
        <v/>
      </c>
      <c r="AM259" s="652"/>
      <c r="AN259" s="652"/>
      <c r="AO259" s="653"/>
      <c r="AP259" s="651" t="str">
        <f>$BD$256</f>
        <v/>
      </c>
      <c r="AQ259" s="652"/>
      <c r="AR259" s="652"/>
      <c r="AS259" s="653"/>
      <c r="AT259" s="14"/>
      <c r="BB259" s="328" t="str">
        <f t="shared" si="14"/>
        <v>Skype</v>
      </c>
      <c r="BC259" s="248">
        <f>IFERROR(IF($BB$3=FALSE, "", ROUND($BC247*'J&amp;C Details'!$S$59*24, 2)), "")</f>
        <v>0</v>
      </c>
      <c r="BD259" s="248">
        <f>IFERROR(IF($BB$3=FALSE, "", ROUND($BD247*'J&amp;C Details'!$S$59*24, 2)), "")</f>
        <v>0</v>
      </c>
    </row>
    <row r="260" spans="1:106" x14ac:dyDescent="0.25">
      <c r="A260" s="14"/>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4"/>
      <c r="AE260" s="796" t="str">
        <f t="shared" si="13"/>
        <v/>
      </c>
      <c r="AF260" s="787"/>
      <c r="AG260" s="787"/>
      <c r="AH260" s="787"/>
      <c r="AI260" s="787"/>
      <c r="AJ260" s="787"/>
      <c r="AK260" s="797"/>
      <c r="AL260" s="652" t="str">
        <f>$BC$255</f>
        <v/>
      </c>
      <c r="AM260" s="652"/>
      <c r="AN260" s="652"/>
      <c r="AO260" s="653"/>
      <c r="AP260" s="651" t="str">
        <f>$BD$255</f>
        <v/>
      </c>
      <c r="AQ260" s="652"/>
      <c r="AR260" s="652"/>
      <c r="AS260" s="653"/>
      <c r="AT260" s="14"/>
      <c r="BB260" s="328" t="str">
        <f t="shared" si="14"/>
        <v>Phone Call</v>
      </c>
      <c r="BC260" s="248">
        <f>IFERROR(IF($BB$3=FALSE, "", ROUND($BC248*'J&amp;C Details'!$S$58*24, 2)), "")</f>
        <v>20</v>
      </c>
      <c r="BD260" s="248">
        <f>IFERROR(IF($BB$3=FALSE, "", ROUND($BD248*'J&amp;C Details'!$S$58*24, 2)), "")</f>
        <v>30</v>
      </c>
    </row>
    <row r="261" spans="1:106" x14ac:dyDescent="0.25">
      <c r="A261" s="14"/>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4"/>
      <c r="AE261" s="796" t="str">
        <f t="shared" si="13"/>
        <v/>
      </c>
      <c r="AF261" s="787"/>
      <c r="AG261" s="787"/>
      <c r="AH261" s="787"/>
      <c r="AI261" s="787"/>
      <c r="AJ261" s="787"/>
      <c r="AK261" s="797"/>
      <c r="AL261" s="652" t="str">
        <f>$BC$254</f>
        <v/>
      </c>
      <c r="AM261" s="652"/>
      <c r="AN261" s="652"/>
      <c r="AO261" s="653"/>
      <c r="AP261" s="651" t="str">
        <f>$BD$254</f>
        <v/>
      </c>
      <c r="AQ261" s="652"/>
      <c r="AR261" s="652"/>
      <c r="AS261" s="653"/>
      <c r="AT261" s="14"/>
      <c r="BB261" s="329" t="str">
        <f t="shared" si="14"/>
        <v>Email</v>
      </c>
      <c r="BC261" s="239">
        <f>IFERROR(IF($BB$3=FALSE, "", ROUND($BC249*'J&amp;C Details'!$S$57*24, 2)), "")</f>
        <v>60</v>
      </c>
      <c r="BD261" s="239">
        <f>IFERROR(IF($BB$3=FALSE, "", ROUND($BD249*'J&amp;C Details'!$S$57*24, 2)), "")</f>
        <v>45</v>
      </c>
    </row>
    <row r="262" spans="1:106" x14ac:dyDescent="0.25">
      <c r="A262" s="14"/>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4"/>
      <c r="AE262" s="814" t="str">
        <f t="shared" si="13"/>
        <v>Uncategorised</v>
      </c>
      <c r="AF262" s="815"/>
      <c r="AG262" s="815"/>
      <c r="AH262" s="815"/>
      <c r="AI262" s="815"/>
      <c r="AJ262" s="815"/>
      <c r="AK262" s="879"/>
      <c r="AL262" s="679">
        <f>$BC$253</f>
        <v>0</v>
      </c>
      <c r="AM262" s="679"/>
      <c r="AN262" s="679"/>
      <c r="AO262" s="680"/>
      <c r="AP262" s="678">
        <f>$BD$253</f>
        <v>0</v>
      </c>
      <c r="AQ262" s="679"/>
      <c r="AR262" s="679"/>
      <c r="AS262" s="680"/>
      <c r="AT262" s="14"/>
    </row>
    <row r="263" spans="1:106" x14ac:dyDescent="0.25">
      <c r="A263" s="14"/>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4"/>
      <c r="AE263" s="880" t="s">
        <v>342</v>
      </c>
      <c r="AF263" s="881"/>
      <c r="AG263" s="881"/>
      <c r="AH263" s="881"/>
      <c r="AI263" s="881"/>
      <c r="AJ263" s="881"/>
      <c r="AK263" s="882"/>
      <c r="AL263" s="622">
        <f>SUM(AL$254:AO$262)</f>
        <v>80</v>
      </c>
      <c r="AM263" s="623"/>
      <c r="AN263" s="623"/>
      <c r="AO263" s="624"/>
      <c r="AP263" s="622">
        <f>SUM(AP$254:AS$262)</f>
        <v>75</v>
      </c>
      <c r="AQ263" s="623"/>
      <c r="AR263" s="623"/>
      <c r="AS263" s="624"/>
      <c r="AT263" s="14"/>
    </row>
    <row r="264" spans="1:106"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row>
    <row r="265" spans="1:106"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row>
    <row r="266" spans="1:106" x14ac:dyDescent="0.25">
      <c r="A266" s="14"/>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4"/>
      <c r="BB266" s="332"/>
      <c r="BC266" s="332"/>
      <c r="BD266" s="23" t="s">
        <v>65</v>
      </c>
      <c r="BE266" s="347" t="str">
        <f>IF(Settings!$B$25="", "", Settings!$B$25)</f>
        <v>Email</v>
      </c>
      <c r="BF266" s="347" t="str">
        <f>IF(Settings!$B$26="", "", Settings!$B$26)</f>
        <v>Phone Call</v>
      </c>
      <c r="BG266" s="347" t="str">
        <f>IF(Settings!$B$27="", "", Settings!$B$27)</f>
        <v>Skype</v>
      </c>
      <c r="BH266" s="347" t="str">
        <f>IF(Settings!$B$28="", "", Settings!$B$28)</f>
        <v>Messenger</v>
      </c>
      <c r="BI266" s="347" t="str">
        <f>IF(Settings!$B$29="", "", Settings!$B$29)</f>
        <v/>
      </c>
      <c r="BJ266" s="347" t="str">
        <f>IF(Settings!$B$30="", "", Settings!$B$30)</f>
        <v/>
      </c>
      <c r="BK266" s="347" t="str">
        <f>IF(Settings!$B$31="", "", Settings!$B$31)</f>
        <v/>
      </c>
      <c r="BL266" s="347" t="str">
        <f>IF(Settings!$B$32="", "", Settings!$B$32)</f>
        <v/>
      </c>
      <c r="BM266" s="347" t="s">
        <v>363</v>
      </c>
      <c r="BN266" s="332"/>
      <c r="BO266" s="332"/>
      <c r="BP266" s="364"/>
      <c r="BQ266" s="364"/>
      <c r="BR266" s="364"/>
      <c r="BS266" s="364"/>
      <c r="BT266" s="332"/>
      <c r="BU266" s="332"/>
      <c r="BV266" s="332"/>
      <c r="BW266" s="332"/>
      <c r="BX266" s="332"/>
      <c r="BY266" s="332"/>
      <c r="BZ266" s="332"/>
      <c r="CA266" s="332"/>
      <c r="CB266" s="332"/>
      <c r="CC266" s="332"/>
      <c r="CD266" s="332"/>
      <c r="CE266" s="332"/>
      <c r="CF266" s="332"/>
      <c r="CG266" s="332"/>
      <c r="CH266" s="332"/>
      <c r="CI266" s="332"/>
      <c r="CJ266" s="332"/>
      <c r="CK266" s="332"/>
      <c r="CL266" s="332"/>
      <c r="CM266" s="332"/>
      <c r="CN266" s="332"/>
      <c r="CO266" s="332"/>
      <c r="CP266" s="332"/>
      <c r="CQ266" s="332"/>
      <c r="CR266" s="332"/>
      <c r="CS266" s="332"/>
      <c r="CT266" s="332"/>
      <c r="CU266" s="332"/>
      <c r="CV266" s="332"/>
      <c r="CW266" s="332"/>
      <c r="CX266" s="332"/>
      <c r="CY266" s="332"/>
      <c r="CZ266" s="332"/>
      <c r="DA266" s="332"/>
      <c r="DB266" s="332"/>
    </row>
    <row r="267" spans="1:106" x14ac:dyDescent="0.25">
      <c r="A267" s="14"/>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4"/>
      <c r="BB267" s="368"/>
      <c r="BC267" s="38" t="s">
        <v>71</v>
      </c>
      <c r="BD267" s="38" t="s">
        <v>348</v>
      </c>
      <c r="BE267" s="365">
        <f>IF($BB$3=FALSE, "", IF(BE$266="", "", SUMIF('Client Contact'!$Z$11:$Z$989, CONCATENATE($BC267, " - ", BE$266), 'Client Contact'!$G$11:$G$989)))</f>
        <v>0</v>
      </c>
      <c r="BF267" s="365">
        <f>IF($BB$3=FALSE, "", IF(BF$266="", "", SUMIF('Client Contact'!$Z$11:$Z$989, CONCATENATE($BC267, " - ", BF$266), 'Client Contact'!$G$11:$G$989)))</f>
        <v>0</v>
      </c>
      <c r="BG267" s="365">
        <f>IF($BB$3=FALSE, "", IF(BG$266="", "", SUMIF('Client Contact'!$Z$11:$Z$989, CONCATENATE($BC267, " - ", BG$266), 'Client Contact'!$G$11:$G$989)))</f>
        <v>0</v>
      </c>
      <c r="BH267" s="365">
        <f>IF($BB$3=FALSE, "", IF(BH$266="", "", SUMIF('Client Contact'!$Z$11:$Z$989, CONCATENATE($BC267, " - ", BH$266), 'Client Contact'!$G$11:$G$989)))</f>
        <v>0</v>
      </c>
      <c r="BI267" s="365" t="str">
        <f>IF($BB$3=FALSE, "", IF(BI$266="", "", SUMIF('Client Contact'!$Z$11:$Z$989, CONCATENATE($BC267, " - ", BI$266), 'Client Contact'!$G$11:$G$989)))</f>
        <v/>
      </c>
      <c r="BJ267" s="365" t="str">
        <f>IF($BB$3=FALSE, "", IF(BJ$266="", "", SUMIF('Client Contact'!$Z$11:$Z$989, CONCATENATE($BC267, " - ", BJ$266), 'Client Contact'!$G$11:$G$989)))</f>
        <v/>
      </c>
      <c r="BK267" s="365" t="str">
        <f>IF($BB$3=FALSE, "", IF(BK$266="", "", SUMIF('Client Contact'!$Z$11:$Z$989, CONCATENATE($BC267, " - ", BK$266), 'Client Contact'!$G$11:$G$989)))</f>
        <v/>
      </c>
      <c r="BL267" s="365" t="str">
        <f>IF($BB$3=FALSE, "", IF(BL$266="", "", SUMIF('Client Contact'!$Z$11:$Z$989, CONCATENATE($BC267, " - ", BL$266), 'Client Contact'!$G$11:$G$989)))</f>
        <v/>
      </c>
      <c r="BM267" s="357">
        <f>IF($BB$3=FALSE, "", IF(BM$266="", "", SUMIF('Client Contact'!$Z$11:$Z$989, CONCATENATE($BC267, " - ", BM$266), 'Client Contact'!$G$11:$G$989)))</f>
        <v>0</v>
      </c>
      <c r="BN267" s="332"/>
      <c r="BY267" s="332"/>
      <c r="BZ267" s="332"/>
      <c r="CA267" s="332"/>
      <c r="CB267" s="332"/>
      <c r="CC267" s="332"/>
    </row>
    <row r="268" spans="1:106" x14ac:dyDescent="0.25">
      <c r="A268" s="14"/>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4"/>
      <c r="BB268" s="369"/>
      <c r="BC268" s="39" t="s">
        <v>73</v>
      </c>
      <c r="BD268" s="39" t="s">
        <v>351</v>
      </c>
      <c r="BE268" s="366">
        <f>IF($BB$3=FALSE, "", IF(BE$266="", "", SUMIF('Client Contact'!$Z$11:$Z$989, CONCATENATE($BC268, " - ", BE$266), 'Client Contact'!$G$11:$G$989)))</f>
        <v>4.1666666666666664E-2</v>
      </c>
      <c r="BF268" s="366">
        <f>IF($BB$3=FALSE, "", IF(BF$266="", "", SUMIF('Client Contact'!$Z$11:$Z$989, CONCATENATE($BC268, " - ", BF$266), 'Client Contact'!$G$11:$G$989)))</f>
        <v>0</v>
      </c>
      <c r="BG268" s="366">
        <f>IF($BB$3=FALSE, "", IF(BG$266="", "", SUMIF('Client Contact'!$Z$11:$Z$989, CONCATENATE($BC268, " - ", BG$266), 'Client Contact'!$G$11:$G$989)))</f>
        <v>0</v>
      </c>
      <c r="BH268" s="366">
        <f>IF($BB$3=FALSE, "", IF(BH$266="", "", SUMIF('Client Contact'!$Z$11:$Z$989, CONCATENATE($BC268, " - ", BH$266), 'Client Contact'!$G$11:$G$989)))</f>
        <v>0</v>
      </c>
      <c r="BI268" s="366" t="str">
        <f>IF($BB$3=FALSE, "", IF(BI$266="", "", SUMIF('Client Contact'!$Z$11:$Z$989, CONCATENATE($BC268, " - ", BI$266), 'Client Contact'!$G$11:$G$989)))</f>
        <v/>
      </c>
      <c r="BJ268" s="366" t="str">
        <f>IF($BB$3=FALSE, "", IF(BJ$266="", "", SUMIF('Client Contact'!$Z$11:$Z$989, CONCATENATE($BC268, " - ", BJ$266), 'Client Contact'!$G$11:$G$989)))</f>
        <v/>
      </c>
      <c r="BK268" s="366" t="str">
        <f>IF($BB$3=FALSE, "", IF(BK$266="", "", SUMIF('Client Contact'!$Z$11:$Z$989, CONCATENATE($BC268, " - ", BK$266), 'Client Contact'!$G$11:$G$989)))</f>
        <v/>
      </c>
      <c r="BL268" s="366" t="str">
        <f>IF($BB$3=FALSE, "", IF(BL$266="", "", SUMIF('Client Contact'!$Z$11:$Z$989, CONCATENATE($BC268, " - ", BL$266), 'Client Contact'!$G$11:$G$989)))</f>
        <v/>
      </c>
      <c r="BM268" s="358">
        <f>IF($BB$3=FALSE, "", IF(BM$266="", "", SUMIF('Client Contact'!$Z$11:$Z$989, CONCATENATE($BC268, " - ", BM$266), 'Client Contact'!$G$11:$G$989)))</f>
        <v>0</v>
      </c>
      <c r="BY268" s="370"/>
    </row>
    <row r="269" spans="1:106" x14ac:dyDescent="0.25">
      <c r="A269" s="14"/>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4"/>
      <c r="BB269" s="369"/>
      <c r="BC269" s="39" t="s">
        <v>75</v>
      </c>
      <c r="BD269" s="39" t="s">
        <v>352</v>
      </c>
      <c r="BE269" s="366">
        <f>IF($BB$3=FALSE, "", IF(BE$266="", "", SUMIF('Client Contact'!$Z$11:$Z$989, CONCATENATE($BC269, " - ", BE$266), 'Client Contact'!$G$11:$G$989)))</f>
        <v>0</v>
      </c>
      <c r="BF269" s="366">
        <f>IF($BB$3=FALSE, "", IF(BF$266="", "", SUMIF('Client Contact'!$Z$11:$Z$989, CONCATENATE($BC269, " - ", BF$266), 'Client Contact'!$G$11:$G$989)))</f>
        <v>2.0833333333333332E-2</v>
      </c>
      <c r="BG269" s="366">
        <f>IF($BB$3=FALSE, "", IF(BG$266="", "", SUMIF('Client Contact'!$Z$11:$Z$989, CONCATENATE($BC269, " - ", BG$266), 'Client Contact'!$G$11:$G$989)))</f>
        <v>0</v>
      </c>
      <c r="BH269" s="366">
        <f>IF($BB$3=FALSE, "", IF(BH$266="", "", SUMIF('Client Contact'!$Z$11:$Z$989, CONCATENATE($BC269, " - ", BH$266), 'Client Contact'!$G$11:$G$989)))</f>
        <v>0</v>
      </c>
      <c r="BI269" s="366" t="str">
        <f>IF($BB$3=FALSE, "", IF(BI$266="", "", SUMIF('Client Contact'!$Z$11:$Z$989, CONCATENATE($BC269, " - ", BI$266), 'Client Contact'!$G$11:$G$989)))</f>
        <v/>
      </c>
      <c r="BJ269" s="366" t="str">
        <f>IF($BB$3=FALSE, "", IF(BJ$266="", "", SUMIF('Client Contact'!$Z$11:$Z$989, CONCATENATE($BC269, " - ", BJ$266), 'Client Contact'!$G$11:$G$989)))</f>
        <v/>
      </c>
      <c r="BK269" s="366" t="str">
        <f>IF($BB$3=FALSE, "", IF(BK$266="", "", SUMIF('Client Contact'!$Z$11:$Z$989, CONCATENATE($BC269, " - ", BK$266), 'Client Contact'!$G$11:$G$989)))</f>
        <v/>
      </c>
      <c r="BL269" s="366" t="str">
        <f>IF($BB$3=FALSE, "", IF(BL$266="", "", SUMIF('Client Contact'!$Z$11:$Z$989, CONCATENATE($BC269, " - ", BL$266), 'Client Contact'!$G$11:$G$989)))</f>
        <v/>
      </c>
      <c r="BM269" s="358">
        <f>IF($BB$3=FALSE, "", IF(BM$266="", "", SUMIF('Client Contact'!$Z$11:$Z$989, CONCATENATE($BC269, " - ", BM$266), 'Client Contact'!$G$11:$G$989)))</f>
        <v>0</v>
      </c>
      <c r="BY269" s="370"/>
    </row>
    <row r="270" spans="1:106" x14ac:dyDescent="0.25">
      <c r="A270" s="14"/>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4"/>
      <c r="BB270" s="369"/>
      <c r="BC270" s="39" t="s">
        <v>77</v>
      </c>
      <c r="BD270" s="39" t="s">
        <v>353</v>
      </c>
      <c r="BE270" s="366">
        <f>IF($BB$3=FALSE, "", IF(BE$266="", "", SUMIF('Client Contact'!$Z$11:$Z$989, CONCATENATE($BC270, " - ", BE$266), 'Client Contact'!$G$11:$G$989)))</f>
        <v>0</v>
      </c>
      <c r="BF270" s="366">
        <f>IF($BB$3=FALSE, "", IF(BF$266="", "", SUMIF('Client Contact'!$Z$11:$Z$989, CONCATENATE($BC270, " - ", BF$266), 'Client Contact'!$G$11:$G$989)))</f>
        <v>0</v>
      </c>
      <c r="BG270" s="366">
        <f>IF($BB$3=FALSE, "", IF(BG$266="", "", SUMIF('Client Contact'!$Z$11:$Z$989, CONCATENATE($BC270, " - ", BG$266), 'Client Contact'!$G$11:$G$989)))</f>
        <v>0</v>
      </c>
      <c r="BH270" s="366">
        <f>IF($BB$3=FALSE, "", IF(BH$266="", "", SUMIF('Client Contact'!$Z$11:$Z$989, CONCATENATE($BC270, " - ", BH$266), 'Client Contact'!$G$11:$G$989)))</f>
        <v>0</v>
      </c>
      <c r="BI270" s="366" t="str">
        <f>IF($BB$3=FALSE, "", IF(BI$266="", "", SUMIF('Client Contact'!$Z$11:$Z$989, CONCATENATE($BC270, " - ", BI$266), 'Client Contact'!$G$11:$G$989)))</f>
        <v/>
      </c>
      <c r="BJ270" s="366" t="str">
        <f>IF($BB$3=FALSE, "", IF(BJ$266="", "", SUMIF('Client Contact'!$Z$11:$Z$989, CONCATENATE($BC270, " - ", BJ$266), 'Client Contact'!$G$11:$G$989)))</f>
        <v/>
      </c>
      <c r="BK270" s="366" t="str">
        <f>IF($BB$3=FALSE, "", IF(BK$266="", "", SUMIF('Client Contact'!$Z$11:$Z$989, CONCATENATE($BC270, " - ", BK$266), 'Client Contact'!$G$11:$G$989)))</f>
        <v/>
      </c>
      <c r="BL270" s="366" t="str">
        <f>IF($BB$3=FALSE, "", IF(BL$266="", "", SUMIF('Client Contact'!$Z$11:$Z$989, CONCATENATE($BC270, " - ", BL$266), 'Client Contact'!$G$11:$G$989)))</f>
        <v/>
      </c>
      <c r="BM270" s="358">
        <f>IF($BB$3=FALSE, "", IF(BM$266="", "", SUMIF('Client Contact'!$Z$11:$Z$989, CONCATENATE($BC270, " - ", BM$266), 'Client Contact'!$G$11:$G$989)))</f>
        <v>0</v>
      </c>
      <c r="BY270" s="370"/>
    </row>
    <row r="271" spans="1:106" x14ac:dyDescent="0.25">
      <c r="A271" s="14"/>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4"/>
      <c r="BB271" s="369"/>
      <c r="BC271" s="39" t="s">
        <v>79</v>
      </c>
      <c r="BD271" s="39" t="s">
        <v>349</v>
      </c>
      <c r="BE271" s="366">
        <f>IF($BB$3=FALSE, "", IF(BE$266="", "", SUMIF('Client Contact'!$Z$11:$Z$989, CONCATENATE($BC271, " - ", BE$266), 'Client Contact'!$G$11:$G$989)))</f>
        <v>2.0833333333333332E-2</v>
      </c>
      <c r="BF271" s="366">
        <f>IF($BB$3=FALSE, "", IF(BF$266="", "", SUMIF('Client Contact'!$Z$11:$Z$989, CONCATENATE($BC271, " - ", BF$266), 'Client Contact'!$G$11:$G$989)))</f>
        <v>4.1666666666666664E-2</v>
      </c>
      <c r="BG271" s="366">
        <f>IF($BB$3=FALSE, "", IF(BG$266="", "", SUMIF('Client Contact'!$Z$11:$Z$989, CONCATENATE($BC271, " - ", BG$266), 'Client Contact'!$G$11:$G$989)))</f>
        <v>0</v>
      </c>
      <c r="BH271" s="366">
        <f>IF($BB$3=FALSE, "", IF(BH$266="", "", SUMIF('Client Contact'!$Z$11:$Z$989, CONCATENATE($BC271, " - ", BH$266), 'Client Contact'!$G$11:$G$989)))</f>
        <v>0</v>
      </c>
      <c r="BI271" s="366" t="str">
        <f>IF($BB$3=FALSE, "", IF(BI$266="", "", SUMIF('Client Contact'!$Z$11:$Z$989, CONCATENATE($BC271, " - ", BI$266), 'Client Contact'!$G$11:$G$989)))</f>
        <v/>
      </c>
      <c r="BJ271" s="366" t="str">
        <f>IF($BB$3=FALSE, "", IF(BJ$266="", "", SUMIF('Client Contact'!$Z$11:$Z$989, CONCATENATE($BC271, " - ", BJ$266), 'Client Contact'!$G$11:$G$989)))</f>
        <v/>
      </c>
      <c r="BK271" s="366" t="str">
        <f>IF($BB$3=FALSE, "", IF(BK$266="", "", SUMIF('Client Contact'!$Z$11:$Z$989, CONCATENATE($BC271, " - ", BK$266), 'Client Contact'!$G$11:$G$989)))</f>
        <v/>
      </c>
      <c r="BL271" s="366" t="str">
        <f>IF($BB$3=FALSE, "", IF(BL$266="", "", SUMIF('Client Contact'!$Z$11:$Z$989, CONCATENATE($BC271, " - ", BL$266), 'Client Contact'!$G$11:$G$989)))</f>
        <v/>
      </c>
      <c r="BM271" s="358">
        <f>IF($BB$3=FALSE, "", IF(BM$266="", "", SUMIF('Client Contact'!$Z$11:$Z$989, CONCATENATE($BC271, " - ", BM$266), 'Client Contact'!$G$11:$G$989)))</f>
        <v>0</v>
      </c>
      <c r="BY271" s="370"/>
    </row>
    <row r="272" spans="1:106" x14ac:dyDescent="0.25">
      <c r="A272" s="14"/>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4"/>
      <c r="BB272" s="369"/>
      <c r="BC272" s="39" t="s">
        <v>81</v>
      </c>
      <c r="BD272" s="39" t="s">
        <v>354</v>
      </c>
      <c r="BE272" s="366">
        <f>IF($BB$3=FALSE, "", IF(BE$266="", "", SUMIF('Client Contact'!$Z$11:$Z$989, CONCATENATE($BC272, " - ", BE$266), 'Client Contact'!$G$11:$G$989)))</f>
        <v>0</v>
      </c>
      <c r="BF272" s="366">
        <f>IF($BB$3=FALSE, "", IF(BF$266="", "", SUMIF('Client Contact'!$Z$11:$Z$989, CONCATENATE($BC272, " - ", BF$266), 'Client Contact'!$G$11:$G$989)))</f>
        <v>0</v>
      </c>
      <c r="BG272" s="366">
        <f>IF($BB$3=FALSE, "", IF(BG$266="", "", SUMIF('Client Contact'!$Z$11:$Z$989, CONCATENATE($BC272, " - ", BG$266), 'Client Contact'!$G$11:$G$989)))</f>
        <v>0</v>
      </c>
      <c r="BH272" s="366">
        <f>IF($BB$3=FALSE, "", IF(BH$266="", "", SUMIF('Client Contact'!$Z$11:$Z$989, CONCATENATE($BC272, " - ", BH$266), 'Client Contact'!$G$11:$G$989)))</f>
        <v>0</v>
      </c>
      <c r="BI272" s="366" t="str">
        <f>IF($BB$3=FALSE, "", IF(BI$266="", "", SUMIF('Client Contact'!$Z$11:$Z$989, CONCATENATE($BC272, " - ", BI$266), 'Client Contact'!$G$11:$G$989)))</f>
        <v/>
      </c>
      <c r="BJ272" s="366" t="str">
        <f>IF($BB$3=FALSE, "", IF(BJ$266="", "", SUMIF('Client Contact'!$Z$11:$Z$989, CONCATENATE($BC272, " - ", BJ$266), 'Client Contact'!$G$11:$G$989)))</f>
        <v/>
      </c>
      <c r="BK272" s="366" t="str">
        <f>IF($BB$3=FALSE, "", IF(BK$266="", "", SUMIF('Client Contact'!$Z$11:$Z$989, CONCATENATE($BC272, " - ", BK$266), 'Client Contact'!$G$11:$G$989)))</f>
        <v/>
      </c>
      <c r="BL272" s="366" t="str">
        <f>IF($BB$3=FALSE, "", IF(BL$266="", "", SUMIF('Client Contact'!$Z$11:$Z$989, CONCATENATE($BC272, " - ", BL$266), 'Client Contact'!$G$11:$G$989)))</f>
        <v/>
      </c>
      <c r="BM272" s="358">
        <f>IF($BB$3=FALSE, "", IF(BM$266="", "", SUMIF('Client Contact'!$Z$11:$Z$989, CONCATENATE($BC272, " - ", BM$266), 'Client Contact'!$G$11:$G$989)))</f>
        <v>0</v>
      </c>
      <c r="BY272" s="370"/>
    </row>
    <row r="273" spans="1:77" x14ac:dyDescent="0.25">
      <c r="A273" s="14"/>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4"/>
      <c r="BB273" s="369"/>
      <c r="BC273" s="40" t="s">
        <v>83</v>
      </c>
      <c r="BD273" s="40" t="s">
        <v>350</v>
      </c>
      <c r="BE273" s="367">
        <f>IF($BB$3=FALSE, "", IF(BE$266="", "", SUMIF('Client Contact'!$Z$11:$Z$989, CONCATENATE($BC273, " - ", BE$266), 'Client Contact'!$G$11:$G$989)))</f>
        <v>0</v>
      </c>
      <c r="BF273" s="367">
        <f>IF($BB$3=FALSE, "", IF(BF$266="", "", SUMIF('Client Contact'!$Z$11:$Z$989, CONCATENATE($BC273, " - ", BF$266), 'Client Contact'!$G$11:$G$989)))</f>
        <v>0</v>
      </c>
      <c r="BG273" s="367">
        <f>IF($BB$3=FALSE, "", IF(BG$266="", "", SUMIF('Client Contact'!$Z$11:$Z$989, CONCATENATE($BC273, " - ", BG$266), 'Client Contact'!$G$11:$G$989)))</f>
        <v>0</v>
      </c>
      <c r="BH273" s="367">
        <f>IF($BB$3=FALSE, "", IF(BH$266="", "", SUMIF('Client Contact'!$Z$11:$Z$989, CONCATENATE($BC273, " - ", BH$266), 'Client Contact'!$G$11:$G$989)))</f>
        <v>0</v>
      </c>
      <c r="BI273" s="367" t="str">
        <f>IF($BB$3=FALSE, "", IF(BI$266="", "", SUMIF('Client Contact'!$Z$11:$Z$989, CONCATENATE($BC273, " - ", BI$266), 'Client Contact'!$G$11:$G$989)))</f>
        <v/>
      </c>
      <c r="BJ273" s="367" t="str">
        <f>IF($BB$3=FALSE, "", IF(BJ$266="", "", SUMIF('Client Contact'!$Z$11:$Z$989, CONCATENATE($BC273, " - ", BJ$266), 'Client Contact'!$G$11:$G$989)))</f>
        <v/>
      </c>
      <c r="BK273" s="367" t="str">
        <f>IF($BB$3=FALSE, "", IF(BK$266="", "", SUMIF('Client Contact'!$Z$11:$Z$989, CONCATENATE($BC273, " - ", BK$266), 'Client Contact'!$G$11:$G$989)))</f>
        <v/>
      </c>
      <c r="BL273" s="367" t="str">
        <f>IF($BB$3=FALSE, "", IF(BL$266="", "", SUMIF('Client Contact'!$Z$11:$Z$989, CONCATENATE($BC273, " - ", BL$266), 'Client Contact'!$G$11:$G$989)))</f>
        <v/>
      </c>
      <c r="BM273" s="359">
        <f>IF($BB$3=FALSE, "", IF(BM$266="", "", SUMIF('Client Contact'!$Z$11:$Z$989, CONCATENATE($BC273, " - ", BM$266), 'Client Contact'!$G$11:$G$989)))</f>
        <v>0</v>
      </c>
      <c r="BY273" s="370"/>
    </row>
    <row r="274" spans="1:77" x14ac:dyDescent="0.25">
      <c r="A274" s="14"/>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4"/>
      <c r="BB274" s="369"/>
      <c r="BC274" s="369"/>
      <c r="BD274" s="264"/>
      <c r="BE274" s="264"/>
      <c r="BF274" s="264"/>
      <c r="BG274" s="264"/>
      <c r="BH274" s="264"/>
      <c r="BI274" s="264"/>
      <c r="BJ274" s="264"/>
      <c r="BK274" s="264"/>
      <c r="BL274" s="264"/>
      <c r="BM274" s="264"/>
      <c r="BY274" s="370"/>
    </row>
    <row r="275" spans="1:77" x14ac:dyDescent="0.25">
      <c r="A275" s="14"/>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4"/>
      <c r="BB275" s="369"/>
      <c r="BC275" s="369"/>
      <c r="BD275" s="264"/>
      <c r="BE275" s="264"/>
      <c r="BF275" s="264"/>
      <c r="BG275" s="264"/>
      <c r="BH275" s="264"/>
      <c r="BI275" s="264"/>
      <c r="BJ275" s="264"/>
      <c r="BK275" s="264"/>
      <c r="BL275" s="264"/>
      <c r="BM275" s="264"/>
    </row>
    <row r="276" spans="1:77" x14ac:dyDescent="0.25">
      <c r="A276" s="14"/>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4"/>
      <c r="BB276" s="369"/>
      <c r="BC276" s="369"/>
      <c r="BD276" s="264"/>
      <c r="BE276" s="264"/>
      <c r="BF276" s="264"/>
      <c r="BG276" s="264"/>
      <c r="BH276" s="264"/>
      <c r="BI276" s="264"/>
      <c r="BJ276" s="264"/>
      <c r="BK276" s="264"/>
      <c r="BL276" s="264"/>
      <c r="BM276" s="264"/>
    </row>
    <row r="277" spans="1:77" x14ac:dyDescent="0.25">
      <c r="A277" s="14"/>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4"/>
      <c r="BB277" s="369"/>
      <c r="BC277" s="369"/>
      <c r="BD277" s="264"/>
      <c r="BE277" s="264"/>
      <c r="BF277" s="264"/>
      <c r="BG277" s="264"/>
      <c r="BH277" s="264"/>
      <c r="BI277" s="264"/>
      <c r="BJ277" s="264"/>
      <c r="BK277" s="264"/>
      <c r="BL277" s="264"/>
      <c r="BM277" s="264"/>
    </row>
    <row r="278" spans="1:77" x14ac:dyDescent="0.25">
      <c r="A278" s="14"/>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4"/>
      <c r="BB278" s="369"/>
      <c r="BC278" s="369"/>
      <c r="BD278" s="264"/>
      <c r="BE278" s="264"/>
      <c r="BF278" s="264"/>
      <c r="BG278" s="264"/>
      <c r="BH278" s="264"/>
      <c r="BI278" s="264"/>
      <c r="BJ278" s="264"/>
      <c r="BK278" s="264"/>
      <c r="BL278" s="264"/>
      <c r="BM278" s="264"/>
    </row>
    <row r="279" spans="1:77" x14ac:dyDescent="0.25">
      <c r="A279" s="14"/>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4"/>
      <c r="BB279" s="369"/>
      <c r="BC279" s="369"/>
      <c r="BD279" s="264"/>
      <c r="BE279" s="264"/>
      <c r="BF279" s="264"/>
      <c r="BG279" s="264"/>
      <c r="BH279" s="264"/>
      <c r="BI279" s="264"/>
      <c r="BJ279" s="264"/>
      <c r="BK279" s="264"/>
      <c r="BL279" s="264"/>
      <c r="BM279" s="264"/>
    </row>
    <row r="280" spans="1:77" x14ac:dyDescent="0.25">
      <c r="A280" s="14"/>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4"/>
      <c r="BB280" s="369"/>
      <c r="BC280" s="369"/>
      <c r="BD280" s="264"/>
      <c r="BE280" s="264"/>
      <c r="BF280" s="264"/>
      <c r="BG280" s="264"/>
      <c r="BH280" s="264"/>
      <c r="BI280" s="264"/>
      <c r="BJ280" s="264"/>
      <c r="BK280" s="264"/>
      <c r="BL280" s="264"/>
      <c r="BM280" s="264"/>
    </row>
    <row r="281" spans="1:77"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BB281" s="372" t="str">
        <f>IF(Settings!$B25="", "", Settings!$B25)</f>
        <v>Email</v>
      </c>
      <c r="BC281" s="375">
        <f>IF($BB$3=FALSE, "", IF($BB281="", "", COUNTIF('Client Contact'!$AB$11:$AB$989, $BB281)))</f>
        <v>3</v>
      </c>
      <c r="BD281" s="264"/>
      <c r="BE281" s="264"/>
      <c r="BF281" s="264"/>
      <c r="BG281" s="264"/>
      <c r="BH281" s="264"/>
      <c r="BI281" s="264"/>
      <c r="BJ281" s="264"/>
      <c r="BK281" s="264"/>
      <c r="BL281" s="264"/>
      <c r="BM281" s="264"/>
    </row>
    <row r="282" spans="1:77" x14ac:dyDescent="0.25">
      <c r="A282" s="14"/>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4"/>
      <c r="BB282" s="373" t="str">
        <f>IF(Settings!$B26="", "", Settings!$B26)</f>
        <v>Phone Call</v>
      </c>
      <c r="BC282" s="376">
        <f>IF($BB$3=FALSE, "", IF($BB282="", "", COUNTIF('Client Contact'!$AB$11:$AB$989, $BB282)))</f>
        <v>2</v>
      </c>
      <c r="BD282" s="264"/>
      <c r="BE282" s="264"/>
      <c r="BF282" s="264"/>
      <c r="BG282" s="264"/>
      <c r="BH282" s="264"/>
      <c r="BI282" s="264"/>
      <c r="BJ282" s="264"/>
      <c r="BK282" s="264"/>
      <c r="BL282" s="264"/>
      <c r="BM282" s="264"/>
    </row>
    <row r="283" spans="1:77" x14ac:dyDescent="0.25">
      <c r="A283" s="14"/>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4"/>
      <c r="BB283" s="373" t="str">
        <f>IF(Settings!$B27="", "", Settings!$B27)</f>
        <v>Skype</v>
      </c>
      <c r="BC283" s="376">
        <f>IF($BB$3=FALSE, "", IF($BB283="", "", COUNTIF('Client Contact'!$AB$11:$AB$989, $BB283)))</f>
        <v>0</v>
      </c>
      <c r="BD283" s="264"/>
      <c r="BE283" s="264"/>
      <c r="BF283" s="264"/>
      <c r="BG283" s="264"/>
      <c r="BH283" s="264"/>
      <c r="BI283" s="264"/>
      <c r="BJ283" s="264"/>
      <c r="BK283" s="264"/>
      <c r="BL283" s="264"/>
      <c r="BM283" s="264"/>
    </row>
    <row r="284" spans="1:77" x14ac:dyDescent="0.25">
      <c r="A284" s="14"/>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4"/>
      <c r="BB284" s="373" t="str">
        <f>IF(Settings!$B28="", "", Settings!$B28)</f>
        <v>Messenger</v>
      </c>
      <c r="BC284" s="376">
        <f>IF($BB$3=FALSE, "", IF($BB284="", "", COUNTIF('Client Contact'!$AB$11:$AB$989, $BB284)))</f>
        <v>0</v>
      </c>
      <c r="BD284" s="264"/>
      <c r="BE284" s="264"/>
      <c r="BF284" s="264"/>
      <c r="BG284" s="264"/>
      <c r="BH284" s="264"/>
      <c r="BI284" s="264"/>
      <c r="BJ284" s="264"/>
      <c r="BK284" s="264"/>
      <c r="BL284" s="264"/>
      <c r="BM284" s="264"/>
    </row>
    <row r="285" spans="1:77" x14ac:dyDescent="0.25">
      <c r="A285" s="14"/>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4"/>
      <c r="BB285" s="373" t="str">
        <f>IF(Settings!$B29="", "", Settings!$B29)</f>
        <v/>
      </c>
      <c r="BC285" s="376" t="str">
        <f>IF($BB$3=FALSE, "", IF($BB285="", "", COUNTIF('Client Contact'!$AB$11:$AB$989, $BB285)))</f>
        <v/>
      </c>
      <c r="BD285" s="264"/>
      <c r="BE285" s="264"/>
      <c r="BF285" s="264"/>
      <c r="BG285" s="264"/>
      <c r="BH285" s="264"/>
      <c r="BI285" s="264"/>
      <c r="BJ285" s="264"/>
      <c r="BK285" s="264"/>
      <c r="BL285" s="264"/>
      <c r="BM285" s="264"/>
    </row>
    <row r="286" spans="1:77" x14ac:dyDescent="0.25">
      <c r="A286" s="14"/>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4"/>
      <c r="BB286" s="373" t="str">
        <f>IF(Settings!$B30="", "", Settings!$B30)</f>
        <v/>
      </c>
      <c r="BC286" s="376" t="str">
        <f>IF($BB$3=FALSE, "", IF($BB286="", "", COUNTIF('Client Contact'!$AB$11:$AB$989, $BB286)))</f>
        <v/>
      </c>
      <c r="BD286" s="264"/>
      <c r="BE286" s="264"/>
      <c r="BF286" s="264"/>
      <c r="BG286" s="264"/>
      <c r="BH286" s="264"/>
      <c r="BI286" s="264"/>
      <c r="BJ286" s="264"/>
      <c r="BK286" s="264"/>
      <c r="BL286" s="264"/>
      <c r="BM286" s="264"/>
    </row>
    <row r="287" spans="1:77" x14ac:dyDescent="0.25">
      <c r="A287" s="14"/>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4"/>
      <c r="BB287" s="373" t="str">
        <f>IF(Settings!$B31="", "", Settings!$B31)</f>
        <v/>
      </c>
      <c r="BC287" s="376" t="str">
        <f>IF($BB$3=FALSE, "", IF($BB287="", "", COUNTIF('Client Contact'!$AB$11:$AB$989, $BB287)))</f>
        <v/>
      </c>
      <c r="BD287" s="264"/>
      <c r="BE287" s="264"/>
      <c r="BF287" s="264"/>
      <c r="BG287" s="264"/>
      <c r="BH287" s="264"/>
      <c r="BI287" s="264"/>
      <c r="BJ287" s="264"/>
      <c r="BK287" s="264"/>
      <c r="BL287" s="264"/>
      <c r="BM287" s="264"/>
    </row>
    <row r="288" spans="1:77" x14ac:dyDescent="0.25">
      <c r="A288" s="14"/>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4"/>
      <c r="BB288" s="373" t="str">
        <f>IF(Settings!$B32="", "", Settings!$B32)</f>
        <v/>
      </c>
      <c r="BC288" s="376" t="str">
        <f>IF($BB$3=FALSE, "", IF($BB288="", "", COUNTIF('Client Contact'!$AB$11:$AB$989, $BB288)))</f>
        <v/>
      </c>
      <c r="BD288" s="264"/>
      <c r="BE288" s="264"/>
      <c r="BF288" s="264"/>
      <c r="BG288" s="264"/>
      <c r="BH288" s="264"/>
      <c r="BI288" s="264"/>
      <c r="BJ288" s="264"/>
      <c r="BK288" s="264"/>
      <c r="BL288" s="264"/>
      <c r="BM288" s="264"/>
    </row>
    <row r="289" spans="1:65" x14ac:dyDescent="0.25">
      <c r="A289" s="14"/>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4"/>
      <c r="BB289" s="374" t="s">
        <v>363</v>
      </c>
      <c r="BC289" s="377">
        <f>IF($BB$3=FALSE, "", IF($BB289="", "", COUNTIF('Client Contact'!$AB$11:$AB$989, $BB289)))</f>
        <v>0</v>
      </c>
      <c r="BD289" s="264"/>
      <c r="BE289" s="264"/>
      <c r="BF289" s="264"/>
      <c r="BG289" s="264"/>
      <c r="BH289" s="264"/>
      <c r="BI289" s="264"/>
      <c r="BJ289" s="264"/>
      <c r="BK289" s="264"/>
      <c r="BL289" s="264"/>
      <c r="BM289" s="264"/>
    </row>
    <row r="290" spans="1:65" x14ac:dyDescent="0.25">
      <c r="A290" s="14"/>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4"/>
      <c r="BB290" s="369"/>
      <c r="BC290" s="369"/>
      <c r="BD290" s="264"/>
      <c r="BE290" s="264"/>
      <c r="BF290" s="264"/>
      <c r="BG290" s="264"/>
      <c r="BH290" s="264"/>
      <c r="BI290" s="264"/>
      <c r="BJ290" s="264"/>
      <c r="BK290" s="264"/>
      <c r="BL290" s="264"/>
      <c r="BM290" s="264"/>
    </row>
    <row r="291" spans="1:65" x14ac:dyDescent="0.25">
      <c r="A291" s="14"/>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4"/>
      <c r="BB291" s="369"/>
      <c r="BC291" s="369"/>
      <c r="BD291" s="264"/>
      <c r="BE291" s="264"/>
      <c r="BF291" s="264"/>
      <c r="BG291" s="264"/>
      <c r="BH291" s="264"/>
      <c r="BI291" s="264"/>
      <c r="BJ291" s="264"/>
      <c r="BK291" s="264"/>
      <c r="BL291" s="264"/>
      <c r="BM291" s="264"/>
    </row>
    <row r="292" spans="1:65" x14ac:dyDescent="0.25">
      <c r="A292" s="14"/>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4"/>
    </row>
    <row r="293" spans="1:65" x14ac:dyDescent="0.25">
      <c r="A293" s="14"/>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4"/>
    </row>
    <row r="294" spans="1:65" x14ac:dyDescent="0.25">
      <c r="A294" s="14"/>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4"/>
    </row>
    <row r="295" spans="1:65" x14ac:dyDescent="0.25">
      <c r="A295" s="14"/>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4"/>
    </row>
    <row r="296" spans="1:65" x14ac:dyDescent="0.25">
      <c r="A296" s="14"/>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4"/>
    </row>
    <row r="297" spans="1:65"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row>
    <row r="298" spans="1:65"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row>
    <row r="299" spans="1:65" x14ac:dyDescent="0.25">
      <c r="A299" s="14"/>
      <c r="B299" s="525" t="s">
        <v>128</v>
      </c>
      <c r="C299" s="526"/>
      <c r="D299" s="526"/>
      <c r="E299" s="526"/>
      <c r="F299" s="526"/>
      <c r="G299" s="526"/>
      <c r="H299" s="526"/>
      <c r="I299" s="526"/>
      <c r="J299" s="526"/>
      <c r="K299" s="526"/>
      <c r="L299" s="526"/>
      <c r="M299" s="526"/>
      <c r="N299" s="526"/>
      <c r="O299" s="526"/>
      <c r="P299" s="526"/>
      <c r="Q299" s="526"/>
      <c r="R299" s="526"/>
      <c r="S299" s="526"/>
      <c r="T299" s="526"/>
      <c r="U299" s="526"/>
      <c r="V299" s="533"/>
      <c r="W299" s="388"/>
      <c r="Y299" s="525" t="s">
        <v>148</v>
      </c>
      <c r="Z299" s="526"/>
      <c r="AA299" s="526"/>
      <c r="AB299" s="526"/>
      <c r="AC299" s="526"/>
      <c r="AD299" s="526"/>
      <c r="AE299" s="526"/>
      <c r="AF299" s="526"/>
      <c r="AG299" s="526"/>
      <c r="AH299" s="526"/>
      <c r="AI299" s="526"/>
      <c r="AJ299" s="526"/>
      <c r="AK299" s="526"/>
      <c r="AL299" s="526"/>
      <c r="AM299" s="526"/>
      <c r="AN299" s="526"/>
      <c r="AO299" s="526"/>
      <c r="AP299" s="526"/>
      <c r="AQ299" s="526"/>
      <c r="AR299" s="526"/>
      <c r="AS299" s="533"/>
      <c r="AT299" s="14"/>
    </row>
    <row r="300" spans="1:65"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row>
    <row r="301" spans="1:65" ht="15" customHeight="1" x14ac:dyDescent="0.25">
      <c r="A301" s="14"/>
      <c r="B301" s="503" t="s">
        <v>322</v>
      </c>
      <c r="C301" s="504"/>
      <c r="D301" s="504"/>
      <c r="E301" s="504"/>
      <c r="F301" s="504"/>
      <c r="G301" s="504"/>
      <c r="H301" s="504"/>
      <c r="I301" s="504"/>
      <c r="J301" s="504"/>
      <c r="K301" s="505"/>
      <c r="L301" s="884">
        <f>$BC$304</f>
        <v>0</v>
      </c>
      <c r="M301" s="885"/>
      <c r="N301" s="886"/>
      <c r="O301" s="14"/>
      <c r="P301" s="893" t="s">
        <v>369</v>
      </c>
      <c r="Q301" s="894"/>
      <c r="R301" s="894"/>
      <c r="S301" s="894"/>
      <c r="T301" s="894"/>
      <c r="U301" s="894"/>
      <c r="V301" s="895"/>
      <c r="W301" s="14"/>
      <c r="X301" s="14"/>
      <c r="Y301" s="503" t="s">
        <v>373</v>
      </c>
      <c r="Z301" s="504"/>
      <c r="AA301" s="504"/>
      <c r="AB301" s="504"/>
      <c r="AC301" s="504"/>
      <c r="AD301" s="504"/>
      <c r="AE301" s="504"/>
      <c r="AF301" s="816">
        <f>IF($BB$3=FALSE, "", Invoices!$G$2)</f>
        <v>4600</v>
      </c>
      <c r="AG301" s="817"/>
      <c r="AH301" s="817"/>
      <c r="AI301" s="817"/>
      <c r="AJ301" s="817"/>
      <c r="AK301" s="818"/>
      <c r="AL301" s="14"/>
      <c r="AM301" s="888" t="str">
        <f>IF($BB$3=FALSE, "", IF($AF$301&lt;$AF$303, "YOU HAVE NOT INVOICED THE FULL QUOTE VALUE", ""))</f>
        <v/>
      </c>
      <c r="AN301" s="888"/>
      <c r="AO301" s="888"/>
      <c r="AP301" s="888"/>
      <c r="AQ301" s="888"/>
      <c r="AR301" s="888"/>
      <c r="AS301" s="888"/>
      <c r="AT301" s="14"/>
    </row>
    <row r="302" spans="1:65" x14ac:dyDescent="0.25">
      <c r="A302" s="14"/>
      <c r="B302" s="14"/>
      <c r="C302" s="14"/>
      <c r="D302" s="14"/>
      <c r="E302" s="14"/>
      <c r="F302" s="14"/>
      <c r="G302" s="14"/>
      <c r="H302" s="14"/>
      <c r="I302" s="14"/>
      <c r="J302" s="14"/>
      <c r="K302" s="14"/>
      <c r="L302" s="14"/>
      <c r="M302" s="14"/>
      <c r="N302" s="14"/>
      <c r="O302" s="14"/>
      <c r="P302" s="896"/>
      <c r="Q302" s="897"/>
      <c r="R302" s="897"/>
      <c r="S302" s="897"/>
      <c r="T302" s="897"/>
      <c r="U302" s="897"/>
      <c r="V302" s="898"/>
      <c r="W302" s="14"/>
      <c r="X302" s="14"/>
      <c r="Y302" s="14"/>
      <c r="Z302" s="14"/>
      <c r="AA302" s="14"/>
      <c r="AB302" s="14"/>
      <c r="AC302" s="14"/>
      <c r="AD302" s="14"/>
      <c r="AE302" s="14"/>
      <c r="AF302" s="14"/>
      <c r="AG302" s="14"/>
      <c r="AH302" s="14"/>
      <c r="AI302" s="14"/>
      <c r="AJ302" s="14"/>
      <c r="AK302" s="14"/>
      <c r="AL302" s="14"/>
      <c r="AM302" s="888"/>
      <c r="AN302" s="888"/>
      <c r="AO302" s="888"/>
      <c r="AP302" s="888"/>
      <c r="AQ302" s="888"/>
      <c r="AR302" s="888"/>
      <c r="AS302" s="888"/>
      <c r="AT302" s="14"/>
      <c r="BB302" s="38" t="str">
        <f>'To Do List'!$G6</f>
        <v>Done - on Time</v>
      </c>
      <c r="BC302" s="38">
        <f>IF($BB$3=FALSE, "", COUNTIF('To Do List'!$P$11:$P$989, $BB302))</f>
        <v>5</v>
      </c>
    </row>
    <row r="303" spans="1:65" x14ac:dyDescent="0.25">
      <c r="A303" s="14"/>
      <c r="B303" s="851" t="s">
        <v>319</v>
      </c>
      <c r="C303" s="887"/>
      <c r="D303" s="887"/>
      <c r="E303" s="887"/>
      <c r="F303" s="887"/>
      <c r="G303" s="887"/>
      <c r="H303" s="887"/>
      <c r="I303" s="887"/>
      <c r="J303" s="887"/>
      <c r="K303" s="852"/>
      <c r="L303" s="884">
        <f>$BC$302</f>
        <v>5</v>
      </c>
      <c r="M303" s="885"/>
      <c r="N303" s="886"/>
      <c r="O303" s="14"/>
      <c r="P303" s="899"/>
      <c r="Q303" s="900"/>
      <c r="R303" s="900"/>
      <c r="S303" s="900"/>
      <c r="T303" s="900"/>
      <c r="U303" s="900"/>
      <c r="V303" s="901"/>
      <c r="W303" s="14"/>
      <c r="X303" s="14"/>
      <c r="Y303" s="503" t="s">
        <v>374</v>
      </c>
      <c r="Z303" s="504"/>
      <c r="AA303" s="504"/>
      <c r="AB303" s="504"/>
      <c r="AC303" s="504"/>
      <c r="AD303" s="504"/>
      <c r="AE303" s="504"/>
      <c r="AF303" s="816">
        <f>IF($BB$3=FALSE, "", Invoices!$G$3)</f>
        <v>4600</v>
      </c>
      <c r="AG303" s="817"/>
      <c r="AH303" s="817"/>
      <c r="AI303" s="817"/>
      <c r="AJ303" s="817"/>
      <c r="AK303" s="818"/>
      <c r="AL303" s="14"/>
      <c r="AM303" s="888"/>
      <c r="AN303" s="888"/>
      <c r="AO303" s="888"/>
      <c r="AP303" s="888"/>
      <c r="AQ303" s="888"/>
      <c r="AR303" s="888"/>
      <c r="AS303" s="888"/>
      <c r="AT303" s="14"/>
      <c r="BB303" s="39" t="str">
        <f>'To Do List'!$G7</f>
        <v>Done - Late</v>
      </c>
      <c r="BC303" s="39">
        <f>IF($BB$3=FALSE, "", COUNTIF('To Do List'!$P$11:$P$989, $BB303))</f>
        <v>0</v>
      </c>
    </row>
    <row r="304" spans="1:65" x14ac:dyDescent="0.25">
      <c r="A304" s="14"/>
      <c r="B304" s="14"/>
      <c r="C304" s="14"/>
      <c r="D304" s="14"/>
      <c r="E304" s="14"/>
      <c r="F304" s="14"/>
      <c r="G304" s="14"/>
      <c r="H304" s="14"/>
      <c r="I304" s="14"/>
      <c r="J304" s="14"/>
      <c r="K304" s="14"/>
      <c r="L304" s="14"/>
      <c r="M304" s="14"/>
      <c r="N304" s="14"/>
      <c r="O304" s="14"/>
      <c r="P304" s="902">
        <f>IF($BB$3=FALSE, "", IFERROR(ROUND($BC$302/SUM($BC$302:$BC$304), 2), ""))</f>
        <v>1</v>
      </c>
      <c r="Q304" s="903"/>
      <c r="R304" s="903"/>
      <c r="S304" s="903"/>
      <c r="T304" s="903"/>
      <c r="U304" s="903"/>
      <c r="V304" s="904"/>
      <c r="W304" s="14"/>
      <c r="X304" s="14"/>
      <c r="Y304" s="14"/>
      <c r="Z304" s="14"/>
      <c r="AA304" s="14"/>
      <c r="AB304" s="14"/>
      <c r="AC304" s="14"/>
      <c r="AD304" s="14"/>
      <c r="AE304" s="14"/>
      <c r="AF304" s="14"/>
      <c r="AG304" s="14"/>
      <c r="AH304" s="14"/>
      <c r="AI304" s="14"/>
      <c r="AJ304" s="14"/>
      <c r="AK304" s="14"/>
      <c r="AL304" s="14"/>
      <c r="AM304" s="889" t="str">
        <f>IF($BB$3=FALSE, "", IF($AI$305&gt;0, "OUTSTANDING INVOICES", ""))</f>
        <v/>
      </c>
      <c r="AN304" s="889"/>
      <c r="AO304" s="889"/>
      <c r="AP304" s="889"/>
      <c r="AQ304" s="889"/>
      <c r="AR304" s="889"/>
      <c r="AS304" s="889"/>
      <c r="AT304" s="14"/>
      <c r="BB304" s="40" t="str">
        <f>'To Do List'!$P$7</f>
        <v>Incomplete</v>
      </c>
      <c r="BC304" s="40">
        <f>IF($BB$3=FALSE, "", COUNTIF('To Do List'!$P$11:$P$989, $BB304))</f>
        <v>0</v>
      </c>
    </row>
    <row r="305" spans="1:55" x14ac:dyDescent="0.25">
      <c r="A305" s="14"/>
      <c r="B305" s="890" t="s">
        <v>321</v>
      </c>
      <c r="C305" s="891"/>
      <c r="D305" s="891"/>
      <c r="E305" s="891"/>
      <c r="F305" s="891"/>
      <c r="G305" s="891"/>
      <c r="H305" s="891"/>
      <c r="I305" s="891"/>
      <c r="J305" s="891"/>
      <c r="K305" s="892"/>
      <c r="L305" s="884">
        <f>$BC$303</f>
        <v>0</v>
      </c>
      <c r="M305" s="885"/>
      <c r="N305" s="886"/>
      <c r="O305" s="14"/>
      <c r="P305" s="905"/>
      <c r="Q305" s="906"/>
      <c r="R305" s="906"/>
      <c r="S305" s="906"/>
      <c r="T305" s="906"/>
      <c r="U305" s="906"/>
      <c r="V305" s="907"/>
      <c r="W305" s="14"/>
      <c r="X305" s="14"/>
      <c r="Y305" s="503" t="s">
        <v>375</v>
      </c>
      <c r="Z305" s="504"/>
      <c r="AA305" s="504"/>
      <c r="AB305" s="504"/>
      <c r="AC305" s="504"/>
      <c r="AD305" s="504"/>
      <c r="AE305" s="504"/>
      <c r="AF305" s="504"/>
      <c r="AG305" s="504"/>
      <c r="AH305" s="505"/>
      <c r="AI305" s="884">
        <f>IF($BB$3=FALSE, "", COUNTIF(Invoices!$R$11:$R$263, Invoices!$R$7))</f>
        <v>0</v>
      </c>
      <c r="AJ305" s="885"/>
      <c r="AK305" s="886"/>
      <c r="AL305" s="14"/>
      <c r="AM305" s="889"/>
      <c r="AN305" s="889"/>
      <c r="AO305" s="889"/>
      <c r="AP305" s="889"/>
      <c r="AQ305" s="889"/>
      <c r="AR305" s="889"/>
      <c r="AS305" s="889"/>
      <c r="AT305" s="14"/>
    </row>
    <row r="306" spans="1:55"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row>
    <row r="307" spans="1:55"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row>
    <row r="308" spans="1:55"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BB308" s="38" t="str">
        <f>Invoices!$L$6</f>
        <v>Fully Paid - on Time</v>
      </c>
      <c r="BC308" s="38">
        <f>IF($BB$3=FALSE, "", COUNTIF(Invoices!$R$11:$R$263, $BB308))</f>
        <v>4</v>
      </c>
    </row>
    <row r="309" spans="1:55"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BB309" s="39" t="str">
        <f>Invoices!$L$7</f>
        <v>Fully Paid - Late</v>
      </c>
      <c r="BC309" s="39">
        <f>IF($BB$3=FALSE, "", COUNTIF(Invoices!$R$11:$R$263, $BB309))</f>
        <v>0</v>
      </c>
    </row>
    <row r="310" spans="1:55"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BB310" s="40" t="str">
        <f>Invoices!$R$7</f>
        <v>Outstanding</v>
      </c>
      <c r="BC310" s="40">
        <f>IF($BB$3=FALSE, "", COUNTIF(Invoices!$R$11:$R$263, $BB310))</f>
        <v>0</v>
      </c>
    </row>
    <row r="311" spans="1:55"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row>
    <row r="312" spans="1:55"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row>
    <row r="313" spans="1:55"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row>
    <row r="314" spans="1:55"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row>
    <row r="315" spans="1:55"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row>
    <row r="316" spans="1:55"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row>
    <row r="317" spans="1:55"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row>
    <row r="318" spans="1:55"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row>
    <row r="319" spans="1:55"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row>
    <row r="320" spans="1:55"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c r="AS320" s="14"/>
      <c r="AT320" s="14"/>
    </row>
    <row r="321" spans="1:46"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row>
    <row r="322" spans="1:46"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row>
    <row r="323" spans="1:46"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row>
    <row r="324" spans="1:46"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row>
    <row r="325" spans="1:46"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row>
    <row r="326" spans="1:46"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row>
    <row r="327" spans="1:46"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row>
    <row r="328" spans="1:46"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row>
    <row r="329" spans="1:46"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row>
    <row r="330" spans="1:46"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14"/>
      <c r="AT330" s="14"/>
    </row>
    <row r="331" spans="1:46" hidden="1" x14ac:dyDescent="0.25"/>
    <row r="332" spans="1:46" hidden="1" x14ac:dyDescent="0.25"/>
    <row r="333" spans="1:46" hidden="1" x14ac:dyDescent="0.25"/>
  </sheetData>
  <sheetProtection algorithmName="SHA-512" hashValue="ub7WlxSbLiK3GLFjwS4FgwWS8ZGQuYd46M6NmS9JoaiPA7jtJBF4nEIXTuyvDyCVeFd2euBtzSWRzTG7VlVYJg==" saltValue="9rSMKmEmioix/OvgyEpNQQ==" spinCount="100000" sheet="1" objects="1" scenarios="1"/>
  <mergeCells count="247">
    <mergeCell ref="AM304:AS305"/>
    <mergeCell ref="B305:K305"/>
    <mergeCell ref="L305:N305"/>
    <mergeCell ref="P301:V303"/>
    <mergeCell ref="P304:V305"/>
    <mergeCell ref="Y301:AE301"/>
    <mergeCell ref="AF301:AK301"/>
    <mergeCell ref="Y303:AE303"/>
    <mergeCell ref="AF303:AK303"/>
    <mergeCell ref="Y305:AH305"/>
    <mergeCell ref="AI305:AK305"/>
    <mergeCell ref="B299:V299"/>
    <mergeCell ref="Y299:AS299"/>
    <mergeCell ref="B301:K301"/>
    <mergeCell ref="L301:N301"/>
    <mergeCell ref="B303:K303"/>
    <mergeCell ref="L303:N303"/>
    <mergeCell ref="AM301:AS303"/>
    <mergeCell ref="AE255:AK255"/>
    <mergeCell ref="AL255:AO255"/>
    <mergeCell ref="AP255:AS255"/>
    <mergeCell ref="AE256:AK256"/>
    <mergeCell ref="AL256:AO256"/>
    <mergeCell ref="AP256:AS256"/>
    <mergeCell ref="AE257:AK257"/>
    <mergeCell ref="AL257:AO257"/>
    <mergeCell ref="AP257:AS257"/>
    <mergeCell ref="AP259:AS259"/>
    <mergeCell ref="AE260:AK260"/>
    <mergeCell ref="AL260:AO260"/>
    <mergeCell ref="AP260:AS260"/>
    <mergeCell ref="AE261:AK261"/>
    <mergeCell ref="AL261:AO261"/>
    <mergeCell ref="AP261:AS261"/>
    <mergeCell ref="AP258:AS258"/>
    <mergeCell ref="AE259:AK259"/>
    <mergeCell ref="AL259:AO259"/>
    <mergeCell ref="AE262:AK262"/>
    <mergeCell ref="AL262:AO262"/>
    <mergeCell ref="AP262:AS262"/>
    <mergeCell ref="AE263:AK263"/>
    <mergeCell ref="AL263:AO263"/>
    <mergeCell ref="AP263:AS263"/>
    <mergeCell ref="AE242:AK242"/>
    <mergeCell ref="AL242:AO242"/>
    <mergeCell ref="AP242:AS242"/>
    <mergeCell ref="AE243:AK243"/>
    <mergeCell ref="AL243:AO243"/>
    <mergeCell ref="AP243:AS243"/>
    <mergeCell ref="AE244:AK244"/>
    <mergeCell ref="AL244:AO244"/>
    <mergeCell ref="AP244:AS244"/>
    <mergeCell ref="AE245:AK245"/>
    <mergeCell ref="AL245:AO245"/>
    <mergeCell ref="AP245:AS245"/>
    <mergeCell ref="AE246:AK246"/>
    <mergeCell ref="AL246:AO246"/>
    <mergeCell ref="AP246:AS246"/>
    <mergeCell ref="AE258:AK258"/>
    <mergeCell ref="AL258:AO258"/>
    <mergeCell ref="AE253:AK253"/>
    <mergeCell ref="AL253:AO253"/>
    <mergeCell ref="AP253:AS253"/>
    <mergeCell ref="AE254:AK254"/>
    <mergeCell ref="AL254:AO254"/>
    <mergeCell ref="AP254:AS254"/>
    <mergeCell ref="AE251:AS251"/>
    <mergeCell ref="AE249:AQ249"/>
    <mergeCell ref="AR249:AS249"/>
    <mergeCell ref="AL247:AO247"/>
    <mergeCell ref="AP247:AS247"/>
    <mergeCell ref="AE112:AK112"/>
    <mergeCell ref="AL112:AO112"/>
    <mergeCell ref="AP112:AS112"/>
    <mergeCell ref="AE113:AK113"/>
    <mergeCell ref="AL113:AO113"/>
    <mergeCell ref="AP113:AS113"/>
    <mergeCell ref="B167:AS167"/>
    <mergeCell ref="AE114:AK114"/>
    <mergeCell ref="AL114:AO114"/>
    <mergeCell ref="AP114:AS114"/>
    <mergeCell ref="AE115:AK115"/>
    <mergeCell ref="AL115:AO115"/>
    <mergeCell ref="AP115:AS115"/>
    <mergeCell ref="AP184:AS184"/>
    <mergeCell ref="AP186:AS186"/>
    <mergeCell ref="AH195:AJ195"/>
    <mergeCell ref="AK195:AM195"/>
    <mergeCell ref="AE247:AK247"/>
    <mergeCell ref="AE206:AK206"/>
    <mergeCell ref="AL206:AO206"/>
    <mergeCell ref="AP206:AS206"/>
    <mergeCell ref="AH196:AJ196"/>
    <mergeCell ref="AD190:AS190"/>
    <mergeCell ref="AQ197:AS197"/>
    <mergeCell ref="AK193:AM193"/>
    <mergeCell ref="AL108:AO108"/>
    <mergeCell ref="AP108:AS108"/>
    <mergeCell ref="AE108:AK108"/>
    <mergeCell ref="AE110:AK110"/>
    <mergeCell ref="AL110:AO110"/>
    <mergeCell ref="AP110:AS110"/>
    <mergeCell ref="AE111:AK111"/>
    <mergeCell ref="AL111:AO111"/>
    <mergeCell ref="AP111:AS111"/>
    <mergeCell ref="AE109:AS109"/>
    <mergeCell ref="AN193:AP193"/>
    <mergeCell ref="AQ193:AS193"/>
    <mergeCell ref="AH192:AM192"/>
    <mergeCell ref="AK196:AM196"/>
    <mergeCell ref="AH193:AJ193"/>
    <mergeCell ref="AP103:AS103"/>
    <mergeCell ref="AL103:AO103"/>
    <mergeCell ref="AE103:AK103"/>
    <mergeCell ref="AE104:AK104"/>
    <mergeCell ref="AL104:AO104"/>
    <mergeCell ref="AP104:AS104"/>
    <mergeCell ref="AE105:AK105"/>
    <mergeCell ref="AE106:AK106"/>
    <mergeCell ref="AE107:AK107"/>
    <mergeCell ref="AL105:AO105"/>
    <mergeCell ref="AL106:AO106"/>
    <mergeCell ref="AL107:AO107"/>
    <mergeCell ref="AP105:AS105"/>
    <mergeCell ref="AP106:AS106"/>
    <mergeCell ref="AP107:AS107"/>
    <mergeCell ref="W61:AE61"/>
    <mergeCell ref="AO90:AS91"/>
    <mergeCell ref="AE90:AN91"/>
    <mergeCell ref="B2:K3"/>
    <mergeCell ref="M2:AS3"/>
    <mergeCell ref="M4:AS4"/>
    <mergeCell ref="B6:AS6"/>
    <mergeCell ref="B35:AS35"/>
    <mergeCell ref="B68:AS68"/>
    <mergeCell ref="W59:AS59"/>
    <mergeCell ref="W63:AE63"/>
    <mergeCell ref="W65:AE65"/>
    <mergeCell ref="AF61:AG61"/>
    <mergeCell ref="AF63:AG63"/>
    <mergeCell ref="AF65:AG65"/>
    <mergeCell ref="AI61:AS62"/>
    <mergeCell ref="AI63:AS65"/>
    <mergeCell ref="B8:AS8"/>
    <mergeCell ref="AC13:AJ13"/>
    <mergeCell ref="AC14:AJ14"/>
    <mergeCell ref="AL13:AS13"/>
    <mergeCell ref="AL14:AS14"/>
    <mergeCell ref="AD16:AJ16"/>
    <mergeCell ref="T16:AA16"/>
    <mergeCell ref="AE97:AM98"/>
    <mergeCell ref="AE94:AM95"/>
    <mergeCell ref="AN94:AS95"/>
    <mergeCell ref="AN97:AS98"/>
    <mergeCell ref="B101:AS101"/>
    <mergeCell ref="AD184:AO184"/>
    <mergeCell ref="AD186:AO186"/>
    <mergeCell ref="AD188:AO188"/>
    <mergeCell ref="AH197:AJ197"/>
    <mergeCell ref="AK197:AM197"/>
    <mergeCell ref="AD194:AG194"/>
    <mergeCell ref="AD195:AG195"/>
    <mergeCell ref="AD196:AG196"/>
    <mergeCell ref="AD197:AG197"/>
    <mergeCell ref="AN194:AP194"/>
    <mergeCell ref="AN195:AP195"/>
    <mergeCell ref="AN196:AP196"/>
    <mergeCell ref="AN197:AP197"/>
    <mergeCell ref="AP188:AS188"/>
    <mergeCell ref="AQ194:AS194"/>
    <mergeCell ref="AQ195:AS195"/>
    <mergeCell ref="AQ196:AS196"/>
    <mergeCell ref="AH194:AJ194"/>
    <mergeCell ref="AK194:AM194"/>
    <mergeCell ref="AE208:AS208"/>
    <mergeCell ref="AE209:AK209"/>
    <mergeCell ref="AL209:AO209"/>
    <mergeCell ref="AP209:AS209"/>
    <mergeCell ref="AP202:AS202"/>
    <mergeCell ref="AE203:AK203"/>
    <mergeCell ref="AL203:AO203"/>
    <mergeCell ref="AP203:AS203"/>
    <mergeCell ref="AE204:AK204"/>
    <mergeCell ref="AL204:AO204"/>
    <mergeCell ref="AP204:AS204"/>
    <mergeCell ref="AE205:AK205"/>
    <mergeCell ref="AL205:AO205"/>
    <mergeCell ref="AP205:AS205"/>
    <mergeCell ref="B200:AS200"/>
    <mergeCell ref="AE202:AK202"/>
    <mergeCell ref="AL202:AO202"/>
    <mergeCell ref="AN192:AS192"/>
    <mergeCell ref="AE207:AK207"/>
    <mergeCell ref="AL207:AO207"/>
    <mergeCell ref="AP207:AS207"/>
    <mergeCell ref="AL241:AO241"/>
    <mergeCell ref="AP241:AS241"/>
    <mergeCell ref="AE235:AS235"/>
    <mergeCell ref="AE211:AK211"/>
    <mergeCell ref="AL211:AO211"/>
    <mergeCell ref="AP211:AS211"/>
    <mergeCell ref="AE212:AK212"/>
    <mergeCell ref="AL212:AO212"/>
    <mergeCell ref="AP212:AS212"/>
    <mergeCell ref="B233:AS233"/>
    <mergeCell ref="AE213:AK213"/>
    <mergeCell ref="AL213:AO213"/>
    <mergeCell ref="AP213:AS213"/>
    <mergeCell ref="AE214:AK214"/>
    <mergeCell ref="AL214:AO214"/>
    <mergeCell ref="AP214:AS214"/>
    <mergeCell ref="AE237:AK237"/>
    <mergeCell ref="AL237:AO237"/>
    <mergeCell ref="AL238:AO238"/>
    <mergeCell ref="AP238:AS238"/>
    <mergeCell ref="AE239:AK239"/>
    <mergeCell ref="AL239:AO239"/>
    <mergeCell ref="AP239:AS239"/>
    <mergeCell ref="AE240:AK240"/>
    <mergeCell ref="AL240:AO240"/>
    <mergeCell ref="AP240:AS240"/>
    <mergeCell ref="AP237:AS237"/>
    <mergeCell ref="AE238:AK238"/>
    <mergeCell ref="AE210:AK210"/>
    <mergeCell ref="AL210:AO210"/>
    <mergeCell ref="AP210:AS210"/>
    <mergeCell ref="AE241:AK241"/>
    <mergeCell ref="B9:I9"/>
    <mergeCell ref="K9:R9"/>
    <mergeCell ref="T9:AA9"/>
    <mergeCell ref="AC9:AJ9"/>
    <mergeCell ref="AL9:AS9"/>
    <mergeCell ref="B10:I10"/>
    <mergeCell ref="K10:R10"/>
    <mergeCell ref="T10:AA10"/>
    <mergeCell ref="AC10:AJ10"/>
    <mergeCell ref="AL10:AS10"/>
    <mergeCell ref="B13:I13"/>
    <mergeCell ref="B14:I15"/>
    <mergeCell ref="B16:I16"/>
    <mergeCell ref="B17:I17"/>
    <mergeCell ref="K13:R13"/>
    <mergeCell ref="K14:R15"/>
    <mergeCell ref="K16:R16"/>
    <mergeCell ref="K17:R17"/>
    <mergeCell ref="T13:AA13"/>
    <mergeCell ref="T14:AA15"/>
  </mergeCells>
  <conditionalFormatting sqref="AF65:AG65">
    <cfRule type="expression" dxfId="37" priority="36">
      <formula>AND($AF$65&gt;0, NOT($AF$65=""))</formula>
    </cfRule>
  </conditionalFormatting>
  <conditionalFormatting sqref="AI63:AS65">
    <cfRule type="expression" dxfId="36" priority="34">
      <formula>AND($AI$63&gt;1, NOT($AI$63=""))</formula>
    </cfRule>
    <cfRule type="expression" dxfId="35" priority="35">
      <formula>$AI$63&lt;=1</formula>
    </cfRule>
  </conditionalFormatting>
  <conditionalFormatting sqref="AP108:AS108">
    <cfRule type="expression" dxfId="34" priority="32">
      <formula>AP108&gt;AL108</formula>
    </cfRule>
    <cfRule type="expression" dxfId="33" priority="33">
      <formula>AP108&lt;=AL108</formula>
    </cfRule>
  </conditionalFormatting>
  <conditionalFormatting sqref="AP115:AS115">
    <cfRule type="expression" dxfId="32" priority="30">
      <formula>AP115&gt;AL115</formula>
    </cfRule>
    <cfRule type="expression" dxfId="31" priority="31">
      <formula>AP115&lt;=AL115</formula>
    </cfRule>
  </conditionalFormatting>
  <conditionalFormatting sqref="AN194:AP195 AQ194:AS197">
    <cfRule type="expression" dxfId="30" priority="28">
      <formula>AN194&gt;AH194</formula>
    </cfRule>
    <cfRule type="expression" dxfId="29" priority="29">
      <formula>AN194&lt;=AH194</formula>
    </cfRule>
  </conditionalFormatting>
  <conditionalFormatting sqref="AP188:AS188">
    <cfRule type="expression" dxfId="28" priority="26">
      <formula>$AP$188=$AP$186</formula>
    </cfRule>
    <cfRule type="expression" dxfId="27" priority="27">
      <formula>$AP$188&lt;$AP$186</formula>
    </cfRule>
  </conditionalFormatting>
  <conditionalFormatting sqref="AP207:AS207">
    <cfRule type="expression" dxfId="26" priority="24">
      <formula>AP207&gt;AL207</formula>
    </cfRule>
    <cfRule type="expression" dxfId="25" priority="25">
      <formula>AP207&lt;=AL207</formula>
    </cfRule>
  </conditionalFormatting>
  <conditionalFormatting sqref="AP214:AS214">
    <cfRule type="expression" dxfId="24" priority="22">
      <formula>AP214&gt;AL214</formula>
    </cfRule>
    <cfRule type="expression" dxfId="23" priority="23">
      <formula>AP214&lt;=AL214</formula>
    </cfRule>
  </conditionalFormatting>
  <conditionalFormatting sqref="AP247:AS247">
    <cfRule type="expression" dxfId="22" priority="20">
      <formula>AP247&gt;AL247</formula>
    </cfRule>
    <cfRule type="expression" dxfId="21" priority="21">
      <formula>AP247&lt;=AL247</formula>
    </cfRule>
  </conditionalFormatting>
  <conditionalFormatting sqref="AP263:AS263">
    <cfRule type="expression" dxfId="20" priority="18">
      <formula>AP263&gt;AL263</formula>
    </cfRule>
    <cfRule type="expression" dxfId="19" priority="19">
      <formula>AP263&lt;=AL263</formula>
    </cfRule>
  </conditionalFormatting>
  <conditionalFormatting sqref="AP246:AS246">
    <cfRule type="expression" dxfId="18" priority="17">
      <formula>AND($AP$246&gt;0, NOT($AP$246=""))</formula>
    </cfRule>
  </conditionalFormatting>
  <conditionalFormatting sqref="AP262:AS262">
    <cfRule type="expression" dxfId="17" priority="16">
      <formula>AND($AP$262&gt;0, NOT($AP$262=""))</formula>
    </cfRule>
  </conditionalFormatting>
  <conditionalFormatting sqref="L301:N301">
    <cfRule type="expression" dxfId="16" priority="13">
      <formula>AND($L$301&gt;0, NOT($L$301=""))</formula>
    </cfRule>
  </conditionalFormatting>
  <conditionalFormatting sqref="AI305:AK305">
    <cfRule type="expression" dxfId="15" priority="10">
      <formula>AND($AI$305&gt;0, NOT($AI$305=""))</formula>
    </cfRule>
  </conditionalFormatting>
  <conditionalFormatting sqref="AM301:AS305">
    <cfRule type="expression" dxfId="14" priority="9">
      <formula>NOT(AM301="")</formula>
    </cfRule>
  </conditionalFormatting>
  <conditionalFormatting sqref="AF301:AK301">
    <cfRule type="expression" dxfId="13" priority="8">
      <formula>$AF$301&lt;$AF$303</formula>
    </cfRule>
  </conditionalFormatting>
  <conditionalFormatting sqref="B10:I10 K10:R10 T10:AA10 AC10:AJ10 AL10:AS10">
    <cfRule type="expression" dxfId="12" priority="5">
      <formula>B10=$BB$11</formula>
    </cfRule>
    <cfRule type="expression" dxfId="11" priority="6">
      <formula>B10=$BB$10</formula>
    </cfRule>
    <cfRule type="expression" dxfId="10" priority="7">
      <formula>B10=$BB$9</formula>
    </cfRule>
  </conditionalFormatting>
  <conditionalFormatting sqref="AC14">
    <cfRule type="dataBar" priority="4">
      <dataBar>
        <cfvo type="num" val="0"/>
        <cfvo type="num" val="1"/>
        <color rgb="FF2A713D"/>
      </dataBar>
      <extLst>
        <ext xmlns:x14="http://schemas.microsoft.com/office/spreadsheetml/2009/9/main" uri="{B025F937-C7B1-47D3-B67F-A62EFF666E3E}">
          <x14:id>{94937E4D-71BC-4CF3-902C-5C6EE710E706}</x14:id>
        </ext>
      </extLst>
    </cfRule>
  </conditionalFormatting>
  <conditionalFormatting sqref="AL14">
    <cfRule type="dataBar" priority="3">
      <dataBar>
        <cfvo type="num" val="0"/>
        <cfvo type="num" val="1"/>
        <color rgb="FFAF240D"/>
      </dataBar>
      <extLst>
        <ext xmlns:x14="http://schemas.microsoft.com/office/spreadsheetml/2009/9/main" uri="{B025F937-C7B1-47D3-B67F-A62EFF666E3E}">
          <x14:id>{129150D2-6308-433C-BF7D-6323AA58F610}</x14:id>
        </ext>
      </extLst>
    </cfRule>
  </conditionalFormatting>
  <pageMargins left="0.7" right="0.7" top="0.75" bottom="0.75" header="0.3" footer="0.3"/>
  <pageSetup paperSize="9"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dataBar" id="{94937E4D-71BC-4CF3-902C-5C6EE710E706}">
            <x14:dataBar minLength="0" maxLength="100" gradient="0">
              <x14:cfvo type="num">
                <xm:f>0</xm:f>
              </x14:cfvo>
              <x14:cfvo type="num">
                <xm:f>1</xm:f>
              </x14:cfvo>
              <x14:negativeFillColor rgb="FFFF0000"/>
              <x14:axisColor rgb="FF000000"/>
            </x14:dataBar>
          </x14:cfRule>
          <xm:sqref>AC14</xm:sqref>
        </x14:conditionalFormatting>
        <x14:conditionalFormatting xmlns:xm="http://schemas.microsoft.com/office/excel/2006/main">
          <x14:cfRule type="dataBar" id="{129150D2-6308-433C-BF7D-6323AA58F610}">
            <x14:dataBar minLength="0" maxLength="100" gradient="0">
              <x14:cfvo type="num">
                <xm:f>0</xm:f>
              </x14:cfvo>
              <x14:cfvo type="num">
                <xm:f>1</xm:f>
              </x14:cfvo>
              <x14:negativeFillColor rgb="FFFF0000"/>
              <x14:axisColor rgb="FF000000"/>
            </x14:dataBar>
          </x14:cfRule>
          <xm:sqref>AL14</xm:sqref>
        </x14:conditionalFormatting>
        <x14:conditionalFormatting xmlns:xm="http://schemas.microsoft.com/office/excel/2006/main">
          <x14:cfRule type="expression" priority="14" id="{000CB98D-E4E1-4635-BD9D-FDD1F940D36C}">
            <xm:f>$AR$249='Client Contact'!$O$6</xm:f>
            <x14:dxf>
              <font>
                <b/>
                <i val="0"/>
                <color rgb="FFFF0000"/>
              </font>
            </x14:dxf>
          </x14:cfRule>
          <x14:cfRule type="expression" priority="15" id="{A6EB007D-A554-46B1-AB01-AFB315D4EEAF}">
            <xm:f>$AR$249='Client Contact'!$O$5</xm:f>
            <x14:dxf>
              <font>
                <b/>
                <i val="0"/>
                <color rgb="FF00B050"/>
              </font>
            </x14:dxf>
          </x14:cfRule>
          <xm:sqref>AR249:AS249</xm:sqref>
        </x14:conditionalFormatting>
        <x14:conditionalFormatting xmlns:xm="http://schemas.microsoft.com/office/excel/2006/main">
          <x14:cfRule type="expression" priority="1" id="{77F0362F-B867-49B1-BE60-8555193CEBD6}">
            <xm:f>AC16=Expenses!$L$6</xm:f>
            <x14:dxf>
              <font>
                <b/>
                <i val="0"/>
                <color rgb="FFFF0000"/>
              </font>
            </x14:dxf>
          </x14:cfRule>
          <x14:cfRule type="expression" priority="2" id="{87696190-D7B4-47B1-9759-9D115788DBE3}">
            <xm:f>AC16=Expenses!$L$5</xm:f>
            <x14:dxf>
              <font>
                <b/>
                <i val="0"/>
                <color rgb="FF00B050"/>
              </font>
            </x14:dxf>
          </x14:cfRule>
          <xm:sqref>AC16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DEAC-CEF9-49FC-A80E-12E12813107F}">
  <sheetPr>
    <tabColor theme="1"/>
  </sheetPr>
  <dimension ref="A1:CG66"/>
  <sheetViews>
    <sheetView zoomScaleNormal="100" workbookViewId="0"/>
  </sheetViews>
  <sheetFormatPr defaultColWidth="0" defaultRowHeight="15" zeroHeight="1" x14ac:dyDescent="0.25"/>
  <cols>
    <col min="1" max="46" width="2.85546875" style="1" customWidth="1"/>
    <col min="47" max="56" width="2.85546875" style="1" hidden="1" customWidth="1"/>
    <col min="57" max="57" width="14.28515625" style="1" hidden="1" customWidth="1"/>
    <col min="58" max="58" width="2.85546875" style="1" hidden="1" customWidth="1"/>
    <col min="59" max="59" width="8.5703125" style="1" hidden="1" customWidth="1"/>
    <col min="60" max="60" width="2.85546875" style="1" hidden="1" customWidth="1"/>
    <col min="61" max="62" width="8.5703125" style="1" hidden="1" customWidth="1"/>
    <col min="63" max="63" width="2.85546875" style="1" hidden="1" customWidth="1"/>
    <col min="64" max="65" width="8.5703125" style="1" hidden="1" customWidth="1"/>
    <col min="66" max="66" width="2.85546875" style="1" hidden="1" customWidth="1"/>
    <col min="67" max="68" width="8.5703125" style="1" hidden="1" customWidth="1"/>
    <col min="69" max="69" width="2.85546875" style="1" hidden="1" customWidth="1"/>
    <col min="70" max="71" width="8.5703125" style="1" hidden="1" customWidth="1"/>
    <col min="72" max="72" width="2.85546875" style="1" hidden="1" customWidth="1"/>
    <col min="73" max="74" width="8.5703125" style="1" hidden="1" customWidth="1"/>
    <col min="75" max="75" width="2.85546875" style="1" hidden="1" customWidth="1"/>
    <col min="76" max="77" width="8.5703125" style="1" hidden="1" customWidth="1"/>
    <col min="78" max="78" width="2.85546875" style="1" hidden="1" customWidth="1"/>
    <col min="79" max="80" width="8.5703125" style="1" hidden="1" customWidth="1"/>
    <col min="81" max="81" width="2.85546875" style="1" hidden="1" customWidth="1"/>
    <col min="82" max="83" width="8.5703125" style="1" hidden="1" customWidth="1"/>
    <col min="84" max="84" width="2.85546875" style="1" hidden="1" customWidth="1"/>
    <col min="85" max="85" width="11.42578125" style="1" hidden="1" customWidth="1"/>
    <col min="86" max="16384" width="2.85546875" style="1" hidden="1"/>
  </cols>
  <sheetData>
    <row r="1" spans="1:57"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row>
    <row r="2" spans="1:57" x14ac:dyDescent="0.25">
      <c r="A2" s="14"/>
      <c r="B2" s="959" t="s">
        <v>294</v>
      </c>
      <c r="C2" s="960"/>
      <c r="D2" s="960"/>
      <c r="E2" s="960"/>
      <c r="F2" s="960"/>
      <c r="G2" s="960"/>
      <c r="H2" s="960"/>
      <c r="I2" s="960"/>
      <c r="J2" s="960"/>
      <c r="K2" s="961"/>
      <c r="L2" s="14"/>
      <c r="M2" s="14"/>
      <c r="N2" s="601" t="s">
        <v>428</v>
      </c>
      <c r="O2" s="602"/>
      <c r="P2" s="602"/>
      <c r="Q2" s="602"/>
      <c r="R2" s="602"/>
      <c r="S2" s="602"/>
      <c r="T2" s="602"/>
      <c r="U2" s="602"/>
      <c r="V2" s="602"/>
      <c r="W2" s="602"/>
      <c r="X2" s="602"/>
      <c r="Y2" s="602"/>
      <c r="Z2" s="602"/>
      <c r="AA2" s="602"/>
      <c r="AB2" s="602"/>
      <c r="AC2" s="602"/>
      <c r="AD2" s="602"/>
      <c r="AE2" s="602"/>
      <c r="AF2" s="602"/>
      <c r="AG2" s="602"/>
      <c r="AH2" s="602"/>
      <c r="AI2" s="602"/>
      <c r="AJ2" s="602"/>
      <c r="AK2" s="602"/>
      <c r="AL2" s="602"/>
      <c r="AM2" s="602"/>
      <c r="AN2" s="602"/>
      <c r="AO2" s="602"/>
      <c r="AP2" s="602"/>
      <c r="AQ2" s="602"/>
      <c r="AR2" s="602"/>
      <c r="AS2" s="603"/>
      <c r="AT2" s="14"/>
    </row>
    <row r="3" spans="1:57" x14ac:dyDescent="0.25">
      <c r="A3" s="14"/>
      <c r="B3" s="962"/>
      <c r="C3" s="963"/>
      <c r="D3" s="963"/>
      <c r="E3" s="963"/>
      <c r="F3" s="963"/>
      <c r="G3" s="963"/>
      <c r="H3" s="963"/>
      <c r="I3" s="963"/>
      <c r="J3" s="963"/>
      <c r="K3" s="964"/>
      <c r="L3" s="14"/>
      <c r="M3" s="14"/>
      <c r="N3" s="607"/>
      <c r="O3" s="608"/>
      <c r="P3" s="608"/>
      <c r="Q3" s="608"/>
      <c r="R3" s="608"/>
      <c r="S3" s="608"/>
      <c r="T3" s="608"/>
      <c r="U3" s="608"/>
      <c r="V3" s="608"/>
      <c r="W3" s="608"/>
      <c r="X3" s="608"/>
      <c r="Y3" s="608"/>
      <c r="Z3" s="608"/>
      <c r="AA3" s="608"/>
      <c r="AB3" s="608"/>
      <c r="AC3" s="608"/>
      <c r="AD3" s="608"/>
      <c r="AE3" s="608"/>
      <c r="AF3" s="608"/>
      <c r="AG3" s="608"/>
      <c r="AH3" s="608"/>
      <c r="AI3" s="608"/>
      <c r="AJ3" s="608"/>
      <c r="AK3" s="608"/>
      <c r="AL3" s="608"/>
      <c r="AM3" s="608"/>
      <c r="AN3" s="608"/>
      <c r="AO3" s="608"/>
      <c r="AP3" s="608"/>
      <c r="AQ3" s="608"/>
      <c r="AR3" s="608"/>
      <c r="AS3" s="609"/>
      <c r="AT3" s="14"/>
    </row>
    <row r="4" spans="1:57" x14ac:dyDescent="0.25">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row>
    <row r="5" spans="1:57" x14ac:dyDescent="0.25">
      <c r="A5" s="14"/>
      <c r="B5" s="723" t="s">
        <v>291</v>
      </c>
      <c r="C5" s="724"/>
      <c r="D5" s="724"/>
      <c r="E5" s="724"/>
      <c r="F5" s="724"/>
      <c r="G5" s="724"/>
      <c r="H5" s="724"/>
      <c r="I5" s="724"/>
      <c r="J5" s="724"/>
      <c r="K5" s="724"/>
      <c r="L5" s="724"/>
      <c r="M5" s="724"/>
      <c r="N5" s="724"/>
      <c r="O5" s="724"/>
      <c r="P5" s="724"/>
      <c r="Q5" s="724"/>
      <c r="R5" s="724"/>
      <c r="S5" s="724"/>
      <c r="T5" s="72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5"/>
      <c r="AT5" s="14"/>
    </row>
    <row r="6" spans="1:57" x14ac:dyDescent="0.25">
      <c r="A6" s="14"/>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row>
    <row r="7" spans="1:57" x14ac:dyDescent="0.25">
      <c r="A7" s="14"/>
      <c r="B7" s="601" t="s">
        <v>289</v>
      </c>
      <c r="C7" s="602"/>
      <c r="D7" s="602"/>
      <c r="E7" s="602"/>
      <c r="F7" s="603"/>
      <c r="G7" s="601" t="s">
        <v>58</v>
      </c>
      <c r="H7" s="602"/>
      <c r="I7" s="602"/>
      <c r="J7" s="602"/>
      <c r="K7" s="603"/>
      <c r="L7" s="14"/>
      <c r="M7" s="601" t="s">
        <v>57</v>
      </c>
      <c r="N7" s="602"/>
      <c r="O7" s="602"/>
      <c r="P7" s="602"/>
      <c r="Q7" s="603"/>
      <c r="R7" s="14"/>
      <c r="S7" s="14"/>
      <c r="T7" s="14"/>
      <c r="U7" s="14"/>
      <c r="V7" s="14"/>
      <c r="W7" s="14"/>
      <c r="X7" s="14"/>
      <c r="Y7" s="14"/>
      <c r="Z7" s="14"/>
      <c r="AA7" s="14"/>
      <c r="AB7" s="590" t="s">
        <v>45</v>
      </c>
      <c r="AC7" s="590"/>
      <c r="AD7" s="590"/>
      <c r="AE7" s="590"/>
      <c r="AF7" s="14"/>
      <c r="AG7" s="14"/>
      <c r="AH7" s="601" t="s">
        <v>425</v>
      </c>
      <c r="AI7" s="602"/>
      <c r="AJ7" s="602"/>
      <c r="AK7" s="602"/>
      <c r="AL7" s="602"/>
      <c r="AM7" s="602"/>
      <c r="AN7" s="602"/>
      <c r="AO7" s="602"/>
      <c r="AP7" s="602"/>
      <c r="AQ7" s="602"/>
      <c r="AR7" s="602"/>
      <c r="AS7" s="603"/>
      <c r="AT7" s="14"/>
    </row>
    <row r="8" spans="1:57" ht="15" customHeight="1" x14ac:dyDescent="0.25">
      <c r="A8" s="14"/>
      <c r="B8" s="604"/>
      <c r="C8" s="605"/>
      <c r="D8" s="605"/>
      <c r="E8" s="605"/>
      <c r="F8" s="606"/>
      <c r="G8" s="604"/>
      <c r="H8" s="605"/>
      <c r="I8" s="605"/>
      <c r="J8" s="605"/>
      <c r="K8" s="606"/>
      <c r="L8" s="14"/>
      <c r="M8" s="604"/>
      <c r="N8" s="605"/>
      <c r="O8" s="605"/>
      <c r="P8" s="605"/>
      <c r="Q8" s="606"/>
      <c r="R8" s="14"/>
      <c r="S8" s="14"/>
      <c r="T8" s="525" t="s">
        <v>188</v>
      </c>
      <c r="U8" s="526"/>
      <c r="V8" s="526"/>
      <c r="W8" s="526"/>
      <c r="X8" s="526"/>
      <c r="Y8" s="526"/>
      <c r="Z8" s="526"/>
      <c r="AA8" s="533"/>
      <c r="AB8" s="943">
        <v>8.3333333333333329E-2</v>
      </c>
      <c r="AC8" s="944"/>
      <c r="AD8" s="944"/>
      <c r="AE8" s="945"/>
      <c r="AF8" s="14"/>
      <c r="AG8" s="14"/>
      <c r="AH8" s="604"/>
      <c r="AI8" s="605"/>
      <c r="AJ8" s="605"/>
      <c r="AK8" s="605"/>
      <c r="AL8" s="605"/>
      <c r="AM8" s="605"/>
      <c r="AN8" s="605"/>
      <c r="AO8" s="605"/>
      <c r="AP8" s="605"/>
      <c r="AQ8" s="605"/>
      <c r="AR8" s="605"/>
      <c r="AS8" s="606"/>
      <c r="AT8" s="14"/>
    </row>
    <row r="9" spans="1:57" ht="15" customHeight="1" x14ac:dyDescent="0.25">
      <c r="A9" s="14"/>
      <c r="B9" s="604"/>
      <c r="C9" s="605"/>
      <c r="D9" s="605"/>
      <c r="E9" s="605"/>
      <c r="F9" s="606"/>
      <c r="G9" s="604"/>
      <c r="H9" s="605"/>
      <c r="I9" s="605"/>
      <c r="J9" s="605"/>
      <c r="K9" s="606"/>
      <c r="L9" s="14"/>
      <c r="M9" s="604"/>
      <c r="N9" s="605"/>
      <c r="O9" s="605"/>
      <c r="P9" s="605"/>
      <c r="Q9" s="606"/>
      <c r="R9" s="14"/>
      <c r="S9" s="14"/>
      <c r="T9" s="14"/>
      <c r="U9" s="14"/>
      <c r="V9" s="14"/>
      <c r="W9" s="14"/>
      <c r="X9" s="14"/>
      <c r="Y9" s="14"/>
      <c r="Z9" s="14"/>
      <c r="AA9" s="14"/>
      <c r="AB9" s="14"/>
      <c r="AC9" s="14"/>
      <c r="AD9" s="14"/>
      <c r="AE9" s="14"/>
      <c r="AF9" s="14"/>
      <c r="AG9" s="14"/>
      <c r="AH9" s="604"/>
      <c r="AI9" s="605"/>
      <c r="AJ9" s="605"/>
      <c r="AK9" s="605"/>
      <c r="AL9" s="605"/>
      <c r="AM9" s="605"/>
      <c r="AN9" s="605"/>
      <c r="AO9" s="605"/>
      <c r="AP9" s="605"/>
      <c r="AQ9" s="605"/>
      <c r="AR9" s="605"/>
      <c r="AS9" s="606"/>
      <c r="AT9" s="14"/>
    </row>
    <row r="10" spans="1:57" x14ac:dyDescent="0.25">
      <c r="A10" s="14"/>
      <c r="B10" s="604"/>
      <c r="C10" s="605"/>
      <c r="D10" s="605"/>
      <c r="E10" s="605"/>
      <c r="F10" s="606"/>
      <c r="G10" s="604"/>
      <c r="H10" s="605"/>
      <c r="I10" s="605"/>
      <c r="J10" s="605"/>
      <c r="K10" s="606"/>
      <c r="L10" s="14"/>
      <c r="M10" s="604"/>
      <c r="N10" s="605"/>
      <c r="O10" s="605"/>
      <c r="P10" s="605"/>
      <c r="Q10" s="606"/>
      <c r="R10" s="14"/>
      <c r="S10" s="14"/>
      <c r="T10" s="14"/>
      <c r="U10" s="14"/>
      <c r="V10" s="14"/>
      <c r="W10" s="14"/>
      <c r="X10" s="14"/>
      <c r="Y10" s="14"/>
      <c r="Z10" s="14"/>
      <c r="AA10" s="14"/>
      <c r="AB10" s="14"/>
      <c r="AC10" s="14"/>
      <c r="AD10" s="14"/>
      <c r="AE10" s="14"/>
      <c r="AF10" s="14"/>
      <c r="AG10" s="14"/>
      <c r="AH10" s="604"/>
      <c r="AI10" s="605"/>
      <c r="AJ10" s="605"/>
      <c r="AK10" s="605"/>
      <c r="AL10" s="605"/>
      <c r="AM10" s="605"/>
      <c r="AN10" s="605"/>
      <c r="AO10" s="605"/>
      <c r="AP10" s="605"/>
      <c r="AQ10" s="605"/>
      <c r="AR10" s="605"/>
      <c r="AS10" s="606"/>
      <c r="AT10" s="14"/>
    </row>
    <row r="11" spans="1:57" x14ac:dyDescent="0.25">
      <c r="A11" s="14"/>
      <c r="B11" s="607"/>
      <c r="C11" s="608"/>
      <c r="D11" s="608"/>
      <c r="E11" s="608"/>
      <c r="F11" s="609"/>
      <c r="G11" s="607"/>
      <c r="H11" s="608"/>
      <c r="I11" s="608"/>
      <c r="J11" s="608"/>
      <c r="K11" s="609"/>
      <c r="L11" s="14"/>
      <c r="M11" s="607"/>
      <c r="N11" s="608"/>
      <c r="O11" s="608"/>
      <c r="P11" s="608"/>
      <c r="Q11" s="609"/>
      <c r="R11" s="14"/>
      <c r="S11" s="14"/>
      <c r="T11" s="642" t="s">
        <v>290</v>
      </c>
      <c r="U11" s="643"/>
      <c r="V11" s="643"/>
      <c r="W11" s="643"/>
      <c r="X11" s="643"/>
      <c r="Y11" s="644"/>
      <c r="Z11" s="642" t="s">
        <v>107</v>
      </c>
      <c r="AA11" s="643"/>
      <c r="AB11" s="643"/>
      <c r="AC11" s="644"/>
      <c r="AD11" s="14"/>
      <c r="AE11" s="14"/>
      <c r="AF11" s="14"/>
      <c r="AG11" s="14"/>
      <c r="AH11" s="604"/>
      <c r="AI11" s="605"/>
      <c r="AJ11" s="605"/>
      <c r="AK11" s="605"/>
      <c r="AL11" s="605"/>
      <c r="AM11" s="605"/>
      <c r="AN11" s="605"/>
      <c r="AO11" s="605"/>
      <c r="AP11" s="605"/>
      <c r="AQ11" s="605"/>
      <c r="AR11" s="605"/>
      <c r="AS11" s="606"/>
      <c r="AT11" s="14"/>
    </row>
    <row r="12" spans="1:57" x14ac:dyDescent="0.25">
      <c r="A12" s="14"/>
      <c r="B12" s="642" t="s">
        <v>46</v>
      </c>
      <c r="C12" s="643"/>
      <c r="D12" s="643"/>
      <c r="E12" s="643"/>
      <c r="F12" s="644"/>
      <c r="G12" s="642" t="s">
        <v>47</v>
      </c>
      <c r="H12" s="643"/>
      <c r="I12" s="643"/>
      <c r="J12" s="643"/>
      <c r="K12" s="644"/>
      <c r="L12" s="14"/>
      <c r="M12" s="642" t="s">
        <v>52</v>
      </c>
      <c r="N12" s="643"/>
      <c r="O12" s="643"/>
      <c r="P12" s="643"/>
      <c r="Q12" s="644"/>
      <c r="R12" s="14"/>
      <c r="S12" s="14"/>
      <c r="T12" s="908" t="s">
        <v>24</v>
      </c>
      <c r="U12" s="909"/>
      <c r="V12" s="909"/>
      <c r="W12" s="909"/>
      <c r="X12" s="909"/>
      <c r="Y12" s="909"/>
      <c r="Z12" s="645">
        <v>20</v>
      </c>
      <c r="AA12" s="646"/>
      <c r="AB12" s="646"/>
      <c r="AC12" s="647"/>
      <c r="AD12" s="14"/>
      <c r="AE12" s="14"/>
      <c r="AF12" s="14"/>
      <c r="AG12" s="14"/>
      <c r="AH12" s="604"/>
      <c r="AI12" s="605"/>
      <c r="AJ12" s="605"/>
      <c r="AK12" s="605"/>
      <c r="AL12" s="605"/>
      <c r="AM12" s="605"/>
      <c r="AN12" s="605"/>
      <c r="AO12" s="605"/>
      <c r="AP12" s="605"/>
      <c r="AQ12" s="605"/>
      <c r="AR12" s="605"/>
      <c r="AS12" s="606"/>
      <c r="AT12" s="14"/>
      <c r="BE12" s="38" t="s">
        <v>50</v>
      </c>
    </row>
    <row r="13" spans="1:57" x14ac:dyDescent="0.25">
      <c r="A13" s="14"/>
      <c r="B13" s="926" t="s">
        <v>457</v>
      </c>
      <c r="C13" s="924"/>
      <c r="D13" s="924"/>
      <c r="E13" s="924"/>
      <c r="F13" s="925"/>
      <c r="G13" s="924" t="s">
        <v>51</v>
      </c>
      <c r="H13" s="924"/>
      <c r="I13" s="924"/>
      <c r="J13" s="924"/>
      <c r="K13" s="925"/>
      <c r="L13" s="14"/>
      <c r="M13" s="645">
        <v>1.25</v>
      </c>
      <c r="N13" s="646"/>
      <c r="O13" s="646"/>
      <c r="P13" s="646"/>
      <c r="Q13" s="647"/>
      <c r="R13" s="14"/>
      <c r="S13" s="14"/>
      <c r="T13" s="910" t="s">
        <v>28</v>
      </c>
      <c r="U13" s="911"/>
      <c r="V13" s="911"/>
      <c r="W13" s="911"/>
      <c r="X13" s="911"/>
      <c r="Y13" s="911"/>
      <c r="Z13" s="654">
        <v>50</v>
      </c>
      <c r="AA13" s="655"/>
      <c r="AB13" s="655"/>
      <c r="AC13" s="656"/>
      <c r="AD13" s="14"/>
      <c r="AE13" s="14"/>
      <c r="AF13" s="14"/>
      <c r="AG13" s="14"/>
      <c r="AH13" s="604"/>
      <c r="AI13" s="605"/>
      <c r="AJ13" s="605"/>
      <c r="AK13" s="605"/>
      <c r="AL13" s="605"/>
      <c r="AM13" s="605"/>
      <c r="AN13" s="605"/>
      <c r="AO13" s="605"/>
      <c r="AP13" s="605"/>
      <c r="AQ13" s="605"/>
      <c r="AR13" s="605"/>
      <c r="AS13" s="606"/>
      <c r="AT13" s="14"/>
      <c r="BB13" s="38" t="str">
        <f t="shared" ref="BB13:BB20" si="0">IF(B13="", "", IF(COUNTIF($B$13:$B$20, $B13)&gt;1, "X", ""))</f>
        <v/>
      </c>
      <c r="BC13" s="38" t="str">
        <f t="shared" ref="BC13:BC20" si="1">IF(AND($G13=$BE$13, $M13=""), "X", IF($G13=$BE$12, "Y", ""))</f>
        <v/>
      </c>
      <c r="BE13" s="40" t="s">
        <v>51</v>
      </c>
    </row>
    <row r="14" spans="1:57" x14ac:dyDescent="0.25">
      <c r="A14" s="14"/>
      <c r="B14" s="918" t="s">
        <v>461</v>
      </c>
      <c r="C14" s="919"/>
      <c r="D14" s="919"/>
      <c r="E14" s="919"/>
      <c r="F14" s="920"/>
      <c r="G14" s="919" t="s">
        <v>51</v>
      </c>
      <c r="H14" s="919"/>
      <c r="I14" s="919"/>
      <c r="J14" s="919"/>
      <c r="K14" s="920"/>
      <c r="L14" s="14"/>
      <c r="M14" s="598">
        <v>3</v>
      </c>
      <c r="N14" s="599"/>
      <c r="O14" s="599"/>
      <c r="P14" s="599"/>
      <c r="Q14" s="600"/>
      <c r="R14" s="14"/>
      <c r="S14" s="14"/>
      <c r="T14" s="14"/>
      <c r="U14" s="14"/>
      <c r="V14" s="14"/>
      <c r="W14" s="14"/>
      <c r="X14" s="14"/>
      <c r="Y14" s="14"/>
      <c r="Z14" s="14"/>
      <c r="AA14" s="14"/>
      <c r="AB14" s="14"/>
      <c r="AC14" s="14"/>
      <c r="AD14" s="14"/>
      <c r="AE14" s="14"/>
      <c r="AF14" s="14"/>
      <c r="AG14" s="14"/>
      <c r="AH14" s="604"/>
      <c r="AI14" s="605"/>
      <c r="AJ14" s="605"/>
      <c r="AK14" s="605"/>
      <c r="AL14" s="605"/>
      <c r="AM14" s="605"/>
      <c r="AN14" s="605"/>
      <c r="AO14" s="605"/>
      <c r="AP14" s="605"/>
      <c r="AQ14" s="605"/>
      <c r="AR14" s="605"/>
      <c r="AS14" s="606"/>
      <c r="AT14" s="14"/>
      <c r="BB14" s="39" t="str">
        <f t="shared" si="0"/>
        <v/>
      </c>
      <c r="BC14" s="39" t="str">
        <f t="shared" si="1"/>
        <v/>
      </c>
    </row>
    <row r="15" spans="1:57" x14ac:dyDescent="0.25">
      <c r="A15" s="14"/>
      <c r="B15" s="918" t="s">
        <v>455</v>
      </c>
      <c r="C15" s="919"/>
      <c r="D15" s="919"/>
      <c r="E15" s="919"/>
      <c r="F15" s="920"/>
      <c r="G15" s="919" t="s">
        <v>50</v>
      </c>
      <c r="H15" s="919"/>
      <c r="I15" s="919"/>
      <c r="J15" s="919"/>
      <c r="K15" s="920"/>
      <c r="L15" s="14"/>
      <c r="M15" s="598"/>
      <c r="N15" s="599"/>
      <c r="O15" s="599"/>
      <c r="P15" s="599"/>
      <c r="Q15" s="600"/>
      <c r="R15" s="14"/>
      <c r="S15" s="14"/>
      <c r="T15" s="14"/>
      <c r="U15" s="14"/>
      <c r="V15" s="14"/>
      <c r="W15" s="14"/>
      <c r="X15" s="14"/>
      <c r="Y15" s="14"/>
      <c r="Z15" s="14"/>
      <c r="AA15" s="14"/>
      <c r="AB15" s="14"/>
      <c r="AC15" s="14"/>
      <c r="AD15" s="14"/>
      <c r="AE15" s="14"/>
      <c r="AF15" s="14"/>
      <c r="AG15" s="14"/>
      <c r="AH15" s="604"/>
      <c r="AI15" s="605"/>
      <c r="AJ15" s="605"/>
      <c r="AK15" s="605"/>
      <c r="AL15" s="605"/>
      <c r="AM15" s="605"/>
      <c r="AN15" s="605"/>
      <c r="AO15" s="605"/>
      <c r="AP15" s="605"/>
      <c r="AQ15" s="605"/>
      <c r="AR15" s="605"/>
      <c r="AS15" s="606"/>
      <c r="AT15" s="14"/>
      <c r="BB15" s="39" t="str">
        <f t="shared" si="0"/>
        <v/>
      </c>
      <c r="BC15" s="39" t="str">
        <f t="shared" si="1"/>
        <v>Y</v>
      </c>
    </row>
    <row r="16" spans="1:57" x14ac:dyDescent="0.25">
      <c r="A16" s="14"/>
      <c r="B16" s="918" t="s">
        <v>470</v>
      </c>
      <c r="C16" s="919"/>
      <c r="D16" s="919"/>
      <c r="E16" s="919"/>
      <c r="F16" s="920"/>
      <c r="G16" s="919" t="s">
        <v>50</v>
      </c>
      <c r="H16" s="919"/>
      <c r="I16" s="919"/>
      <c r="J16" s="919"/>
      <c r="K16" s="920"/>
      <c r="L16" s="14"/>
      <c r="M16" s="598"/>
      <c r="N16" s="599"/>
      <c r="O16" s="599"/>
      <c r="P16" s="599"/>
      <c r="Q16" s="600"/>
      <c r="R16" s="14"/>
      <c r="S16" s="14"/>
      <c r="T16" s="525" t="s">
        <v>213</v>
      </c>
      <c r="U16" s="526"/>
      <c r="V16" s="526"/>
      <c r="W16" s="526"/>
      <c r="X16" s="526"/>
      <c r="Y16" s="526"/>
      <c r="Z16" s="526"/>
      <c r="AA16" s="533"/>
      <c r="AB16" s="742">
        <v>50</v>
      </c>
      <c r="AC16" s="743"/>
      <c r="AD16" s="743"/>
      <c r="AE16" s="744"/>
      <c r="AF16" s="14"/>
      <c r="AG16" s="14"/>
      <c r="AH16" s="604"/>
      <c r="AI16" s="605"/>
      <c r="AJ16" s="605"/>
      <c r="AK16" s="605"/>
      <c r="AL16" s="605"/>
      <c r="AM16" s="605"/>
      <c r="AN16" s="605"/>
      <c r="AO16" s="605"/>
      <c r="AP16" s="605"/>
      <c r="AQ16" s="605"/>
      <c r="AR16" s="605"/>
      <c r="AS16" s="606"/>
      <c r="AT16" s="14"/>
      <c r="BB16" s="39" t="str">
        <f t="shared" si="0"/>
        <v/>
      </c>
      <c r="BC16" s="39" t="str">
        <f t="shared" si="1"/>
        <v>Y</v>
      </c>
    </row>
    <row r="17" spans="1:82" x14ac:dyDescent="0.25">
      <c r="A17" s="14"/>
      <c r="B17" s="918"/>
      <c r="C17" s="919"/>
      <c r="D17" s="919"/>
      <c r="E17" s="919"/>
      <c r="F17" s="920"/>
      <c r="G17" s="919"/>
      <c r="H17" s="919"/>
      <c r="I17" s="919"/>
      <c r="J17" s="919"/>
      <c r="K17" s="920"/>
      <c r="L17" s="14"/>
      <c r="M17" s="598"/>
      <c r="N17" s="599"/>
      <c r="O17" s="599"/>
      <c r="P17" s="599"/>
      <c r="Q17" s="600"/>
      <c r="R17" s="14"/>
      <c r="S17" s="14"/>
      <c r="T17" s="14"/>
      <c r="U17" s="14"/>
      <c r="V17" s="14"/>
      <c r="W17" s="14"/>
      <c r="X17" s="14"/>
      <c r="Y17" s="14"/>
      <c r="Z17" s="14"/>
      <c r="AA17" s="14"/>
      <c r="AB17" s="14"/>
      <c r="AC17" s="14"/>
      <c r="AD17" s="14"/>
      <c r="AE17" s="14"/>
      <c r="AF17" s="14"/>
      <c r="AG17" s="14"/>
      <c r="AH17" s="604"/>
      <c r="AI17" s="605"/>
      <c r="AJ17" s="605"/>
      <c r="AK17" s="605"/>
      <c r="AL17" s="605"/>
      <c r="AM17" s="605"/>
      <c r="AN17" s="605"/>
      <c r="AO17" s="605"/>
      <c r="AP17" s="605"/>
      <c r="AQ17" s="605"/>
      <c r="AR17" s="605"/>
      <c r="AS17" s="606"/>
      <c r="AT17" s="14"/>
      <c r="BB17" s="39" t="str">
        <f t="shared" si="0"/>
        <v/>
      </c>
      <c r="BC17" s="39" t="str">
        <f t="shared" si="1"/>
        <v/>
      </c>
    </row>
    <row r="18" spans="1:82" x14ac:dyDescent="0.25">
      <c r="A18" s="14"/>
      <c r="B18" s="918"/>
      <c r="C18" s="919"/>
      <c r="D18" s="919"/>
      <c r="E18" s="919"/>
      <c r="F18" s="920"/>
      <c r="G18" s="919"/>
      <c r="H18" s="919"/>
      <c r="I18" s="919"/>
      <c r="J18" s="919"/>
      <c r="K18" s="920"/>
      <c r="L18" s="14"/>
      <c r="M18" s="598"/>
      <c r="N18" s="599"/>
      <c r="O18" s="599"/>
      <c r="P18" s="599"/>
      <c r="Q18" s="600"/>
      <c r="R18" s="14"/>
      <c r="S18" s="14"/>
      <c r="T18" s="525" t="s">
        <v>217</v>
      </c>
      <c r="U18" s="526"/>
      <c r="V18" s="526"/>
      <c r="W18" s="526"/>
      <c r="X18" s="526"/>
      <c r="Y18" s="526"/>
      <c r="Z18" s="526"/>
      <c r="AA18" s="533"/>
      <c r="AB18" s="742">
        <v>60</v>
      </c>
      <c r="AC18" s="743"/>
      <c r="AD18" s="743"/>
      <c r="AE18" s="744"/>
      <c r="AF18" s="14"/>
      <c r="AG18" s="14"/>
      <c r="AH18" s="604"/>
      <c r="AI18" s="605"/>
      <c r="AJ18" s="605"/>
      <c r="AK18" s="605"/>
      <c r="AL18" s="605"/>
      <c r="AM18" s="605"/>
      <c r="AN18" s="605"/>
      <c r="AO18" s="605"/>
      <c r="AP18" s="605"/>
      <c r="AQ18" s="605"/>
      <c r="AR18" s="605"/>
      <c r="AS18" s="606"/>
      <c r="AT18" s="14"/>
      <c r="BB18" s="39" t="str">
        <f t="shared" si="0"/>
        <v/>
      </c>
      <c r="BC18" s="39" t="str">
        <f t="shared" si="1"/>
        <v/>
      </c>
    </row>
    <row r="19" spans="1:82" x14ac:dyDescent="0.25">
      <c r="A19" s="14"/>
      <c r="B19" s="918"/>
      <c r="C19" s="919"/>
      <c r="D19" s="919"/>
      <c r="E19" s="919"/>
      <c r="F19" s="920"/>
      <c r="G19" s="919"/>
      <c r="H19" s="919"/>
      <c r="I19" s="919"/>
      <c r="J19" s="919"/>
      <c r="K19" s="920"/>
      <c r="L19" s="14"/>
      <c r="M19" s="598"/>
      <c r="N19" s="599"/>
      <c r="O19" s="599"/>
      <c r="P19" s="599"/>
      <c r="Q19" s="600"/>
      <c r="R19" s="14"/>
      <c r="S19" s="14"/>
      <c r="T19" s="14"/>
      <c r="U19" s="14"/>
      <c r="V19" s="14"/>
      <c r="W19" s="14"/>
      <c r="X19" s="14"/>
      <c r="Y19" s="14"/>
      <c r="Z19" s="14"/>
      <c r="AA19" s="14"/>
      <c r="AB19" s="14"/>
      <c r="AC19" s="14"/>
      <c r="AD19" s="14"/>
      <c r="AE19" s="14"/>
      <c r="AF19" s="14"/>
      <c r="AG19" s="14"/>
      <c r="AH19" s="604"/>
      <c r="AI19" s="605"/>
      <c r="AJ19" s="605"/>
      <c r="AK19" s="605"/>
      <c r="AL19" s="605"/>
      <c r="AM19" s="605"/>
      <c r="AN19" s="605"/>
      <c r="AO19" s="605"/>
      <c r="AP19" s="605"/>
      <c r="AQ19" s="605"/>
      <c r="AR19" s="605"/>
      <c r="AS19" s="606"/>
      <c r="AT19" s="14"/>
      <c r="BB19" s="39" t="str">
        <f t="shared" si="0"/>
        <v/>
      </c>
      <c r="BC19" s="39" t="str">
        <f t="shared" si="1"/>
        <v/>
      </c>
    </row>
    <row r="20" spans="1:82" x14ac:dyDescent="0.25">
      <c r="A20" s="14"/>
      <c r="B20" s="921"/>
      <c r="C20" s="922"/>
      <c r="D20" s="922"/>
      <c r="E20" s="922"/>
      <c r="F20" s="923"/>
      <c r="G20" s="922"/>
      <c r="H20" s="922"/>
      <c r="I20" s="922"/>
      <c r="J20" s="922"/>
      <c r="K20" s="923"/>
      <c r="L20" s="14"/>
      <c r="M20" s="654"/>
      <c r="N20" s="655"/>
      <c r="O20" s="655"/>
      <c r="P20" s="655"/>
      <c r="Q20" s="656"/>
      <c r="R20" s="14"/>
      <c r="S20" s="14"/>
      <c r="T20" s="525" t="s">
        <v>218</v>
      </c>
      <c r="U20" s="526"/>
      <c r="V20" s="526"/>
      <c r="W20" s="526"/>
      <c r="X20" s="526"/>
      <c r="Y20" s="526"/>
      <c r="Z20" s="526"/>
      <c r="AA20" s="533"/>
      <c r="AB20" s="742">
        <v>80</v>
      </c>
      <c r="AC20" s="743"/>
      <c r="AD20" s="743"/>
      <c r="AE20" s="744"/>
      <c r="AF20" s="14"/>
      <c r="AG20" s="14"/>
      <c r="AH20" s="607"/>
      <c r="AI20" s="608"/>
      <c r="AJ20" s="608"/>
      <c r="AK20" s="608"/>
      <c r="AL20" s="608"/>
      <c r="AM20" s="608"/>
      <c r="AN20" s="608"/>
      <c r="AO20" s="608"/>
      <c r="AP20" s="608"/>
      <c r="AQ20" s="608"/>
      <c r="AR20" s="608"/>
      <c r="AS20" s="609"/>
      <c r="AT20" s="14"/>
      <c r="BB20" s="40" t="str">
        <f t="shared" si="0"/>
        <v/>
      </c>
      <c r="BC20" s="40" t="str">
        <f t="shared" si="1"/>
        <v/>
      </c>
    </row>
    <row r="21" spans="1:82" x14ac:dyDescent="0.2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row>
    <row r="22" spans="1:82" x14ac:dyDescent="0.25">
      <c r="A22" s="14"/>
      <c r="B22" s="723" t="s">
        <v>292</v>
      </c>
      <c r="C22" s="724"/>
      <c r="D22" s="724"/>
      <c r="E22" s="724"/>
      <c r="F22" s="724"/>
      <c r="G22" s="724"/>
      <c r="H22" s="724"/>
      <c r="I22" s="724"/>
      <c r="J22" s="724"/>
      <c r="K22" s="724"/>
      <c r="L22" s="724"/>
      <c r="M22" s="724"/>
      <c r="N22" s="724"/>
      <c r="O22" s="724"/>
      <c r="P22" s="724"/>
      <c r="Q22" s="724"/>
      <c r="R22" s="724"/>
      <c r="S22" s="724"/>
      <c r="T22" s="724"/>
      <c r="U22" s="724"/>
      <c r="V22" s="724"/>
      <c r="W22" s="724"/>
      <c r="X22" s="724"/>
      <c r="Y22" s="724"/>
      <c r="Z22" s="724"/>
      <c r="AA22" s="724"/>
      <c r="AB22" s="724"/>
      <c r="AC22" s="724"/>
      <c r="AD22" s="724"/>
      <c r="AE22" s="724"/>
      <c r="AF22" s="724"/>
      <c r="AG22" s="724"/>
      <c r="AH22" s="724"/>
      <c r="AI22" s="724"/>
      <c r="AJ22" s="724"/>
      <c r="AK22" s="724"/>
      <c r="AL22" s="724"/>
      <c r="AM22" s="724"/>
      <c r="AN22" s="724"/>
      <c r="AO22" s="724"/>
      <c r="AP22" s="724"/>
      <c r="AQ22" s="724"/>
      <c r="AR22" s="724"/>
      <c r="AS22" s="725"/>
      <c r="AT22" s="14"/>
    </row>
    <row r="23" spans="1:82" x14ac:dyDescent="0.2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row>
    <row r="24" spans="1:82" x14ac:dyDescent="0.25">
      <c r="A24" s="14"/>
      <c r="B24" s="642" t="s">
        <v>106</v>
      </c>
      <c r="C24" s="643"/>
      <c r="D24" s="643"/>
      <c r="E24" s="643"/>
      <c r="F24" s="643"/>
      <c r="G24" s="644"/>
      <c r="H24" s="642" t="s">
        <v>107</v>
      </c>
      <c r="I24" s="643"/>
      <c r="J24" s="643"/>
      <c r="K24" s="644"/>
      <c r="L24" s="14"/>
      <c r="M24" s="807" t="s">
        <v>184</v>
      </c>
      <c r="N24" s="807"/>
      <c r="O24" s="807"/>
      <c r="P24" s="807"/>
      <c r="Q24" s="807"/>
      <c r="R24" s="807"/>
      <c r="S24" s="807"/>
      <c r="T24" s="807"/>
      <c r="U24" s="807"/>
      <c r="V24" s="807"/>
      <c r="W24" s="807"/>
      <c r="X24" s="807"/>
      <c r="Y24" s="807"/>
      <c r="Z24" s="807"/>
      <c r="AA24" s="807"/>
      <c r="AB24" s="807"/>
      <c r="AC24" s="807"/>
      <c r="AD24" s="807"/>
      <c r="AE24" s="807"/>
      <c r="AF24" s="807"/>
      <c r="AG24" s="914">
        <v>3</v>
      </c>
      <c r="AH24" s="914"/>
      <c r="AI24" s="914"/>
      <c r="AJ24" s="14"/>
      <c r="AK24" s="14"/>
      <c r="AL24" s="601" t="s">
        <v>426</v>
      </c>
      <c r="AM24" s="602"/>
      <c r="AN24" s="602"/>
      <c r="AO24" s="602"/>
      <c r="AP24" s="602"/>
      <c r="AQ24" s="602"/>
      <c r="AR24" s="602"/>
      <c r="AS24" s="603"/>
      <c r="AT24" s="14"/>
    </row>
    <row r="25" spans="1:82" x14ac:dyDescent="0.25">
      <c r="A25" s="14"/>
      <c r="B25" s="915" t="s">
        <v>463</v>
      </c>
      <c r="C25" s="916"/>
      <c r="D25" s="916"/>
      <c r="E25" s="916"/>
      <c r="F25" s="916"/>
      <c r="G25" s="916"/>
      <c r="H25" s="645">
        <v>30</v>
      </c>
      <c r="I25" s="646"/>
      <c r="J25" s="646"/>
      <c r="K25" s="647"/>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604"/>
      <c r="AM25" s="605"/>
      <c r="AN25" s="605"/>
      <c r="AO25" s="605"/>
      <c r="AP25" s="605"/>
      <c r="AQ25" s="605"/>
      <c r="AR25" s="605"/>
      <c r="AS25" s="606"/>
      <c r="AT25" s="14"/>
      <c r="BB25" s="38" t="str">
        <f t="shared" ref="BB25:BB32" si="2">IF(B25="", "", IF(COUNTIF($B$25:$G$32, $B25)&gt;1, "X", ""))</f>
        <v/>
      </c>
    </row>
    <row r="26" spans="1:82" x14ac:dyDescent="0.25">
      <c r="A26" s="14"/>
      <c r="B26" s="713" t="s">
        <v>464</v>
      </c>
      <c r="C26" s="917"/>
      <c r="D26" s="917"/>
      <c r="E26" s="917"/>
      <c r="F26" s="917"/>
      <c r="G26" s="917"/>
      <c r="H26" s="598">
        <v>20</v>
      </c>
      <c r="I26" s="599"/>
      <c r="J26" s="599"/>
      <c r="K26" s="600"/>
      <c r="L26" s="14"/>
      <c r="M26" s="807" t="s">
        <v>185</v>
      </c>
      <c r="N26" s="807"/>
      <c r="O26" s="807"/>
      <c r="P26" s="807"/>
      <c r="Q26" s="807"/>
      <c r="R26" s="807"/>
      <c r="S26" s="807"/>
      <c r="T26" s="807"/>
      <c r="U26" s="807"/>
      <c r="V26" s="807"/>
      <c r="W26" s="807"/>
      <c r="X26" s="807"/>
      <c r="Y26" s="807"/>
      <c r="Z26" s="807"/>
      <c r="AA26" s="807"/>
      <c r="AB26" s="807"/>
      <c r="AC26" s="807"/>
      <c r="AD26" s="807"/>
      <c r="AE26" s="807"/>
      <c r="AF26" s="807"/>
      <c r="AG26" s="914">
        <v>3</v>
      </c>
      <c r="AH26" s="914"/>
      <c r="AI26" s="914"/>
      <c r="AJ26" s="14"/>
      <c r="AK26" s="14"/>
      <c r="AL26" s="604"/>
      <c r="AM26" s="605"/>
      <c r="AN26" s="605"/>
      <c r="AO26" s="605"/>
      <c r="AP26" s="605"/>
      <c r="AQ26" s="605"/>
      <c r="AR26" s="605"/>
      <c r="AS26" s="606"/>
      <c r="AT26" s="14"/>
      <c r="BB26" s="39" t="str">
        <f t="shared" si="2"/>
        <v/>
      </c>
    </row>
    <row r="27" spans="1:82" x14ac:dyDescent="0.25">
      <c r="A27" s="14"/>
      <c r="B27" s="713" t="s">
        <v>471</v>
      </c>
      <c r="C27" s="917"/>
      <c r="D27" s="917"/>
      <c r="E27" s="917"/>
      <c r="F27" s="917"/>
      <c r="G27" s="917"/>
      <c r="H27" s="598">
        <v>30</v>
      </c>
      <c r="I27" s="599"/>
      <c r="J27" s="599"/>
      <c r="K27" s="600"/>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604"/>
      <c r="AM27" s="605"/>
      <c r="AN27" s="605"/>
      <c r="AO27" s="605"/>
      <c r="AP27" s="605"/>
      <c r="AQ27" s="605"/>
      <c r="AR27" s="605"/>
      <c r="AS27" s="606"/>
      <c r="AT27" s="14"/>
      <c r="BB27" s="39" t="str">
        <f t="shared" si="2"/>
        <v/>
      </c>
    </row>
    <row r="28" spans="1:82" x14ac:dyDescent="0.25">
      <c r="A28" s="14"/>
      <c r="B28" s="713" t="s">
        <v>472</v>
      </c>
      <c r="C28" s="917"/>
      <c r="D28" s="917"/>
      <c r="E28" s="917"/>
      <c r="F28" s="917"/>
      <c r="G28" s="917"/>
      <c r="H28" s="598">
        <v>30</v>
      </c>
      <c r="I28" s="599"/>
      <c r="J28" s="599"/>
      <c r="K28" s="600"/>
      <c r="L28" s="14"/>
      <c r="M28" s="807" t="s">
        <v>186</v>
      </c>
      <c r="N28" s="807"/>
      <c r="O28" s="807"/>
      <c r="P28" s="807"/>
      <c r="Q28" s="807"/>
      <c r="R28" s="807"/>
      <c r="S28" s="807"/>
      <c r="T28" s="807"/>
      <c r="U28" s="807"/>
      <c r="V28" s="807"/>
      <c r="W28" s="807"/>
      <c r="X28" s="807"/>
      <c r="Y28" s="807"/>
      <c r="Z28" s="807"/>
      <c r="AA28" s="807"/>
      <c r="AB28" s="807"/>
      <c r="AC28" s="807"/>
      <c r="AD28" s="807"/>
      <c r="AE28" s="807"/>
      <c r="AF28" s="807"/>
      <c r="AG28" s="914">
        <v>3</v>
      </c>
      <c r="AH28" s="914"/>
      <c r="AI28" s="914"/>
      <c r="AJ28" s="14"/>
      <c r="AK28" s="14"/>
      <c r="AL28" s="604"/>
      <c r="AM28" s="605"/>
      <c r="AN28" s="605"/>
      <c r="AO28" s="605"/>
      <c r="AP28" s="605"/>
      <c r="AQ28" s="605"/>
      <c r="AR28" s="605"/>
      <c r="AS28" s="606"/>
      <c r="AT28" s="14"/>
      <c r="BB28" s="39" t="str">
        <f t="shared" si="2"/>
        <v/>
      </c>
    </row>
    <row r="29" spans="1:82" x14ac:dyDescent="0.25">
      <c r="A29" s="14"/>
      <c r="B29" s="713"/>
      <c r="C29" s="917"/>
      <c r="D29" s="917"/>
      <c r="E29" s="917"/>
      <c r="F29" s="917"/>
      <c r="G29" s="917"/>
      <c r="H29" s="598"/>
      <c r="I29" s="599"/>
      <c r="J29" s="599"/>
      <c r="K29" s="600"/>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604"/>
      <c r="AM29" s="605"/>
      <c r="AN29" s="605"/>
      <c r="AO29" s="605"/>
      <c r="AP29" s="605"/>
      <c r="AQ29" s="605"/>
      <c r="AR29" s="605"/>
      <c r="AS29" s="606"/>
      <c r="AT29" s="14"/>
      <c r="BB29" s="39" t="str">
        <f t="shared" si="2"/>
        <v/>
      </c>
    </row>
    <row r="30" spans="1:82" x14ac:dyDescent="0.25">
      <c r="A30" s="14"/>
      <c r="B30" s="713"/>
      <c r="C30" s="917"/>
      <c r="D30" s="917"/>
      <c r="E30" s="917"/>
      <c r="F30" s="917"/>
      <c r="G30" s="917"/>
      <c r="H30" s="598"/>
      <c r="I30" s="599"/>
      <c r="J30" s="599"/>
      <c r="K30" s="600"/>
      <c r="L30" s="14"/>
      <c r="M30" s="807" t="s">
        <v>187</v>
      </c>
      <c r="N30" s="807"/>
      <c r="O30" s="807"/>
      <c r="P30" s="807"/>
      <c r="Q30" s="807"/>
      <c r="R30" s="807"/>
      <c r="S30" s="807"/>
      <c r="T30" s="807"/>
      <c r="U30" s="807"/>
      <c r="V30" s="807"/>
      <c r="W30" s="807"/>
      <c r="X30" s="807"/>
      <c r="Y30" s="807"/>
      <c r="Z30" s="807"/>
      <c r="AA30" s="807"/>
      <c r="AB30" s="807"/>
      <c r="AC30" s="807"/>
      <c r="AD30" s="807"/>
      <c r="AE30" s="807"/>
      <c r="AF30" s="807"/>
      <c r="AG30" s="914">
        <v>3</v>
      </c>
      <c r="AH30" s="914"/>
      <c r="AI30" s="914"/>
      <c r="AJ30" s="14"/>
      <c r="AK30" s="14"/>
      <c r="AL30" s="604"/>
      <c r="AM30" s="605"/>
      <c r="AN30" s="605"/>
      <c r="AO30" s="605"/>
      <c r="AP30" s="605"/>
      <c r="AQ30" s="605"/>
      <c r="AR30" s="605"/>
      <c r="AS30" s="606"/>
      <c r="AT30" s="14"/>
      <c r="BB30" s="39" t="str">
        <f t="shared" si="2"/>
        <v/>
      </c>
    </row>
    <row r="31" spans="1:82" x14ac:dyDescent="0.25">
      <c r="A31" s="14"/>
      <c r="B31" s="713"/>
      <c r="C31" s="917"/>
      <c r="D31" s="917"/>
      <c r="E31" s="917"/>
      <c r="F31" s="917"/>
      <c r="G31" s="917"/>
      <c r="H31" s="598"/>
      <c r="I31" s="599"/>
      <c r="J31" s="599"/>
      <c r="K31" s="600"/>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604"/>
      <c r="AM31" s="605"/>
      <c r="AN31" s="605"/>
      <c r="AO31" s="605"/>
      <c r="AP31" s="605"/>
      <c r="AQ31" s="605"/>
      <c r="AR31" s="605"/>
      <c r="AS31" s="606"/>
      <c r="AT31" s="14"/>
      <c r="BB31" s="39" t="str">
        <f t="shared" si="2"/>
        <v/>
      </c>
      <c r="BG31" s="23" t="s">
        <v>166</v>
      </c>
      <c r="BI31" s="167"/>
      <c r="BL31" s="23" t="s">
        <v>166</v>
      </c>
      <c r="BO31" s="23" t="s">
        <v>166</v>
      </c>
      <c r="BR31" s="23" t="s">
        <v>166</v>
      </c>
      <c r="BU31" s="23" t="s">
        <v>166</v>
      </c>
      <c r="BX31" s="23" t="s">
        <v>166</v>
      </c>
      <c r="CA31" s="23" t="s">
        <v>166</v>
      </c>
      <c r="CD31" s="23" t="s">
        <v>166</v>
      </c>
    </row>
    <row r="32" spans="1:82" x14ac:dyDescent="0.25">
      <c r="A32" s="14"/>
      <c r="B32" s="635"/>
      <c r="C32" s="636"/>
      <c r="D32" s="636"/>
      <c r="E32" s="636"/>
      <c r="F32" s="636"/>
      <c r="G32" s="636"/>
      <c r="H32" s="654"/>
      <c r="I32" s="655"/>
      <c r="J32" s="655"/>
      <c r="K32" s="656"/>
      <c r="L32" s="14"/>
      <c r="M32" s="525" t="s">
        <v>126</v>
      </c>
      <c r="N32" s="526"/>
      <c r="O32" s="533"/>
      <c r="P32" s="545">
        <v>30</v>
      </c>
      <c r="Q32" s="547"/>
      <c r="R32" s="912" t="s">
        <v>147</v>
      </c>
      <c r="S32" s="913"/>
      <c r="T32" s="913"/>
      <c r="U32" s="913"/>
      <c r="V32" s="913"/>
      <c r="W32" s="913"/>
      <c r="X32" s="913"/>
      <c r="Y32" s="913"/>
      <c r="Z32" s="913"/>
      <c r="AA32" s="913"/>
      <c r="AB32" s="913"/>
      <c r="AC32" s="913"/>
      <c r="AD32" s="913"/>
      <c r="AE32" s="913"/>
      <c r="AF32" s="913"/>
      <c r="AG32" s="913"/>
      <c r="AH32" s="913"/>
      <c r="AI32" s="913"/>
      <c r="AJ32" s="14"/>
      <c r="AK32" s="14"/>
      <c r="AL32" s="607"/>
      <c r="AM32" s="608"/>
      <c r="AN32" s="608"/>
      <c r="AO32" s="608"/>
      <c r="AP32" s="608"/>
      <c r="AQ32" s="608"/>
      <c r="AR32" s="608"/>
      <c r="AS32" s="609"/>
      <c r="AT32" s="14"/>
      <c r="BB32" s="40" t="str">
        <f t="shared" si="2"/>
        <v/>
      </c>
      <c r="BG32" s="44">
        <f ca="1">MAX($BG$44:$BG$65)</f>
        <v>11</v>
      </c>
      <c r="BI32" s="167"/>
      <c r="BL32" s="44">
        <f ca="1">MAX(BI$44:BI$65)</f>
        <v>11</v>
      </c>
      <c r="BO32" s="44">
        <f ca="1">MAX(BL$44:BL$65)</f>
        <v>11</v>
      </c>
      <c r="BR32" s="44">
        <f ca="1">MAX(BO$44:BO$65)</f>
        <v>11</v>
      </c>
      <c r="BU32" s="44">
        <f ca="1">MAX(BR$44:BR$65)</f>
        <v>11</v>
      </c>
      <c r="BX32" s="44">
        <f ca="1">MAX(BU$44:BU$65)</f>
        <v>11</v>
      </c>
      <c r="CA32" s="44">
        <f ca="1">MAX(BX$44:BX$65)</f>
        <v>11</v>
      </c>
      <c r="CD32" s="44">
        <f ca="1">MAX(CA$44:CA$65)</f>
        <v>11</v>
      </c>
    </row>
    <row r="33" spans="1:85"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BG33" s="23" t="s">
        <v>165</v>
      </c>
    </row>
    <row r="34" spans="1:85"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BG34" s="197">
        <f ca="1">SUM($BG$44:$BG$65)</f>
        <v>29</v>
      </c>
    </row>
    <row r="35" spans="1:85" x14ac:dyDescent="0.25">
      <c r="A35" s="14"/>
      <c r="B35" s="723" t="s">
        <v>293</v>
      </c>
      <c r="C35" s="724"/>
      <c r="D35" s="724"/>
      <c r="E35" s="724"/>
      <c r="F35" s="724"/>
      <c r="G35" s="724"/>
      <c r="H35" s="724"/>
      <c r="I35" s="724"/>
      <c r="J35" s="724"/>
      <c r="K35" s="724"/>
      <c r="L35" s="724"/>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724"/>
      <c r="AP35" s="724"/>
      <c r="AQ35" s="724"/>
      <c r="AR35" s="724"/>
      <c r="AS35" s="725"/>
      <c r="AT35" s="14"/>
      <c r="BG35" s="251"/>
    </row>
    <row r="36" spans="1:85" ht="15" customHeight="1" x14ac:dyDescent="0.25">
      <c r="A36" s="14"/>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68"/>
      <c r="AE36" s="268"/>
      <c r="AF36" s="268"/>
      <c r="AG36" s="268"/>
      <c r="AH36" s="268"/>
      <c r="AI36" s="268"/>
      <c r="AJ36" s="268"/>
      <c r="AK36" s="268"/>
      <c r="AL36" s="268"/>
      <c r="AM36" s="268"/>
      <c r="AN36" s="268"/>
      <c r="AO36" s="268"/>
      <c r="AP36" s="268"/>
      <c r="AQ36" s="268"/>
      <c r="AR36" s="268"/>
      <c r="AS36" s="268"/>
      <c r="AT36" s="14"/>
      <c r="BG36" s="251"/>
    </row>
    <row r="37" spans="1:85" ht="15" customHeight="1" x14ac:dyDescent="0.25">
      <c r="A37" s="14"/>
      <c r="B37" s="771" t="s">
        <v>429</v>
      </c>
      <c r="C37" s="772"/>
      <c r="D37" s="772"/>
      <c r="E37" s="772"/>
      <c r="F37" s="772"/>
      <c r="G37" s="772"/>
      <c r="H37" s="772"/>
      <c r="I37" s="772"/>
      <c r="J37" s="772"/>
      <c r="K37" s="772"/>
      <c r="L37" s="772"/>
      <c r="M37" s="772"/>
      <c r="N37" s="772"/>
      <c r="O37" s="772"/>
      <c r="P37" s="772"/>
      <c r="Q37" s="772"/>
      <c r="R37" s="772"/>
      <c r="S37" s="772"/>
      <c r="T37" s="772"/>
      <c r="U37" s="772"/>
      <c r="V37" s="772"/>
      <c r="W37" s="772"/>
      <c r="X37" s="772"/>
      <c r="Y37" s="772"/>
      <c r="Z37" s="772"/>
      <c r="AA37" s="772"/>
      <c r="AB37" s="772"/>
      <c r="AC37" s="772"/>
      <c r="AD37" s="772"/>
      <c r="AE37" s="772"/>
      <c r="AF37" s="772"/>
      <c r="AG37" s="772"/>
      <c r="AH37" s="772"/>
      <c r="AI37" s="772"/>
      <c r="AJ37" s="772"/>
      <c r="AK37" s="772"/>
      <c r="AL37" s="772"/>
      <c r="AM37" s="772"/>
      <c r="AN37" s="772"/>
      <c r="AO37" s="772"/>
      <c r="AP37" s="772"/>
      <c r="AQ37" s="772"/>
      <c r="AR37" s="772"/>
      <c r="AS37" s="773"/>
      <c r="AT37" s="14"/>
    </row>
    <row r="38" spans="1:85" ht="15" customHeight="1" x14ac:dyDescent="0.25">
      <c r="A38" s="14"/>
      <c r="B38" s="774"/>
      <c r="C38" s="775"/>
      <c r="D38" s="775"/>
      <c r="E38" s="775"/>
      <c r="F38" s="775"/>
      <c r="G38" s="775"/>
      <c r="H38" s="775"/>
      <c r="I38" s="775"/>
      <c r="J38" s="775"/>
      <c r="K38" s="775"/>
      <c r="L38" s="775"/>
      <c r="M38" s="775"/>
      <c r="N38" s="775"/>
      <c r="O38" s="775"/>
      <c r="P38" s="775"/>
      <c r="Q38" s="775"/>
      <c r="R38" s="775"/>
      <c r="S38" s="775"/>
      <c r="T38" s="775"/>
      <c r="U38" s="775"/>
      <c r="V38" s="775"/>
      <c r="W38" s="775"/>
      <c r="X38" s="775"/>
      <c r="Y38" s="775"/>
      <c r="Z38" s="775"/>
      <c r="AA38" s="775"/>
      <c r="AB38" s="775"/>
      <c r="AC38" s="775"/>
      <c r="AD38" s="775"/>
      <c r="AE38" s="775"/>
      <c r="AF38" s="775"/>
      <c r="AG38" s="775"/>
      <c r="AH38" s="775"/>
      <c r="AI38" s="775"/>
      <c r="AJ38" s="775"/>
      <c r="AK38" s="775"/>
      <c r="AL38" s="775"/>
      <c r="AM38" s="775"/>
      <c r="AN38" s="775"/>
      <c r="AO38" s="775"/>
      <c r="AP38" s="775"/>
      <c r="AQ38" s="775"/>
      <c r="AR38" s="775"/>
      <c r="AS38" s="776"/>
      <c r="AT38" s="14"/>
    </row>
    <row r="39" spans="1:85" ht="15" customHeight="1" x14ac:dyDescent="0.25">
      <c r="A39" s="14"/>
      <c r="B39" s="774"/>
      <c r="C39" s="775"/>
      <c r="D39" s="775"/>
      <c r="E39" s="775"/>
      <c r="F39" s="775"/>
      <c r="G39" s="775"/>
      <c r="H39" s="775"/>
      <c r="I39" s="775"/>
      <c r="J39" s="775"/>
      <c r="K39" s="775"/>
      <c r="L39" s="775"/>
      <c r="M39" s="775"/>
      <c r="N39" s="775"/>
      <c r="O39" s="775"/>
      <c r="P39" s="775"/>
      <c r="Q39" s="775"/>
      <c r="R39" s="775"/>
      <c r="S39" s="775"/>
      <c r="T39" s="775"/>
      <c r="U39" s="775"/>
      <c r="V39" s="775"/>
      <c r="W39" s="775"/>
      <c r="X39" s="775"/>
      <c r="Y39" s="775"/>
      <c r="Z39" s="775"/>
      <c r="AA39" s="775"/>
      <c r="AB39" s="775"/>
      <c r="AC39" s="775"/>
      <c r="AD39" s="775"/>
      <c r="AE39" s="775"/>
      <c r="AF39" s="775"/>
      <c r="AG39" s="775"/>
      <c r="AH39" s="775"/>
      <c r="AI39" s="775"/>
      <c r="AJ39" s="775"/>
      <c r="AK39" s="775"/>
      <c r="AL39" s="775"/>
      <c r="AM39" s="775"/>
      <c r="AN39" s="775"/>
      <c r="AO39" s="775"/>
      <c r="AP39" s="775"/>
      <c r="AQ39" s="775"/>
      <c r="AR39" s="775"/>
      <c r="AS39" s="776"/>
      <c r="AT39" s="14"/>
    </row>
    <row r="40" spans="1:85" ht="15" customHeight="1" x14ac:dyDescent="0.25">
      <c r="A40" s="14"/>
      <c r="B40" s="777"/>
      <c r="C40" s="778"/>
      <c r="D40" s="778"/>
      <c r="E40" s="778"/>
      <c r="F40" s="778"/>
      <c r="G40" s="778"/>
      <c r="H40" s="778"/>
      <c r="I40" s="778"/>
      <c r="J40" s="778"/>
      <c r="K40" s="778"/>
      <c r="L40" s="778"/>
      <c r="M40" s="778"/>
      <c r="N40" s="778"/>
      <c r="O40" s="778"/>
      <c r="P40" s="778"/>
      <c r="Q40" s="778"/>
      <c r="R40" s="778"/>
      <c r="S40" s="778"/>
      <c r="T40" s="778"/>
      <c r="U40" s="778"/>
      <c r="V40" s="778"/>
      <c r="W40" s="778"/>
      <c r="X40" s="778"/>
      <c r="Y40" s="778"/>
      <c r="Z40" s="778"/>
      <c r="AA40" s="778"/>
      <c r="AB40" s="778"/>
      <c r="AC40" s="778"/>
      <c r="AD40" s="778"/>
      <c r="AE40" s="778"/>
      <c r="AF40" s="778"/>
      <c r="AG40" s="778"/>
      <c r="AH40" s="778"/>
      <c r="AI40" s="778"/>
      <c r="AJ40" s="778"/>
      <c r="AK40" s="778"/>
      <c r="AL40" s="778"/>
      <c r="AM40" s="778"/>
      <c r="AN40" s="778"/>
      <c r="AO40" s="778"/>
      <c r="AP40" s="778"/>
      <c r="AQ40" s="778"/>
      <c r="AR40" s="778"/>
      <c r="AS40" s="779"/>
      <c r="AT40" s="14"/>
    </row>
    <row r="41" spans="1:85" ht="15" customHeight="1"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BG41" s="23" t="s">
        <v>164</v>
      </c>
      <c r="BI41" s="198"/>
      <c r="BL41" s="198"/>
      <c r="BO41" s="198"/>
      <c r="BR41" s="198"/>
      <c r="BU41" s="198"/>
      <c r="BX41" s="198"/>
      <c r="CA41" s="198"/>
      <c r="CD41" s="198"/>
    </row>
    <row r="42" spans="1:85" x14ac:dyDescent="0.25">
      <c r="A42" s="14"/>
      <c r="B42" s="14"/>
      <c r="C42" s="14"/>
      <c r="D42" s="14"/>
      <c r="E42" s="14"/>
      <c r="F42" s="14"/>
      <c r="G42" s="14"/>
      <c r="H42" s="14"/>
      <c r="I42" s="14"/>
      <c r="J42" s="590" t="s">
        <v>158</v>
      </c>
      <c r="K42" s="590"/>
      <c r="L42" s="590"/>
      <c r="M42" s="590" t="s">
        <v>30</v>
      </c>
      <c r="N42" s="590"/>
      <c r="O42" s="590"/>
      <c r="P42" s="590"/>
      <c r="Q42" s="590"/>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BE42" s="23" t="s">
        <v>163</v>
      </c>
      <c r="BG42" s="197">
        <f ca="1">IF(OR('J&amp;C Details'!$B$40="", 'J&amp;C Details'!$B$43=""), "", NETWORKDAYS('J&amp;C Details'!$B$40, 'J&amp;C Details'!$B$43, Timesheet!$S$50:$S$89)-1)</f>
        <v>30</v>
      </c>
      <c r="BI42" s="68"/>
      <c r="BL42" s="68"/>
      <c r="BO42" s="68"/>
      <c r="BR42" s="68"/>
      <c r="BU42" s="68"/>
      <c r="BX42" s="68"/>
      <c r="CA42" s="68"/>
      <c r="CD42" s="68"/>
    </row>
    <row r="43" spans="1:85" x14ac:dyDescent="0.25">
      <c r="A43" s="14"/>
      <c r="B43" s="525" t="s">
        <v>157</v>
      </c>
      <c r="C43" s="526"/>
      <c r="D43" s="526"/>
      <c r="E43" s="526"/>
      <c r="F43" s="526"/>
      <c r="G43" s="526"/>
      <c r="H43" s="526"/>
      <c r="I43" s="533"/>
      <c r="J43" s="642" t="s">
        <v>66</v>
      </c>
      <c r="K43" s="643"/>
      <c r="L43" s="644"/>
      <c r="M43" s="642" t="s">
        <v>86</v>
      </c>
      <c r="N43" s="643"/>
      <c r="O43" s="643"/>
      <c r="P43" s="643"/>
      <c r="Q43" s="644"/>
      <c r="S43" s="632" t="s">
        <v>161</v>
      </c>
      <c r="T43" s="633"/>
      <c r="U43" s="634"/>
      <c r="V43" s="14"/>
      <c r="W43" s="14"/>
      <c r="X43" s="503" t="s">
        <v>180</v>
      </c>
      <c r="Y43" s="504"/>
      <c r="Z43" s="504"/>
      <c r="AA43" s="504"/>
      <c r="AB43" s="504"/>
      <c r="AC43" s="504"/>
      <c r="AD43" s="504"/>
      <c r="AE43" s="504"/>
      <c r="AF43" s="504"/>
      <c r="AG43" s="505"/>
      <c r="AH43" s="14"/>
      <c r="AI43" s="14"/>
      <c r="AJ43" s="601" t="s">
        <v>427</v>
      </c>
      <c r="AK43" s="602"/>
      <c r="AL43" s="602"/>
      <c r="AM43" s="602"/>
      <c r="AN43" s="602"/>
      <c r="AO43" s="602"/>
      <c r="AP43" s="602"/>
      <c r="AQ43" s="602"/>
      <c r="AR43" s="602"/>
      <c r="AS43" s="603"/>
      <c r="AT43" s="14"/>
      <c r="BE43" s="44"/>
      <c r="BG43" s="23" t="s">
        <v>66</v>
      </c>
      <c r="BJ43" s="23" t="s">
        <v>167</v>
      </c>
      <c r="BM43" s="23" t="s">
        <v>167</v>
      </c>
      <c r="BP43" s="23" t="s">
        <v>167</v>
      </c>
      <c r="BS43" s="23" t="s">
        <v>167</v>
      </c>
      <c r="BV43" s="23" t="s">
        <v>167</v>
      </c>
      <c r="BY43" s="23" t="s">
        <v>167</v>
      </c>
      <c r="CB43" s="23" t="s">
        <v>167</v>
      </c>
      <c r="CE43" s="23" t="s">
        <v>167</v>
      </c>
      <c r="CG43" s="23" t="s">
        <v>170</v>
      </c>
    </row>
    <row r="44" spans="1:85" x14ac:dyDescent="0.25">
      <c r="A44" s="14"/>
      <c r="B44" s="915" t="s">
        <v>473</v>
      </c>
      <c r="C44" s="916"/>
      <c r="D44" s="916"/>
      <c r="E44" s="916"/>
      <c r="F44" s="916"/>
      <c r="G44" s="916"/>
      <c r="H44" s="916"/>
      <c r="I44" s="916"/>
      <c r="J44" s="915">
        <v>2</v>
      </c>
      <c r="K44" s="916"/>
      <c r="L44" s="916"/>
      <c r="M44" s="915" t="s">
        <v>159</v>
      </c>
      <c r="N44" s="916"/>
      <c r="O44" s="916"/>
      <c r="P44" s="916"/>
      <c r="Q44" s="934"/>
      <c r="S44" s="950">
        <f t="shared" ref="S44:S65" si="3">IF($CG44=FALSE, "", IFERROR(ROUND($J44/$X$44, 4), ""))</f>
        <v>0.1429</v>
      </c>
      <c r="T44" s="951"/>
      <c r="U44" s="952"/>
      <c r="V44" s="14"/>
      <c r="W44" s="14"/>
      <c r="X44" s="798">
        <f>SUM($J$44:$J$65)</f>
        <v>14</v>
      </c>
      <c r="Y44" s="799"/>
      <c r="Z44" s="800"/>
      <c r="AA44" s="949" t="s">
        <v>162</v>
      </c>
      <c r="AB44" s="949"/>
      <c r="AC44" s="949"/>
      <c r="AD44" s="949"/>
      <c r="AE44" s="949"/>
      <c r="AF44" s="949"/>
      <c r="AG44" s="949"/>
      <c r="AH44" s="14"/>
      <c r="AI44" s="14"/>
      <c r="AJ44" s="604"/>
      <c r="AK44" s="605"/>
      <c r="AL44" s="605"/>
      <c r="AM44" s="605"/>
      <c r="AN44" s="605"/>
      <c r="AO44" s="605"/>
      <c r="AP44" s="605"/>
      <c r="AQ44" s="605"/>
      <c r="AR44" s="605"/>
      <c r="AS44" s="606"/>
      <c r="AT44" s="14"/>
      <c r="BE44" s="38" t="s">
        <v>159</v>
      </c>
      <c r="BG44" s="38">
        <f t="shared" ref="BG44:BG65" ca="1" si="4">IF($S44="", "", ROUND($BG$42*$S44, 0))</f>
        <v>4</v>
      </c>
      <c r="BI44" s="38">
        <f ca="1">IF($BG$34&gt;$BG$42, IF($BG44=BG$32, $BG44-1, BG44), $BG44)</f>
        <v>4</v>
      </c>
      <c r="BJ44" s="38">
        <f ca="1">$BG$34-BG44+BI44</f>
        <v>29</v>
      </c>
      <c r="BL44" s="38">
        <f ca="1">IF(BJ65&gt;$BG$42, IF(BI44=BL$32, BI44-1, BI44), BI44)</f>
        <v>4</v>
      </c>
      <c r="BM44" s="38">
        <f ca="1">BJ65-BI44+BL44</f>
        <v>29</v>
      </c>
      <c r="BO44" s="38">
        <f ca="1">IF(BM65&gt;$BG$42, IF(BL44=BO$32, BL44-1, BL44), BL44)</f>
        <v>4</v>
      </c>
      <c r="BP44" s="38">
        <f ca="1">BM65-BL44+BO44</f>
        <v>29</v>
      </c>
      <c r="BR44" s="38">
        <f ca="1">IF(BP65&gt;$BG$42, IF(BO44=BR$32, BO44-1, BO44), BO44)</f>
        <v>4</v>
      </c>
      <c r="BS44" s="38">
        <f ca="1">BP65-BO44+BR44</f>
        <v>29</v>
      </c>
      <c r="BU44" s="38">
        <f ca="1">IF(BS65&gt;$BG$42, IF(BR44=BU$32, BR44-1, BR44), BR44)</f>
        <v>4</v>
      </c>
      <c r="BV44" s="38">
        <f ca="1">BS65-BR44+BU44</f>
        <v>29</v>
      </c>
      <c r="BX44" s="38">
        <f ca="1">IF(BV65&gt;$BG$42, IF(BU44=BX$32, BU44-1, BU44), BU44)</f>
        <v>4</v>
      </c>
      <c r="BY44" s="38">
        <f ca="1">BV65-BU44+BX44</f>
        <v>29</v>
      </c>
      <c r="CA44" s="38">
        <f ca="1">IF(BY65&gt;$BG$42, IF(BX44=CA$32, BX44-1, BX44), BX44)</f>
        <v>4</v>
      </c>
      <c r="CB44" s="38">
        <f ca="1">BY65-BX44+CA44</f>
        <v>29</v>
      </c>
      <c r="CD44" s="38">
        <f ca="1">IF(CB65&gt;$BG$42, IF(CA44=CD$32, CA44-1, CA44), CA44)</f>
        <v>4</v>
      </c>
      <c r="CE44" s="38">
        <f ca="1">CB65-CA44+CD44</f>
        <v>29</v>
      </c>
      <c r="CG44" s="10" t="b">
        <f t="shared" ref="CG44:CG65" si="5">IF(AND(NOT(B44=""), NOT(J44=""), NOT(M44="")), TRUE, FALSE)</f>
        <v>1</v>
      </c>
    </row>
    <row r="45" spans="1:85" x14ac:dyDescent="0.25">
      <c r="A45" s="14"/>
      <c r="B45" s="713" t="s">
        <v>474</v>
      </c>
      <c r="C45" s="917"/>
      <c r="D45" s="917"/>
      <c r="E45" s="917"/>
      <c r="F45" s="917"/>
      <c r="G45" s="917"/>
      <c r="H45" s="917"/>
      <c r="I45" s="917"/>
      <c r="J45" s="713">
        <v>3</v>
      </c>
      <c r="K45" s="917"/>
      <c r="L45" s="917"/>
      <c r="M45" s="713" t="s">
        <v>159</v>
      </c>
      <c r="N45" s="917"/>
      <c r="O45" s="917"/>
      <c r="P45" s="917"/>
      <c r="Q45" s="662"/>
      <c r="S45" s="937">
        <f t="shared" si="3"/>
        <v>0.21429999999999999</v>
      </c>
      <c r="T45" s="938"/>
      <c r="U45" s="939"/>
      <c r="V45" s="14"/>
      <c r="W45" s="14"/>
      <c r="X45" s="14"/>
      <c r="Y45" s="14"/>
      <c r="Z45" s="14"/>
      <c r="AA45" s="14"/>
      <c r="AB45" s="14"/>
      <c r="AC45" s="14"/>
      <c r="AD45" s="14"/>
      <c r="AE45" s="14"/>
      <c r="AF45" s="14"/>
      <c r="AG45" s="14"/>
      <c r="AH45" s="14"/>
      <c r="AI45" s="14"/>
      <c r="AJ45" s="604"/>
      <c r="AK45" s="605"/>
      <c r="AL45" s="605"/>
      <c r="AM45" s="605"/>
      <c r="AN45" s="605"/>
      <c r="AO45" s="605"/>
      <c r="AP45" s="605"/>
      <c r="AQ45" s="605"/>
      <c r="AR45" s="605"/>
      <c r="AS45" s="606"/>
      <c r="AT45" s="14"/>
      <c r="BE45" s="40" t="s">
        <v>160</v>
      </c>
      <c r="BG45" s="39">
        <f t="shared" ca="1" si="4"/>
        <v>6</v>
      </c>
      <c r="BI45" s="39">
        <f ca="1">IFERROR(IF(BJ44&gt;$BG$42, IF($BG45=$BG$32, $BG45-1, BG45), $BG45), "")</f>
        <v>6</v>
      </c>
      <c r="BJ45" s="39">
        <f ca="1">IFERROR(BJ44-BG45+BI45, BJ44)</f>
        <v>29</v>
      </c>
      <c r="BL45" s="39">
        <f ca="1">IFERROR(IF(BM44&gt;$BG$42, IF(BI45=BL$32, BI45-1, BI45), $BI45), "")</f>
        <v>6</v>
      </c>
      <c r="BM45" s="39">
        <f ca="1">IFERROR(BM44-BI45+BL45, BM44)</f>
        <v>29</v>
      </c>
      <c r="BO45" s="39">
        <f ca="1">IFERROR(IF(BP44&gt;$BG$42, IF(BL45=BO$32, BL45-1, BL45), BL45), "")</f>
        <v>6</v>
      </c>
      <c r="BP45" s="39">
        <f ca="1">IFERROR(BP44-BL45+BO45, BP44)</f>
        <v>29</v>
      </c>
      <c r="BR45" s="39">
        <f ca="1">IFERROR(IF(BS44&gt;$BG$42, IF(BO45=BR$32, BO45-1, BO45), BO45), "")</f>
        <v>6</v>
      </c>
      <c r="BS45" s="39">
        <f ca="1">IFERROR(BS44-BO45+BR45, BS44)</f>
        <v>29</v>
      </c>
      <c r="BU45" s="39">
        <f ca="1">IFERROR(IF(BV44&gt;$BG$42, IF(BR45=BU$32, BR45-1, BR45), BR45), "")</f>
        <v>6</v>
      </c>
      <c r="BV45" s="39">
        <f ca="1">IFERROR(BV44-BR45+BU45, BV44)</f>
        <v>29</v>
      </c>
      <c r="BX45" s="39">
        <f ca="1">IFERROR(IF(BY44&gt;$BG$42, IF(BU45=BX$32, BU45-1, BU45), BU45), "")</f>
        <v>6</v>
      </c>
      <c r="BY45" s="39">
        <f ca="1">IFERROR(BY44-BU45+BX45, BY44)</f>
        <v>29</v>
      </c>
      <c r="CA45" s="39">
        <f ca="1">IFERROR(IF(CB44&gt;$BG$42, IF(BX45=CA$32, BX45-1, BX45), BX45), "")</f>
        <v>6</v>
      </c>
      <c r="CB45" s="39">
        <f ca="1">IFERROR(CB44-BX45+CA45, CB44)</f>
        <v>29</v>
      </c>
      <c r="CD45" s="39">
        <f ca="1">IFERROR(IF(CE44&gt;$BG$42, IF(CA45=CD$32, CA45-1, CA45), CA45), "")</f>
        <v>6</v>
      </c>
      <c r="CE45" s="39">
        <f ca="1">IFERROR(CE44-CA45+CD45, CE44)</f>
        <v>29</v>
      </c>
      <c r="CG45" s="37" t="b">
        <f t="shared" si="5"/>
        <v>1</v>
      </c>
    </row>
    <row r="46" spans="1:85" ht="15" customHeight="1" x14ac:dyDescent="0.25">
      <c r="A46" s="14"/>
      <c r="B46" s="713" t="s">
        <v>475</v>
      </c>
      <c r="C46" s="917"/>
      <c r="D46" s="917"/>
      <c r="E46" s="917"/>
      <c r="F46" s="917"/>
      <c r="G46" s="917"/>
      <c r="H46" s="917"/>
      <c r="I46" s="917"/>
      <c r="J46" s="713">
        <v>2</v>
      </c>
      <c r="K46" s="917"/>
      <c r="L46" s="917"/>
      <c r="M46" s="713" t="s">
        <v>159</v>
      </c>
      <c r="N46" s="917"/>
      <c r="O46" s="917"/>
      <c r="P46" s="917"/>
      <c r="Q46" s="662"/>
      <c r="S46" s="937">
        <f t="shared" si="3"/>
        <v>0.1429</v>
      </c>
      <c r="T46" s="938"/>
      <c r="U46" s="939"/>
      <c r="V46" s="14"/>
      <c r="W46" s="14"/>
      <c r="X46" s="601" t="s">
        <v>416</v>
      </c>
      <c r="Y46" s="602"/>
      <c r="Z46" s="602"/>
      <c r="AA46" s="602"/>
      <c r="AB46" s="602"/>
      <c r="AC46" s="602"/>
      <c r="AD46" s="602"/>
      <c r="AE46" s="602"/>
      <c r="AF46" s="602"/>
      <c r="AG46" s="603"/>
      <c r="AH46" s="14"/>
      <c r="AI46" s="14"/>
      <c r="AJ46" s="604"/>
      <c r="AK46" s="605"/>
      <c r="AL46" s="605"/>
      <c r="AM46" s="605"/>
      <c r="AN46" s="605"/>
      <c r="AO46" s="605"/>
      <c r="AP46" s="605"/>
      <c r="AQ46" s="605"/>
      <c r="AR46" s="605"/>
      <c r="AS46" s="606"/>
      <c r="AT46" s="14"/>
      <c r="BG46" s="39">
        <f t="shared" ca="1" si="4"/>
        <v>4</v>
      </c>
      <c r="BI46" s="39">
        <f t="shared" ref="BI46:BI65" ca="1" si="6">IFERROR(IF(BJ45&gt;$BG$42, IF($BG46=$BG$32, $BG46-1, BG46), $BG46), "")</f>
        <v>4</v>
      </c>
      <c r="BJ46" s="39">
        <f t="shared" ref="BJ46:BJ65" ca="1" si="7">IFERROR(BJ45-BG46+BI46, BJ45)</f>
        <v>29</v>
      </c>
      <c r="BL46" s="39">
        <f t="shared" ref="BL46:BL65" ca="1" si="8">IFERROR(IF(BM45&gt;$BG$42, IF(BI46=BL$32, BI46-1, BI46), $BI46), "")</f>
        <v>4</v>
      </c>
      <c r="BM46" s="39">
        <f t="shared" ref="BM46:BM65" ca="1" si="9">IFERROR(BM45-BI46+BL46, BM45)</f>
        <v>29</v>
      </c>
      <c r="BO46" s="39">
        <f t="shared" ref="BO46:BO65" ca="1" si="10">IFERROR(IF(BP45&gt;$BG$42, IF(BL46=BO$32, BL46-1, BL46), BL46), "")</f>
        <v>4</v>
      </c>
      <c r="BP46" s="39">
        <f t="shared" ref="BP46:BP65" ca="1" si="11">IFERROR(BP45-BL46+BO46, BP45)</f>
        <v>29</v>
      </c>
      <c r="BR46" s="39">
        <f t="shared" ref="BR46:BR65" ca="1" si="12">IFERROR(IF(BS45&gt;$BG$42, IF(BO46=BR$32, BO46-1, BO46), BO46), "")</f>
        <v>4</v>
      </c>
      <c r="BS46" s="39">
        <f t="shared" ref="BS46:BS65" ca="1" si="13">IFERROR(BS45-BO46+BR46, BS45)</f>
        <v>29</v>
      </c>
      <c r="BU46" s="39">
        <f t="shared" ref="BU46:BU65" ca="1" si="14">IFERROR(IF(BV45&gt;$BG$42, IF(BR46=BU$32, BR46-1, BR46), BR46), "")</f>
        <v>4</v>
      </c>
      <c r="BV46" s="39">
        <f t="shared" ref="BV46:BV65" ca="1" si="15">IFERROR(BV45-BR46+BU46, BV45)</f>
        <v>29</v>
      </c>
      <c r="BX46" s="39">
        <f t="shared" ref="BX46:BX65" ca="1" si="16">IFERROR(IF(BY45&gt;$BG$42, IF(BU46=BX$32, BU46-1, BU46), BU46), "")</f>
        <v>4</v>
      </c>
      <c r="BY46" s="39">
        <f t="shared" ref="BY46:BY65" ca="1" si="17">IFERROR(BY45-BU46+BX46, BY45)</f>
        <v>29</v>
      </c>
      <c r="CA46" s="39">
        <f t="shared" ref="CA46:CA65" ca="1" si="18">IFERROR(IF(CB45&gt;$BG$42, IF(BX46=CA$32, BX46-1, BX46), BX46), "")</f>
        <v>4</v>
      </c>
      <c r="CB46" s="39">
        <f t="shared" ref="CB46:CB65" ca="1" si="19">IFERROR(CB45-BX46+CA46, CB45)</f>
        <v>29</v>
      </c>
      <c r="CD46" s="39">
        <f t="shared" ref="CD46:CD65" ca="1" si="20">IFERROR(IF(CE45&gt;$BG$42, IF(CA46=CD$32, CA46-1, CA46), CA46), "")</f>
        <v>4</v>
      </c>
      <c r="CE46" s="39">
        <f t="shared" ref="CE46:CE65" ca="1" si="21">IFERROR(CE45-CA46+CD46, CE45)</f>
        <v>29</v>
      </c>
      <c r="CG46" s="37" t="b">
        <f t="shared" si="5"/>
        <v>1</v>
      </c>
    </row>
    <row r="47" spans="1:85" x14ac:dyDescent="0.25">
      <c r="A47" s="14"/>
      <c r="B47" s="713" t="s">
        <v>476</v>
      </c>
      <c r="C47" s="917"/>
      <c r="D47" s="917"/>
      <c r="E47" s="917"/>
      <c r="F47" s="917"/>
      <c r="G47" s="917"/>
      <c r="H47" s="917"/>
      <c r="I47" s="917"/>
      <c r="J47" s="713">
        <v>5</v>
      </c>
      <c r="K47" s="917"/>
      <c r="L47" s="917"/>
      <c r="M47" s="713" t="s">
        <v>160</v>
      </c>
      <c r="N47" s="917"/>
      <c r="O47" s="917"/>
      <c r="P47" s="917"/>
      <c r="Q47" s="662"/>
      <c r="S47" s="937">
        <f t="shared" si="3"/>
        <v>0.35709999999999997</v>
      </c>
      <c r="T47" s="938"/>
      <c r="U47" s="939"/>
      <c r="V47" s="14"/>
      <c r="W47" s="14"/>
      <c r="X47" s="604"/>
      <c r="Y47" s="605"/>
      <c r="Z47" s="605"/>
      <c r="AA47" s="605"/>
      <c r="AB47" s="605"/>
      <c r="AC47" s="605"/>
      <c r="AD47" s="605"/>
      <c r="AE47" s="605"/>
      <c r="AF47" s="605"/>
      <c r="AG47" s="606"/>
      <c r="AH47" s="14"/>
      <c r="AI47" s="14"/>
      <c r="AJ47" s="607"/>
      <c r="AK47" s="608"/>
      <c r="AL47" s="608"/>
      <c r="AM47" s="608"/>
      <c r="AN47" s="608"/>
      <c r="AO47" s="608"/>
      <c r="AP47" s="608"/>
      <c r="AQ47" s="608"/>
      <c r="AR47" s="608"/>
      <c r="AS47" s="609"/>
      <c r="AT47" s="14"/>
      <c r="BG47" s="39">
        <f t="shared" ca="1" si="4"/>
        <v>11</v>
      </c>
      <c r="BI47" s="39">
        <f t="shared" ca="1" si="6"/>
        <v>11</v>
      </c>
      <c r="BJ47" s="39">
        <f t="shared" ca="1" si="7"/>
        <v>29</v>
      </c>
      <c r="BL47" s="39">
        <f t="shared" ca="1" si="8"/>
        <v>11</v>
      </c>
      <c r="BM47" s="39">
        <f t="shared" ca="1" si="9"/>
        <v>29</v>
      </c>
      <c r="BO47" s="39">
        <f t="shared" ca="1" si="10"/>
        <v>11</v>
      </c>
      <c r="BP47" s="39">
        <f t="shared" ca="1" si="11"/>
        <v>29</v>
      </c>
      <c r="BR47" s="39">
        <f t="shared" ca="1" si="12"/>
        <v>11</v>
      </c>
      <c r="BS47" s="39">
        <f t="shared" ca="1" si="13"/>
        <v>29</v>
      </c>
      <c r="BU47" s="39">
        <f t="shared" ca="1" si="14"/>
        <v>11</v>
      </c>
      <c r="BV47" s="39">
        <f t="shared" ca="1" si="15"/>
        <v>29</v>
      </c>
      <c r="BX47" s="39">
        <f t="shared" ca="1" si="16"/>
        <v>11</v>
      </c>
      <c r="BY47" s="39">
        <f t="shared" ca="1" si="17"/>
        <v>29</v>
      </c>
      <c r="CA47" s="39">
        <f t="shared" ca="1" si="18"/>
        <v>11</v>
      </c>
      <c r="CB47" s="39">
        <f t="shared" ca="1" si="19"/>
        <v>29</v>
      </c>
      <c r="CD47" s="39">
        <f t="shared" ca="1" si="20"/>
        <v>11</v>
      </c>
      <c r="CE47" s="39">
        <f t="shared" ca="1" si="21"/>
        <v>29</v>
      </c>
      <c r="CG47" s="37" t="b">
        <f t="shared" si="5"/>
        <v>1</v>
      </c>
    </row>
    <row r="48" spans="1:85" x14ac:dyDescent="0.25">
      <c r="A48" s="14"/>
      <c r="B48" s="713" t="s">
        <v>477</v>
      </c>
      <c r="C48" s="917"/>
      <c r="D48" s="917"/>
      <c r="E48" s="917"/>
      <c r="F48" s="917"/>
      <c r="G48" s="917"/>
      <c r="H48" s="917"/>
      <c r="I48" s="917"/>
      <c r="J48" s="713">
        <v>2</v>
      </c>
      <c r="K48" s="917"/>
      <c r="L48" s="917"/>
      <c r="M48" s="713" t="s">
        <v>159</v>
      </c>
      <c r="N48" s="917"/>
      <c r="O48" s="917"/>
      <c r="P48" s="917"/>
      <c r="Q48" s="662"/>
      <c r="S48" s="937">
        <f t="shared" si="3"/>
        <v>0.1429</v>
      </c>
      <c r="T48" s="938"/>
      <c r="U48" s="939"/>
      <c r="V48" s="14"/>
      <c r="W48" s="14"/>
      <c r="X48" s="604"/>
      <c r="Y48" s="605"/>
      <c r="Z48" s="605"/>
      <c r="AA48" s="605"/>
      <c r="AB48" s="605"/>
      <c r="AC48" s="605"/>
      <c r="AD48" s="605"/>
      <c r="AE48" s="605"/>
      <c r="AF48" s="605"/>
      <c r="AG48" s="606"/>
      <c r="AH48" s="14"/>
      <c r="AI48" s="14"/>
      <c r="AJ48" s="14"/>
      <c r="AK48" s="14"/>
      <c r="AL48" s="14"/>
      <c r="AM48" s="14"/>
      <c r="AN48" s="14"/>
      <c r="AO48" s="14"/>
      <c r="AP48" s="14"/>
      <c r="AQ48" s="14"/>
      <c r="AR48" s="14"/>
      <c r="AS48" s="14"/>
      <c r="AT48" s="14"/>
      <c r="BG48" s="39">
        <f t="shared" ca="1" si="4"/>
        <v>4</v>
      </c>
      <c r="BI48" s="39">
        <f t="shared" ca="1" si="6"/>
        <v>4</v>
      </c>
      <c r="BJ48" s="39">
        <f t="shared" ca="1" si="7"/>
        <v>29</v>
      </c>
      <c r="BL48" s="39">
        <f t="shared" ca="1" si="8"/>
        <v>4</v>
      </c>
      <c r="BM48" s="39">
        <f t="shared" ca="1" si="9"/>
        <v>29</v>
      </c>
      <c r="BO48" s="39">
        <f t="shared" ca="1" si="10"/>
        <v>4</v>
      </c>
      <c r="BP48" s="39">
        <f t="shared" ca="1" si="11"/>
        <v>29</v>
      </c>
      <c r="BR48" s="39">
        <f t="shared" ca="1" si="12"/>
        <v>4</v>
      </c>
      <c r="BS48" s="39">
        <f t="shared" ca="1" si="13"/>
        <v>29</v>
      </c>
      <c r="BU48" s="39">
        <f t="shared" ca="1" si="14"/>
        <v>4</v>
      </c>
      <c r="BV48" s="39">
        <f t="shared" ca="1" si="15"/>
        <v>29</v>
      </c>
      <c r="BX48" s="39">
        <f t="shared" ca="1" si="16"/>
        <v>4</v>
      </c>
      <c r="BY48" s="39">
        <f t="shared" ca="1" si="17"/>
        <v>29</v>
      </c>
      <c r="CA48" s="39">
        <f t="shared" ca="1" si="18"/>
        <v>4</v>
      </c>
      <c r="CB48" s="39">
        <f t="shared" ca="1" si="19"/>
        <v>29</v>
      </c>
      <c r="CD48" s="39">
        <f t="shared" ca="1" si="20"/>
        <v>4</v>
      </c>
      <c r="CE48" s="39">
        <f t="shared" ca="1" si="21"/>
        <v>29</v>
      </c>
      <c r="CG48" s="37" t="b">
        <f t="shared" si="5"/>
        <v>1</v>
      </c>
    </row>
    <row r="49" spans="1:85" x14ac:dyDescent="0.25">
      <c r="A49" s="14"/>
      <c r="B49" s="929"/>
      <c r="C49" s="930"/>
      <c r="D49" s="930"/>
      <c r="E49" s="930"/>
      <c r="F49" s="930"/>
      <c r="G49" s="930"/>
      <c r="H49" s="930"/>
      <c r="I49" s="930"/>
      <c r="J49" s="929"/>
      <c r="K49" s="930"/>
      <c r="L49" s="930"/>
      <c r="M49" s="929"/>
      <c r="N49" s="930"/>
      <c r="O49" s="930"/>
      <c r="P49" s="930"/>
      <c r="Q49" s="935"/>
      <c r="S49" s="937" t="str">
        <f t="shared" si="3"/>
        <v/>
      </c>
      <c r="T49" s="938"/>
      <c r="U49" s="939"/>
      <c r="V49" s="14"/>
      <c r="W49" s="14"/>
      <c r="X49" s="604"/>
      <c r="Y49" s="605"/>
      <c r="Z49" s="605"/>
      <c r="AA49" s="605"/>
      <c r="AB49" s="605"/>
      <c r="AC49" s="605"/>
      <c r="AD49" s="605"/>
      <c r="AE49" s="605"/>
      <c r="AF49" s="605"/>
      <c r="AG49" s="606"/>
      <c r="AH49" s="14"/>
      <c r="AI49" s="14"/>
      <c r="AJ49" s="525" t="s">
        <v>267</v>
      </c>
      <c r="AK49" s="526"/>
      <c r="AL49" s="526"/>
      <c r="AM49" s="526"/>
      <c r="AN49" s="526"/>
      <c r="AO49" s="526"/>
      <c r="AP49" s="533"/>
      <c r="AQ49" s="742"/>
      <c r="AR49" s="743"/>
      <c r="AS49" s="744"/>
      <c r="AT49" s="14"/>
      <c r="BG49" s="39" t="str">
        <f t="shared" si="4"/>
        <v/>
      </c>
      <c r="BI49" s="39" t="str">
        <f t="shared" ca="1" si="6"/>
        <v/>
      </c>
      <c r="BJ49" s="39">
        <f t="shared" ca="1" si="7"/>
        <v>29</v>
      </c>
      <c r="BL49" s="39" t="str">
        <f t="shared" ca="1" si="8"/>
        <v/>
      </c>
      <c r="BM49" s="39">
        <f t="shared" ca="1" si="9"/>
        <v>29</v>
      </c>
      <c r="BO49" s="39" t="str">
        <f t="shared" ca="1" si="10"/>
        <v/>
      </c>
      <c r="BP49" s="39">
        <f t="shared" ca="1" si="11"/>
        <v>29</v>
      </c>
      <c r="BR49" s="39" t="str">
        <f t="shared" ca="1" si="12"/>
        <v/>
      </c>
      <c r="BS49" s="39">
        <f t="shared" ca="1" si="13"/>
        <v>29</v>
      </c>
      <c r="BU49" s="39" t="str">
        <f t="shared" ca="1" si="14"/>
        <v/>
      </c>
      <c r="BV49" s="39">
        <f t="shared" ca="1" si="15"/>
        <v>29</v>
      </c>
      <c r="BX49" s="39" t="str">
        <f t="shared" ca="1" si="16"/>
        <v/>
      </c>
      <c r="BY49" s="39">
        <f t="shared" ca="1" si="17"/>
        <v>29</v>
      </c>
      <c r="CA49" s="39" t="str">
        <f t="shared" ca="1" si="18"/>
        <v/>
      </c>
      <c r="CB49" s="39">
        <f t="shared" ca="1" si="19"/>
        <v>29</v>
      </c>
      <c r="CD49" s="39" t="str">
        <f t="shared" ca="1" si="20"/>
        <v/>
      </c>
      <c r="CE49" s="39">
        <f t="shared" ca="1" si="21"/>
        <v>29</v>
      </c>
      <c r="CG49" s="37" t="b">
        <f t="shared" si="5"/>
        <v>0</v>
      </c>
    </row>
    <row r="50" spans="1:85" x14ac:dyDescent="0.25">
      <c r="A50" s="14"/>
      <c r="B50" s="927"/>
      <c r="C50" s="928"/>
      <c r="D50" s="928"/>
      <c r="E50" s="928"/>
      <c r="F50" s="928"/>
      <c r="G50" s="928"/>
      <c r="H50" s="928"/>
      <c r="I50" s="928"/>
      <c r="J50" s="927"/>
      <c r="K50" s="928"/>
      <c r="L50" s="928"/>
      <c r="M50" s="927"/>
      <c r="N50" s="928"/>
      <c r="O50" s="928"/>
      <c r="P50" s="928"/>
      <c r="Q50" s="933"/>
      <c r="S50" s="937" t="str">
        <f t="shared" si="3"/>
        <v/>
      </c>
      <c r="T50" s="938"/>
      <c r="U50" s="939"/>
      <c r="V50" s="14"/>
      <c r="W50" s="14"/>
      <c r="X50" s="604"/>
      <c r="Y50" s="605"/>
      <c r="Z50" s="605"/>
      <c r="AA50" s="605"/>
      <c r="AB50" s="605"/>
      <c r="AC50" s="605"/>
      <c r="AD50" s="605"/>
      <c r="AE50" s="605"/>
      <c r="AF50" s="605"/>
      <c r="AG50" s="606"/>
      <c r="AH50" s="14"/>
      <c r="AI50" s="14"/>
      <c r="AJ50" s="14"/>
      <c r="AK50" s="14"/>
      <c r="AL50" s="14"/>
      <c r="AM50" s="14"/>
      <c r="AN50" s="14"/>
      <c r="AO50" s="14"/>
      <c r="AP50" s="14"/>
      <c r="AQ50" s="590" t="s">
        <v>238</v>
      </c>
      <c r="AR50" s="590"/>
      <c r="AS50" s="590"/>
      <c r="AT50" s="14"/>
      <c r="BG50" s="39" t="str">
        <f t="shared" si="4"/>
        <v/>
      </c>
      <c r="BI50" s="39" t="str">
        <f t="shared" ca="1" si="6"/>
        <v/>
      </c>
      <c r="BJ50" s="39">
        <f t="shared" ca="1" si="7"/>
        <v>29</v>
      </c>
      <c r="BL50" s="39" t="str">
        <f t="shared" ca="1" si="8"/>
        <v/>
      </c>
      <c r="BM50" s="39">
        <f t="shared" ca="1" si="9"/>
        <v>29</v>
      </c>
      <c r="BO50" s="39" t="str">
        <f t="shared" ca="1" si="10"/>
        <v/>
      </c>
      <c r="BP50" s="39">
        <f t="shared" ca="1" si="11"/>
        <v>29</v>
      </c>
      <c r="BR50" s="39" t="str">
        <f t="shared" ca="1" si="12"/>
        <v/>
      </c>
      <c r="BS50" s="39">
        <f t="shared" ca="1" si="13"/>
        <v>29</v>
      </c>
      <c r="BU50" s="39" t="str">
        <f t="shared" ca="1" si="14"/>
        <v/>
      </c>
      <c r="BV50" s="39">
        <f t="shared" ca="1" si="15"/>
        <v>29</v>
      </c>
      <c r="BX50" s="39" t="str">
        <f t="shared" ca="1" si="16"/>
        <v/>
      </c>
      <c r="BY50" s="39">
        <f t="shared" ca="1" si="17"/>
        <v>29</v>
      </c>
      <c r="CA50" s="39" t="str">
        <f t="shared" ca="1" si="18"/>
        <v/>
      </c>
      <c r="CB50" s="39">
        <f t="shared" ca="1" si="19"/>
        <v>29</v>
      </c>
      <c r="CD50" s="39" t="str">
        <f t="shared" ca="1" si="20"/>
        <v/>
      </c>
      <c r="CE50" s="39">
        <f t="shared" ca="1" si="21"/>
        <v>29</v>
      </c>
      <c r="CG50" s="37" t="b">
        <f t="shared" si="5"/>
        <v>0</v>
      </c>
    </row>
    <row r="51" spans="1:85" x14ac:dyDescent="0.25">
      <c r="A51" s="14"/>
      <c r="B51" s="927"/>
      <c r="C51" s="928"/>
      <c r="D51" s="928"/>
      <c r="E51" s="928"/>
      <c r="F51" s="928"/>
      <c r="G51" s="928"/>
      <c r="H51" s="928"/>
      <c r="I51" s="928"/>
      <c r="J51" s="927"/>
      <c r="K51" s="928"/>
      <c r="L51" s="928"/>
      <c r="M51" s="927"/>
      <c r="N51" s="928"/>
      <c r="O51" s="928"/>
      <c r="P51" s="928"/>
      <c r="Q51" s="933"/>
      <c r="S51" s="937" t="str">
        <f t="shared" si="3"/>
        <v/>
      </c>
      <c r="T51" s="938"/>
      <c r="U51" s="939"/>
      <c r="V51" s="14"/>
      <c r="W51" s="14"/>
      <c r="X51" s="604"/>
      <c r="Y51" s="605"/>
      <c r="Z51" s="605"/>
      <c r="AA51" s="605"/>
      <c r="AB51" s="605"/>
      <c r="AC51" s="605"/>
      <c r="AD51" s="605"/>
      <c r="AE51" s="605"/>
      <c r="AF51" s="605"/>
      <c r="AG51" s="606"/>
      <c r="AH51" s="14"/>
      <c r="AI51" s="14"/>
      <c r="AJ51" s="642" t="s">
        <v>266</v>
      </c>
      <c r="AK51" s="643"/>
      <c r="AL51" s="643"/>
      <c r="AM51" s="643"/>
      <c r="AN51" s="643"/>
      <c r="AO51" s="643"/>
      <c r="AP51" s="644"/>
      <c r="AQ51" s="642" t="s">
        <v>55</v>
      </c>
      <c r="AR51" s="643"/>
      <c r="AS51" s="644"/>
      <c r="AT51" s="14"/>
      <c r="BG51" s="39" t="str">
        <f t="shared" si="4"/>
        <v/>
      </c>
      <c r="BI51" s="39" t="str">
        <f t="shared" ca="1" si="6"/>
        <v/>
      </c>
      <c r="BJ51" s="39">
        <f t="shared" ca="1" si="7"/>
        <v>29</v>
      </c>
      <c r="BL51" s="39" t="str">
        <f t="shared" ca="1" si="8"/>
        <v/>
      </c>
      <c r="BM51" s="39">
        <f t="shared" ca="1" si="9"/>
        <v>29</v>
      </c>
      <c r="BO51" s="39" t="str">
        <f t="shared" ca="1" si="10"/>
        <v/>
      </c>
      <c r="BP51" s="39">
        <f t="shared" ca="1" si="11"/>
        <v>29</v>
      </c>
      <c r="BR51" s="39" t="str">
        <f t="shared" ca="1" si="12"/>
        <v/>
      </c>
      <c r="BS51" s="39">
        <f t="shared" ca="1" si="13"/>
        <v>29</v>
      </c>
      <c r="BU51" s="39" t="str">
        <f t="shared" ca="1" si="14"/>
        <v/>
      </c>
      <c r="BV51" s="39">
        <f t="shared" ca="1" si="15"/>
        <v>29</v>
      </c>
      <c r="BX51" s="39" t="str">
        <f t="shared" ca="1" si="16"/>
        <v/>
      </c>
      <c r="BY51" s="39">
        <f t="shared" ca="1" si="17"/>
        <v>29</v>
      </c>
      <c r="CA51" s="39" t="str">
        <f t="shared" ca="1" si="18"/>
        <v/>
      </c>
      <c r="CB51" s="39">
        <f t="shared" ca="1" si="19"/>
        <v>29</v>
      </c>
      <c r="CD51" s="39" t="str">
        <f t="shared" ca="1" si="20"/>
        <v/>
      </c>
      <c r="CE51" s="39">
        <f t="shared" ca="1" si="21"/>
        <v>29</v>
      </c>
      <c r="CG51" s="37" t="b">
        <f t="shared" si="5"/>
        <v>0</v>
      </c>
    </row>
    <row r="52" spans="1:85" x14ac:dyDescent="0.25">
      <c r="A52" s="14"/>
      <c r="B52" s="927"/>
      <c r="C52" s="928"/>
      <c r="D52" s="928"/>
      <c r="E52" s="928"/>
      <c r="F52" s="928"/>
      <c r="G52" s="928"/>
      <c r="H52" s="928"/>
      <c r="I52" s="928"/>
      <c r="J52" s="927"/>
      <c r="K52" s="928"/>
      <c r="L52" s="928"/>
      <c r="M52" s="927"/>
      <c r="N52" s="928"/>
      <c r="O52" s="928"/>
      <c r="P52" s="928"/>
      <c r="Q52" s="933"/>
      <c r="S52" s="937" t="str">
        <f t="shared" si="3"/>
        <v/>
      </c>
      <c r="T52" s="938"/>
      <c r="U52" s="939"/>
      <c r="V52" s="14"/>
      <c r="W52" s="14"/>
      <c r="X52" s="604"/>
      <c r="Y52" s="605"/>
      <c r="Z52" s="605"/>
      <c r="AA52" s="605"/>
      <c r="AB52" s="605"/>
      <c r="AC52" s="605"/>
      <c r="AD52" s="605"/>
      <c r="AE52" s="605"/>
      <c r="AF52" s="605"/>
      <c r="AG52" s="606"/>
      <c r="AH52" s="14"/>
      <c r="AI52" s="14"/>
      <c r="AJ52" s="926" t="s">
        <v>478</v>
      </c>
      <c r="AK52" s="924"/>
      <c r="AL52" s="924"/>
      <c r="AM52" s="924"/>
      <c r="AN52" s="924"/>
      <c r="AO52" s="924"/>
      <c r="AP52" s="925"/>
      <c r="AQ52" s="956">
        <v>40</v>
      </c>
      <c r="AR52" s="957"/>
      <c r="AS52" s="958"/>
      <c r="AT52" s="14"/>
      <c r="BG52" s="39" t="str">
        <f t="shared" si="4"/>
        <v/>
      </c>
      <c r="BI52" s="39" t="str">
        <f t="shared" ca="1" si="6"/>
        <v/>
      </c>
      <c r="BJ52" s="39">
        <f t="shared" ca="1" si="7"/>
        <v>29</v>
      </c>
      <c r="BL52" s="39" t="str">
        <f t="shared" ca="1" si="8"/>
        <v/>
      </c>
      <c r="BM52" s="39">
        <f t="shared" ca="1" si="9"/>
        <v>29</v>
      </c>
      <c r="BO52" s="39" t="str">
        <f t="shared" ca="1" si="10"/>
        <v/>
      </c>
      <c r="BP52" s="39">
        <f t="shared" ca="1" si="11"/>
        <v>29</v>
      </c>
      <c r="BR52" s="39" t="str">
        <f t="shared" ca="1" si="12"/>
        <v/>
      </c>
      <c r="BS52" s="39">
        <f t="shared" ca="1" si="13"/>
        <v>29</v>
      </c>
      <c r="BU52" s="39" t="str">
        <f t="shared" ca="1" si="14"/>
        <v/>
      </c>
      <c r="BV52" s="39">
        <f t="shared" ca="1" si="15"/>
        <v>29</v>
      </c>
      <c r="BX52" s="39" t="str">
        <f t="shared" ca="1" si="16"/>
        <v/>
      </c>
      <c r="BY52" s="39">
        <f t="shared" ca="1" si="17"/>
        <v>29</v>
      </c>
      <c r="CA52" s="39" t="str">
        <f t="shared" ca="1" si="18"/>
        <v/>
      </c>
      <c r="CB52" s="39">
        <f t="shared" ca="1" si="19"/>
        <v>29</v>
      </c>
      <c r="CD52" s="39" t="str">
        <f t="shared" ca="1" si="20"/>
        <v/>
      </c>
      <c r="CE52" s="39">
        <f t="shared" ca="1" si="21"/>
        <v>29</v>
      </c>
      <c r="CG52" s="37" t="b">
        <f t="shared" si="5"/>
        <v>0</v>
      </c>
    </row>
    <row r="53" spans="1:85" x14ac:dyDescent="0.25">
      <c r="A53" s="14"/>
      <c r="B53" s="927"/>
      <c r="C53" s="928"/>
      <c r="D53" s="928"/>
      <c r="E53" s="928"/>
      <c r="F53" s="928"/>
      <c r="G53" s="928"/>
      <c r="H53" s="928"/>
      <c r="I53" s="928"/>
      <c r="J53" s="927"/>
      <c r="K53" s="928"/>
      <c r="L53" s="928"/>
      <c r="M53" s="927"/>
      <c r="N53" s="928"/>
      <c r="O53" s="928"/>
      <c r="P53" s="928"/>
      <c r="Q53" s="933"/>
      <c r="S53" s="937" t="str">
        <f t="shared" si="3"/>
        <v/>
      </c>
      <c r="T53" s="938"/>
      <c r="U53" s="939"/>
      <c r="V53" s="14"/>
      <c r="W53" s="14"/>
      <c r="X53" s="604"/>
      <c r="Y53" s="605"/>
      <c r="Z53" s="605"/>
      <c r="AA53" s="605"/>
      <c r="AB53" s="605"/>
      <c r="AC53" s="605"/>
      <c r="AD53" s="605"/>
      <c r="AE53" s="605"/>
      <c r="AF53" s="605"/>
      <c r="AG53" s="606"/>
      <c r="AH53" s="14"/>
      <c r="AI53" s="14"/>
      <c r="AJ53" s="918" t="s">
        <v>479</v>
      </c>
      <c r="AK53" s="919"/>
      <c r="AL53" s="919"/>
      <c r="AM53" s="919"/>
      <c r="AN53" s="919"/>
      <c r="AO53" s="919"/>
      <c r="AP53" s="920"/>
      <c r="AQ53" s="940">
        <v>40</v>
      </c>
      <c r="AR53" s="941"/>
      <c r="AS53" s="942"/>
      <c r="AT53" s="14"/>
      <c r="BG53" s="39" t="str">
        <f t="shared" si="4"/>
        <v/>
      </c>
      <c r="BI53" s="39" t="str">
        <f t="shared" ca="1" si="6"/>
        <v/>
      </c>
      <c r="BJ53" s="39">
        <f t="shared" ca="1" si="7"/>
        <v>29</v>
      </c>
      <c r="BL53" s="39" t="str">
        <f t="shared" ca="1" si="8"/>
        <v/>
      </c>
      <c r="BM53" s="39">
        <f t="shared" ca="1" si="9"/>
        <v>29</v>
      </c>
      <c r="BO53" s="39" t="str">
        <f t="shared" ca="1" si="10"/>
        <v/>
      </c>
      <c r="BP53" s="39">
        <f t="shared" ca="1" si="11"/>
        <v>29</v>
      </c>
      <c r="BR53" s="39" t="str">
        <f t="shared" ca="1" si="12"/>
        <v/>
      </c>
      <c r="BS53" s="39">
        <f t="shared" ca="1" si="13"/>
        <v>29</v>
      </c>
      <c r="BU53" s="39" t="str">
        <f t="shared" ca="1" si="14"/>
        <v/>
      </c>
      <c r="BV53" s="39">
        <f t="shared" ca="1" si="15"/>
        <v>29</v>
      </c>
      <c r="BX53" s="39" t="str">
        <f t="shared" ca="1" si="16"/>
        <v/>
      </c>
      <c r="BY53" s="39">
        <f t="shared" ca="1" si="17"/>
        <v>29</v>
      </c>
      <c r="CA53" s="39" t="str">
        <f t="shared" ca="1" si="18"/>
        <v/>
      </c>
      <c r="CB53" s="39">
        <f t="shared" ca="1" si="19"/>
        <v>29</v>
      </c>
      <c r="CD53" s="39" t="str">
        <f t="shared" ca="1" si="20"/>
        <v/>
      </c>
      <c r="CE53" s="39">
        <f t="shared" ca="1" si="21"/>
        <v>29</v>
      </c>
      <c r="CG53" s="37" t="b">
        <f t="shared" si="5"/>
        <v>0</v>
      </c>
    </row>
    <row r="54" spans="1:85" x14ac:dyDescent="0.25">
      <c r="A54" s="14"/>
      <c r="B54" s="927"/>
      <c r="C54" s="928"/>
      <c r="D54" s="928"/>
      <c r="E54" s="928"/>
      <c r="F54" s="928"/>
      <c r="G54" s="928"/>
      <c r="H54" s="928"/>
      <c r="I54" s="928"/>
      <c r="J54" s="927"/>
      <c r="K54" s="928"/>
      <c r="L54" s="928"/>
      <c r="M54" s="927"/>
      <c r="N54" s="928"/>
      <c r="O54" s="928"/>
      <c r="P54" s="928"/>
      <c r="Q54" s="933"/>
      <c r="S54" s="937" t="str">
        <f t="shared" si="3"/>
        <v/>
      </c>
      <c r="T54" s="938"/>
      <c r="U54" s="939"/>
      <c r="V54" s="14"/>
      <c r="W54" s="14"/>
      <c r="X54" s="604"/>
      <c r="Y54" s="605"/>
      <c r="Z54" s="605"/>
      <c r="AA54" s="605"/>
      <c r="AB54" s="605"/>
      <c r="AC54" s="605"/>
      <c r="AD54" s="605"/>
      <c r="AE54" s="605"/>
      <c r="AF54" s="605"/>
      <c r="AG54" s="606"/>
      <c r="AH54" s="14"/>
      <c r="AI54" s="14"/>
      <c r="AJ54" s="918" t="s">
        <v>462</v>
      </c>
      <c r="AK54" s="919"/>
      <c r="AL54" s="919"/>
      <c r="AM54" s="919"/>
      <c r="AN54" s="919"/>
      <c r="AO54" s="919"/>
      <c r="AP54" s="920"/>
      <c r="AQ54" s="940">
        <v>20</v>
      </c>
      <c r="AR54" s="941"/>
      <c r="AS54" s="942"/>
      <c r="AT54" s="14"/>
      <c r="BG54" s="39" t="str">
        <f t="shared" si="4"/>
        <v/>
      </c>
      <c r="BI54" s="39" t="str">
        <f t="shared" ca="1" si="6"/>
        <v/>
      </c>
      <c r="BJ54" s="39">
        <f t="shared" ca="1" si="7"/>
        <v>29</v>
      </c>
      <c r="BL54" s="39" t="str">
        <f t="shared" ca="1" si="8"/>
        <v/>
      </c>
      <c r="BM54" s="39">
        <f t="shared" ca="1" si="9"/>
        <v>29</v>
      </c>
      <c r="BO54" s="39" t="str">
        <f t="shared" ca="1" si="10"/>
        <v/>
      </c>
      <c r="BP54" s="39">
        <f t="shared" ca="1" si="11"/>
        <v>29</v>
      </c>
      <c r="BR54" s="39" t="str">
        <f t="shared" ca="1" si="12"/>
        <v/>
      </c>
      <c r="BS54" s="39">
        <f t="shared" ca="1" si="13"/>
        <v>29</v>
      </c>
      <c r="BU54" s="39" t="str">
        <f t="shared" ca="1" si="14"/>
        <v/>
      </c>
      <c r="BV54" s="39">
        <f t="shared" ca="1" si="15"/>
        <v>29</v>
      </c>
      <c r="BX54" s="39" t="str">
        <f t="shared" ca="1" si="16"/>
        <v/>
      </c>
      <c r="BY54" s="39">
        <f t="shared" ca="1" si="17"/>
        <v>29</v>
      </c>
      <c r="CA54" s="39" t="str">
        <f t="shared" ca="1" si="18"/>
        <v/>
      </c>
      <c r="CB54" s="39">
        <f t="shared" ca="1" si="19"/>
        <v>29</v>
      </c>
      <c r="CD54" s="39" t="str">
        <f t="shared" ca="1" si="20"/>
        <v/>
      </c>
      <c r="CE54" s="39">
        <f t="shared" ca="1" si="21"/>
        <v>29</v>
      </c>
      <c r="CG54" s="37" t="b">
        <f t="shared" si="5"/>
        <v>0</v>
      </c>
    </row>
    <row r="55" spans="1:85" x14ac:dyDescent="0.25">
      <c r="A55" s="14"/>
      <c r="B55" s="927"/>
      <c r="C55" s="928"/>
      <c r="D55" s="928"/>
      <c r="E55" s="928"/>
      <c r="F55" s="928"/>
      <c r="G55" s="928"/>
      <c r="H55" s="928"/>
      <c r="I55" s="928"/>
      <c r="J55" s="927"/>
      <c r="K55" s="928"/>
      <c r="L55" s="928"/>
      <c r="M55" s="927"/>
      <c r="N55" s="928"/>
      <c r="O55" s="928"/>
      <c r="P55" s="928"/>
      <c r="Q55" s="933"/>
      <c r="S55" s="937" t="str">
        <f t="shared" si="3"/>
        <v/>
      </c>
      <c r="T55" s="938"/>
      <c r="U55" s="939"/>
      <c r="V55" s="14"/>
      <c r="W55" s="14"/>
      <c r="X55" s="604"/>
      <c r="Y55" s="605"/>
      <c r="Z55" s="605"/>
      <c r="AA55" s="605"/>
      <c r="AB55" s="605"/>
      <c r="AC55" s="605"/>
      <c r="AD55" s="605"/>
      <c r="AE55" s="605"/>
      <c r="AF55" s="605"/>
      <c r="AG55" s="606"/>
      <c r="AH55" s="14"/>
      <c r="AI55" s="14"/>
      <c r="AJ55" s="918" t="s">
        <v>480</v>
      </c>
      <c r="AK55" s="919"/>
      <c r="AL55" s="919"/>
      <c r="AM55" s="919"/>
      <c r="AN55" s="919"/>
      <c r="AO55" s="919"/>
      <c r="AP55" s="920"/>
      <c r="AQ55" s="940">
        <v>20</v>
      </c>
      <c r="AR55" s="941"/>
      <c r="AS55" s="942"/>
      <c r="AT55" s="14"/>
      <c r="BG55" s="39" t="str">
        <f t="shared" si="4"/>
        <v/>
      </c>
      <c r="BI55" s="39" t="str">
        <f t="shared" ca="1" si="6"/>
        <v/>
      </c>
      <c r="BJ55" s="39">
        <f t="shared" ca="1" si="7"/>
        <v>29</v>
      </c>
      <c r="BL55" s="39" t="str">
        <f t="shared" ca="1" si="8"/>
        <v/>
      </c>
      <c r="BM55" s="39">
        <f t="shared" ca="1" si="9"/>
        <v>29</v>
      </c>
      <c r="BO55" s="39" t="str">
        <f t="shared" ca="1" si="10"/>
        <v/>
      </c>
      <c r="BP55" s="39">
        <f t="shared" ca="1" si="11"/>
        <v>29</v>
      </c>
      <c r="BR55" s="39" t="str">
        <f t="shared" ca="1" si="12"/>
        <v/>
      </c>
      <c r="BS55" s="39">
        <f t="shared" ca="1" si="13"/>
        <v>29</v>
      </c>
      <c r="BU55" s="39" t="str">
        <f t="shared" ca="1" si="14"/>
        <v/>
      </c>
      <c r="BV55" s="39">
        <f t="shared" ca="1" si="15"/>
        <v>29</v>
      </c>
      <c r="BX55" s="39" t="str">
        <f t="shared" ca="1" si="16"/>
        <v/>
      </c>
      <c r="BY55" s="39">
        <f t="shared" ca="1" si="17"/>
        <v>29</v>
      </c>
      <c r="CA55" s="39" t="str">
        <f t="shared" ca="1" si="18"/>
        <v/>
      </c>
      <c r="CB55" s="39">
        <f t="shared" ca="1" si="19"/>
        <v>29</v>
      </c>
      <c r="CD55" s="39" t="str">
        <f t="shared" ca="1" si="20"/>
        <v/>
      </c>
      <c r="CE55" s="39">
        <f t="shared" ca="1" si="21"/>
        <v>29</v>
      </c>
      <c r="CG55" s="37" t="b">
        <f t="shared" si="5"/>
        <v>0</v>
      </c>
    </row>
    <row r="56" spans="1:85" x14ac:dyDescent="0.25">
      <c r="A56" s="14"/>
      <c r="B56" s="927"/>
      <c r="C56" s="928"/>
      <c r="D56" s="928"/>
      <c r="E56" s="928"/>
      <c r="F56" s="928"/>
      <c r="G56" s="928"/>
      <c r="H56" s="928"/>
      <c r="I56" s="928"/>
      <c r="J56" s="927"/>
      <c r="K56" s="928"/>
      <c r="L56" s="928"/>
      <c r="M56" s="927"/>
      <c r="N56" s="928"/>
      <c r="O56" s="928"/>
      <c r="P56" s="928"/>
      <c r="Q56" s="933"/>
      <c r="S56" s="937" t="str">
        <f t="shared" si="3"/>
        <v/>
      </c>
      <c r="T56" s="938"/>
      <c r="U56" s="939"/>
      <c r="V56" s="14"/>
      <c r="W56" s="14"/>
      <c r="X56" s="604"/>
      <c r="Y56" s="605"/>
      <c r="Z56" s="605"/>
      <c r="AA56" s="605"/>
      <c r="AB56" s="605"/>
      <c r="AC56" s="605"/>
      <c r="AD56" s="605"/>
      <c r="AE56" s="605"/>
      <c r="AF56" s="605"/>
      <c r="AG56" s="606"/>
      <c r="AH56" s="14"/>
      <c r="AI56" s="14"/>
      <c r="AJ56" s="918"/>
      <c r="AK56" s="919"/>
      <c r="AL56" s="919"/>
      <c r="AM56" s="919"/>
      <c r="AN56" s="919"/>
      <c r="AO56" s="919"/>
      <c r="AP56" s="920"/>
      <c r="AQ56" s="940"/>
      <c r="AR56" s="941"/>
      <c r="AS56" s="942"/>
      <c r="AT56" s="14"/>
      <c r="BG56" s="39" t="str">
        <f t="shared" si="4"/>
        <v/>
      </c>
      <c r="BI56" s="39" t="str">
        <f t="shared" ca="1" si="6"/>
        <v/>
      </c>
      <c r="BJ56" s="39">
        <f t="shared" ca="1" si="7"/>
        <v>29</v>
      </c>
      <c r="BL56" s="39" t="str">
        <f t="shared" ca="1" si="8"/>
        <v/>
      </c>
      <c r="BM56" s="39">
        <f t="shared" ca="1" si="9"/>
        <v>29</v>
      </c>
      <c r="BO56" s="39" t="str">
        <f t="shared" ca="1" si="10"/>
        <v/>
      </c>
      <c r="BP56" s="39">
        <f t="shared" ca="1" si="11"/>
        <v>29</v>
      </c>
      <c r="BR56" s="39" t="str">
        <f t="shared" ca="1" si="12"/>
        <v/>
      </c>
      <c r="BS56" s="39">
        <f t="shared" ca="1" si="13"/>
        <v>29</v>
      </c>
      <c r="BU56" s="39" t="str">
        <f t="shared" ca="1" si="14"/>
        <v/>
      </c>
      <c r="BV56" s="39">
        <f t="shared" ca="1" si="15"/>
        <v>29</v>
      </c>
      <c r="BX56" s="39" t="str">
        <f t="shared" ca="1" si="16"/>
        <v/>
      </c>
      <c r="BY56" s="39">
        <f t="shared" ca="1" si="17"/>
        <v>29</v>
      </c>
      <c r="CA56" s="39" t="str">
        <f t="shared" ca="1" si="18"/>
        <v/>
      </c>
      <c r="CB56" s="39">
        <f t="shared" ca="1" si="19"/>
        <v>29</v>
      </c>
      <c r="CD56" s="39" t="str">
        <f t="shared" ca="1" si="20"/>
        <v/>
      </c>
      <c r="CE56" s="39">
        <f t="shared" ca="1" si="21"/>
        <v>29</v>
      </c>
      <c r="CG56" s="37" t="b">
        <f t="shared" si="5"/>
        <v>0</v>
      </c>
    </row>
    <row r="57" spans="1:85" x14ac:dyDescent="0.25">
      <c r="A57" s="14"/>
      <c r="B57" s="927"/>
      <c r="C57" s="928"/>
      <c r="D57" s="928"/>
      <c r="E57" s="928"/>
      <c r="F57" s="928"/>
      <c r="G57" s="928"/>
      <c r="H57" s="928"/>
      <c r="I57" s="928"/>
      <c r="J57" s="927"/>
      <c r="K57" s="928"/>
      <c r="L57" s="928"/>
      <c r="M57" s="927"/>
      <c r="N57" s="928"/>
      <c r="O57" s="928"/>
      <c r="P57" s="928"/>
      <c r="Q57" s="933"/>
      <c r="S57" s="937" t="str">
        <f t="shared" si="3"/>
        <v/>
      </c>
      <c r="T57" s="938"/>
      <c r="U57" s="939"/>
      <c r="V57" s="14"/>
      <c r="W57" s="14"/>
      <c r="X57" s="604"/>
      <c r="Y57" s="605"/>
      <c r="Z57" s="605"/>
      <c r="AA57" s="605"/>
      <c r="AB57" s="605"/>
      <c r="AC57" s="605"/>
      <c r="AD57" s="605"/>
      <c r="AE57" s="605"/>
      <c r="AF57" s="605"/>
      <c r="AG57" s="606"/>
      <c r="AH57" s="14"/>
      <c r="AI57" s="14"/>
      <c r="AJ57" s="918"/>
      <c r="AK57" s="919"/>
      <c r="AL57" s="919"/>
      <c r="AM57" s="919"/>
      <c r="AN57" s="919"/>
      <c r="AO57" s="919"/>
      <c r="AP57" s="920"/>
      <c r="AQ57" s="940"/>
      <c r="AR57" s="941"/>
      <c r="AS57" s="942"/>
      <c r="AT57" s="14"/>
      <c r="BG57" s="39" t="str">
        <f t="shared" si="4"/>
        <v/>
      </c>
      <c r="BI57" s="39" t="str">
        <f t="shared" ca="1" si="6"/>
        <v/>
      </c>
      <c r="BJ57" s="39">
        <f t="shared" ca="1" si="7"/>
        <v>29</v>
      </c>
      <c r="BL57" s="39" t="str">
        <f t="shared" ca="1" si="8"/>
        <v/>
      </c>
      <c r="BM57" s="39">
        <f t="shared" ca="1" si="9"/>
        <v>29</v>
      </c>
      <c r="BO57" s="39" t="str">
        <f t="shared" ca="1" si="10"/>
        <v/>
      </c>
      <c r="BP57" s="39">
        <f t="shared" ca="1" si="11"/>
        <v>29</v>
      </c>
      <c r="BR57" s="39" t="str">
        <f t="shared" ca="1" si="12"/>
        <v/>
      </c>
      <c r="BS57" s="39">
        <f t="shared" ca="1" si="13"/>
        <v>29</v>
      </c>
      <c r="BU57" s="39" t="str">
        <f t="shared" ca="1" si="14"/>
        <v/>
      </c>
      <c r="BV57" s="39">
        <f t="shared" ca="1" si="15"/>
        <v>29</v>
      </c>
      <c r="BX57" s="39" t="str">
        <f t="shared" ca="1" si="16"/>
        <v/>
      </c>
      <c r="BY57" s="39">
        <f t="shared" ca="1" si="17"/>
        <v>29</v>
      </c>
      <c r="CA57" s="39" t="str">
        <f t="shared" ca="1" si="18"/>
        <v/>
      </c>
      <c r="CB57" s="39">
        <f t="shared" ca="1" si="19"/>
        <v>29</v>
      </c>
      <c r="CD57" s="39" t="str">
        <f t="shared" ca="1" si="20"/>
        <v/>
      </c>
      <c r="CE57" s="39">
        <f t="shared" ca="1" si="21"/>
        <v>29</v>
      </c>
      <c r="CG57" s="37" t="b">
        <f t="shared" si="5"/>
        <v>0</v>
      </c>
    </row>
    <row r="58" spans="1:85" x14ac:dyDescent="0.25">
      <c r="A58" s="14"/>
      <c r="B58" s="927"/>
      <c r="C58" s="928"/>
      <c r="D58" s="928"/>
      <c r="E58" s="928"/>
      <c r="F58" s="928"/>
      <c r="G58" s="928"/>
      <c r="H58" s="928"/>
      <c r="I58" s="928"/>
      <c r="J58" s="927"/>
      <c r="K58" s="928"/>
      <c r="L58" s="928"/>
      <c r="M58" s="927"/>
      <c r="N58" s="928"/>
      <c r="O58" s="928"/>
      <c r="P58" s="928"/>
      <c r="Q58" s="933"/>
      <c r="S58" s="937" t="str">
        <f t="shared" si="3"/>
        <v/>
      </c>
      <c r="T58" s="938"/>
      <c r="U58" s="939"/>
      <c r="V58" s="14"/>
      <c r="W58" s="14"/>
      <c r="X58" s="604"/>
      <c r="Y58" s="605"/>
      <c r="Z58" s="605"/>
      <c r="AA58" s="605"/>
      <c r="AB58" s="605"/>
      <c r="AC58" s="605"/>
      <c r="AD58" s="605"/>
      <c r="AE58" s="605"/>
      <c r="AF58" s="605"/>
      <c r="AG58" s="606"/>
      <c r="AH58" s="14"/>
      <c r="AI58" s="14"/>
      <c r="AJ58" s="918"/>
      <c r="AK58" s="919"/>
      <c r="AL58" s="919"/>
      <c r="AM58" s="919"/>
      <c r="AN58" s="919"/>
      <c r="AO58" s="919"/>
      <c r="AP58" s="920"/>
      <c r="AQ58" s="940"/>
      <c r="AR58" s="941"/>
      <c r="AS58" s="942"/>
      <c r="AT58" s="14"/>
      <c r="BG58" s="39" t="str">
        <f t="shared" si="4"/>
        <v/>
      </c>
      <c r="BI58" s="39" t="str">
        <f t="shared" ca="1" si="6"/>
        <v/>
      </c>
      <c r="BJ58" s="39">
        <f t="shared" ca="1" si="7"/>
        <v>29</v>
      </c>
      <c r="BL58" s="39" t="str">
        <f t="shared" ca="1" si="8"/>
        <v/>
      </c>
      <c r="BM58" s="39">
        <f t="shared" ca="1" si="9"/>
        <v>29</v>
      </c>
      <c r="BO58" s="39" t="str">
        <f t="shared" ca="1" si="10"/>
        <v/>
      </c>
      <c r="BP58" s="39">
        <f t="shared" ca="1" si="11"/>
        <v>29</v>
      </c>
      <c r="BR58" s="39" t="str">
        <f t="shared" ca="1" si="12"/>
        <v/>
      </c>
      <c r="BS58" s="39">
        <f t="shared" ca="1" si="13"/>
        <v>29</v>
      </c>
      <c r="BU58" s="39" t="str">
        <f t="shared" ca="1" si="14"/>
        <v/>
      </c>
      <c r="BV58" s="39">
        <f t="shared" ca="1" si="15"/>
        <v>29</v>
      </c>
      <c r="BX58" s="39" t="str">
        <f t="shared" ca="1" si="16"/>
        <v/>
      </c>
      <c r="BY58" s="39">
        <f t="shared" ca="1" si="17"/>
        <v>29</v>
      </c>
      <c r="CA58" s="39" t="str">
        <f t="shared" ca="1" si="18"/>
        <v/>
      </c>
      <c r="CB58" s="39">
        <f t="shared" ca="1" si="19"/>
        <v>29</v>
      </c>
      <c r="CD58" s="39" t="str">
        <f t="shared" ca="1" si="20"/>
        <v/>
      </c>
      <c r="CE58" s="39">
        <f t="shared" ca="1" si="21"/>
        <v>29</v>
      </c>
      <c r="CG58" s="37" t="b">
        <f t="shared" si="5"/>
        <v>0</v>
      </c>
    </row>
    <row r="59" spans="1:85" x14ac:dyDescent="0.25">
      <c r="A59" s="14"/>
      <c r="B59" s="927"/>
      <c r="C59" s="928"/>
      <c r="D59" s="928"/>
      <c r="E59" s="928"/>
      <c r="F59" s="928"/>
      <c r="G59" s="928"/>
      <c r="H59" s="928"/>
      <c r="I59" s="928"/>
      <c r="J59" s="927"/>
      <c r="K59" s="928"/>
      <c r="L59" s="928"/>
      <c r="M59" s="927"/>
      <c r="N59" s="928"/>
      <c r="O59" s="928"/>
      <c r="P59" s="928"/>
      <c r="Q59" s="933"/>
      <c r="S59" s="937" t="str">
        <f t="shared" si="3"/>
        <v/>
      </c>
      <c r="T59" s="938"/>
      <c r="U59" s="939"/>
      <c r="V59" s="14"/>
      <c r="W59" s="14"/>
      <c r="X59" s="604"/>
      <c r="Y59" s="605"/>
      <c r="Z59" s="605"/>
      <c r="AA59" s="605"/>
      <c r="AB59" s="605"/>
      <c r="AC59" s="605"/>
      <c r="AD59" s="605"/>
      <c r="AE59" s="605"/>
      <c r="AF59" s="605"/>
      <c r="AG59" s="606"/>
      <c r="AH59" s="14"/>
      <c r="AI59" s="14"/>
      <c r="AJ59" s="918"/>
      <c r="AK59" s="919"/>
      <c r="AL59" s="919"/>
      <c r="AM59" s="919"/>
      <c r="AN59" s="919"/>
      <c r="AO59" s="919"/>
      <c r="AP59" s="920"/>
      <c r="AQ59" s="940"/>
      <c r="AR59" s="941"/>
      <c r="AS59" s="942"/>
      <c r="AT59" s="14"/>
      <c r="BG59" s="39" t="str">
        <f t="shared" si="4"/>
        <v/>
      </c>
      <c r="BI59" s="39" t="str">
        <f t="shared" ca="1" si="6"/>
        <v/>
      </c>
      <c r="BJ59" s="39">
        <f t="shared" ca="1" si="7"/>
        <v>29</v>
      </c>
      <c r="BL59" s="39" t="str">
        <f t="shared" ca="1" si="8"/>
        <v/>
      </c>
      <c r="BM59" s="39">
        <f t="shared" ca="1" si="9"/>
        <v>29</v>
      </c>
      <c r="BO59" s="39" t="str">
        <f t="shared" ca="1" si="10"/>
        <v/>
      </c>
      <c r="BP59" s="39">
        <f t="shared" ca="1" si="11"/>
        <v>29</v>
      </c>
      <c r="BR59" s="39" t="str">
        <f t="shared" ca="1" si="12"/>
        <v/>
      </c>
      <c r="BS59" s="39">
        <f t="shared" ca="1" si="13"/>
        <v>29</v>
      </c>
      <c r="BU59" s="39" t="str">
        <f t="shared" ca="1" si="14"/>
        <v/>
      </c>
      <c r="BV59" s="39">
        <f t="shared" ca="1" si="15"/>
        <v>29</v>
      </c>
      <c r="BX59" s="39" t="str">
        <f t="shared" ca="1" si="16"/>
        <v/>
      </c>
      <c r="BY59" s="39">
        <f t="shared" ca="1" si="17"/>
        <v>29</v>
      </c>
      <c r="CA59" s="39" t="str">
        <f t="shared" ca="1" si="18"/>
        <v/>
      </c>
      <c r="CB59" s="39">
        <f t="shared" ca="1" si="19"/>
        <v>29</v>
      </c>
      <c r="CD59" s="39" t="str">
        <f t="shared" ca="1" si="20"/>
        <v/>
      </c>
      <c r="CE59" s="39">
        <f t="shared" ca="1" si="21"/>
        <v>29</v>
      </c>
      <c r="CG59" s="37" t="b">
        <f t="shared" si="5"/>
        <v>0</v>
      </c>
    </row>
    <row r="60" spans="1:85" x14ac:dyDescent="0.25">
      <c r="A60" s="14"/>
      <c r="B60" s="927"/>
      <c r="C60" s="928"/>
      <c r="D60" s="928"/>
      <c r="E60" s="928"/>
      <c r="F60" s="928"/>
      <c r="G60" s="928"/>
      <c r="H60" s="928"/>
      <c r="I60" s="928"/>
      <c r="J60" s="927"/>
      <c r="K60" s="928"/>
      <c r="L60" s="928"/>
      <c r="M60" s="927"/>
      <c r="N60" s="928"/>
      <c r="O60" s="928"/>
      <c r="P60" s="928"/>
      <c r="Q60" s="933"/>
      <c r="S60" s="937" t="str">
        <f t="shared" si="3"/>
        <v/>
      </c>
      <c r="T60" s="938"/>
      <c r="U60" s="939"/>
      <c r="V60" s="14"/>
      <c r="W60" s="14"/>
      <c r="X60" s="604"/>
      <c r="Y60" s="605"/>
      <c r="Z60" s="605"/>
      <c r="AA60" s="605"/>
      <c r="AB60" s="605"/>
      <c r="AC60" s="605"/>
      <c r="AD60" s="605"/>
      <c r="AE60" s="605"/>
      <c r="AF60" s="605"/>
      <c r="AG60" s="606"/>
      <c r="AH60" s="14"/>
      <c r="AI60" s="14"/>
      <c r="AJ60" s="918"/>
      <c r="AK60" s="919"/>
      <c r="AL60" s="919"/>
      <c r="AM60" s="919"/>
      <c r="AN60" s="919"/>
      <c r="AO60" s="919"/>
      <c r="AP60" s="920"/>
      <c r="AQ60" s="940"/>
      <c r="AR60" s="941"/>
      <c r="AS60" s="942"/>
      <c r="AT60" s="14"/>
      <c r="BG60" s="39" t="str">
        <f t="shared" si="4"/>
        <v/>
      </c>
      <c r="BI60" s="39" t="str">
        <f t="shared" ca="1" si="6"/>
        <v/>
      </c>
      <c r="BJ60" s="39">
        <f t="shared" ca="1" si="7"/>
        <v>29</v>
      </c>
      <c r="BL60" s="39" t="str">
        <f t="shared" ca="1" si="8"/>
        <v/>
      </c>
      <c r="BM60" s="39">
        <f t="shared" ca="1" si="9"/>
        <v>29</v>
      </c>
      <c r="BO60" s="39" t="str">
        <f t="shared" ca="1" si="10"/>
        <v/>
      </c>
      <c r="BP60" s="39">
        <f t="shared" ca="1" si="11"/>
        <v>29</v>
      </c>
      <c r="BR60" s="39" t="str">
        <f t="shared" ca="1" si="12"/>
        <v/>
      </c>
      <c r="BS60" s="39">
        <f t="shared" ca="1" si="13"/>
        <v>29</v>
      </c>
      <c r="BU60" s="39" t="str">
        <f t="shared" ca="1" si="14"/>
        <v/>
      </c>
      <c r="BV60" s="39">
        <f t="shared" ca="1" si="15"/>
        <v>29</v>
      </c>
      <c r="BX60" s="39" t="str">
        <f t="shared" ca="1" si="16"/>
        <v/>
      </c>
      <c r="BY60" s="39">
        <f t="shared" ca="1" si="17"/>
        <v>29</v>
      </c>
      <c r="CA60" s="39" t="str">
        <f t="shared" ca="1" si="18"/>
        <v/>
      </c>
      <c r="CB60" s="39">
        <f t="shared" ca="1" si="19"/>
        <v>29</v>
      </c>
      <c r="CD60" s="39" t="str">
        <f t="shared" ca="1" si="20"/>
        <v/>
      </c>
      <c r="CE60" s="39">
        <f t="shared" ca="1" si="21"/>
        <v>29</v>
      </c>
      <c r="CG60" s="37" t="b">
        <f t="shared" si="5"/>
        <v>0</v>
      </c>
    </row>
    <row r="61" spans="1:85" x14ac:dyDescent="0.25">
      <c r="A61" s="14"/>
      <c r="B61" s="927"/>
      <c r="C61" s="928"/>
      <c r="D61" s="928"/>
      <c r="E61" s="928"/>
      <c r="F61" s="928"/>
      <c r="G61" s="928"/>
      <c r="H61" s="928"/>
      <c r="I61" s="928"/>
      <c r="J61" s="927"/>
      <c r="K61" s="928"/>
      <c r="L61" s="928"/>
      <c r="M61" s="927"/>
      <c r="N61" s="928"/>
      <c r="O61" s="928"/>
      <c r="P61" s="928"/>
      <c r="Q61" s="933"/>
      <c r="S61" s="937" t="str">
        <f t="shared" si="3"/>
        <v/>
      </c>
      <c r="T61" s="938"/>
      <c r="U61" s="939"/>
      <c r="V61" s="14"/>
      <c r="W61" s="14"/>
      <c r="X61" s="604"/>
      <c r="Y61" s="605"/>
      <c r="Z61" s="605"/>
      <c r="AA61" s="605"/>
      <c r="AB61" s="605"/>
      <c r="AC61" s="605"/>
      <c r="AD61" s="605"/>
      <c r="AE61" s="605"/>
      <c r="AF61" s="605"/>
      <c r="AG61" s="606"/>
      <c r="AH61" s="14"/>
      <c r="AI61" s="14"/>
      <c r="AJ61" s="921"/>
      <c r="AK61" s="922"/>
      <c r="AL61" s="922"/>
      <c r="AM61" s="922"/>
      <c r="AN61" s="922"/>
      <c r="AO61" s="922"/>
      <c r="AP61" s="923"/>
      <c r="AQ61" s="953"/>
      <c r="AR61" s="954"/>
      <c r="AS61" s="955"/>
      <c r="AT61" s="14"/>
      <c r="BG61" s="39" t="str">
        <f t="shared" si="4"/>
        <v/>
      </c>
      <c r="BI61" s="39" t="str">
        <f t="shared" ca="1" si="6"/>
        <v/>
      </c>
      <c r="BJ61" s="39">
        <f t="shared" ca="1" si="7"/>
        <v>29</v>
      </c>
      <c r="BL61" s="39" t="str">
        <f t="shared" ca="1" si="8"/>
        <v/>
      </c>
      <c r="BM61" s="39">
        <f t="shared" ca="1" si="9"/>
        <v>29</v>
      </c>
      <c r="BO61" s="39" t="str">
        <f t="shared" ca="1" si="10"/>
        <v/>
      </c>
      <c r="BP61" s="39">
        <f t="shared" ca="1" si="11"/>
        <v>29</v>
      </c>
      <c r="BR61" s="39" t="str">
        <f t="shared" ca="1" si="12"/>
        <v/>
      </c>
      <c r="BS61" s="39">
        <f t="shared" ca="1" si="13"/>
        <v>29</v>
      </c>
      <c r="BU61" s="39" t="str">
        <f t="shared" ca="1" si="14"/>
        <v/>
      </c>
      <c r="BV61" s="39">
        <f t="shared" ca="1" si="15"/>
        <v>29</v>
      </c>
      <c r="BX61" s="39" t="str">
        <f t="shared" ca="1" si="16"/>
        <v/>
      </c>
      <c r="BY61" s="39">
        <f t="shared" ca="1" si="17"/>
        <v>29</v>
      </c>
      <c r="CA61" s="39" t="str">
        <f t="shared" ca="1" si="18"/>
        <v/>
      </c>
      <c r="CB61" s="39">
        <f t="shared" ca="1" si="19"/>
        <v>29</v>
      </c>
      <c r="CD61" s="39" t="str">
        <f t="shared" ca="1" si="20"/>
        <v/>
      </c>
      <c r="CE61" s="39">
        <f t="shared" ca="1" si="21"/>
        <v>29</v>
      </c>
      <c r="CG61" s="37" t="b">
        <f t="shared" si="5"/>
        <v>0</v>
      </c>
    </row>
    <row r="62" spans="1:85" x14ac:dyDescent="0.25">
      <c r="A62" s="14"/>
      <c r="B62" s="927"/>
      <c r="C62" s="928"/>
      <c r="D62" s="928"/>
      <c r="E62" s="928"/>
      <c r="F62" s="928"/>
      <c r="G62" s="928"/>
      <c r="H62" s="928"/>
      <c r="I62" s="928"/>
      <c r="J62" s="927"/>
      <c r="K62" s="928"/>
      <c r="L62" s="928"/>
      <c r="M62" s="927"/>
      <c r="N62" s="928"/>
      <c r="O62" s="928"/>
      <c r="P62" s="928"/>
      <c r="Q62" s="933"/>
      <c r="S62" s="937" t="str">
        <f t="shared" si="3"/>
        <v/>
      </c>
      <c r="T62" s="938"/>
      <c r="U62" s="939"/>
      <c r="V62" s="14"/>
      <c r="W62" s="14"/>
      <c r="X62" s="604"/>
      <c r="Y62" s="605"/>
      <c r="Z62" s="605"/>
      <c r="AA62" s="605"/>
      <c r="AB62" s="605"/>
      <c r="AC62" s="605"/>
      <c r="AD62" s="605"/>
      <c r="AE62" s="605"/>
      <c r="AF62" s="605"/>
      <c r="AG62" s="606"/>
      <c r="AH62" s="14"/>
      <c r="AI62" s="14"/>
      <c r="AJ62" s="14"/>
      <c r="AK62" s="14"/>
      <c r="AL62" s="14"/>
      <c r="AM62" s="14"/>
      <c r="AN62" s="14"/>
      <c r="AO62" s="14"/>
      <c r="AP62" s="14"/>
      <c r="AQ62" s="14"/>
      <c r="AR62" s="14"/>
      <c r="AS62" s="14"/>
      <c r="AT62" s="14"/>
      <c r="BG62" s="39" t="str">
        <f t="shared" si="4"/>
        <v/>
      </c>
      <c r="BI62" s="39" t="str">
        <f t="shared" ca="1" si="6"/>
        <v/>
      </c>
      <c r="BJ62" s="39">
        <f t="shared" ca="1" si="7"/>
        <v>29</v>
      </c>
      <c r="BL62" s="39" t="str">
        <f t="shared" ca="1" si="8"/>
        <v/>
      </c>
      <c r="BM62" s="39">
        <f t="shared" ca="1" si="9"/>
        <v>29</v>
      </c>
      <c r="BO62" s="39" t="str">
        <f t="shared" ca="1" si="10"/>
        <v/>
      </c>
      <c r="BP62" s="39">
        <f t="shared" ca="1" si="11"/>
        <v>29</v>
      </c>
      <c r="BR62" s="39" t="str">
        <f t="shared" ca="1" si="12"/>
        <v/>
      </c>
      <c r="BS62" s="39">
        <f t="shared" ca="1" si="13"/>
        <v>29</v>
      </c>
      <c r="BU62" s="39" t="str">
        <f t="shared" ca="1" si="14"/>
        <v/>
      </c>
      <c r="BV62" s="39">
        <f t="shared" ca="1" si="15"/>
        <v>29</v>
      </c>
      <c r="BX62" s="39" t="str">
        <f t="shared" ca="1" si="16"/>
        <v/>
      </c>
      <c r="BY62" s="39">
        <f t="shared" ca="1" si="17"/>
        <v>29</v>
      </c>
      <c r="CA62" s="39" t="str">
        <f t="shared" ca="1" si="18"/>
        <v/>
      </c>
      <c r="CB62" s="39">
        <f t="shared" ca="1" si="19"/>
        <v>29</v>
      </c>
      <c r="CD62" s="39" t="str">
        <f t="shared" ca="1" si="20"/>
        <v/>
      </c>
      <c r="CE62" s="39">
        <f t="shared" ca="1" si="21"/>
        <v>29</v>
      </c>
      <c r="CG62" s="37" t="b">
        <f t="shared" si="5"/>
        <v>0</v>
      </c>
    </row>
    <row r="63" spans="1:85" x14ac:dyDescent="0.25">
      <c r="A63" s="14"/>
      <c r="B63" s="927"/>
      <c r="C63" s="928"/>
      <c r="D63" s="928"/>
      <c r="E63" s="928"/>
      <c r="F63" s="928"/>
      <c r="G63" s="928"/>
      <c r="H63" s="928"/>
      <c r="I63" s="928"/>
      <c r="J63" s="927"/>
      <c r="K63" s="928"/>
      <c r="L63" s="928"/>
      <c r="M63" s="927"/>
      <c r="N63" s="928"/>
      <c r="O63" s="928"/>
      <c r="P63" s="928"/>
      <c r="Q63" s="933"/>
      <c r="S63" s="937" t="str">
        <f t="shared" si="3"/>
        <v/>
      </c>
      <c r="T63" s="938"/>
      <c r="U63" s="939"/>
      <c r="V63" s="14"/>
      <c r="W63" s="14"/>
      <c r="X63" s="604"/>
      <c r="Y63" s="605"/>
      <c r="Z63" s="605"/>
      <c r="AA63" s="605"/>
      <c r="AB63" s="605"/>
      <c r="AC63" s="605"/>
      <c r="AD63" s="605"/>
      <c r="AE63" s="605"/>
      <c r="AF63" s="605"/>
      <c r="AG63" s="606"/>
      <c r="AH63" s="14"/>
      <c r="AI63" s="14"/>
      <c r="AJ63" s="525" t="s">
        <v>268</v>
      </c>
      <c r="AK63" s="526"/>
      <c r="AL63" s="526"/>
      <c r="AM63" s="526"/>
      <c r="AN63" s="526"/>
      <c r="AO63" s="526"/>
      <c r="AP63" s="533"/>
      <c r="AQ63" s="669">
        <v>1.5</v>
      </c>
      <c r="AR63" s="670"/>
      <c r="AS63" s="671"/>
      <c r="AT63" s="14"/>
      <c r="BG63" s="39" t="str">
        <f t="shared" si="4"/>
        <v/>
      </c>
      <c r="BI63" s="39" t="str">
        <f t="shared" ca="1" si="6"/>
        <v/>
      </c>
      <c r="BJ63" s="39">
        <f t="shared" ca="1" si="7"/>
        <v>29</v>
      </c>
      <c r="BL63" s="39" t="str">
        <f t="shared" ca="1" si="8"/>
        <v/>
      </c>
      <c r="BM63" s="39">
        <f t="shared" ca="1" si="9"/>
        <v>29</v>
      </c>
      <c r="BO63" s="39" t="str">
        <f t="shared" ca="1" si="10"/>
        <v/>
      </c>
      <c r="BP63" s="39">
        <f t="shared" ca="1" si="11"/>
        <v>29</v>
      </c>
      <c r="BR63" s="39" t="str">
        <f t="shared" ca="1" si="12"/>
        <v/>
      </c>
      <c r="BS63" s="39">
        <f t="shared" ca="1" si="13"/>
        <v>29</v>
      </c>
      <c r="BU63" s="39" t="str">
        <f t="shared" ca="1" si="14"/>
        <v/>
      </c>
      <c r="BV63" s="39">
        <f t="shared" ca="1" si="15"/>
        <v>29</v>
      </c>
      <c r="BX63" s="39" t="str">
        <f t="shared" ca="1" si="16"/>
        <v/>
      </c>
      <c r="BY63" s="39">
        <f t="shared" ca="1" si="17"/>
        <v>29</v>
      </c>
      <c r="CA63" s="39" t="str">
        <f t="shared" ca="1" si="18"/>
        <v/>
      </c>
      <c r="CB63" s="39">
        <f t="shared" ca="1" si="19"/>
        <v>29</v>
      </c>
      <c r="CD63" s="39" t="str">
        <f t="shared" ca="1" si="20"/>
        <v/>
      </c>
      <c r="CE63" s="39">
        <f t="shared" ca="1" si="21"/>
        <v>29</v>
      </c>
      <c r="CG63" s="37" t="b">
        <f t="shared" si="5"/>
        <v>0</v>
      </c>
    </row>
    <row r="64" spans="1:85" x14ac:dyDescent="0.25">
      <c r="A64" s="14"/>
      <c r="B64" s="927"/>
      <c r="C64" s="928"/>
      <c r="D64" s="928"/>
      <c r="E64" s="928"/>
      <c r="F64" s="928"/>
      <c r="G64" s="928"/>
      <c r="H64" s="928"/>
      <c r="I64" s="928"/>
      <c r="J64" s="927"/>
      <c r="K64" s="928"/>
      <c r="L64" s="928"/>
      <c r="M64" s="927"/>
      <c r="N64" s="928"/>
      <c r="O64" s="928"/>
      <c r="P64" s="928"/>
      <c r="Q64" s="933"/>
      <c r="S64" s="937" t="str">
        <f t="shared" si="3"/>
        <v/>
      </c>
      <c r="T64" s="938"/>
      <c r="U64" s="939"/>
      <c r="V64" s="14"/>
      <c r="W64" s="14"/>
      <c r="X64" s="604"/>
      <c r="Y64" s="605"/>
      <c r="Z64" s="605"/>
      <c r="AA64" s="605"/>
      <c r="AB64" s="605"/>
      <c r="AC64" s="605"/>
      <c r="AD64" s="605"/>
      <c r="AE64" s="605"/>
      <c r="AF64" s="605"/>
      <c r="AG64" s="606"/>
      <c r="AH64" s="14"/>
      <c r="AI64" s="14"/>
      <c r="AJ64" s="14"/>
      <c r="AK64" s="14"/>
      <c r="AL64" s="14"/>
      <c r="AM64" s="14"/>
      <c r="AN64" s="14"/>
      <c r="AO64" s="14"/>
      <c r="AP64" s="14"/>
      <c r="AQ64" s="14"/>
      <c r="AR64" s="14"/>
      <c r="AS64" s="14"/>
      <c r="AT64" s="14"/>
      <c r="BG64" s="39" t="str">
        <f t="shared" si="4"/>
        <v/>
      </c>
      <c r="BI64" s="39" t="str">
        <f t="shared" ca="1" si="6"/>
        <v/>
      </c>
      <c r="BJ64" s="39">
        <f t="shared" ca="1" si="7"/>
        <v>29</v>
      </c>
      <c r="BL64" s="39" t="str">
        <f t="shared" ca="1" si="8"/>
        <v/>
      </c>
      <c r="BM64" s="39">
        <f t="shared" ca="1" si="9"/>
        <v>29</v>
      </c>
      <c r="BO64" s="39" t="str">
        <f t="shared" ca="1" si="10"/>
        <v/>
      </c>
      <c r="BP64" s="39">
        <f t="shared" ca="1" si="11"/>
        <v>29</v>
      </c>
      <c r="BR64" s="39" t="str">
        <f t="shared" ca="1" si="12"/>
        <v/>
      </c>
      <c r="BS64" s="39">
        <f t="shared" ca="1" si="13"/>
        <v>29</v>
      </c>
      <c r="BU64" s="39" t="str">
        <f t="shared" ca="1" si="14"/>
        <v/>
      </c>
      <c r="BV64" s="39">
        <f t="shared" ca="1" si="15"/>
        <v>29</v>
      </c>
      <c r="BX64" s="39" t="str">
        <f t="shared" ca="1" si="16"/>
        <v/>
      </c>
      <c r="BY64" s="39">
        <f t="shared" ca="1" si="17"/>
        <v>29</v>
      </c>
      <c r="CA64" s="39" t="str">
        <f t="shared" ca="1" si="18"/>
        <v/>
      </c>
      <c r="CB64" s="39">
        <f t="shared" ca="1" si="19"/>
        <v>29</v>
      </c>
      <c r="CD64" s="39" t="str">
        <f t="shared" ca="1" si="20"/>
        <v/>
      </c>
      <c r="CE64" s="39">
        <f t="shared" ca="1" si="21"/>
        <v>29</v>
      </c>
      <c r="CG64" s="37" t="b">
        <f t="shared" si="5"/>
        <v>0</v>
      </c>
    </row>
    <row r="65" spans="1:85" x14ac:dyDescent="0.25">
      <c r="A65" s="14"/>
      <c r="B65" s="931"/>
      <c r="C65" s="932"/>
      <c r="D65" s="932"/>
      <c r="E65" s="932"/>
      <c r="F65" s="932"/>
      <c r="G65" s="932"/>
      <c r="H65" s="932"/>
      <c r="I65" s="932"/>
      <c r="J65" s="931"/>
      <c r="K65" s="932"/>
      <c r="L65" s="932"/>
      <c r="M65" s="931"/>
      <c r="N65" s="932"/>
      <c r="O65" s="932"/>
      <c r="P65" s="932"/>
      <c r="Q65" s="936"/>
      <c r="S65" s="946" t="str">
        <f t="shared" si="3"/>
        <v/>
      </c>
      <c r="T65" s="947"/>
      <c r="U65" s="948"/>
      <c r="V65" s="14"/>
      <c r="W65" s="14"/>
      <c r="X65" s="607"/>
      <c r="Y65" s="608"/>
      <c r="Z65" s="608"/>
      <c r="AA65" s="608"/>
      <c r="AB65" s="608"/>
      <c r="AC65" s="608"/>
      <c r="AD65" s="608"/>
      <c r="AE65" s="608"/>
      <c r="AF65" s="608"/>
      <c r="AG65" s="609"/>
      <c r="AH65" s="14"/>
      <c r="AI65" s="14"/>
      <c r="AJ65" s="525" t="s">
        <v>269</v>
      </c>
      <c r="AK65" s="526"/>
      <c r="AL65" s="526"/>
      <c r="AM65" s="526"/>
      <c r="AN65" s="526"/>
      <c r="AO65" s="526"/>
      <c r="AP65" s="533"/>
      <c r="AQ65" s="669">
        <v>1.5</v>
      </c>
      <c r="AR65" s="670"/>
      <c r="AS65" s="671"/>
      <c r="AT65" s="14"/>
      <c r="BG65" s="40" t="str">
        <f t="shared" si="4"/>
        <v/>
      </c>
      <c r="BI65" s="40" t="str">
        <f t="shared" ca="1" si="6"/>
        <v/>
      </c>
      <c r="BJ65" s="40">
        <f t="shared" ca="1" si="7"/>
        <v>29</v>
      </c>
      <c r="BL65" s="40" t="str">
        <f t="shared" ca="1" si="8"/>
        <v/>
      </c>
      <c r="BM65" s="40">
        <f t="shared" ca="1" si="9"/>
        <v>29</v>
      </c>
      <c r="BO65" s="40" t="str">
        <f t="shared" ca="1" si="10"/>
        <v/>
      </c>
      <c r="BP65" s="40">
        <f t="shared" ca="1" si="11"/>
        <v>29</v>
      </c>
      <c r="BR65" s="40" t="str">
        <f t="shared" ca="1" si="12"/>
        <v/>
      </c>
      <c r="BS65" s="40">
        <f t="shared" ca="1" si="13"/>
        <v>29</v>
      </c>
      <c r="BU65" s="40" t="str">
        <f t="shared" ca="1" si="14"/>
        <v/>
      </c>
      <c r="BV65" s="40">
        <f t="shared" ca="1" si="15"/>
        <v>29</v>
      </c>
      <c r="BX65" s="40" t="str">
        <f t="shared" ca="1" si="16"/>
        <v/>
      </c>
      <c r="BY65" s="40">
        <f t="shared" ca="1" si="17"/>
        <v>29</v>
      </c>
      <c r="CA65" s="40" t="str">
        <f t="shared" ca="1" si="18"/>
        <v/>
      </c>
      <c r="CB65" s="40">
        <f t="shared" ca="1" si="19"/>
        <v>29</v>
      </c>
      <c r="CD65" s="40" t="str">
        <f t="shared" ca="1" si="20"/>
        <v/>
      </c>
      <c r="CE65" s="40">
        <f t="shared" ca="1" si="21"/>
        <v>29</v>
      </c>
      <c r="CG65" s="11" t="b">
        <f t="shared" si="5"/>
        <v>0</v>
      </c>
    </row>
    <row r="66" spans="1:85"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row>
  </sheetData>
  <sheetProtection algorithmName="SHA-512" hashValue="p6z/G9xZjiBxvN5whT0o61YXsNuSM0MvRNq4d/MJb6fHdmWmhIk/KOP5Adhx44jYLREHPLPHKHf1cdNkJW4FCA==" saltValue="oyXWB8got8DnSgeONKLchA==" spinCount="100000" sheet="1" objects="1" scenarios="1"/>
  <mergeCells count="210">
    <mergeCell ref="B5:AS5"/>
    <mergeCell ref="B22:AS22"/>
    <mergeCell ref="B35:AS35"/>
    <mergeCell ref="AJ49:AP49"/>
    <mergeCell ref="AJ43:AS47"/>
    <mergeCell ref="B2:K3"/>
    <mergeCell ref="AH7:AS20"/>
    <mergeCell ref="AL24:AS32"/>
    <mergeCell ref="B37:AS40"/>
    <mergeCell ref="N2:AS3"/>
    <mergeCell ref="M42:Q42"/>
    <mergeCell ref="B7:F11"/>
    <mergeCell ref="M7:Q11"/>
    <mergeCell ref="M19:Q19"/>
    <mergeCell ref="M20:Q20"/>
    <mergeCell ref="G7:K11"/>
    <mergeCell ref="G19:K19"/>
    <mergeCell ref="G20:K20"/>
    <mergeCell ref="M12:Q12"/>
    <mergeCell ref="M13:Q13"/>
    <mergeCell ref="M14:Q14"/>
    <mergeCell ref="M15:Q15"/>
    <mergeCell ref="M16:Q16"/>
    <mergeCell ref="M17:Q17"/>
    <mergeCell ref="AJ61:AP61"/>
    <mergeCell ref="AQ61:AS61"/>
    <mergeCell ref="AQ50:AS50"/>
    <mergeCell ref="AQ49:AS49"/>
    <mergeCell ref="AJ63:AP63"/>
    <mergeCell ref="AQ63:AS63"/>
    <mergeCell ref="AJ65:AP65"/>
    <mergeCell ref="AQ65:AS65"/>
    <mergeCell ref="AJ56:AP56"/>
    <mergeCell ref="AQ56:AS56"/>
    <mergeCell ref="AJ57:AP57"/>
    <mergeCell ref="AQ57:AS57"/>
    <mergeCell ref="AJ58:AP58"/>
    <mergeCell ref="AQ58:AS58"/>
    <mergeCell ref="AJ59:AP59"/>
    <mergeCell ref="AQ59:AS59"/>
    <mergeCell ref="AJ60:AP60"/>
    <mergeCell ref="AQ60:AS60"/>
    <mergeCell ref="AJ51:AP51"/>
    <mergeCell ref="AQ51:AS51"/>
    <mergeCell ref="AJ52:AP52"/>
    <mergeCell ref="AQ52:AS52"/>
    <mergeCell ref="AJ53:AP53"/>
    <mergeCell ref="AQ53:AS53"/>
    <mergeCell ref="AJ54:AP54"/>
    <mergeCell ref="AQ54:AS54"/>
    <mergeCell ref="AJ55:AP55"/>
    <mergeCell ref="AQ55:AS55"/>
    <mergeCell ref="T8:AA8"/>
    <mergeCell ref="AB8:AE8"/>
    <mergeCell ref="AB7:AE7"/>
    <mergeCell ref="S65:U65"/>
    <mergeCell ref="X46:AG65"/>
    <mergeCell ref="X43:AG43"/>
    <mergeCell ref="AA44:AG44"/>
    <mergeCell ref="X44:Z44"/>
    <mergeCell ref="S43:U43"/>
    <mergeCell ref="S44:U44"/>
    <mergeCell ref="S45:U45"/>
    <mergeCell ref="S46:U46"/>
    <mergeCell ref="S47:U47"/>
    <mergeCell ref="S48:U48"/>
    <mergeCell ref="S49:U49"/>
    <mergeCell ref="S50:U50"/>
    <mergeCell ref="S51:U51"/>
    <mergeCell ref="S52:U52"/>
    <mergeCell ref="S53:U53"/>
    <mergeCell ref="S54:U54"/>
    <mergeCell ref="S55:U55"/>
    <mergeCell ref="S60:U60"/>
    <mergeCell ref="S61:U61"/>
    <mergeCell ref="S62:U62"/>
    <mergeCell ref="S63:U63"/>
    <mergeCell ref="S64:U64"/>
    <mergeCell ref="S56:U56"/>
    <mergeCell ref="S57:U57"/>
    <mergeCell ref="S58:U58"/>
    <mergeCell ref="S59:U59"/>
    <mergeCell ref="M61:Q61"/>
    <mergeCell ref="M62:Q62"/>
    <mergeCell ref="M63:Q63"/>
    <mergeCell ref="M64:Q64"/>
    <mergeCell ref="M65:Q65"/>
    <mergeCell ref="M56:Q56"/>
    <mergeCell ref="M57:Q57"/>
    <mergeCell ref="M58:Q58"/>
    <mergeCell ref="M59:Q59"/>
    <mergeCell ref="M60:Q60"/>
    <mergeCell ref="J64:L64"/>
    <mergeCell ref="J65:L65"/>
    <mergeCell ref="M43:Q43"/>
    <mergeCell ref="M52:Q52"/>
    <mergeCell ref="M53:Q53"/>
    <mergeCell ref="M54:Q54"/>
    <mergeCell ref="M55:Q55"/>
    <mergeCell ref="J59:L59"/>
    <mergeCell ref="J60:L60"/>
    <mergeCell ref="J61:L61"/>
    <mergeCell ref="J62:L62"/>
    <mergeCell ref="J63:L63"/>
    <mergeCell ref="J44:L44"/>
    <mergeCell ref="J45:L45"/>
    <mergeCell ref="J46:L46"/>
    <mergeCell ref="J47:L47"/>
    <mergeCell ref="M44:Q44"/>
    <mergeCell ref="M45:Q45"/>
    <mergeCell ref="M46:Q46"/>
    <mergeCell ref="M47:Q47"/>
    <mergeCell ref="M48:Q48"/>
    <mergeCell ref="M49:Q49"/>
    <mergeCell ref="M50:Q50"/>
    <mergeCell ref="M51:Q51"/>
    <mergeCell ref="B63:I63"/>
    <mergeCell ref="B64:I64"/>
    <mergeCell ref="B65:I65"/>
    <mergeCell ref="B43:I43"/>
    <mergeCell ref="J43:L43"/>
    <mergeCell ref="J48:L48"/>
    <mergeCell ref="J49:L49"/>
    <mergeCell ref="J50:L50"/>
    <mergeCell ref="J51:L51"/>
    <mergeCell ref="J52:L52"/>
    <mergeCell ref="J53:L53"/>
    <mergeCell ref="J54:L54"/>
    <mergeCell ref="J55:L55"/>
    <mergeCell ref="J56:L56"/>
    <mergeCell ref="J57:L57"/>
    <mergeCell ref="J58:L58"/>
    <mergeCell ref="B58:I58"/>
    <mergeCell ref="B59:I59"/>
    <mergeCell ref="B60:I60"/>
    <mergeCell ref="B61:I61"/>
    <mergeCell ref="B62:I62"/>
    <mergeCell ref="B53:I53"/>
    <mergeCell ref="B54:I54"/>
    <mergeCell ref="B55:I55"/>
    <mergeCell ref="B56:I56"/>
    <mergeCell ref="B57:I57"/>
    <mergeCell ref="B48:I48"/>
    <mergeCell ref="B49:I49"/>
    <mergeCell ref="B50:I50"/>
    <mergeCell ref="B51:I51"/>
    <mergeCell ref="B52:I52"/>
    <mergeCell ref="B44:I44"/>
    <mergeCell ref="B45:I45"/>
    <mergeCell ref="B46:I46"/>
    <mergeCell ref="B47:I47"/>
    <mergeCell ref="M18:Q18"/>
    <mergeCell ref="B18:F18"/>
    <mergeCell ref="J42:L42"/>
    <mergeCell ref="B20:F20"/>
    <mergeCell ref="G12:K12"/>
    <mergeCell ref="G13:K13"/>
    <mergeCell ref="G14:K14"/>
    <mergeCell ref="G15:K15"/>
    <mergeCell ref="G16:K16"/>
    <mergeCell ref="G17:K17"/>
    <mergeCell ref="G18:K18"/>
    <mergeCell ref="B12:F12"/>
    <mergeCell ref="B13:F13"/>
    <mergeCell ref="B14:F14"/>
    <mergeCell ref="B15:F15"/>
    <mergeCell ref="B16:F16"/>
    <mergeCell ref="B19:F19"/>
    <mergeCell ref="B29:G29"/>
    <mergeCell ref="B30:G30"/>
    <mergeCell ref="B31:G31"/>
    <mergeCell ref="B32:G32"/>
    <mergeCell ref="H24:K24"/>
    <mergeCell ref="H25:K25"/>
    <mergeCell ref="B17:F17"/>
    <mergeCell ref="H26:K26"/>
    <mergeCell ref="H27:K27"/>
    <mergeCell ref="H28:K28"/>
    <mergeCell ref="H29:K29"/>
    <mergeCell ref="H30:K30"/>
    <mergeCell ref="H31:K31"/>
    <mergeCell ref="H32:K32"/>
    <mergeCell ref="B24:G24"/>
    <mergeCell ref="B25:G25"/>
    <mergeCell ref="B26:G26"/>
    <mergeCell ref="B27:G27"/>
    <mergeCell ref="B28:G28"/>
    <mergeCell ref="M32:O32"/>
    <mergeCell ref="P32:Q32"/>
    <mergeCell ref="R32:AI32"/>
    <mergeCell ref="M24:AF24"/>
    <mergeCell ref="M26:AF26"/>
    <mergeCell ref="M28:AF28"/>
    <mergeCell ref="M30:AF30"/>
    <mergeCell ref="AG24:AI24"/>
    <mergeCell ref="AG26:AI26"/>
    <mergeCell ref="AG28:AI28"/>
    <mergeCell ref="AG30:AI30"/>
    <mergeCell ref="T18:AA18"/>
    <mergeCell ref="AB18:AE18"/>
    <mergeCell ref="T20:AA20"/>
    <mergeCell ref="AB20:AE20"/>
    <mergeCell ref="T11:Y11"/>
    <mergeCell ref="Z11:AC11"/>
    <mergeCell ref="T12:Y12"/>
    <mergeCell ref="Z12:AC12"/>
    <mergeCell ref="T13:Y13"/>
    <mergeCell ref="Z13:AC13"/>
    <mergeCell ref="T16:AA16"/>
    <mergeCell ref="AB16:AE16"/>
  </mergeCells>
  <conditionalFormatting sqref="B13:F20">
    <cfRule type="expression" dxfId="5" priority="6">
      <formula>$BB13="X"</formula>
    </cfRule>
  </conditionalFormatting>
  <conditionalFormatting sqref="M13:Q20">
    <cfRule type="expression" dxfId="4" priority="4">
      <formula>$BC13="Y"</formula>
    </cfRule>
    <cfRule type="expression" dxfId="3" priority="5">
      <formula>$BC13="X"</formula>
    </cfRule>
  </conditionalFormatting>
  <conditionalFormatting sqref="B25:G32">
    <cfRule type="expression" dxfId="2" priority="3">
      <formula>$BB25="X"</formula>
    </cfRule>
  </conditionalFormatting>
  <conditionalFormatting sqref="T12:Y13">
    <cfRule type="expression" dxfId="1" priority="2">
      <formula>$BB13="X"</formula>
    </cfRule>
  </conditionalFormatting>
  <conditionalFormatting sqref="AB16:AE16">
    <cfRule type="expression" dxfId="0" priority="1">
      <formula>AB16=""</formula>
    </cfRule>
  </conditionalFormatting>
  <dataValidations count="2">
    <dataValidation type="list" allowBlank="1" showInputMessage="1" showErrorMessage="1" sqref="G13:K20" xr:uid="{49913CCB-763E-49DB-9635-F3A958456C27}">
      <formula1>$BE$12:$BE$13</formula1>
    </dataValidation>
    <dataValidation type="list" allowBlank="1" showInputMessage="1" showErrorMessage="1" sqref="M44:Q65" xr:uid="{E5C78957-23A4-47CC-B07A-9526CE6DF3C0}">
      <formula1>$BE$43:$BE$45</formula1>
    </dataValidation>
  </dataValidations>
  <pageMargins left="0.7" right="0.7" top="0.75" bottom="0.75" header="0.3" footer="0.3"/>
  <pageSetup paperSize="9" orientation="landscape"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261F0-72FB-4790-A2C7-D221EB885315}">
  <sheetPr>
    <tabColor rgb="FF2A713D"/>
  </sheetPr>
  <dimension ref="A1:CR68"/>
  <sheetViews>
    <sheetView zoomScaleNormal="100" workbookViewId="0"/>
  </sheetViews>
  <sheetFormatPr defaultColWidth="0" defaultRowHeight="15" zeroHeight="1" x14ac:dyDescent="0.25"/>
  <cols>
    <col min="1" max="46" width="2.85546875" style="1" customWidth="1"/>
    <col min="47" max="49" width="2.85546875" style="1" hidden="1" customWidth="1"/>
    <col min="50" max="55" width="14.28515625" style="1" hidden="1" customWidth="1"/>
    <col min="56" max="56" width="2.7109375" style="1" hidden="1" customWidth="1"/>
    <col min="57" max="16384" width="2.85546875" style="1" hidden="1"/>
  </cols>
  <sheetData>
    <row r="1" spans="1:96"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582" t="s">
        <v>433</v>
      </c>
      <c r="AD1" s="582"/>
      <c r="AE1" s="582"/>
      <c r="AF1" s="582"/>
      <c r="AG1" s="582"/>
      <c r="AH1" s="582"/>
      <c r="AI1" s="582"/>
      <c r="AJ1" s="581">
        <f ca="1">TODAY()</f>
        <v>43794</v>
      </c>
      <c r="AK1" s="581"/>
      <c r="AL1" s="581"/>
      <c r="AM1" s="581"/>
      <c r="AN1" s="581"/>
      <c r="AO1" s="581"/>
      <c r="AP1" s="581"/>
      <c r="AQ1" s="581"/>
      <c r="AR1" s="581"/>
      <c r="AS1" s="581"/>
      <c r="AT1" s="14"/>
    </row>
    <row r="2" spans="1:96" ht="15" customHeight="1" x14ac:dyDescent="0.25">
      <c r="A2" s="14"/>
      <c r="B2" s="583" t="s">
        <v>190</v>
      </c>
      <c r="C2" s="584"/>
      <c r="D2" s="584"/>
      <c r="E2" s="584"/>
      <c r="F2" s="584"/>
      <c r="G2" s="584"/>
      <c r="H2" s="584"/>
      <c r="I2" s="584"/>
      <c r="J2" s="584"/>
      <c r="K2" s="585"/>
      <c r="L2" s="14"/>
      <c r="M2" s="583" t="str">
        <f>CONCATENATE('J&amp;C Details'!$BA$13, IF('J&amp;C Details'!$BA$14="", "", " - "), IF('J&amp;C Details'!$BA$14="", "", 'J&amp;C Details'!$BA$14), IF('J&amp;C Details'!$BA$15="", "", " - "), IF('J&amp;C Details'!$BA$15="", "", 'J&amp;C Details'!$BA$15))</f>
        <v>12345 - Mr Client - Test Job</v>
      </c>
      <c r="N2" s="584"/>
      <c r="O2" s="584"/>
      <c r="P2" s="584"/>
      <c r="Q2" s="584"/>
      <c r="R2" s="584"/>
      <c r="S2" s="584"/>
      <c r="T2" s="584"/>
      <c r="U2" s="584"/>
      <c r="V2" s="584"/>
      <c r="W2" s="584"/>
      <c r="X2" s="584"/>
      <c r="Y2" s="584"/>
      <c r="Z2" s="584"/>
      <c r="AA2" s="584"/>
      <c r="AB2" s="584"/>
      <c r="AC2" s="584"/>
      <c r="AD2" s="584"/>
      <c r="AE2" s="584"/>
      <c r="AF2" s="584"/>
      <c r="AG2" s="584"/>
      <c r="AH2" s="584"/>
      <c r="AI2" s="584"/>
      <c r="AJ2" s="584"/>
      <c r="AK2" s="584"/>
      <c r="AL2" s="584"/>
      <c r="AM2" s="584"/>
      <c r="AN2" s="584"/>
      <c r="AO2" s="584"/>
      <c r="AP2" s="584"/>
      <c r="AQ2" s="584"/>
      <c r="AR2" s="584"/>
      <c r="AS2" s="585"/>
      <c r="AT2" s="14"/>
    </row>
    <row r="3" spans="1:96" ht="15" customHeight="1" x14ac:dyDescent="0.25">
      <c r="A3" s="14"/>
      <c r="B3" s="586"/>
      <c r="C3" s="587"/>
      <c r="D3" s="587"/>
      <c r="E3" s="587"/>
      <c r="F3" s="587"/>
      <c r="G3" s="587"/>
      <c r="H3" s="587"/>
      <c r="I3" s="587"/>
      <c r="J3" s="587"/>
      <c r="K3" s="588"/>
      <c r="L3" s="14"/>
      <c r="M3" s="586"/>
      <c r="N3" s="587"/>
      <c r="O3" s="587"/>
      <c r="P3" s="587"/>
      <c r="Q3" s="587"/>
      <c r="R3" s="587"/>
      <c r="S3" s="587"/>
      <c r="T3" s="587"/>
      <c r="U3" s="587"/>
      <c r="V3" s="587"/>
      <c r="W3" s="587"/>
      <c r="X3" s="587"/>
      <c r="Y3" s="587"/>
      <c r="Z3" s="587"/>
      <c r="AA3" s="587"/>
      <c r="AB3" s="587"/>
      <c r="AC3" s="587"/>
      <c r="AD3" s="587"/>
      <c r="AE3" s="587"/>
      <c r="AF3" s="587"/>
      <c r="AG3" s="587"/>
      <c r="AH3" s="587"/>
      <c r="AI3" s="587"/>
      <c r="AJ3" s="587"/>
      <c r="AK3" s="587"/>
      <c r="AL3" s="587"/>
      <c r="AM3" s="587"/>
      <c r="AN3" s="587"/>
      <c r="AO3" s="587"/>
      <c r="AP3" s="587"/>
      <c r="AQ3" s="587"/>
      <c r="AR3" s="587"/>
      <c r="AS3" s="588"/>
      <c r="AT3" s="14"/>
    </row>
    <row r="4" spans="1:96" ht="15" customHeight="1" x14ac:dyDescent="0.25">
      <c r="A4" s="14"/>
      <c r="B4" s="14"/>
      <c r="C4" s="14"/>
      <c r="D4" s="14"/>
      <c r="E4" s="14"/>
      <c r="F4" s="14"/>
      <c r="G4" s="14"/>
      <c r="H4" s="14"/>
      <c r="I4" s="14"/>
      <c r="J4" s="14"/>
      <c r="K4" s="14"/>
      <c r="L4" s="14"/>
      <c r="M4" s="589" t="str">
        <f>IF(Intro!$BA$6="", "", Intro!$BA$6)</f>
        <v>Your Business</v>
      </c>
      <c r="N4" s="589"/>
      <c r="O4" s="589"/>
      <c r="P4" s="589"/>
      <c r="Q4" s="589"/>
      <c r="R4" s="589"/>
      <c r="S4" s="589"/>
      <c r="T4" s="589"/>
      <c r="U4" s="589"/>
      <c r="V4" s="589"/>
      <c r="W4" s="589"/>
      <c r="X4" s="589"/>
      <c r="Y4" s="589"/>
      <c r="Z4" s="589"/>
      <c r="AA4" s="589"/>
      <c r="AB4" s="589"/>
      <c r="AC4" s="589"/>
      <c r="AD4" s="589"/>
      <c r="AE4" s="589"/>
      <c r="AF4" s="589"/>
      <c r="AG4" s="589"/>
      <c r="AH4" s="589"/>
      <c r="AI4" s="589"/>
      <c r="AJ4" s="589"/>
      <c r="AK4" s="589"/>
      <c r="AL4" s="589"/>
      <c r="AM4" s="589"/>
      <c r="AN4" s="589"/>
      <c r="AO4" s="589"/>
      <c r="AP4" s="589"/>
      <c r="AQ4" s="589"/>
      <c r="AR4" s="589"/>
      <c r="AS4" s="589"/>
      <c r="AT4" s="14"/>
    </row>
    <row r="5" spans="1:96" ht="15" customHeight="1" x14ac:dyDescent="0.25">
      <c r="A5" s="14"/>
      <c r="B5" s="14"/>
      <c r="C5" s="14"/>
      <c r="D5" s="14"/>
      <c r="E5" s="14"/>
      <c r="F5" s="14"/>
      <c r="G5" s="14"/>
      <c r="H5" s="14"/>
      <c r="I5" s="14"/>
      <c r="J5" s="14"/>
      <c r="K5" s="14"/>
      <c r="L5" s="14"/>
      <c r="M5" s="243"/>
      <c r="N5" s="243"/>
      <c r="O5" s="243"/>
      <c r="P5" s="243"/>
      <c r="Q5" s="243"/>
      <c r="R5" s="243"/>
      <c r="S5" s="243"/>
      <c r="T5" s="243"/>
      <c r="U5" s="243"/>
      <c r="V5" s="243"/>
      <c r="W5" s="243"/>
      <c r="X5" s="243"/>
      <c r="Y5" s="244"/>
      <c r="Z5" s="244"/>
      <c r="AA5" s="244"/>
      <c r="AB5" s="244"/>
      <c r="AC5" s="244"/>
      <c r="AD5" s="244"/>
      <c r="AE5" s="244"/>
      <c r="AF5" s="244"/>
      <c r="AG5" s="244"/>
      <c r="AH5" s="244"/>
      <c r="AI5" s="244"/>
      <c r="AJ5" s="244"/>
      <c r="AK5" s="244"/>
      <c r="AL5" s="244"/>
      <c r="AM5" s="244"/>
      <c r="AN5" s="244"/>
      <c r="AO5" s="244"/>
      <c r="AP5" s="244"/>
      <c r="AQ5" s="244"/>
      <c r="AR5" s="244"/>
      <c r="AS5" s="244"/>
      <c r="AT5" s="14"/>
    </row>
    <row r="6" spans="1:96" x14ac:dyDescent="0.25">
      <c r="A6" s="14"/>
      <c r="B6" s="525" t="s">
        <v>194</v>
      </c>
      <c r="C6" s="526"/>
      <c r="D6" s="526"/>
      <c r="E6" s="526"/>
      <c r="F6" s="526"/>
      <c r="G6" s="526"/>
      <c r="H6" s="526"/>
      <c r="I6" s="526"/>
      <c r="J6" s="526"/>
      <c r="K6" s="526"/>
      <c r="L6" s="526"/>
      <c r="M6" s="526"/>
      <c r="N6" s="526"/>
      <c r="O6" s="526"/>
      <c r="P6" s="526"/>
      <c r="Q6" s="526"/>
      <c r="R6" s="526"/>
      <c r="S6" s="526"/>
      <c r="T6" s="526"/>
      <c r="U6" s="526"/>
      <c r="V6" s="526"/>
      <c r="W6" s="526"/>
      <c r="X6" s="526"/>
      <c r="Y6" s="526"/>
      <c r="Z6" s="526"/>
      <c r="AA6" s="526"/>
      <c r="AB6" s="526"/>
      <c r="AC6" s="526"/>
      <c r="AD6" s="526"/>
      <c r="AE6" s="526"/>
      <c r="AF6" s="526"/>
      <c r="AG6" s="526"/>
      <c r="AH6" s="526"/>
      <c r="AI6" s="526"/>
      <c r="AJ6" s="526"/>
      <c r="AK6" s="526"/>
      <c r="AL6" s="526"/>
      <c r="AM6" s="526"/>
      <c r="AN6" s="526"/>
      <c r="AO6" s="526"/>
      <c r="AP6" s="526"/>
      <c r="AQ6" s="526"/>
      <c r="AR6" s="526"/>
      <c r="AS6" s="533"/>
      <c r="AT6" s="14"/>
    </row>
    <row r="7" spans="1:96" x14ac:dyDescent="0.25">
      <c r="A7" s="14"/>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row>
    <row r="8" spans="1:96" x14ac:dyDescent="0.25">
      <c r="A8" s="14"/>
      <c r="B8" s="503" t="str">
        <f>BA8</f>
        <v>Invoices</v>
      </c>
      <c r="C8" s="504"/>
      <c r="D8" s="504"/>
      <c r="E8" s="504"/>
      <c r="F8" s="504"/>
      <c r="G8" s="504"/>
      <c r="H8" s="504"/>
      <c r="I8" s="505"/>
      <c r="J8" s="14"/>
      <c r="K8" s="503" t="str">
        <f>BJ8</f>
        <v>Job Progress</v>
      </c>
      <c r="L8" s="504"/>
      <c r="M8" s="504"/>
      <c r="N8" s="504"/>
      <c r="O8" s="504"/>
      <c r="P8" s="504"/>
      <c r="Q8" s="504"/>
      <c r="R8" s="505"/>
      <c r="S8" s="14"/>
      <c r="T8" s="503" t="str">
        <f>BS8</f>
        <v>Meetings</v>
      </c>
      <c r="U8" s="504"/>
      <c r="V8" s="504"/>
      <c r="W8" s="504"/>
      <c r="X8" s="504"/>
      <c r="Y8" s="504"/>
      <c r="Z8" s="504"/>
      <c r="AA8" s="505"/>
      <c r="AB8" s="14"/>
      <c r="AC8" s="503" t="str">
        <f>CB8</f>
        <v>Client Contact</v>
      </c>
      <c r="AD8" s="504"/>
      <c r="AE8" s="504"/>
      <c r="AF8" s="504"/>
      <c r="AG8" s="504"/>
      <c r="AH8" s="504"/>
      <c r="AI8" s="504"/>
      <c r="AJ8" s="505"/>
      <c r="AK8" s="14"/>
      <c r="AL8" s="503" t="str">
        <f>CK8</f>
        <v>To Do List</v>
      </c>
      <c r="AM8" s="504"/>
      <c r="AN8" s="504"/>
      <c r="AO8" s="504"/>
      <c r="AP8" s="504"/>
      <c r="AQ8" s="504"/>
      <c r="AR8" s="504"/>
      <c r="AS8" s="505"/>
      <c r="AT8" s="14"/>
      <c r="BA8" s="576" t="s">
        <v>148</v>
      </c>
      <c r="BB8" s="576"/>
      <c r="BC8" s="576"/>
      <c r="BD8" s="576"/>
      <c r="BE8" s="576"/>
      <c r="BF8" s="576"/>
      <c r="BG8" s="576"/>
      <c r="BH8" s="576"/>
      <c r="BJ8" s="576" t="s">
        <v>173</v>
      </c>
      <c r="BK8" s="576"/>
      <c r="BL8" s="576"/>
      <c r="BM8" s="576"/>
      <c r="BN8" s="576"/>
      <c r="BO8" s="576"/>
      <c r="BP8" s="576"/>
      <c r="BQ8" s="576"/>
      <c r="BS8" s="576" t="s">
        <v>34</v>
      </c>
      <c r="BT8" s="576"/>
      <c r="BU8" s="576"/>
      <c r="BV8" s="576"/>
      <c r="BW8" s="576"/>
      <c r="BX8" s="576"/>
      <c r="BY8" s="576"/>
      <c r="BZ8" s="576"/>
      <c r="CB8" s="576" t="s">
        <v>105</v>
      </c>
      <c r="CC8" s="576"/>
      <c r="CD8" s="576"/>
      <c r="CE8" s="576"/>
      <c r="CF8" s="576"/>
      <c r="CG8" s="576"/>
      <c r="CH8" s="576"/>
      <c r="CI8" s="576"/>
      <c r="CK8" s="576" t="s">
        <v>128</v>
      </c>
      <c r="CL8" s="576"/>
      <c r="CM8" s="576"/>
      <c r="CN8" s="576"/>
      <c r="CO8" s="576"/>
      <c r="CP8" s="576"/>
      <c r="CQ8" s="576"/>
      <c r="CR8" s="576"/>
    </row>
    <row r="9" spans="1:96" x14ac:dyDescent="0.25">
      <c r="A9" s="14"/>
      <c r="B9" s="577" t="str">
        <f>IF(BA9=0, "", CONCATENATE(BA9, " x ", BB9))</f>
        <v/>
      </c>
      <c r="C9" s="577"/>
      <c r="D9" s="577"/>
      <c r="E9" s="577"/>
      <c r="F9" s="577"/>
      <c r="G9" s="577"/>
      <c r="H9" s="577"/>
      <c r="I9" s="577"/>
      <c r="J9" s="14"/>
      <c r="K9" s="577" t="str">
        <f ca="1">IF(BJ9=0, "", CONCATENATE(BJ9, " x ", BK9))</f>
        <v/>
      </c>
      <c r="L9" s="577"/>
      <c r="M9" s="577"/>
      <c r="N9" s="577"/>
      <c r="O9" s="577"/>
      <c r="P9" s="577"/>
      <c r="Q9" s="577"/>
      <c r="R9" s="577"/>
      <c r="S9" s="14"/>
      <c r="T9" s="577" t="str">
        <f t="shared" ref="T9:T10" ca="1" si="0">IF(BS9=0, "", CONCATENATE(BS9, " x ", BT9))</f>
        <v/>
      </c>
      <c r="U9" s="577"/>
      <c r="V9" s="577"/>
      <c r="W9" s="577"/>
      <c r="X9" s="577"/>
      <c r="Y9" s="577"/>
      <c r="Z9" s="577"/>
      <c r="AA9" s="577"/>
      <c r="AB9" s="14"/>
      <c r="AC9" s="577" t="str">
        <f t="shared" ref="AC9:AC10" si="1">IF(CB9=0, "", CONCATENATE(CB9, " x ", CC9))</f>
        <v/>
      </c>
      <c r="AD9" s="577"/>
      <c r="AE9" s="577"/>
      <c r="AF9" s="577"/>
      <c r="AG9" s="577"/>
      <c r="AH9" s="577"/>
      <c r="AI9" s="577"/>
      <c r="AJ9" s="577"/>
      <c r="AK9" s="14"/>
      <c r="AL9" s="577" t="str">
        <f t="shared" ref="AL9:AL10" si="2">IF(CK9=0, "", CONCATENATE(CK9, " x ", CL9))</f>
        <v/>
      </c>
      <c r="AM9" s="577"/>
      <c r="AN9" s="577"/>
      <c r="AO9" s="577"/>
      <c r="AP9" s="577"/>
      <c r="AQ9" s="577"/>
      <c r="AR9" s="577"/>
      <c r="AS9" s="577"/>
      <c r="AT9" s="14"/>
      <c r="BA9" s="173">
        <f>Invoices!$K$4</f>
        <v>0</v>
      </c>
      <c r="BB9" s="536" t="str">
        <f>Invoices!$L$4</f>
        <v>Overdue</v>
      </c>
      <c r="BC9" s="536"/>
      <c r="BD9" s="536"/>
      <c r="BE9" s="536"/>
      <c r="BF9" s="536"/>
      <c r="BG9" s="536"/>
      <c r="BH9" s="537"/>
      <c r="BJ9" s="173">
        <f ca="1">'Job Progress'!$L$5</f>
        <v>0</v>
      </c>
      <c r="BK9" s="536" t="str">
        <f>'Job Progress'!$K$5</f>
        <v>Overdue</v>
      </c>
      <c r="BL9" s="536"/>
      <c r="BM9" s="536"/>
      <c r="BN9" s="536"/>
      <c r="BO9" s="536"/>
      <c r="BP9" s="536"/>
      <c r="BQ9" s="537"/>
      <c r="BS9" s="173">
        <f ca="1">Meetings!$AB$3</f>
        <v>0</v>
      </c>
      <c r="BT9" s="536" t="str">
        <f>Meetings!$AC$3</f>
        <v>Overdue</v>
      </c>
      <c r="BU9" s="536"/>
      <c r="BV9" s="536"/>
      <c r="BW9" s="536"/>
      <c r="BX9" s="536"/>
      <c r="BY9" s="536"/>
      <c r="BZ9" s="537"/>
      <c r="CB9" s="173">
        <f>'Client Contact'!$R$3</f>
        <v>0</v>
      </c>
      <c r="CC9" s="536" t="str">
        <f>'Client Contact'!$S$3</f>
        <v>Overdue</v>
      </c>
      <c r="CD9" s="536"/>
      <c r="CE9" s="536"/>
      <c r="CF9" s="536"/>
      <c r="CG9" s="536"/>
      <c r="CH9" s="536"/>
      <c r="CI9" s="537"/>
      <c r="CK9" s="173">
        <f>'To Do List'!$I$5</f>
        <v>0</v>
      </c>
      <c r="CL9" s="536" t="str">
        <f>'To Do List'!$N$5</f>
        <v>Overdue</v>
      </c>
      <c r="CM9" s="536"/>
      <c r="CN9" s="536"/>
      <c r="CO9" s="536"/>
      <c r="CP9" s="536"/>
      <c r="CQ9" s="536"/>
      <c r="CR9" s="537"/>
    </row>
    <row r="10" spans="1:96" x14ac:dyDescent="0.25">
      <c r="A10" s="14"/>
      <c r="B10" s="577" t="str">
        <f>IF(BA10=0, "", CONCATENATE(BA10, " x ", BB10))</f>
        <v/>
      </c>
      <c r="C10" s="577"/>
      <c r="D10" s="577"/>
      <c r="E10" s="577"/>
      <c r="F10" s="577"/>
      <c r="G10" s="577"/>
      <c r="H10" s="577"/>
      <c r="I10" s="577"/>
      <c r="J10" s="14"/>
      <c r="K10" s="577" t="str">
        <f ca="1">IF(BJ10=0, "", CONCATENATE(BJ10, " x ", BK10))</f>
        <v/>
      </c>
      <c r="L10" s="577"/>
      <c r="M10" s="577"/>
      <c r="N10" s="577"/>
      <c r="O10" s="577"/>
      <c r="P10" s="577"/>
      <c r="Q10" s="577"/>
      <c r="R10" s="577"/>
      <c r="S10" s="14"/>
      <c r="T10" s="577" t="str">
        <f t="shared" ca="1" si="0"/>
        <v/>
      </c>
      <c r="U10" s="577"/>
      <c r="V10" s="577"/>
      <c r="W10" s="577"/>
      <c r="X10" s="577"/>
      <c r="Y10" s="577"/>
      <c r="Z10" s="577"/>
      <c r="AA10" s="577"/>
      <c r="AB10" s="14"/>
      <c r="AC10" s="577" t="str">
        <f t="shared" si="1"/>
        <v/>
      </c>
      <c r="AD10" s="577"/>
      <c r="AE10" s="577"/>
      <c r="AF10" s="577"/>
      <c r="AG10" s="577"/>
      <c r="AH10" s="577"/>
      <c r="AI10" s="577"/>
      <c r="AJ10" s="577"/>
      <c r="AK10" s="14"/>
      <c r="AL10" s="577" t="str">
        <f t="shared" si="2"/>
        <v/>
      </c>
      <c r="AM10" s="577"/>
      <c r="AN10" s="577"/>
      <c r="AO10" s="577"/>
      <c r="AP10" s="577"/>
      <c r="AQ10" s="577"/>
      <c r="AR10" s="577"/>
      <c r="AS10" s="577"/>
      <c r="AT10" s="14"/>
      <c r="BA10" s="180">
        <f>Invoices!$I$7</f>
        <v>0</v>
      </c>
      <c r="BB10" s="539" t="str">
        <f>Invoices!$J$7</f>
        <v>Due</v>
      </c>
      <c r="BC10" s="539"/>
      <c r="BD10" s="539"/>
      <c r="BE10" s="539"/>
      <c r="BF10" s="539"/>
      <c r="BG10" s="539"/>
      <c r="BH10" s="540"/>
      <c r="BJ10" s="180">
        <f ca="1">'Job Progress'!$L$4</f>
        <v>0</v>
      </c>
      <c r="BK10" s="539" t="str">
        <f>'Job Progress'!$K$4</f>
        <v>Behind</v>
      </c>
      <c r="BL10" s="539"/>
      <c r="BM10" s="539"/>
      <c r="BN10" s="539"/>
      <c r="BO10" s="539"/>
      <c r="BP10" s="539"/>
      <c r="BQ10" s="540"/>
      <c r="BS10" s="180">
        <f ca="1">Meetings!$AB$4</f>
        <v>0</v>
      </c>
      <c r="BT10" s="539" t="str">
        <f>Meetings!$AC$4</f>
        <v>Due Today</v>
      </c>
      <c r="BU10" s="539"/>
      <c r="BV10" s="539"/>
      <c r="BW10" s="539"/>
      <c r="BX10" s="539"/>
      <c r="BY10" s="539"/>
      <c r="BZ10" s="540"/>
      <c r="CB10" s="180">
        <f>'Client Contact'!$R$4</f>
        <v>0</v>
      </c>
      <c r="CC10" s="539" t="str">
        <f>'Client Contact'!$S$4</f>
        <v>Due Today</v>
      </c>
      <c r="CD10" s="539"/>
      <c r="CE10" s="539"/>
      <c r="CF10" s="539"/>
      <c r="CG10" s="539"/>
      <c r="CH10" s="539"/>
      <c r="CI10" s="540"/>
      <c r="CK10" s="180">
        <f>'To Do List'!$I$4</f>
        <v>0</v>
      </c>
      <c r="CL10" s="539" t="str">
        <f>'To Do List'!$N$4</f>
        <v>Due Today</v>
      </c>
      <c r="CM10" s="539"/>
      <c r="CN10" s="539"/>
      <c r="CO10" s="539"/>
      <c r="CP10" s="539"/>
      <c r="CQ10" s="539"/>
      <c r="CR10" s="540"/>
    </row>
    <row r="11" spans="1:96" x14ac:dyDescent="0.25">
      <c r="A11" s="14"/>
      <c r="B11" s="577" t="str">
        <f>IF(BA11=0, "", CONCATENATE(BA11, " x ", BB11, IF(BA11&gt;1, "s", "")))</f>
        <v/>
      </c>
      <c r="C11" s="577"/>
      <c r="D11" s="577"/>
      <c r="E11" s="577"/>
      <c r="F11" s="577"/>
      <c r="G11" s="577"/>
      <c r="H11" s="577"/>
      <c r="I11" s="577"/>
      <c r="J11" s="14"/>
      <c r="K11" s="577" t="str">
        <f ca="1">IF(BJ11=0, "", CONCATENATE(BJ11, " x ", BK11))</f>
        <v/>
      </c>
      <c r="L11" s="577"/>
      <c r="M11" s="577"/>
      <c r="N11" s="577"/>
      <c r="O11" s="577"/>
      <c r="P11" s="577"/>
      <c r="Q11" s="577"/>
      <c r="R11" s="577"/>
      <c r="S11" s="14"/>
      <c r="T11" s="577" t="str">
        <f ca="1">IF(BS11=0, "", CONCATENATE(BS11, " x ", BT11, IF(BS11&gt;1, "s", "")))</f>
        <v/>
      </c>
      <c r="U11" s="577"/>
      <c r="V11" s="577"/>
      <c r="W11" s="577"/>
      <c r="X11" s="577"/>
      <c r="Y11" s="577"/>
      <c r="Z11" s="577"/>
      <c r="AA11" s="577"/>
      <c r="AB11" s="14"/>
      <c r="AC11" s="577" t="str">
        <f>IF(CB11=0, "", CONCATENATE(CB11, " x ", CC11, IF(CB11&gt;1, "s", "")))</f>
        <v/>
      </c>
      <c r="AD11" s="577"/>
      <c r="AE11" s="577"/>
      <c r="AF11" s="577"/>
      <c r="AG11" s="577"/>
      <c r="AH11" s="577"/>
      <c r="AI11" s="577"/>
      <c r="AJ11" s="577"/>
      <c r="AK11" s="14"/>
      <c r="AL11" s="577" t="str">
        <f>IF(CK11=0, "", CONCATENATE(CK11, " x ", CL11, IF(CK11&gt;1, "s", "")))</f>
        <v/>
      </c>
      <c r="AM11" s="577"/>
      <c r="AN11" s="577"/>
      <c r="AO11" s="577"/>
      <c r="AP11" s="577"/>
      <c r="AQ11" s="577"/>
      <c r="AR11" s="577"/>
      <c r="AS11" s="577"/>
      <c r="AT11" s="14"/>
      <c r="BA11" s="180">
        <f>Invoices!$I$6</f>
        <v>0</v>
      </c>
      <c r="BB11" s="539" t="str">
        <f>Invoices!$J$6</f>
        <v>Reminder</v>
      </c>
      <c r="BC11" s="539"/>
      <c r="BD11" s="539"/>
      <c r="BE11" s="539"/>
      <c r="BF11" s="539"/>
      <c r="BG11" s="539"/>
      <c r="BH11" s="540"/>
      <c r="BJ11" s="180">
        <f ca="1">'Job Progress'!$L$3</f>
        <v>0</v>
      </c>
      <c r="BK11" s="539" t="str">
        <f>'Job Progress'!$K$3</f>
        <v>On Target</v>
      </c>
      <c r="BL11" s="539"/>
      <c r="BM11" s="539"/>
      <c r="BN11" s="539"/>
      <c r="BO11" s="539"/>
      <c r="BP11" s="539"/>
      <c r="BQ11" s="540"/>
      <c r="BS11" s="180">
        <f ca="1">Meetings!$AB$5</f>
        <v>0</v>
      </c>
      <c r="BT11" s="539" t="str">
        <f>Meetings!$AC$5</f>
        <v>Warning</v>
      </c>
      <c r="BU11" s="539"/>
      <c r="BV11" s="539"/>
      <c r="BW11" s="539"/>
      <c r="BX11" s="539"/>
      <c r="BY11" s="539"/>
      <c r="BZ11" s="540"/>
      <c r="CB11" s="180">
        <f>'Client Contact'!$R$5</f>
        <v>0</v>
      </c>
      <c r="CC11" s="539" t="str">
        <f>'Client Contact'!$S$5</f>
        <v>Warning</v>
      </c>
      <c r="CD11" s="539"/>
      <c r="CE11" s="539"/>
      <c r="CF11" s="539"/>
      <c r="CG11" s="539"/>
      <c r="CH11" s="539"/>
      <c r="CI11" s="540"/>
      <c r="CK11" s="180">
        <f>'To Do List'!$I$3</f>
        <v>0</v>
      </c>
      <c r="CL11" s="539" t="str">
        <f>'To Do List'!$N$3</f>
        <v>Warning</v>
      </c>
      <c r="CM11" s="539"/>
      <c r="CN11" s="539"/>
      <c r="CO11" s="539"/>
      <c r="CP11" s="539"/>
      <c r="CQ11" s="539"/>
      <c r="CR11" s="540"/>
    </row>
    <row r="12" spans="1:96" x14ac:dyDescent="0.25">
      <c r="A12" s="14"/>
      <c r="B12" s="577" t="str">
        <f>IF(BA12=0, "", CONCATENATE(BA12, " x ", BB12))</f>
        <v/>
      </c>
      <c r="C12" s="577"/>
      <c r="D12" s="577"/>
      <c r="E12" s="577"/>
      <c r="F12" s="577"/>
      <c r="G12" s="577"/>
      <c r="H12" s="577"/>
      <c r="I12" s="577"/>
      <c r="J12" s="14"/>
      <c r="K12" s="577" t="str">
        <f ca="1">IF(BJ12=0, "", CONCATENATE(BJ12, " x ", BK12))</f>
        <v/>
      </c>
      <c r="L12" s="577"/>
      <c r="M12" s="577"/>
      <c r="N12" s="577"/>
      <c r="O12" s="577"/>
      <c r="P12" s="577"/>
      <c r="Q12" s="577"/>
      <c r="R12" s="577"/>
      <c r="S12" s="14"/>
      <c r="T12" s="577" t="str">
        <f t="shared" ref="T12" ca="1" si="3">IF(BS12=0, "", CONCATENATE(BS12, " x ", BT12))</f>
        <v/>
      </c>
      <c r="U12" s="577"/>
      <c r="V12" s="577"/>
      <c r="W12" s="577"/>
      <c r="X12" s="577"/>
      <c r="Y12" s="577"/>
      <c r="Z12" s="577"/>
      <c r="AA12" s="577"/>
      <c r="AB12" s="14"/>
      <c r="AC12" s="577" t="str">
        <f>IF(CB12=0, "", CONCATENATE(CB12, " x ", CC12))</f>
        <v/>
      </c>
      <c r="AD12" s="577"/>
      <c r="AE12" s="577"/>
      <c r="AF12" s="577"/>
      <c r="AG12" s="577"/>
      <c r="AH12" s="577"/>
      <c r="AI12" s="577"/>
      <c r="AJ12" s="577"/>
      <c r="AK12" s="14"/>
      <c r="AL12" s="577" t="str">
        <f>IF(CK12=0, "", CONCATENATE(CK12, " x ", CL12))</f>
        <v/>
      </c>
      <c r="AM12" s="577"/>
      <c r="AN12" s="577"/>
      <c r="AO12" s="577"/>
      <c r="AP12" s="577"/>
      <c r="AQ12" s="577"/>
      <c r="AR12" s="577"/>
      <c r="AS12" s="577"/>
      <c r="AT12" s="14"/>
      <c r="BA12" s="180">
        <f>Invoices!$I$5</f>
        <v>0</v>
      </c>
      <c r="BB12" s="539" t="str">
        <f>Invoices!$J$5</f>
        <v>Issued</v>
      </c>
      <c r="BC12" s="539"/>
      <c r="BD12" s="539"/>
      <c r="BE12" s="539"/>
      <c r="BF12" s="539"/>
      <c r="BG12" s="539"/>
      <c r="BH12" s="540"/>
      <c r="BJ12" s="181">
        <f ca="1">'Job Progress'!$L$2</f>
        <v>0</v>
      </c>
      <c r="BK12" s="542" t="str">
        <f>'Job Progress'!$K$2</f>
        <v>Future</v>
      </c>
      <c r="BL12" s="542"/>
      <c r="BM12" s="542"/>
      <c r="BN12" s="542"/>
      <c r="BO12" s="542"/>
      <c r="BP12" s="542"/>
      <c r="BQ12" s="543"/>
      <c r="BS12" s="181">
        <f ca="1">Meetings!$AB$6</f>
        <v>0</v>
      </c>
      <c r="BT12" s="542" t="str">
        <f>Meetings!$AC$6</f>
        <v>Active</v>
      </c>
      <c r="BU12" s="542"/>
      <c r="BV12" s="542"/>
      <c r="BW12" s="542"/>
      <c r="BX12" s="542"/>
      <c r="BY12" s="542"/>
      <c r="BZ12" s="543"/>
      <c r="CB12" s="181">
        <f>'Client Contact'!$R$6</f>
        <v>0</v>
      </c>
      <c r="CC12" s="542" t="str">
        <f>'Client Contact'!$S$6</f>
        <v>Active</v>
      </c>
      <c r="CD12" s="542"/>
      <c r="CE12" s="542"/>
      <c r="CF12" s="542"/>
      <c r="CG12" s="542"/>
      <c r="CH12" s="542"/>
      <c r="CI12" s="543"/>
      <c r="CK12" s="181">
        <f>'To Do List'!$I$2</f>
        <v>0</v>
      </c>
      <c r="CL12" s="542" t="str">
        <f>'To Do List'!$N$2</f>
        <v>Active</v>
      </c>
      <c r="CM12" s="542"/>
      <c r="CN12" s="542"/>
      <c r="CO12" s="542"/>
      <c r="CP12" s="542"/>
      <c r="CQ12" s="542"/>
      <c r="CR12" s="543"/>
    </row>
    <row r="13" spans="1:96" x14ac:dyDescent="0.25">
      <c r="A13" s="14"/>
      <c r="B13" s="577" t="str">
        <f>IF(BA13=0, "", CONCATENATE(BA13, " x ", BB13))</f>
        <v/>
      </c>
      <c r="C13" s="577"/>
      <c r="D13" s="577"/>
      <c r="E13" s="577"/>
      <c r="F13" s="577"/>
      <c r="G13" s="577"/>
      <c r="H13" s="577"/>
      <c r="I13" s="577"/>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BA13" s="180">
        <f>Invoices!$K$5</f>
        <v>0</v>
      </c>
      <c r="BB13" s="539" t="str">
        <f>Invoices!$L$5</f>
        <v>Partly Paid</v>
      </c>
      <c r="BC13" s="539"/>
      <c r="BD13" s="539"/>
      <c r="BE13" s="539"/>
      <c r="BF13" s="539"/>
      <c r="BG13" s="539"/>
      <c r="BH13" s="540"/>
    </row>
    <row r="14" spans="1:96" x14ac:dyDescent="0.25">
      <c r="A14" s="14"/>
      <c r="B14" s="577" t="str">
        <f>IF(BA14=0, "", CONCATENATE(BA14, " x ", BB14))</f>
        <v/>
      </c>
      <c r="C14" s="577"/>
      <c r="D14" s="577"/>
      <c r="E14" s="577"/>
      <c r="F14" s="577"/>
      <c r="G14" s="577"/>
      <c r="H14" s="577"/>
      <c r="I14" s="577"/>
      <c r="J14" s="14"/>
      <c r="K14" s="217"/>
      <c r="L14" s="578" t="s">
        <v>198</v>
      </c>
      <c r="M14" s="579"/>
      <c r="N14" s="579"/>
      <c r="O14" s="579"/>
      <c r="P14" s="579"/>
      <c r="Q14" s="579"/>
      <c r="R14" s="580"/>
      <c r="S14" s="16"/>
      <c r="T14" s="218"/>
      <c r="U14" s="578" t="s">
        <v>195</v>
      </c>
      <c r="V14" s="579"/>
      <c r="W14" s="579"/>
      <c r="X14" s="579"/>
      <c r="Y14" s="579"/>
      <c r="Z14" s="579"/>
      <c r="AA14" s="580"/>
      <c r="AB14" s="16"/>
      <c r="AC14" s="221"/>
      <c r="AD14" s="578" t="s">
        <v>196</v>
      </c>
      <c r="AE14" s="579"/>
      <c r="AF14" s="579"/>
      <c r="AG14" s="579"/>
      <c r="AH14" s="579"/>
      <c r="AI14" s="579"/>
      <c r="AJ14" s="580"/>
      <c r="AK14" s="16"/>
      <c r="AL14" s="219"/>
      <c r="AM14" s="220"/>
      <c r="AN14" s="578" t="s">
        <v>197</v>
      </c>
      <c r="AO14" s="579"/>
      <c r="AP14" s="579"/>
      <c r="AQ14" s="579"/>
      <c r="AR14" s="579"/>
      <c r="AS14" s="580"/>
      <c r="AT14" s="14"/>
      <c r="BA14" s="181">
        <f>Invoices!$I$4</f>
        <v>0</v>
      </c>
      <c r="BB14" s="542" t="str">
        <f>Invoices!$J$4</f>
        <v>Future</v>
      </c>
      <c r="BC14" s="542"/>
      <c r="BD14" s="542"/>
      <c r="BE14" s="542"/>
      <c r="BF14" s="542"/>
      <c r="BG14" s="542"/>
      <c r="BH14" s="543"/>
    </row>
    <row r="15" spans="1:96" x14ac:dyDescent="0.2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row>
    <row r="16" spans="1:96" x14ac:dyDescent="0.2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row>
    <row r="17" spans="1:54" x14ac:dyDescent="0.25">
      <c r="A17" s="14"/>
      <c r="B17" s="525" t="s">
        <v>225</v>
      </c>
      <c r="C17" s="526"/>
      <c r="D17" s="526"/>
      <c r="E17" s="526"/>
      <c r="F17" s="526"/>
      <c r="G17" s="526"/>
      <c r="H17" s="526"/>
      <c r="I17" s="526"/>
      <c r="J17" s="526"/>
      <c r="K17" s="526"/>
      <c r="L17" s="526"/>
      <c r="M17" s="526"/>
      <c r="N17" s="526"/>
      <c r="O17" s="526"/>
      <c r="P17" s="526"/>
      <c r="Q17" s="526"/>
      <c r="R17" s="526"/>
      <c r="S17" s="526"/>
      <c r="T17" s="526"/>
      <c r="U17" s="526"/>
      <c r="V17" s="526"/>
      <c r="W17" s="526"/>
      <c r="X17" s="526"/>
      <c r="Y17" s="526"/>
      <c r="Z17" s="526"/>
      <c r="AA17" s="526"/>
      <c r="AB17" s="526"/>
      <c r="AC17" s="526"/>
      <c r="AD17" s="526"/>
      <c r="AE17" s="526"/>
      <c r="AF17" s="526"/>
      <c r="AG17" s="526"/>
      <c r="AH17" s="526"/>
      <c r="AI17" s="526"/>
      <c r="AJ17" s="526"/>
      <c r="AK17" s="526"/>
      <c r="AL17" s="526"/>
      <c r="AM17" s="526"/>
      <c r="AN17" s="526"/>
      <c r="AO17" s="526"/>
      <c r="AP17" s="526"/>
      <c r="AQ17" s="526"/>
      <c r="AR17" s="526"/>
      <c r="AS17" s="533"/>
      <c r="AT17" s="14"/>
    </row>
    <row r="18" spans="1:54" x14ac:dyDescent="0.2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row>
    <row r="19" spans="1:54" x14ac:dyDescent="0.2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row>
    <row r="20" spans="1:54" x14ac:dyDescent="0.2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X20" s="214" t="s">
        <v>200</v>
      </c>
      <c r="AY20" s="222">
        <f>'Job Progress'!$H$5</f>
        <v>1</v>
      </c>
    </row>
    <row r="21" spans="1:54" x14ac:dyDescent="0.2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X21" s="214" t="s">
        <v>199</v>
      </c>
      <c r="AY21" s="223">
        <f ca="1">'Job Progress'!$H$7</f>
        <v>0.68</v>
      </c>
    </row>
    <row r="22" spans="1:54"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row>
    <row r="23" spans="1:54" x14ac:dyDescent="0.2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Y23" s="23" t="s">
        <v>207</v>
      </c>
      <c r="AZ23" s="23" t="s">
        <v>208</v>
      </c>
      <c r="BA23" s="23" t="s">
        <v>210</v>
      </c>
      <c r="BB23" s="23" t="s">
        <v>209</v>
      </c>
    </row>
    <row r="24" spans="1:54" x14ac:dyDescent="0.2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X24" s="194" t="s">
        <v>206</v>
      </c>
      <c r="AY24" s="245">
        <f>SUM('J&amp;C Details'!$AZ$57:$AZ$64)</f>
        <v>80</v>
      </c>
      <c r="AZ24" s="237">
        <f>'Client Contact'!$V$8</f>
        <v>75</v>
      </c>
      <c r="BA24" s="224"/>
      <c r="BB24" s="230"/>
    </row>
    <row r="25" spans="1:54"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X25" s="195" t="s">
        <v>205</v>
      </c>
      <c r="AY25" s="248">
        <f>'J&amp;C Details'!$AP$44</f>
        <v>25</v>
      </c>
      <c r="AZ25" s="235">
        <f>Meetings!$AF$8</f>
        <v>15</v>
      </c>
      <c r="BA25" s="225"/>
      <c r="BB25" s="231"/>
    </row>
    <row r="26" spans="1:54"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X26" s="195" t="s">
        <v>204</v>
      </c>
      <c r="AY26" s="248">
        <f>'J&amp;C Details'!$BA$47</f>
        <v>150</v>
      </c>
      <c r="AZ26" s="235">
        <f>Meetings!$AG$8</f>
        <v>51.5</v>
      </c>
      <c r="BA26" s="225"/>
      <c r="BB26" s="231"/>
    </row>
    <row r="27" spans="1:54" x14ac:dyDescent="0.25">
      <c r="A27" s="14"/>
      <c r="B27" s="525" t="s">
        <v>224</v>
      </c>
      <c r="C27" s="526"/>
      <c r="D27" s="526"/>
      <c r="E27" s="526"/>
      <c r="F27" s="526"/>
      <c r="G27" s="526"/>
      <c r="H27" s="526"/>
      <c r="I27" s="526"/>
      <c r="J27" s="526"/>
      <c r="K27" s="526"/>
      <c r="L27" s="526"/>
      <c r="M27" s="526"/>
      <c r="N27" s="526"/>
      <c r="O27" s="526"/>
      <c r="P27" s="526"/>
      <c r="Q27" s="526"/>
      <c r="R27" s="526"/>
      <c r="S27" s="526"/>
      <c r="T27" s="526"/>
      <c r="U27" s="526"/>
      <c r="V27" s="526"/>
      <c r="W27" s="526"/>
      <c r="X27" s="526"/>
      <c r="Y27" s="526"/>
      <c r="Z27" s="526"/>
      <c r="AA27" s="526"/>
      <c r="AB27" s="526"/>
      <c r="AC27" s="526"/>
      <c r="AD27" s="526"/>
      <c r="AE27" s="526"/>
      <c r="AF27" s="526"/>
      <c r="AG27" s="526"/>
      <c r="AH27" s="526"/>
      <c r="AI27" s="526"/>
      <c r="AJ27" s="526"/>
      <c r="AK27" s="526"/>
      <c r="AL27" s="526"/>
      <c r="AM27" s="526"/>
      <c r="AN27" s="526"/>
      <c r="AO27" s="526"/>
      <c r="AP27" s="526"/>
      <c r="AQ27" s="526"/>
      <c r="AR27" s="526"/>
      <c r="AS27" s="533"/>
      <c r="AT27" s="14"/>
      <c r="AX27" s="195" t="s">
        <v>203</v>
      </c>
      <c r="AY27" s="248">
        <f>ROUND('J&amp;C Details'!$AO$56*'J&amp;C Details'!$S$56*24, 2)</f>
        <v>100</v>
      </c>
      <c r="AZ27" s="235">
        <f>Meetings!$AH$8</f>
        <v>100</v>
      </c>
      <c r="BA27" s="225"/>
      <c r="BB27" s="231"/>
    </row>
    <row r="28" spans="1:54"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X28" s="195" t="s">
        <v>28</v>
      </c>
      <c r="AY28" s="248">
        <f>ROUND('J&amp;C Details'!$AO$55*'J&amp;C Details'!$S$55*24, 2)</f>
        <v>500</v>
      </c>
      <c r="AZ28" s="235">
        <f>Meetings!$AI$8</f>
        <v>475</v>
      </c>
      <c r="BA28" s="225"/>
      <c r="BB28" s="231"/>
    </row>
    <row r="29" spans="1:54" x14ac:dyDescent="0.25">
      <c r="A29" s="14"/>
      <c r="B29" s="503" t="s">
        <v>226</v>
      </c>
      <c r="C29" s="504"/>
      <c r="D29" s="504"/>
      <c r="E29" s="504"/>
      <c r="F29" s="504"/>
      <c r="G29" s="504"/>
      <c r="H29" s="504"/>
      <c r="I29" s="505"/>
      <c r="J29" s="14"/>
      <c r="K29" s="503" t="s">
        <v>228</v>
      </c>
      <c r="L29" s="504"/>
      <c r="M29" s="504"/>
      <c r="N29" s="504"/>
      <c r="O29" s="504"/>
      <c r="P29" s="504"/>
      <c r="Q29" s="504"/>
      <c r="R29" s="505"/>
      <c r="S29" s="14"/>
      <c r="T29" s="503" t="s">
        <v>231</v>
      </c>
      <c r="U29" s="504"/>
      <c r="V29" s="504"/>
      <c r="W29" s="504"/>
      <c r="X29" s="504"/>
      <c r="Y29" s="504"/>
      <c r="Z29" s="504"/>
      <c r="AA29" s="505"/>
      <c r="AB29" s="14"/>
      <c r="AC29" s="503" t="s">
        <v>235</v>
      </c>
      <c r="AD29" s="504"/>
      <c r="AE29" s="504"/>
      <c r="AF29" s="504"/>
      <c r="AG29" s="504"/>
      <c r="AH29" s="504"/>
      <c r="AI29" s="504"/>
      <c r="AJ29" s="505"/>
      <c r="AK29" s="14"/>
      <c r="AL29" s="525" t="s">
        <v>233</v>
      </c>
      <c r="AM29" s="526"/>
      <c r="AN29" s="526"/>
      <c r="AO29" s="526"/>
      <c r="AP29" s="526"/>
      <c r="AQ29" s="526"/>
      <c r="AR29" s="526"/>
      <c r="AS29" s="533"/>
      <c r="AT29" s="14"/>
      <c r="AX29" s="195" t="s">
        <v>202</v>
      </c>
      <c r="AY29" s="248">
        <f>SUM('J&amp;C Details'!$AZ$52:$AZ$54)</f>
        <v>2300</v>
      </c>
      <c r="AZ29" s="235">
        <f ca="1">Timesheet!$O$2</f>
        <v>1120.0000000000002</v>
      </c>
      <c r="BA29" s="225"/>
      <c r="BB29" s="231"/>
    </row>
    <row r="30" spans="1:54" x14ac:dyDescent="0.25">
      <c r="A30" s="14"/>
      <c r="B30" s="569">
        <f>IFERROR(ROUND($BA$32/(SUM($AY$38:$AY$44)*24), 2), "")</f>
        <v>73.02</v>
      </c>
      <c r="C30" s="570"/>
      <c r="D30" s="570"/>
      <c r="E30" s="570"/>
      <c r="F30" s="570"/>
      <c r="G30" s="570"/>
      <c r="H30" s="570"/>
      <c r="I30" s="571"/>
      <c r="J30" s="14"/>
      <c r="K30" s="569">
        <f>IFERROR(ROUND($BB$46/($AY$46*24), 2), "")</f>
        <v>47.3</v>
      </c>
      <c r="L30" s="570"/>
      <c r="M30" s="570"/>
      <c r="N30" s="570"/>
      <c r="O30" s="570"/>
      <c r="P30" s="570"/>
      <c r="Q30" s="570"/>
      <c r="R30" s="571"/>
      <c r="S30" s="14"/>
      <c r="T30" s="569">
        <f ca="1">IFERROR(ROUND($BA$32/($AZ$48*24), 2), "")</f>
        <v>103.37</v>
      </c>
      <c r="U30" s="570"/>
      <c r="V30" s="570"/>
      <c r="W30" s="570"/>
      <c r="X30" s="570"/>
      <c r="Y30" s="570"/>
      <c r="Z30" s="570"/>
      <c r="AA30" s="571"/>
      <c r="AB30" s="14"/>
      <c r="AC30" s="569">
        <f ca="1">IFERROR(ROUND($BB$33/($AZ$46*24), 2), "")</f>
        <v>103.37</v>
      </c>
      <c r="AD30" s="570"/>
      <c r="AE30" s="570"/>
      <c r="AF30" s="570"/>
      <c r="AG30" s="570"/>
      <c r="AH30" s="570"/>
      <c r="AI30" s="570"/>
      <c r="AJ30" s="571"/>
      <c r="AK30" s="14"/>
      <c r="AL30" s="569">
        <f>$BA$42</f>
        <v>50</v>
      </c>
      <c r="AM30" s="570"/>
      <c r="AN30" s="570"/>
      <c r="AO30" s="570"/>
      <c r="AP30" s="570"/>
      <c r="AQ30" s="570"/>
      <c r="AR30" s="570"/>
      <c r="AS30" s="571"/>
      <c r="AT30" s="14"/>
      <c r="AX30" s="254" t="s">
        <v>265</v>
      </c>
      <c r="AY30" s="248">
        <f>SUM('J&amp;C Details'!$AZ$70:$AZ$79)</f>
        <v>0</v>
      </c>
      <c r="AZ30" s="235">
        <f>Staff!$U$2</f>
        <v>100</v>
      </c>
      <c r="BA30" s="225"/>
      <c r="BB30" s="231"/>
    </row>
    <row r="31" spans="1:54" x14ac:dyDescent="0.25">
      <c r="A31" s="14"/>
      <c r="B31" s="572"/>
      <c r="C31" s="573"/>
      <c r="D31" s="573"/>
      <c r="E31" s="573"/>
      <c r="F31" s="573"/>
      <c r="G31" s="573"/>
      <c r="H31" s="573"/>
      <c r="I31" s="574"/>
      <c r="J31" s="14"/>
      <c r="K31" s="572"/>
      <c r="L31" s="573"/>
      <c r="M31" s="573"/>
      <c r="N31" s="573"/>
      <c r="O31" s="573"/>
      <c r="P31" s="573"/>
      <c r="Q31" s="573"/>
      <c r="R31" s="574"/>
      <c r="S31" s="14"/>
      <c r="T31" s="572"/>
      <c r="U31" s="573"/>
      <c r="V31" s="573"/>
      <c r="W31" s="573"/>
      <c r="X31" s="573"/>
      <c r="Y31" s="573"/>
      <c r="Z31" s="573"/>
      <c r="AA31" s="574"/>
      <c r="AB31" s="14"/>
      <c r="AC31" s="572"/>
      <c r="AD31" s="573"/>
      <c r="AE31" s="573"/>
      <c r="AF31" s="573"/>
      <c r="AG31" s="573"/>
      <c r="AH31" s="573"/>
      <c r="AI31" s="573"/>
      <c r="AJ31" s="574"/>
      <c r="AK31" s="14"/>
      <c r="AL31" s="572"/>
      <c r="AM31" s="573"/>
      <c r="AN31" s="573"/>
      <c r="AO31" s="573"/>
      <c r="AP31" s="573"/>
      <c r="AQ31" s="573"/>
      <c r="AR31" s="573"/>
      <c r="AS31" s="574"/>
      <c r="AT31" s="14"/>
      <c r="AX31" s="196" t="s">
        <v>201</v>
      </c>
      <c r="AY31" s="239">
        <f>Budget!$F$2</f>
        <v>550</v>
      </c>
      <c r="AZ31" s="238">
        <f>Budget!$F$3</f>
        <v>546</v>
      </c>
      <c r="BA31" s="227"/>
      <c r="BB31" s="232"/>
    </row>
    <row r="32" spans="1:54" x14ac:dyDescent="0.25">
      <c r="A32" s="14"/>
      <c r="B32" s="575" t="s">
        <v>227</v>
      </c>
      <c r="C32" s="575"/>
      <c r="D32" s="575"/>
      <c r="E32" s="575"/>
      <c r="F32" s="575"/>
      <c r="G32" s="575"/>
      <c r="H32" s="575"/>
      <c r="I32" s="575"/>
      <c r="J32" s="14"/>
      <c r="K32" s="575" t="s">
        <v>229</v>
      </c>
      <c r="L32" s="575"/>
      <c r="M32" s="575"/>
      <c r="N32" s="575"/>
      <c r="O32" s="575"/>
      <c r="P32" s="575"/>
      <c r="Q32" s="575"/>
      <c r="R32" s="575"/>
      <c r="S32" s="14"/>
      <c r="T32" s="575" t="s">
        <v>230</v>
      </c>
      <c r="U32" s="575"/>
      <c r="V32" s="575"/>
      <c r="W32" s="575"/>
      <c r="X32" s="575"/>
      <c r="Y32" s="575"/>
      <c r="Z32" s="575"/>
      <c r="AA32" s="575"/>
      <c r="AB32" s="14"/>
      <c r="AC32" s="575" t="s">
        <v>236</v>
      </c>
      <c r="AD32" s="575"/>
      <c r="AE32" s="575"/>
      <c r="AF32" s="575"/>
      <c r="AG32" s="575"/>
      <c r="AH32" s="575"/>
      <c r="AI32" s="575"/>
      <c r="AJ32" s="575"/>
      <c r="AK32" s="14"/>
      <c r="AL32" s="575" t="s">
        <v>234</v>
      </c>
      <c r="AM32" s="575"/>
      <c r="AN32" s="575"/>
      <c r="AO32" s="575"/>
      <c r="AP32" s="575"/>
      <c r="AQ32" s="575"/>
      <c r="AR32" s="575"/>
      <c r="AS32" s="575"/>
      <c r="AT32" s="14"/>
      <c r="AX32" s="39" t="s">
        <v>210</v>
      </c>
      <c r="AY32" s="229"/>
      <c r="AZ32" s="225"/>
      <c r="BA32" s="269">
        <f>'J&amp;C Details'!$AN$8</f>
        <v>4600</v>
      </c>
      <c r="BB32" s="225"/>
    </row>
    <row r="33" spans="1:55" x14ac:dyDescent="0.25">
      <c r="A33" s="14"/>
      <c r="B33" s="575" t="s">
        <v>232</v>
      </c>
      <c r="C33" s="575"/>
      <c r="D33" s="575"/>
      <c r="E33" s="575"/>
      <c r="F33" s="575"/>
      <c r="G33" s="575"/>
      <c r="H33" s="575"/>
      <c r="I33" s="575"/>
      <c r="J33" s="14"/>
      <c r="K33" s="575" t="s">
        <v>232</v>
      </c>
      <c r="L33" s="575"/>
      <c r="M33" s="575"/>
      <c r="N33" s="575"/>
      <c r="O33" s="575"/>
      <c r="P33" s="575"/>
      <c r="Q33" s="575"/>
      <c r="R33" s="575"/>
      <c r="S33" s="14"/>
      <c r="T33" s="575" t="s">
        <v>412</v>
      </c>
      <c r="U33" s="575"/>
      <c r="V33" s="575"/>
      <c r="W33" s="575"/>
      <c r="X33" s="575"/>
      <c r="Y33" s="575"/>
      <c r="Z33" s="575"/>
      <c r="AA33" s="575"/>
      <c r="AB33" s="14"/>
      <c r="AC33" s="575" t="s">
        <v>237</v>
      </c>
      <c r="AD33" s="575"/>
      <c r="AE33" s="575"/>
      <c r="AF33" s="575"/>
      <c r="AG33" s="575"/>
      <c r="AH33" s="575"/>
      <c r="AI33" s="575"/>
      <c r="AJ33" s="575"/>
      <c r="AK33" s="14"/>
      <c r="AL33" s="14"/>
      <c r="AM33" s="14"/>
      <c r="AN33" s="14"/>
      <c r="AO33" s="14"/>
      <c r="AP33" s="14"/>
      <c r="AQ33" s="14"/>
      <c r="AR33" s="14"/>
      <c r="AS33" s="14"/>
      <c r="AT33" s="14"/>
      <c r="AX33" s="40" t="s">
        <v>209</v>
      </c>
      <c r="AY33" s="226"/>
      <c r="AZ33" s="227"/>
      <c r="BA33" s="228"/>
      <c r="BB33" s="128">
        <f>SUM(Invoices!$F$11:$F$263)</f>
        <v>4600</v>
      </c>
    </row>
    <row r="34" spans="1:55"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row>
    <row r="35" spans="1:55" x14ac:dyDescent="0.25">
      <c r="A35" s="14"/>
      <c r="B35" s="525" t="s">
        <v>211</v>
      </c>
      <c r="C35" s="526"/>
      <c r="D35" s="526"/>
      <c r="E35" s="526"/>
      <c r="F35" s="526"/>
      <c r="G35" s="526"/>
      <c r="H35" s="526"/>
      <c r="I35" s="526"/>
      <c r="J35" s="526"/>
      <c r="K35" s="526"/>
      <c r="L35" s="526"/>
      <c r="M35" s="526"/>
      <c r="N35" s="526"/>
      <c r="O35" s="526"/>
      <c r="P35" s="526"/>
      <c r="Q35" s="526"/>
      <c r="R35" s="526"/>
      <c r="S35" s="526"/>
      <c r="T35" s="526"/>
      <c r="U35" s="526"/>
      <c r="V35" s="526"/>
      <c r="W35" s="526"/>
      <c r="X35" s="526"/>
      <c r="Y35" s="526"/>
      <c r="Z35" s="526"/>
      <c r="AA35" s="526"/>
      <c r="AB35" s="526"/>
      <c r="AC35" s="526"/>
      <c r="AD35" s="526"/>
      <c r="AE35" s="526"/>
      <c r="AF35" s="526"/>
      <c r="AG35" s="526"/>
      <c r="AH35" s="526"/>
      <c r="AI35" s="526"/>
      <c r="AJ35" s="526"/>
      <c r="AK35" s="526"/>
      <c r="AL35" s="526"/>
      <c r="AM35" s="526"/>
      <c r="AN35" s="526"/>
      <c r="AO35" s="526"/>
      <c r="AP35" s="526"/>
      <c r="AQ35" s="526"/>
      <c r="AR35" s="526"/>
      <c r="AS35" s="533"/>
      <c r="AT35" s="14"/>
    </row>
    <row r="36" spans="1:55"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row>
    <row r="37" spans="1:55"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Y37" s="23" t="s">
        <v>207</v>
      </c>
      <c r="AZ37" s="23" t="s">
        <v>155</v>
      </c>
      <c r="BA37" s="23" t="s">
        <v>238</v>
      </c>
      <c r="BB37" s="246" t="s">
        <v>239</v>
      </c>
      <c r="BC37" s="246" t="s">
        <v>240</v>
      </c>
    </row>
    <row r="38" spans="1:55"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X38" s="38" t="s">
        <v>105</v>
      </c>
      <c r="AY38" s="257">
        <f>SUM('J&amp;C Details'!$AO$57:$AO$64)</f>
        <v>0.125</v>
      </c>
      <c r="AZ38" s="240">
        <f>SUMIF('Client Contact'!$I$11:$I$989, "", 'Client Contact'!$G$11:$G$989)</f>
        <v>0.12499999999999999</v>
      </c>
      <c r="BA38" s="245">
        <f>'J&amp;C Details'!$AZ$65</f>
        <v>26.666666666666668</v>
      </c>
      <c r="BB38" s="245">
        <f>IFERROR(ROUND(AY38*BA38*24, 2), "")</f>
        <v>80</v>
      </c>
      <c r="BC38" s="245">
        <f>$AZ$24</f>
        <v>75</v>
      </c>
    </row>
    <row r="39" spans="1:55"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X39" s="39" t="s">
        <v>219</v>
      </c>
      <c r="AY39" s="255">
        <f>'J&amp;C Details'!$AO$56</f>
        <v>0.20833333333333334</v>
      </c>
      <c r="AZ39" s="241">
        <f>SUM(Meetings!$J$11:$J$107)</f>
        <v>0.20833333333333331</v>
      </c>
      <c r="BA39" s="248">
        <f>'J&amp;C Details'!$S$56</f>
        <v>20</v>
      </c>
      <c r="BB39" s="248">
        <f t="shared" ref="BB39:BB44" si="4">IFERROR(ROUND(AY39*BA39*24, 2), "")</f>
        <v>100</v>
      </c>
      <c r="BC39" s="248">
        <f>$AZ$27</f>
        <v>100</v>
      </c>
    </row>
    <row r="40" spans="1:55"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X40" s="39" t="s">
        <v>220</v>
      </c>
      <c r="AY40" s="255">
        <f>'J&amp;C Details'!$AO$55</f>
        <v>0.41666666666666663</v>
      </c>
      <c r="AZ40" s="241">
        <f>SUM(Meetings!$K$11:$K$107)</f>
        <v>0.39583333333333331</v>
      </c>
      <c r="BA40" s="248">
        <f>'J&amp;C Details'!$S$55</f>
        <v>50</v>
      </c>
      <c r="BB40" s="248">
        <f t="shared" si="4"/>
        <v>500</v>
      </c>
      <c r="BC40" s="248">
        <f>$AZ$28</f>
        <v>475</v>
      </c>
    </row>
    <row r="41" spans="1:55"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X41" s="39" t="s">
        <v>265</v>
      </c>
      <c r="AY41" s="255">
        <f>SUM('J&amp;C Details'!$Y$70:$Y$79)</f>
        <v>0</v>
      </c>
      <c r="AZ41" s="266">
        <f>SUM(Staff!$G$11:$G$1025)</f>
        <v>0.20833333333333331</v>
      </c>
      <c r="BA41" s="248" t="e">
        <f>'J&amp;C Details'!$AZ$80</f>
        <v>#DIV/0!</v>
      </c>
      <c r="BB41" s="248">
        <f>$AY$30</f>
        <v>0</v>
      </c>
      <c r="BC41" s="248">
        <f>$AZ$30</f>
        <v>100</v>
      </c>
    </row>
    <row r="42" spans="1:55" x14ac:dyDescent="0.2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X42" s="39" t="s">
        <v>221</v>
      </c>
      <c r="AY42" s="255">
        <f>'J&amp;C Details'!$AO$52</f>
        <v>1.6666666666666667</v>
      </c>
      <c r="AZ42" s="241">
        <f ca="1">SUMIF(Timesheet!$J$11:$J$1025, "", Timesheet!$H$11:$H$1025)</f>
        <v>0.83333333333333359</v>
      </c>
      <c r="BA42" s="248">
        <f>'J&amp;C Details'!$S$52</f>
        <v>50</v>
      </c>
      <c r="BB42" s="248">
        <f t="shared" si="4"/>
        <v>2000</v>
      </c>
      <c r="BC42" s="248">
        <f>IFERROR(ROUND(AY42*BA42*24, 2), "")</f>
        <v>2000</v>
      </c>
    </row>
    <row r="43" spans="1:55" x14ac:dyDescent="0.2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X43" s="39" t="s">
        <v>222</v>
      </c>
      <c r="AY43" s="255">
        <f>'J&amp;C Details'!$AO$53</f>
        <v>0.20833333333333334</v>
      </c>
      <c r="AZ43" s="241">
        <f ca="1">SUMIF(Timesheet!$J$11:$J$1025, Timesheet!$O$4, Timesheet!$H$11:$H$1025)</f>
        <v>8.3333333333333315E-2</v>
      </c>
      <c r="BA43" s="248">
        <f>'J&amp;C Details'!$S$53</f>
        <v>60</v>
      </c>
      <c r="BB43" s="248">
        <f t="shared" si="4"/>
        <v>300</v>
      </c>
      <c r="BC43" s="248">
        <f t="shared" ref="BC43:BC44" si="5">IFERROR(ROUND(AY43*BA43*24, 2), "")</f>
        <v>300</v>
      </c>
    </row>
    <row r="44" spans="1:55" x14ac:dyDescent="0.2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X44" s="40" t="s">
        <v>223</v>
      </c>
      <c r="AY44" s="256">
        <f>'J&amp;C Details'!$AO$54</f>
        <v>0</v>
      </c>
      <c r="AZ44" s="242">
        <f ca="1">SUMIF(Timesheet!$J$11:$J$1025, Timesheet!$O$5, Timesheet!$H$11:$H$1025)</f>
        <v>0</v>
      </c>
      <c r="BA44" s="239">
        <f>'J&amp;C Details'!$S$54</f>
        <v>80</v>
      </c>
      <c r="BB44" s="239">
        <f t="shared" si="4"/>
        <v>0</v>
      </c>
      <c r="BC44" s="239">
        <f t="shared" si="5"/>
        <v>0</v>
      </c>
    </row>
    <row r="45" spans="1:55"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row>
    <row r="46" spans="1:55" x14ac:dyDescent="0.2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Y46" s="247">
        <f>SUM(AY$38:AY$44)</f>
        <v>2.6250000000000004</v>
      </c>
      <c r="AZ46" s="247">
        <f ca="1">SUM(AZ$38:AZ$44)</f>
        <v>1.8541666666666667</v>
      </c>
      <c r="BB46" s="233">
        <f>SUM(BB$38:BB$44)</f>
        <v>2980</v>
      </c>
      <c r="BC46" s="233">
        <f>SUM(BC$38:BC$44)</f>
        <v>3050</v>
      </c>
    </row>
    <row r="47" spans="1:55"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row>
    <row r="48" spans="1:55"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Y48" s="185" t="s">
        <v>241</v>
      </c>
      <c r="AZ48" s="247">
        <f ca="1">IFERROR($AZ$46/$AY$20*1, "")</f>
        <v>1.8541666666666667</v>
      </c>
    </row>
    <row r="49" spans="1:46"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row>
    <row r="50" spans="1:46"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row>
    <row r="51" spans="1:46"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row>
    <row r="52" spans="1:46" x14ac:dyDescent="0.25">
      <c r="A52" s="14"/>
      <c r="B52" s="525" t="s">
        <v>413</v>
      </c>
      <c r="C52" s="526"/>
      <c r="D52" s="526"/>
      <c r="E52" s="526"/>
      <c r="F52" s="526"/>
      <c r="G52" s="526"/>
      <c r="H52" s="526"/>
      <c r="I52" s="526"/>
      <c r="J52" s="526"/>
      <c r="K52" s="526"/>
      <c r="L52" s="526"/>
      <c r="M52" s="526"/>
      <c r="N52" s="526"/>
      <c r="O52" s="526"/>
      <c r="P52" s="526"/>
      <c r="Q52" s="526"/>
      <c r="R52" s="526"/>
      <c r="S52" s="526"/>
      <c r="T52" s="526"/>
      <c r="U52" s="526"/>
      <c r="V52" s="526"/>
      <c r="W52" s="526"/>
      <c r="X52" s="526"/>
      <c r="Y52" s="526"/>
      <c r="Z52" s="526"/>
      <c r="AA52" s="526"/>
      <c r="AB52" s="526"/>
      <c r="AC52" s="526"/>
      <c r="AD52" s="526"/>
      <c r="AE52" s="526"/>
      <c r="AF52" s="526"/>
      <c r="AG52" s="526"/>
      <c r="AH52" s="526"/>
      <c r="AI52" s="526"/>
      <c r="AJ52" s="526"/>
      <c r="AK52" s="526"/>
      <c r="AL52" s="526"/>
      <c r="AM52" s="526"/>
      <c r="AN52" s="526"/>
      <c r="AO52" s="526"/>
      <c r="AP52" s="526"/>
      <c r="AQ52" s="526"/>
      <c r="AR52" s="526"/>
      <c r="AS52" s="533"/>
      <c r="AT52" s="14"/>
    </row>
    <row r="53" spans="1:46"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row>
    <row r="54" spans="1:46"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row>
    <row r="55" spans="1:46"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row>
    <row r="56" spans="1:46"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row>
    <row r="57" spans="1:46"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row>
    <row r="58" spans="1:46"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row>
    <row r="59" spans="1:46"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row>
    <row r="60" spans="1:46"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row>
    <row r="61" spans="1:46"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row>
    <row r="62" spans="1:46"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row>
    <row r="63" spans="1:46"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row>
    <row r="64" spans="1:46"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row>
    <row r="65" spans="1:46"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row>
    <row r="66" spans="1:46"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row>
    <row r="67" spans="1:46" hidden="1" x14ac:dyDescent="0.25"/>
    <row r="68" spans="1:46" hidden="1" x14ac:dyDescent="0.25"/>
  </sheetData>
  <sheetProtection algorithmName="SHA-512" hashValue="8qlshbsLdjICnY3gYm+FYqlmH7MzFSc8DrNv9BoO+F+HjCHvvmJ3/WDJ2BWVNHZTFgizmnIXYscqYkIHSHneKw==" saltValue="Y7uKFaQQ/9IkrsiVpPHF2g==" spinCount="100000" sheet="1" objects="1" scenarios="1"/>
  <mergeCells count="87">
    <mergeCell ref="AJ1:AS1"/>
    <mergeCell ref="AC1:AI1"/>
    <mergeCell ref="B2:K3"/>
    <mergeCell ref="M2:AS3"/>
    <mergeCell ref="M4:AS4"/>
    <mergeCell ref="B6:AS6"/>
    <mergeCell ref="B8:I8"/>
    <mergeCell ref="T8:AA8"/>
    <mergeCell ref="B9:I9"/>
    <mergeCell ref="B10:I10"/>
    <mergeCell ref="B11:I11"/>
    <mergeCell ref="K8:R8"/>
    <mergeCell ref="K9:R9"/>
    <mergeCell ref="K10:R10"/>
    <mergeCell ref="K11:R11"/>
    <mergeCell ref="T11:AA11"/>
    <mergeCell ref="T12:AA12"/>
    <mergeCell ref="AL8:AS8"/>
    <mergeCell ref="AL9:AS9"/>
    <mergeCell ref="AL10:AS10"/>
    <mergeCell ref="AL11:AS11"/>
    <mergeCell ref="AL12:AS12"/>
    <mergeCell ref="AC8:AJ8"/>
    <mergeCell ref="AC9:AJ9"/>
    <mergeCell ref="AC10:AJ10"/>
    <mergeCell ref="AC11:AJ11"/>
    <mergeCell ref="AC12:AJ12"/>
    <mergeCell ref="B13:I13"/>
    <mergeCell ref="B14:I14"/>
    <mergeCell ref="BB9:BH9"/>
    <mergeCell ref="BB10:BH10"/>
    <mergeCell ref="BB11:BH11"/>
    <mergeCell ref="BB12:BH12"/>
    <mergeCell ref="BB14:BH14"/>
    <mergeCell ref="L14:R14"/>
    <mergeCell ref="U14:AA14"/>
    <mergeCell ref="K12:R12"/>
    <mergeCell ref="B12:I12"/>
    <mergeCell ref="BB13:BH13"/>
    <mergeCell ref="AD14:AJ14"/>
    <mergeCell ref="AN14:AS14"/>
    <mergeCell ref="T9:AA9"/>
    <mergeCell ref="T10:AA10"/>
    <mergeCell ref="CL9:CR9"/>
    <mergeCell ref="CL10:CR10"/>
    <mergeCell ref="CL11:CR11"/>
    <mergeCell ref="CL12:CR12"/>
    <mergeCell ref="BK9:BQ9"/>
    <mergeCell ref="BK10:BQ10"/>
    <mergeCell ref="BK11:BQ11"/>
    <mergeCell ref="BK12:BQ12"/>
    <mergeCell ref="BT9:BZ9"/>
    <mergeCell ref="BT10:BZ10"/>
    <mergeCell ref="BT11:BZ11"/>
    <mergeCell ref="BT12:BZ12"/>
    <mergeCell ref="CC9:CI9"/>
    <mergeCell ref="CC10:CI10"/>
    <mergeCell ref="CC11:CI11"/>
    <mergeCell ref="CC12:CI12"/>
    <mergeCell ref="BA8:BH8"/>
    <mergeCell ref="BJ8:BQ8"/>
    <mergeCell ref="BS8:BZ8"/>
    <mergeCell ref="CB8:CI8"/>
    <mergeCell ref="CK8:CR8"/>
    <mergeCell ref="B35:AS35"/>
    <mergeCell ref="B52:AS52"/>
    <mergeCell ref="B27:AS27"/>
    <mergeCell ref="B29:I29"/>
    <mergeCell ref="B30:I31"/>
    <mergeCell ref="B32:I32"/>
    <mergeCell ref="K29:R29"/>
    <mergeCell ref="B33:I33"/>
    <mergeCell ref="K33:R33"/>
    <mergeCell ref="T33:AA33"/>
    <mergeCell ref="AC33:AJ33"/>
    <mergeCell ref="B17:AS17"/>
    <mergeCell ref="K30:R31"/>
    <mergeCell ref="K32:R32"/>
    <mergeCell ref="T29:AA29"/>
    <mergeCell ref="T30:AA31"/>
    <mergeCell ref="T32:AA32"/>
    <mergeCell ref="AC29:AJ29"/>
    <mergeCell ref="AC30:AJ31"/>
    <mergeCell ref="AC32:AJ32"/>
    <mergeCell ref="AL29:AS29"/>
    <mergeCell ref="AL30:AS31"/>
    <mergeCell ref="AL32:AS32"/>
  </mergeCells>
  <conditionalFormatting sqref="B9:I9 K9:R9 T9:AA9 AC9:AJ9 AL9:AS9">
    <cfRule type="expression" dxfId="113" priority="8">
      <formula>NOT(B9="")</formula>
    </cfRule>
  </conditionalFormatting>
  <conditionalFormatting sqref="B10:I10 K10:R10 T10:AA10 AC10:AJ10 AL10:AS10">
    <cfRule type="expression" dxfId="112" priority="7">
      <formula>NOT(B10="")</formula>
    </cfRule>
  </conditionalFormatting>
  <conditionalFormatting sqref="B11:I11 T11:AA11 AC11:AJ11 AL11:AS11">
    <cfRule type="expression" dxfId="111" priority="6">
      <formula>NOT(B11="")</formula>
    </cfRule>
  </conditionalFormatting>
  <conditionalFormatting sqref="B12:I12">
    <cfRule type="expression" dxfId="110" priority="5">
      <formula>NOT(B12="")</formula>
    </cfRule>
  </conditionalFormatting>
  <conditionalFormatting sqref="B14:I14">
    <cfRule type="expression" dxfId="109" priority="4">
      <formula>NOT(B14="")</formula>
    </cfRule>
  </conditionalFormatting>
  <conditionalFormatting sqref="B13:I13">
    <cfRule type="expression" dxfId="108" priority="3">
      <formula>NOT(B13="")</formula>
    </cfRule>
  </conditionalFormatting>
  <conditionalFormatting sqref="K11:R11">
    <cfRule type="expression" dxfId="107" priority="2">
      <formula>NOT(K11="")</formula>
    </cfRule>
  </conditionalFormatting>
  <conditionalFormatting sqref="AL12:AS12 AC12:AJ12 T12:AA12 K12:R12">
    <cfRule type="expression" dxfId="106" priority="1">
      <formula>NOT(K12="")</formula>
    </cfRule>
  </conditionalFormatting>
  <pageMargins left="0.7" right="0.7" top="0.75" bottom="0.75" header="0.3" footer="0.3"/>
  <pageSetup paperSize="9"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E914A-11C0-4A6A-89AF-82B1917794D1}">
  <sheetPr>
    <tabColor rgb="FF002060"/>
  </sheetPr>
  <dimension ref="A1:BA99"/>
  <sheetViews>
    <sheetView zoomScaleNormal="100" workbookViewId="0"/>
  </sheetViews>
  <sheetFormatPr defaultColWidth="0" defaultRowHeight="15" zeroHeight="1" x14ac:dyDescent="0.25"/>
  <cols>
    <col min="1" max="46" width="2.85546875" style="1" customWidth="1"/>
    <col min="47" max="51" width="2.85546875" style="1" hidden="1" customWidth="1"/>
    <col min="52" max="52" width="14.28515625" style="1" hidden="1" customWidth="1"/>
    <col min="53" max="53" width="21.42578125" style="1" hidden="1" customWidth="1"/>
    <col min="54" max="16384" width="2.85546875" style="1" hidden="1"/>
  </cols>
  <sheetData>
    <row r="1" spans="1:53"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row>
    <row r="2" spans="1:53" x14ac:dyDescent="0.25">
      <c r="A2" s="14"/>
      <c r="B2" s="583" t="s">
        <v>271</v>
      </c>
      <c r="C2" s="584"/>
      <c r="D2" s="584"/>
      <c r="E2" s="584"/>
      <c r="F2" s="584"/>
      <c r="G2" s="584"/>
      <c r="H2" s="584"/>
      <c r="I2" s="584"/>
      <c r="J2" s="584"/>
      <c r="K2" s="585"/>
      <c r="L2" s="14"/>
      <c r="M2" s="583" t="str">
        <f>CONCATENATE($BA$13, IF($BA$14="", "", " - "), IF($BA$14="", "", $BA$14), IF($BA$15="", "", " - "), IF($BA$15="", "", $BA$15))</f>
        <v>12345 - Mr Client - Test Job</v>
      </c>
      <c r="N2" s="584"/>
      <c r="O2" s="584"/>
      <c r="P2" s="584"/>
      <c r="Q2" s="584"/>
      <c r="R2" s="584"/>
      <c r="S2" s="584"/>
      <c r="T2" s="584"/>
      <c r="U2" s="584"/>
      <c r="V2" s="584"/>
      <c r="W2" s="584"/>
      <c r="X2" s="584"/>
      <c r="Y2" s="584"/>
      <c r="Z2" s="584"/>
      <c r="AA2" s="584"/>
      <c r="AB2" s="584"/>
      <c r="AC2" s="584"/>
      <c r="AD2" s="584"/>
      <c r="AE2" s="584"/>
      <c r="AF2" s="584"/>
      <c r="AG2" s="584"/>
      <c r="AH2" s="584"/>
      <c r="AI2" s="584"/>
      <c r="AJ2" s="584"/>
      <c r="AK2" s="584"/>
      <c r="AL2" s="584"/>
      <c r="AM2" s="584"/>
      <c r="AN2" s="584"/>
      <c r="AO2" s="584"/>
      <c r="AP2" s="584"/>
      <c r="AQ2" s="584"/>
      <c r="AR2" s="584"/>
      <c r="AS2" s="585"/>
      <c r="AT2" s="14"/>
    </row>
    <row r="3" spans="1:53" x14ac:dyDescent="0.25">
      <c r="A3" s="14"/>
      <c r="B3" s="586"/>
      <c r="C3" s="587"/>
      <c r="D3" s="587"/>
      <c r="E3" s="587"/>
      <c r="F3" s="587"/>
      <c r="G3" s="587"/>
      <c r="H3" s="587"/>
      <c r="I3" s="587"/>
      <c r="J3" s="587"/>
      <c r="K3" s="588"/>
      <c r="L3" s="14"/>
      <c r="M3" s="586"/>
      <c r="N3" s="587"/>
      <c r="O3" s="587"/>
      <c r="P3" s="587"/>
      <c r="Q3" s="587"/>
      <c r="R3" s="587"/>
      <c r="S3" s="587"/>
      <c r="T3" s="587"/>
      <c r="U3" s="587"/>
      <c r="V3" s="587"/>
      <c r="W3" s="587"/>
      <c r="X3" s="587"/>
      <c r="Y3" s="587"/>
      <c r="Z3" s="587"/>
      <c r="AA3" s="587"/>
      <c r="AB3" s="587"/>
      <c r="AC3" s="587"/>
      <c r="AD3" s="587"/>
      <c r="AE3" s="587"/>
      <c r="AF3" s="587"/>
      <c r="AG3" s="587"/>
      <c r="AH3" s="587"/>
      <c r="AI3" s="587"/>
      <c r="AJ3" s="587"/>
      <c r="AK3" s="587"/>
      <c r="AL3" s="587"/>
      <c r="AM3" s="587"/>
      <c r="AN3" s="587"/>
      <c r="AO3" s="587"/>
      <c r="AP3" s="587"/>
      <c r="AQ3" s="587"/>
      <c r="AR3" s="587"/>
      <c r="AS3" s="588"/>
      <c r="AT3" s="14"/>
    </row>
    <row r="4" spans="1:53" x14ac:dyDescent="0.25">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row>
    <row r="5" spans="1:53" x14ac:dyDescent="0.25">
      <c r="A5" s="14"/>
      <c r="B5" s="525" t="s">
        <v>286</v>
      </c>
      <c r="C5" s="526"/>
      <c r="D5" s="526"/>
      <c r="E5" s="526"/>
      <c r="F5" s="526"/>
      <c r="G5" s="526"/>
      <c r="H5" s="526"/>
      <c r="I5" s="526"/>
      <c r="J5" s="526"/>
      <c r="K5" s="533"/>
      <c r="L5" s="14"/>
      <c r="M5" s="642" t="s">
        <v>297</v>
      </c>
      <c r="N5" s="643"/>
      <c r="O5" s="643"/>
      <c r="P5" s="643"/>
      <c r="Q5" s="643"/>
      <c r="R5" s="643"/>
      <c r="S5" s="643"/>
      <c r="T5" s="643"/>
      <c r="U5" s="643"/>
      <c r="V5" s="643"/>
      <c r="W5" s="643"/>
      <c r="X5" s="643"/>
      <c r="Y5" s="643"/>
      <c r="Z5" s="643"/>
      <c r="AA5" s="643"/>
      <c r="AB5" s="644"/>
      <c r="AC5" s="14"/>
      <c r="AD5" s="703" t="s">
        <v>295</v>
      </c>
      <c r="AE5" s="704"/>
      <c r="AF5" s="704"/>
      <c r="AG5" s="704"/>
      <c r="AH5" s="704"/>
      <c r="AI5" s="704"/>
      <c r="AJ5" s="704"/>
      <c r="AK5" s="704"/>
      <c r="AL5" s="704"/>
      <c r="AM5" s="704"/>
      <c r="AN5" s="704"/>
      <c r="AO5" s="704"/>
      <c r="AP5" s="705"/>
      <c r="AQ5" s="697" t="s">
        <v>19</v>
      </c>
      <c r="AR5" s="698"/>
      <c r="AS5" s="699"/>
      <c r="AT5" s="14"/>
    </row>
    <row r="6" spans="1:53" x14ac:dyDescent="0.25">
      <c r="A6" s="14"/>
      <c r="B6" s="545">
        <v>12345</v>
      </c>
      <c r="C6" s="546"/>
      <c r="D6" s="546"/>
      <c r="E6" s="546"/>
      <c r="F6" s="546"/>
      <c r="G6" s="546"/>
      <c r="H6" s="546"/>
      <c r="I6" s="546"/>
      <c r="J6" s="546"/>
      <c r="K6" s="547"/>
      <c r="L6" s="14"/>
      <c r="M6" s="687" t="s">
        <v>435</v>
      </c>
      <c r="N6" s="688"/>
      <c r="O6" s="688"/>
      <c r="P6" s="688"/>
      <c r="Q6" s="688"/>
      <c r="R6" s="688"/>
      <c r="S6" s="688"/>
      <c r="T6" s="688"/>
      <c r="U6" s="688"/>
      <c r="V6" s="688"/>
      <c r="W6" s="688"/>
      <c r="X6" s="688"/>
      <c r="Y6" s="688"/>
      <c r="Z6" s="688"/>
      <c r="AA6" s="688"/>
      <c r="AB6" s="689"/>
      <c r="AC6" s="14"/>
      <c r="AD6" s="706"/>
      <c r="AE6" s="707"/>
      <c r="AF6" s="707"/>
      <c r="AG6" s="707"/>
      <c r="AH6" s="707"/>
      <c r="AI6" s="707"/>
      <c r="AJ6" s="707"/>
      <c r="AK6" s="707"/>
      <c r="AL6" s="707"/>
      <c r="AM6" s="707"/>
      <c r="AN6" s="707"/>
      <c r="AO6" s="707"/>
      <c r="AP6" s="708"/>
      <c r="AQ6" s="700"/>
      <c r="AR6" s="701"/>
      <c r="AS6" s="702"/>
      <c r="AT6" s="14"/>
    </row>
    <row r="7" spans="1:53" x14ac:dyDescent="0.25">
      <c r="A7" s="14"/>
      <c r="B7" s="14"/>
      <c r="C7" s="14"/>
      <c r="D7" s="14"/>
      <c r="E7" s="14"/>
      <c r="F7" s="14"/>
      <c r="G7" s="14"/>
      <c r="H7" s="14"/>
      <c r="I7" s="14"/>
      <c r="J7" s="14"/>
      <c r="K7" s="14"/>
      <c r="L7" s="14"/>
      <c r="M7" s="694" t="s">
        <v>436</v>
      </c>
      <c r="N7" s="709"/>
      <c r="O7" s="709"/>
      <c r="P7" s="709"/>
      <c r="Q7" s="709"/>
      <c r="R7" s="709"/>
      <c r="S7" s="709"/>
      <c r="T7" s="709"/>
      <c r="U7" s="709"/>
      <c r="V7" s="709"/>
      <c r="W7" s="709"/>
      <c r="X7" s="709"/>
      <c r="Y7" s="709"/>
      <c r="Z7" s="709"/>
      <c r="AA7" s="709"/>
      <c r="AB7" s="696"/>
      <c r="AC7" s="14"/>
      <c r="AD7" s="638" t="s">
        <v>311</v>
      </c>
      <c r="AE7" s="638"/>
      <c r="AF7" s="638"/>
      <c r="AG7" s="638"/>
      <c r="AH7" s="638"/>
      <c r="AI7" s="638"/>
      <c r="AJ7" s="638"/>
      <c r="AK7" s="638"/>
      <c r="AL7" s="638"/>
      <c r="AM7" s="638"/>
      <c r="AN7" s="14"/>
      <c r="AO7" s="14"/>
      <c r="AP7" s="14"/>
      <c r="AQ7" s="14"/>
      <c r="AR7" s="14"/>
      <c r="AS7" s="14"/>
      <c r="AT7" s="14"/>
    </row>
    <row r="8" spans="1:53" x14ac:dyDescent="0.25">
      <c r="A8" s="14"/>
      <c r="B8" s="525" t="s">
        <v>287</v>
      </c>
      <c r="C8" s="526"/>
      <c r="D8" s="526"/>
      <c r="E8" s="526"/>
      <c r="F8" s="526"/>
      <c r="G8" s="526"/>
      <c r="H8" s="526"/>
      <c r="I8" s="526"/>
      <c r="J8" s="526"/>
      <c r="K8" s="533"/>
      <c r="L8" s="14"/>
      <c r="M8" s="694" t="s">
        <v>437</v>
      </c>
      <c r="N8" s="709"/>
      <c r="O8" s="709"/>
      <c r="P8" s="709"/>
      <c r="Q8" s="709"/>
      <c r="R8" s="709"/>
      <c r="S8" s="709"/>
      <c r="T8" s="709"/>
      <c r="U8" s="709"/>
      <c r="V8" s="709"/>
      <c r="W8" s="709"/>
      <c r="X8" s="709"/>
      <c r="Y8" s="709"/>
      <c r="Z8" s="709"/>
      <c r="AA8" s="709"/>
      <c r="AB8" s="696"/>
      <c r="AC8" s="14"/>
      <c r="AD8" s="503" t="s">
        <v>310</v>
      </c>
      <c r="AE8" s="504"/>
      <c r="AF8" s="504"/>
      <c r="AG8" s="504"/>
      <c r="AH8" s="504"/>
      <c r="AI8" s="504"/>
      <c r="AJ8" s="504"/>
      <c r="AK8" s="504"/>
      <c r="AL8" s="504"/>
      <c r="AM8" s="505"/>
      <c r="AN8" s="753">
        <f>IF($Y$97="", "", $Y$97)</f>
        <v>4600</v>
      </c>
      <c r="AO8" s="754"/>
      <c r="AP8" s="754"/>
      <c r="AQ8" s="754"/>
      <c r="AR8" s="754"/>
      <c r="AS8" s="755"/>
      <c r="AT8" s="14"/>
    </row>
    <row r="9" spans="1:53" x14ac:dyDescent="0.25">
      <c r="A9" s="14"/>
      <c r="B9" s="545" t="s">
        <v>439</v>
      </c>
      <c r="C9" s="546"/>
      <c r="D9" s="546"/>
      <c r="E9" s="546"/>
      <c r="F9" s="546"/>
      <c r="G9" s="546"/>
      <c r="H9" s="546"/>
      <c r="I9" s="546"/>
      <c r="J9" s="546"/>
      <c r="K9" s="547"/>
      <c r="L9" s="14"/>
      <c r="M9" s="694" t="s">
        <v>438</v>
      </c>
      <c r="N9" s="709"/>
      <c r="O9" s="709"/>
      <c r="P9" s="709"/>
      <c r="Q9" s="709"/>
      <c r="R9" s="709"/>
      <c r="S9" s="709"/>
      <c r="T9" s="709"/>
      <c r="U9" s="709"/>
      <c r="V9" s="709"/>
      <c r="W9" s="709"/>
      <c r="X9" s="709"/>
      <c r="Y9" s="709"/>
      <c r="Z9" s="709"/>
      <c r="AA9" s="709"/>
      <c r="AB9" s="696"/>
      <c r="AC9" s="14"/>
      <c r="AD9" s="14"/>
      <c r="AE9" s="14"/>
      <c r="AF9" s="14"/>
      <c r="AG9" s="14"/>
      <c r="AH9" s="14"/>
      <c r="AI9" s="14"/>
      <c r="AJ9" s="14"/>
      <c r="AK9" s="14"/>
      <c r="AL9" s="14"/>
      <c r="AM9" s="14"/>
      <c r="AN9" s="14"/>
      <c r="AO9" s="14"/>
      <c r="AP9" s="14"/>
      <c r="AQ9" s="14"/>
      <c r="AR9" s="14"/>
      <c r="AS9" s="14"/>
      <c r="AT9" s="14"/>
    </row>
    <row r="10" spans="1:53" x14ac:dyDescent="0.25">
      <c r="A10" s="14"/>
      <c r="B10" s="14"/>
      <c r="C10" s="14"/>
      <c r="D10" s="14"/>
      <c r="E10" s="14"/>
      <c r="F10" s="14"/>
      <c r="G10" s="14"/>
      <c r="H10" s="14"/>
      <c r="I10" s="14"/>
      <c r="J10" s="14"/>
      <c r="K10" s="14"/>
      <c r="L10" s="14"/>
      <c r="M10" s="694"/>
      <c r="N10" s="709"/>
      <c r="O10" s="709"/>
      <c r="P10" s="709"/>
      <c r="Q10" s="709"/>
      <c r="R10" s="709"/>
      <c r="S10" s="709"/>
      <c r="T10" s="709"/>
      <c r="U10" s="709"/>
      <c r="V10" s="709"/>
      <c r="W10" s="709"/>
      <c r="X10" s="709"/>
      <c r="Y10" s="709"/>
      <c r="Z10" s="709"/>
      <c r="AA10" s="709"/>
      <c r="AB10" s="696"/>
      <c r="AC10" s="14"/>
      <c r="AD10" s="14"/>
      <c r="AE10" s="14"/>
      <c r="AF10" s="14"/>
      <c r="AG10" s="14"/>
      <c r="AH10" s="14"/>
      <c r="AI10" s="14"/>
      <c r="AJ10" s="14"/>
      <c r="AK10" s="14"/>
      <c r="AL10" s="14"/>
      <c r="AM10" s="14"/>
      <c r="AN10" s="14"/>
      <c r="AO10" s="14"/>
      <c r="AP10" s="14"/>
      <c r="AQ10" s="14"/>
      <c r="AR10" s="14"/>
      <c r="AS10" s="14"/>
      <c r="AT10" s="14"/>
    </row>
    <row r="11" spans="1:53" x14ac:dyDescent="0.25">
      <c r="A11" s="14"/>
      <c r="B11" s="525" t="s">
        <v>288</v>
      </c>
      <c r="C11" s="526"/>
      <c r="D11" s="526"/>
      <c r="E11" s="526"/>
      <c r="F11" s="526"/>
      <c r="G11" s="526"/>
      <c r="H11" s="526"/>
      <c r="I11" s="526"/>
      <c r="J11" s="526"/>
      <c r="K11" s="533"/>
      <c r="L11" s="14"/>
      <c r="M11" s="694"/>
      <c r="N11" s="709"/>
      <c r="O11" s="709"/>
      <c r="P11" s="709"/>
      <c r="Q11" s="709"/>
      <c r="R11" s="709"/>
      <c r="S11" s="709"/>
      <c r="T11" s="709"/>
      <c r="U11" s="709"/>
      <c r="V11" s="709"/>
      <c r="W11" s="709"/>
      <c r="X11" s="709"/>
      <c r="Y11" s="709"/>
      <c r="Z11" s="709"/>
      <c r="AA11" s="709"/>
      <c r="AB11" s="696"/>
      <c r="AC11" s="14"/>
      <c r="AD11" s="14"/>
      <c r="AE11" s="14"/>
      <c r="AF11" s="14"/>
      <c r="AG11" s="14"/>
      <c r="AH11" s="14"/>
      <c r="AI11" s="14"/>
      <c r="AJ11" s="14"/>
      <c r="AK11" s="14"/>
      <c r="AL11" s="14"/>
      <c r="AM11" s="14"/>
      <c r="AN11" s="14"/>
      <c r="AO11" s="14"/>
      <c r="AP11" s="14"/>
      <c r="AQ11" s="14"/>
      <c r="AR11" s="14"/>
      <c r="AS11" s="14"/>
      <c r="AT11" s="14"/>
    </row>
    <row r="12" spans="1:53" x14ac:dyDescent="0.25">
      <c r="A12" s="14"/>
      <c r="B12" s="545" t="s">
        <v>440</v>
      </c>
      <c r="C12" s="546"/>
      <c r="D12" s="546"/>
      <c r="E12" s="546"/>
      <c r="F12" s="546"/>
      <c r="G12" s="546"/>
      <c r="H12" s="546"/>
      <c r="I12" s="546"/>
      <c r="J12" s="546"/>
      <c r="K12" s="547"/>
      <c r="L12" s="14"/>
      <c r="M12" s="710"/>
      <c r="N12" s="711"/>
      <c r="O12" s="711"/>
      <c r="P12" s="711"/>
      <c r="Q12" s="711"/>
      <c r="R12" s="711"/>
      <c r="S12" s="711"/>
      <c r="T12" s="711"/>
      <c r="U12" s="711"/>
      <c r="V12" s="711"/>
      <c r="W12" s="711"/>
      <c r="X12" s="711"/>
      <c r="Y12" s="711"/>
      <c r="Z12" s="711"/>
      <c r="AA12" s="711"/>
      <c r="AB12" s="712"/>
      <c r="AC12" s="14"/>
      <c r="AD12" s="14"/>
      <c r="AE12" s="14"/>
      <c r="AF12" s="14"/>
      <c r="AG12" s="14"/>
      <c r="AH12" s="14"/>
      <c r="AI12" s="14"/>
      <c r="AJ12" s="14"/>
      <c r="AK12" s="14"/>
      <c r="AL12" s="14"/>
      <c r="AM12" s="14"/>
      <c r="AN12" s="14"/>
      <c r="AO12" s="14"/>
      <c r="AP12" s="14"/>
      <c r="AQ12" s="14"/>
      <c r="AR12" s="14"/>
      <c r="AS12" s="14"/>
      <c r="AT12" s="14"/>
    </row>
    <row r="13" spans="1:53" x14ac:dyDescent="0.25">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Z13" s="214" t="s">
        <v>191</v>
      </c>
      <c r="BA13" s="197">
        <f>IF($B$6="", "", $B$6)</f>
        <v>12345</v>
      </c>
    </row>
    <row r="14" spans="1:53" x14ac:dyDescent="0.25">
      <c r="A14" s="14"/>
      <c r="B14" s="525" t="s">
        <v>272</v>
      </c>
      <c r="C14" s="526"/>
      <c r="D14" s="526"/>
      <c r="E14" s="526"/>
      <c r="F14" s="526"/>
      <c r="G14" s="526"/>
      <c r="H14" s="526"/>
      <c r="I14" s="526"/>
      <c r="J14" s="526"/>
      <c r="K14" s="526"/>
      <c r="L14" s="526"/>
      <c r="M14" s="526"/>
      <c r="N14" s="526"/>
      <c r="O14" s="526"/>
      <c r="P14" s="526"/>
      <c r="Q14" s="526"/>
      <c r="R14" s="526"/>
      <c r="S14" s="526"/>
      <c r="T14" s="526"/>
      <c r="U14" s="526"/>
      <c r="V14" s="526"/>
      <c r="W14" s="526"/>
      <c r="X14" s="526"/>
      <c r="Y14" s="526"/>
      <c r="Z14" s="526"/>
      <c r="AA14" s="526"/>
      <c r="AB14" s="526"/>
      <c r="AC14" s="526"/>
      <c r="AD14" s="526"/>
      <c r="AE14" s="526"/>
      <c r="AF14" s="526"/>
      <c r="AG14" s="526"/>
      <c r="AH14" s="526"/>
      <c r="AI14" s="526"/>
      <c r="AJ14" s="526"/>
      <c r="AK14" s="526"/>
      <c r="AL14" s="526"/>
      <c r="AM14" s="526"/>
      <c r="AN14" s="526"/>
      <c r="AO14" s="526"/>
      <c r="AP14" s="526"/>
      <c r="AQ14" s="526"/>
      <c r="AR14" s="526"/>
      <c r="AS14" s="533"/>
      <c r="AT14" s="14"/>
      <c r="AZ14" s="214" t="s">
        <v>192</v>
      </c>
      <c r="BA14" s="197" t="str">
        <f>IF($B$9="", "", $B$9)</f>
        <v>Mr Client</v>
      </c>
    </row>
    <row r="15" spans="1:53" x14ac:dyDescent="0.2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Z15" s="214" t="s">
        <v>193</v>
      </c>
      <c r="BA15" s="197" t="str">
        <f>IF($B$12="", "", $B$12)</f>
        <v>Test Job</v>
      </c>
    </row>
    <row r="16" spans="1:53" x14ac:dyDescent="0.25">
      <c r="A16" s="14"/>
      <c r="B16" s="642" t="s">
        <v>273</v>
      </c>
      <c r="C16" s="643"/>
      <c r="D16" s="643"/>
      <c r="E16" s="643"/>
      <c r="F16" s="643"/>
      <c r="G16" s="644"/>
      <c r="H16" s="684">
        <v>2081234567</v>
      </c>
      <c r="I16" s="685"/>
      <c r="J16" s="685"/>
      <c r="K16" s="685"/>
      <c r="L16" s="685"/>
      <c r="M16" s="685"/>
      <c r="N16" s="685"/>
      <c r="O16" s="685"/>
      <c r="P16" s="685"/>
      <c r="Q16" s="686"/>
      <c r="R16" s="14"/>
      <c r="S16" s="14"/>
      <c r="T16" s="525" t="s">
        <v>189</v>
      </c>
      <c r="U16" s="526"/>
      <c r="V16" s="526"/>
      <c r="W16" s="526"/>
      <c r="X16" s="526"/>
      <c r="Y16" s="526"/>
      <c r="Z16" s="526"/>
      <c r="AA16" s="533"/>
      <c r="AB16" s="14"/>
      <c r="AC16" s="14"/>
      <c r="AD16" s="642" t="s">
        <v>274</v>
      </c>
      <c r="AE16" s="643"/>
      <c r="AF16" s="643"/>
      <c r="AG16" s="643"/>
      <c r="AH16" s="643"/>
      <c r="AI16" s="644"/>
      <c r="AJ16" s="687" t="s">
        <v>444</v>
      </c>
      <c r="AK16" s="688"/>
      <c r="AL16" s="688"/>
      <c r="AM16" s="688"/>
      <c r="AN16" s="688"/>
      <c r="AO16" s="688"/>
      <c r="AP16" s="688"/>
      <c r="AQ16" s="688"/>
      <c r="AR16" s="688"/>
      <c r="AS16" s="689"/>
      <c r="AT16" s="14"/>
    </row>
    <row r="17" spans="1:53" x14ac:dyDescent="0.25">
      <c r="A17" s="14"/>
      <c r="B17" s="657" t="s">
        <v>275</v>
      </c>
      <c r="C17" s="658"/>
      <c r="D17" s="658"/>
      <c r="E17" s="658"/>
      <c r="F17" s="658"/>
      <c r="G17" s="659"/>
      <c r="H17" s="690">
        <v>7512345678</v>
      </c>
      <c r="I17" s="691"/>
      <c r="J17" s="691"/>
      <c r="K17" s="691"/>
      <c r="L17" s="691"/>
      <c r="M17" s="691"/>
      <c r="N17" s="691"/>
      <c r="O17" s="691"/>
      <c r="P17" s="691"/>
      <c r="Q17" s="692"/>
      <c r="R17" s="14"/>
      <c r="S17" s="14"/>
      <c r="T17" s="675" t="s">
        <v>443</v>
      </c>
      <c r="U17" s="676"/>
      <c r="V17" s="676"/>
      <c r="W17" s="676"/>
      <c r="X17" s="676"/>
      <c r="Y17" s="676"/>
      <c r="Z17" s="676"/>
      <c r="AA17" s="677"/>
      <c r="AB17" s="14"/>
      <c r="AC17" s="14"/>
      <c r="AD17" s="657" t="s">
        <v>276</v>
      </c>
      <c r="AE17" s="693"/>
      <c r="AF17" s="693"/>
      <c r="AG17" s="693"/>
      <c r="AH17" s="693"/>
      <c r="AI17" s="659"/>
      <c r="AJ17" s="694" t="s">
        <v>445</v>
      </c>
      <c r="AK17" s="695"/>
      <c r="AL17" s="695"/>
      <c r="AM17" s="695"/>
      <c r="AN17" s="695"/>
      <c r="AO17" s="695"/>
      <c r="AP17" s="695"/>
      <c r="AQ17" s="695"/>
      <c r="AR17" s="695"/>
      <c r="AS17" s="696"/>
      <c r="AT17" s="14"/>
    </row>
    <row r="18" spans="1:53" x14ac:dyDescent="0.25">
      <c r="A18" s="14"/>
      <c r="B18" s="657" t="s">
        <v>277</v>
      </c>
      <c r="C18" s="658"/>
      <c r="D18" s="658"/>
      <c r="E18" s="658"/>
      <c r="F18" s="658"/>
      <c r="G18" s="659"/>
      <c r="H18" s="660" t="s">
        <v>441</v>
      </c>
      <c r="I18" s="661"/>
      <c r="J18" s="661"/>
      <c r="K18" s="661"/>
      <c r="L18" s="661"/>
      <c r="M18" s="661"/>
      <c r="N18" s="661"/>
      <c r="O18" s="661"/>
      <c r="P18" s="661"/>
      <c r="Q18" s="662"/>
      <c r="R18" s="14"/>
      <c r="S18" s="14"/>
      <c r="T18" s="14"/>
      <c r="U18" s="14"/>
      <c r="V18" s="14"/>
      <c r="W18" s="14"/>
      <c r="X18" s="14"/>
      <c r="Y18" s="14"/>
      <c r="Z18" s="14"/>
      <c r="AA18" s="14"/>
      <c r="AB18" s="14"/>
      <c r="AC18" s="14"/>
      <c r="AD18" s="657" t="s">
        <v>278</v>
      </c>
      <c r="AE18" s="693"/>
      <c r="AF18" s="693"/>
      <c r="AG18" s="693"/>
      <c r="AH18" s="693"/>
      <c r="AI18" s="659"/>
      <c r="AJ18" s="694"/>
      <c r="AK18" s="695"/>
      <c r="AL18" s="695"/>
      <c r="AM18" s="695"/>
      <c r="AN18" s="695"/>
      <c r="AO18" s="695"/>
      <c r="AP18" s="695"/>
      <c r="AQ18" s="695"/>
      <c r="AR18" s="695"/>
      <c r="AS18" s="696"/>
      <c r="AT18" s="14"/>
    </row>
    <row r="19" spans="1:53" x14ac:dyDescent="0.25">
      <c r="A19" s="14"/>
      <c r="B19" s="663" t="s">
        <v>279</v>
      </c>
      <c r="C19" s="664"/>
      <c r="D19" s="664"/>
      <c r="E19" s="664"/>
      <c r="F19" s="664"/>
      <c r="G19" s="665"/>
      <c r="H19" s="716" t="s">
        <v>442</v>
      </c>
      <c r="I19" s="636"/>
      <c r="J19" s="636"/>
      <c r="K19" s="636"/>
      <c r="L19" s="636"/>
      <c r="M19" s="636"/>
      <c r="N19" s="636"/>
      <c r="O19" s="636"/>
      <c r="P19" s="636"/>
      <c r="Q19" s="637"/>
      <c r="R19" s="14"/>
      <c r="S19" s="14"/>
      <c r="T19" s="14"/>
      <c r="U19" s="14"/>
      <c r="V19" s="14"/>
      <c r="W19" s="14"/>
      <c r="X19" s="14"/>
      <c r="Y19" s="14"/>
      <c r="Z19" s="14"/>
      <c r="AA19" s="14"/>
      <c r="AB19" s="14"/>
      <c r="AC19" s="14"/>
      <c r="AD19" s="657" t="s">
        <v>280</v>
      </c>
      <c r="AE19" s="693"/>
      <c r="AF19" s="693"/>
      <c r="AG19" s="693"/>
      <c r="AH19" s="693"/>
      <c r="AI19" s="659"/>
      <c r="AJ19" s="694"/>
      <c r="AK19" s="695"/>
      <c r="AL19" s="695"/>
      <c r="AM19" s="695"/>
      <c r="AN19" s="695"/>
      <c r="AO19" s="695"/>
      <c r="AP19" s="695"/>
      <c r="AQ19" s="695"/>
      <c r="AR19" s="695"/>
      <c r="AS19" s="696"/>
      <c r="AT19" s="14"/>
    </row>
    <row r="20" spans="1:53" x14ac:dyDescent="0.25">
      <c r="A20" s="14"/>
      <c r="B20" s="14"/>
      <c r="C20" s="14"/>
      <c r="D20" s="14"/>
      <c r="E20" s="14"/>
      <c r="F20" s="14"/>
      <c r="G20" s="14"/>
      <c r="H20" s="14"/>
      <c r="I20" s="14"/>
      <c r="J20" s="14"/>
      <c r="K20" s="14"/>
      <c r="L20" s="14"/>
      <c r="M20" s="14"/>
      <c r="N20" s="14"/>
      <c r="O20" s="14"/>
      <c r="P20" s="14"/>
      <c r="Q20" s="14"/>
      <c r="R20" s="14"/>
      <c r="S20" s="14"/>
      <c r="T20" s="525" t="s">
        <v>97</v>
      </c>
      <c r="U20" s="526"/>
      <c r="V20" s="526"/>
      <c r="W20" s="526"/>
      <c r="X20" s="526"/>
      <c r="Y20" s="526"/>
      <c r="Z20" s="526"/>
      <c r="AA20" s="533"/>
      <c r="AB20" s="14"/>
      <c r="AC20" s="14"/>
      <c r="AD20" s="657" t="s">
        <v>281</v>
      </c>
      <c r="AE20" s="693"/>
      <c r="AF20" s="693"/>
      <c r="AG20" s="693"/>
      <c r="AH20" s="693"/>
      <c r="AI20" s="659"/>
      <c r="AJ20" s="694" t="s">
        <v>446</v>
      </c>
      <c r="AK20" s="695"/>
      <c r="AL20" s="695"/>
      <c r="AM20" s="695"/>
      <c r="AN20" s="695"/>
      <c r="AO20" s="695"/>
      <c r="AP20" s="695"/>
      <c r="AQ20" s="695"/>
      <c r="AR20" s="695"/>
      <c r="AS20" s="696"/>
      <c r="AT20" s="14"/>
    </row>
    <row r="21" spans="1:53" x14ac:dyDescent="0.25">
      <c r="A21" s="14"/>
      <c r="B21" s="525" t="s">
        <v>282</v>
      </c>
      <c r="C21" s="526"/>
      <c r="D21" s="526"/>
      <c r="E21" s="526"/>
      <c r="F21" s="526"/>
      <c r="G21" s="533"/>
      <c r="H21" s="672">
        <v>123456789</v>
      </c>
      <c r="I21" s="673"/>
      <c r="J21" s="673"/>
      <c r="K21" s="673"/>
      <c r="L21" s="673"/>
      <c r="M21" s="673"/>
      <c r="N21" s="673"/>
      <c r="O21" s="673"/>
      <c r="P21" s="673"/>
      <c r="Q21" s="674"/>
      <c r="R21" s="14"/>
      <c r="S21" s="14"/>
      <c r="T21" s="675" t="s">
        <v>439</v>
      </c>
      <c r="U21" s="676"/>
      <c r="V21" s="676"/>
      <c r="W21" s="676"/>
      <c r="X21" s="676"/>
      <c r="Y21" s="676"/>
      <c r="Z21" s="676"/>
      <c r="AA21" s="677"/>
      <c r="AB21" s="14"/>
      <c r="AC21" s="14"/>
      <c r="AD21" s="663" t="s">
        <v>283</v>
      </c>
      <c r="AE21" s="664"/>
      <c r="AF21" s="664"/>
      <c r="AG21" s="664"/>
      <c r="AH21" s="664"/>
      <c r="AI21" s="665"/>
      <c r="AJ21" s="710" t="s">
        <v>447</v>
      </c>
      <c r="AK21" s="711"/>
      <c r="AL21" s="711"/>
      <c r="AM21" s="711"/>
      <c r="AN21" s="711"/>
      <c r="AO21" s="711"/>
      <c r="AP21" s="711"/>
      <c r="AQ21" s="711"/>
      <c r="AR21" s="711"/>
      <c r="AS21" s="712"/>
      <c r="AT21" s="14"/>
    </row>
    <row r="22" spans="1:53"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row>
    <row r="23" spans="1:53" x14ac:dyDescent="0.2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row>
    <row r="24" spans="1:53" x14ac:dyDescent="0.25">
      <c r="A24" s="14"/>
      <c r="B24" s="525"/>
      <c r="C24" s="526"/>
      <c r="D24" s="526"/>
      <c r="E24" s="526"/>
      <c r="F24" s="526"/>
      <c r="G24" s="526"/>
      <c r="H24" s="526" t="s">
        <v>284</v>
      </c>
      <c r="I24" s="526"/>
      <c r="J24" s="526"/>
      <c r="K24" s="526"/>
      <c r="L24" s="526"/>
      <c r="M24" s="526"/>
      <c r="N24" s="526"/>
      <c r="O24" s="526"/>
      <c r="P24" s="526"/>
      <c r="Q24" s="526"/>
      <c r="R24" s="526"/>
      <c r="S24" s="526"/>
      <c r="T24" s="526"/>
      <c r="U24" s="526"/>
      <c r="V24" s="526"/>
      <c r="W24" s="526"/>
      <c r="X24" s="526"/>
      <c r="Y24" s="526"/>
      <c r="Z24" s="526"/>
      <c r="AA24" s="526"/>
      <c r="AB24" s="526"/>
      <c r="AC24" s="526"/>
      <c r="AD24" s="526"/>
      <c r="AE24" s="526"/>
      <c r="AF24" s="526"/>
      <c r="AG24" s="526"/>
      <c r="AH24" s="526"/>
      <c r="AI24" s="526"/>
      <c r="AJ24" s="526"/>
      <c r="AK24" s="526"/>
      <c r="AL24" s="526"/>
      <c r="AM24" s="526"/>
      <c r="AN24" s="526" t="s">
        <v>285</v>
      </c>
      <c r="AO24" s="526"/>
      <c r="AP24" s="526"/>
      <c r="AQ24" s="526"/>
      <c r="AR24" s="714" t="s">
        <v>19</v>
      </c>
      <c r="AS24" s="715"/>
      <c r="AT24" s="14"/>
      <c r="BA24" s="253" t="s">
        <v>19</v>
      </c>
    </row>
    <row r="25" spans="1:53"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BA25" s="253" t="s">
        <v>20</v>
      </c>
    </row>
    <row r="26" spans="1:53" x14ac:dyDescent="0.25">
      <c r="A26" s="14"/>
      <c r="B26" s="642" t="s">
        <v>273</v>
      </c>
      <c r="C26" s="643"/>
      <c r="D26" s="643"/>
      <c r="E26" s="643"/>
      <c r="F26" s="643"/>
      <c r="G26" s="644"/>
      <c r="H26" s="684"/>
      <c r="I26" s="685"/>
      <c r="J26" s="685"/>
      <c r="K26" s="685"/>
      <c r="L26" s="685"/>
      <c r="M26" s="685"/>
      <c r="N26" s="685"/>
      <c r="O26" s="685"/>
      <c r="P26" s="685"/>
      <c r="Q26" s="686"/>
      <c r="R26" s="14"/>
      <c r="S26" s="14"/>
      <c r="T26" s="525" t="s">
        <v>189</v>
      </c>
      <c r="U26" s="526"/>
      <c r="V26" s="526"/>
      <c r="W26" s="526"/>
      <c r="X26" s="526"/>
      <c r="Y26" s="526"/>
      <c r="Z26" s="526"/>
      <c r="AA26" s="533"/>
      <c r="AB26" s="14"/>
      <c r="AC26" s="14"/>
      <c r="AD26" s="642" t="s">
        <v>274</v>
      </c>
      <c r="AE26" s="643"/>
      <c r="AF26" s="643"/>
      <c r="AG26" s="643"/>
      <c r="AH26" s="643"/>
      <c r="AI26" s="644"/>
      <c r="AJ26" s="687"/>
      <c r="AK26" s="688"/>
      <c r="AL26" s="688"/>
      <c r="AM26" s="688"/>
      <c r="AN26" s="688"/>
      <c r="AO26" s="688"/>
      <c r="AP26" s="688"/>
      <c r="AQ26" s="688"/>
      <c r="AR26" s="688"/>
      <c r="AS26" s="689"/>
      <c r="AT26" s="14"/>
    </row>
    <row r="27" spans="1:53" x14ac:dyDescent="0.25">
      <c r="A27" s="14"/>
      <c r="B27" s="657" t="s">
        <v>275</v>
      </c>
      <c r="C27" s="658"/>
      <c r="D27" s="658"/>
      <c r="E27" s="658"/>
      <c r="F27" s="658"/>
      <c r="G27" s="659"/>
      <c r="H27" s="690"/>
      <c r="I27" s="691"/>
      <c r="J27" s="691"/>
      <c r="K27" s="691"/>
      <c r="L27" s="691"/>
      <c r="M27" s="691"/>
      <c r="N27" s="691"/>
      <c r="O27" s="691"/>
      <c r="P27" s="691"/>
      <c r="Q27" s="692"/>
      <c r="R27" s="14"/>
      <c r="S27" s="14"/>
      <c r="T27" s="675"/>
      <c r="U27" s="676"/>
      <c r="V27" s="676"/>
      <c r="W27" s="676"/>
      <c r="X27" s="676"/>
      <c r="Y27" s="676"/>
      <c r="Z27" s="676"/>
      <c r="AA27" s="677"/>
      <c r="AB27" s="14"/>
      <c r="AC27" s="14"/>
      <c r="AD27" s="657" t="s">
        <v>276</v>
      </c>
      <c r="AE27" s="693"/>
      <c r="AF27" s="693"/>
      <c r="AG27" s="693"/>
      <c r="AH27" s="693"/>
      <c r="AI27" s="659"/>
      <c r="AJ27" s="694"/>
      <c r="AK27" s="695"/>
      <c r="AL27" s="695"/>
      <c r="AM27" s="695"/>
      <c r="AN27" s="695"/>
      <c r="AO27" s="695"/>
      <c r="AP27" s="695"/>
      <c r="AQ27" s="695"/>
      <c r="AR27" s="695"/>
      <c r="AS27" s="696"/>
      <c r="AT27" s="14"/>
    </row>
    <row r="28" spans="1:53" x14ac:dyDescent="0.25">
      <c r="A28" s="14"/>
      <c r="B28" s="657" t="s">
        <v>277</v>
      </c>
      <c r="C28" s="658"/>
      <c r="D28" s="658"/>
      <c r="E28" s="658"/>
      <c r="F28" s="658"/>
      <c r="G28" s="659"/>
      <c r="H28" s="713"/>
      <c r="I28" s="661"/>
      <c r="J28" s="661"/>
      <c r="K28" s="661"/>
      <c r="L28" s="661"/>
      <c r="M28" s="661"/>
      <c r="N28" s="661"/>
      <c r="O28" s="661"/>
      <c r="P28" s="661"/>
      <c r="Q28" s="662"/>
      <c r="R28" s="14"/>
      <c r="S28" s="14"/>
      <c r="T28" s="14"/>
      <c r="U28" s="14"/>
      <c r="V28" s="14"/>
      <c r="W28" s="14"/>
      <c r="X28" s="14"/>
      <c r="Y28" s="14"/>
      <c r="Z28" s="14"/>
      <c r="AA28" s="14"/>
      <c r="AB28" s="14"/>
      <c r="AC28" s="14"/>
      <c r="AD28" s="657" t="s">
        <v>278</v>
      </c>
      <c r="AE28" s="693"/>
      <c r="AF28" s="693"/>
      <c r="AG28" s="693"/>
      <c r="AH28" s="693"/>
      <c r="AI28" s="659"/>
      <c r="AJ28" s="694"/>
      <c r="AK28" s="695"/>
      <c r="AL28" s="695"/>
      <c r="AM28" s="695"/>
      <c r="AN28" s="695"/>
      <c r="AO28" s="695"/>
      <c r="AP28" s="695"/>
      <c r="AQ28" s="695"/>
      <c r="AR28" s="695"/>
      <c r="AS28" s="696"/>
      <c r="AT28" s="14"/>
    </row>
    <row r="29" spans="1:53" x14ac:dyDescent="0.25">
      <c r="A29" s="14"/>
      <c r="B29" s="663" t="s">
        <v>279</v>
      </c>
      <c r="C29" s="664"/>
      <c r="D29" s="664"/>
      <c r="E29" s="664"/>
      <c r="F29" s="664"/>
      <c r="G29" s="665"/>
      <c r="H29" s="635"/>
      <c r="I29" s="636"/>
      <c r="J29" s="636"/>
      <c r="K29" s="636"/>
      <c r="L29" s="636"/>
      <c r="M29" s="636"/>
      <c r="N29" s="636"/>
      <c r="O29" s="636"/>
      <c r="P29" s="636"/>
      <c r="Q29" s="637"/>
      <c r="R29" s="14"/>
      <c r="S29" s="14"/>
      <c r="T29" s="14"/>
      <c r="U29" s="14"/>
      <c r="V29" s="14"/>
      <c r="W29" s="14"/>
      <c r="X29" s="14"/>
      <c r="Y29" s="14"/>
      <c r="Z29" s="14"/>
      <c r="AA29" s="14"/>
      <c r="AB29" s="14"/>
      <c r="AC29" s="14"/>
      <c r="AD29" s="657" t="s">
        <v>280</v>
      </c>
      <c r="AE29" s="693"/>
      <c r="AF29" s="693"/>
      <c r="AG29" s="693"/>
      <c r="AH29" s="693"/>
      <c r="AI29" s="659"/>
      <c r="AJ29" s="694"/>
      <c r="AK29" s="695"/>
      <c r="AL29" s="695"/>
      <c r="AM29" s="695"/>
      <c r="AN29" s="695"/>
      <c r="AO29" s="695"/>
      <c r="AP29" s="695"/>
      <c r="AQ29" s="695"/>
      <c r="AR29" s="695"/>
      <c r="AS29" s="696"/>
      <c r="AT29" s="14"/>
    </row>
    <row r="30" spans="1:53" x14ac:dyDescent="0.25">
      <c r="A30" s="14"/>
      <c r="B30" s="14"/>
      <c r="C30" s="14"/>
      <c r="D30" s="14"/>
      <c r="E30" s="14"/>
      <c r="F30" s="14"/>
      <c r="G30" s="14"/>
      <c r="H30" s="14"/>
      <c r="I30" s="14"/>
      <c r="J30" s="14"/>
      <c r="K30" s="14"/>
      <c r="L30" s="14"/>
      <c r="M30" s="14"/>
      <c r="N30" s="14"/>
      <c r="O30" s="14"/>
      <c r="P30" s="14"/>
      <c r="Q30" s="14"/>
      <c r="R30" s="14"/>
      <c r="S30" s="14"/>
      <c r="T30" s="525" t="s">
        <v>97</v>
      </c>
      <c r="U30" s="526"/>
      <c r="V30" s="526"/>
      <c r="W30" s="526"/>
      <c r="X30" s="526"/>
      <c r="Y30" s="526"/>
      <c r="Z30" s="526"/>
      <c r="AA30" s="533"/>
      <c r="AB30" s="14"/>
      <c r="AC30" s="14"/>
      <c r="AD30" s="657" t="s">
        <v>281</v>
      </c>
      <c r="AE30" s="693"/>
      <c r="AF30" s="693"/>
      <c r="AG30" s="693"/>
      <c r="AH30" s="693"/>
      <c r="AI30" s="659"/>
      <c r="AJ30" s="694"/>
      <c r="AK30" s="695"/>
      <c r="AL30" s="695"/>
      <c r="AM30" s="695"/>
      <c r="AN30" s="695"/>
      <c r="AO30" s="695"/>
      <c r="AP30" s="695"/>
      <c r="AQ30" s="695"/>
      <c r="AR30" s="695"/>
      <c r="AS30" s="696"/>
      <c r="AT30" s="14"/>
    </row>
    <row r="31" spans="1:53" x14ac:dyDescent="0.25">
      <c r="A31" s="14"/>
      <c r="B31" s="14"/>
      <c r="C31" s="14"/>
      <c r="D31" s="14"/>
      <c r="E31" s="14"/>
      <c r="F31" s="14"/>
      <c r="G31" s="14"/>
      <c r="H31" s="14"/>
      <c r="I31" s="14"/>
      <c r="J31" s="14"/>
      <c r="K31" s="14"/>
      <c r="L31" s="14"/>
      <c r="M31" s="14"/>
      <c r="N31" s="14"/>
      <c r="O31" s="14"/>
      <c r="P31" s="14"/>
      <c r="Q31" s="14"/>
      <c r="R31" s="14"/>
      <c r="S31" s="14"/>
      <c r="T31" s="675"/>
      <c r="U31" s="676"/>
      <c r="V31" s="676"/>
      <c r="W31" s="676"/>
      <c r="X31" s="676"/>
      <c r="Y31" s="676"/>
      <c r="Z31" s="676"/>
      <c r="AA31" s="677"/>
      <c r="AB31" s="14"/>
      <c r="AC31" s="14"/>
      <c r="AD31" s="663" t="s">
        <v>283</v>
      </c>
      <c r="AE31" s="664"/>
      <c r="AF31" s="664"/>
      <c r="AG31" s="664"/>
      <c r="AH31" s="664"/>
      <c r="AI31" s="665"/>
      <c r="AJ31" s="710"/>
      <c r="AK31" s="711"/>
      <c r="AL31" s="711"/>
      <c r="AM31" s="711"/>
      <c r="AN31" s="711"/>
      <c r="AO31" s="711"/>
      <c r="AP31" s="711"/>
      <c r="AQ31" s="711"/>
      <c r="AR31" s="711"/>
      <c r="AS31" s="712"/>
      <c r="AT31" s="14"/>
    </row>
    <row r="32" spans="1:53"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row>
    <row r="33" spans="1:53"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row>
    <row r="34" spans="1:53"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row>
    <row r="35" spans="1:53" ht="15" customHeight="1" x14ac:dyDescent="0.25">
      <c r="A35" s="14"/>
      <c r="B35" s="583" t="s">
        <v>270</v>
      </c>
      <c r="C35" s="584"/>
      <c r="D35" s="584"/>
      <c r="E35" s="584"/>
      <c r="F35" s="584"/>
      <c r="G35" s="584"/>
      <c r="H35" s="584"/>
      <c r="I35" s="584"/>
      <c r="J35" s="584"/>
      <c r="K35" s="585"/>
      <c r="L35" s="14"/>
      <c r="M35" s="583" t="str">
        <f>CONCATENATE($BA$13, IF($BA$14="", "", " - "), IF($BA$14="", "", $BA$14), IF($BA$15="", "", " - "), IF($BA$15="", "", $BA$15))</f>
        <v>12345 - Mr Client - Test Job</v>
      </c>
      <c r="N35" s="584"/>
      <c r="O35" s="584"/>
      <c r="P35" s="584"/>
      <c r="Q35" s="584"/>
      <c r="R35" s="584"/>
      <c r="S35" s="584"/>
      <c r="T35" s="584"/>
      <c r="U35" s="584"/>
      <c r="V35" s="584"/>
      <c r="W35" s="584"/>
      <c r="X35" s="584"/>
      <c r="Y35" s="584"/>
      <c r="Z35" s="584"/>
      <c r="AA35" s="584"/>
      <c r="AB35" s="584"/>
      <c r="AC35" s="584"/>
      <c r="AD35" s="584"/>
      <c r="AE35" s="584"/>
      <c r="AF35" s="584"/>
      <c r="AG35" s="584"/>
      <c r="AH35" s="584"/>
      <c r="AI35" s="584"/>
      <c r="AJ35" s="584"/>
      <c r="AK35" s="584"/>
      <c r="AL35" s="584"/>
      <c r="AM35" s="584"/>
      <c r="AN35" s="584"/>
      <c r="AO35" s="584"/>
      <c r="AP35" s="584"/>
      <c r="AQ35" s="584"/>
      <c r="AR35" s="584"/>
      <c r="AS35" s="585"/>
      <c r="AT35" s="14"/>
    </row>
    <row r="36" spans="1:53" ht="15" customHeight="1" x14ac:dyDescent="0.25">
      <c r="A36" s="14"/>
      <c r="B36" s="586"/>
      <c r="C36" s="587"/>
      <c r="D36" s="587"/>
      <c r="E36" s="587"/>
      <c r="F36" s="587"/>
      <c r="G36" s="587"/>
      <c r="H36" s="587"/>
      <c r="I36" s="587"/>
      <c r="J36" s="587"/>
      <c r="K36" s="588"/>
      <c r="L36" s="14"/>
      <c r="M36" s="586"/>
      <c r="N36" s="587"/>
      <c r="O36" s="587"/>
      <c r="P36" s="587"/>
      <c r="Q36" s="587"/>
      <c r="R36" s="587"/>
      <c r="S36" s="587"/>
      <c r="T36" s="587"/>
      <c r="U36" s="587"/>
      <c r="V36" s="587"/>
      <c r="W36" s="587"/>
      <c r="X36" s="587"/>
      <c r="Y36" s="587"/>
      <c r="Z36" s="587"/>
      <c r="AA36" s="587"/>
      <c r="AB36" s="587"/>
      <c r="AC36" s="587"/>
      <c r="AD36" s="587"/>
      <c r="AE36" s="587"/>
      <c r="AF36" s="587"/>
      <c r="AG36" s="587"/>
      <c r="AH36" s="587"/>
      <c r="AI36" s="587"/>
      <c r="AJ36" s="587"/>
      <c r="AK36" s="587"/>
      <c r="AL36" s="587"/>
      <c r="AM36" s="587"/>
      <c r="AN36" s="587"/>
      <c r="AO36" s="587"/>
      <c r="AP36" s="587"/>
      <c r="AQ36" s="587"/>
      <c r="AR36" s="587"/>
      <c r="AS36" s="588"/>
      <c r="AT36" s="14"/>
      <c r="BA36" s="38" t="s">
        <v>339</v>
      </c>
    </row>
    <row r="37" spans="1:53"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BA37" s="40" t="s">
        <v>340</v>
      </c>
    </row>
    <row r="38" spans="1:53"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590" t="s">
        <v>430</v>
      </c>
      <c r="AK38" s="590"/>
      <c r="AL38" s="590"/>
      <c r="AM38" s="590"/>
      <c r="AN38" s="590"/>
      <c r="AO38" s="590"/>
      <c r="AP38" s="590"/>
      <c r="AQ38" s="590"/>
      <c r="AR38" s="590"/>
      <c r="AS38" s="590"/>
      <c r="AT38" s="14"/>
    </row>
    <row r="39" spans="1:53" ht="15" customHeight="1" x14ac:dyDescent="0.25">
      <c r="A39" s="14"/>
      <c r="B39" s="525" t="s">
        <v>168</v>
      </c>
      <c r="C39" s="526"/>
      <c r="D39" s="526"/>
      <c r="E39" s="526"/>
      <c r="F39" s="526"/>
      <c r="G39" s="526"/>
      <c r="H39" s="526"/>
      <c r="I39" s="526"/>
      <c r="J39" s="526"/>
      <c r="K39" s="533"/>
      <c r="L39" s="14"/>
      <c r="M39" s="632" t="s">
        <v>46</v>
      </c>
      <c r="N39" s="633"/>
      <c r="O39" s="633"/>
      <c r="P39" s="633"/>
      <c r="Q39" s="634"/>
      <c r="R39" s="632" t="s">
        <v>51</v>
      </c>
      <c r="S39" s="633"/>
      <c r="T39" s="633"/>
      <c r="U39" s="633"/>
      <c r="V39" s="634"/>
      <c r="W39" s="642" t="s">
        <v>50</v>
      </c>
      <c r="X39" s="643"/>
      <c r="Y39" s="643"/>
      <c r="Z39" s="643"/>
      <c r="AA39" s="644"/>
      <c r="AB39" s="14"/>
      <c r="AC39" s="601" t="s">
        <v>418</v>
      </c>
      <c r="AD39" s="602"/>
      <c r="AE39" s="602"/>
      <c r="AF39" s="602"/>
      <c r="AG39" s="603"/>
      <c r="AH39" s="14"/>
      <c r="AI39" s="14"/>
      <c r="AJ39" s="525" t="s">
        <v>242</v>
      </c>
      <c r="AK39" s="526"/>
      <c r="AL39" s="526"/>
      <c r="AM39" s="526"/>
      <c r="AN39" s="526"/>
      <c r="AO39" s="526"/>
      <c r="AP39" s="526"/>
      <c r="AQ39" s="526"/>
      <c r="AR39" s="526"/>
      <c r="AS39" s="533"/>
      <c r="AT39" s="14"/>
      <c r="BA39" s="23" t="s">
        <v>182</v>
      </c>
    </row>
    <row r="40" spans="1:53" x14ac:dyDescent="0.25">
      <c r="A40" s="14"/>
      <c r="B40" s="613">
        <v>43479</v>
      </c>
      <c r="C40" s="614"/>
      <c r="D40" s="614"/>
      <c r="E40" s="614"/>
      <c r="F40" s="614"/>
      <c r="G40" s="614"/>
      <c r="H40" s="614"/>
      <c r="I40" s="614"/>
      <c r="J40" s="614"/>
      <c r="K40" s="615"/>
      <c r="L40" s="14"/>
      <c r="M40" s="648" t="str">
        <f>IF(Settings!$B13="", "", Settings!$B13)</f>
        <v>Driving</v>
      </c>
      <c r="N40" s="649"/>
      <c r="O40" s="649"/>
      <c r="P40" s="649"/>
      <c r="Q40" s="650"/>
      <c r="R40" s="616">
        <f>IF(Settings!$M13="", "", Settings!$M13)</f>
        <v>1.25</v>
      </c>
      <c r="S40" s="617"/>
      <c r="T40" s="617"/>
      <c r="U40" s="617"/>
      <c r="V40" s="618"/>
      <c r="W40" s="645"/>
      <c r="X40" s="646"/>
      <c r="Y40" s="646"/>
      <c r="Z40" s="646"/>
      <c r="AA40" s="647"/>
      <c r="AB40" s="14"/>
      <c r="AC40" s="604"/>
      <c r="AD40" s="605"/>
      <c r="AE40" s="605"/>
      <c r="AF40" s="605"/>
      <c r="AG40" s="606"/>
      <c r="AH40" s="14"/>
      <c r="AI40" s="14"/>
      <c r="AJ40" s="635">
        <v>10</v>
      </c>
      <c r="AK40" s="636"/>
      <c r="AL40" s="636"/>
      <c r="AM40" s="636"/>
      <c r="AN40" s="637"/>
      <c r="AO40" s="638" t="s">
        <v>53</v>
      </c>
      <c r="AP40" s="638"/>
      <c r="AQ40" s="638"/>
      <c r="AR40" s="638"/>
      <c r="AS40" s="638"/>
      <c r="AT40" s="14"/>
      <c r="BA40" s="210" t="str">
        <f>IF(AND($B$40="", $B$43=""), Dashboard!$AJ$1, IF($B$40="", WORKDAY($B$43, (Settings!$X$44*-1), Timesheet!$S$50:$S$89), ""))</f>
        <v/>
      </c>
    </row>
    <row r="41" spans="1:53" x14ac:dyDescent="0.25">
      <c r="A41" s="14"/>
      <c r="B41" s="14"/>
      <c r="C41" s="14"/>
      <c r="D41" s="14"/>
      <c r="E41" s="14"/>
      <c r="F41" s="14"/>
      <c r="G41" s="14"/>
      <c r="H41" s="14"/>
      <c r="I41" s="14"/>
      <c r="J41" s="14"/>
      <c r="K41" s="14"/>
      <c r="L41" s="14"/>
      <c r="M41" s="625" t="str">
        <f>IF(Settings!$B14="", "", Settings!$B14)</f>
        <v>Taxi/Uber</v>
      </c>
      <c r="N41" s="626"/>
      <c r="O41" s="626"/>
      <c r="P41" s="626"/>
      <c r="Q41" s="627"/>
      <c r="R41" s="619">
        <f>IF(Settings!$M14="", "", Settings!$M14)</f>
        <v>3</v>
      </c>
      <c r="S41" s="620"/>
      <c r="T41" s="620"/>
      <c r="U41" s="620"/>
      <c r="V41" s="621"/>
      <c r="W41" s="598"/>
      <c r="X41" s="599"/>
      <c r="Y41" s="599"/>
      <c r="Z41" s="599"/>
      <c r="AA41" s="600"/>
      <c r="AB41" s="14"/>
      <c r="AC41" s="604"/>
      <c r="AD41" s="605"/>
      <c r="AE41" s="605"/>
      <c r="AF41" s="605"/>
      <c r="AG41" s="606"/>
      <c r="AH41" s="14"/>
      <c r="AI41" s="14"/>
      <c r="AJ41" s="14"/>
      <c r="AK41" s="14"/>
      <c r="AL41" s="14"/>
      <c r="AM41" s="14"/>
      <c r="AN41" s="14"/>
      <c r="AO41" s="14"/>
      <c r="AP41" s="14"/>
      <c r="AQ41" s="14"/>
      <c r="AR41" s="14"/>
      <c r="AS41" s="14"/>
      <c r="AT41" s="14"/>
    </row>
    <row r="42" spans="1:53" x14ac:dyDescent="0.25">
      <c r="A42" s="14"/>
      <c r="B42" s="525" t="s">
        <v>181</v>
      </c>
      <c r="C42" s="526"/>
      <c r="D42" s="526"/>
      <c r="E42" s="526"/>
      <c r="F42" s="526"/>
      <c r="G42" s="526"/>
      <c r="H42" s="526"/>
      <c r="I42" s="526"/>
      <c r="J42" s="526"/>
      <c r="K42" s="533"/>
      <c r="L42" s="14"/>
      <c r="M42" s="625" t="str">
        <f>IF(Settings!$B15="", "", Settings!$B15)</f>
        <v>Bus/Train/Tube</v>
      </c>
      <c r="N42" s="626"/>
      <c r="O42" s="626"/>
      <c r="P42" s="626"/>
      <c r="Q42" s="627"/>
      <c r="R42" s="619" t="str">
        <f>IF(Settings!$M15="", "", Settings!$M15)</f>
        <v/>
      </c>
      <c r="S42" s="620"/>
      <c r="T42" s="620"/>
      <c r="U42" s="620"/>
      <c r="V42" s="621"/>
      <c r="W42" s="598">
        <v>3</v>
      </c>
      <c r="X42" s="599"/>
      <c r="Y42" s="599"/>
      <c r="Z42" s="599"/>
      <c r="AA42" s="600"/>
      <c r="AB42" s="14"/>
      <c r="AC42" s="604"/>
      <c r="AD42" s="605"/>
      <c r="AE42" s="605"/>
      <c r="AF42" s="605"/>
      <c r="AG42" s="606"/>
      <c r="AH42" s="14"/>
      <c r="AI42" s="14"/>
      <c r="AJ42" s="525" t="s">
        <v>251</v>
      </c>
      <c r="AK42" s="526"/>
      <c r="AL42" s="526"/>
      <c r="AM42" s="526"/>
      <c r="AN42" s="526"/>
      <c r="AO42" s="526"/>
      <c r="AP42" s="746">
        <v>5</v>
      </c>
      <c r="AQ42" s="747"/>
      <c r="AR42" s="747"/>
      <c r="AS42" s="748"/>
      <c r="AT42" s="14"/>
      <c r="BA42" s="23" t="s">
        <v>183</v>
      </c>
    </row>
    <row r="43" spans="1:53" x14ac:dyDescent="0.25">
      <c r="A43" s="14"/>
      <c r="B43" s="613">
        <v>43521</v>
      </c>
      <c r="C43" s="614"/>
      <c r="D43" s="614"/>
      <c r="E43" s="614"/>
      <c r="F43" s="614"/>
      <c r="G43" s="614"/>
      <c r="H43" s="614"/>
      <c r="I43" s="614"/>
      <c r="J43" s="614"/>
      <c r="K43" s="615"/>
      <c r="L43" s="14"/>
      <c r="M43" s="625" t="str">
        <f>IF(Settings!$B16="", "", Settings!$B16)</f>
        <v>Walking</v>
      </c>
      <c r="N43" s="626"/>
      <c r="O43" s="626"/>
      <c r="P43" s="626"/>
      <c r="Q43" s="627"/>
      <c r="R43" s="619" t="str">
        <f>IF(Settings!$M16="", "", Settings!$M16)</f>
        <v/>
      </c>
      <c r="S43" s="620"/>
      <c r="T43" s="620"/>
      <c r="U43" s="620"/>
      <c r="V43" s="621"/>
      <c r="W43" s="598">
        <v>0</v>
      </c>
      <c r="X43" s="599"/>
      <c r="Y43" s="599"/>
      <c r="Z43" s="599"/>
      <c r="AA43" s="600"/>
      <c r="AB43" s="14"/>
      <c r="AC43" s="604"/>
      <c r="AD43" s="605"/>
      <c r="AE43" s="605"/>
      <c r="AF43" s="605"/>
      <c r="AG43" s="606"/>
      <c r="AH43" s="14"/>
      <c r="AI43" s="14"/>
      <c r="AJ43" s="591" t="s">
        <v>431</v>
      </c>
      <c r="AK43" s="591"/>
      <c r="AL43" s="591"/>
      <c r="AM43" s="591"/>
      <c r="AN43" s="591"/>
      <c r="AO43" s="591"/>
      <c r="AP43" s="591"/>
      <c r="AQ43" s="591"/>
      <c r="AR43" s="591"/>
      <c r="AS43" s="591"/>
      <c r="AT43" s="14"/>
      <c r="BA43" s="210" t="str">
        <f>IF(AND($B$40="", $B$43=""), WORKDAY(Dashboard!$AJ$1, Settings!$X$44, Timesheet!$S$50:$S$89), IF($B$43="", WORKDAY($B$40, Settings!$X$44, Timesheet!$S$50:$S$89), ""))</f>
        <v/>
      </c>
    </row>
    <row r="44" spans="1:53" x14ac:dyDescent="0.25">
      <c r="A44" s="14"/>
      <c r="B44" s="14"/>
      <c r="C44" s="14"/>
      <c r="D44" s="14"/>
      <c r="E44" s="14"/>
      <c r="F44" s="14"/>
      <c r="G44" s="14"/>
      <c r="H44" s="14"/>
      <c r="I44" s="14"/>
      <c r="J44" s="14"/>
      <c r="K44" s="14"/>
      <c r="L44" s="14"/>
      <c r="M44" s="625" t="str">
        <f>IF(Settings!$B17="", "", Settings!$B17)</f>
        <v/>
      </c>
      <c r="N44" s="626"/>
      <c r="O44" s="626"/>
      <c r="P44" s="626"/>
      <c r="Q44" s="627"/>
      <c r="R44" s="619" t="str">
        <f>IF(Settings!$M17="", "", Settings!$M17)</f>
        <v/>
      </c>
      <c r="S44" s="620"/>
      <c r="T44" s="620"/>
      <c r="U44" s="620"/>
      <c r="V44" s="621"/>
      <c r="W44" s="598"/>
      <c r="X44" s="599"/>
      <c r="Y44" s="599"/>
      <c r="Z44" s="599"/>
      <c r="AA44" s="600"/>
      <c r="AB44" s="14"/>
      <c r="AC44" s="604"/>
      <c r="AD44" s="605"/>
      <c r="AE44" s="605"/>
      <c r="AF44" s="605"/>
      <c r="AG44" s="606"/>
      <c r="AH44" s="14"/>
      <c r="AI44" s="14"/>
      <c r="AJ44" s="525" t="s">
        <v>252</v>
      </c>
      <c r="AK44" s="526"/>
      <c r="AL44" s="526"/>
      <c r="AM44" s="526"/>
      <c r="AN44" s="526"/>
      <c r="AO44" s="526"/>
      <c r="AP44" s="742">
        <v>25</v>
      </c>
      <c r="AQ44" s="743"/>
      <c r="AR44" s="743"/>
      <c r="AS44" s="744"/>
      <c r="AT44" s="14"/>
    </row>
    <row r="45" spans="1:53" x14ac:dyDescent="0.25">
      <c r="A45" s="14"/>
      <c r="B45" s="631" t="s">
        <v>337</v>
      </c>
      <c r="C45" s="631"/>
      <c r="D45" s="631"/>
      <c r="E45" s="631"/>
      <c r="F45" s="631"/>
      <c r="G45" s="631"/>
      <c r="H45" s="631"/>
      <c r="I45" s="631"/>
      <c r="J45" s="631"/>
      <c r="K45" s="631"/>
      <c r="L45" s="14"/>
      <c r="M45" s="625" t="str">
        <f>IF(Settings!$B18="", "", Settings!$B18)</f>
        <v/>
      </c>
      <c r="N45" s="626"/>
      <c r="O45" s="626"/>
      <c r="P45" s="626"/>
      <c r="Q45" s="627"/>
      <c r="R45" s="619" t="str">
        <f>IF(Settings!$M18="", "", Settings!$M18)</f>
        <v/>
      </c>
      <c r="S45" s="620"/>
      <c r="T45" s="620"/>
      <c r="U45" s="620"/>
      <c r="V45" s="621"/>
      <c r="W45" s="598"/>
      <c r="X45" s="599"/>
      <c r="Y45" s="599"/>
      <c r="Z45" s="599"/>
      <c r="AA45" s="600"/>
      <c r="AB45" s="14"/>
      <c r="AC45" s="604"/>
      <c r="AD45" s="605"/>
      <c r="AE45" s="605"/>
      <c r="AF45" s="605"/>
      <c r="AG45" s="606"/>
      <c r="AH45" s="14"/>
      <c r="AI45" s="14"/>
      <c r="AJ45" s="14"/>
      <c r="AK45" s="14"/>
      <c r="AL45" s="14"/>
      <c r="AM45" s="14"/>
      <c r="AN45" s="14"/>
      <c r="AO45" s="14"/>
      <c r="AP45" s="14"/>
      <c r="AQ45" s="14"/>
      <c r="AR45" s="14"/>
      <c r="AS45" s="14"/>
      <c r="AT45" s="14"/>
      <c r="BA45" s="233">
        <f>$AP$42*$AJ$40*MAX($R$40:$R$47)</f>
        <v>150</v>
      </c>
    </row>
    <row r="46" spans="1:53" ht="15" customHeight="1" x14ac:dyDescent="0.25">
      <c r="A46" s="14"/>
      <c r="B46" s="525" t="s">
        <v>338</v>
      </c>
      <c r="C46" s="526"/>
      <c r="D46" s="526"/>
      <c r="E46" s="526"/>
      <c r="F46" s="526"/>
      <c r="G46" s="526"/>
      <c r="H46" s="526"/>
      <c r="I46" s="526"/>
      <c r="J46" s="526"/>
      <c r="K46" s="533"/>
      <c r="L46" s="14"/>
      <c r="M46" s="625" t="str">
        <f>IF(Settings!$B19="", "", Settings!$B19)</f>
        <v/>
      </c>
      <c r="N46" s="626"/>
      <c r="O46" s="626"/>
      <c r="P46" s="626"/>
      <c r="Q46" s="627"/>
      <c r="R46" s="619" t="str">
        <f>IF(Settings!$M19="", "", Settings!$M19)</f>
        <v/>
      </c>
      <c r="S46" s="620"/>
      <c r="T46" s="620"/>
      <c r="U46" s="620"/>
      <c r="V46" s="621"/>
      <c r="W46" s="598"/>
      <c r="X46" s="599"/>
      <c r="Y46" s="599"/>
      <c r="Z46" s="599"/>
      <c r="AA46" s="600"/>
      <c r="AB46" s="14"/>
      <c r="AC46" s="604"/>
      <c r="AD46" s="605"/>
      <c r="AE46" s="605"/>
      <c r="AF46" s="605"/>
      <c r="AG46" s="606"/>
      <c r="AH46" s="14"/>
      <c r="AI46" s="14"/>
      <c r="AJ46" s="601" t="s">
        <v>417</v>
      </c>
      <c r="AK46" s="602"/>
      <c r="AL46" s="602"/>
      <c r="AM46" s="602"/>
      <c r="AN46" s="602"/>
      <c r="AO46" s="602"/>
      <c r="AP46" s="602"/>
      <c r="AQ46" s="602"/>
      <c r="AR46" s="602"/>
      <c r="AS46" s="603"/>
      <c r="AT46" s="14"/>
      <c r="BA46" s="233">
        <f>MAX($W$40:$W$47)</f>
        <v>3</v>
      </c>
    </row>
    <row r="47" spans="1:53" x14ac:dyDescent="0.25">
      <c r="A47" s="14"/>
      <c r="B47" s="628" t="s">
        <v>340</v>
      </c>
      <c r="C47" s="629"/>
      <c r="D47" s="629"/>
      <c r="E47" s="629"/>
      <c r="F47" s="629"/>
      <c r="G47" s="629"/>
      <c r="H47" s="629"/>
      <c r="I47" s="629"/>
      <c r="J47" s="629"/>
      <c r="K47" s="630"/>
      <c r="L47" s="14"/>
      <c r="M47" s="639" t="str">
        <f>IF(Settings!$B20="", "", Settings!$B20)</f>
        <v/>
      </c>
      <c r="N47" s="640"/>
      <c r="O47" s="640"/>
      <c r="P47" s="640"/>
      <c r="Q47" s="641"/>
      <c r="R47" s="622" t="str">
        <f>IF(Settings!$M20="", "", Settings!$M20)</f>
        <v/>
      </c>
      <c r="S47" s="623"/>
      <c r="T47" s="623"/>
      <c r="U47" s="623"/>
      <c r="V47" s="624"/>
      <c r="W47" s="654"/>
      <c r="X47" s="655"/>
      <c r="Y47" s="655"/>
      <c r="Z47" s="655"/>
      <c r="AA47" s="656"/>
      <c r="AB47" s="14"/>
      <c r="AC47" s="604"/>
      <c r="AD47" s="605"/>
      <c r="AE47" s="605"/>
      <c r="AF47" s="605"/>
      <c r="AG47" s="606"/>
      <c r="AH47" s="14"/>
      <c r="AI47" s="14"/>
      <c r="AJ47" s="604"/>
      <c r="AK47" s="605"/>
      <c r="AL47" s="605"/>
      <c r="AM47" s="605"/>
      <c r="AN47" s="605"/>
      <c r="AO47" s="605"/>
      <c r="AP47" s="605"/>
      <c r="AQ47" s="605"/>
      <c r="AR47" s="605"/>
      <c r="AS47" s="606"/>
      <c r="AT47" s="14"/>
      <c r="BA47" s="233">
        <f>MAX($BA$45:$BA$46)</f>
        <v>150</v>
      </c>
    </row>
    <row r="48" spans="1:53"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607"/>
      <c r="AD48" s="608"/>
      <c r="AE48" s="608"/>
      <c r="AF48" s="608"/>
      <c r="AG48" s="609"/>
      <c r="AH48" s="14"/>
      <c r="AI48" s="14"/>
      <c r="AJ48" s="607"/>
      <c r="AK48" s="608"/>
      <c r="AL48" s="608"/>
      <c r="AM48" s="608"/>
      <c r="AN48" s="608"/>
      <c r="AO48" s="608"/>
      <c r="AP48" s="608"/>
      <c r="AQ48" s="608"/>
      <c r="AR48" s="608"/>
      <c r="AS48" s="609"/>
      <c r="AT48" s="14"/>
    </row>
    <row r="49" spans="1:53"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row>
    <row r="50" spans="1:53" x14ac:dyDescent="0.25">
      <c r="A50" s="14"/>
      <c r="B50" s="14"/>
      <c r="C50" s="14"/>
      <c r="D50" s="14"/>
      <c r="E50" s="14"/>
      <c r="F50" s="14"/>
      <c r="G50" s="14"/>
      <c r="H50" s="14"/>
      <c r="I50" s="590" t="s">
        <v>248</v>
      </c>
      <c r="J50" s="590"/>
      <c r="K50" s="590"/>
      <c r="L50" s="14"/>
      <c r="M50" s="590" t="s">
        <v>248</v>
      </c>
      <c r="N50" s="590"/>
      <c r="O50" s="590"/>
      <c r="P50" s="590"/>
      <c r="Q50" s="590"/>
      <c r="R50" s="14"/>
      <c r="S50" s="590" t="s">
        <v>248</v>
      </c>
      <c r="T50" s="590"/>
      <c r="U50" s="590"/>
      <c r="V50" s="590"/>
      <c r="W50" s="590"/>
      <c r="X50" s="14"/>
      <c r="Y50" s="14"/>
      <c r="Z50" s="14"/>
      <c r="AA50" s="14"/>
      <c r="AB50" s="14"/>
      <c r="AC50" s="14"/>
      <c r="AD50" s="14"/>
      <c r="AE50" s="14"/>
      <c r="AF50" s="14"/>
      <c r="AG50" s="14"/>
      <c r="AH50" s="14"/>
      <c r="AI50" s="14"/>
      <c r="AJ50" s="14"/>
      <c r="AK50" s="14"/>
      <c r="AL50" s="14"/>
      <c r="AM50" s="14"/>
      <c r="AN50" s="14"/>
      <c r="AO50" s="590" t="s">
        <v>250</v>
      </c>
      <c r="AP50" s="590"/>
      <c r="AQ50" s="590"/>
      <c r="AR50" s="590"/>
      <c r="AS50" s="590"/>
      <c r="AT50" s="14"/>
    </row>
    <row r="51" spans="1:53" x14ac:dyDescent="0.25">
      <c r="A51" s="14"/>
      <c r="B51" s="503" t="s">
        <v>247</v>
      </c>
      <c r="C51" s="504"/>
      <c r="D51" s="504"/>
      <c r="E51" s="504"/>
      <c r="F51" s="504"/>
      <c r="G51" s="504"/>
      <c r="H51" s="505"/>
      <c r="I51" s="632" t="s">
        <v>55</v>
      </c>
      <c r="J51" s="633"/>
      <c r="K51" s="634"/>
      <c r="L51" s="14"/>
      <c r="M51" s="642" t="s">
        <v>243</v>
      </c>
      <c r="N51" s="643"/>
      <c r="O51" s="643"/>
      <c r="P51" s="643"/>
      <c r="Q51" s="644"/>
      <c r="R51" s="14"/>
      <c r="S51" s="632" t="s">
        <v>246</v>
      </c>
      <c r="T51" s="633"/>
      <c r="U51" s="633"/>
      <c r="V51" s="633"/>
      <c r="W51" s="634"/>
      <c r="X51" s="14"/>
      <c r="Y51" s="601" t="s">
        <v>419</v>
      </c>
      <c r="Z51" s="602"/>
      <c r="AA51" s="602"/>
      <c r="AB51" s="602"/>
      <c r="AC51" s="602"/>
      <c r="AD51" s="603"/>
      <c r="AE51" s="14"/>
      <c r="AF51" s="14"/>
      <c r="AG51" s="503" t="s">
        <v>247</v>
      </c>
      <c r="AH51" s="504"/>
      <c r="AI51" s="504"/>
      <c r="AJ51" s="504"/>
      <c r="AK51" s="504"/>
      <c r="AL51" s="504"/>
      <c r="AM51" s="505"/>
      <c r="AN51" s="14"/>
      <c r="AO51" s="642" t="s">
        <v>249</v>
      </c>
      <c r="AP51" s="643"/>
      <c r="AQ51" s="643"/>
      <c r="AR51" s="643"/>
      <c r="AS51" s="644"/>
      <c r="AT51" s="14"/>
    </row>
    <row r="52" spans="1:53" x14ac:dyDescent="0.25">
      <c r="A52" s="14"/>
      <c r="B52" s="535" t="s">
        <v>244</v>
      </c>
      <c r="C52" s="536"/>
      <c r="D52" s="536"/>
      <c r="E52" s="536"/>
      <c r="F52" s="536"/>
      <c r="G52" s="536"/>
      <c r="H52" s="537"/>
      <c r="I52" s="616">
        <f>Settings!$AB$16</f>
        <v>50</v>
      </c>
      <c r="J52" s="617"/>
      <c r="K52" s="618"/>
      <c r="L52" s="14"/>
      <c r="M52" s="645"/>
      <c r="N52" s="646"/>
      <c r="O52" s="646"/>
      <c r="P52" s="646"/>
      <c r="Q52" s="647"/>
      <c r="R52" s="14"/>
      <c r="S52" s="616">
        <f t="shared" ref="S52:S64" si="0">IF($M52="", $I52, $M52)</f>
        <v>50</v>
      </c>
      <c r="T52" s="617"/>
      <c r="U52" s="617"/>
      <c r="V52" s="617"/>
      <c r="W52" s="618"/>
      <c r="X52" s="14"/>
      <c r="Y52" s="604"/>
      <c r="Z52" s="605"/>
      <c r="AA52" s="605"/>
      <c r="AB52" s="605"/>
      <c r="AC52" s="605"/>
      <c r="AD52" s="606"/>
      <c r="AE52" s="14"/>
      <c r="AF52" s="14"/>
      <c r="AG52" s="535" t="str">
        <f>$B52</f>
        <v>Working - Week Days</v>
      </c>
      <c r="AH52" s="536"/>
      <c r="AI52" s="536"/>
      <c r="AJ52" s="536"/>
      <c r="AK52" s="536"/>
      <c r="AL52" s="536"/>
      <c r="AM52" s="537"/>
      <c r="AN52" s="14"/>
      <c r="AO52" s="592">
        <v>1.6666666666666667</v>
      </c>
      <c r="AP52" s="593"/>
      <c r="AQ52" s="593"/>
      <c r="AR52" s="593"/>
      <c r="AS52" s="594"/>
      <c r="AT52" s="14"/>
      <c r="AZ52" s="12">
        <f>ROUND($S52*$AO52*24, 2)</f>
        <v>2000</v>
      </c>
    </row>
    <row r="53" spans="1:53" x14ac:dyDescent="0.25">
      <c r="A53" s="14"/>
      <c r="B53" s="538" t="s">
        <v>222</v>
      </c>
      <c r="C53" s="539"/>
      <c r="D53" s="539"/>
      <c r="E53" s="539"/>
      <c r="F53" s="539"/>
      <c r="G53" s="539"/>
      <c r="H53" s="540"/>
      <c r="I53" s="619">
        <f>IF(Settings!$AB$18="", Settings!$AB$16, Settings!$AB$18)</f>
        <v>60</v>
      </c>
      <c r="J53" s="620"/>
      <c r="K53" s="621"/>
      <c r="L53" s="14"/>
      <c r="M53" s="598"/>
      <c r="N53" s="599"/>
      <c r="O53" s="599"/>
      <c r="P53" s="599"/>
      <c r="Q53" s="600"/>
      <c r="R53" s="14"/>
      <c r="S53" s="619">
        <f t="shared" si="0"/>
        <v>60</v>
      </c>
      <c r="T53" s="620"/>
      <c r="U53" s="620"/>
      <c r="V53" s="620"/>
      <c r="W53" s="621"/>
      <c r="X53" s="14"/>
      <c r="Y53" s="604"/>
      <c r="Z53" s="605"/>
      <c r="AA53" s="605"/>
      <c r="AB53" s="605"/>
      <c r="AC53" s="605"/>
      <c r="AD53" s="606"/>
      <c r="AE53" s="14"/>
      <c r="AF53" s="14"/>
      <c r="AG53" s="538" t="str">
        <f t="shared" ref="AG53:AG64" si="1">$B53</f>
        <v>Working - Weekends</v>
      </c>
      <c r="AH53" s="539"/>
      <c r="AI53" s="539"/>
      <c r="AJ53" s="539"/>
      <c r="AK53" s="539"/>
      <c r="AL53" s="539"/>
      <c r="AM53" s="540"/>
      <c r="AN53" s="14"/>
      <c r="AO53" s="595">
        <v>0.20833333333333334</v>
      </c>
      <c r="AP53" s="596"/>
      <c r="AQ53" s="596"/>
      <c r="AR53" s="596"/>
      <c r="AS53" s="597"/>
      <c r="AT53" s="14"/>
      <c r="AZ53" s="76">
        <f>ROUND($S53*$AO53*24, 2)</f>
        <v>300</v>
      </c>
    </row>
    <row r="54" spans="1:53" x14ac:dyDescent="0.25">
      <c r="A54" s="14"/>
      <c r="B54" s="538" t="s">
        <v>245</v>
      </c>
      <c r="C54" s="539"/>
      <c r="D54" s="539"/>
      <c r="E54" s="539"/>
      <c r="F54" s="539"/>
      <c r="G54" s="539"/>
      <c r="H54" s="540"/>
      <c r="I54" s="619">
        <f>IF(Settings!$AB$20="", Settings!$AB$16, Settings!$AB$20)</f>
        <v>80</v>
      </c>
      <c r="J54" s="620"/>
      <c r="K54" s="621"/>
      <c r="L54" s="14"/>
      <c r="M54" s="598"/>
      <c r="N54" s="599"/>
      <c r="O54" s="599"/>
      <c r="P54" s="599"/>
      <c r="Q54" s="600"/>
      <c r="R54" s="14"/>
      <c r="S54" s="619">
        <f t="shared" si="0"/>
        <v>80</v>
      </c>
      <c r="T54" s="620"/>
      <c r="U54" s="620"/>
      <c r="V54" s="620"/>
      <c r="W54" s="621"/>
      <c r="X54" s="14"/>
      <c r="Y54" s="604"/>
      <c r="Z54" s="605"/>
      <c r="AA54" s="605"/>
      <c r="AB54" s="605"/>
      <c r="AC54" s="605"/>
      <c r="AD54" s="606"/>
      <c r="AE54" s="14"/>
      <c r="AF54" s="14"/>
      <c r="AG54" s="538" t="str">
        <f t="shared" si="1"/>
        <v>Working - Holidays</v>
      </c>
      <c r="AH54" s="539"/>
      <c r="AI54" s="539"/>
      <c r="AJ54" s="539"/>
      <c r="AK54" s="539"/>
      <c r="AL54" s="539"/>
      <c r="AM54" s="540"/>
      <c r="AN54" s="14"/>
      <c r="AO54" s="595">
        <v>0</v>
      </c>
      <c r="AP54" s="596"/>
      <c r="AQ54" s="596"/>
      <c r="AR54" s="596"/>
      <c r="AS54" s="597"/>
      <c r="AT54" s="14"/>
      <c r="AZ54" s="13">
        <f>ROUND($S54*$AO54*24, 2)</f>
        <v>0</v>
      </c>
    </row>
    <row r="55" spans="1:53" x14ac:dyDescent="0.25">
      <c r="A55" s="14"/>
      <c r="B55" s="538" t="s">
        <v>34</v>
      </c>
      <c r="C55" s="539"/>
      <c r="D55" s="539"/>
      <c r="E55" s="539"/>
      <c r="F55" s="539"/>
      <c r="G55" s="539"/>
      <c r="H55" s="540"/>
      <c r="I55" s="619">
        <f>IF(Settings!$Z$13="", Settings!$AB$16, Settings!$Z$13)</f>
        <v>50</v>
      </c>
      <c r="J55" s="620"/>
      <c r="K55" s="621"/>
      <c r="L55" s="14"/>
      <c r="M55" s="598"/>
      <c r="N55" s="599"/>
      <c r="O55" s="599"/>
      <c r="P55" s="599"/>
      <c r="Q55" s="600"/>
      <c r="R55" s="14"/>
      <c r="S55" s="619">
        <f t="shared" si="0"/>
        <v>50</v>
      </c>
      <c r="T55" s="620"/>
      <c r="U55" s="620"/>
      <c r="V55" s="620"/>
      <c r="W55" s="621"/>
      <c r="X55" s="14"/>
      <c r="Y55" s="604"/>
      <c r="Z55" s="605"/>
      <c r="AA55" s="605"/>
      <c r="AB55" s="605"/>
      <c r="AC55" s="605"/>
      <c r="AD55" s="606"/>
      <c r="AE55" s="14"/>
      <c r="AF55" s="14"/>
      <c r="AG55" s="538" t="str">
        <f t="shared" si="1"/>
        <v>Meetings</v>
      </c>
      <c r="AH55" s="539"/>
      <c r="AI55" s="539"/>
      <c r="AJ55" s="539"/>
      <c r="AK55" s="539"/>
      <c r="AL55" s="539"/>
      <c r="AM55" s="540"/>
      <c r="AN55" s="14"/>
      <c r="AO55" s="595">
        <v>0.41666666666666663</v>
      </c>
      <c r="AP55" s="596"/>
      <c r="AQ55" s="596"/>
      <c r="AR55" s="596"/>
      <c r="AS55" s="597"/>
      <c r="AT55" s="14"/>
      <c r="BA55" s="247">
        <f>$AP$42*Settings!$AB$8</f>
        <v>0.41666666666666663</v>
      </c>
    </row>
    <row r="56" spans="1:53" x14ac:dyDescent="0.25">
      <c r="A56" s="14"/>
      <c r="B56" s="538" t="s">
        <v>219</v>
      </c>
      <c r="C56" s="539"/>
      <c r="D56" s="539"/>
      <c r="E56" s="539"/>
      <c r="F56" s="539"/>
      <c r="G56" s="539"/>
      <c r="H56" s="540"/>
      <c r="I56" s="619">
        <f>IF(Settings!$Z$12="", Settings!$AB$16, Settings!$Z$12)</f>
        <v>20</v>
      </c>
      <c r="J56" s="620"/>
      <c r="K56" s="621"/>
      <c r="L56" s="14"/>
      <c r="M56" s="598"/>
      <c r="N56" s="599"/>
      <c r="O56" s="599"/>
      <c r="P56" s="599"/>
      <c r="Q56" s="600"/>
      <c r="R56" s="14"/>
      <c r="S56" s="619">
        <f t="shared" si="0"/>
        <v>20</v>
      </c>
      <c r="T56" s="620"/>
      <c r="U56" s="620"/>
      <c r="V56" s="620"/>
      <c r="W56" s="621"/>
      <c r="X56" s="14"/>
      <c r="Y56" s="604"/>
      <c r="Z56" s="605"/>
      <c r="AA56" s="605"/>
      <c r="AB56" s="605"/>
      <c r="AC56" s="605"/>
      <c r="AD56" s="606"/>
      <c r="AE56" s="14"/>
      <c r="AF56" s="14"/>
      <c r="AG56" s="538" t="str">
        <f t="shared" si="1"/>
        <v>Meeting Travel</v>
      </c>
      <c r="AH56" s="539"/>
      <c r="AI56" s="539"/>
      <c r="AJ56" s="539"/>
      <c r="AK56" s="539"/>
      <c r="AL56" s="539"/>
      <c r="AM56" s="540"/>
      <c r="AN56" s="14"/>
      <c r="AO56" s="595">
        <v>0.20833333333333334</v>
      </c>
      <c r="AP56" s="596"/>
      <c r="AQ56" s="596"/>
      <c r="AR56" s="596"/>
      <c r="AS56" s="597"/>
      <c r="AT56" s="14"/>
    </row>
    <row r="57" spans="1:53" x14ac:dyDescent="0.25">
      <c r="A57" s="14"/>
      <c r="B57" s="535" t="str">
        <f>IF(Settings!$B25="", "", Settings!$B25)</f>
        <v>Email</v>
      </c>
      <c r="C57" s="536"/>
      <c r="D57" s="536"/>
      <c r="E57" s="536"/>
      <c r="F57" s="536"/>
      <c r="G57" s="536"/>
      <c r="H57" s="537"/>
      <c r="I57" s="616">
        <f>IF($B57="", "", IF(Settings!$H25="", Settings!$AB$16, Settings!$H25))</f>
        <v>30</v>
      </c>
      <c r="J57" s="617"/>
      <c r="K57" s="618"/>
      <c r="L57" s="14"/>
      <c r="M57" s="645"/>
      <c r="N57" s="646"/>
      <c r="O57" s="646"/>
      <c r="P57" s="646"/>
      <c r="Q57" s="647"/>
      <c r="R57" s="14"/>
      <c r="S57" s="616">
        <f t="shared" si="0"/>
        <v>30</v>
      </c>
      <c r="T57" s="617"/>
      <c r="U57" s="617"/>
      <c r="V57" s="617"/>
      <c r="W57" s="618"/>
      <c r="X57" s="14"/>
      <c r="Y57" s="607"/>
      <c r="Z57" s="608"/>
      <c r="AA57" s="608"/>
      <c r="AB57" s="608"/>
      <c r="AC57" s="608"/>
      <c r="AD57" s="609"/>
      <c r="AE57" s="14"/>
      <c r="AF57" s="14"/>
      <c r="AG57" s="535" t="str">
        <f t="shared" si="1"/>
        <v>Email</v>
      </c>
      <c r="AH57" s="536"/>
      <c r="AI57" s="536"/>
      <c r="AJ57" s="536"/>
      <c r="AK57" s="536"/>
      <c r="AL57" s="536"/>
      <c r="AM57" s="537"/>
      <c r="AN57" s="14"/>
      <c r="AO57" s="592">
        <v>8.3333333333333329E-2</v>
      </c>
      <c r="AP57" s="593"/>
      <c r="AQ57" s="593"/>
      <c r="AR57" s="593"/>
      <c r="AS57" s="594"/>
      <c r="AT57" s="14"/>
      <c r="AZ57" s="12">
        <f>IF($B57="", "", ROUND($S57*$AO57*24, 2))</f>
        <v>60</v>
      </c>
    </row>
    <row r="58" spans="1:53" x14ac:dyDescent="0.25">
      <c r="A58" s="14"/>
      <c r="B58" s="538" t="str">
        <f>IF(Settings!$B26="", "", Settings!$B26)</f>
        <v>Phone Call</v>
      </c>
      <c r="C58" s="539"/>
      <c r="D58" s="539"/>
      <c r="E58" s="539"/>
      <c r="F58" s="539"/>
      <c r="G58" s="539"/>
      <c r="H58" s="540"/>
      <c r="I58" s="619">
        <f>IF($B58="", "", IF(Settings!$H26="", Settings!$AB$16, Settings!$H26))</f>
        <v>20</v>
      </c>
      <c r="J58" s="620"/>
      <c r="K58" s="621"/>
      <c r="L58" s="14"/>
      <c r="M58" s="598"/>
      <c r="N58" s="599"/>
      <c r="O58" s="599"/>
      <c r="P58" s="599"/>
      <c r="Q58" s="600"/>
      <c r="R58" s="14"/>
      <c r="S58" s="619">
        <f t="shared" si="0"/>
        <v>20</v>
      </c>
      <c r="T58" s="620"/>
      <c r="U58" s="620"/>
      <c r="V58" s="620"/>
      <c r="W58" s="621"/>
      <c r="X58" s="14"/>
      <c r="Y58" s="243"/>
      <c r="Z58" s="243"/>
      <c r="AA58" s="243"/>
      <c r="AB58" s="243"/>
      <c r="AC58" s="243"/>
      <c r="AD58" s="243"/>
      <c r="AE58" s="267"/>
      <c r="AF58" s="14"/>
      <c r="AG58" s="538" t="str">
        <f t="shared" si="1"/>
        <v>Phone Call</v>
      </c>
      <c r="AH58" s="539"/>
      <c r="AI58" s="539"/>
      <c r="AJ58" s="539"/>
      <c r="AK58" s="539"/>
      <c r="AL58" s="539"/>
      <c r="AM58" s="540"/>
      <c r="AN58" s="14"/>
      <c r="AO58" s="595">
        <v>4.1666666666666664E-2</v>
      </c>
      <c r="AP58" s="596"/>
      <c r="AQ58" s="596"/>
      <c r="AR58" s="596"/>
      <c r="AS58" s="597"/>
      <c r="AT58" s="14"/>
      <c r="AZ58" s="76">
        <f>IF($B58="", "", ROUND($S58*$AO58*24, 2))</f>
        <v>20</v>
      </c>
    </row>
    <row r="59" spans="1:53" x14ac:dyDescent="0.25">
      <c r="A59" s="14"/>
      <c r="B59" s="538" t="str">
        <f>IF(Settings!$B27="", "", Settings!$B27)</f>
        <v>Skype</v>
      </c>
      <c r="C59" s="539"/>
      <c r="D59" s="539"/>
      <c r="E59" s="539"/>
      <c r="F59" s="539"/>
      <c r="G59" s="539"/>
      <c r="H59" s="540"/>
      <c r="I59" s="619">
        <f>IF($B59="", "", IF(Settings!$H27="", Settings!$AB$16, Settings!$H27))</f>
        <v>30</v>
      </c>
      <c r="J59" s="620"/>
      <c r="K59" s="621"/>
      <c r="L59" s="14"/>
      <c r="M59" s="598"/>
      <c r="N59" s="599"/>
      <c r="O59" s="599"/>
      <c r="P59" s="599"/>
      <c r="Q59" s="600"/>
      <c r="R59" s="14"/>
      <c r="S59" s="619">
        <f t="shared" si="0"/>
        <v>30</v>
      </c>
      <c r="T59" s="620"/>
      <c r="U59" s="620"/>
      <c r="V59" s="620"/>
      <c r="W59" s="621"/>
      <c r="X59" s="14"/>
      <c r="Y59" s="14"/>
      <c r="Z59" s="601" t="s">
        <v>420</v>
      </c>
      <c r="AA59" s="602"/>
      <c r="AB59" s="602"/>
      <c r="AC59" s="602"/>
      <c r="AD59" s="602"/>
      <c r="AE59" s="603"/>
      <c r="AF59" s="14"/>
      <c r="AG59" s="538" t="str">
        <f t="shared" si="1"/>
        <v>Skype</v>
      </c>
      <c r="AH59" s="539"/>
      <c r="AI59" s="539"/>
      <c r="AJ59" s="539"/>
      <c r="AK59" s="539"/>
      <c r="AL59" s="539"/>
      <c r="AM59" s="540"/>
      <c r="AN59" s="14"/>
      <c r="AO59" s="595">
        <v>0</v>
      </c>
      <c r="AP59" s="596"/>
      <c r="AQ59" s="596"/>
      <c r="AR59" s="596"/>
      <c r="AS59" s="597"/>
      <c r="AT59" s="14"/>
      <c r="AZ59" s="76">
        <f>IF($B59="", "", ROUND($S59*$AO59*24, 2))</f>
        <v>0</v>
      </c>
    </row>
    <row r="60" spans="1:53" x14ac:dyDescent="0.25">
      <c r="A60" s="14"/>
      <c r="B60" s="538" t="str">
        <f>IF(Settings!$B28="", "", Settings!$B28)</f>
        <v>Messenger</v>
      </c>
      <c r="C60" s="539"/>
      <c r="D60" s="539"/>
      <c r="E60" s="539"/>
      <c r="F60" s="539"/>
      <c r="G60" s="539"/>
      <c r="H60" s="540"/>
      <c r="I60" s="619">
        <f>IF($B60="", "", IF(Settings!$H28="", Settings!$AB$16, Settings!$H28))</f>
        <v>30</v>
      </c>
      <c r="J60" s="620"/>
      <c r="K60" s="621"/>
      <c r="L60" s="14"/>
      <c r="M60" s="598"/>
      <c r="N60" s="599"/>
      <c r="O60" s="599"/>
      <c r="P60" s="599"/>
      <c r="Q60" s="600"/>
      <c r="R60" s="14"/>
      <c r="S60" s="619">
        <f t="shared" si="0"/>
        <v>30</v>
      </c>
      <c r="T60" s="620"/>
      <c r="U60" s="620"/>
      <c r="V60" s="620"/>
      <c r="W60" s="621"/>
      <c r="X60" s="14"/>
      <c r="Y60" s="14"/>
      <c r="Z60" s="604"/>
      <c r="AA60" s="605"/>
      <c r="AB60" s="605"/>
      <c r="AC60" s="605"/>
      <c r="AD60" s="605"/>
      <c r="AE60" s="606"/>
      <c r="AF60" s="14"/>
      <c r="AG60" s="538" t="str">
        <f t="shared" si="1"/>
        <v>Messenger</v>
      </c>
      <c r="AH60" s="539"/>
      <c r="AI60" s="539"/>
      <c r="AJ60" s="539"/>
      <c r="AK60" s="539"/>
      <c r="AL60" s="539"/>
      <c r="AM60" s="540"/>
      <c r="AN60" s="14"/>
      <c r="AO60" s="595">
        <v>0</v>
      </c>
      <c r="AP60" s="596"/>
      <c r="AQ60" s="596"/>
      <c r="AR60" s="596"/>
      <c r="AS60" s="597"/>
      <c r="AT60" s="14"/>
      <c r="AZ60" s="76">
        <f t="shared" ref="AZ60:AZ64" si="2">IF($B60="", "", ROUND($S60*$AO60*24, 2))</f>
        <v>0</v>
      </c>
    </row>
    <row r="61" spans="1:53" x14ac:dyDescent="0.25">
      <c r="A61" s="14"/>
      <c r="B61" s="538" t="str">
        <f>IF(Settings!$B29="", "", Settings!$B29)</f>
        <v/>
      </c>
      <c r="C61" s="539"/>
      <c r="D61" s="539"/>
      <c r="E61" s="539"/>
      <c r="F61" s="539"/>
      <c r="G61" s="539"/>
      <c r="H61" s="540"/>
      <c r="I61" s="619" t="str">
        <f>IF($B61="", "", IF(Settings!$H29="", Settings!$AB$16, Settings!$H29))</f>
        <v/>
      </c>
      <c r="J61" s="620"/>
      <c r="K61" s="621"/>
      <c r="L61" s="14"/>
      <c r="M61" s="598"/>
      <c r="N61" s="599"/>
      <c r="O61" s="599"/>
      <c r="P61" s="599"/>
      <c r="Q61" s="600"/>
      <c r="R61" s="14"/>
      <c r="S61" s="619" t="str">
        <f t="shared" si="0"/>
        <v/>
      </c>
      <c r="T61" s="620"/>
      <c r="U61" s="620"/>
      <c r="V61" s="620"/>
      <c r="W61" s="621"/>
      <c r="X61" s="14"/>
      <c r="Y61" s="14"/>
      <c r="Z61" s="604"/>
      <c r="AA61" s="605"/>
      <c r="AB61" s="605"/>
      <c r="AC61" s="605"/>
      <c r="AD61" s="605"/>
      <c r="AE61" s="606"/>
      <c r="AF61" s="14"/>
      <c r="AG61" s="538" t="str">
        <f t="shared" si="1"/>
        <v/>
      </c>
      <c r="AH61" s="539"/>
      <c r="AI61" s="539"/>
      <c r="AJ61" s="539"/>
      <c r="AK61" s="539"/>
      <c r="AL61" s="539"/>
      <c r="AM61" s="540"/>
      <c r="AN61" s="14"/>
      <c r="AO61" s="595"/>
      <c r="AP61" s="596"/>
      <c r="AQ61" s="596"/>
      <c r="AR61" s="596"/>
      <c r="AS61" s="597"/>
      <c r="AT61" s="14"/>
      <c r="AZ61" s="76" t="str">
        <f t="shared" si="2"/>
        <v/>
      </c>
    </row>
    <row r="62" spans="1:53" x14ac:dyDescent="0.25">
      <c r="A62" s="14"/>
      <c r="B62" s="538" t="str">
        <f>IF(Settings!$B30="", "", Settings!$B30)</f>
        <v/>
      </c>
      <c r="C62" s="539"/>
      <c r="D62" s="539"/>
      <c r="E62" s="539"/>
      <c r="F62" s="539"/>
      <c r="G62" s="539"/>
      <c r="H62" s="540"/>
      <c r="I62" s="619" t="str">
        <f>IF($B62="", "", IF(Settings!$H30="", Settings!$AB$16, Settings!$H30))</f>
        <v/>
      </c>
      <c r="J62" s="620"/>
      <c r="K62" s="621"/>
      <c r="L62" s="14"/>
      <c r="M62" s="598"/>
      <c r="N62" s="599"/>
      <c r="O62" s="599"/>
      <c r="P62" s="599"/>
      <c r="Q62" s="600"/>
      <c r="R62" s="14"/>
      <c r="S62" s="619" t="str">
        <f t="shared" si="0"/>
        <v/>
      </c>
      <c r="T62" s="620"/>
      <c r="U62" s="620"/>
      <c r="V62" s="620"/>
      <c r="W62" s="621"/>
      <c r="X62" s="14"/>
      <c r="Y62" s="14"/>
      <c r="Z62" s="604"/>
      <c r="AA62" s="605"/>
      <c r="AB62" s="605"/>
      <c r="AC62" s="605"/>
      <c r="AD62" s="605"/>
      <c r="AE62" s="606"/>
      <c r="AF62" s="14"/>
      <c r="AG62" s="538" t="str">
        <f t="shared" si="1"/>
        <v/>
      </c>
      <c r="AH62" s="539"/>
      <c r="AI62" s="539"/>
      <c r="AJ62" s="539"/>
      <c r="AK62" s="539"/>
      <c r="AL62" s="539"/>
      <c r="AM62" s="540"/>
      <c r="AN62" s="14"/>
      <c r="AO62" s="595"/>
      <c r="AP62" s="596"/>
      <c r="AQ62" s="596"/>
      <c r="AR62" s="596"/>
      <c r="AS62" s="597"/>
      <c r="AT62" s="14"/>
      <c r="AZ62" s="76" t="str">
        <f t="shared" si="2"/>
        <v/>
      </c>
    </row>
    <row r="63" spans="1:53" x14ac:dyDescent="0.25">
      <c r="A63" s="14"/>
      <c r="B63" s="538" t="str">
        <f>IF(Settings!$B31="", "", Settings!$B31)</f>
        <v/>
      </c>
      <c r="C63" s="539"/>
      <c r="D63" s="539"/>
      <c r="E63" s="539"/>
      <c r="F63" s="539"/>
      <c r="G63" s="539"/>
      <c r="H63" s="540"/>
      <c r="I63" s="619" t="str">
        <f>IF($B63="", "", IF(Settings!$H31="", Settings!$AB$16, Settings!$H31))</f>
        <v/>
      </c>
      <c r="J63" s="620"/>
      <c r="K63" s="621"/>
      <c r="L63" s="14"/>
      <c r="M63" s="598"/>
      <c r="N63" s="599"/>
      <c r="O63" s="599"/>
      <c r="P63" s="599"/>
      <c r="Q63" s="600"/>
      <c r="R63" s="14"/>
      <c r="S63" s="619" t="str">
        <f t="shared" si="0"/>
        <v/>
      </c>
      <c r="T63" s="620"/>
      <c r="U63" s="620"/>
      <c r="V63" s="620"/>
      <c r="W63" s="621"/>
      <c r="X63" s="14"/>
      <c r="Y63" s="14"/>
      <c r="Z63" s="604"/>
      <c r="AA63" s="605"/>
      <c r="AB63" s="605"/>
      <c r="AC63" s="605"/>
      <c r="AD63" s="605"/>
      <c r="AE63" s="606"/>
      <c r="AF63" s="14"/>
      <c r="AG63" s="538" t="str">
        <f t="shared" si="1"/>
        <v/>
      </c>
      <c r="AH63" s="539"/>
      <c r="AI63" s="539"/>
      <c r="AJ63" s="539"/>
      <c r="AK63" s="539"/>
      <c r="AL63" s="539"/>
      <c r="AM63" s="540"/>
      <c r="AN63" s="14"/>
      <c r="AO63" s="595"/>
      <c r="AP63" s="596"/>
      <c r="AQ63" s="596"/>
      <c r="AR63" s="596"/>
      <c r="AS63" s="597"/>
      <c r="AT63" s="14"/>
      <c r="AZ63" s="76" t="str">
        <f t="shared" si="2"/>
        <v/>
      </c>
    </row>
    <row r="64" spans="1:53" x14ac:dyDescent="0.25">
      <c r="A64" s="14"/>
      <c r="B64" s="541" t="str">
        <f>IF(Settings!$B32="", "", Settings!$B32)</f>
        <v/>
      </c>
      <c r="C64" s="542"/>
      <c r="D64" s="542"/>
      <c r="E64" s="542"/>
      <c r="F64" s="542"/>
      <c r="G64" s="542"/>
      <c r="H64" s="543"/>
      <c r="I64" s="622" t="str">
        <f>IF($B64="", "", IF(Settings!$H32="", Settings!$AB$16, Settings!$H32))</f>
        <v/>
      </c>
      <c r="J64" s="623"/>
      <c r="K64" s="624"/>
      <c r="L64" s="14"/>
      <c r="M64" s="654"/>
      <c r="N64" s="655"/>
      <c r="O64" s="655"/>
      <c r="P64" s="655"/>
      <c r="Q64" s="656"/>
      <c r="R64" s="14"/>
      <c r="S64" s="622" t="str">
        <f t="shared" si="0"/>
        <v/>
      </c>
      <c r="T64" s="623"/>
      <c r="U64" s="623"/>
      <c r="V64" s="623"/>
      <c r="W64" s="624"/>
      <c r="X64" s="14"/>
      <c r="Y64" s="14"/>
      <c r="Z64" s="607"/>
      <c r="AA64" s="608"/>
      <c r="AB64" s="608"/>
      <c r="AC64" s="608"/>
      <c r="AD64" s="608"/>
      <c r="AE64" s="609"/>
      <c r="AF64" s="14"/>
      <c r="AG64" s="541" t="str">
        <f t="shared" si="1"/>
        <v/>
      </c>
      <c r="AH64" s="542"/>
      <c r="AI64" s="542"/>
      <c r="AJ64" s="542"/>
      <c r="AK64" s="542"/>
      <c r="AL64" s="542"/>
      <c r="AM64" s="543"/>
      <c r="AN64" s="14"/>
      <c r="AO64" s="610"/>
      <c r="AP64" s="611"/>
      <c r="AQ64" s="611"/>
      <c r="AR64" s="611"/>
      <c r="AS64" s="612"/>
      <c r="AT64" s="14"/>
      <c r="AZ64" s="13" t="str">
        <f t="shared" si="2"/>
        <v/>
      </c>
    </row>
    <row r="65" spans="1:52"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243"/>
      <c r="Z65" s="243"/>
      <c r="AA65" s="243"/>
      <c r="AB65" s="243"/>
      <c r="AC65" s="243"/>
      <c r="AD65" s="243"/>
      <c r="AE65" s="14"/>
      <c r="AF65" s="14"/>
      <c r="AG65" s="14"/>
      <c r="AH65" s="14"/>
      <c r="AI65" s="14"/>
      <c r="AJ65" s="14"/>
      <c r="AK65" s="14"/>
      <c r="AL65" s="14"/>
      <c r="AM65" s="14"/>
      <c r="AN65" s="14"/>
      <c r="AO65" s="14"/>
      <c r="AP65" s="14"/>
      <c r="AQ65" s="14"/>
      <c r="AR65" s="14"/>
      <c r="AS65" s="14"/>
      <c r="AT65" s="14"/>
      <c r="AZ65" s="236">
        <f>SUM($AZ$57:$AZ$64)/(SUM($AO$57:$AO$64)*24)</f>
        <v>26.666666666666668</v>
      </c>
    </row>
    <row r="66" spans="1:52"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243"/>
      <c r="Z66" s="243"/>
      <c r="AA66" s="243"/>
      <c r="AB66" s="243"/>
      <c r="AC66" s="243"/>
      <c r="AD66" s="243"/>
      <c r="AE66" s="14"/>
      <c r="AF66" s="14"/>
      <c r="AG66" s="14"/>
      <c r="AH66" s="14"/>
      <c r="AI66" s="14"/>
      <c r="AJ66" s="14"/>
      <c r="AK66" s="14"/>
      <c r="AL66" s="14"/>
      <c r="AM66" s="14"/>
      <c r="AN66" s="14"/>
      <c r="AO66" s="14"/>
      <c r="AP66" s="14"/>
      <c r="AQ66" s="14"/>
      <c r="AR66" s="14"/>
      <c r="AS66" s="14"/>
      <c r="AT66" s="14"/>
    </row>
    <row r="67" spans="1:52"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row>
    <row r="68" spans="1:52" x14ac:dyDescent="0.25">
      <c r="A68" s="14"/>
      <c r="B68" s="14"/>
      <c r="C68" s="14"/>
      <c r="D68" s="14"/>
      <c r="E68" s="14"/>
      <c r="F68" s="14"/>
      <c r="G68" s="14"/>
      <c r="H68" s="14"/>
      <c r="I68" s="590" t="s">
        <v>248</v>
      </c>
      <c r="J68" s="590"/>
      <c r="K68" s="590"/>
      <c r="L68" s="14"/>
      <c r="M68" s="590" t="s">
        <v>248</v>
      </c>
      <c r="N68" s="590"/>
      <c r="O68" s="590"/>
      <c r="P68" s="590"/>
      <c r="Q68" s="590"/>
      <c r="R68" s="14"/>
      <c r="S68" s="590" t="s">
        <v>248</v>
      </c>
      <c r="T68" s="590"/>
      <c r="U68" s="590"/>
      <c r="V68" s="590"/>
      <c r="W68" s="590"/>
      <c r="X68" s="14"/>
      <c r="Y68" s="590" t="s">
        <v>250</v>
      </c>
      <c r="Z68" s="590"/>
      <c r="AA68" s="590"/>
      <c r="AB68" s="590"/>
      <c r="AC68" s="590"/>
      <c r="AD68" s="14"/>
      <c r="AE68" s="14"/>
      <c r="AF68" s="14"/>
      <c r="AG68" s="14"/>
      <c r="AH68" s="525" t="s">
        <v>263</v>
      </c>
      <c r="AI68" s="526"/>
      <c r="AJ68" s="526"/>
      <c r="AK68" s="526"/>
      <c r="AL68" s="526"/>
      <c r="AM68" s="526"/>
      <c r="AN68" s="526"/>
      <c r="AO68" s="526"/>
      <c r="AP68" s="526"/>
      <c r="AQ68" s="526"/>
      <c r="AR68" s="526"/>
      <c r="AS68" s="533"/>
      <c r="AT68" s="14"/>
    </row>
    <row r="69" spans="1:52" x14ac:dyDescent="0.25">
      <c r="A69" s="14"/>
      <c r="B69" s="632" t="s">
        <v>253</v>
      </c>
      <c r="C69" s="633"/>
      <c r="D69" s="633"/>
      <c r="E69" s="633"/>
      <c r="F69" s="633"/>
      <c r="G69" s="633"/>
      <c r="H69" s="634"/>
      <c r="I69" s="632" t="s">
        <v>55</v>
      </c>
      <c r="J69" s="633"/>
      <c r="K69" s="634"/>
      <c r="L69" s="14"/>
      <c r="M69" s="642" t="s">
        <v>243</v>
      </c>
      <c r="N69" s="643"/>
      <c r="O69" s="643"/>
      <c r="P69" s="643"/>
      <c r="Q69" s="644"/>
      <c r="R69" s="14"/>
      <c r="S69" s="632" t="s">
        <v>246</v>
      </c>
      <c r="T69" s="633"/>
      <c r="U69" s="633"/>
      <c r="V69" s="633"/>
      <c r="W69" s="634"/>
      <c r="X69" s="14"/>
      <c r="Y69" s="642" t="s">
        <v>249</v>
      </c>
      <c r="Z69" s="643"/>
      <c r="AA69" s="643"/>
      <c r="AB69" s="643"/>
      <c r="AC69" s="644"/>
      <c r="AD69" s="14"/>
      <c r="AE69" s="14"/>
      <c r="AF69" s="14"/>
      <c r="AG69" s="14"/>
      <c r="AH69" s="14"/>
      <c r="AI69" s="14"/>
      <c r="AJ69" s="14"/>
      <c r="AK69" s="14"/>
      <c r="AL69" s="14"/>
      <c r="AM69" s="14"/>
      <c r="AN69" s="14"/>
      <c r="AO69" s="14"/>
      <c r="AP69" s="14"/>
      <c r="AQ69" s="14"/>
      <c r="AR69" s="14"/>
      <c r="AS69" s="14"/>
      <c r="AT69" s="14"/>
    </row>
    <row r="70" spans="1:52" x14ac:dyDescent="0.25">
      <c r="A70" s="14"/>
      <c r="B70" s="648" t="str">
        <f>IF(Settings!$AJ52="", "", Settings!$AJ52)</f>
        <v>Chris</v>
      </c>
      <c r="C70" s="649"/>
      <c r="D70" s="649"/>
      <c r="E70" s="649"/>
      <c r="F70" s="649"/>
      <c r="G70" s="649"/>
      <c r="H70" s="650"/>
      <c r="I70" s="681">
        <f>IF($B70="", "", IF(Settings!$AQ52="", Settings!$AQ$49, Settings!$AQ52))</f>
        <v>40</v>
      </c>
      <c r="J70" s="682"/>
      <c r="K70" s="683"/>
      <c r="L70" s="14"/>
      <c r="M70" s="645"/>
      <c r="N70" s="646"/>
      <c r="O70" s="646"/>
      <c r="P70" s="646"/>
      <c r="Q70" s="647"/>
      <c r="R70" s="14"/>
      <c r="S70" s="616">
        <f t="shared" ref="S70:S79" si="3">IF($M70="", $I70, $M70)</f>
        <v>40</v>
      </c>
      <c r="T70" s="617"/>
      <c r="U70" s="617"/>
      <c r="V70" s="617"/>
      <c r="W70" s="618"/>
      <c r="X70" s="14"/>
      <c r="Y70" s="592"/>
      <c r="Z70" s="593"/>
      <c r="AA70" s="593"/>
      <c r="AB70" s="593"/>
      <c r="AC70" s="594"/>
      <c r="AD70" s="14"/>
      <c r="AE70" s="14"/>
      <c r="AF70" s="14"/>
      <c r="AG70" s="14"/>
      <c r="AH70" s="590" t="s">
        <v>261</v>
      </c>
      <c r="AI70" s="590"/>
      <c r="AJ70" s="590"/>
      <c r="AK70" s="590"/>
      <c r="AL70" s="590"/>
      <c r="AM70" s="590"/>
      <c r="AN70" s="590"/>
      <c r="AO70" s="590"/>
      <c r="AP70" s="590"/>
      <c r="AQ70" s="590"/>
      <c r="AR70" s="590"/>
      <c r="AS70" s="590"/>
      <c r="AT70" s="14"/>
      <c r="AZ70" s="12">
        <f>IF($B70="", "", ROUND($S70*$Y70*24, 2))</f>
        <v>0</v>
      </c>
    </row>
    <row r="71" spans="1:52" x14ac:dyDescent="0.25">
      <c r="A71" s="14"/>
      <c r="B71" s="625" t="str">
        <f>IF(Settings!$AJ53="", "", Settings!$AJ53)</f>
        <v>Ann</v>
      </c>
      <c r="C71" s="626"/>
      <c r="D71" s="626"/>
      <c r="E71" s="626"/>
      <c r="F71" s="626"/>
      <c r="G71" s="626"/>
      <c r="H71" s="627"/>
      <c r="I71" s="651">
        <f>IF($B71="", "", IF(Settings!$AQ53="", Settings!$AQ$49, Settings!$AQ53))</f>
        <v>40</v>
      </c>
      <c r="J71" s="652"/>
      <c r="K71" s="653"/>
      <c r="L71" s="14"/>
      <c r="M71" s="598"/>
      <c r="N71" s="599"/>
      <c r="O71" s="599"/>
      <c r="P71" s="599"/>
      <c r="Q71" s="600"/>
      <c r="R71" s="14"/>
      <c r="S71" s="619">
        <f t="shared" si="3"/>
        <v>40</v>
      </c>
      <c r="T71" s="620"/>
      <c r="U71" s="620"/>
      <c r="V71" s="620"/>
      <c r="W71" s="621"/>
      <c r="X71" s="14"/>
      <c r="Y71" s="595"/>
      <c r="Z71" s="596"/>
      <c r="AA71" s="596"/>
      <c r="AB71" s="596"/>
      <c r="AC71" s="597"/>
      <c r="AD71" s="14"/>
      <c r="AE71" s="14"/>
      <c r="AF71" s="14"/>
      <c r="AG71" s="14"/>
      <c r="AH71" s="503" t="s">
        <v>258</v>
      </c>
      <c r="AI71" s="504"/>
      <c r="AJ71" s="504"/>
      <c r="AK71" s="504"/>
      <c r="AL71" s="504"/>
      <c r="AM71" s="504"/>
      <c r="AN71" s="504"/>
      <c r="AO71" s="505"/>
      <c r="AP71" s="666">
        <f>IF(Settings!$AQ63="", 1, Settings!$AQ63)</f>
        <v>1.5</v>
      </c>
      <c r="AQ71" s="667"/>
      <c r="AR71" s="667"/>
      <c r="AS71" s="668"/>
      <c r="AT71" s="14"/>
      <c r="AZ71" s="76">
        <f t="shared" ref="AZ71:AZ79" si="4">IF($B71="", "", ROUND($S71*$Y71*24, 2))</f>
        <v>0</v>
      </c>
    </row>
    <row r="72" spans="1:52" x14ac:dyDescent="0.25">
      <c r="A72" s="14"/>
      <c r="B72" s="625" t="str">
        <f>IF(Settings!$AJ54="", "", Settings!$AJ54)</f>
        <v>Sean</v>
      </c>
      <c r="C72" s="626"/>
      <c r="D72" s="626"/>
      <c r="E72" s="626"/>
      <c r="F72" s="626"/>
      <c r="G72" s="626"/>
      <c r="H72" s="627"/>
      <c r="I72" s="651">
        <f>IF($B72="", "", IF(Settings!$AQ54="", Settings!$AQ$49, Settings!$AQ54))</f>
        <v>20</v>
      </c>
      <c r="J72" s="652"/>
      <c r="K72" s="653"/>
      <c r="L72" s="14"/>
      <c r="M72" s="598"/>
      <c r="N72" s="599"/>
      <c r="O72" s="599"/>
      <c r="P72" s="599"/>
      <c r="Q72" s="600"/>
      <c r="R72" s="14"/>
      <c r="S72" s="619">
        <f t="shared" si="3"/>
        <v>20</v>
      </c>
      <c r="T72" s="620"/>
      <c r="U72" s="620"/>
      <c r="V72" s="620"/>
      <c r="W72" s="621"/>
      <c r="X72" s="14"/>
      <c r="Y72" s="595"/>
      <c r="Z72" s="596"/>
      <c r="AA72" s="596"/>
      <c r="AB72" s="596"/>
      <c r="AC72" s="597"/>
      <c r="AD72" s="14"/>
      <c r="AE72" s="14"/>
      <c r="AF72" s="14"/>
      <c r="AG72" s="14"/>
      <c r="AH72" s="590" t="s">
        <v>261</v>
      </c>
      <c r="AI72" s="590"/>
      <c r="AJ72" s="590"/>
      <c r="AK72" s="590"/>
      <c r="AL72" s="590"/>
      <c r="AM72" s="590"/>
      <c r="AN72" s="590"/>
      <c r="AO72" s="590"/>
      <c r="AP72" s="590"/>
      <c r="AQ72" s="590"/>
      <c r="AR72" s="590"/>
      <c r="AS72" s="590"/>
      <c r="AT72" s="14"/>
      <c r="AZ72" s="76">
        <f t="shared" si="4"/>
        <v>0</v>
      </c>
    </row>
    <row r="73" spans="1:52" x14ac:dyDescent="0.25">
      <c r="A73" s="14"/>
      <c r="B73" s="625" t="str">
        <f>IF(Settings!$AJ55="", "", Settings!$AJ55)</f>
        <v>Kim</v>
      </c>
      <c r="C73" s="626"/>
      <c r="D73" s="626"/>
      <c r="E73" s="626"/>
      <c r="F73" s="626"/>
      <c r="G73" s="626"/>
      <c r="H73" s="627"/>
      <c r="I73" s="651">
        <f>IF($B73="", "", IF(Settings!$AQ55="", Settings!$AQ$49, Settings!$AQ55))</f>
        <v>20</v>
      </c>
      <c r="J73" s="652"/>
      <c r="K73" s="653"/>
      <c r="L73" s="14"/>
      <c r="M73" s="598"/>
      <c r="N73" s="599"/>
      <c r="O73" s="599"/>
      <c r="P73" s="599"/>
      <c r="Q73" s="600"/>
      <c r="R73" s="14"/>
      <c r="S73" s="619">
        <f t="shared" si="3"/>
        <v>20</v>
      </c>
      <c r="T73" s="620"/>
      <c r="U73" s="620"/>
      <c r="V73" s="620"/>
      <c r="W73" s="621"/>
      <c r="X73" s="14"/>
      <c r="Y73" s="595"/>
      <c r="Z73" s="596"/>
      <c r="AA73" s="596"/>
      <c r="AB73" s="596"/>
      <c r="AC73" s="597"/>
      <c r="AD73" s="14"/>
      <c r="AE73" s="14"/>
      <c r="AF73" s="14"/>
      <c r="AG73" s="14"/>
      <c r="AH73" s="503" t="s">
        <v>259</v>
      </c>
      <c r="AI73" s="504"/>
      <c r="AJ73" s="504"/>
      <c r="AK73" s="504"/>
      <c r="AL73" s="504"/>
      <c r="AM73" s="504"/>
      <c r="AN73" s="504"/>
      <c r="AO73" s="505"/>
      <c r="AP73" s="666">
        <f>IF(Settings!$AQ65="", 1, Settings!$AQ65)</f>
        <v>1.5</v>
      </c>
      <c r="AQ73" s="667"/>
      <c r="AR73" s="667"/>
      <c r="AS73" s="668"/>
      <c r="AT73" s="14"/>
      <c r="AZ73" s="76">
        <f t="shared" si="4"/>
        <v>0</v>
      </c>
    </row>
    <row r="74" spans="1:52" x14ac:dyDescent="0.25">
      <c r="A74" s="14"/>
      <c r="B74" s="625" t="str">
        <f>IF(Settings!$AJ56="", "", Settings!$AJ56)</f>
        <v/>
      </c>
      <c r="C74" s="626"/>
      <c r="D74" s="626"/>
      <c r="E74" s="626"/>
      <c r="F74" s="626"/>
      <c r="G74" s="626"/>
      <c r="H74" s="627"/>
      <c r="I74" s="651" t="str">
        <f>IF($B74="", "", IF(Settings!$AQ56="", Settings!$AQ$49, Settings!$AQ56))</f>
        <v/>
      </c>
      <c r="J74" s="652"/>
      <c r="K74" s="653"/>
      <c r="L74" s="14"/>
      <c r="M74" s="598"/>
      <c r="N74" s="599"/>
      <c r="O74" s="599"/>
      <c r="P74" s="599"/>
      <c r="Q74" s="600"/>
      <c r="R74" s="14"/>
      <c r="S74" s="619" t="str">
        <f t="shared" si="3"/>
        <v/>
      </c>
      <c r="T74" s="620"/>
      <c r="U74" s="620"/>
      <c r="V74" s="620"/>
      <c r="W74" s="621"/>
      <c r="X74" s="14"/>
      <c r="Y74" s="595"/>
      <c r="Z74" s="596"/>
      <c r="AA74" s="596"/>
      <c r="AB74" s="596"/>
      <c r="AC74" s="597"/>
      <c r="AD74" s="14"/>
      <c r="AE74" s="14"/>
      <c r="AF74" s="14"/>
      <c r="AG74" s="14"/>
      <c r="AH74" s="14"/>
      <c r="AI74" s="14"/>
      <c r="AJ74" s="14"/>
      <c r="AK74" s="14"/>
      <c r="AL74" s="14"/>
      <c r="AM74" s="14"/>
      <c r="AN74" s="14"/>
      <c r="AO74" s="14"/>
      <c r="AP74" s="14"/>
      <c r="AQ74" s="14"/>
      <c r="AR74" s="14"/>
      <c r="AS74" s="14"/>
      <c r="AT74" s="14"/>
      <c r="AZ74" s="76" t="str">
        <f t="shared" si="4"/>
        <v/>
      </c>
    </row>
    <row r="75" spans="1:52" x14ac:dyDescent="0.25">
      <c r="A75" s="14"/>
      <c r="B75" s="625" t="str">
        <f>IF(Settings!$AJ57="", "", Settings!$AJ57)</f>
        <v/>
      </c>
      <c r="C75" s="626"/>
      <c r="D75" s="626"/>
      <c r="E75" s="626"/>
      <c r="F75" s="626"/>
      <c r="G75" s="626"/>
      <c r="H75" s="627"/>
      <c r="I75" s="651" t="str">
        <f>IF($B75="", "", IF(Settings!$AQ57="", Settings!$AQ$49, Settings!$AQ57))</f>
        <v/>
      </c>
      <c r="J75" s="652"/>
      <c r="K75" s="653"/>
      <c r="L75" s="14"/>
      <c r="M75" s="598"/>
      <c r="N75" s="599"/>
      <c r="O75" s="599"/>
      <c r="P75" s="599"/>
      <c r="Q75" s="600"/>
      <c r="R75" s="14"/>
      <c r="S75" s="619" t="str">
        <f t="shared" si="3"/>
        <v/>
      </c>
      <c r="T75" s="620"/>
      <c r="U75" s="620"/>
      <c r="V75" s="620"/>
      <c r="W75" s="621"/>
      <c r="X75" s="14"/>
      <c r="Y75" s="595"/>
      <c r="Z75" s="596"/>
      <c r="AA75" s="596"/>
      <c r="AB75" s="596"/>
      <c r="AC75" s="597"/>
      <c r="AD75" s="14"/>
      <c r="AE75" s="14"/>
      <c r="AF75" s="14"/>
      <c r="AG75" s="14"/>
      <c r="AH75" s="590" t="s">
        <v>260</v>
      </c>
      <c r="AI75" s="590"/>
      <c r="AJ75" s="590"/>
      <c r="AK75" s="590"/>
      <c r="AL75" s="590"/>
      <c r="AM75" s="590"/>
      <c r="AN75" s="590"/>
      <c r="AO75" s="590"/>
      <c r="AP75" s="590"/>
      <c r="AQ75" s="590"/>
      <c r="AR75" s="590"/>
      <c r="AS75" s="590"/>
      <c r="AT75" s="14"/>
      <c r="AZ75" s="76" t="str">
        <f t="shared" si="4"/>
        <v/>
      </c>
    </row>
    <row r="76" spans="1:52" x14ac:dyDescent="0.25">
      <c r="A76" s="14"/>
      <c r="B76" s="625" t="str">
        <f>IF(Settings!$AJ58="", "", Settings!$AJ58)</f>
        <v/>
      </c>
      <c r="C76" s="626"/>
      <c r="D76" s="626"/>
      <c r="E76" s="626"/>
      <c r="F76" s="626"/>
      <c r="G76" s="626"/>
      <c r="H76" s="627"/>
      <c r="I76" s="651" t="str">
        <f>IF($B76="", "", IF(Settings!$AQ58="", Settings!$AQ$49, Settings!$AQ58))</f>
        <v/>
      </c>
      <c r="J76" s="652"/>
      <c r="K76" s="653"/>
      <c r="L76" s="14"/>
      <c r="M76" s="598"/>
      <c r="N76" s="599"/>
      <c r="O76" s="599"/>
      <c r="P76" s="599"/>
      <c r="Q76" s="600"/>
      <c r="R76" s="14"/>
      <c r="S76" s="619" t="str">
        <f t="shared" si="3"/>
        <v/>
      </c>
      <c r="T76" s="620"/>
      <c r="U76" s="620"/>
      <c r="V76" s="620"/>
      <c r="W76" s="621"/>
      <c r="X76" s="14"/>
      <c r="Y76" s="595"/>
      <c r="Z76" s="596"/>
      <c r="AA76" s="596"/>
      <c r="AB76" s="596"/>
      <c r="AC76" s="597"/>
      <c r="AD76" s="14"/>
      <c r="AE76" s="14"/>
      <c r="AF76" s="14"/>
      <c r="AG76" s="14"/>
      <c r="AH76" s="525" t="s">
        <v>258</v>
      </c>
      <c r="AI76" s="526"/>
      <c r="AJ76" s="526"/>
      <c r="AK76" s="526"/>
      <c r="AL76" s="526"/>
      <c r="AM76" s="526"/>
      <c r="AN76" s="526"/>
      <c r="AO76" s="533"/>
      <c r="AP76" s="669"/>
      <c r="AQ76" s="670"/>
      <c r="AR76" s="670"/>
      <c r="AS76" s="671"/>
      <c r="AT76" s="14"/>
      <c r="AZ76" s="76" t="str">
        <f t="shared" si="4"/>
        <v/>
      </c>
    </row>
    <row r="77" spans="1:52" x14ac:dyDescent="0.25">
      <c r="A77" s="14"/>
      <c r="B77" s="625" t="str">
        <f>IF(Settings!$AJ59="", "", Settings!$AJ59)</f>
        <v/>
      </c>
      <c r="C77" s="626"/>
      <c r="D77" s="626"/>
      <c r="E77" s="626"/>
      <c r="F77" s="626"/>
      <c r="G77" s="626"/>
      <c r="H77" s="627"/>
      <c r="I77" s="651" t="str">
        <f>IF($B77="", "", IF(Settings!$AQ59="", Settings!$AQ$49, Settings!$AQ59))</f>
        <v/>
      </c>
      <c r="J77" s="652"/>
      <c r="K77" s="653"/>
      <c r="L77" s="14"/>
      <c r="M77" s="598"/>
      <c r="N77" s="599"/>
      <c r="O77" s="599"/>
      <c r="P77" s="599"/>
      <c r="Q77" s="600"/>
      <c r="R77" s="14"/>
      <c r="S77" s="619" t="str">
        <f t="shared" si="3"/>
        <v/>
      </c>
      <c r="T77" s="620"/>
      <c r="U77" s="620"/>
      <c r="V77" s="620"/>
      <c r="W77" s="621"/>
      <c r="X77" s="14"/>
      <c r="Y77" s="595"/>
      <c r="Z77" s="596"/>
      <c r="AA77" s="596"/>
      <c r="AB77" s="596"/>
      <c r="AC77" s="597"/>
      <c r="AD77" s="14"/>
      <c r="AE77" s="14"/>
      <c r="AF77" s="14"/>
      <c r="AG77" s="14"/>
      <c r="AH77" s="590" t="s">
        <v>260</v>
      </c>
      <c r="AI77" s="590"/>
      <c r="AJ77" s="590"/>
      <c r="AK77" s="590"/>
      <c r="AL77" s="590"/>
      <c r="AM77" s="590"/>
      <c r="AN77" s="590"/>
      <c r="AO77" s="590"/>
      <c r="AP77" s="590"/>
      <c r="AQ77" s="590"/>
      <c r="AR77" s="590"/>
      <c r="AS77" s="590"/>
      <c r="AT77" s="14"/>
      <c r="AZ77" s="76" t="str">
        <f t="shared" si="4"/>
        <v/>
      </c>
    </row>
    <row r="78" spans="1:52" x14ac:dyDescent="0.25">
      <c r="A78" s="14"/>
      <c r="B78" s="625" t="str">
        <f>IF(Settings!$AJ60="", "", Settings!$AJ60)</f>
        <v/>
      </c>
      <c r="C78" s="626"/>
      <c r="D78" s="626"/>
      <c r="E78" s="626"/>
      <c r="F78" s="626"/>
      <c r="G78" s="626"/>
      <c r="H78" s="627"/>
      <c r="I78" s="651" t="str">
        <f>IF($B78="", "", IF(Settings!$AQ60="", Settings!$AQ$49, Settings!$AQ60))</f>
        <v/>
      </c>
      <c r="J78" s="652"/>
      <c r="K78" s="653"/>
      <c r="L78" s="14"/>
      <c r="M78" s="598"/>
      <c r="N78" s="599"/>
      <c r="O78" s="599"/>
      <c r="P78" s="599"/>
      <c r="Q78" s="600"/>
      <c r="R78" s="14"/>
      <c r="S78" s="619" t="str">
        <f t="shared" si="3"/>
        <v/>
      </c>
      <c r="T78" s="620"/>
      <c r="U78" s="620"/>
      <c r="V78" s="620"/>
      <c r="W78" s="621"/>
      <c r="X78" s="14"/>
      <c r="Y78" s="595"/>
      <c r="Z78" s="596"/>
      <c r="AA78" s="596"/>
      <c r="AB78" s="596"/>
      <c r="AC78" s="597"/>
      <c r="AD78" s="14"/>
      <c r="AE78" s="14"/>
      <c r="AF78" s="14"/>
      <c r="AG78" s="14"/>
      <c r="AH78" s="525" t="s">
        <v>259</v>
      </c>
      <c r="AI78" s="526"/>
      <c r="AJ78" s="526"/>
      <c r="AK78" s="526"/>
      <c r="AL78" s="526"/>
      <c r="AM78" s="526"/>
      <c r="AN78" s="526"/>
      <c r="AO78" s="533"/>
      <c r="AP78" s="669"/>
      <c r="AQ78" s="670"/>
      <c r="AR78" s="670"/>
      <c r="AS78" s="671"/>
      <c r="AT78" s="14"/>
      <c r="AZ78" s="76" t="str">
        <f t="shared" si="4"/>
        <v/>
      </c>
    </row>
    <row r="79" spans="1:52" x14ac:dyDescent="0.25">
      <c r="A79" s="14"/>
      <c r="B79" s="639" t="str">
        <f>IF(Settings!$AJ61="", "", Settings!$AJ61)</f>
        <v/>
      </c>
      <c r="C79" s="640"/>
      <c r="D79" s="640"/>
      <c r="E79" s="640"/>
      <c r="F79" s="640"/>
      <c r="G79" s="640"/>
      <c r="H79" s="641"/>
      <c r="I79" s="678" t="str">
        <f>IF($B79="", "", IF(Settings!$AQ61="", Settings!$AQ$49, Settings!$AQ61))</f>
        <v/>
      </c>
      <c r="J79" s="679"/>
      <c r="K79" s="680"/>
      <c r="L79" s="14"/>
      <c r="M79" s="654"/>
      <c r="N79" s="655"/>
      <c r="O79" s="655"/>
      <c r="P79" s="655"/>
      <c r="Q79" s="656"/>
      <c r="R79" s="14"/>
      <c r="S79" s="622" t="str">
        <f t="shared" si="3"/>
        <v/>
      </c>
      <c r="T79" s="623"/>
      <c r="U79" s="623"/>
      <c r="V79" s="623"/>
      <c r="W79" s="624"/>
      <c r="X79" s="14"/>
      <c r="Y79" s="610"/>
      <c r="Z79" s="611"/>
      <c r="AA79" s="611"/>
      <c r="AB79" s="611"/>
      <c r="AC79" s="612"/>
      <c r="AD79" s="14"/>
      <c r="AE79" s="14"/>
      <c r="AF79" s="14"/>
      <c r="AG79" s="14"/>
      <c r="AH79" s="14"/>
      <c r="AI79" s="14"/>
      <c r="AJ79" s="14"/>
      <c r="AK79" s="14"/>
      <c r="AL79" s="14"/>
      <c r="AM79" s="14"/>
      <c r="AN79" s="14"/>
      <c r="AO79" s="14"/>
      <c r="AP79" s="14"/>
      <c r="AQ79" s="14"/>
      <c r="AR79" s="14"/>
      <c r="AS79" s="14"/>
      <c r="AT79" s="14"/>
      <c r="AZ79" s="13" t="str">
        <f t="shared" si="4"/>
        <v/>
      </c>
    </row>
    <row r="80" spans="1:52"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Z80" s="79" t="e">
        <f>SUM($AZ$70:$AZ$79)/(SUM($Y$70:$Y$79)*24)</f>
        <v>#DIV/0!</v>
      </c>
    </row>
    <row r="81" spans="1:52" x14ac:dyDescent="0.25">
      <c r="A81" s="14"/>
      <c r="B81" s="601" t="s">
        <v>421</v>
      </c>
      <c r="C81" s="602"/>
      <c r="D81" s="602"/>
      <c r="E81" s="602"/>
      <c r="F81" s="602"/>
      <c r="G81" s="602"/>
      <c r="H81" s="602"/>
      <c r="I81" s="602"/>
      <c r="J81" s="602"/>
      <c r="K81" s="602"/>
      <c r="L81" s="602"/>
      <c r="M81" s="602"/>
      <c r="N81" s="602"/>
      <c r="O81" s="602"/>
      <c r="P81" s="602"/>
      <c r="Q81" s="602"/>
      <c r="R81" s="602"/>
      <c r="S81" s="602"/>
      <c r="T81" s="602"/>
      <c r="U81" s="602"/>
      <c r="V81" s="602"/>
      <c r="W81" s="602"/>
      <c r="X81" s="602"/>
      <c r="Y81" s="602"/>
      <c r="Z81" s="602"/>
      <c r="AA81" s="602"/>
      <c r="AB81" s="602"/>
      <c r="AC81" s="603"/>
      <c r="AD81" s="14"/>
      <c r="AE81" s="14"/>
      <c r="AF81" s="14"/>
      <c r="AG81" s="14"/>
      <c r="AH81" s="590" t="s">
        <v>262</v>
      </c>
      <c r="AI81" s="590"/>
      <c r="AJ81" s="590"/>
      <c r="AK81" s="590"/>
      <c r="AL81" s="590"/>
      <c r="AM81" s="590"/>
      <c r="AN81" s="590"/>
      <c r="AO81" s="590"/>
      <c r="AP81" s="590"/>
      <c r="AQ81" s="590"/>
      <c r="AR81" s="590"/>
      <c r="AS81" s="590"/>
      <c r="AT81" s="14"/>
    </row>
    <row r="82" spans="1:52" x14ac:dyDescent="0.25">
      <c r="A82" s="14"/>
      <c r="B82" s="604"/>
      <c r="C82" s="605"/>
      <c r="D82" s="605"/>
      <c r="E82" s="605"/>
      <c r="F82" s="605"/>
      <c r="G82" s="605"/>
      <c r="H82" s="605"/>
      <c r="I82" s="605"/>
      <c r="J82" s="605"/>
      <c r="K82" s="605"/>
      <c r="L82" s="605"/>
      <c r="M82" s="605"/>
      <c r="N82" s="605"/>
      <c r="O82" s="605"/>
      <c r="P82" s="605"/>
      <c r="Q82" s="605"/>
      <c r="R82" s="605"/>
      <c r="S82" s="605"/>
      <c r="T82" s="605"/>
      <c r="U82" s="605"/>
      <c r="V82" s="605"/>
      <c r="W82" s="605"/>
      <c r="X82" s="605"/>
      <c r="Y82" s="605"/>
      <c r="Z82" s="605"/>
      <c r="AA82" s="605"/>
      <c r="AB82" s="605"/>
      <c r="AC82" s="606"/>
      <c r="AD82" s="14"/>
      <c r="AE82" s="14"/>
      <c r="AF82" s="14"/>
      <c r="AG82" s="14"/>
      <c r="AH82" s="503" t="s">
        <v>258</v>
      </c>
      <c r="AI82" s="504"/>
      <c r="AJ82" s="504"/>
      <c r="AK82" s="504"/>
      <c r="AL82" s="504"/>
      <c r="AM82" s="504"/>
      <c r="AN82" s="504"/>
      <c r="AO82" s="505"/>
      <c r="AP82" s="749">
        <f>IF(AP76="", AP71, AP76)</f>
        <v>1.5</v>
      </c>
      <c r="AQ82" s="750"/>
      <c r="AR82" s="750"/>
      <c r="AS82" s="751"/>
      <c r="AT82" s="14"/>
    </row>
    <row r="83" spans="1:52" x14ac:dyDescent="0.25">
      <c r="A83" s="14"/>
      <c r="B83" s="604"/>
      <c r="C83" s="605"/>
      <c r="D83" s="605"/>
      <c r="E83" s="605"/>
      <c r="F83" s="605"/>
      <c r="G83" s="605"/>
      <c r="H83" s="605"/>
      <c r="I83" s="605"/>
      <c r="J83" s="605"/>
      <c r="K83" s="605"/>
      <c r="L83" s="605"/>
      <c r="M83" s="605"/>
      <c r="N83" s="605"/>
      <c r="O83" s="605"/>
      <c r="P83" s="605"/>
      <c r="Q83" s="605"/>
      <c r="R83" s="605"/>
      <c r="S83" s="605"/>
      <c r="T83" s="605"/>
      <c r="U83" s="605"/>
      <c r="V83" s="605"/>
      <c r="W83" s="605"/>
      <c r="X83" s="605"/>
      <c r="Y83" s="605"/>
      <c r="Z83" s="605"/>
      <c r="AA83" s="605"/>
      <c r="AB83" s="605"/>
      <c r="AC83" s="606"/>
      <c r="AD83" s="14"/>
      <c r="AE83" s="14"/>
      <c r="AF83" s="14"/>
      <c r="AG83" s="14"/>
      <c r="AH83" s="590" t="s">
        <v>262</v>
      </c>
      <c r="AI83" s="590"/>
      <c r="AJ83" s="590"/>
      <c r="AK83" s="590"/>
      <c r="AL83" s="590"/>
      <c r="AM83" s="590"/>
      <c r="AN83" s="590"/>
      <c r="AO83" s="590"/>
      <c r="AP83" s="590"/>
      <c r="AQ83" s="590"/>
      <c r="AR83" s="590"/>
      <c r="AS83" s="590"/>
      <c r="AT83" s="14"/>
    </row>
    <row r="84" spans="1:52" x14ac:dyDescent="0.25">
      <c r="A84" s="14"/>
      <c r="B84" s="607"/>
      <c r="C84" s="608"/>
      <c r="D84" s="608"/>
      <c r="E84" s="608"/>
      <c r="F84" s="608"/>
      <c r="G84" s="608"/>
      <c r="H84" s="608"/>
      <c r="I84" s="608"/>
      <c r="J84" s="608"/>
      <c r="K84" s="608"/>
      <c r="L84" s="608"/>
      <c r="M84" s="608"/>
      <c r="N84" s="608"/>
      <c r="O84" s="608"/>
      <c r="P84" s="608"/>
      <c r="Q84" s="608"/>
      <c r="R84" s="608"/>
      <c r="S84" s="608"/>
      <c r="T84" s="608"/>
      <c r="U84" s="608"/>
      <c r="V84" s="608"/>
      <c r="W84" s="608"/>
      <c r="X84" s="608"/>
      <c r="Y84" s="608"/>
      <c r="Z84" s="608"/>
      <c r="AA84" s="608"/>
      <c r="AB84" s="608"/>
      <c r="AC84" s="609"/>
      <c r="AD84" s="14"/>
      <c r="AE84" s="14"/>
      <c r="AF84" s="14"/>
      <c r="AG84" s="14"/>
      <c r="AH84" s="503" t="s">
        <v>259</v>
      </c>
      <c r="AI84" s="504"/>
      <c r="AJ84" s="504"/>
      <c r="AK84" s="504"/>
      <c r="AL84" s="504"/>
      <c r="AM84" s="504"/>
      <c r="AN84" s="504"/>
      <c r="AO84" s="505"/>
      <c r="AP84" s="749">
        <f>IF(AP78="", AP73, AP78)</f>
        <v>1.5</v>
      </c>
      <c r="AQ84" s="750"/>
      <c r="AR84" s="750"/>
      <c r="AS84" s="751"/>
      <c r="AT84" s="14"/>
    </row>
    <row r="85" spans="1:52"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row>
    <row r="86" spans="1:52"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row>
    <row r="87" spans="1:52" x14ac:dyDescent="0.25">
      <c r="A87" s="14"/>
      <c r="B87" s="723" t="s">
        <v>298</v>
      </c>
      <c r="C87" s="724"/>
      <c r="D87" s="724"/>
      <c r="E87" s="724"/>
      <c r="F87" s="724"/>
      <c r="G87" s="724"/>
      <c r="H87" s="724"/>
      <c r="I87" s="724"/>
      <c r="J87" s="724"/>
      <c r="K87" s="724"/>
      <c r="L87" s="724"/>
      <c r="M87" s="724"/>
      <c r="N87" s="724"/>
      <c r="O87" s="724"/>
      <c r="P87" s="724"/>
      <c r="Q87" s="724"/>
      <c r="R87" s="724"/>
      <c r="S87" s="724"/>
      <c r="T87" s="724"/>
      <c r="U87" s="724"/>
      <c r="V87" s="724"/>
      <c r="W87" s="724"/>
      <c r="X87" s="724"/>
      <c r="Y87" s="724"/>
      <c r="Z87" s="724"/>
      <c r="AA87" s="724"/>
      <c r="AB87" s="724"/>
      <c r="AC87" s="724"/>
      <c r="AD87" s="724"/>
      <c r="AE87" s="724"/>
      <c r="AF87" s="724"/>
      <c r="AG87" s="724"/>
      <c r="AH87" s="724"/>
      <c r="AI87" s="724"/>
      <c r="AJ87" s="724"/>
      <c r="AK87" s="724"/>
      <c r="AL87" s="724"/>
      <c r="AM87" s="724"/>
      <c r="AN87" s="724"/>
      <c r="AO87" s="724"/>
      <c r="AP87" s="724"/>
      <c r="AQ87" s="724"/>
      <c r="AR87" s="724"/>
      <c r="AS87" s="725"/>
      <c r="AT87" s="14"/>
    </row>
    <row r="88" spans="1:52" x14ac:dyDescent="0.25">
      <c r="A88" s="14"/>
      <c r="B88" s="279"/>
      <c r="C88" s="280"/>
      <c r="D88" s="280"/>
      <c r="E88" s="280"/>
      <c r="F88" s="280"/>
      <c r="G88" s="280"/>
      <c r="H88" s="280"/>
      <c r="I88" s="280"/>
      <c r="J88" s="280"/>
      <c r="K88" s="280"/>
      <c r="L88" s="280"/>
      <c r="M88" s="280"/>
      <c r="N88" s="280"/>
      <c r="O88" s="752" t="s">
        <v>308</v>
      </c>
      <c r="P88" s="752"/>
      <c r="Q88" s="752"/>
      <c r="R88" s="752"/>
      <c r="S88" s="280"/>
      <c r="T88" s="280"/>
      <c r="U88" s="280"/>
      <c r="V88" s="280"/>
      <c r="W88" s="280"/>
      <c r="X88" s="280"/>
      <c r="Y88" s="752" t="s">
        <v>307</v>
      </c>
      <c r="Z88" s="752"/>
      <c r="AA88" s="752"/>
      <c r="AB88" s="752"/>
      <c r="AC88" s="752"/>
      <c r="AD88" s="752"/>
      <c r="AE88" s="752"/>
      <c r="AF88" s="752"/>
      <c r="AG88" s="280"/>
      <c r="AH88" s="280"/>
      <c r="AI88" s="280"/>
      <c r="AJ88" s="280"/>
      <c r="AK88" s="752" t="s">
        <v>308</v>
      </c>
      <c r="AL88" s="752"/>
      <c r="AM88" s="752"/>
      <c r="AN88" s="752"/>
      <c r="AO88" s="280"/>
      <c r="AP88" s="280"/>
      <c r="AQ88" s="280"/>
      <c r="AR88" s="280"/>
      <c r="AS88" s="281"/>
      <c r="AT88" s="14"/>
    </row>
    <row r="89" spans="1:52" x14ac:dyDescent="0.25">
      <c r="A89" s="14"/>
      <c r="B89" s="282"/>
      <c r="C89" s="503" t="s">
        <v>299</v>
      </c>
      <c r="D89" s="504"/>
      <c r="E89" s="504"/>
      <c r="F89" s="504"/>
      <c r="G89" s="504"/>
      <c r="H89" s="504"/>
      <c r="I89" s="504"/>
      <c r="J89" s="505"/>
      <c r="K89" s="503" t="s">
        <v>301</v>
      </c>
      <c r="L89" s="504"/>
      <c r="M89" s="504"/>
      <c r="N89" s="505"/>
      <c r="O89" s="525" t="s">
        <v>243</v>
      </c>
      <c r="P89" s="526"/>
      <c r="Q89" s="526"/>
      <c r="R89" s="533"/>
      <c r="S89" s="503" t="s">
        <v>302</v>
      </c>
      <c r="T89" s="504"/>
      <c r="U89" s="504"/>
      <c r="V89" s="505"/>
      <c r="W89" s="283"/>
      <c r="X89" s="283"/>
      <c r="Y89" s="525" t="s">
        <v>300</v>
      </c>
      <c r="Z89" s="526"/>
      <c r="AA89" s="526"/>
      <c r="AB89" s="526"/>
      <c r="AC89" s="526"/>
      <c r="AD89" s="526"/>
      <c r="AE89" s="526"/>
      <c r="AF89" s="533"/>
      <c r="AG89" s="503" t="s">
        <v>301</v>
      </c>
      <c r="AH89" s="504"/>
      <c r="AI89" s="504"/>
      <c r="AJ89" s="505"/>
      <c r="AK89" s="525" t="s">
        <v>243</v>
      </c>
      <c r="AL89" s="526"/>
      <c r="AM89" s="526"/>
      <c r="AN89" s="533"/>
      <c r="AO89" s="503" t="s">
        <v>302</v>
      </c>
      <c r="AP89" s="504"/>
      <c r="AQ89" s="504"/>
      <c r="AR89" s="505"/>
      <c r="AS89" s="284"/>
      <c r="AT89" s="14"/>
    </row>
    <row r="90" spans="1:52" x14ac:dyDescent="0.25">
      <c r="A90" s="14"/>
      <c r="B90" s="282"/>
      <c r="C90" s="535" t="str">
        <f>Dashboard!$AX31</f>
        <v>Budgeted Expenses</v>
      </c>
      <c r="D90" s="536"/>
      <c r="E90" s="536"/>
      <c r="F90" s="536"/>
      <c r="G90" s="536"/>
      <c r="H90" s="536"/>
      <c r="I90" s="536"/>
      <c r="J90" s="537"/>
      <c r="K90" s="735">
        <f>Dashboard!$AY$31</f>
        <v>550</v>
      </c>
      <c r="L90" s="736"/>
      <c r="M90" s="736"/>
      <c r="N90" s="737"/>
      <c r="O90" s="726"/>
      <c r="P90" s="727"/>
      <c r="Q90" s="727"/>
      <c r="R90" s="728"/>
      <c r="S90" s="735">
        <f>IF($O90="", $K90, $O90)</f>
        <v>550</v>
      </c>
      <c r="T90" s="736"/>
      <c r="U90" s="736"/>
      <c r="V90" s="737"/>
      <c r="W90" s="283"/>
      <c r="X90" s="283"/>
      <c r="Y90" s="645"/>
      <c r="Z90" s="646"/>
      <c r="AA90" s="646"/>
      <c r="AB90" s="646"/>
      <c r="AC90" s="646"/>
      <c r="AD90" s="646"/>
      <c r="AE90" s="646"/>
      <c r="AF90" s="647"/>
      <c r="AG90" s="735">
        <v>0</v>
      </c>
      <c r="AH90" s="736"/>
      <c r="AI90" s="736"/>
      <c r="AJ90" s="737"/>
      <c r="AK90" s="726"/>
      <c r="AL90" s="727"/>
      <c r="AM90" s="727"/>
      <c r="AN90" s="728"/>
      <c r="AO90" s="735">
        <f>IF($AG90="", $AG90, $AG90)</f>
        <v>0</v>
      </c>
      <c r="AP90" s="736"/>
      <c r="AQ90" s="736"/>
      <c r="AR90" s="737"/>
      <c r="AS90" s="284"/>
      <c r="AT90" s="14"/>
    </row>
    <row r="91" spans="1:52" x14ac:dyDescent="0.25">
      <c r="A91" s="14"/>
      <c r="B91" s="282"/>
      <c r="C91" s="538" t="str">
        <f>Dashboard!$AX29</f>
        <v>Time Worked</v>
      </c>
      <c r="D91" s="539"/>
      <c r="E91" s="539"/>
      <c r="F91" s="539"/>
      <c r="G91" s="539"/>
      <c r="H91" s="539"/>
      <c r="I91" s="539"/>
      <c r="J91" s="540"/>
      <c r="K91" s="717">
        <f>Dashboard!$AY$29</f>
        <v>2300</v>
      </c>
      <c r="L91" s="718"/>
      <c r="M91" s="718"/>
      <c r="N91" s="719"/>
      <c r="O91" s="729"/>
      <c r="P91" s="730"/>
      <c r="Q91" s="730"/>
      <c r="R91" s="731"/>
      <c r="S91" s="717">
        <f t="shared" ref="S91:S97" si="5">IF($O91="", $K91, $O91)</f>
        <v>2300</v>
      </c>
      <c r="T91" s="718"/>
      <c r="U91" s="718"/>
      <c r="V91" s="719"/>
      <c r="W91" s="283"/>
      <c r="X91" s="283"/>
      <c r="Y91" s="598"/>
      <c r="Z91" s="599"/>
      <c r="AA91" s="599"/>
      <c r="AB91" s="599"/>
      <c r="AC91" s="599"/>
      <c r="AD91" s="599"/>
      <c r="AE91" s="599"/>
      <c r="AF91" s="600"/>
      <c r="AG91" s="717">
        <v>0</v>
      </c>
      <c r="AH91" s="718"/>
      <c r="AI91" s="718"/>
      <c r="AJ91" s="719"/>
      <c r="AK91" s="729"/>
      <c r="AL91" s="730"/>
      <c r="AM91" s="730"/>
      <c r="AN91" s="731"/>
      <c r="AO91" s="717">
        <f t="shared" ref="AO91:AO92" si="6">IF($AG91="", $AG91, $AG91)</f>
        <v>0</v>
      </c>
      <c r="AP91" s="718"/>
      <c r="AQ91" s="718"/>
      <c r="AR91" s="719"/>
      <c r="AS91" s="284"/>
      <c r="AT91" s="14"/>
    </row>
    <row r="92" spans="1:52" x14ac:dyDescent="0.25">
      <c r="A92" s="14"/>
      <c r="B92" s="282"/>
      <c r="C92" s="538" t="str">
        <f>Dashboard!$AX30</f>
        <v>Staff Work</v>
      </c>
      <c r="D92" s="539"/>
      <c r="E92" s="539"/>
      <c r="F92" s="539"/>
      <c r="G92" s="539"/>
      <c r="H92" s="539"/>
      <c r="I92" s="539"/>
      <c r="J92" s="540"/>
      <c r="K92" s="717">
        <f>Dashboard!$AY$30</f>
        <v>0</v>
      </c>
      <c r="L92" s="718"/>
      <c r="M92" s="718"/>
      <c r="N92" s="719"/>
      <c r="O92" s="729"/>
      <c r="P92" s="730"/>
      <c r="Q92" s="730"/>
      <c r="R92" s="731"/>
      <c r="S92" s="717">
        <f t="shared" si="5"/>
        <v>0</v>
      </c>
      <c r="T92" s="718"/>
      <c r="U92" s="718"/>
      <c r="V92" s="719"/>
      <c r="W92" s="283"/>
      <c r="X92" s="283"/>
      <c r="Y92" s="654"/>
      <c r="Z92" s="655"/>
      <c r="AA92" s="655"/>
      <c r="AB92" s="655"/>
      <c r="AC92" s="655"/>
      <c r="AD92" s="655"/>
      <c r="AE92" s="655"/>
      <c r="AF92" s="656"/>
      <c r="AG92" s="720">
        <v>0</v>
      </c>
      <c r="AH92" s="721"/>
      <c r="AI92" s="721"/>
      <c r="AJ92" s="722"/>
      <c r="AK92" s="732"/>
      <c r="AL92" s="733"/>
      <c r="AM92" s="733"/>
      <c r="AN92" s="734"/>
      <c r="AO92" s="720">
        <f t="shared" si="6"/>
        <v>0</v>
      </c>
      <c r="AP92" s="721"/>
      <c r="AQ92" s="721"/>
      <c r="AR92" s="722"/>
      <c r="AS92" s="284"/>
      <c r="AT92" s="14"/>
    </row>
    <row r="93" spans="1:52" x14ac:dyDescent="0.25">
      <c r="A93" s="14"/>
      <c r="B93" s="282"/>
      <c r="C93" s="538" t="str">
        <f>Dashboard!$AX28</f>
        <v>Meeting Time</v>
      </c>
      <c r="D93" s="539"/>
      <c r="E93" s="539"/>
      <c r="F93" s="539"/>
      <c r="G93" s="539"/>
      <c r="H93" s="539"/>
      <c r="I93" s="539"/>
      <c r="J93" s="540"/>
      <c r="K93" s="717">
        <f>Dashboard!$AY$28</f>
        <v>500</v>
      </c>
      <c r="L93" s="718"/>
      <c r="M93" s="718"/>
      <c r="N93" s="719"/>
      <c r="O93" s="729"/>
      <c r="P93" s="730"/>
      <c r="Q93" s="730"/>
      <c r="R93" s="731"/>
      <c r="S93" s="717">
        <f t="shared" si="5"/>
        <v>500</v>
      </c>
      <c r="T93" s="718"/>
      <c r="U93" s="718"/>
      <c r="V93" s="719"/>
      <c r="W93" s="283"/>
      <c r="X93" s="283"/>
      <c r="Y93" s="283"/>
      <c r="Z93" s="283"/>
      <c r="AA93" s="283"/>
      <c r="AB93" s="283"/>
      <c r="AC93" s="283"/>
      <c r="AD93" s="283"/>
      <c r="AE93" s="283"/>
      <c r="AF93" s="283"/>
      <c r="AG93" s="283"/>
      <c r="AH93" s="283"/>
      <c r="AI93" s="283"/>
      <c r="AJ93" s="283"/>
      <c r="AK93" s="283"/>
      <c r="AL93" s="283"/>
      <c r="AM93" s="283"/>
      <c r="AN93" s="283"/>
      <c r="AO93" s="283"/>
      <c r="AP93" s="283"/>
      <c r="AQ93" s="283"/>
      <c r="AR93" s="283"/>
      <c r="AS93" s="284"/>
      <c r="AT93" s="14"/>
    </row>
    <row r="94" spans="1:52" x14ac:dyDescent="0.25">
      <c r="A94" s="14"/>
      <c r="B94" s="282"/>
      <c r="C94" s="538" t="str">
        <f>Dashboard!$AX24</f>
        <v>Client Contact Time</v>
      </c>
      <c r="D94" s="539"/>
      <c r="E94" s="539"/>
      <c r="F94" s="539"/>
      <c r="G94" s="539"/>
      <c r="H94" s="539"/>
      <c r="I94" s="539"/>
      <c r="J94" s="540"/>
      <c r="K94" s="717">
        <f>Dashboard!$AY$24</f>
        <v>80</v>
      </c>
      <c r="L94" s="718"/>
      <c r="M94" s="718"/>
      <c r="N94" s="719"/>
      <c r="O94" s="729"/>
      <c r="P94" s="730"/>
      <c r="Q94" s="730"/>
      <c r="R94" s="731"/>
      <c r="S94" s="717">
        <f t="shared" si="5"/>
        <v>80</v>
      </c>
      <c r="T94" s="718"/>
      <c r="U94" s="718"/>
      <c r="V94" s="719"/>
      <c r="W94" s="283"/>
      <c r="X94" s="283"/>
      <c r="Y94" s="745" t="s">
        <v>309</v>
      </c>
      <c r="Z94" s="745"/>
      <c r="AA94" s="745"/>
      <c r="AB94" s="745"/>
      <c r="AC94" s="745"/>
      <c r="AD94" s="745"/>
      <c r="AE94" s="745"/>
      <c r="AF94" s="283"/>
      <c r="AG94" s="503" t="s">
        <v>303</v>
      </c>
      <c r="AH94" s="504"/>
      <c r="AI94" s="504"/>
      <c r="AJ94" s="504"/>
      <c r="AK94" s="504"/>
      <c r="AL94" s="504"/>
      <c r="AM94" s="504"/>
      <c r="AN94" s="505"/>
      <c r="AO94" s="738">
        <f>SUM($S$90:$S$97)+SUM($AO$90:$AO$92)</f>
        <v>3705</v>
      </c>
      <c r="AP94" s="739"/>
      <c r="AQ94" s="739"/>
      <c r="AR94" s="740"/>
      <c r="AS94" s="284"/>
      <c r="AT94" s="14"/>
    </row>
    <row r="95" spans="1:52" x14ac:dyDescent="0.25">
      <c r="A95" s="14"/>
      <c r="B95" s="282"/>
      <c r="C95" s="538" t="str">
        <f>Dashboard!$AX27</f>
        <v>Meeting Travel Time</v>
      </c>
      <c r="D95" s="539"/>
      <c r="E95" s="539"/>
      <c r="F95" s="539"/>
      <c r="G95" s="539"/>
      <c r="H95" s="539"/>
      <c r="I95" s="539"/>
      <c r="J95" s="540"/>
      <c r="K95" s="717">
        <f>Dashboard!$AY$27</f>
        <v>100</v>
      </c>
      <c r="L95" s="718"/>
      <c r="M95" s="718"/>
      <c r="N95" s="719"/>
      <c r="O95" s="729"/>
      <c r="P95" s="730"/>
      <c r="Q95" s="730"/>
      <c r="R95" s="731"/>
      <c r="S95" s="717">
        <f t="shared" si="5"/>
        <v>100</v>
      </c>
      <c r="T95" s="718"/>
      <c r="U95" s="718"/>
      <c r="V95" s="719"/>
      <c r="W95" s="283"/>
      <c r="X95" s="283"/>
      <c r="Y95" s="745"/>
      <c r="Z95" s="745"/>
      <c r="AA95" s="745"/>
      <c r="AB95" s="745"/>
      <c r="AC95" s="745"/>
      <c r="AD95" s="745"/>
      <c r="AE95" s="745"/>
      <c r="AF95" s="283"/>
      <c r="AG95" s="525" t="s">
        <v>304</v>
      </c>
      <c r="AH95" s="526"/>
      <c r="AI95" s="526"/>
      <c r="AJ95" s="526"/>
      <c r="AK95" s="526"/>
      <c r="AL95" s="526"/>
      <c r="AM95" s="526"/>
      <c r="AN95" s="533"/>
      <c r="AO95" s="669"/>
      <c r="AP95" s="670"/>
      <c r="AQ95" s="670"/>
      <c r="AR95" s="671"/>
      <c r="AS95" s="284"/>
      <c r="AT95" s="14"/>
      <c r="AZ95" s="233">
        <f>$AO$94*$AO$95</f>
        <v>0</v>
      </c>
    </row>
    <row r="96" spans="1:52" x14ac:dyDescent="0.25">
      <c r="A96" s="14"/>
      <c r="B96" s="282"/>
      <c r="C96" s="538" t="str">
        <f>Dashboard!$AX26</f>
        <v>Meeting Travel Costs</v>
      </c>
      <c r="D96" s="539"/>
      <c r="E96" s="539"/>
      <c r="F96" s="539"/>
      <c r="G96" s="539"/>
      <c r="H96" s="539"/>
      <c r="I96" s="539"/>
      <c r="J96" s="540"/>
      <c r="K96" s="717">
        <f>Dashboard!$AY$26</f>
        <v>150</v>
      </c>
      <c r="L96" s="718"/>
      <c r="M96" s="718"/>
      <c r="N96" s="719"/>
      <c r="O96" s="729"/>
      <c r="P96" s="730"/>
      <c r="Q96" s="730"/>
      <c r="R96" s="731"/>
      <c r="S96" s="717">
        <f t="shared" si="5"/>
        <v>150</v>
      </c>
      <c r="T96" s="718"/>
      <c r="U96" s="718"/>
      <c r="V96" s="719"/>
      <c r="W96" s="283"/>
      <c r="X96" s="283"/>
      <c r="Y96" s="523" t="s">
        <v>306</v>
      </c>
      <c r="Z96" s="524"/>
      <c r="AA96" s="524"/>
      <c r="AB96" s="524"/>
      <c r="AC96" s="524"/>
      <c r="AD96" s="524"/>
      <c r="AE96" s="741"/>
      <c r="AF96" s="283"/>
      <c r="AG96" s="283"/>
      <c r="AH96" s="283"/>
      <c r="AI96" s="283"/>
      <c r="AJ96" s="283"/>
      <c r="AK96" s="283"/>
      <c r="AL96" s="283"/>
      <c r="AM96" s="283"/>
      <c r="AN96" s="283"/>
      <c r="AO96" s="283"/>
      <c r="AP96" s="283"/>
      <c r="AQ96" s="283"/>
      <c r="AR96" s="283"/>
      <c r="AS96" s="284"/>
      <c r="AT96" s="14"/>
    </row>
    <row r="97" spans="1:46" x14ac:dyDescent="0.25">
      <c r="A97" s="14"/>
      <c r="B97" s="282"/>
      <c r="C97" s="541" t="str">
        <f>Dashboard!$AX25</f>
        <v>Other Meeting Costs</v>
      </c>
      <c r="D97" s="542"/>
      <c r="E97" s="542"/>
      <c r="F97" s="542"/>
      <c r="G97" s="542"/>
      <c r="H97" s="542"/>
      <c r="I97" s="542"/>
      <c r="J97" s="543"/>
      <c r="K97" s="720">
        <f>Dashboard!$AY$25</f>
        <v>25</v>
      </c>
      <c r="L97" s="721"/>
      <c r="M97" s="721"/>
      <c r="N97" s="722"/>
      <c r="O97" s="732"/>
      <c r="P97" s="733"/>
      <c r="Q97" s="733"/>
      <c r="R97" s="734"/>
      <c r="S97" s="720">
        <f t="shared" si="5"/>
        <v>25</v>
      </c>
      <c r="T97" s="721"/>
      <c r="U97" s="721"/>
      <c r="V97" s="722"/>
      <c r="W97" s="283"/>
      <c r="X97" s="283"/>
      <c r="Y97" s="742">
        <v>4600</v>
      </c>
      <c r="Z97" s="743"/>
      <c r="AA97" s="743"/>
      <c r="AB97" s="743"/>
      <c r="AC97" s="743"/>
      <c r="AD97" s="743"/>
      <c r="AE97" s="744"/>
      <c r="AF97" s="283"/>
      <c r="AG97" s="503" t="s">
        <v>305</v>
      </c>
      <c r="AH97" s="504"/>
      <c r="AI97" s="504"/>
      <c r="AJ97" s="504"/>
      <c r="AK97" s="504"/>
      <c r="AL97" s="504"/>
      <c r="AM97" s="504"/>
      <c r="AN97" s="505"/>
      <c r="AO97" s="738">
        <f>$AO$94+$AZ$95</f>
        <v>3705</v>
      </c>
      <c r="AP97" s="739"/>
      <c r="AQ97" s="739"/>
      <c r="AR97" s="740"/>
      <c r="AS97" s="284"/>
      <c r="AT97" s="14"/>
    </row>
    <row r="98" spans="1:46" x14ac:dyDescent="0.25">
      <c r="A98" s="14"/>
      <c r="B98" s="285"/>
      <c r="C98" s="286"/>
      <c r="D98" s="286"/>
      <c r="E98" s="286"/>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c r="AJ98" s="286"/>
      <c r="AK98" s="286"/>
      <c r="AL98" s="286"/>
      <c r="AM98" s="286"/>
      <c r="AN98" s="286"/>
      <c r="AO98" s="286"/>
      <c r="AP98" s="286"/>
      <c r="AQ98" s="286"/>
      <c r="AR98" s="286"/>
      <c r="AS98" s="287"/>
      <c r="AT98" s="14"/>
    </row>
    <row r="99" spans="1:46"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row>
  </sheetData>
  <sheetProtection algorithmName="SHA-512" hashValue="yVxjQ3Tp20+1skzfhTCoLRC5kAYfPVUDAZYr67U4YIhyoCyGWO+v4plWCK8gioQz21qcuY2iIgt83Sq6aXVf5Q==" saltValue="5q/fcESAMPqh4NSQxv/Cow==" spinCount="100000" sheet="1" objects="1" scenarios="1"/>
  <mergeCells count="357">
    <mergeCell ref="Y88:AF88"/>
    <mergeCell ref="O88:R88"/>
    <mergeCell ref="AK88:AN88"/>
    <mergeCell ref="AD8:AM8"/>
    <mergeCell ref="AN8:AS8"/>
    <mergeCell ref="AD7:AM7"/>
    <mergeCell ref="S94:V94"/>
    <mergeCell ref="T26:AA26"/>
    <mergeCell ref="AD26:AI26"/>
    <mergeCell ref="AJ26:AS26"/>
    <mergeCell ref="AD19:AI19"/>
    <mergeCell ref="AJ19:AS19"/>
    <mergeCell ref="T20:AA20"/>
    <mergeCell ref="AD20:AI20"/>
    <mergeCell ref="AJ20:AS20"/>
    <mergeCell ref="M9:AB9"/>
    <mergeCell ref="M10:AB10"/>
    <mergeCell ref="M11:AB11"/>
    <mergeCell ref="Y79:AC79"/>
    <mergeCell ref="AH71:AO71"/>
    <mergeCell ref="AP71:AS71"/>
    <mergeCell ref="AH73:AO73"/>
    <mergeCell ref="AH82:AO82"/>
    <mergeCell ref="AP82:AS82"/>
    <mergeCell ref="AH83:AS83"/>
    <mergeCell ref="AH84:AO84"/>
    <mergeCell ref="AH72:AS72"/>
    <mergeCell ref="AH81:AS81"/>
    <mergeCell ref="S77:W77"/>
    <mergeCell ref="AP84:AS84"/>
    <mergeCell ref="B81:AC84"/>
    <mergeCell ref="Y77:AC77"/>
    <mergeCell ref="Y78:AC78"/>
    <mergeCell ref="AP78:AS78"/>
    <mergeCell ref="AD30:AI30"/>
    <mergeCell ref="AJ30:AS30"/>
    <mergeCell ref="T31:AA31"/>
    <mergeCell ref="AD31:AI31"/>
    <mergeCell ref="AJ31:AS31"/>
    <mergeCell ref="AH68:AS68"/>
    <mergeCell ref="AJ44:AO44"/>
    <mergeCell ref="AP44:AS44"/>
    <mergeCell ref="AJ42:AO42"/>
    <mergeCell ref="AP42:AS42"/>
    <mergeCell ref="AJ46:AS48"/>
    <mergeCell ref="AC39:AG48"/>
    <mergeCell ref="W46:AA46"/>
    <mergeCell ref="R42:V42"/>
    <mergeCell ref="S61:W61"/>
    <mergeCell ref="S62:W62"/>
    <mergeCell ref="S63:W63"/>
    <mergeCell ref="S64:W64"/>
    <mergeCell ref="AO50:AS50"/>
    <mergeCell ref="AO51:AS51"/>
    <mergeCell ref="AG64:AM64"/>
    <mergeCell ref="AG56:AM56"/>
    <mergeCell ref="AG57:AM57"/>
    <mergeCell ref="AG58:AM58"/>
    <mergeCell ref="S97:V97"/>
    <mergeCell ref="AG89:AJ89"/>
    <mergeCell ref="AK89:AN89"/>
    <mergeCell ref="AO89:AR89"/>
    <mergeCell ref="AO94:AR94"/>
    <mergeCell ref="AG95:AN95"/>
    <mergeCell ref="AO95:AR95"/>
    <mergeCell ref="AG97:AN97"/>
    <mergeCell ref="AO97:AR97"/>
    <mergeCell ref="Y96:AE96"/>
    <mergeCell ref="Y97:AE97"/>
    <mergeCell ref="AG90:AJ90"/>
    <mergeCell ref="AK90:AN90"/>
    <mergeCell ref="AO90:AR90"/>
    <mergeCell ref="AG91:AJ91"/>
    <mergeCell ref="AK91:AN91"/>
    <mergeCell ref="AO91:AR91"/>
    <mergeCell ref="AG92:AJ92"/>
    <mergeCell ref="AK92:AN92"/>
    <mergeCell ref="AO92:AR92"/>
    <mergeCell ref="Y94:AE95"/>
    <mergeCell ref="S95:V95"/>
    <mergeCell ref="S96:V96"/>
    <mergeCell ref="C90:J90"/>
    <mergeCell ref="Y89:AF89"/>
    <mergeCell ref="Y90:AF90"/>
    <mergeCell ref="Y91:AF91"/>
    <mergeCell ref="Y92:AF92"/>
    <mergeCell ref="AG94:AN94"/>
    <mergeCell ref="K90:N90"/>
    <mergeCell ref="K91:N91"/>
    <mergeCell ref="K92:N92"/>
    <mergeCell ref="K93:N93"/>
    <mergeCell ref="K94:N94"/>
    <mergeCell ref="S91:V91"/>
    <mergeCell ref="S92:V92"/>
    <mergeCell ref="S93:V93"/>
    <mergeCell ref="K95:N95"/>
    <mergeCell ref="K96:N96"/>
    <mergeCell ref="K97:N97"/>
    <mergeCell ref="B87:AS87"/>
    <mergeCell ref="C89:J89"/>
    <mergeCell ref="C94:J94"/>
    <mergeCell ref="C97:J97"/>
    <mergeCell ref="C96:J96"/>
    <mergeCell ref="C95:J95"/>
    <mergeCell ref="C93:J93"/>
    <mergeCell ref="C91:J91"/>
    <mergeCell ref="C92:J92"/>
    <mergeCell ref="K89:N89"/>
    <mergeCell ref="O89:R89"/>
    <mergeCell ref="O90:R90"/>
    <mergeCell ref="O91:R91"/>
    <mergeCell ref="O92:R92"/>
    <mergeCell ref="O93:R93"/>
    <mergeCell ref="O94:R94"/>
    <mergeCell ref="O95:R95"/>
    <mergeCell ref="O96:R96"/>
    <mergeCell ref="O97:R97"/>
    <mergeCell ref="S89:V89"/>
    <mergeCell ref="S90:V90"/>
    <mergeCell ref="AD29:AI29"/>
    <mergeCell ref="B24:G24"/>
    <mergeCell ref="H24:AM24"/>
    <mergeCell ref="M12:AB12"/>
    <mergeCell ref="AJ29:AS29"/>
    <mergeCell ref="B27:G27"/>
    <mergeCell ref="H27:Q27"/>
    <mergeCell ref="T27:AA27"/>
    <mergeCell ref="AD27:AI27"/>
    <mergeCell ref="AJ27:AS27"/>
    <mergeCell ref="B28:G28"/>
    <mergeCell ref="H28:Q28"/>
    <mergeCell ref="AD28:AI28"/>
    <mergeCell ref="AJ28:AS28"/>
    <mergeCell ref="AN24:AQ24"/>
    <mergeCell ref="AR24:AS24"/>
    <mergeCell ref="B26:G26"/>
    <mergeCell ref="H26:Q26"/>
    <mergeCell ref="AJ21:AS21"/>
    <mergeCell ref="AD18:AI18"/>
    <mergeCell ref="AJ18:AS18"/>
    <mergeCell ref="B19:G19"/>
    <mergeCell ref="H19:Q19"/>
    <mergeCell ref="B21:G21"/>
    <mergeCell ref="B2:K3"/>
    <mergeCell ref="M2:AS3"/>
    <mergeCell ref="B14:AS14"/>
    <mergeCell ref="B16:G16"/>
    <mergeCell ref="H16:Q16"/>
    <mergeCell ref="T16:AA16"/>
    <mergeCell ref="AD16:AI16"/>
    <mergeCell ref="AJ16:AS16"/>
    <mergeCell ref="B17:G17"/>
    <mergeCell ref="H17:Q17"/>
    <mergeCell ref="T17:AA17"/>
    <mergeCell ref="AD17:AI17"/>
    <mergeCell ref="AJ17:AS17"/>
    <mergeCell ref="AQ5:AS6"/>
    <mergeCell ref="AD5:AP6"/>
    <mergeCell ref="M5:AB5"/>
    <mergeCell ref="M6:AB6"/>
    <mergeCell ref="M7:AB7"/>
    <mergeCell ref="M8:AB8"/>
    <mergeCell ref="B8:K8"/>
    <mergeCell ref="B9:K9"/>
    <mergeCell ref="B11:K11"/>
    <mergeCell ref="B12:K12"/>
    <mergeCell ref="B5:K5"/>
    <mergeCell ref="AH70:AS70"/>
    <mergeCell ref="Y68:AC68"/>
    <mergeCell ref="Y69:AC69"/>
    <mergeCell ref="Y70:AC70"/>
    <mergeCell ref="I68:K68"/>
    <mergeCell ref="M68:Q68"/>
    <mergeCell ref="S68:W68"/>
    <mergeCell ref="B69:H69"/>
    <mergeCell ref="I69:K69"/>
    <mergeCell ref="M69:Q69"/>
    <mergeCell ref="S69:W69"/>
    <mergeCell ref="B70:H70"/>
    <mergeCell ref="I70:K70"/>
    <mergeCell ref="M70:Q70"/>
    <mergeCell ref="S70:W70"/>
    <mergeCell ref="H21:Q21"/>
    <mergeCell ref="T21:AA21"/>
    <mergeCell ref="AD21:AI21"/>
    <mergeCell ref="B79:H79"/>
    <mergeCell ref="I79:K79"/>
    <mergeCell ref="M79:Q79"/>
    <mergeCell ref="S79:W79"/>
    <mergeCell ref="B74:H74"/>
    <mergeCell ref="I74:K74"/>
    <mergeCell ref="M74:Q74"/>
    <mergeCell ref="AH78:AO78"/>
    <mergeCell ref="AH77:AS77"/>
    <mergeCell ref="B77:H77"/>
    <mergeCell ref="I77:K77"/>
    <mergeCell ref="B78:H78"/>
    <mergeCell ref="I78:K78"/>
    <mergeCell ref="M78:Q78"/>
    <mergeCell ref="S78:W78"/>
    <mergeCell ref="M77:Q77"/>
    <mergeCell ref="S75:W75"/>
    <mergeCell ref="B76:H76"/>
    <mergeCell ref="I76:K76"/>
    <mergeCell ref="M76:Q76"/>
    <mergeCell ref="S76:W76"/>
    <mergeCell ref="B6:K6"/>
    <mergeCell ref="B18:G18"/>
    <mergeCell ref="H18:Q18"/>
    <mergeCell ref="B29:G29"/>
    <mergeCell ref="H29:Q29"/>
    <mergeCell ref="T30:AA30"/>
    <mergeCell ref="AP73:AS73"/>
    <mergeCell ref="AH76:AO76"/>
    <mergeCell ref="AP76:AS76"/>
    <mergeCell ref="AH75:AS75"/>
    <mergeCell ref="B73:H73"/>
    <mergeCell ref="I73:K73"/>
    <mergeCell ref="M73:Q73"/>
    <mergeCell ref="S73:W73"/>
    <mergeCell ref="Y71:AC71"/>
    <mergeCell ref="Y72:AC72"/>
    <mergeCell ref="Y73:AC73"/>
    <mergeCell ref="Y74:AC74"/>
    <mergeCell ref="Y75:AC75"/>
    <mergeCell ref="Y76:AC76"/>
    <mergeCell ref="S74:W74"/>
    <mergeCell ref="B75:H75"/>
    <mergeCell ref="I75:K75"/>
    <mergeCell ref="M75:Q75"/>
    <mergeCell ref="B71:H71"/>
    <mergeCell ref="I71:K71"/>
    <mergeCell ref="M71:Q71"/>
    <mergeCell ref="S71:W71"/>
    <mergeCell ref="B72:H72"/>
    <mergeCell ref="I72:K72"/>
    <mergeCell ref="M72:Q72"/>
    <mergeCell ref="S72:W72"/>
    <mergeCell ref="W47:AA47"/>
    <mergeCell ref="B57:H57"/>
    <mergeCell ref="B51:H51"/>
    <mergeCell ref="I51:K51"/>
    <mergeCell ref="M51:Q51"/>
    <mergeCell ref="B52:H52"/>
    <mergeCell ref="M52:Q52"/>
    <mergeCell ref="B56:H56"/>
    <mergeCell ref="M57:Q57"/>
    <mergeCell ref="M63:Q63"/>
    <mergeCell ref="M64:Q64"/>
    <mergeCell ref="S56:W56"/>
    <mergeCell ref="S57:W57"/>
    <mergeCell ref="S58:W58"/>
    <mergeCell ref="S59:W59"/>
    <mergeCell ref="S60:W60"/>
    <mergeCell ref="B35:K36"/>
    <mergeCell ref="M35:AS36"/>
    <mergeCell ref="AJ39:AS39"/>
    <mergeCell ref="AJ40:AN40"/>
    <mergeCell ref="AO40:AS40"/>
    <mergeCell ref="M47:Q47"/>
    <mergeCell ref="R47:V47"/>
    <mergeCell ref="W39:AA39"/>
    <mergeCell ref="W40:AA40"/>
    <mergeCell ref="W41:AA41"/>
    <mergeCell ref="W42:AA42"/>
    <mergeCell ref="W43:AA43"/>
    <mergeCell ref="W44:AA44"/>
    <mergeCell ref="W45:AA45"/>
    <mergeCell ref="M45:Q45"/>
    <mergeCell ref="R45:V45"/>
    <mergeCell ref="M39:Q39"/>
    <mergeCell ref="R39:V39"/>
    <mergeCell ref="M40:Q40"/>
    <mergeCell ref="R40:V40"/>
    <mergeCell ref="R44:V44"/>
    <mergeCell ref="M41:Q41"/>
    <mergeCell ref="R41:V41"/>
    <mergeCell ref="M42:Q42"/>
    <mergeCell ref="M43:Q43"/>
    <mergeCell ref="R43:V43"/>
    <mergeCell ref="M44:Q44"/>
    <mergeCell ref="M46:Q46"/>
    <mergeCell ref="R46:V46"/>
    <mergeCell ref="B46:K46"/>
    <mergeCell ref="B47:K47"/>
    <mergeCell ref="B45:K45"/>
    <mergeCell ref="B55:H55"/>
    <mergeCell ref="B43:K43"/>
    <mergeCell ref="B54:H54"/>
    <mergeCell ref="S51:W51"/>
    <mergeCell ref="S52:W52"/>
    <mergeCell ref="S53:W53"/>
    <mergeCell ref="S54:W54"/>
    <mergeCell ref="S55:W55"/>
    <mergeCell ref="I50:K50"/>
    <mergeCell ref="M50:Q50"/>
    <mergeCell ref="S50:W50"/>
    <mergeCell ref="B40:K40"/>
    <mergeCell ref="B39:K39"/>
    <mergeCell ref="B42:K42"/>
    <mergeCell ref="B63:H63"/>
    <mergeCell ref="B64:H64"/>
    <mergeCell ref="I52:K52"/>
    <mergeCell ref="I53:K53"/>
    <mergeCell ref="I54:K54"/>
    <mergeCell ref="I55:K55"/>
    <mergeCell ref="I56:K56"/>
    <mergeCell ref="I57:K57"/>
    <mergeCell ref="I58:K58"/>
    <mergeCell ref="I59:K59"/>
    <mergeCell ref="I60:K60"/>
    <mergeCell ref="I61:K61"/>
    <mergeCell ref="I62:K62"/>
    <mergeCell ref="I63:K63"/>
    <mergeCell ref="I64:K64"/>
    <mergeCell ref="B58:H58"/>
    <mergeCell ref="B59:H59"/>
    <mergeCell ref="B60:H60"/>
    <mergeCell ref="B61:H61"/>
    <mergeCell ref="B62:H62"/>
    <mergeCell ref="B53:H53"/>
    <mergeCell ref="M58:Q58"/>
    <mergeCell ref="M59:Q59"/>
    <mergeCell ref="M60:Q60"/>
    <mergeCell ref="M61:Q61"/>
    <mergeCell ref="M62:Q62"/>
    <mergeCell ref="M53:Q53"/>
    <mergeCell ref="M54:Q54"/>
    <mergeCell ref="AO52:AS52"/>
    <mergeCell ref="AO53:AS53"/>
    <mergeCell ref="AO54:AS54"/>
    <mergeCell ref="AO55:AS55"/>
    <mergeCell ref="AO56:AS56"/>
    <mergeCell ref="M56:Q56"/>
    <mergeCell ref="M55:Q55"/>
    <mergeCell ref="Z59:AE64"/>
    <mergeCell ref="Y51:AD57"/>
    <mergeCell ref="AO62:AS62"/>
    <mergeCell ref="AO63:AS63"/>
    <mergeCell ref="AO64:AS64"/>
    <mergeCell ref="AG51:AM51"/>
    <mergeCell ref="AG52:AM52"/>
    <mergeCell ref="AG53:AM53"/>
    <mergeCell ref="AG54:AM54"/>
    <mergeCell ref="AG55:AM55"/>
    <mergeCell ref="AJ38:AS38"/>
    <mergeCell ref="AJ43:AS43"/>
    <mergeCell ref="AG59:AM59"/>
    <mergeCell ref="AG60:AM60"/>
    <mergeCell ref="AG61:AM61"/>
    <mergeCell ref="AG62:AM62"/>
    <mergeCell ref="AG63:AM63"/>
    <mergeCell ref="AO57:AS57"/>
    <mergeCell ref="AO58:AS58"/>
    <mergeCell ref="AO59:AS59"/>
    <mergeCell ref="AO60:AS60"/>
    <mergeCell ref="AO61:AS61"/>
  </mergeCells>
  <conditionalFormatting sqref="B40:K40 B43:K43">
    <cfRule type="expression" dxfId="105" priority="11">
      <formula>B40=""</formula>
    </cfRule>
  </conditionalFormatting>
  <conditionalFormatting sqref="AJ40:AN40">
    <cfRule type="expression" dxfId="104" priority="10">
      <formula>AJ40=""</formula>
    </cfRule>
  </conditionalFormatting>
  <conditionalFormatting sqref="W40:AA47">
    <cfRule type="expression" dxfId="103" priority="26">
      <formula>AND(NOT($M40=""), $R40="", $W40="")</formula>
    </cfRule>
    <cfRule type="expression" dxfId="102" priority="27">
      <formula>AND(NOT($M40=""), NOT($R40=""))</formula>
    </cfRule>
  </conditionalFormatting>
  <conditionalFormatting sqref="AO52:AS64">
    <cfRule type="expression" dxfId="101" priority="9">
      <formula>AND(NOT($AG52=""), $AO52="")</formula>
    </cfRule>
  </conditionalFormatting>
  <conditionalFormatting sqref="Y70:AC79">
    <cfRule type="expression" dxfId="100" priority="8">
      <formula>AND(NOT($B70=""), $Y70="")</formula>
    </cfRule>
  </conditionalFormatting>
  <conditionalFormatting sqref="Y97:AE97">
    <cfRule type="expression" dxfId="99" priority="4">
      <formula>$Y$97=""</formula>
    </cfRule>
  </conditionalFormatting>
  <conditionalFormatting sqref="AK90:AN92">
    <cfRule type="expression" dxfId="98" priority="3">
      <formula>AND(NOT($Y90=""), $AK90="")</formula>
    </cfRule>
  </conditionalFormatting>
  <conditionalFormatting sqref="H26:Q29 T27:AA27 T31:AA31 AJ26:AS31">
    <cfRule type="expression" dxfId="97" priority="31">
      <formula>$AR$24=$BA$24</formula>
    </cfRule>
  </conditionalFormatting>
  <conditionalFormatting sqref="B47:K47">
    <cfRule type="expression" dxfId="96" priority="2">
      <formula>B47=""</formula>
    </cfRule>
  </conditionalFormatting>
  <conditionalFormatting sqref="B6:K6 B9:K9 B12:K12">
    <cfRule type="expression" dxfId="95" priority="1">
      <formula>B6=""</formula>
    </cfRule>
  </conditionalFormatting>
  <dataValidations count="7">
    <dataValidation type="list" errorStyle="information" allowBlank="1" showInputMessage="1" showErrorMessage="1" errorTitle="Not calculated Date" error="The date that you have selected is not the expected date, click OK to continue and the spreadsheet will adjust accordingly. Otherwise selecte the given dates in the drop down lists." sqref="B40:K40" xr:uid="{A2A0720D-11D3-41A8-B1B5-B55E3AB561E6}">
      <formula1>$BA$40</formula1>
    </dataValidation>
    <dataValidation type="list" errorStyle="information" allowBlank="1" showInputMessage="1" showErrorMessage="1" errorTitle="Not calculated Date" error="The date that you have selected is not the expected date, click OK to continue and the spreadsheet will adjust accordingly. Otherwise selecte the given dates in the drop down lists." sqref="B43:K43" xr:uid="{4DE0EE37-95EE-4D16-B165-5AD272515429}">
      <formula1>$BA$43</formula1>
    </dataValidation>
    <dataValidation type="list" allowBlank="1" showInputMessage="1" showErrorMessage="1" sqref="AR24:AS24" xr:uid="{E7FFC6BD-DD4A-439A-9E5F-02A63F961200}">
      <formula1>$BA$24</formula1>
    </dataValidation>
    <dataValidation type="list" allowBlank="1" showInputMessage="1" showErrorMessage="1" sqref="AQ5:AS6" xr:uid="{EDD10E4F-8175-4C86-B5CC-4B269B6C900A}">
      <formula1>$BA$23:$BA$24</formula1>
    </dataValidation>
    <dataValidation type="list" errorStyle="information" allowBlank="1" showInputMessage="1" showErrorMessage="1" errorTitle="Final Quote Amount" error="The final quote amount selected does not match the calculated amount. If you're happy with that, click OK to continue." sqref="Y97:AE97" xr:uid="{67101C1C-F1BA-4E8A-B647-1F7AC08E2CC3}">
      <formula1>$AO$97</formula1>
    </dataValidation>
    <dataValidation type="list" errorStyle="information" showInputMessage="1" showErrorMessage="1" errorTitle="Not calculated Date" error="The date that you have selected is not the expected date, click OK to continue and the spreadsheet will adjust accordingly. Otherwise selecte the given dates in the drop down lists." sqref="B47:K47" xr:uid="{667FACFE-B005-4935-9D7A-93FD0D28C0DB}">
      <formula1>$BA$36:$BA$37</formula1>
    </dataValidation>
    <dataValidation type="list" errorStyle="information" allowBlank="1" showInputMessage="1" showErrorMessage="1" errorTitle="Not as calculated" error="The value you have entered does not match the default calculated value (number of meetings x default meeting time). Click OK to continue only if you are sure." sqref="AO55:AS55" xr:uid="{1B208E0C-AAFE-433C-8B8C-C7028B9C6071}">
      <formula1>$BA$55</formula1>
    </dataValidation>
  </dataValidations>
  <pageMargins left="0.7" right="0.7" top="0.75" bottom="0.75" header="0.3" footer="0.3"/>
  <pageSetup paperSize="9" orientation="landscape" verticalDpi="300" r:id="rId1"/>
  <extLst>
    <ext xmlns:x14="http://schemas.microsoft.com/office/spreadsheetml/2009/9/main" uri="{78C0D931-6437-407d-A8EE-F0AAD7539E65}">
      <x14:conditionalFormattings>
        <x14:conditionalFormatting xmlns:xm="http://schemas.microsoft.com/office/excel/2006/main">
          <x14:cfRule type="expression" priority="14" id="{9DB1E979-B2D6-4686-9437-5214E41857CE}">
            <xm:f>Settings!$BC13="Y"</xm:f>
            <x14:dxf>
              <fill>
                <patternFill>
                  <bgColor theme="0" tint="-0.499984740745262"/>
                </patternFill>
              </fill>
            </x14:dxf>
          </x14:cfRule>
          <xm:sqref>R40:V47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1EFC5-9C3B-438D-A590-0FEB12396C15}">
  <sheetPr>
    <tabColor rgb="FF002060"/>
  </sheetPr>
  <dimension ref="A1:O50"/>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28.5703125" style="1" customWidth="1"/>
    <col min="3" max="3" width="15.7109375" style="1" customWidth="1"/>
    <col min="4" max="4" width="2.85546875" style="1" customWidth="1"/>
    <col min="5" max="6" width="15.7109375" style="1" customWidth="1"/>
    <col min="7" max="7" width="2.85546875" style="1" customWidth="1"/>
    <col min="8" max="12" width="9.140625" style="1" hidden="1" customWidth="1"/>
    <col min="13" max="13" width="2.85546875" style="1" hidden="1" customWidth="1"/>
    <col min="14" max="14" width="9.140625" style="1" hidden="1" customWidth="1"/>
    <col min="15" max="15" width="28.5703125" style="1" hidden="1" customWidth="1"/>
    <col min="16" max="16384" width="9.140625" style="1" hidden="1"/>
  </cols>
  <sheetData>
    <row r="1" spans="1:15" x14ac:dyDescent="0.25">
      <c r="A1" s="14"/>
      <c r="B1" s="14"/>
      <c r="C1" s="14"/>
      <c r="D1" s="14"/>
      <c r="E1" s="14"/>
      <c r="F1" s="14"/>
      <c r="G1" s="14"/>
    </row>
    <row r="2" spans="1:15" x14ac:dyDescent="0.25">
      <c r="A2" s="14"/>
      <c r="B2" s="756" t="s">
        <v>4</v>
      </c>
      <c r="C2" s="14"/>
      <c r="D2" s="14"/>
      <c r="E2" s="9" t="s">
        <v>5</v>
      </c>
      <c r="F2" s="12">
        <f>SUM($C$11:$C$48)</f>
        <v>550</v>
      </c>
      <c r="G2" s="14"/>
    </row>
    <row r="3" spans="1:15" x14ac:dyDescent="0.25">
      <c r="A3" s="14"/>
      <c r="B3" s="757"/>
      <c r="C3" s="14"/>
      <c r="D3" s="14"/>
      <c r="E3" s="8" t="s">
        <v>6</v>
      </c>
      <c r="F3" s="13">
        <f>SUM($E$11:$E$48)</f>
        <v>546</v>
      </c>
      <c r="G3" s="14"/>
    </row>
    <row r="4" spans="1:15" x14ac:dyDescent="0.25">
      <c r="A4" s="14"/>
      <c r="B4" s="14"/>
      <c r="C4" s="14"/>
      <c r="D4" s="14"/>
      <c r="E4" s="14"/>
      <c r="F4" s="14"/>
      <c r="G4" s="14"/>
    </row>
    <row r="5" spans="1:15" x14ac:dyDescent="0.25">
      <c r="A5" s="14"/>
      <c r="B5" s="758" t="s">
        <v>9</v>
      </c>
      <c r="C5" s="759"/>
      <c r="D5" s="14"/>
      <c r="E5" s="9" t="s">
        <v>7</v>
      </c>
      <c r="F5" s="21">
        <f>IF($F$3="", "", IFERROR(ROUND($F$3/$F$2, 4), ""))</f>
        <v>0.99270000000000003</v>
      </c>
      <c r="G5" s="14"/>
    </row>
    <row r="6" spans="1:15" x14ac:dyDescent="0.25">
      <c r="A6" s="14"/>
      <c r="B6" s="760"/>
      <c r="C6" s="761"/>
      <c r="D6" s="14"/>
      <c r="E6" s="8" t="s">
        <v>8</v>
      </c>
      <c r="F6" s="22">
        <f>$F$2-$F$3</f>
        <v>4</v>
      </c>
      <c r="G6" s="14"/>
    </row>
    <row r="7" spans="1:15" x14ac:dyDescent="0.25">
      <c r="A7" s="14"/>
      <c r="B7" s="762"/>
      <c r="C7" s="763"/>
      <c r="D7" s="14"/>
      <c r="E7" s="14"/>
      <c r="F7" s="14"/>
      <c r="G7" s="14"/>
    </row>
    <row r="8" spans="1:15" x14ac:dyDescent="0.25">
      <c r="A8" s="14"/>
      <c r="B8" s="27" t="str">
        <f>IF(COUNTIF($I$11:$I$48, "X")&gt;0, "DUPLICATES", "")</f>
        <v/>
      </c>
      <c r="C8" s="14"/>
      <c r="D8" s="14"/>
      <c r="E8" s="14"/>
      <c r="F8" s="14"/>
      <c r="G8" s="14"/>
    </row>
    <row r="9" spans="1:15" x14ac:dyDescent="0.25">
      <c r="A9" s="14"/>
      <c r="B9" s="2" t="s">
        <v>0</v>
      </c>
      <c r="C9" s="3" t="s">
        <v>1</v>
      </c>
      <c r="D9" s="14"/>
      <c r="E9" s="4" t="s">
        <v>2</v>
      </c>
      <c r="F9" s="5" t="s">
        <v>3</v>
      </c>
      <c r="G9" s="14"/>
      <c r="I9" s="7"/>
    </row>
    <row r="10" spans="1:15" x14ac:dyDescent="0.25">
      <c r="A10" s="14"/>
      <c r="B10" s="31"/>
      <c r="C10" s="32"/>
      <c r="D10" s="14"/>
      <c r="E10" s="6"/>
      <c r="F10" s="17"/>
      <c r="G10" s="14"/>
      <c r="I10" s="23" t="s">
        <v>10</v>
      </c>
      <c r="O10" s="44"/>
    </row>
    <row r="11" spans="1:15" x14ac:dyDescent="0.25">
      <c r="A11" s="14"/>
      <c r="B11" s="33" t="s">
        <v>448</v>
      </c>
      <c r="C11" s="34">
        <v>100</v>
      </c>
      <c r="D11" s="14"/>
      <c r="E11" s="60">
        <f>IF($B11="", "", SUMIF(Expenses!$N$11:$N$989, $B11, Expenses!$F$11:$F$989))</f>
        <v>102</v>
      </c>
      <c r="F11" s="18">
        <f>IF($E11="", "", IFERROR(ROUND(E11/C11, 4), ""))</f>
        <v>1.02</v>
      </c>
      <c r="G11" s="14"/>
      <c r="I11" s="24" t="str">
        <f>IF($B11="", "", IF(COUNTIF($B$11:$B$48, $B11)&gt;1, "X", ""))</f>
        <v/>
      </c>
      <c r="L11" s="38">
        <f>IF($B11="", "", COUNTIF($B$11:$B$48, "&lt;"&amp;$B11)+1)</f>
        <v>3</v>
      </c>
      <c r="N11" s="38">
        <v>1</v>
      </c>
      <c r="O11" s="41" t="str">
        <f>IFERROR(INDEX($B$11:$B$48, MATCH($N11, $L$11:$L$48, 0)), "")</f>
        <v>Laptop</v>
      </c>
    </row>
    <row r="12" spans="1:15" x14ac:dyDescent="0.25">
      <c r="A12" s="14"/>
      <c r="B12" s="35" t="s">
        <v>449</v>
      </c>
      <c r="C12" s="36">
        <v>50</v>
      </c>
      <c r="D12" s="14"/>
      <c r="E12" s="61">
        <f>IF($B12="", "", SUMIF(Expenses!$N$11:$N$989, $B12, Expenses!$F$11:$F$989))</f>
        <v>45</v>
      </c>
      <c r="F12" s="19">
        <f t="shared" ref="F12:F48" si="0">IF($E12="", "", IFERROR(ROUND(E12/C12, 4), ""))</f>
        <v>0.9</v>
      </c>
      <c r="G12" s="14"/>
      <c r="I12" s="25" t="str">
        <f t="shared" ref="I12:I48" si="1">IF($B12="", "", IF(COUNTIF($B$11:$B$48, $B12)&gt;1, "X", ""))</f>
        <v/>
      </c>
      <c r="L12" s="39">
        <f t="shared" ref="L12:L48" si="2">IF($B12="", "", COUNTIF($B$11:$B$48, "&lt;"&amp;$B12)+1)</f>
        <v>2</v>
      </c>
      <c r="N12" s="39">
        <v>2</v>
      </c>
      <c r="O12" s="42" t="str">
        <f t="shared" ref="O12:O48" si="3">IFERROR(INDEX($B$11:$B$48, MATCH($N12, $L$11:$L$48, 0)), "")</f>
        <v>Stationery</v>
      </c>
    </row>
    <row r="13" spans="1:15" x14ac:dyDescent="0.25">
      <c r="A13" s="14"/>
      <c r="B13" s="35" t="s">
        <v>450</v>
      </c>
      <c r="C13" s="36">
        <v>400</v>
      </c>
      <c r="D13" s="14"/>
      <c r="E13" s="61">
        <f>IF($B13="", "", SUMIF(Expenses!$N$11:$N$989, $B13, Expenses!$F$11:$F$989))</f>
        <v>399</v>
      </c>
      <c r="F13" s="19">
        <f t="shared" si="0"/>
        <v>0.99750000000000005</v>
      </c>
      <c r="G13" s="14"/>
      <c r="I13" s="25" t="str">
        <f t="shared" si="1"/>
        <v/>
      </c>
      <c r="L13" s="39">
        <f t="shared" si="2"/>
        <v>1</v>
      </c>
      <c r="N13" s="39">
        <v>3</v>
      </c>
      <c r="O13" s="42" t="str">
        <f t="shared" si="3"/>
        <v>Supplies</v>
      </c>
    </row>
    <row r="14" spans="1:15" x14ac:dyDescent="0.25">
      <c r="A14" s="14"/>
      <c r="B14" s="35"/>
      <c r="C14" s="36"/>
      <c r="D14" s="14"/>
      <c r="E14" s="61" t="str">
        <f>IF($B14="", "", SUMIF(Expenses!$N$11:$N$989, $B14, Expenses!$F$11:$F$989))</f>
        <v/>
      </c>
      <c r="F14" s="19" t="str">
        <f t="shared" si="0"/>
        <v/>
      </c>
      <c r="G14" s="14"/>
      <c r="I14" s="25" t="str">
        <f t="shared" si="1"/>
        <v/>
      </c>
      <c r="L14" s="39" t="str">
        <f t="shared" si="2"/>
        <v/>
      </c>
      <c r="N14" s="39">
        <v>4</v>
      </c>
      <c r="O14" s="42" t="str">
        <f t="shared" si="3"/>
        <v/>
      </c>
    </row>
    <row r="15" spans="1:15" x14ac:dyDescent="0.25">
      <c r="A15" s="14"/>
      <c r="B15" s="35"/>
      <c r="C15" s="36"/>
      <c r="D15" s="14"/>
      <c r="E15" s="61" t="str">
        <f>IF($B15="", "", SUMIF(Expenses!$N$11:$N$989, $B15, Expenses!$F$11:$F$989))</f>
        <v/>
      </c>
      <c r="F15" s="19" t="str">
        <f t="shared" si="0"/>
        <v/>
      </c>
      <c r="G15" s="14"/>
      <c r="I15" s="25" t="str">
        <f t="shared" si="1"/>
        <v/>
      </c>
      <c r="L15" s="39" t="str">
        <f t="shared" si="2"/>
        <v/>
      </c>
      <c r="N15" s="39">
        <v>5</v>
      </c>
      <c r="O15" s="42" t="str">
        <f t="shared" si="3"/>
        <v/>
      </c>
    </row>
    <row r="16" spans="1:15" x14ac:dyDescent="0.25">
      <c r="A16" s="14"/>
      <c r="B16" s="430"/>
      <c r="C16" s="431"/>
      <c r="D16" s="14"/>
      <c r="E16" s="61" t="str">
        <f>IF($B16="", "", SUMIF(Expenses!$N$11:$N$989, $B16, Expenses!$F$11:$F$989))</f>
        <v/>
      </c>
      <c r="F16" s="19" t="str">
        <f t="shared" si="0"/>
        <v/>
      </c>
      <c r="G16" s="14"/>
      <c r="I16" s="25" t="str">
        <f t="shared" si="1"/>
        <v/>
      </c>
      <c r="L16" s="39" t="str">
        <f t="shared" si="2"/>
        <v/>
      </c>
      <c r="N16" s="39">
        <v>6</v>
      </c>
      <c r="O16" s="42" t="str">
        <f t="shared" si="3"/>
        <v/>
      </c>
    </row>
    <row r="17" spans="1:15" x14ac:dyDescent="0.25">
      <c r="A17" s="14"/>
      <c r="B17" s="432"/>
      <c r="C17" s="433"/>
      <c r="D17" s="14"/>
      <c r="E17" s="61" t="str">
        <f>IF($B17="", "", SUMIF(Expenses!$N$11:$N$989, $B17, Expenses!$F$11:$F$989))</f>
        <v/>
      </c>
      <c r="F17" s="19" t="str">
        <f t="shared" si="0"/>
        <v/>
      </c>
      <c r="G17" s="14"/>
      <c r="I17" s="25" t="str">
        <f t="shared" si="1"/>
        <v/>
      </c>
      <c r="L17" s="39" t="str">
        <f t="shared" si="2"/>
        <v/>
      </c>
      <c r="N17" s="39">
        <v>7</v>
      </c>
      <c r="O17" s="42" t="str">
        <f t="shared" si="3"/>
        <v/>
      </c>
    </row>
    <row r="18" spans="1:15" x14ac:dyDescent="0.25">
      <c r="A18" s="14"/>
      <c r="B18" s="432"/>
      <c r="C18" s="433"/>
      <c r="D18" s="14"/>
      <c r="E18" s="61" t="str">
        <f>IF($B18="", "", SUMIF(Expenses!$N$11:$N$989, $B18, Expenses!$F$11:$F$989))</f>
        <v/>
      </c>
      <c r="F18" s="19" t="str">
        <f t="shared" si="0"/>
        <v/>
      </c>
      <c r="G18" s="14"/>
      <c r="I18" s="25" t="str">
        <f t="shared" si="1"/>
        <v/>
      </c>
      <c r="L18" s="39" t="str">
        <f t="shared" si="2"/>
        <v/>
      </c>
      <c r="N18" s="39">
        <v>8</v>
      </c>
      <c r="O18" s="42" t="str">
        <f t="shared" si="3"/>
        <v/>
      </c>
    </row>
    <row r="19" spans="1:15" x14ac:dyDescent="0.25">
      <c r="A19" s="14"/>
      <c r="B19" s="432"/>
      <c r="C19" s="433"/>
      <c r="D19" s="14"/>
      <c r="E19" s="61" t="str">
        <f>IF($B19="", "", SUMIF(Expenses!$N$11:$N$989, $B19, Expenses!$F$11:$F$989))</f>
        <v/>
      </c>
      <c r="F19" s="19" t="str">
        <f t="shared" si="0"/>
        <v/>
      </c>
      <c r="G19" s="14"/>
      <c r="I19" s="25" t="str">
        <f t="shared" si="1"/>
        <v/>
      </c>
      <c r="L19" s="39" t="str">
        <f t="shared" si="2"/>
        <v/>
      </c>
      <c r="N19" s="39">
        <v>9</v>
      </c>
      <c r="O19" s="42" t="str">
        <f t="shared" si="3"/>
        <v/>
      </c>
    </row>
    <row r="20" spans="1:15" x14ac:dyDescent="0.25">
      <c r="A20" s="14"/>
      <c r="B20" s="432"/>
      <c r="C20" s="433"/>
      <c r="D20" s="14"/>
      <c r="E20" s="61" t="str">
        <f>IF($B20="", "", SUMIF(Expenses!$N$11:$N$989, $B20, Expenses!$F$11:$F$989))</f>
        <v/>
      </c>
      <c r="F20" s="19" t="str">
        <f t="shared" si="0"/>
        <v/>
      </c>
      <c r="G20" s="14"/>
      <c r="I20" s="25" t="str">
        <f t="shared" si="1"/>
        <v/>
      </c>
      <c r="L20" s="39" t="str">
        <f t="shared" si="2"/>
        <v/>
      </c>
      <c r="N20" s="39">
        <v>10</v>
      </c>
      <c r="O20" s="42" t="str">
        <f t="shared" si="3"/>
        <v/>
      </c>
    </row>
    <row r="21" spans="1:15" x14ac:dyDescent="0.25">
      <c r="A21" s="14"/>
      <c r="B21" s="432"/>
      <c r="C21" s="433"/>
      <c r="D21" s="14"/>
      <c r="E21" s="61" t="str">
        <f>IF($B21="", "", SUMIF(Expenses!$N$11:$N$989, $B21, Expenses!$F$11:$F$989))</f>
        <v/>
      </c>
      <c r="F21" s="19" t="str">
        <f t="shared" si="0"/>
        <v/>
      </c>
      <c r="G21" s="14"/>
      <c r="I21" s="25" t="str">
        <f t="shared" si="1"/>
        <v/>
      </c>
      <c r="L21" s="39" t="str">
        <f t="shared" si="2"/>
        <v/>
      </c>
      <c r="N21" s="39">
        <v>11</v>
      </c>
      <c r="O21" s="42" t="str">
        <f t="shared" si="3"/>
        <v/>
      </c>
    </row>
    <row r="22" spans="1:15" x14ac:dyDescent="0.25">
      <c r="A22" s="14"/>
      <c r="B22" s="432"/>
      <c r="C22" s="433"/>
      <c r="D22" s="14"/>
      <c r="E22" s="61" t="str">
        <f>IF($B22="", "", SUMIF(Expenses!$N$11:$N$989, $B22, Expenses!$F$11:$F$989))</f>
        <v/>
      </c>
      <c r="F22" s="19" t="str">
        <f t="shared" si="0"/>
        <v/>
      </c>
      <c r="G22" s="14"/>
      <c r="I22" s="25" t="str">
        <f t="shared" si="1"/>
        <v/>
      </c>
      <c r="L22" s="39" t="str">
        <f t="shared" si="2"/>
        <v/>
      </c>
      <c r="N22" s="39">
        <v>12</v>
      </c>
      <c r="O22" s="42" t="str">
        <f t="shared" si="3"/>
        <v/>
      </c>
    </row>
    <row r="23" spans="1:15" x14ac:dyDescent="0.25">
      <c r="A23" s="14"/>
      <c r="B23" s="432"/>
      <c r="C23" s="433"/>
      <c r="D23" s="14"/>
      <c r="E23" s="61" t="str">
        <f>IF($B23="", "", SUMIF(Expenses!$N$11:$N$989, $B23, Expenses!$F$11:$F$989))</f>
        <v/>
      </c>
      <c r="F23" s="19" t="str">
        <f t="shared" si="0"/>
        <v/>
      </c>
      <c r="G23" s="14"/>
      <c r="I23" s="25" t="str">
        <f t="shared" si="1"/>
        <v/>
      </c>
      <c r="L23" s="39" t="str">
        <f t="shared" si="2"/>
        <v/>
      </c>
      <c r="N23" s="39">
        <v>13</v>
      </c>
      <c r="O23" s="42" t="str">
        <f t="shared" si="3"/>
        <v/>
      </c>
    </row>
    <row r="24" spans="1:15" x14ac:dyDescent="0.25">
      <c r="A24" s="14"/>
      <c r="B24" s="432"/>
      <c r="C24" s="433"/>
      <c r="D24" s="14"/>
      <c r="E24" s="61" t="str">
        <f>IF($B24="", "", SUMIF(Expenses!$N$11:$N$989, $B24, Expenses!$F$11:$F$989))</f>
        <v/>
      </c>
      <c r="F24" s="19" t="str">
        <f t="shared" si="0"/>
        <v/>
      </c>
      <c r="G24" s="14"/>
      <c r="I24" s="25" t="str">
        <f t="shared" si="1"/>
        <v/>
      </c>
      <c r="L24" s="39" t="str">
        <f t="shared" si="2"/>
        <v/>
      </c>
      <c r="N24" s="39">
        <v>14</v>
      </c>
      <c r="O24" s="42" t="str">
        <f t="shared" si="3"/>
        <v/>
      </c>
    </row>
    <row r="25" spans="1:15" x14ac:dyDescent="0.25">
      <c r="A25" s="14"/>
      <c r="B25" s="432"/>
      <c r="C25" s="433"/>
      <c r="D25" s="14"/>
      <c r="E25" s="61" t="str">
        <f>IF($B25="", "", SUMIF(Expenses!$N$11:$N$989, $B25, Expenses!$F$11:$F$989))</f>
        <v/>
      </c>
      <c r="F25" s="19" t="str">
        <f t="shared" si="0"/>
        <v/>
      </c>
      <c r="G25" s="14"/>
      <c r="I25" s="25" t="str">
        <f t="shared" si="1"/>
        <v/>
      </c>
      <c r="L25" s="39" t="str">
        <f t="shared" si="2"/>
        <v/>
      </c>
      <c r="N25" s="39">
        <v>15</v>
      </c>
      <c r="O25" s="42" t="str">
        <f t="shared" si="3"/>
        <v/>
      </c>
    </row>
    <row r="26" spans="1:15" x14ac:dyDescent="0.25">
      <c r="A26" s="14"/>
      <c r="B26" s="432"/>
      <c r="C26" s="433"/>
      <c r="D26" s="14"/>
      <c r="E26" s="61" t="str">
        <f>IF($B26="", "", SUMIF(Expenses!$N$11:$N$989, $B26, Expenses!$F$11:$F$989))</f>
        <v/>
      </c>
      <c r="F26" s="19" t="str">
        <f t="shared" si="0"/>
        <v/>
      </c>
      <c r="G26" s="14"/>
      <c r="I26" s="25" t="str">
        <f t="shared" si="1"/>
        <v/>
      </c>
      <c r="L26" s="39" t="str">
        <f t="shared" si="2"/>
        <v/>
      </c>
      <c r="N26" s="39">
        <v>16</v>
      </c>
      <c r="O26" s="42" t="str">
        <f t="shared" si="3"/>
        <v/>
      </c>
    </row>
    <row r="27" spans="1:15" x14ac:dyDescent="0.25">
      <c r="A27" s="14"/>
      <c r="B27" s="432"/>
      <c r="C27" s="433"/>
      <c r="D27" s="14"/>
      <c r="E27" s="61" t="str">
        <f>IF($B27="", "", SUMIF(Expenses!$N$11:$N$989, $B27, Expenses!$F$11:$F$989))</f>
        <v/>
      </c>
      <c r="F27" s="19" t="str">
        <f t="shared" si="0"/>
        <v/>
      </c>
      <c r="G27" s="14"/>
      <c r="I27" s="25" t="str">
        <f t="shared" si="1"/>
        <v/>
      </c>
      <c r="L27" s="39" t="str">
        <f t="shared" si="2"/>
        <v/>
      </c>
      <c r="N27" s="39">
        <v>17</v>
      </c>
      <c r="O27" s="42" t="str">
        <f t="shared" si="3"/>
        <v/>
      </c>
    </row>
    <row r="28" spans="1:15" x14ac:dyDescent="0.25">
      <c r="A28" s="14"/>
      <c r="B28" s="432"/>
      <c r="C28" s="433"/>
      <c r="D28" s="14"/>
      <c r="E28" s="61" t="str">
        <f>IF($B28="", "", SUMIF(Expenses!$N$11:$N$989, $B28, Expenses!$F$11:$F$989))</f>
        <v/>
      </c>
      <c r="F28" s="19" t="str">
        <f t="shared" si="0"/>
        <v/>
      </c>
      <c r="G28" s="14"/>
      <c r="I28" s="25" t="str">
        <f t="shared" si="1"/>
        <v/>
      </c>
      <c r="L28" s="39" t="str">
        <f t="shared" si="2"/>
        <v/>
      </c>
      <c r="N28" s="39">
        <v>18</v>
      </c>
      <c r="O28" s="42" t="str">
        <f t="shared" si="3"/>
        <v/>
      </c>
    </row>
    <row r="29" spans="1:15" x14ac:dyDescent="0.25">
      <c r="A29" s="14"/>
      <c r="B29" s="432"/>
      <c r="C29" s="433"/>
      <c r="D29" s="14"/>
      <c r="E29" s="61" t="str">
        <f>IF($B29="", "", SUMIF(Expenses!$N$11:$N$989, $B29, Expenses!$F$11:$F$989))</f>
        <v/>
      </c>
      <c r="F29" s="19" t="str">
        <f t="shared" si="0"/>
        <v/>
      </c>
      <c r="G29" s="14"/>
      <c r="I29" s="25" t="str">
        <f t="shared" si="1"/>
        <v/>
      </c>
      <c r="L29" s="39" t="str">
        <f t="shared" si="2"/>
        <v/>
      </c>
      <c r="N29" s="39">
        <v>19</v>
      </c>
      <c r="O29" s="42" t="str">
        <f t="shared" si="3"/>
        <v/>
      </c>
    </row>
    <row r="30" spans="1:15" x14ac:dyDescent="0.25">
      <c r="A30" s="14"/>
      <c r="B30" s="432"/>
      <c r="C30" s="433"/>
      <c r="D30" s="14"/>
      <c r="E30" s="61" t="str">
        <f>IF($B30="", "", SUMIF(Expenses!$N$11:$N$989, $B30, Expenses!$F$11:$F$989))</f>
        <v/>
      </c>
      <c r="F30" s="19" t="str">
        <f t="shared" si="0"/>
        <v/>
      </c>
      <c r="G30" s="14"/>
      <c r="I30" s="25" t="str">
        <f t="shared" si="1"/>
        <v/>
      </c>
      <c r="L30" s="39" t="str">
        <f t="shared" si="2"/>
        <v/>
      </c>
      <c r="N30" s="39">
        <v>20</v>
      </c>
      <c r="O30" s="42" t="str">
        <f t="shared" si="3"/>
        <v/>
      </c>
    </row>
    <row r="31" spans="1:15" x14ac:dyDescent="0.25">
      <c r="A31" s="14"/>
      <c r="B31" s="432"/>
      <c r="C31" s="433"/>
      <c r="D31" s="14"/>
      <c r="E31" s="61" t="str">
        <f>IF($B31="", "", SUMIF(Expenses!$N$11:$N$989, $B31, Expenses!$F$11:$F$989))</f>
        <v/>
      </c>
      <c r="F31" s="19" t="str">
        <f t="shared" si="0"/>
        <v/>
      </c>
      <c r="G31" s="14"/>
      <c r="I31" s="25" t="str">
        <f t="shared" si="1"/>
        <v/>
      </c>
      <c r="L31" s="39" t="str">
        <f t="shared" si="2"/>
        <v/>
      </c>
      <c r="N31" s="39">
        <v>21</v>
      </c>
      <c r="O31" s="42" t="str">
        <f t="shared" si="3"/>
        <v/>
      </c>
    </row>
    <row r="32" spans="1:15" x14ac:dyDescent="0.25">
      <c r="A32" s="14"/>
      <c r="B32" s="432"/>
      <c r="C32" s="433"/>
      <c r="D32" s="14"/>
      <c r="E32" s="61" t="str">
        <f>IF($B32="", "", SUMIF(Expenses!$N$11:$N$989, $B32, Expenses!$F$11:$F$989))</f>
        <v/>
      </c>
      <c r="F32" s="19" t="str">
        <f t="shared" si="0"/>
        <v/>
      </c>
      <c r="G32" s="14"/>
      <c r="I32" s="25" t="str">
        <f t="shared" si="1"/>
        <v/>
      </c>
      <c r="L32" s="39" t="str">
        <f t="shared" si="2"/>
        <v/>
      </c>
      <c r="N32" s="39">
        <v>22</v>
      </c>
      <c r="O32" s="42" t="str">
        <f t="shared" si="3"/>
        <v/>
      </c>
    </row>
    <row r="33" spans="1:15" x14ac:dyDescent="0.25">
      <c r="A33" s="14"/>
      <c r="B33" s="432"/>
      <c r="C33" s="433"/>
      <c r="D33" s="14"/>
      <c r="E33" s="61" t="str">
        <f>IF($B33="", "", SUMIF(Expenses!$N$11:$N$989, $B33, Expenses!$F$11:$F$989))</f>
        <v/>
      </c>
      <c r="F33" s="19" t="str">
        <f t="shared" si="0"/>
        <v/>
      </c>
      <c r="G33" s="14"/>
      <c r="I33" s="25" t="str">
        <f t="shared" si="1"/>
        <v/>
      </c>
      <c r="L33" s="39" t="str">
        <f t="shared" si="2"/>
        <v/>
      </c>
      <c r="N33" s="39">
        <v>23</v>
      </c>
      <c r="O33" s="42" t="str">
        <f t="shared" si="3"/>
        <v/>
      </c>
    </row>
    <row r="34" spans="1:15" x14ac:dyDescent="0.25">
      <c r="A34" s="14"/>
      <c r="B34" s="432"/>
      <c r="C34" s="433"/>
      <c r="D34" s="14"/>
      <c r="E34" s="61" t="str">
        <f>IF($B34="", "", SUMIF(Expenses!$N$11:$N$989, $B34, Expenses!$F$11:$F$989))</f>
        <v/>
      </c>
      <c r="F34" s="19" t="str">
        <f t="shared" si="0"/>
        <v/>
      </c>
      <c r="G34" s="14"/>
      <c r="I34" s="25" t="str">
        <f t="shared" si="1"/>
        <v/>
      </c>
      <c r="L34" s="39" t="str">
        <f t="shared" si="2"/>
        <v/>
      </c>
      <c r="N34" s="39">
        <v>24</v>
      </c>
      <c r="O34" s="42" t="str">
        <f t="shared" si="3"/>
        <v/>
      </c>
    </row>
    <row r="35" spans="1:15" x14ac:dyDescent="0.25">
      <c r="A35" s="14"/>
      <c r="B35" s="432"/>
      <c r="C35" s="433"/>
      <c r="D35" s="14"/>
      <c r="E35" s="61" t="str">
        <f>IF($B35="", "", SUMIF(Expenses!$N$11:$N$989, $B35, Expenses!$F$11:$F$989))</f>
        <v/>
      </c>
      <c r="F35" s="19" t="str">
        <f t="shared" si="0"/>
        <v/>
      </c>
      <c r="G35" s="14"/>
      <c r="I35" s="25" t="str">
        <f t="shared" si="1"/>
        <v/>
      </c>
      <c r="L35" s="39" t="str">
        <f t="shared" si="2"/>
        <v/>
      </c>
      <c r="N35" s="39">
        <v>25</v>
      </c>
      <c r="O35" s="42" t="str">
        <f t="shared" si="3"/>
        <v/>
      </c>
    </row>
    <row r="36" spans="1:15" x14ac:dyDescent="0.25">
      <c r="A36" s="14"/>
      <c r="B36" s="432"/>
      <c r="C36" s="433"/>
      <c r="D36" s="14"/>
      <c r="E36" s="61" t="str">
        <f>IF($B36="", "", SUMIF(Expenses!$N$11:$N$989, $B36, Expenses!$F$11:$F$989))</f>
        <v/>
      </c>
      <c r="F36" s="19" t="str">
        <f t="shared" si="0"/>
        <v/>
      </c>
      <c r="G36" s="14"/>
      <c r="I36" s="25" t="str">
        <f t="shared" si="1"/>
        <v/>
      </c>
      <c r="L36" s="39" t="str">
        <f t="shared" si="2"/>
        <v/>
      </c>
      <c r="N36" s="39">
        <v>26</v>
      </c>
      <c r="O36" s="42" t="str">
        <f t="shared" si="3"/>
        <v/>
      </c>
    </row>
    <row r="37" spans="1:15" x14ac:dyDescent="0.25">
      <c r="A37" s="14"/>
      <c r="B37" s="432"/>
      <c r="C37" s="433"/>
      <c r="D37" s="14"/>
      <c r="E37" s="61" t="str">
        <f>IF($B37="", "", SUMIF(Expenses!$N$11:$N$989, $B37, Expenses!$F$11:$F$989))</f>
        <v/>
      </c>
      <c r="F37" s="19" t="str">
        <f t="shared" si="0"/>
        <v/>
      </c>
      <c r="G37" s="14"/>
      <c r="I37" s="25" t="str">
        <f t="shared" si="1"/>
        <v/>
      </c>
      <c r="L37" s="39" t="str">
        <f t="shared" si="2"/>
        <v/>
      </c>
      <c r="N37" s="39">
        <v>27</v>
      </c>
      <c r="O37" s="42" t="str">
        <f t="shared" si="3"/>
        <v/>
      </c>
    </row>
    <row r="38" spans="1:15" x14ac:dyDescent="0.25">
      <c r="A38" s="14"/>
      <c r="B38" s="432"/>
      <c r="C38" s="433"/>
      <c r="D38" s="14"/>
      <c r="E38" s="61" t="str">
        <f>IF($B38="", "", SUMIF(Expenses!$N$11:$N$989, $B38, Expenses!$F$11:$F$989))</f>
        <v/>
      </c>
      <c r="F38" s="19" t="str">
        <f t="shared" si="0"/>
        <v/>
      </c>
      <c r="G38" s="14"/>
      <c r="I38" s="25" t="str">
        <f t="shared" si="1"/>
        <v/>
      </c>
      <c r="L38" s="39" t="str">
        <f t="shared" si="2"/>
        <v/>
      </c>
      <c r="N38" s="39">
        <v>28</v>
      </c>
      <c r="O38" s="42" t="str">
        <f t="shared" si="3"/>
        <v/>
      </c>
    </row>
    <row r="39" spans="1:15" x14ac:dyDescent="0.25">
      <c r="A39" s="14"/>
      <c r="B39" s="432"/>
      <c r="C39" s="433"/>
      <c r="D39" s="14"/>
      <c r="E39" s="61" t="str">
        <f>IF($B39="", "", SUMIF(Expenses!$N$11:$N$989, $B39, Expenses!$F$11:$F$989))</f>
        <v/>
      </c>
      <c r="F39" s="19" t="str">
        <f t="shared" si="0"/>
        <v/>
      </c>
      <c r="G39" s="14"/>
      <c r="I39" s="25" t="str">
        <f t="shared" si="1"/>
        <v/>
      </c>
      <c r="L39" s="39" t="str">
        <f t="shared" si="2"/>
        <v/>
      </c>
      <c r="N39" s="39">
        <v>29</v>
      </c>
      <c r="O39" s="42" t="str">
        <f t="shared" si="3"/>
        <v/>
      </c>
    </row>
    <row r="40" spans="1:15" x14ac:dyDescent="0.25">
      <c r="A40" s="14"/>
      <c r="B40" s="432"/>
      <c r="C40" s="433"/>
      <c r="D40" s="14"/>
      <c r="E40" s="61" t="str">
        <f>IF($B40="", "", SUMIF(Expenses!$N$11:$N$989, $B40, Expenses!$F$11:$F$989))</f>
        <v/>
      </c>
      <c r="F40" s="19" t="str">
        <f t="shared" si="0"/>
        <v/>
      </c>
      <c r="G40" s="14"/>
      <c r="I40" s="25" t="str">
        <f t="shared" si="1"/>
        <v/>
      </c>
      <c r="L40" s="39" t="str">
        <f t="shared" si="2"/>
        <v/>
      </c>
      <c r="N40" s="39">
        <v>30</v>
      </c>
      <c r="O40" s="42" t="str">
        <f t="shared" si="3"/>
        <v/>
      </c>
    </row>
    <row r="41" spans="1:15" x14ac:dyDescent="0.25">
      <c r="A41" s="14"/>
      <c r="B41" s="432"/>
      <c r="C41" s="433"/>
      <c r="D41" s="14"/>
      <c r="E41" s="61" t="str">
        <f>IF($B41="", "", SUMIF(Expenses!$N$11:$N$989, $B41, Expenses!$F$11:$F$989))</f>
        <v/>
      </c>
      <c r="F41" s="19" t="str">
        <f t="shared" si="0"/>
        <v/>
      </c>
      <c r="G41" s="14"/>
      <c r="I41" s="25" t="str">
        <f t="shared" si="1"/>
        <v/>
      </c>
      <c r="L41" s="39" t="str">
        <f t="shared" si="2"/>
        <v/>
      </c>
      <c r="N41" s="39">
        <v>31</v>
      </c>
      <c r="O41" s="42" t="str">
        <f t="shared" si="3"/>
        <v/>
      </c>
    </row>
    <row r="42" spans="1:15" x14ac:dyDescent="0.25">
      <c r="A42" s="14"/>
      <c r="B42" s="432"/>
      <c r="C42" s="433"/>
      <c r="D42" s="14"/>
      <c r="E42" s="61" t="str">
        <f>IF($B42="", "", SUMIF(Expenses!$N$11:$N$989, $B42, Expenses!$F$11:$F$989))</f>
        <v/>
      </c>
      <c r="F42" s="19" t="str">
        <f t="shared" si="0"/>
        <v/>
      </c>
      <c r="G42" s="14"/>
      <c r="I42" s="25" t="str">
        <f t="shared" si="1"/>
        <v/>
      </c>
      <c r="L42" s="39" t="str">
        <f t="shared" si="2"/>
        <v/>
      </c>
      <c r="N42" s="39">
        <v>32</v>
      </c>
      <c r="O42" s="42" t="str">
        <f t="shared" si="3"/>
        <v/>
      </c>
    </row>
    <row r="43" spans="1:15" x14ac:dyDescent="0.25">
      <c r="A43" s="14"/>
      <c r="B43" s="432"/>
      <c r="C43" s="433"/>
      <c r="D43" s="14"/>
      <c r="E43" s="61" t="str">
        <f>IF($B43="", "", SUMIF(Expenses!$N$11:$N$989, $B43, Expenses!$F$11:$F$989))</f>
        <v/>
      </c>
      <c r="F43" s="19" t="str">
        <f t="shared" si="0"/>
        <v/>
      </c>
      <c r="G43" s="14"/>
      <c r="I43" s="25" t="str">
        <f t="shared" si="1"/>
        <v/>
      </c>
      <c r="L43" s="39" t="str">
        <f t="shared" si="2"/>
        <v/>
      </c>
      <c r="N43" s="39">
        <v>33</v>
      </c>
      <c r="O43" s="42" t="str">
        <f t="shared" si="3"/>
        <v/>
      </c>
    </row>
    <row r="44" spans="1:15" x14ac:dyDescent="0.25">
      <c r="A44" s="14"/>
      <c r="B44" s="432"/>
      <c r="C44" s="433"/>
      <c r="D44" s="14"/>
      <c r="E44" s="61" t="str">
        <f>IF($B44="", "", SUMIF(Expenses!$N$11:$N$989, $B44, Expenses!$F$11:$F$989))</f>
        <v/>
      </c>
      <c r="F44" s="19" t="str">
        <f t="shared" si="0"/>
        <v/>
      </c>
      <c r="G44" s="14"/>
      <c r="I44" s="25" t="str">
        <f t="shared" si="1"/>
        <v/>
      </c>
      <c r="L44" s="39" t="str">
        <f t="shared" si="2"/>
        <v/>
      </c>
      <c r="N44" s="39">
        <v>34</v>
      </c>
      <c r="O44" s="42" t="str">
        <f t="shared" si="3"/>
        <v/>
      </c>
    </row>
    <row r="45" spans="1:15" x14ac:dyDescent="0.25">
      <c r="A45" s="14"/>
      <c r="B45" s="432"/>
      <c r="C45" s="433"/>
      <c r="D45" s="14"/>
      <c r="E45" s="61" t="str">
        <f>IF($B45="", "", SUMIF(Expenses!$N$11:$N$989, $B45, Expenses!$F$11:$F$989))</f>
        <v/>
      </c>
      <c r="F45" s="19" t="str">
        <f t="shared" si="0"/>
        <v/>
      </c>
      <c r="G45" s="14"/>
      <c r="I45" s="25" t="str">
        <f t="shared" si="1"/>
        <v/>
      </c>
      <c r="L45" s="39" t="str">
        <f t="shared" si="2"/>
        <v/>
      </c>
      <c r="N45" s="39">
        <v>35</v>
      </c>
      <c r="O45" s="42" t="str">
        <f t="shared" si="3"/>
        <v/>
      </c>
    </row>
    <row r="46" spans="1:15" x14ac:dyDescent="0.25">
      <c r="A46" s="14"/>
      <c r="B46" s="432"/>
      <c r="C46" s="433"/>
      <c r="D46" s="14"/>
      <c r="E46" s="61" t="str">
        <f>IF($B46="", "", SUMIF(Expenses!$N$11:$N$989, $B46, Expenses!$F$11:$F$989))</f>
        <v/>
      </c>
      <c r="F46" s="19" t="str">
        <f t="shared" si="0"/>
        <v/>
      </c>
      <c r="G46" s="14"/>
      <c r="I46" s="25" t="str">
        <f t="shared" si="1"/>
        <v/>
      </c>
      <c r="L46" s="39" t="str">
        <f t="shared" si="2"/>
        <v/>
      </c>
      <c r="N46" s="39">
        <v>36</v>
      </c>
      <c r="O46" s="42" t="str">
        <f t="shared" si="3"/>
        <v/>
      </c>
    </row>
    <row r="47" spans="1:15" x14ac:dyDescent="0.25">
      <c r="A47" s="14"/>
      <c r="B47" s="432"/>
      <c r="C47" s="433"/>
      <c r="D47" s="14"/>
      <c r="E47" s="61" t="str">
        <f>IF($B47="", "", SUMIF(Expenses!$N$11:$N$989, $B47, Expenses!$F$11:$F$989))</f>
        <v/>
      </c>
      <c r="F47" s="19" t="str">
        <f t="shared" si="0"/>
        <v/>
      </c>
      <c r="G47" s="14"/>
      <c r="I47" s="25" t="str">
        <f t="shared" si="1"/>
        <v/>
      </c>
      <c r="L47" s="39" t="str">
        <f t="shared" si="2"/>
        <v/>
      </c>
      <c r="N47" s="39">
        <v>37</v>
      </c>
      <c r="O47" s="42" t="str">
        <f t="shared" si="3"/>
        <v/>
      </c>
    </row>
    <row r="48" spans="1:15" x14ac:dyDescent="0.25">
      <c r="A48" s="14"/>
      <c r="B48" s="434"/>
      <c r="C48" s="435"/>
      <c r="D48" s="14"/>
      <c r="E48" s="62" t="str">
        <f>IF($B48="", "", SUMIF(Expenses!$N$11:$N$989, $B48, Expenses!$F$11:$F$989))</f>
        <v/>
      </c>
      <c r="F48" s="20" t="str">
        <f t="shared" si="0"/>
        <v/>
      </c>
      <c r="G48" s="14"/>
      <c r="I48" s="26" t="str">
        <f t="shared" si="1"/>
        <v/>
      </c>
      <c r="L48" s="40" t="str">
        <f t="shared" si="2"/>
        <v/>
      </c>
      <c r="N48" s="40">
        <v>38</v>
      </c>
      <c r="O48" s="43" t="str">
        <f t="shared" si="3"/>
        <v/>
      </c>
    </row>
    <row r="49" spans="1:7" x14ac:dyDescent="0.25">
      <c r="A49" s="14"/>
      <c r="B49" s="15"/>
      <c r="C49" s="16"/>
      <c r="D49" s="14"/>
      <c r="E49" s="14"/>
      <c r="F49" s="14"/>
      <c r="G49" s="14"/>
    </row>
    <row r="50" spans="1:7" x14ac:dyDescent="0.25">
      <c r="A50" s="14"/>
      <c r="B50" s="14"/>
      <c r="C50" s="14"/>
      <c r="D50" s="14"/>
      <c r="E50" s="14"/>
      <c r="F50" s="14"/>
      <c r="G50" s="14"/>
    </row>
  </sheetData>
  <sheetProtection algorithmName="SHA-512" hashValue="fLZlWEnFU+9UwdReBTH/TvUUX24yeDS8/saOPIn0fTvM2RoSblEKuLkg4gbx3EC691vEzEt5RWFe7ZZPaJ/18g==" saltValue="f6Ylc+O/6IL+pcvEIVwyag==" spinCount="100000" sheet="1" objects="1" scenarios="1" sort="0" autoFilter="0"/>
  <autoFilter ref="B10:C15" xr:uid="{B678C5FB-9E33-43C7-82F1-D0FAFCA0CD69}"/>
  <mergeCells count="2">
    <mergeCell ref="B2:B3"/>
    <mergeCell ref="B5:C7"/>
  </mergeCells>
  <conditionalFormatting sqref="F11:F48">
    <cfRule type="expression" dxfId="93" priority="4">
      <formula>AND(NOT(F11=""), F11&gt;1)</formula>
    </cfRule>
    <cfRule type="dataBar" priority="5">
      <dataBar>
        <cfvo type="num" val="0"/>
        <cfvo type="num" val="1"/>
        <color rgb="FF2A713D"/>
      </dataBar>
      <extLst>
        <ext xmlns:x14="http://schemas.microsoft.com/office/spreadsheetml/2009/9/main" uri="{B025F937-C7B1-47D3-B67F-A62EFF666E3E}">
          <x14:id>{FD959242-B71C-4C09-B59C-1C6EAE3FD718}</x14:id>
        </ext>
      </extLst>
    </cfRule>
  </conditionalFormatting>
  <conditionalFormatting sqref="F5">
    <cfRule type="expression" dxfId="92" priority="2">
      <formula>AND(NOT(F5=""), F5&gt;1)</formula>
    </cfRule>
    <cfRule type="dataBar" priority="3">
      <dataBar>
        <cfvo type="num" val="0"/>
        <cfvo type="num" val="1"/>
        <color rgb="FF2A713D"/>
      </dataBar>
      <extLst>
        <ext xmlns:x14="http://schemas.microsoft.com/office/spreadsheetml/2009/9/main" uri="{B025F937-C7B1-47D3-B67F-A62EFF666E3E}">
          <x14:id>{4A596F8E-614C-4CE1-BA70-4A71AD585635}</x14:id>
        </ext>
      </extLst>
    </cfRule>
  </conditionalFormatting>
  <conditionalFormatting sqref="B11:B48">
    <cfRule type="expression" dxfId="91" priority="1">
      <formula>$I11="X"</formula>
    </cfRule>
  </conditionalFormatting>
  <pageMargins left="0.7" right="0.7" top="0.75" bottom="0.75" header="0.3" footer="0.3"/>
  <pageSetup paperSize="9"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dataBar" id="{FD959242-B71C-4C09-B59C-1C6EAE3FD718}">
            <x14:dataBar minLength="0" maxLength="100" gradient="0">
              <x14:cfvo type="num">
                <xm:f>0</xm:f>
              </x14:cfvo>
              <x14:cfvo type="num">
                <xm:f>1</xm:f>
              </x14:cfvo>
              <x14:negativeFillColor rgb="FFFF0000"/>
              <x14:axisColor rgb="FF000000"/>
            </x14:dataBar>
          </x14:cfRule>
          <xm:sqref>F11:F48</xm:sqref>
        </x14:conditionalFormatting>
        <x14:conditionalFormatting xmlns:xm="http://schemas.microsoft.com/office/excel/2006/main">
          <x14:cfRule type="dataBar" id="{4A596F8E-614C-4CE1-BA70-4A71AD585635}">
            <x14:dataBar minLength="0" maxLength="100" gradient="0">
              <x14:cfvo type="num">
                <xm:f>0</xm:f>
              </x14:cfvo>
              <x14:cfvo type="num">
                <xm:f>1</xm:f>
              </x14:cfvo>
              <x14:negativeFillColor rgb="FFFF0000"/>
              <x14:axisColor rgb="FF000000"/>
            </x14:dataBar>
          </x14:cfRule>
          <xm:sqref>F5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B871B-44DB-4D98-8686-BB5A49E958CD}">
  <sheetPr>
    <tabColor rgb="FFAF240D"/>
  </sheetPr>
  <dimension ref="A1:AB50"/>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21.42578125" style="1" customWidth="1"/>
    <col min="3" max="4" width="15.7109375" style="1" customWidth="1"/>
    <col min="5" max="6" width="8.5703125" style="1" customWidth="1"/>
    <col min="7" max="7" width="2.85546875" style="1" customWidth="1"/>
    <col min="8" max="8" width="8.5703125" style="1" customWidth="1"/>
    <col min="9" max="9" width="15.7109375" style="1" customWidth="1"/>
    <col min="10" max="10" width="2.85546875" style="1" customWidth="1"/>
    <col min="11" max="11" width="14.28515625" style="1" customWidth="1"/>
    <col min="12" max="12" width="2.85546875" style="1" customWidth="1"/>
    <col min="13" max="14" width="5" style="1" customWidth="1"/>
    <col min="15" max="15" width="2.85546875" style="1" customWidth="1"/>
    <col min="16" max="17" width="2.85546875" style="1" hidden="1" customWidth="1"/>
    <col min="18" max="18" width="17.140625" style="1" hidden="1" customWidth="1"/>
    <col min="19" max="19" width="2.85546875" style="1" hidden="1" customWidth="1"/>
    <col min="20" max="20" width="16.42578125" style="1" hidden="1" customWidth="1"/>
    <col min="21" max="21" width="8.5703125" style="1" hidden="1" customWidth="1"/>
    <col min="22" max="22" width="14.28515625" style="1" hidden="1" customWidth="1"/>
    <col min="23" max="23" width="2.85546875" style="1" hidden="1" customWidth="1"/>
    <col min="24" max="24" width="14.28515625" style="1" hidden="1" customWidth="1"/>
    <col min="25" max="25" width="2.85546875" style="1" hidden="1" customWidth="1"/>
    <col min="26" max="26" width="17.140625" style="1" hidden="1" customWidth="1"/>
    <col min="27" max="27" width="2.85546875" style="1" hidden="1" customWidth="1"/>
    <col min="28" max="28" width="8.5703125" style="1" hidden="1" customWidth="1"/>
    <col min="29" max="16384" width="2.85546875" style="1" hidden="1"/>
  </cols>
  <sheetData>
    <row r="1" spans="1:28" x14ac:dyDescent="0.25">
      <c r="A1" s="14"/>
      <c r="B1" s="14"/>
      <c r="C1" s="14"/>
      <c r="D1" s="14"/>
      <c r="E1" s="14"/>
      <c r="F1" s="14"/>
      <c r="G1" s="14"/>
      <c r="H1" s="14"/>
      <c r="I1" s="14"/>
      <c r="J1" s="14"/>
      <c r="K1" s="14"/>
      <c r="L1" s="14"/>
      <c r="M1" s="14"/>
      <c r="N1" s="14"/>
      <c r="O1" s="14"/>
    </row>
    <row r="2" spans="1:28" x14ac:dyDescent="0.25">
      <c r="A2" s="14"/>
      <c r="B2" s="766" t="s">
        <v>173</v>
      </c>
      <c r="C2" s="767"/>
      <c r="D2" s="14"/>
      <c r="E2" s="14"/>
      <c r="F2" s="14"/>
      <c r="G2" s="14"/>
      <c r="H2" s="301" t="str">
        <f ca="1">IF($I$2=$K$3, Expenses!$L$5, Expenses!$L$6)</f>
        <v>✓</v>
      </c>
      <c r="I2" s="300" t="str">
        <f ca="1">IF($H$5&gt;=$H$7, $K$3, $K$4)</f>
        <v>On Target</v>
      </c>
      <c r="J2" s="14"/>
      <c r="K2" s="134" t="str">
        <f t="shared" ref="K2:K7" si="0">V3</f>
        <v>Future</v>
      </c>
      <c r="L2" s="764">
        <f ca="1">COUNTIF($K$11:$K$32, $K2)</f>
        <v>0</v>
      </c>
      <c r="M2" s="764"/>
      <c r="N2" s="764"/>
      <c r="O2" s="14"/>
      <c r="R2" s="298" t="str">
        <f>IF('J&amp;C Details'!$B$47="", 'J&amp;C Details'!$BA$37, 'J&amp;C Details'!$B$47)</f>
        <v>Delay Until Next Stage Planned</v>
      </c>
    </row>
    <row r="3" spans="1:28" x14ac:dyDescent="0.25">
      <c r="A3" s="14"/>
      <c r="B3" s="768"/>
      <c r="C3" s="769"/>
      <c r="D3" s="14"/>
      <c r="E3" s="14"/>
      <c r="F3" s="14"/>
      <c r="G3" s="14"/>
      <c r="H3" s="14"/>
      <c r="I3" s="14"/>
      <c r="J3" s="14"/>
      <c r="K3" s="161" t="str">
        <f t="shared" si="0"/>
        <v>On Target</v>
      </c>
      <c r="L3" s="764">
        <f t="shared" ref="L3:L7" ca="1" si="1">COUNTIF($K$11:$K$32, $K3)</f>
        <v>0</v>
      </c>
      <c r="M3" s="764"/>
      <c r="N3" s="764"/>
      <c r="O3" s="14"/>
      <c r="V3" s="38" t="s">
        <v>140</v>
      </c>
    </row>
    <row r="4" spans="1:28" x14ac:dyDescent="0.25">
      <c r="A4" s="14"/>
      <c r="B4" s="14"/>
      <c r="C4" s="14"/>
      <c r="D4" s="14"/>
      <c r="E4" s="14"/>
      <c r="F4" s="14"/>
      <c r="G4" s="14"/>
      <c r="H4" s="503" t="s">
        <v>177</v>
      </c>
      <c r="I4" s="505"/>
      <c r="J4" s="14"/>
      <c r="K4" s="135" t="str">
        <f t="shared" si="0"/>
        <v>Behind</v>
      </c>
      <c r="L4" s="764">
        <f t="shared" ca="1" si="1"/>
        <v>0</v>
      </c>
      <c r="M4" s="764"/>
      <c r="N4" s="764"/>
      <c r="O4" s="14"/>
      <c r="R4" s="23" t="s">
        <v>168</v>
      </c>
      <c r="T4" s="23" t="s">
        <v>103</v>
      </c>
      <c r="V4" s="39" t="s">
        <v>174</v>
      </c>
      <c r="Z4" s="429"/>
    </row>
    <row r="5" spans="1:28" x14ac:dyDescent="0.25">
      <c r="A5" s="14"/>
      <c r="B5" s="771" t="s">
        <v>179</v>
      </c>
      <c r="C5" s="772"/>
      <c r="D5" s="772"/>
      <c r="E5" s="772"/>
      <c r="F5" s="773"/>
      <c r="G5" s="14"/>
      <c r="H5" s="770">
        <f>IFERROR(IF($AB$9=TRUE, 1, IF(ROUND(SUM($X$11:$X$32)/(NETWORKDAYS($R$5, $R$8, Timesheet!$S$50:$S$89)), 2)&gt;1, 1, ROUND(SUM($X$11:$X$32)/(NETWORKDAYS($R$5, $R$8, Timesheet!$S$50:$S$89)), 2))), "")</f>
        <v>1</v>
      </c>
      <c r="I5" s="725"/>
      <c r="J5" s="14"/>
      <c r="K5" s="137" t="str">
        <f t="shared" si="0"/>
        <v>Overdue</v>
      </c>
      <c r="L5" s="764">
        <f t="shared" ca="1" si="1"/>
        <v>0</v>
      </c>
      <c r="M5" s="764"/>
      <c r="N5" s="764"/>
      <c r="O5" s="14"/>
      <c r="R5" s="211">
        <f>IF('J&amp;C Details'!$B$40="", "", 'J&amp;C Details'!$B$40)</f>
        <v>43479</v>
      </c>
      <c r="T5" s="206">
        <f>IF($AB$9=FALSE, Dashboard!$AJ$1, MAX($I$11:$I$32))</f>
        <v>43507</v>
      </c>
      <c r="V5" s="39" t="s">
        <v>175</v>
      </c>
    </row>
    <row r="6" spans="1:28" x14ac:dyDescent="0.25">
      <c r="A6" s="14"/>
      <c r="B6" s="774"/>
      <c r="C6" s="775"/>
      <c r="D6" s="775"/>
      <c r="E6" s="775"/>
      <c r="F6" s="776"/>
      <c r="G6" s="14"/>
      <c r="H6" s="503" t="s">
        <v>178</v>
      </c>
      <c r="I6" s="505"/>
      <c r="J6" s="14"/>
      <c r="K6" s="138" t="str">
        <f t="shared" si="0"/>
        <v>Done - On Time</v>
      </c>
      <c r="L6" s="764">
        <f t="shared" ca="1" si="1"/>
        <v>5</v>
      </c>
      <c r="M6" s="764"/>
      <c r="N6" s="764"/>
      <c r="O6" s="14"/>
      <c r="V6" s="39" t="s">
        <v>123</v>
      </c>
    </row>
    <row r="7" spans="1:28" x14ac:dyDescent="0.25">
      <c r="A7" s="14"/>
      <c r="B7" s="777"/>
      <c r="C7" s="778"/>
      <c r="D7" s="778"/>
      <c r="E7" s="778"/>
      <c r="F7" s="779"/>
      <c r="G7" s="14"/>
      <c r="H7" s="770">
        <f ca="1">IFERROR(ROUND(NETWORKDAYS($R$5, $T$5, Timesheet!$S$50:$S$89)/NETWORKDAYS($R$5, $R$8, Timesheet!$S$50:$S$89), 2), "")</f>
        <v>0.68</v>
      </c>
      <c r="I7" s="725"/>
      <c r="J7" s="14"/>
      <c r="K7" s="139" t="str">
        <f t="shared" si="0"/>
        <v>Done - Late</v>
      </c>
      <c r="L7" s="764">
        <f t="shared" ca="1" si="1"/>
        <v>0</v>
      </c>
      <c r="M7" s="764"/>
      <c r="N7" s="764"/>
      <c r="O7" s="14"/>
      <c r="R7" s="297" t="s">
        <v>181</v>
      </c>
      <c r="V7" s="39" t="s">
        <v>176</v>
      </c>
    </row>
    <row r="8" spans="1:28" x14ac:dyDescent="0.25">
      <c r="A8" s="14"/>
      <c r="B8" s="14"/>
      <c r="C8" s="14"/>
      <c r="D8" s="14"/>
      <c r="E8" s="14"/>
      <c r="F8" s="14"/>
      <c r="G8" s="14"/>
      <c r="H8" s="14"/>
      <c r="I8" s="14"/>
      <c r="J8" s="14"/>
      <c r="K8" s="14"/>
      <c r="L8" s="14"/>
      <c r="M8" s="765" t="s">
        <v>156</v>
      </c>
      <c r="N8" s="765"/>
      <c r="O8" s="14"/>
      <c r="R8" s="206">
        <f>IF('J&amp;C Details'!$B$43="", "", 'J&amp;C Details'!$B$43)</f>
        <v>43521</v>
      </c>
      <c r="V8" s="40" t="s">
        <v>124</v>
      </c>
    </row>
    <row r="9" spans="1:28" x14ac:dyDescent="0.25">
      <c r="A9" s="14"/>
      <c r="B9" s="158" t="s">
        <v>153</v>
      </c>
      <c r="C9" s="159" t="s">
        <v>169</v>
      </c>
      <c r="D9" s="159" t="s">
        <v>118</v>
      </c>
      <c r="E9" s="159" t="s">
        <v>86</v>
      </c>
      <c r="F9" s="160" t="s">
        <v>154</v>
      </c>
      <c r="G9" s="14"/>
      <c r="H9" s="191" t="s">
        <v>171</v>
      </c>
      <c r="I9" s="157" t="s">
        <v>172</v>
      </c>
      <c r="J9" s="14"/>
      <c r="K9" s="104" t="s">
        <v>99</v>
      </c>
      <c r="L9" s="14"/>
      <c r="M9" s="158" t="s">
        <v>154</v>
      </c>
      <c r="N9" s="160" t="s">
        <v>155</v>
      </c>
      <c r="O9" s="14"/>
      <c r="AB9" s="299" t="b">
        <f>IF(COUNTIF($AB$11:$AB$32, FALSE)&gt;0, FALSE, TRUE)</f>
        <v>1</v>
      </c>
    </row>
    <row r="10" spans="1:28" x14ac:dyDescent="0.25">
      <c r="A10" s="14"/>
      <c r="B10" s="190"/>
      <c r="C10" s="189"/>
      <c r="D10" s="189"/>
      <c r="E10" s="189"/>
      <c r="F10" s="17"/>
      <c r="G10" s="14"/>
      <c r="H10" s="202"/>
      <c r="I10" s="64"/>
      <c r="J10" s="14"/>
      <c r="K10" s="212"/>
      <c r="L10" s="14"/>
      <c r="M10" s="192"/>
      <c r="N10" s="193"/>
      <c r="O10" s="14"/>
      <c r="R10" s="23" t="s">
        <v>170</v>
      </c>
      <c r="X10" s="23" t="s">
        <v>119</v>
      </c>
      <c r="Z10" s="23" t="s">
        <v>341</v>
      </c>
    </row>
    <row r="11" spans="1:28" x14ac:dyDescent="0.25">
      <c r="A11" s="14"/>
      <c r="B11" s="186" t="str">
        <f>IF($R11=FALSE, "", Settings!$B44)</f>
        <v>Stage 1</v>
      </c>
      <c r="C11" s="199">
        <f>IF($R11=FALSE, "", $R$5)</f>
        <v>43479</v>
      </c>
      <c r="D11" s="199">
        <f ca="1">IF($R11=FALSE, "", IFERROR(WORKDAY($C11, $M11-1, Timesheet!$S$50:$S$89), ""))</f>
        <v>43482</v>
      </c>
      <c r="E11" s="67" t="str">
        <f>IF($R11=FALSE, "", Settings!$M44)</f>
        <v>Fixed</v>
      </c>
      <c r="F11" s="203">
        <f ca="1">IF($R11=FALSE, "", IF(IF($I11="", IFERROR(ROUND($U11/$T11, 2), ""), IFERROR(ROUND($N11/$M11, 2), ""))&lt;0, 0, IF($I11="", IFERROR(ROUND($U11/$T11, 2), ""), IFERROR(ROUND($N11/$M11, 2), ""))))</f>
        <v>0.25</v>
      </c>
      <c r="G11" s="14"/>
      <c r="H11" s="207">
        <v>1</v>
      </c>
      <c r="I11" s="130">
        <v>43479</v>
      </c>
      <c r="J11" s="14"/>
      <c r="K11" s="38" t="str">
        <f ca="1">IF($R11=FALSE, "", IF($I11="", IF(Dashboard!$AJ$1&lt;$C11, $V$3, IF($H11&gt;=$F11, $V$4, IF($F11=1, IF($D11=Dashboard!$AJ$1, $V$5, $V$6), $V$5))), IF($I11&gt;$D11, $V$8, $V$7)))</f>
        <v>Done - On Time</v>
      </c>
      <c r="L11" s="14"/>
      <c r="M11" s="114">
        <f ca="1">IF($R11=FALSE, "", IFERROR(Settings!$CD44, ""))</f>
        <v>4</v>
      </c>
      <c r="N11" s="117">
        <f ca="1">IFERROR(IF($R11=FALSE, "", IF($I11="", $U11, $V11)), "")</f>
        <v>1</v>
      </c>
      <c r="O11" s="14"/>
      <c r="R11" s="10" t="b">
        <f>Settings!$CG44</f>
        <v>1</v>
      </c>
      <c r="T11" s="114">
        <f ca="1">IF($R11=FALSE, "", NETWORKDAYS($C11, $D11, Timesheet!$S$50:$S$89))</f>
        <v>4</v>
      </c>
      <c r="U11" s="117">
        <f ca="1">IF($R11=FALSE, "", IF(NETWORKDAYS($C11, Dashboard!$AJ$1, Timesheet!$S$50:$S$89)&lt;0, 0, NETWORKDAYS($C11, Dashboard!$AJ$1, Timesheet!$S$50:$S$89)))</f>
        <v>221</v>
      </c>
      <c r="V11" s="38">
        <f ca="1">IF($R11=FALSE, "", NETWORKDAYS($C11, $I11, Timesheet!$S$50:$S$89))</f>
        <v>1</v>
      </c>
      <c r="X11" s="38">
        <f ca="1">IF($R11=FALSE, "", IF($I11="", ROUND($M11*$H11, 0), $M11))</f>
        <v>4</v>
      </c>
      <c r="Z11" s="163">
        <f>IF($R11=FALSE, "", $R$5)</f>
        <v>43479</v>
      </c>
      <c r="AB11" s="10" t="b">
        <f>IF(AND($R11=TRUE, $I11=""), FALSE, TRUE)</f>
        <v>1</v>
      </c>
    </row>
    <row r="12" spans="1:28" x14ac:dyDescent="0.25">
      <c r="A12" s="14"/>
      <c r="B12" s="187" t="str">
        <f>IF($R12=FALSE, "", Settings!$B45)</f>
        <v>Stage 2</v>
      </c>
      <c r="C12" s="200">
        <f ca="1">IF($R12=FALSE, "", IF($I11="", $Z12, IF(AND($R$2='J&amp;C Details'!$BA$36, WORKDAY($I11, 1, Timesheet!$S$50:$S$89)&lt;$Z12), WORKDAY($I11, 1, Timesheet!$S$50:$S$89), $Z12)))</f>
        <v>43483</v>
      </c>
      <c r="D12" s="200">
        <f ca="1">IF($R12=FALSE, "", IFERROR(WORKDAY($C12, $M12-1, Timesheet!$S$50:$S$89), ""))</f>
        <v>43490</v>
      </c>
      <c r="E12" s="68" t="str">
        <f>IF($R12=FALSE, "", Settings!$M45)</f>
        <v>Fixed</v>
      </c>
      <c r="F12" s="204">
        <f t="shared" ref="F12:F32" ca="1" si="2">IF($R12=FALSE, "", IF(IF($I12="", IFERROR(ROUND($U12/$T12, 2), ""), IFERROR(ROUND($N12/$M12, 2), ""))&lt;0, 0, IF($I12="", IFERROR(ROUND($U12/$T12, 2), ""), IFERROR(ROUND($N12/$M12, 2), ""))))</f>
        <v>0.33</v>
      </c>
      <c r="G12" s="14"/>
      <c r="H12" s="208">
        <v>1</v>
      </c>
      <c r="I12" s="132">
        <v>43486</v>
      </c>
      <c r="J12" s="14"/>
      <c r="K12" s="39" t="str">
        <f ca="1">IF($R12=FALSE, "", IF($I12="", IF(Dashboard!$AJ$1&lt;$C12, $V$3, IF($H12&gt;=$F12, $V$4, IF($F12=1, IF($D12=Dashboard!$AJ$1, $V$5, $V$6), $V$5))), IF($I12&gt;$D12, $V$8, $V$7)))</f>
        <v>Done - On Time</v>
      </c>
      <c r="L12" s="14"/>
      <c r="M12" s="115">
        <f ca="1">IF($R12=FALSE, "", IFERROR(Settings!$CD45, ""))</f>
        <v>6</v>
      </c>
      <c r="N12" s="118">
        <f t="shared" ref="N12:N32" ca="1" si="3">IFERROR(IF($R12=FALSE, "", IF($I12="", $U12, $V12)), "")</f>
        <v>2</v>
      </c>
      <c r="O12" s="14"/>
      <c r="R12" s="37" t="b">
        <f>Settings!$CG45</f>
        <v>1</v>
      </c>
      <c r="T12" s="115">
        <f ca="1">IF($R12=FALSE, "", NETWORKDAYS($C12, $D12, Timesheet!$S$50:$S$89))</f>
        <v>6</v>
      </c>
      <c r="U12" s="118">
        <f ca="1">IF($R12=FALSE, "", IF(NETWORKDAYS($C12, Dashboard!$AJ$1, Timesheet!$S$50:$S$89)&lt;0, 0, NETWORKDAYS($C12, Dashboard!$AJ$1, Timesheet!$S$50:$S$89)))</f>
        <v>217</v>
      </c>
      <c r="V12" s="39">
        <f ca="1">IF($R12=FALSE, "", NETWORKDAYS($C12, $I12, Timesheet!$S$50:$S$89))</f>
        <v>2</v>
      </c>
      <c r="X12" s="39">
        <f t="shared" ref="X12:X32" ca="1" si="4">IF($R12=FALSE, "", IF($I12="", ROUND($M12*$H12, 0), $M12))</f>
        <v>6</v>
      </c>
      <c r="Z12" s="164">
        <f ca="1">IF($R12=FALSE, "", IFERROR(IF($E11=Settings!$BE$44, WORKDAY($D11, 1, Timesheet!$S$50:$S$89), IF($I11="", IF(Dashboard!$AJ$1&gt;$D11, WORKDAY(Dashboard!$AJ$1, 1, Timesheet!$S$50:$S$89), $D11+1), WORKDAY($I11, 1, Timesheet!$S$50:$S$89))), ""))</f>
        <v>43483</v>
      </c>
      <c r="AB12" s="37" t="b">
        <f t="shared" ref="AB12:AB32" si="5">IF(AND($R12=TRUE, $I12=""), FALSE, TRUE)</f>
        <v>1</v>
      </c>
    </row>
    <row r="13" spans="1:28" x14ac:dyDescent="0.25">
      <c r="A13" s="14"/>
      <c r="B13" s="187" t="str">
        <f>IF($R13=FALSE, "", Settings!$B46)</f>
        <v>Stage 3</v>
      </c>
      <c r="C13" s="200">
        <f ca="1">IF($R13=FALSE, "", IF($I12="", $Z13, IF(AND($R$2='J&amp;C Details'!$BA$36, WORKDAY($I12, 1, Timesheet!$S$50:$S$89)&lt;$Z13), WORKDAY($I12, 1, Timesheet!$S$50:$S$89), $Z13)))</f>
        <v>43493</v>
      </c>
      <c r="D13" s="200">
        <f ca="1">IF($R13=FALSE, "", IFERROR(WORKDAY($C13, $M13-1, Timesheet!$S$50:$S$89), ""))</f>
        <v>43496</v>
      </c>
      <c r="E13" s="68" t="str">
        <f>IF($R13=FALSE, "", Settings!$M46)</f>
        <v>Fixed</v>
      </c>
      <c r="F13" s="204">
        <f t="shared" ca="1" si="2"/>
        <v>0.5</v>
      </c>
      <c r="G13" s="14"/>
      <c r="H13" s="208">
        <v>1</v>
      </c>
      <c r="I13" s="132">
        <v>43494</v>
      </c>
      <c r="J13" s="14"/>
      <c r="K13" s="39" t="str">
        <f ca="1">IF($R13=FALSE, "", IF($I13="", IF(Dashboard!$AJ$1&lt;$C13, $V$3, IF($H13&gt;=$F13, $V$4, IF($F13=1, IF($D13=Dashboard!$AJ$1, $V$5, $V$6), $V$5))), IF($I13&gt;$D13, $V$8, $V$7)))</f>
        <v>Done - On Time</v>
      </c>
      <c r="L13" s="14"/>
      <c r="M13" s="115">
        <f ca="1">IF($R13=FALSE, "", IFERROR(Settings!$CD46, ""))</f>
        <v>4</v>
      </c>
      <c r="N13" s="118">
        <f t="shared" ca="1" si="3"/>
        <v>2</v>
      </c>
      <c r="O13" s="14"/>
      <c r="R13" s="37" t="b">
        <f>Settings!$CG46</f>
        <v>1</v>
      </c>
      <c r="T13" s="115">
        <f ca="1">IF($R13=FALSE, "", NETWORKDAYS($C13, $D13, Timesheet!$S$50:$S$89))</f>
        <v>4</v>
      </c>
      <c r="U13" s="118">
        <f ca="1">IF($R13=FALSE, "", IF(NETWORKDAYS($C13, Dashboard!$AJ$1, Timesheet!$S$50:$S$89)&lt;0, 0, NETWORKDAYS($C13, Dashboard!$AJ$1, Timesheet!$S$50:$S$89)))</f>
        <v>211</v>
      </c>
      <c r="V13" s="39">
        <f ca="1">IF($R13=FALSE, "", NETWORKDAYS($C13, $I13, Timesheet!$S$50:$S$89))</f>
        <v>2</v>
      </c>
      <c r="X13" s="39">
        <f t="shared" ca="1" si="4"/>
        <v>4</v>
      </c>
      <c r="Z13" s="164">
        <f ca="1">IF($R13=FALSE, "", IFERROR(IF($E12=Settings!$BE$44, WORKDAY($D12, 1, Timesheet!$S$50:$S$89), IF($I12="", IF(Dashboard!$AJ$1&gt;$D12, WORKDAY(Dashboard!$AJ$1, 1, Timesheet!$S$50:$S$89), $D12+1), WORKDAY($I12, 1, Timesheet!$S$50:$S$89))), ""))</f>
        <v>43493</v>
      </c>
      <c r="AB13" s="37" t="b">
        <f t="shared" si="5"/>
        <v>1</v>
      </c>
    </row>
    <row r="14" spans="1:28" x14ac:dyDescent="0.25">
      <c r="A14" s="14"/>
      <c r="B14" s="187" t="str">
        <f>IF($R14=FALSE, "", Settings!$B47)</f>
        <v>Stage 4</v>
      </c>
      <c r="C14" s="200">
        <f ca="1">IF($R14=FALSE, "", IF($I13="", $Z14, IF(AND($R$2='J&amp;C Details'!$BA$36, WORKDAY($I13, 1, Timesheet!$S$50:$S$89)&lt;$Z14), WORKDAY($I13, 1, Timesheet!$S$50:$S$89), $Z14)))</f>
        <v>43497</v>
      </c>
      <c r="D14" s="200">
        <f ca="1">IF($R14=FALSE, "", IFERROR(WORKDAY($C14, $M14-1, Timesheet!$S$50:$S$89), ""))</f>
        <v>43511</v>
      </c>
      <c r="E14" s="68" t="str">
        <f>IF($R14=FALSE, "", Settings!$M47)</f>
        <v>Flexible</v>
      </c>
      <c r="F14" s="204">
        <f t="shared" ca="1" si="2"/>
        <v>0.55000000000000004</v>
      </c>
      <c r="G14" s="14"/>
      <c r="H14" s="208">
        <v>1</v>
      </c>
      <c r="I14" s="132">
        <v>43504</v>
      </c>
      <c r="J14" s="14"/>
      <c r="K14" s="39" t="str">
        <f ca="1">IF($R14=FALSE, "", IF($I14="", IF(Dashboard!$AJ$1&lt;$C14, $V$3, IF($H14&gt;=$F14, $V$4, IF($F14=1, IF($D14=Dashboard!$AJ$1, $V$5, $V$6), $V$5))), IF($I14&gt;$D14, $V$8, $V$7)))</f>
        <v>Done - On Time</v>
      </c>
      <c r="L14" s="14"/>
      <c r="M14" s="115">
        <f ca="1">IF($R14=FALSE, "", IFERROR(Settings!$CD47, ""))</f>
        <v>11</v>
      </c>
      <c r="N14" s="118">
        <f t="shared" ca="1" si="3"/>
        <v>6</v>
      </c>
      <c r="O14" s="14"/>
      <c r="R14" s="37" t="b">
        <f>Settings!$CG47</f>
        <v>1</v>
      </c>
      <c r="T14" s="115">
        <f ca="1">IF($R14=FALSE, "", NETWORKDAYS($C14, $D14, Timesheet!$S$50:$S$89))</f>
        <v>11</v>
      </c>
      <c r="U14" s="118">
        <f ca="1">IF($R14=FALSE, "", IF(NETWORKDAYS($C14, Dashboard!$AJ$1, Timesheet!$S$50:$S$89)&lt;0, 0, NETWORKDAYS($C14, Dashboard!$AJ$1, Timesheet!$S$50:$S$89)))</f>
        <v>207</v>
      </c>
      <c r="V14" s="39">
        <f ca="1">IF($R14=FALSE, "", NETWORKDAYS($C14, $I14, Timesheet!$S$50:$S$89))</f>
        <v>6</v>
      </c>
      <c r="X14" s="39">
        <f t="shared" ca="1" si="4"/>
        <v>11</v>
      </c>
      <c r="Z14" s="164">
        <f ca="1">IF($R14=FALSE, "", IFERROR(IF($E13=Settings!$BE$44, WORKDAY($D13, 1, Timesheet!$S$50:$S$89), IF($I13="", IF(Dashboard!$AJ$1&gt;$D13, WORKDAY(Dashboard!$AJ$1, 1, Timesheet!$S$50:$S$89), $D13+1), WORKDAY($I13, 1, Timesheet!$S$50:$S$89))), ""))</f>
        <v>43497</v>
      </c>
      <c r="AB14" s="37" t="b">
        <f t="shared" si="5"/>
        <v>1</v>
      </c>
    </row>
    <row r="15" spans="1:28" x14ac:dyDescent="0.25">
      <c r="A15" s="14"/>
      <c r="B15" s="187" t="str">
        <f>IF($R15=FALSE, "", Settings!$B48)</f>
        <v>Stage 5</v>
      </c>
      <c r="C15" s="200">
        <f ca="1">IF($R15=FALSE, "", IF($I14="", $Z15, IF(AND($R$2='J&amp;C Details'!$BA$36, WORKDAY($I14, 1, Timesheet!$S$50:$S$89)&lt;$Z15), WORKDAY($I14, 1, Timesheet!$S$50:$S$89), $Z15)))</f>
        <v>43507</v>
      </c>
      <c r="D15" s="200">
        <f ca="1">IF($R15=FALSE, "", IFERROR(WORKDAY($C15, $M15-1, Timesheet!$S$50:$S$89), ""))</f>
        <v>43510</v>
      </c>
      <c r="E15" s="68" t="str">
        <f>IF($R15=FALSE, "", Settings!$M48)</f>
        <v>Fixed</v>
      </c>
      <c r="F15" s="204">
        <f t="shared" ca="1" si="2"/>
        <v>0.25</v>
      </c>
      <c r="G15" s="14"/>
      <c r="H15" s="208">
        <v>1</v>
      </c>
      <c r="I15" s="132">
        <v>43507</v>
      </c>
      <c r="J15" s="14"/>
      <c r="K15" s="39" t="str">
        <f ca="1">IF($R15=FALSE, "", IF($I15="", IF(Dashboard!$AJ$1&lt;$C15, $V$3, IF($H15&gt;=$F15, $V$4, IF($F15=1, IF($D15=Dashboard!$AJ$1, $V$5, $V$6), $V$5))), IF($I15&gt;$D15, $V$8, $V$7)))</f>
        <v>Done - On Time</v>
      </c>
      <c r="L15" s="14"/>
      <c r="M15" s="115">
        <f ca="1">IF($R15=FALSE, "", IFERROR(Settings!$CD48, ""))</f>
        <v>4</v>
      </c>
      <c r="N15" s="118">
        <f t="shared" ca="1" si="3"/>
        <v>1</v>
      </c>
      <c r="O15" s="14"/>
      <c r="R15" s="37" t="b">
        <f>Settings!$CG48</f>
        <v>1</v>
      </c>
      <c r="T15" s="115">
        <f ca="1">IF($R15=FALSE, "", NETWORKDAYS($C15, $D15, Timesheet!$S$50:$S$89))</f>
        <v>4</v>
      </c>
      <c r="U15" s="118">
        <f ca="1">IF($R15=FALSE, "", IF(NETWORKDAYS($C15, Dashboard!$AJ$1, Timesheet!$S$50:$S$89)&lt;0, 0, NETWORKDAYS($C15, Dashboard!$AJ$1, Timesheet!$S$50:$S$89)))</f>
        <v>201</v>
      </c>
      <c r="V15" s="39">
        <f ca="1">IF($R15=FALSE, "", NETWORKDAYS($C15, $I15, Timesheet!$S$50:$S$89))</f>
        <v>1</v>
      </c>
      <c r="X15" s="39">
        <f t="shared" ca="1" si="4"/>
        <v>4</v>
      </c>
      <c r="Z15" s="164">
        <f ca="1">IF($R15=FALSE, "", IFERROR(IF($E14=Settings!$BE$44, WORKDAY($D14, 1, Timesheet!$S$50:$S$89), IF($I14="", IF(Dashboard!$AJ$1&gt;$D14, WORKDAY(Dashboard!$AJ$1, 1, Timesheet!$S$50:$S$89), $D14+1), WORKDAY($I14, 1, Timesheet!$S$50:$S$89))), ""))</f>
        <v>43507</v>
      </c>
      <c r="AB15" s="37" t="b">
        <f t="shared" si="5"/>
        <v>1</v>
      </c>
    </row>
    <row r="16" spans="1:28" x14ac:dyDescent="0.25">
      <c r="A16" s="14"/>
      <c r="B16" s="187" t="str">
        <f>IF($R16=FALSE, "", Settings!$B49)</f>
        <v/>
      </c>
      <c r="C16" s="200" t="str">
        <f>IF($R16=FALSE, "", IF($I15="", $Z16, IF(AND($R$2='J&amp;C Details'!$BA$36, WORKDAY($I15, 1, Timesheet!$S$50:$S$89)&lt;$Z16), WORKDAY($I15, 1, Timesheet!$S$50:$S$89), $Z16)))</f>
        <v/>
      </c>
      <c r="D16" s="200" t="str">
        <f>IF($R16=FALSE, "", IFERROR(WORKDAY($C16, $M16-1, Timesheet!$S$50:$S$89), ""))</f>
        <v/>
      </c>
      <c r="E16" s="68" t="str">
        <f>IF($R16=FALSE, "", Settings!$M49)</f>
        <v/>
      </c>
      <c r="F16" s="204" t="str">
        <f t="shared" si="2"/>
        <v/>
      </c>
      <c r="G16" s="14"/>
      <c r="H16" s="208"/>
      <c r="I16" s="132"/>
      <c r="J16" s="14"/>
      <c r="K16" s="39" t="str">
        <f>IF($R16=FALSE, "", IF($I16="", IF(Dashboard!$AJ$1&lt;$C16, $V$3, IF($H16&gt;=$F16, $V$4, IF($F16=1, IF($D16=Dashboard!$AJ$1, $V$5, $V$6), $V$5))), IF($I16&gt;$D16, $V$8, $V$7)))</f>
        <v/>
      </c>
      <c r="L16" s="14"/>
      <c r="M16" s="115" t="str">
        <f>IF($R16=FALSE, "", IFERROR(Settings!$CD49, ""))</f>
        <v/>
      </c>
      <c r="N16" s="118" t="str">
        <f t="shared" si="3"/>
        <v/>
      </c>
      <c r="O16" s="14"/>
      <c r="R16" s="37" t="b">
        <f>Settings!$CG49</f>
        <v>0</v>
      </c>
      <c r="T16" s="115" t="str">
        <f>IF($R16=FALSE, "", NETWORKDAYS($C16, $D16, Timesheet!$S$50:$S$89))</f>
        <v/>
      </c>
      <c r="U16" s="118" t="str">
        <f>IF($R16=FALSE, "", IF(NETWORKDAYS($C16, Dashboard!$AJ$1, Timesheet!$S$50:$S$89)&lt;0, 0, NETWORKDAYS($C16, Dashboard!$AJ$1, Timesheet!$S$50:$S$89)))</f>
        <v/>
      </c>
      <c r="V16" s="39" t="str">
        <f>IF($R16=FALSE, "", NETWORKDAYS($C16, $I16, Timesheet!$S$50:$S$89))</f>
        <v/>
      </c>
      <c r="X16" s="39" t="str">
        <f t="shared" si="4"/>
        <v/>
      </c>
      <c r="Z16" s="164" t="str">
        <f>IF($R16=FALSE, "", IFERROR(IF($E15=Settings!$BE$44, WORKDAY($D15, 1, Timesheet!$S$50:$S$89), IF($I15="", IF(Dashboard!$AJ$1&gt;$D15, WORKDAY(Dashboard!$AJ$1, 1, Timesheet!$S$50:$S$89), $D15+1), WORKDAY($I15, 1, Timesheet!$S$50:$S$89))), ""))</f>
        <v/>
      </c>
      <c r="AB16" s="37" t="b">
        <f t="shared" si="5"/>
        <v>1</v>
      </c>
    </row>
    <row r="17" spans="1:28" x14ac:dyDescent="0.25">
      <c r="A17" s="14"/>
      <c r="B17" s="187" t="str">
        <f>IF($R17=FALSE, "", Settings!$B50)</f>
        <v/>
      </c>
      <c r="C17" s="200" t="str">
        <f>IF($R17=FALSE, "", IF($I16="", $Z17, IF(AND($R$2='J&amp;C Details'!$BA$36, WORKDAY($I16, 1, Timesheet!$S$50:$S$89)&lt;$Z17), WORKDAY($I16, 1, Timesheet!$S$50:$S$89), $Z17)))</f>
        <v/>
      </c>
      <c r="D17" s="200" t="str">
        <f>IF($R17=FALSE, "", IFERROR(WORKDAY($C17, $M17-1, Timesheet!$S$50:$S$89), ""))</f>
        <v/>
      </c>
      <c r="E17" s="68" t="str">
        <f>IF($R17=FALSE, "", Settings!$M50)</f>
        <v/>
      </c>
      <c r="F17" s="204" t="str">
        <f t="shared" si="2"/>
        <v/>
      </c>
      <c r="G17" s="14"/>
      <c r="H17" s="208"/>
      <c r="I17" s="132"/>
      <c r="J17" s="14"/>
      <c r="K17" s="39" t="str">
        <f>IF($R17=FALSE, "", IF($I17="", IF(Dashboard!$AJ$1&lt;$C17, $V$3, IF($H17&gt;=$F17, $V$4, IF($F17=1, IF($D17=Dashboard!$AJ$1, $V$5, $V$6), $V$5))), IF($I17&gt;$D17, $V$8, $V$7)))</f>
        <v/>
      </c>
      <c r="L17" s="14"/>
      <c r="M17" s="115" t="str">
        <f>IF($R17=FALSE, "", IFERROR(Settings!$CD50, ""))</f>
        <v/>
      </c>
      <c r="N17" s="118" t="str">
        <f t="shared" si="3"/>
        <v/>
      </c>
      <c r="O17" s="14"/>
      <c r="R17" s="37" t="b">
        <f>Settings!$CG50</f>
        <v>0</v>
      </c>
      <c r="T17" s="115" t="str">
        <f>IF($R17=FALSE, "", NETWORKDAYS($C17, $D17, Timesheet!$S$50:$S$89))</f>
        <v/>
      </c>
      <c r="U17" s="118" t="str">
        <f>IF($R17=FALSE, "", IF(NETWORKDAYS($C17, Dashboard!$AJ$1, Timesheet!$S$50:$S$89)&lt;0, 0, NETWORKDAYS($C17, Dashboard!$AJ$1, Timesheet!$S$50:$S$89)))</f>
        <v/>
      </c>
      <c r="V17" s="39" t="str">
        <f>IF($R17=FALSE, "", NETWORKDAYS($C17, $I17, Timesheet!$S$50:$S$89))</f>
        <v/>
      </c>
      <c r="X17" s="39" t="str">
        <f t="shared" si="4"/>
        <v/>
      </c>
      <c r="Z17" s="164" t="str">
        <f>IF($R17=FALSE, "", IFERROR(IF($E16=Settings!$BE$44, WORKDAY($D16, 1, Timesheet!$S$50:$S$89), IF($I16="", IF(Dashboard!$AJ$1&gt;$D16, WORKDAY(Dashboard!$AJ$1, 1, Timesheet!$S$50:$S$89), $D16+1), WORKDAY($I16, 1, Timesheet!$S$50:$S$89))), ""))</f>
        <v/>
      </c>
      <c r="AB17" s="37" t="b">
        <f t="shared" si="5"/>
        <v>1</v>
      </c>
    </row>
    <row r="18" spans="1:28" x14ac:dyDescent="0.25">
      <c r="A18" s="14"/>
      <c r="B18" s="187" t="str">
        <f>IF($R18=FALSE, "", Settings!$B51)</f>
        <v/>
      </c>
      <c r="C18" s="200" t="str">
        <f>IF($R18=FALSE, "", IF($I17="", $Z18, IF(AND($R$2='J&amp;C Details'!$BA$36, WORKDAY($I17, 1, Timesheet!$S$50:$S$89)&lt;$Z18), WORKDAY($I17, 1, Timesheet!$S$50:$S$89), $Z18)))</f>
        <v/>
      </c>
      <c r="D18" s="200" t="str">
        <f>IF($R18=FALSE, "", IFERROR(WORKDAY($C18, $M18-1, Timesheet!$S$50:$S$89), ""))</f>
        <v/>
      </c>
      <c r="E18" s="68" t="str">
        <f>IF($R18=FALSE, "", Settings!$M51)</f>
        <v/>
      </c>
      <c r="F18" s="204" t="str">
        <f t="shared" si="2"/>
        <v/>
      </c>
      <c r="G18" s="14"/>
      <c r="H18" s="208"/>
      <c r="I18" s="132"/>
      <c r="J18" s="14"/>
      <c r="K18" s="39" t="str">
        <f>IF($R18=FALSE, "", IF($I18="", IF(Dashboard!$AJ$1&lt;$C18, $V$3, IF($H18&gt;=$F18, $V$4, IF($F18=1, IF($D18=Dashboard!$AJ$1, $V$5, $V$6), $V$5))), IF($I18&gt;$D18, $V$8, $V$7)))</f>
        <v/>
      </c>
      <c r="L18" s="14"/>
      <c r="M18" s="115" t="str">
        <f>IF($R18=FALSE, "", IFERROR(Settings!$CD51, ""))</f>
        <v/>
      </c>
      <c r="N18" s="118" t="str">
        <f t="shared" si="3"/>
        <v/>
      </c>
      <c r="O18" s="14"/>
      <c r="R18" s="37" t="b">
        <f>Settings!$CG51</f>
        <v>0</v>
      </c>
      <c r="T18" s="115" t="str">
        <f>IF($R18=FALSE, "", NETWORKDAYS($C18, $D18, Timesheet!$S$50:$S$89))</f>
        <v/>
      </c>
      <c r="U18" s="118" t="str">
        <f>IF($R18=FALSE, "", IF(NETWORKDAYS($C18, Dashboard!$AJ$1, Timesheet!$S$50:$S$89)&lt;0, 0, NETWORKDAYS($C18, Dashboard!$AJ$1, Timesheet!$S$50:$S$89)))</f>
        <v/>
      </c>
      <c r="V18" s="39" t="str">
        <f>IF($R18=FALSE, "", NETWORKDAYS($C18, $I18, Timesheet!$S$50:$S$89))</f>
        <v/>
      </c>
      <c r="X18" s="39" t="str">
        <f t="shared" si="4"/>
        <v/>
      </c>
      <c r="Z18" s="164" t="str">
        <f>IF($R18=FALSE, "", IFERROR(IF($E17=Settings!$BE$44, WORKDAY($D17, 1, Timesheet!$S$50:$S$89), IF($I17="", IF(Dashboard!$AJ$1&gt;$D17, WORKDAY(Dashboard!$AJ$1, 1, Timesheet!$S$50:$S$89), $D17+1), WORKDAY($I17, 1, Timesheet!$S$50:$S$89))), ""))</f>
        <v/>
      </c>
      <c r="AB18" s="37" t="b">
        <f t="shared" si="5"/>
        <v>1</v>
      </c>
    </row>
    <row r="19" spans="1:28" x14ac:dyDescent="0.25">
      <c r="A19" s="14"/>
      <c r="B19" s="187" t="str">
        <f>IF($R19=FALSE, "", Settings!$B52)</f>
        <v/>
      </c>
      <c r="C19" s="200" t="str">
        <f>IF($R19=FALSE, "", IF($I18="", $Z19, IF(AND($R$2='J&amp;C Details'!$BA$36, WORKDAY($I18, 1, Timesheet!$S$50:$S$89)&lt;$Z19), WORKDAY($I18, 1, Timesheet!$S$50:$S$89), $Z19)))</f>
        <v/>
      </c>
      <c r="D19" s="200" t="str">
        <f>IF($R19=FALSE, "", IFERROR(WORKDAY($C19, $M19-1, Timesheet!$S$50:$S$89), ""))</f>
        <v/>
      </c>
      <c r="E19" s="68" t="str">
        <f>IF($R19=FALSE, "", Settings!$M52)</f>
        <v/>
      </c>
      <c r="F19" s="204" t="str">
        <f t="shared" si="2"/>
        <v/>
      </c>
      <c r="G19" s="14"/>
      <c r="H19" s="208"/>
      <c r="I19" s="132"/>
      <c r="J19" s="14"/>
      <c r="K19" s="39" t="str">
        <f>IF($R19=FALSE, "", IF($I19="", IF(Dashboard!$AJ$1&lt;$C19, $V$3, IF($H19&gt;=$F19, $V$4, IF($F19=1, IF($D19=Dashboard!$AJ$1, $V$5, $V$6), $V$5))), IF($I19&gt;$D19, $V$8, $V$7)))</f>
        <v/>
      </c>
      <c r="L19" s="14"/>
      <c r="M19" s="115" t="str">
        <f>IF($R19=FALSE, "", IFERROR(Settings!$CD52, ""))</f>
        <v/>
      </c>
      <c r="N19" s="118" t="str">
        <f t="shared" si="3"/>
        <v/>
      </c>
      <c r="O19" s="14"/>
      <c r="R19" s="37" t="b">
        <f>Settings!$CG52</f>
        <v>0</v>
      </c>
      <c r="T19" s="115" t="str">
        <f>IF($R19=FALSE, "", NETWORKDAYS($C19, $D19, Timesheet!$S$50:$S$89))</f>
        <v/>
      </c>
      <c r="U19" s="118" t="str">
        <f>IF($R19=FALSE, "", IF(NETWORKDAYS($C19, Dashboard!$AJ$1, Timesheet!$S$50:$S$89)&lt;0, 0, NETWORKDAYS($C19, Dashboard!$AJ$1, Timesheet!$S$50:$S$89)))</f>
        <v/>
      </c>
      <c r="V19" s="39" t="str">
        <f>IF($R19=FALSE, "", NETWORKDAYS($C19, $I19, Timesheet!$S$50:$S$89))</f>
        <v/>
      </c>
      <c r="X19" s="39" t="str">
        <f t="shared" si="4"/>
        <v/>
      </c>
      <c r="Z19" s="164" t="str">
        <f>IF($R19=FALSE, "", IFERROR(IF($E18=Settings!$BE$44, WORKDAY($D18, 1, Timesheet!$S$50:$S$89), IF($I18="", IF(Dashboard!$AJ$1&gt;$D18, WORKDAY(Dashboard!$AJ$1, 1, Timesheet!$S$50:$S$89), $D18+1), WORKDAY($I18, 1, Timesheet!$S$50:$S$89))), ""))</f>
        <v/>
      </c>
      <c r="AB19" s="37" t="b">
        <f t="shared" si="5"/>
        <v>1</v>
      </c>
    </row>
    <row r="20" spans="1:28" x14ac:dyDescent="0.25">
      <c r="A20" s="14"/>
      <c r="B20" s="187" t="str">
        <f>IF($R20=FALSE, "", Settings!$B53)</f>
        <v/>
      </c>
      <c r="C20" s="200" t="str">
        <f>IF($R20=FALSE, "", IF($I19="", $Z20, IF(AND($R$2='J&amp;C Details'!$BA$36, WORKDAY($I19, 1, Timesheet!$S$50:$S$89)&lt;$Z20), WORKDAY($I19, 1, Timesheet!$S$50:$S$89), $Z20)))</f>
        <v/>
      </c>
      <c r="D20" s="200" t="str">
        <f>IF($R20=FALSE, "", IFERROR(WORKDAY($C20, $M20-1, Timesheet!$S$50:$S$89), ""))</f>
        <v/>
      </c>
      <c r="E20" s="68" t="str">
        <f>IF($R20=FALSE, "", Settings!$M53)</f>
        <v/>
      </c>
      <c r="F20" s="204" t="str">
        <f t="shared" si="2"/>
        <v/>
      </c>
      <c r="G20" s="14"/>
      <c r="H20" s="208"/>
      <c r="I20" s="132"/>
      <c r="J20" s="14"/>
      <c r="K20" s="39" t="str">
        <f>IF($R20=FALSE, "", IF($I20="", IF(Dashboard!$AJ$1&lt;$C20, $V$3, IF($H20&gt;=$F20, $V$4, IF($F20=1, IF($D20=Dashboard!$AJ$1, $V$5, $V$6), $V$5))), IF($I20&gt;$D20, $V$8, $V$7)))</f>
        <v/>
      </c>
      <c r="L20" s="14"/>
      <c r="M20" s="115" t="str">
        <f>IF($R20=FALSE, "", IFERROR(Settings!$CD53, ""))</f>
        <v/>
      </c>
      <c r="N20" s="118" t="str">
        <f t="shared" si="3"/>
        <v/>
      </c>
      <c r="O20" s="14"/>
      <c r="R20" s="37" t="b">
        <f>Settings!$CG53</f>
        <v>0</v>
      </c>
      <c r="T20" s="115" t="str">
        <f>IF($R20=FALSE, "", NETWORKDAYS($C20, $D20, Timesheet!$S$50:$S$89))</f>
        <v/>
      </c>
      <c r="U20" s="118" t="str">
        <f>IF($R20=FALSE, "", IF(NETWORKDAYS($C20, Dashboard!$AJ$1, Timesheet!$S$50:$S$89)&lt;0, 0, NETWORKDAYS($C20, Dashboard!$AJ$1, Timesheet!$S$50:$S$89)))</f>
        <v/>
      </c>
      <c r="V20" s="39" t="str">
        <f>IF($R20=FALSE, "", NETWORKDAYS($C20, $I20, Timesheet!$S$50:$S$89))</f>
        <v/>
      </c>
      <c r="X20" s="39" t="str">
        <f t="shared" si="4"/>
        <v/>
      </c>
      <c r="Z20" s="164" t="str">
        <f>IF($R20=FALSE, "", IFERROR(IF($E19=Settings!$BE$44, WORKDAY($D19, 1, Timesheet!$S$50:$S$89), IF($I19="", IF(Dashboard!$AJ$1&gt;$D19, WORKDAY(Dashboard!$AJ$1, 1, Timesheet!$S$50:$S$89), $D19+1), WORKDAY($I19, 1, Timesheet!$S$50:$S$89))), ""))</f>
        <v/>
      </c>
      <c r="AB20" s="37" t="b">
        <f t="shared" si="5"/>
        <v>1</v>
      </c>
    </row>
    <row r="21" spans="1:28" x14ac:dyDescent="0.25">
      <c r="A21" s="14"/>
      <c r="B21" s="187" t="str">
        <f>IF($R21=FALSE, "", Settings!$B54)</f>
        <v/>
      </c>
      <c r="C21" s="200" t="str">
        <f>IF($R21=FALSE, "", IF($I20="", $Z21, IF(AND($R$2='J&amp;C Details'!$BA$36, WORKDAY($I20, 1, Timesheet!$S$50:$S$89)&lt;$Z21), WORKDAY($I20, 1, Timesheet!$S$50:$S$89), $Z21)))</f>
        <v/>
      </c>
      <c r="D21" s="200" t="str">
        <f>IF($R21=FALSE, "", IFERROR(WORKDAY($C21, $M21-1, Timesheet!$S$50:$S$89), ""))</f>
        <v/>
      </c>
      <c r="E21" s="68" t="str">
        <f>IF($R21=FALSE, "", Settings!$M54)</f>
        <v/>
      </c>
      <c r="F21" s="204" t="str">
        <f t="shared" si="2"/>
        <v/>
      </c>
      <c r="G21" s="14"/>
      <c r="H21" s="208"/>
      <c r="I21" s="132"/>
      <c r="J21" s="14"/>
      <c r="K21" s="39" t="str">
        <f>IF($R21=FALSE, "", IF($I21="", IF(Dashboard!$AJ$1&lt;$C21, $V$3, IF($H21&gt;=$F21, $V$4, IF($F21=1, IF($D21=Dashboard!$AJ$1, $V$5, $V$6), $V$5))), IF($I21&gt;$D21, $V$8, $V$7)))</f>
        <v/>
      </c>
      <c r="L21" s="14"/>
      <c r="M21" s="115" t="str">
        <f>IF($R21=FALSE, "", IFERROR(Settings!$CD54, ""))</f>
        <v/>
      </c>
      <c r="N21" s="118" t="str">
        <f t="shared" si="3"/>
        <v/>
      </c>
      <c r="O21" s="14"/>
      <c r="R21" s="37" t="b">
        <f>Settings!$CG54</f>
        <v>0</v>
      </c>
      <c r="T21" s="115" t="str">
        <f>IF($R21=FALSE, "", NETWORKDAYS($C21, $D21, Timesheet!$S$50:$S$89))</f>
        <v/>
      </c>
      <c r="U21" s="118" t="str">
        <f>IF($R21=FALSE, "", IF(NETWORKDAYS($C21, Dashboard!$AJ$1, Timesheet!$S$50:$S$89)&lt;0, 0, NETWORKDAYS($C21, Dashboard!$AJ$1, Timesheet!$S$50:$S$89)))</f>
        <v/>
      </c>
      <c r="V21" s="39" t="str">
        <f>IF($R21=FALSE, "", NETWORKDAYS($C21, $I21, Timesheet!$S$50:$S$89))</f>
        <v/>
      </c>
      <c r="X21" s="39" t="str">
        <f t="shared" si="4"/>
        <v/>
      </c>
      <c r="Z21" s="164" t="str">
        <f>IF($R21=FALSE, "", IFERROR(IF($E20=Settings!$BE$44, WORKDAY($D20, 1, Timesheet!$S$50:$S$89), IF($I20="", IF(Dashboard!$AJ$1&gt;$D20, WORKDAY(Dashboard!$AJ$1, 1, Timesheet!$S$50:$S$89), $D20+1), WORKDAY($I20, 1, Timesheet!$S$50:$S$89))), ""))</f>
        <v/>
      </c>
      <c r="AB21" s="37" t="b">
        <f t="shared" si="5"/>
        <v>1</v>
      </c>
    </row>
    <row r="22" spans="1:28" x14ac:dyDescent="0.25">
      <c r="A22" s="14"/>
      <c r="B22" s="187" t="str">
        <f>IF($R22=FALSE, "", Settings!$B55)</f>
        <v/>
      </c>
      <c r="C22" s="200" t="str">
        <f>IF($R22=FALSE, "", IF($I21="", $Z22, IF(AND($R$2='J&amp;C Details'!$BA$36, WORKDAY($I21, 1, Timesheet!$S$50:$S$89)&lt;$Z22), WORKDAY($I21, 1, Timesheet!$S$50:$S$89), $Z22)))</f>
        <v/>
      </c>
      <c r="D22" s="200" t="str">
        <f>IF($R22=FALSE, "", IFERROR(WORKDAY($C22, $M22-1, Timesheet!$S$50:$S$89), ""))</f>
        <v/>
      </c>
      <c r="E22" s="68" t="str">
        <f>IF($R22=FALSE, "", Settings!$M55)</f>
        <v/>
      </c>
      <c r="F22" s="204" t="str">
        <f t="shared" si="2"/>
        <v/>
      </c>
      <c r="G22" s="14"/>
      <c r="H22" s="208"/>
      <c r="I22" s="132"/>
      <c r="J22" s="14"/>
      <c r="K22" s="39" t="str">
        <f>IF($R22=FALSE, "", IF($I22="", IF(Dashboard!$AJ$1&lt;$C22, $V$3, IF($H22&gt;=$F22, $V$4, IF($F22=1, IF($D22=Dashboard!$AJ$1, $V$5, $V$6), $V$5))), IF($I22&gt;$D22, $V$8, $V$7)))</f>
        <v/>
      </c>
      <c r="L22" s="14"/>
      <c r="M22" s="115" t="str">
        <f>IF($R22=FALSE, "", IFERROR(Settings!$CD55, ""))</f>
        <v/>
      </c>
      <c r="N22" s="118" t="str">
        <f t="shared" si="3"/>
        <v/>
      </c>
      <c r="O22" s="14"/>
      <c r="R22" s="37" t="b">
        <f>Settings!$CG55</f>
        <v>0</v>
      </c>
      <c r="T22" s="115" t="str">
        <f>IF($R22=FALSE, "", NETWORKDAYS($C22, $D22, Timesheet!$S$50:$S$89))</f>
        <v/>
      </c>
      <c r="U22" s="118" t="str">
        <f>IF($R22=FALSE, "", IF(NETWORKDAYS($C22, Dashboard!$AJ$1, Timesheet!$S$50:$S$89)&lt;0, 0, NETWORKDAYS($C22, Dashboard!$AJ$1, Timesheet!$S$50:$S$89)))</f>
        <v/>
      </c>
      <c r="V22" s="39" t="str">
        <f>IF($R22=FALSE, "", NETWORKDAYS($C22, $I22, Timesheet!$S$50:$S$89))</f>
        <v/>
      </c>
      <c r="X22" s="39" t="str">
        <f t="shared" si="4"/>
        <v/>
      </c>
      <c r="Z22" s="164" t="str">
        <f>IF($R22=FALSE, "", IFERROR(IF($E21=Settings!$BE$44, WORKDAY($D21, 1, Timesheet!$S$50:$S$89), IF($I21="", IF(Dashboard!$AJ$1&gt;$D21, WORKDAY(Dashboard!$AJ$1, 1, Timesheet!$S$50:$S$89), $D21+1), WORKDAY($I21, 1, Timesheet!$S$50:$S$89))), ""))</f>
        <v/>
      </c>
      <c r="AB22" s="37" t="b">
        <f t="shared" si="5"/>
        <v>1</v>
      </c>
    </row>
    <row r="23" spans="1:28" x14ac:dyDescent="0.25">
      <c r="A23" s="14"/>
      <c r="B23" s="187" t="str">
        <f>IF($R23=FALSE, "", Settings!$B56)</f>
        <v/>
      </c>
      <c r="C23" s="200" t="str">
        <f>IF($R23=FALSE, "", IF($I22="", $Z23, IF(AND($R$2='J&amp;C Details'!$BA$36, WORKDAY($I22, 1, Timesheet!$S$50:$S$89)&lt;$Z23), WORKDAY($I22, 1, Timesheet!$S$50:$S$89), $Z23)))</f>
        <v/>
      </c>
      <c r="D23" s="200" t="str">
        <f>IF($R23=FALSE, "", IFERROR(WORKDAY($C23, $M23-1, Timesheet!$S$50:$S$89), ""))</f>
        <v/>
      </c>
      <c r="E23" s="68" t="str">
        <f>IF($R23=FALSE, "", Settings!$M56)</f>
        <v/>
      </c>
      <c r="F23" s="204" t="str">
        <f t="shared" si="2"/>
        <v/>
      </c>
      <c r="G23" s="14"/>
      <c r="H23" s="208"/>
      <c r="I23" s="132"/>
      <c r="J23" s="14"/>
      <c r="K23" s="39" t="str">
        <f>IF($R23=FALSE, "", IF($I23="", IF(Dashboard!$AJ$1&lt;$C23, $V$3, IF($H23&gt;=$F23, $V$4, IF($F23=1, IF($D23=Dashboard!$AJ$1, $V$5, $V$6), $V$5))), IF($I23&gt;$D23, $V$8, $V$7)))</f>
        <v/>
      </c>
      <c r="L23" s="14"/>
      <c r="M23" s="115" t="str">
        <f>IF($R23=FALSE, "", IFERROR(Settings!$CD56, ""))</f>
        <v/>
      </c>
      <c r="N23" s="118" t="str">
        <f t="shared" si="3"/>
        <v/>
      </c>
      <c r="O23" s="14"/>
      <c r="R23" s="37" t="b">
        <f>Settings!$CG56</f>
        <v>0</v>
      </c>
      <c r="T23" s="115" t="str">
        <f>IF($R23=FALSE, "", NETWORKDAYS($C23, $D23, Timesheet!$S$50:$S$89))</f>
        <v/>
      </c>
      <c r="U23" s="118" t="str">
        <f>IF($R23=FALSE, "", IF(NETWORKDAYS($C23, Dashboard!$AJ$1, Timesheet!$S$50:$S$89)&lt;0, 0, NETWORKDAYS($C23, Dashboard!$AJ$1, Timesheet!$S$50:$S$89)))</f>
        <v/>
      </c>
      <c r="V23" s="39" t="str">
        <f>IF($R23=FALSE, "", NETWORKDAYS($C23, $I23, Timesheet!$S$50:$S$89))</f>
        <v/>
      </c>
      <c r="X23" s="39" t="str">
        <f t="shared" si="4"/>
        <v/>
      </c>
      <c r="Z23" s="164" t="str">
        <f>IF($R23=FALSE, "", IFERROR(IF($E22=Settings!$BE$44, WORKDAY($D22, 1, Timesheet!$S$50:$S$89), IF($I22="", IF(Dashboard!$AJ$1&gt;$D22, WORKDAY(Dashboard!$AJ$1, 1, Timesheet!$S$50:$S$89), $D22+1), WORKDAY($I22, 1, Timesheet!$S$50:$S$89))), ""))</f>
        <v/>
      </c>
      <c r="AB23" s="37" t="b">
        <f t="shared" si="5"/>
        <v>1</v>
      </c>
    </row>
    <row r="24" spans="1:28" x14ac:dyDescent="0.25">
      <c r="A24" s="14"/>
      <c r="B24" s="187" t="str">
        <f>IF($R24=FALSE, "", Settings!$B57)</f>
        <v/>
      </c>
      <c r="C24" s="200" t="str">
        <f>IF($R24=FALSE, "", IF($I23="", $Z24, IF(AND($R$2='J&amp;C Details'!$BA$36, WORKDAY($I23, 1, Timesheet!$S$50:$S$89)&lt;$Z24), WORKDAY($I23, 1, Timesheet!$S$50:$S$89), $Z24)))</f>
        <v/>
      </c>
      <c r="D24" s="200" t="str">
        <f>IF($R24=FALSE, "", IFERROR(WORKDAY($C24, $M24-1, Timesheet!$S$50:$S$89), ""))</f>
        <v/>
      </c>
      <c r="E24" s="68" t="str">
        <f>IF($R24=FALSE, "", Settings!$M57)</f>
        <v/>
      </c>
      <c r="F24" s="204" t="str">
        <f t="shared" si="2"/>
        <v/>
      </c>
      <c r="G24" s="14"/>
      <c r="H24" s="208"/>
      <c r="I24" s="132"/>
      <c r="J24" s="14"/>
      <c r="K24" s="39" t="str">
        <f>IF($R24=FALSE, "", IF($I24="", IF(Dashboard!$AJ$1&lt;$C24, $V$3, IF($H24&gt;=$F24, $V$4, IF($F24=1, IF($D24=Dashboard!$AJ$1, $V$5, $V$6), $V$5))), IF($I24&gt;$D24, $V$8, $V$7)))</f>
        <v/>
      </c>
      <c r="L24" s="14"/>
      <c r="M24" s="115" t="str">
        <f>IF($R24=FALSE, "", IFERROR(Settings!$CD57, ""))</f>
        <v/>
      </c>
      <c r="N24" s="118" t="str">
        <f t="shared" si="3"/>
        <v/>
      </c>
      <c r="O24" s="14"/>
      <c r="R24" s="37" t="b">
        <f>Settings!$CG57</f>
        <v>0</v>
      </c>
      <c r="T24" s="115" t="str">
        <f>IF($R24=FALSE, "", NETWORKDAYS($C24, $D24, Timesheet!$S$50:$S$89))</f>
        <v/>
      </c>
      <c r="U24" s="118" t="str">
        <f>IF($R24=FALSE, "", IF(NETWORKDAYS($C24, Dashboard!$AJ$1, Timesheet!$S$50:$S$89)&lt;0, 0, NETWORKDAYS($C24, Dashboard!$AJ$1, Timesheet!$S$50:$S$89)))</f>
        <v/>
      </c>
      <c r="V24" s="39" t="str">
        <f>IF($R24=FALSE, "", NETWORKDAYS($C24, $I24, Timesheet!$S$50:$S$89))</f>
        <v/>
      </c>
      <c r="X24" s="39" t="str">
        <f t="shared" si="4"/>
        <v/>
      </c>
      <c r="Z24" s="164" t="str">
        <f>IF($R24=FALSE, "", IFERROR(IF($E23=Settings!$BE$44, WORKDAY($D23, 1, Timesheet!$S$50:$S$89), IF($I23="", IF(Dashboard!$AJ$1&gt;$D23, WORKDAY(Dashboard!$AJ$1, 1, Timesheet!$S$50:$S$89), $D23+1), WORKDAY($I23, 1, Timesheet!$S$50:$S$89))), ""))</f>
        <v/>
      </c>
      <c r="AB24" s="37" t="b">
        <f t="shared" si="5"/>
        <v>1</v>
      </c>
    </row>
    <row r="25" spans="1:28" x14ac:dyDescent="0.25">
      <c r="A25" s="14"/>
      <c r="B25" s="187" t="str">
        <f>IF($R25=FALSE, "", Settings!$B58)</f>
        <v/>
      </c>
      <c r="C25" s="200" t="str">
        <f>IF($R25=FALSE, "", IF($I24="", $Z25, IF(AND($R$2='J&amp;C Details'!$BA$36, WORKDAY($I24, 1, Timesheet!$S$50:$S$89)&lt;$Z25), WORKDAY($I24, 1, Timesheet!$S$50:$S$89), $Z25)))</f>
        <v/>
      </c>
      <c r="D25" s="200" t="str">
        <f>IF($R25=FALSE, "", IFERROR(WORKDAY($C25, $M25-1, Timesheet!$S$50:$S$89), ""))</f>
        <v/>
      </c>
      <c r="E25" s="68" t="str">
        <f>IF($R25=FALSE, "", Settings!$M58)</f>
        <v/>
      </c>
      <c r="F25" s="204" t="str">
        <f t="shared" si="2"/>
        <v/>
      </c>
      <c r="G25" s="14"/>
      <c r="H25" s="208"/>
      <c r="I25" s="132"/>
      <c r="J25" s="14"/>
      <c r="K25" s="39" t="str">
        <f>IF($R25=FALSE, "", IF($I25="", IF(Dashboard!$AJ$1&lt;$C25, $V$3, IF($H25&gt;=$F25, $V$4, IF($F25=1, IF($D25=Dashboard!$AJ$1, $V$5, $V$6), $V$5))), IF($I25&gt;$D25, $V$8, $V$7)))</f>
        <v/>
      </c>
      <c r="L25" s="14"/>
      <c r="M25" s="115" t="str">
        <f>IF($R25=FALSE, "", IFERROR(Settings!$CD58, ""))</f>
        <v/>
      </c>
      <c r="N25" s="118" t="str">
        <f t="shared" si="3"/>
        <v/>
      </c>
      <c r="O25" s="14"/>
      <c r="R25" s="37" t="b">
        <f>Settings!$CG58</f>
        <v>0</v>
      </c>
      <c r="T25" s="115" t="str">
        <f>IF($R25=FALSE, "", NETWORKDAYS($C25, $D25, Timesheet!$S$50:$S$89))</f>
        <v/>
      </c>
      <c r="U25" s="118" t="str">
        <f>IF($R25=FALSE, "", IF(NETWORKDAYS($C25, Dashboard!$AJ$1, Timesheet!$S$50:$S$89)&lt;0, 0, NETWORKDAYS($C25, Dashboard!$AJ$1, Timesheet!$S$50:$S$89)))</f>
        <v/>
      </c>
      <c r="V25" s="39" t="str">
        <f>IF($R25=FALSE, "", NETWORKDAYS($C25, $I25, Timesheet!$S$50:$S$89))</f>
        <v/>
      </c>
      <c r="X25" s="39" t="str">
        <f t="shared" si="4"/>
        <v/>
      </c>
      <c r="Z25" s="164" t="str">
        <f>IF($R25=FALSE, "", IFERROR(IF($E24=Settings!$BE$44, WORKDAY($D24, 1, Timesheet!$S$50:$S$89), IF($I24="", IF(Dashboard!$AJ$1&gt;$D24, WORKDAY(Dashboard!$AJ$1, 1, Timesheet!$S$50:$S$89), $D24+1), WORKDAY($I24, 1, Timesheet!$S$50:$S$89))), ""))</f>
        <v/>
      </c>
      <c r="AB25" s="37" t="b">
        <f t="shared" si="5"/>
        <v>1</v>
      </c>
    </row>
    <row r="26" spans="1:28" x14ac:dyDescent="0.25">
      <c r="A26" s="14"/>
      <c r="B26" s="187" t="str">
        <f>IF($R26=FALSE, "", Settings!$B59)</f>
        <v/>
      </c>
      <c r="C26" s="200" t="str">
        <f>IF($R26=FALSE, "", IF($I25="", $Z26, IF(AND($R$2='J&amp;C Details'!$BA$36, WORKDAY($I25, 1, Timesheet!$S$50:$S$89)&lt;$Z26), WORKDAY($I25, 1, Timesheet!$S$50:$S$89), $Z26)))</f>
        <v/>
      </c>
      <c r="D26" s="200" t="str">
        <f>IF($R26=FALSE, "", IFERROR(WORKDAY($C26, $M26-1, Timesheet!$S$50:$S$89), ""))</f>
        <v/>
      </c>
      <c r="E26" s="68" t="str">
        <f>IF($R26=FALSE, "", Settings!$M59)</f>
        <v/>
      </c>
      <c r="F26" s="204" t="str">
        <f t="shared" si="2"/>
        <v/>
      </c>
      <c r="G26" s="14"/>
      <c r="H26" s="208"/>
      <c r="I26" s="132"/>
      <c r="J26" s="14"/>
      <c r="K26" s="39" t="str">
        <f>IF($R26=FALSE, "", IF($I26="", IF(Dashboard!$AJ$1&lt;$C26, $V$3, IF($H26&gt;=$F26, $V$4, IF($F26=1, IF($D26=Dashboard!$AJ$1, $V$5, $V$6), $V$5))), IF($I26&gt;$D26, $V$8, $V$7)))</f>
        <v/>
      </c>
      <c r="L26" s="14"/>
      <c r="M26" s="115" t="str">
        <f>IF($R26=FALSE, "", IFERROR(Settings!$CD59, ""))</f>
        <v/>
      </c>
      <c r="N26" s="118" t="str">
        <f t="shared" si="3"/>
        <v/>
      </c>
      <c r="O26" s="14"/>
      <c r="R26" s="37" t="b">
        <f>Settings!$CG59</f>
        <v>0</v>
      </c>
      <c r="T26" s="115" t="str">
        <f>IF($R26=FALSE, "", NETWORKDAYS($C26, $D26, Timesheet!$S$50:$S$89))</f>
        <v/>
      </c>
      <c r="U26" s="118" t="str">
        <f>IF($R26=FALSE, "", IF(NETWORKDAYS($C26, Dashboard!$AJ$1, Timesheet!$S$50:$S$89)&lt;0, 0, NETWORKDAYS($C26, Dashboard!$AJ$1, Timesheet!$S$50:$S$89)))</f>
        <v/>
      </c>
      <c r="V26" s="39" t="str">
        <f>IF($R26=FALSE, "", NETWORKDAYS($C26, $I26, Timesheet!$S$50:$S$89))</f>
        <v/>
      </c>
      <c r="X26" s="39" t="str">
        <f t="shared" si="4"/>
        <v/>
      </c>
      <c r="Z26" s="164" t="str">
        <f>IF($R26=FALSE, "", IFERROR(IF($E25=Settings!$BE$44, WORKDAY($D25, 1, Timesheet!$S$50:$S$89), IF($I25="", IF(Dashboard!$AJ$1&gt;$D25, WORKDAY(Dashboard!$AJ$1, 1, Timesheet!$S$50:$S$89), $D25+1), WORKDAY($I25, 1, Timesheet!$S$50:$S$89))), ""))</f>
        <v/>
      </c>
      <c r="AB26" s="37" t="b">
        <f t="shared" si="5"/>
        <v>1</v>
      </c>
    </row>
    <row r="27" spans="1:28" x14ac:dyDescent="0.25">
      <c r="A27" s="14"/>
      <c r="B27" s="187" t="str">
        <f>IF($R27=FALSE, "", Settings!$B60)</f>
        <v/>
      </c>
      <c r="C27" s="200" t="str">
        <f>IF($R27=FALSE, "", IF($I26="", $Z27, IF(AND($R$2='J&amp;C Details'!$BA$36, WORKDAY($I26, 1, Timesheet!$S$50:$S$89)&lt;$Z27), WORKDAY($I26, 1, Timesheet!$S$50:$S$89), $Z27)))</f>
        <v/>
      </c>
      <c r="D27" s="200" t="str">
        <f>IF($R27=FALSE, "", IFERROR(WORKDAY($C27, $M27-1, Timesheet!$S$50:$S$89), ""))</f>
        <v/>
      </c>
      <c r="E27" s="68" t="str">
        <f>IF($R27=FALSE, "", Settings!$M60)</f>
        <v/>
      </c>
      <c r="F27" s="204" t="str">
        <f t="shared" si="2"/>
        <v/>
      </c>
      <c r="G27" s="14"/>
      <c r="H27" s="208"/>
      <c r="I27" s="132"/>
      <c r="J27" s="14"/>
      <c r="K27" s="39" t="str">
        <f>IF($R27=FALSE, "", IF($I27="", IF(Dashboard!$AJ$1&lt;$C27, $V$3, IF($H27&gt;=$F27, $V$4, IF($F27=1, IF($D27=Dashboard!$AJ$1, $V$5, $V$6), $V$5))), IF($I27&gt;$D27, $V$8, $V$7)))</f>
        <v/>
      </c>
      <c r="L27" s="14"/>
      <c r="M27" s="115" t="str">
        <f>IF($R27=FALSE, "", IFERROR(Settings!$CD60, ""))</f>
        <v/>
      </c>
      <c r="N27" s="118" t="str">
        <f t="shared" si="3"/>
        <v/>
      </c>
      <c r="O27" s="14"/>
      <c r="R27" s="37" t="b">
        <f>Settings!$CG60</f>
        <v>0</v>
      </c>
      <c r="T27" s="115" t="str">
        <f>IF($R27=FALSE, "", NETWORKDAYS($C27, $D27, Timesheet!$S$50:$S$89))</f>
        <v/>
      </c>
      <c r="U27" s="118" t="str">
        <f>IF($R27=FALSE, "", IF(NETWORKDAYS($C27, Dashboard!$AJ$1, Timesheet!$S$50:$S$89)&lt;0, 0, NETWORKDAYS($C27, Dashboard!$AJ$1, Timesheet!$S$50:$S$89)))</f>
        <v/>
      </c>
      <c r="V27" s="39" t="str">
        <f>IF($R27=FALSE, "", NETWORKDAYS($C27, $I27, Timesheet!$S$50:$S$89))</f>
        <v/>
      </c>
      <c r="X27" s="39" t="str">
        <f t="shared" si="4"/>
        <v/>
      </c>
      <c r="Z27" s="164" t="str">
        <f>IF($R27=FALSE, "", IFERROR(IF($E26=Settings!$BE$44, WORKDAY($D26, 1, Timesheet!$S$50:$S$89), IF($I26="", IF(Dashboard!$AJ$1&gt;$D26, WORKDAY(Dashboard!$AJ$1, 1, Timesheet!$S$50:$S$89), $D26+1), WORKDAY($I26, 1, Timesheet!$S$50:$S$89))), ""))</f>
        <v/>
      </c>
      <c r="AB27" s="37" t="b">
        <f t="shared" si="5"/>
        <v>1</v>
      </c>
    </row>
    <row r="28" spans="1:28" x14ac:dyDescent="0.25">
      <c r="A28" s="14"/>
      <c r="B28" s="187" t="str">
        <f>IF($R28=FALSE, "", Settings!$B61)</f>
        <v/>
      </c>
      <c r="C28" s="200" t="str">
        <f>IF($R28=FALSE, "", IF($I27="", $Z28, IF(AND($R$2='J&amp;C Details'!$BA$36, WORKDAY($I27, 1, Timesheet!$S$50:$S$89)&lt;$Z28), WORKDAY($I27, 1, Timesheet!$S$50:$S$89), $Z28)))</f>
        <v/>
      </c>
      <c r="D28" s="200" t="str">
        <f>IF($R28=FALSE, "", IFERROR(WORKDAY($C28, $M28-1, Timesheet!$S$50:$S$89), ""))</f>
        <v/>
      </c>
      <c r="E28" s="68" t="str">
        <f>IF($R28=FALSE, "", Settings!$M61)</f>
        <v/>
      </c>
      <c r="F28" s="204" t="str">
        <f t="shared" si="2"/>
        <v/>
      </c>
      <c r="G28" s="14"/>
      <c r="H28" s="208"/>
      <c r="I28" s="132"/>
      <c r="J28" s="14"/>
      <c r="K28" s="39" t="str">
        <f>IF($R28=FALSE, "", IF($I28="", IF(Dashboard!$AJ$1&lt;$C28, $V$3, IF($H28&gt;=$F28, $V$4, IF($F28=1, IF($D28=Dashboard!$AJ$1, $V$5, $V$6), $V$5))), IF($I28&gt;$D28, $V$8, $V$7)))</f>
        <v/>
      </c>
      <c r="L28" s="14"/>
      <c r="M28" s="115" t="str">
        <f>IF($R28=FALSE, "", IFERROR(Settings!$CD61, ""))</f>
        <v/>
      </c>
      <c r="N28" s="118" t="str">
        <f t="shared" si="3"/>
        <v/>
      </c>
      <c r="O28" s="14"/>
      <c r="R28" s="37" t="b">
        <f>Settings!$CG61</f>
        <v>0</v>
      </c>
      <c r="T28" s="115" t="str">
        <f>IF($R28=FALSE, "", NETWORKDAYS($C28, $D28, Timesheet!$S$50:$S$89))</f>
        <v/>
      </c>
      <c r="U28" s="118" t="str">
        <f>IF($R28=FALSE, "", IF(NETWORKDAYS($C28, Dashboard!$AJ$1, Timesheet!$S$50:$S$89)&lt;0, 0, NETWORKDAYS($C28, Dashboard!$AJ$1, Timesheet!$S$50:$S$89)))</f>
        <v/>
      </c>
      <c r="V28" s="39" t="str">
        <f>IF($R28=FALSE, "", NETWORKDAYS($C28, $I28, Timesheet!$S$50:$S$89))</f>
        <v/>
      </c>
      <c r="X28" s="39" t="str">
        <f t="shared" si="4"/>
        <v/>
      </c>
      <c r="Z28" s="164" t="str">
        <f>IF($R28=FALSE, "", IFERROR(IF($E27=Settings!$BE$44, WORKDAY($D27, 1, Timesheet!$S$50:$S$89), IF($I27="", IF(Dashboard!$AJ$1&gt;$D27, WORKDAY(Dashboard!$AJ$1, 1, Timesheet!$S$50:$S$89), $D27+1), WORKDAY($I27, 1, Timesheet!$S$50:$S$89))), ""))</f>
        <v/>
      </c>
      <c r="AB28" s="37" t="b">
        <f t="shared" si="5"/>
        <v>1</v>
      </c>
    </row>
    <row r="29" spans="1:28" x14ac:dyDescent="0.25">
      <c r="A29" s="14"/>
      <c r="B29" s="187" t="str">
        <f>IF($R29=FALSE, "", Settings!$B62)</f>
        <v/>
      </c>
      <c r="C29" s="200" t="str">
        <f>IF($R29=FALSE, "", IF($I28="", $Z29, IF(AND($R$2='J&amp;C Details'!$BA$36, WORKDAY($I28, 1, Timesheet!$S$50:$S$89)&lt;$Z29), WORKDAY($I28, 1, Timesheet!$S$50:$S$89), $Z29)))</f>
        <v/>
      </c>
      <c r="D29" s="200" t="str">
        <f>IF($R29=FALSE, "", IFERROR(WORKDAY($C29, $M29-1, Timesheet!$S$50:$S$89), ""))</f>
        <v/>
      </c>
      <c r="E29" s="68" t="str">
        <f>IF($R29=FALSE, "", Settings!$M62)</f>
        <v/>
      </c>
      <c r="F29" s="204" t="str">
        <f t="shared" si="2"/>
        <v/>
      </c>
      <c r="G29" s="14"/>
      <c r="H29" s="208"/>
      <c r="I29" s="132"/>
      <c r="J29" s="14"/>
      <c r="K29" s="39" t="str">
        <f>IF($R29=FALSE, "", IF($I29="", IF(Dashboard!$AJ$1&lt;$C29, $V$3, IF($H29&gt;=$F29, $V$4, IF($F29=1, IF($D29=Dashboard!$AJ$1, $V$5, $V$6), $V$5))), IF($I29&gt;$D29, $V$8, $V$7)))</f>
        <v/>
      </c>
      <c r="L29" s="14"/>
      <c r="M29" s="115" t="str">
        <f>IF($R29=FALSE, "", IFERROR(Settings!$CD62, ""))</f>
        <v/>
      </c>
      <c r="N29" s="118" t="str">
        <f t="shared" si="3"/>
        <v/>
      </c>
      <c r="O29" s="14"/>
      <c r="R29" s="37" t="b">
        <f>Settings!$CG62</f>
        <v>0</v>
      </c>
      <c r="T29" s="115" t="str">
        <f>IF($R29=FALSE, "", NETWORKDAYS($C29, $D29, Timesheet!$S$50:$S$89))</f>
        <v/>
      </c>
      <c r="U29" s="118" t="str">
        <f>IF($R29=FALSE, "", IF(NETWORKDAYS($C29, Dashboard!$AJ$1, Timesheet!$S$50:$S$89)&lt;0, 0, NETWORKDAYS($C29, Dashboard!$AJ$1, Timesheet!$S$50:$S$89)))</f>
        <v/>
      </c>
      <c r="V29" s="39" t="str">
        <f>IF($R29=FALSE, "", NETWORKDAYS($C29, $I29, Timesheet!$S$50:$S$89))</f>
        <v/>
      </c>
      <c r="X29" s="39" t="str">
        <f t="shared" si="4"/>
        <v/>
      </c>
      <c r="Z29" s="164" t="str">
        <f>IF($R29=FALSE, "", IFERROR(IF($E28=Settings!$BE$44, WORKDAY($D28, 1, Timesheet!$S$50:$S$89), IF($I28="", IF(Dashboard!$AJ$1&gt;$D28, WORKDAY(Dashboard!$AJ$1, 1, Timesheet!$S$50:$S$89), $D28+1), WORKDAY($I28, 1, Timesheet!$S$50:$S$89))), ""))</f>
        <v/>
      </c>
      <c r="AB29" s="37" t="b">
        <f t="shared" si="5"/>
        <v>1</v>
      </c>
    </row>
    <row r="30" spans="1:28" x14ac:dyDescent="0.25">
      <c r="A30" s="14"/>
      <c r="B30" s="187" t="str">
        <f>IF($R30=FALSE, "", Settings!$B63)</f>
        <v/>
      </c>
      <c r="C30" s="200" t="str">
        <f>IF($R30=FALSE, "", IF($I29="", $Z30, IF(AND($R$2='J&amp;C Details'!$BA$36, WORKDAY($I29, 1, Timesheet!$S$50:$S$89)&lt;$Z30), WORKDAY($I29, 1, Timesheet!$S$50:$S$89), $Z30)))</f>
        <v/>
      </c>
      <c r="D30" s="200" t="str">
        <f>IF($R30=FALSE, "", IFERROR(WORKDAY($C30, $M30-1, Timesheet!$S$50:$S$89), ""))</f>
        <v/>
      </c>
      <c r="E30" s="68" t="str">
        <f>IF($R30=FALSE, "", Settings!$M63)</f>
        <v/>
      </c>
      <c r="F30" s="204" t="str">
        <f t="shared" si="2"/>
        <v/>
      </c>
      <c r="G30" s="14"/>
      <c r="H30" s="208"/>
      <c r="I30" s="132"/>
      <c r="J30" s="14"/>
      <c r="K30" s="39" t="str">
        <f>IF($R30=FALSE, "", IF($I30="", IF(Dashboard!$AJ$1&lt;$C30, $V$3, IF($H30&gt;=$F30, $V$4, IF($F30=1, IF($D30=Dashboard!$AJ$1, $V$5, $V$6), $V$5))), IF($I30&gt;$D30, $V$8, $V$7)))</f>
        <v/>
      </c>
      <c r="L30" s="14"/>
      <c r="M30" s="115" t="str">
        <f>IF($R30=FALSE, "", IFERROR(Settings!$CD63, ""))</f>
        <v/>
      </c>
      <c r="N30" s="118" t="str">
        <f t="shared" si="3"/>
        <v/>
      </c>
      <c r="O30" s="14"/>
      <c r="R30" s="37" t="b">
        <f>Settings!$CG63</f>
        <v>0</v>
      </c>
      <c r="T30" s="115" t="str">
        <f>IF($R30=FALSE, "", NETWORKDAYS($C30, $D30, Timesheet!$S$50:$S$89))</f>
        <v/>
      </c>
      <c r="U30" s="118" t="str">
        <f>IF($R30=FALSE, "", IF(NETWORKDAYS($C30, Dashboard!$AJ$1, Timesheet!$S$50:$S$89)&lt;0, 0, NETWORKDAYS($C30, Dashboard!$AJ$1, Timesheet!$S$50:$S$89)))</f>
        <v/>
      </c>
      <c r="V30" s="39" t="str">
        <f>IF($R30=FALSE, "", NETWORKDAYS($C30, $I30, Timesheet!$S$50:$S$89))</f>
        <v/>
      </c>
      <c r="X30" s="39" t="str">
        <f t="shared" si="4"/>
        <v/>
      </c>
      <c r="Z30" s="164" t="str">
        <f>IF($R30=FALSE, "", IFERROR(IF($E29=Settings!$BE$44, WORKDAY($D29, 1, Timesheet!$S$50:$S$89), IF($I29="", IF(Dashboard!$AJ$1&gt;$D29, WORKDAY(Dashboard!$AJ$1, 1, Timesheet!$S$50:$S$89), $D29+1), WORKDAY($I29, 1, Timesheet!$S$50:$S$89))), ""))</f>
        <v/>
      </c>
      <c r="AB30" s="37" t="b">
        <f t="shared" si="5"/>
        <v>1</v>
      </c>
    </row>
    <row r="31" spans="1:28" x14ac:dyDescent="0.25">
      <c r="A31" s="14"/>
      <c r="B31" s="187" t="str">
        <f>IF($R31=FALSE, "", Settings!$B64)</f>
        <v/>
      </c>
      <c r="C31" s="200" t="str">
        <f>IF($R31=FALSE, "", IF($I30="", $Z31, IF(AND($R$2='J&amp;C Details'!$BA$36, WORKDAY($I30, 1, Timesheet!$S$50:$S$89)&lt;$Z31), WORKDAY($I30, 1, Timesheet!$S$50:$S$89), $Z31)))</f>
        <v/>
      </c>
      <c r="D31" s="200" t="str">
        <f>IF($R31=FALSE, "", IFERROR(WORKDAY($C31, $M31-1, Timesheet!$S$50:$S$89), ""))</f>
        <v/>
      </c>
      <c r="E31" s="68" t="str">
        <f>IF($R31=FALSE, "", Settings!$M64)</f>
        <v/>
      </c>
      <c r="F31" s="204" t="str">
        <f t="shared" si="2"/>
        <v/>
      </c>
      <c r="G31" s="14"/>
      <c r="H31" s="208"/>
      <c r="I31" s="132"/>
      <c r="J31" s="14"/>
      <c r="K31" s="39" t="str">
        <f>IF($R31=FALSE, "", IF($I31="", IF(Dashboard!$AJ$1&lt;$C31, $V$3, IF($H31&gt;=$F31, $V$4, IF($F31=1, IF($D31=Dashboard!$AJ$1, $V$5, $V$6), $V$5))), IF($I31&gt;$D31, $V$8, $V$7)))</f>
        <v/>
      </c>
      <c r="L31" s="14"/>
      <c r="M31" s="115" t="str">
        <f>IF($R31=FALSE, "", IFERROR(Settings!$CD64, ""))</f>
        <v/>
      </c>
      <c r="N31" s="118" t="str">
        <f t="shared" si="3"/>
        <v/>
      </c>
      <c r="O31" s="14"/>
      <c r="R31" s="37" t="b">
        <f>Settings!$CG64</f>
        <v>0</v>
      </c>
      <c r="T31" s="115" t="str">
        <f>IF($R31=FALSE, "", NETWORKDAYS($C31, $D31, Timesheet!$S$50:$S$89))</f>
        <v/>
      </c>
      <c r="U31" s="118" t="str">
        <f>IF($R31=FALSE, "", IF(NETWORKDAYS($C31, Dashboard!$AJ$1, Timesheet!$S$50:$S$89)&lt;0, 0, NETWORKDAYS($C31, Dashboard!$AJ$1, Timesheet!$S$50:$S$89)))</f>
        <v/>
      </c>
      <c r="V31" s="39" t="str">
        <f>IF($R31=FALSE, "", NETWORKDAYS($C31, $I31, Timesheet!$S$50:$S$89))</f>
        <v/>
      </c>
      <c r="X31" s="39" t="str">
        <f t="shared" si="4"/>
        <v/>
      </c>
      <c r="Z31" s="164" t="str">
        <f>IF($R31=FALSE, "", IFERROR(IF($E30=Settings!$BE$44, WORKDAY($D30, 1, Timesheet!$S$50:$S$89), IF($I30="", IF(Dashboard!$AJ$1&gt;$D30, WORKDAY(Dashboard!$AJ$1, 1, Timesheet!$S$50:$S$89), $D30+1), WORKDAY($I30, 1, Timesheet!$S$50:$S$89))), ""))</f>
        <v/>
      </c>
      <c r="AB31" s="37" t="b">
        <f t="shared" si="5"/>
        <v>1</v>
      </c>
    </row>
    <row r="32" spans="1:28" x14ac:dyDescent="0.25">
      <c r="A32" s="14"/>
      <c r="B32" s="188" t="str">
        <f>IF($R32=FALSE, "", Settings!$B65)</f>
        <v/>
      </c>
      <c r="C32" s="201" t="str">
        <f>IF($R32=FALSE, "", IF($I31="", $Z32, IF(AND($R$2='J&amp;C Details'!$BA$36, WORKDAY($I31, 1, Timesheet!$S$50:$S$89)&lt;$Z32), WORKDAY($I31, 1, Timesheet!$S$50:$S$89), $Z32)))</f>
        <v/>
      </c>
      <c r="D32" s="201" t="str">
        <f>IF($R32=FALSE, "", IFERROR(WORKDAY($C32, $M32-1, Timesheet!$S$50:$S$89), ""))</f>
        <v/>
      </c>
      <c r="E32" s="69" t="str">
        <f>IF($R32=FALSE, "", Settings!$M65)</f>
        <v/>
      </c>
      <c r="F32" s="205" t="str">
        <f t="shared" si="2"/>
        <v/>
      </c>
      <c r="G32" s="14"/>
      <c r="H32" s="209"/>
      <c r="I32" s="133"/>
      <c r="J32" s="14"/>
      <c r="K32" s="40" t="str">
        <f>IF($R32=FALSE, "", IF($I32="", IF(Dashboard!$AJ$1&lt;$C32, $V$3, IF($H32&gt;=$F32, $V$4, IF($F32=1, IF($D32=Dashboard!$AJ$1, $V$5, $V$6), $V$5))), IF($I32&gt;$D32, $V$8, $V$7)))</f>
        <v/>
      </c>
      <c r="L32" s="14"/>
      <c r="M32" s="116" t="str">
        <f>IF($R32=FALSE, "", IFERROR(Settings!$CD65, ""))</f>
        <v/>
      </c>
      <c r="N32" s="119" t="str">
        <f t="shared" si="3"/>
        <v/>
      </c>
      <c r="O32" s="14"/>
      <c r="R32" s="11" t="b">
        <f>Settings!$CG65</f>
        <v>0</v>
      </c>
      <c r="T32" s="116" t="str">
        <f>IF($R32=FALSE, "", NETWORKDAYS($C32, $D32, Timesheet!$S$50:$S$89))</f>
        <v/>
      </c>
      <c r="U32" s="119" t="str">
        <f>IF($R32=FALSE, "", IF(NETWORKDAYS($C32, Dashboard!$AJ$1, Timesheet!$S$50:$S$89)&lt;0, 0, NETWORKDAYS($C32, Dashboard!$AJ$1, Timesheet!$S$50:$S$89)))</f>
        <v/>
      </c>
      <c r="V32" s="40" t="str">
        <f>IF($R32=FALSE, "", NETWORKDAYS($C32, $I32, Timesheet!$S$50:$S$89))</f>
        <v/>
      </c>
      <c r="X32" s="40" t="str">
        <f t="shared" si="4"/>
        <v/>
      </c>
      <c r="Z32" s="165" t="str">
        <f>IF($R32=FALSE, "", IFERROR(IF($E31=Settings!$BE$44, WORKDAY($D31, 1, Timesheet!$S$50:$S$89), IF($I31="", IF(Dashboard!$AJ$1&gt;$D31, WORKDAY(Dashboard!$AJ$1, 1, Timesheet!$S$50:$S$89), $D31+1), WORKDAY($I31, 1, Timesheet!$S$50:$S$89))), ""))</f>
        <v/>
      </c>
      <c r="AB32" s="11" t="b">
        <f t="shared" si="5"/>
        <v>1</v>
      </c>
    </row>
    <row r="33" spans="1:15" x14ac:dyDescent="0.25">
      <c r="A33" s="14"/>
      <c r="B33" s="14"/>
      <c r="C33" s="14"/>
      <c r="D33" s="14"/>
      <c r="E33" s="14"/>
      <c r="F33" s="14"/>
      <c r="G33" s="14"/>
      <c r="H33" s="14"/>
      <c r="I33" s="14"/>
      <c r="J33" s="14"/>
      <c r="K33" s="14"/>
      <c r="L33" s="14"/>
      <c r="M33" s="14"/>
      <c r="N33" s="14"/>
      <c r="O33" s="14"/>
    </row>
    <row r="34" spans="1:15" hidden="1" x14ac:dyDescent="0.25"/>
    <row r="35" spans="1:15" hidden="1" x14ac:dyDescent="0.25"/>
    <row r="36" spans="1:15" hidden="1" x14ac:dyDescent="0.25"/>
    <row r="37" spans="1:15" hidden="1" x14ac:dyDescent="0.25"/>
    <row r="38" spans="1:15" hidden="1" x14ac:dyDescent="0.25"/>
    <row r="39" spans="1:15" hidden="1" x14ac:dyDescent="0.25"/>
    <row r="40" spans="1:15" hidden="1" x14ac:dyDescent="0.25"/>
    <row r="41" spans="1:15" hidden="1" x14ac:dyDescent="0.25"/>
    <row r="42" spans="1:15" hidden="1" x14ac:dyDescent="0.25"/>
    <row r="43" spans="1:15" hidden="1" x14ac:dyDescent="0.25"/>
    <row r="44" spans="1:15" hidden="1" x14ac:dyDescent="0.25"/>
    <row r="45" spans="1:15" hidden="1" x14ac:dyDescent="0.25"/>
    <row r="46" spans="1:15" hidden="1" x14ac:dyDescent="0.25"/>
    <row r="47" spans="1:15" hidden="1" x14ac:dyDescent="0.25"/>
    <row r="48" spans="1:15" hidden="1" x14ac:dyDescent="0.25"/>
    <row r="49" hidden="1" x14ac:dyDescent="0.25"/>
    <row r="50" hidden="1" x14ac:dyDescent="0.25"/>
  </sheetData>
  <sheetProtection algorithmName="SHA-512" hashValue="GODi4cwomslux+oziyfDAeFN6lyfUjIxiHQHnVYJgmJ/waQdK5F7u2qjXi1imqRXw3kWifJqSCF1PEJ1AaYK+w==" saltValue="R8El3v+2exATuFfkDw+KwQ==" spinCount="100000" sheet="1" objects="1" scenarios="1"/>
  <mergeCells count="13">
    <mergeCell ref="L5:N5"/>
    <mergeCell ref="L6:N6"/>
    <mergeCell ref="L7:N7"/>
    <mergeCell ref="M8:N8"/>
    <mergeCell ref="B2:C3"/>
    <mergeCell ref="H4:I4"/>
    <mergeCell ref="H5:I5"/>
    <mergeCell ref="H6:I6"/>
    <mergeCell ref="H7:I7"/>
    <mergeCell ref="B5:F7"/>
    <mergeCell ref="L2:N2"/>
    <mergeCell ref="L3:N3"/>
    <mergeCell ref="L4:N4"/>
  </mergeCells>
  <conditionalFormatting sqref="F11:F32">
    <cfRule type="dataBar" priority="16">
      <dataBar>
        <cfvo type="num" val="0"/>
        <cfvo type="num" val="1"/>
        <color rgb="FFAF240D"/>
      </dataBar>
      <extLst>
        <ext xmlns:x14="http://schemas.microsoft.com/office/spreadsheetml/2009/9/main" uri="{B025F937-C7B1-47D3-B67F-A62EFF666E3E}">
          <x14:id>{B14D3760-50C3-43C6-8824-ADB56EB8ABD9}</x14:id>
        </ext>
      </extLst>
    </cfRule>
  </conditionalFormatting>
  <conditionalFormatting sqref="H11:H32">
    <cfRule type="dataBar" priority="15">
      <dataBar>
        <cfvo type="num" val="0"/>
        <cfvo type="num" val="1"/>
        <color rgb="FF2A713D"/>
      </dataBar>
      <extLst>
        <ext xmlns:x14="http://schemas.microsoft.com/office/spreadsheetml/2009/9/main" uri="{B025F937-C7B1-47D3-B67F-A62EFF666E3E}">
          <x14:id>{29175D60-A6A2-426D-82EB-58F1229E474C}</x14:id>
        </ext>
      </extLst>
    </cfRule>
  </conditionalFormatting>
  <conditionalFormatting sqref="I11:I32">
    <cfRule type="expression" dxfId="90" priority="14">
      <formula>AND($H11=1, $I11="")</formula>
    </cfRule>
  </conditionalFormatting>
  <conditionalFormatting sqref="H5:I5">
    <cfRule type="dataBar" priority="13">
      <dataBar>
        <cfvo type="num" val="0"/>
        <cfvo type="num" val="1"/>
        <color rgb="FF2A713D"/>
      </dataBar>
      <extLst>
        <ext xmlns:x14="http://schemas.microsoft.com/office/spreadsheetml/2009/9/main" uri="{B025F937-C7B1-47D3-B67F-A62EFF666E3E}">
          <x14:id>{B15185D6-3055-456C-B0CE-69BF1F58E7A9}</x14:id>
        </ext>
      </extLst>
    </cfRule>
  </conditionalFormatting>
  <conditionalFormatting sqref="H7:I7">
    <cfRule type="dataBar" priority="12">
      <dataBar>
        <cfvo type="num" val="0"/>
        <cfvo type="num" val="1"/>
        <color rgb="FFAF240D"/>
      </dataBar>
      <extLst>
        <ext xmlns:x14="http://schemas.microsoft.com/office/spreadsheetml/2009/9/main" uri="{B025F937-C7B1-47D3-B67F-A62EFF666E3E}">
          <x14:id>{88729487-1548-4FFB-9761-2959E7384F4F}</x14:id>
        </ext>
      </extLst>
    </cfRule>
  </conditionalFormatting>
  <conditionalFormatting sqref="L4:N4">
    <cfRule type="expression" dxfId="89" priority="11">
      <formula>$L$4&gt;0</formula>
    </cfRule>
  </conditionalFormatting>
  <conditionalFormatting sqref="L5:N5">
    <cfRule type="expression" dxfId="88" priority="10">
      <formula>$L$5&gt;0</formula>
    </cfRule>
  </conditionalFormatting>
  <conditionalFormatting sqref="K11:K32">
    <cfRule type="expression" dxfId="87" priority="1">
      <formula>K11=$K$7</formula>
    </cfRule>
    <cfRule type="expression" dxfId="86" priority="2">
      <formula>K11=$K$6</formula>
    </cfRule>
    <cfRule type="expression" dxfId="85" priority="3">
      <formula>K11=$K$5</formula>
    </cfRule>
    <cfRule type="expression" dxfId="84" priority="4">
      <formula>K11=$K$4</formula>
    </cfRule>
    <cfRule type="expression" dxfId="83" priority="5">
      <formula>K11=$K$3</formula>
    </cfRule>
    <cfRule type="expression" dxfId="82" priority="6">
      <formula>K11=$K$2</formula>
    </cfRule>
  </conditionalFormatting>
  <dataValidations count="2">
    <dataValidation type="list" errorStyle="information" allowBlank="1" showInputMessage="1" showErrorMessage="1" errorTitle="Date not today" error="The date entered is not today's date. If that is correct, click OK to continue, otherwise select today's date from the drop down list." sqref="I11:I32" xr:uid="{924B0DED-224A-442B-B507-8249E7AB7019}">
      <formula1>$T$5</formula1>
    </dataValidation>
    <dataValidation type="decimal" allowBlank="1" showInputMessage="1" showErrorMessage="1" sqref="H11:H32" xr:uid="{0459F753-4CFB-4341-90D4-C384EBCAEC85}">
      <formula1>0</formula1>
      <formula2>1</formula2>
    </dataValidation>
  </dataValidations>
  <pageMargins left="0.7" right="0.7" top="0.75" bottom="0.75" header="0.3" footer="0.3"/>
  <pageSetup paperSize="9" orientation="landscape" verticalDpi="300" r:id="rId1"/>
  <extLst>
    <ext xmlns:x14="http://schemas.microsoft.com/office/spreadsheetml/2009/9/main" uri="{78C0D931-6437-407d-A8EE-F0AAD7539E65}">
      <x14:conditionalFormattings>
        <x14:conditionalFormatting xmlns:xm="http://schemas.microsoft.com/office/excel/2006/main">
          <x14:cfRule type="dataBar" id="{B14D3760-50C3-43C6-8824-ADB56EB8ABD9}">
            <x14:dataBar minLength="0" maxLength="100" gradient="0">
              <x14:cfvo type="num">
                <xm:f>0</xm:f>
              </x14:cfvo>
              <x14:cfvo type="num">
                <xm:f>1</xm:f>
              </x14:cfvo>
              <x14:negativeFillColor rgb="FFFF0000"/>
              <x14:axisColor rgb="FF000000"/>
            </x14:dataBar>
          </x14:cfRule>
          <xm:sqref>F11:F32</xm:sqref>
        </x14:conditionalFormatting>
        <x14:conditionalFormatting xmlns:xm="http://schemas.microsoft.com/office/excel/2006/main">
          <x14:cfRule type="dataBar" id="{29175D60-A6A2-426D-82EB-58F1229E474C}">
            <x14:dataBar minLength="0" maxLength="100" gradient="0">
              <x14:cfvo type="num">
                <xm:f>0</xm:f>
              </x14:cfvo>
              <x14:cfvo type="num">
                <xm:f>1</xm:f>
              </x14:cfvo>
              <x14:negativeFillColor rgb="FFFF0000"/>
              <x14:axisColor rgb="FF000000"/>
            </x14:dataBar>
          </x14:cfRule>
          <xm:sqref>H11:H32</xm:sqref>
        </x14:conditionalFormatting>
        <x14:conditionalFormatting xmlns:xm="http://schemas.microsoft.com/office/excel/2006/main">
          <x14:cfRule type="dataBar" id="{B15185D6-3055-456C-B0CE-69BF1F58E7A9}">
            <x14:dataBar minLength="0" maxLength="100" gradient="0">
              <x14:cfvo type="num">
                <xm:f>0</xm:f>
              </x14:cfvo>
              <x14:cfvo type="num">
                <xm:f>1</xm:f>
              </x14:cfvo>
              <x14:negativeFillColor rgb="FFFF0000"/>
              <x14:axisColor rgb="FF000000"/>
            </x14:dataBar>
          </x14:cfRule>
          <xm:sqref>H5:I5</xm:sqref>
        </x14:conditionalFormatting>
        <x14:conditionalFormatting xmlns:xm="http://schemas.microsoft.com/office/excel/2006/main">
          <x14:cfRule type="dataBar" id="{88729487-1548-4FFB-9761-2959E7384F4F}">
            <x14:dataBar minLength="0" maxLength="100" gradient="0">
              <x14:cfvo type="num">
                <xm:f>0</xm:f>
              </x14:cfvo>
              <x14:cfvo type="num">
                <xm:f>1</xm:f>
              </x14:cfvo>
              <x14:negativeFillColor rgb="FFFF0000"/>
              <x14:axisColor rgb="FF000000"/>
            </x14:dataBar>
          </x14:cfRule>
          <xm:sqref>H7:I7</xm:sqref>
        </x14:conditionalFormatting>
        <x14:conditionalFormatting xmlns:xm="http://schemas.microsoft.com/office/excel/2006/main">
          <x14:cfRule type="expression" priority="8" id="{F61F27CB-8284-4DC4-B331-AE2E736747E8}">
            <xm:f>H2=Expenses!$L$6</xm:f>
            <x14:dxf>
              <font>
                <b/>
                <i val="0"/>
                <color rgb="FFFF0000"/>
              </font>
            </x14:dxf>
          </x14:cfRule>
          <x14:cfRule type="expression" priority="9" id="{B5A85269-30A1-4FB6-B86D-1BF0D8A73374}">
            <xm:f>H2=Expenses!$L$5</xm:f>
            <x14:dxf>
              <font>
                <b/>
                <i val="0"/>
                <color rgb="FF00B050"/>
              </font>
            </x14:dxf>
          </x14:cfRule>
          <xm:sqref>H2</xm:sqref>
        </x14:conditionalFormatting>
        <x14:conditionalFormatting xmlns:xm="http://schemas.microsoft.com/office/excel/2006/main">
          <x14:cfRule type="expression" priority="7" id="{556C83CB-3670-4B42-8E76-12C960768760}">
            <xm:f>$E11=Settings!$BE$45</xm:f>
            <x14:dxf>
              <font>
                <b/>
                <i val="0"/>
              </font>
            </x14:dxf>
          </x14:cfRule>
          <xm:sqref>E11:E32</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306C7-30B3-4D1E-881B-60345179419C}">
  <sheetPr>
    <tabColor rgb="FFAF240D"/>
  </sheetPr>
  <dimension ref="A1:Q1004"/>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12.85546875" style="1" customWidth="1"/>
    <col min="3" max="3" width="35.7109375" style="1" customWidth="1"/>
    <col min="4" max="4" width="28.5703125" style="1" customWidth="1"/>
    <col min="5" max="5" width="14.28515625" style="1" customWidth="1"/>
    <col min="6" max="6" width="12.85546875" style="1" customWidth="1"/>
    <col min="7" max="7" width="5.7109375" style="1" customWidth="1"/>
    <col min="8" max="8" width="17.140625" style="1" customWidth="1"/>
    <col min="9" max="9" width="2.85546875" style="1" customWidth="1"/>
    <col min="10" max="11" width="9.140625" style="1" hidden="1" customWidth="1"/>
    <col min="12" max="12" width="28.5703125" style="1" hidden="1" customWidth="1"/>
    <col min="13" max="13" width="9.140625" style="1" hidden="1" customWidth="1"/>
    <col min="14" max="14" width="28.5703125" style="1" hidden="1" customWidth="1"/>
    <col min="15" max="16384" width="9.140625" style="1" hidden="1"/>
  </cols>
  <sheetData>
    <row r="1" spans="1:17" x14ac:dyDescent="0.25">
      <c r="A1" s="14"/>
      <c r="B1" s="14"/>
      <c r="C1" s="14"/>
      <c r="D1" s="14"/>
      <c r="E1" s="14"/>
      <c r="F1" s="14"/>
      <c r="G1" s="14"/>
      <c r="H1" s="14"/>
      <c r="I1" s="14"/>
    </row>
    <row r="2" spans="1:17" ht="15" customHeight="1" x14ac:dyDescent="0.25">
      <c r="A2" s="14"/>
      <c r="B2" s="766" t="s">
        <v>17</v>
      </c>
      <c r="C2" s="767"/>
      <c r="D2" s="14"/>
      <c r="E2" s="14"/>
      <c r="F2" s="601" t="s">
        <v>414</v>
      </c>
      <c r="G2" s="602"/>
      <c r="H2" s="603"/>
      <c r="I2" s="14"/>
    </row>
    <row r="3" spans="1:17" x14ac:dyDescent="0.25">
      <c r="A3" s="14"/>
      <c r="B3" s="768"/>
      <c r="C3" s="769"/>
      <c r="D3" s="14"/>
      <c r="E3" s="14"/>
      <c r="F3" s="604"/>
      <c r="G3" s="605"/>
      <c r="H3" s="606"/>
      <c r="I3" s="14"/>
    </row>
    <row r="4" spans="1:17" x14ac:dyDescent="0.25">
      <c r="A4" s="14"/>
      <c r="B4" s="14"/>
      <c r="C4" s="14"/>
      <c r="D4" s="14"/>
      <c r="E4" s="14"/>
      <c r="F4" s="604"/>
      <c r="G4" s="605"/>
      <c r="H4" s="606"/>
      <c r="I4" s="14"/>
      <c r="L4" s="44"/>
    </row>
    <row r="5" spans="1:17" ht="15" customHeight="1" x14ac:dyDescent="0.25">
      <c r="A5" s="14"/>
      <c r="B5" s="601" t="s">
        <v>18</v>
      </c>
      <c r="C5" s="602"/>
      <c r="D5" s="603"/>
      <c r="E5" s="14"/>
      <c r="F5" s="604"/>
      <c r="G5" s="605"/>
      <c r="H5" s="606"/>
      <c r="I5" s="14"/>
      <c r="L5" s="38" t="s">
        <v>19</v>
      </c>
    </row>
    <row r="6" spans="1:17" x14ac:dyDescent="0.25">
      <c r="A6" s="14"/>
      <c r="B6" s="604"/>
      <c r="C6" s="605"/>
      <c r="D6" s="606"/>
      <c r="E6" s="14"/>
      <c r="F6" s="604"/>
      <c r="G6" s="605"/>
      <c r="H6" s="606"/>
      <c r="I6" s="14"/>
      <c r="L6" s="40" t="s">
        <v>20</v>
      </c>
    </row>
    <row r="7" spans="1:17" x14ac:dyDescent="0.25">
      <c r="A7" s="14"/>
      <c r="B7" s="607"/>
      <c r="C7" s="608"/>
      <c r="D7" s="609"/>
      <c r="E7" s="14"/>
      <c r="F7" s="607"/>
      <c r="G7" s="608"/>
      <c r="H7" s="609"/>
      <c r="I7" s="14"/>
    </row>
    <row r="8" spans="1:17" x14ac:dyDescent="0.25">
      <c r="A8" s="14"/>
      <c r="B8" s="14"/>
      <c r="C8" s="14"/>
      <c r="D8" s="14"/>
      <c r="E8" s="14"/>
      <c r="F8" s="14"/>
      <c r="G8" s="14"/>
      <c r="H8" s="14"/>
      <c r="I8" s="14"/>
    </row>
    <row r="9" spans="1:17" x14ac:dyDescent="0.25">
      <c r="A9" s="14"/>
      <c r="B9" s="2" t="s">
        <v>11</v>
      </c>
      <c r="C9" s="28" t="s">
        <v>12</v>
      </c>
      <c r="D9" s="28" t="s">
        <v>0</v>
      </c>
      <c r="E9" s="28" t="s">
        <v>16</v>
      </c>
      <c r="F9" s="28" t="s">
        <v>13</v>
      </c>
      <c r="G9" s="29" t="s">
        <v>14</v>
      </c>
      <c r="H9" s="30" t="s">
        <v>15</v>
      </c>
      <c r="I9" s="14"/>
      <c r="P9" s="780" t="s">
        <v>22</v>
      </c>
      <c r="Q9" s="781"/>
    </row>
    <row r="10" spans="1:17" x14ac:dyDescent="0.25">
      <c r="A10" s="14"/>
      <c r="B10" s="31"/>
      <c r="C10" s="45"/>
      <c r="D10" s="45"/>
      <c r="E10" s="45"/>
      <c r="F10" s="45"/>
      <c r="G10" s="46"/>
      <c r="H10" s="47"/>
      <c r="I10" s="14"/>
      <c r="L10" s="44"/>
      <c r="N10" s="23" t="s">
        <v>0</v>
      </c>
      <c r="P10" s="23" t="s">
        <v>21</v>
      </c>
      <c r="Q10" s="23" t="s">
        <v>15</v>
      </c>
    </row>
    <row r="11" spans="1:17" x14ac:dyDescent="0.25">
      <c r="A11" s="14"/>
      <c r="B11" s="48">
        <v>43479</v>
      </c>
      <c r="C11" s="49" t="s">
        <v>451</v>
      </c>
      <c r="D11" s="50" t="s">
        <v>450</v>
      </c>
      <c r="E11" s="51">
        <v>321</v>
      </c>
      <c r="F11" s="52">
        <v>399</v>
      </c>
      <c r="G11" s="84"/>
      <c r="H11" s="53"/>
      <c r="I11" s="14"/>
      <c r="L11" s="38" t="str">
        <f>IF(Budget!$O11="", "", Budget!$O11)</f>
        <v>Laptop</v>
      </c>
      <c r="N11" s="10" t="str">
        <f>IF(OR($D11="", $G11=$L$5), "", $D11)</f>
        <v>Laptop</v>
      </c>
      <c r="P11" s="38" t="str">
        <f>IF(AND(COUNTIF($B11:$F11, "")&lt;5, $D11="", $G11=""), "X", "")</f>
        <v/>
      </c>
      <c r="Q11" s="38" t="str">
        <f>IF(AND($G11=$L$5, $H11=""), "X", "")</f>
        <v/>
      </c>
    </row>
    <row r="12" spans="1:17" x14ac:dyDescent="0.25">
      <c r="A12" s="14"/>
      <c r="B12" s="54">
        <v>43486</v>
      </c>
      <c r="C12" s="55" t="s">
        <v>452</v>
      </c>
      <c r="D12" s="56" t="s">
        <v>449</v>
      </c>
      <c r="E12" s="57">
        <v>345</v>
      </c>
      <c r="F12" s="58">
        <v>45</v>
      </c>
      <c r="G12" s="85"/>
      <c r="H12" s="59"/>
      <c r="I12" s="14"/>
      <c r="L12" s="39" t="str">
        <f>IF(Budget!$O12="", "", Budget!$O12)</f>
        <v>Stationery</v>
      </c>
      <c r="N12" s="37" t="str">
        <f t="shared" ref="N12:N75" si="0">IF(OR($D12="", $G12=$L$5), "", $D12)</f>
        <v>Stationery</v>
      </c>
      <c r="P12" s="39" t="str">
        <f t="shared" ref="P12:P75" si="1">IF(AND(COUNTIF($B12:$F12, "")&lt;5, $D12="", $G12=""), "X", "")</f>
        <v/>
      </c>
      <c r="Q12" s="39" t="str">
        <f t="shared" ref="Q12:Q75" si="2">IF(AND($G12=$L$5, $H12=""), "X", "")</f>
        <v/>
      </c>
    </row>
    <row r="13" spans="1:17" x14ac:dyDescent="0.25">
      <c r="A13" s="14"/>
      <c r="B13" s="54">
        <v>43490</v>
      </c>
      <c r="C13" s="55" t="s">
        <v>453</v>
      </c>
      <c r="D13" s="56" t="s">
        <v>448</v>
      </c>
      <c r="E13" s="57">
        <v>543</v>
      </c>
      <c r="F13" s="58">
        <v>102</v>
      </c>
      <c r="G13" s="85"/>
      <c r="H13" s="59"/>
      <c r="I13" s="14"/>
      <c r="L13" s="39" t="str">
        <f>IF(Budget!$O13="", "", Budget!$O13)</f>
        <v>Supplies</v>
      </c>
      <c r="N13" s="37" t="str">
        <f t="shared" si="0"/>
        <v>Supplies</v>
      </c>
      <c r="P13" s="39" t="str">
        <f t="shared" si="1"/>
        <v/>
      </c>
      <c r="Q13" s="39" t="str">
        <f t="shared" si="2"/>
        <v/>
      </c>
    </row>
    <row r="14" spans="1:17" x14ac:dyDescent="0.25">
      <c r="A14" s="14"/>
      <c r="B14" s="54"/>
      <c r="C14" s="55"/>
      <c r="D14" s="56"/>
      <c r="E14" s="57"/>
      <c r="F14" s="58"/>
      <c r="G14" s="85"/>
      <c r="H14" s="59"/>
      <c r="I14" s="14"/>
      <c r="L14" s="39" t="str">
        <f>IF(Budget!$O14="", "", Budget!$O14)</f>
        <v/>
      </c>
      <c r="N14" s="37" t="str">
        <f t="shared" si="0"/>
        <v/>
      </c>
      <c r="P14" s="39" t="str">
        <f t="shared" si="1"/>
        <v/>
      </c>
      <c r="Q14" s="39" t="str">
        <f t="shared" si="2"/>
        <v/>
      </c>
    </row>
    <row r="15" spans="1:17" x14ac:dyDescent="0.25">
      <c r="A15" s="14"/>
      <c r="B15" s="54"/>
      <c r="C15" s="55"/>
      <c r="D15" s="56"/>
      <c r="E15" s="57"/>
      <c r="F15" s="58"/>
      <c r="G15" s="85"/>
      <c r="H15" s="59"/>
      <c r="I15" s="14"/>
      <c r="L15" s="39" t="str">
        <f>IF(Budget!$O15="", "", Budget!$O15)</f>
        <v/>
      </c>
      <c r="N15" s="37" t="str">
        <f t="shared" si="0"/>
        <v/>
      </c>
      <c r="P15" s="39" t="str">
        <f t="shared" si="1"/>
        <v/>
      </c>
      <c r="Q15" s="39" t="str">
        <f t="shared" si="2"/>
        <v/>
      </c>
    </row>
    <row r="16" spans="1:17" x14ac:dyDescent="0.25">
      <c r="A16" s="14"/>
      <c r="B16" s="436"/>
      <c r="C16" s="437"/>
      <c r="D16" s="438"/>
      <c r="E16" s="439"/>
      <c r="F16" s="440"/>
      <c r="G16" s="441"/>
      <c r="H16" s="442"/>
      <c r="I16" s="14"/>
      <c r="L16" s="39" t="str">
        <f>IF(Budget!$O16="", "", Budget!$O16)</f>
        <v/>
      </c>
      <c r="N16" s="37" t="str">
        <f t="shared" si="0"/>
        <v/>
      </c>
      <c r="P16" s="39" t="str">
        <f t="shared" si="1"/>
        <v/>
      </c>
      <c r="Q16" s="39" t="str">
        <f t="shared" si="2"/>
        <v/>
      </c>
    </row>
    <row r="17" spans="1:17" x14ac:dyDescent="0.25">
      <c r="A17" s="14"/>
      <c r="B17" s="443"/>
      <c r="C17" s="444"/>
      <c r="D17" s="445"/>
      <c r="E17" s="446"/>
      <c r="F17" s="447"/>
      <c r="G17" s="448"/>
      <c r="H17" s="449"/>
      <c r="I17" s="14"/>
      <c r="L17" s="39" t="str">
        <f>IF(Budget!$O17="", "", Budget!$O17)</f>
        <v/>
      </c>
      <c r="N17" s="37" t="str">
        <f t="shared" si="0"/>
        <v/>
      </c>
      <c r="P17" s="39" t="str">
        <f t="shared" si="1"/>
        <v/>
      </c>
      <c r="Q17" s="39" t="str">
        <f t="shared" si="2"/>
        <v/>
      </c>
    </row>
    <row r="18" spans="1:17" x14ac:dyDescent="0.25">
      <c r="A18" s="14"/>
      <c r="B18" s="443"/>
      <c r="C18" s="444"/>
      <c r="D18" s="445"/>
      <c r="E18" s="446"/>
      <c r="F18" s="447"/>
      <c r="G18" s="448"/>
      <c r="H18" s="449"/>
      <c r="I18" s="14"/>
      <c r="L18" s="39" t="str">
        <f>IF(Budget!$O18="", "", Budget!$O18)</f>
        <v/>
      </c>
      <c r="N18" s="37" t="str">
        <f t="shared" si="0"/>
        <v/>
      </c>
      <c r="P18" s="39" t="str">
        <f t="shared" si="1"/>
        <v/>
      </c>
      <c r="Q18" s="39" t="str">
        <f t="shared" si="2"/>
        <v/>
      </c>
    </row>
    <row r="19" spans="1:17" x14ac:dyDescent="0.25">
      <c r="A19" s="14"/>
      <c r="B19" s="443"/>
      <c r="C19" s="444"/>
      <c r="D19" s="445"/>
      <c r="E19" s="446"/>
      <c r="F19" s="447"/>
      <c r="G19" s="448"/>
      <c r="H19" s="449"/>
      <c r="I19" s="14"/>
      <c r="L19" s="39" t="str">
        <f>IF(Budget!$O19="", "", Budget!$O19)</f>
        <v/>
      </c>
      <c r="N19" s="37" t="str">
        <f t="shared" si="0"/>
        <v/>
      </c>
      <c r="P19" s="39" t="str">
        <f t="shared" si="1"/>
        <v/>
      </c>
      <c r="Q19" s="39" t="str">
        <f t="shared" si="2"/>
        <v/>
      </c>
    </row>
    <row r="20" spans="1:17" x14ac:dyDescent="0.25">
      <c r="A20" s="14"/>
      <c r="B20" s="443"/>
      <c r="C20" s="444"/>
      <c r="D20" s="445"/>
      <c r="E20" s="446"/>
      <c r="F20" s="447"/>
      <c r="G20" s="448"/>
      <c r="H20" s="449"/>
      <c r="I20" s="14"/>
      <c r="L20" s="39" t="str">
        <f>IF(Budget!$O20="", "", Budget!$O20)</f>
        <v/>
      </c>
      <c r="N20" s="37" t="str">
        <f t="shared" si="0"/>
        <v/>
      </c>
      <c r="P20" s="39" t="str">
        <f t="shared" si="1"/>
        <v/>
      </c>
      <c r="Q20" s="39" t="str">
        <f t="shared" si="2"/>
        <v/>
      </c>
    </row>
    <row r="21" spans="1:17" x14ac:dyDescent="0.25">
      <c r="A21" s="14"/>
      <c r="B21" s="443"/>
      <c r="C21" s="444"/>
      <c r="D21" s="445"/>
      <c r="E21" s="446"/>
      <c r="F21" s="447"/>
      <c r="G21" s="448"/>
      <c r="H21" s="449"/>
      <c r="I21" s="14"/>
      <c r="L21" s="39" t="str">
        <f>IF(Budget!$O21="", "", Budget!$O21)</f>
        <v/>
      </c>
      <c r="N21" s="37" t="str">
        <f t="shared" si="0"/>
        <v/>
      </c>
      <c r="P21" s="39" t="str">
        <f t="shared" si="1"/>
        <v/>
      </c>
      <c r="Q21" s="39" t="str">
        <f t="shared" si="2"/>
        <v/>
      </c>
    </row>
    <row r="22" spans="1:17" x14ac:dyDescent="0.25">
      <c r="A22" s="14"/>
      <c r="B22" s="443"/>
      <c r="C22" s="444"/>
      <c r="D22" s="445"/>
      <c r="E22" s="446"/>
      <c r="F22" s="447"/>
      <c r="G22" s="448"/>
      <c r="H22" s="449"/>
      <c r="I22" s="14"/>
      <c r="L22" s="39" t="str">
        <f>IF(Budget!$O22="", "", Budget!$O22)</f>
        <v/>
      </c>
      <c r="N22" s="37" t="str">
        <f t="shared" si="0"/>
        <v/>
      </c>
      <c r="P22" s="39" t="str">
        <f t="shared" si="1"/>
        <v/>
      </c>
      <c r="Q22" s="39" t="str">
        <f t="shared" si="2"/>
        <v/>
      </c>
    </row>
    <row r="23" spans="1:17" x14ac:dyDescent="0.25">
      <c r="A23" s="14"/>
      <c r="B23" s="443"/>
      <c r="C23" s="444"/>
      <c r="D23" s="445"/>
      <c r="E23" s="446"/>
      <c r="F23" s="447"/>
      <c r="G23" s="448"/>
      <c r="H23" s="449"/>
      <c r="I23" s="14"/>
      <c r="L23" s="39" t="str">
        <f>IF(Budget!$O23="", "", Budget!$O23)</f>
        <v/>
      </c>
      <c r="N23" s="37" t="str">
        <f t="shared" si="0"/>
        <v/>
      </c>
      <c r="P23" s="39" t="str">
        <f t="shared" si="1"/>
        <v/>
      </c>
      <c r="Q23" s="39" t="str">
        <f t="shared" si="2"/>
        <v/>
      </c>
    </row>
    <row r="24" spans="1:17" x14ac:dyDescent="0.25">
      <c r="A24" s="14"/>
      <c r="B24" s="443"/>
      <c r="C24" s="444"/>
      <c r="D24" s="445"/>
      <c r="E24" s="446"/>
      <c r="F24" s="447"/>
      <c r="G24" s="448"/>
      <c r="H24" s="449"/>
      <c r="I24" s="14"/>
      <c r="L24" s="39" t="str">
        <f>IF(Budget!$O24="", "", Budget!$O24)</f>
        <v/>
      </c>
      <c r="N24" s="37" t="str">
        <f t="shared" si="0"/>
        <v/>
      </c>
      <c r="P24" s="39" t="str">
        <f t="shared" si="1"/>
        <v/>
      </c>
      <c r="Q24" s="39" t="str">
        <f t="shared" si="2"/>
        <v/>
      </c>
    </row>
    <row r="25" spans="1:17" x14ac:dyDescent="0.25">
      <c r="A25" s="14"/>
      <c r="B25" s="443"/>
      <c r="C25" s="444"/>
      <c r="D25" s="445"/>
      <c r="E25" s="446"/>
      <c r="F25" s="447"/>
      <c r="G25" s="448"/>
      <c r="H25" s="449"/>
      <c r="I25" s="14"/>
      <c r="L25" s="39" t="str">
        <f>IF(Budget!$O25="", "", Budget!$O25)</f>
        <v/>
      </c>
      <c r="N25" s="37" t="str">
        <f t="shared" si="0"/>
        <v/>
      </c>
      <c r="P25" s="39" t="str">
        <f t="shared" si="1"/>
        <v/>
      </c>
      <c r="Q25" s="39" t="str">
        <f t="shared" si="2"/>
        <v/>
      </c>
    </row>
    <row r="26" spans="1:17" x14ac:dyDescent="0.25">
      <c r="A26" s="14"/>
      <c r="B26" s="443"/>
      <c r="C26" s="444"/>
      <c r="D26" s="445"/>
      <c r="E26" s="446"/>
      <c r="F26" s="447"/>
      <c r="G26" s="448"/>
      <c r="H26" s="449"/>
      <c r="I26" s="14"/>
      <c r="L26" s="39" t="str">
        <f>IF(Budget!$O26="", "", Budget!$O26)</f>
        <v/>
      </c>
      <c r="N26" s="37" t="str">
        <f t="shared" si="0"/>
        <v/>
      </c>
      <c r="P26" s="39" t="str">
        <f t="shared" si="1"/>
        <v/>
      </c>
      <c r="Q26" s="39" t="str">
        <f t="shared" si="2"/>
        <v/>
      </c>
    </row>
    <row r="27" spans="1:17" x14ac:dyDescent="0.25">
      <c r="A27" s="14"/>
      <c r="B27" s="443"/>
      <c r="C27" s="444"/>
      <c r="D27" s="445"/>
      <c r="E27" s="446"/>
      <c r="F27" s="447"/>
      <c r="G27" s="448"/>
      <c r="H27" s="449"/>
      <c r="I27" s="14"/>
      <c r="L27" s="39" t="str">
        <f>IF(Budget!$O27="", "", Budget!$O27)</f>
        <v/>
      </c>
      <c r="N27" s="37" t="str">
        <f t="shared" si="0"/>
        <v/>
      </c>
      <c r="P27" s="39" t="str">
        <f t="shared" si="1"/>
        <v/>
      </c>
      <c r="Q27" s="39" t="str">
        <f t="shared" si="2"/>
        <v/>
      </c>
    </row>
    <row r="28" spans="1:17" x14ac:dyDescent="0.25">
      <c r="A28" s="14"/>
      <c r="B28" s="443"/>
      <c r="C28" s="444"/>
      <c r="D28" s="445"/>
      <c r="E28" s="446"/>
      <c r="F28" s="447"/>
      <c r="G28" s="448"/>
      <c r="H28" s="449"/>
      <c r="I28" s="14"/>
      <c r="L28" s="39" t="str">
        <f>IF(Budget!$O28="", "", Budget!$O28)</f>
        <v/>
      </c>
      <c r="N28" s="37" t="str">
        <f t="shared" si="0"/>
        <v/>
      </c>
      <c r="P28" s="39" t="str">
        <f t="shared" si="1"/>
        <v/>
      </c>
      <c r="Q28" s="39" t="str">
        <f t="shared" si="2"/>
        <v/>
      </c>
    </row>
    <row r="29" spans="1:17" x14ac:dyDescent="0.25">
      <c r="A29" s="14"/>
      <c r="B29" s="443"/>
      <c r="C29" s="444"/>
      <c r="D29" s="445"/>
      <c r="E29" s="446"/>
      <c r="F29" s="447"/>
      <c r="G29" s="448"/>
      <c r="H29" s="449"/>
      <c r="I29" s="14"/>
      <c r="L29" s="39" t="str">
        <f>IF(Budget!$O29="", "", Budget!$O29)</f>
        <v/>
      </c>
      <c r="N29" s="37" t="str">
        <f t="shared" si="0"/>
        <v/>
      </c>
      <c r="P29" s="39" t="str">
        <f t="shared" si="1"/>
        <v/>
      </c>
      <c r="Q29" s="39" t="str">
        <f t="shared" si="2"/>
        <v/>
      </c>
    </row>
    <row r="30" spans="1:17" x14ac:dyDescent="0.25">
      <c r="A30" s="14"/>
      <c r="B30" s="443"/>
      <c r="C30" s="444"/>
      <c r="D30" s="445"/>
      <c r="E30" s="446"/>
      <c r="F30" s="447"/>
      <c r="G30" s="448"/>
      <c r="H30" s="449"/>
      <c r="I30" s="14"/>
      <c r="L30" s="39" t="str">
        <f>IF(Budget!$O30="", "", Budget!$O30)</f>
        <v/>
      </c>
      <c r="N30" s="37" t="str">
        <f t="shared" si="0"/>
        <v/>
      </c>
      <c r="P30" s="39" t="str">
        <f t="shared" si="1"/>
        <v/>
      </c>
      <c r="Q30" s="39" t="str">
        <f t="shared" si="2"/>
        <v/>
      </c>
    </row>
    <row r="31" spans="1:17" x14ac:dyDescent="0.25">
      <c r="A31" s="14"/>
      <c r="B31" s="443"/>
      <c r="C31" s="444"/>
      <c r="D31" s="445"/>
      <c r="E31" s="446"/>
      <c r="F31" s="447"/>
      <c r="G31" s="448"/>
      <c r="H31" s="449"/>
      <c r="I31" s="14"/>
      <c r="L31" s="39" t="str">
        <f>IF(Budget!$O31="", "", Budget!$O31)</f>
        <v/>
      </c>
      <c r="N31" s="37" t="str">
        <f t="shared" si="0"/>
        <v/>
      </c>
      <c r="P31" s="39" t="str">
        <f t="shared" si="1"/>
        <v/>
      </c>
      <c r="Q31" s="39" t="str">
        <f t="shared" si="2"/>
        <v/>
      </c>
    </row>
    <row r="32" spans="1:17" x14ac:dyDescent="0.25">
      <c r="A32" s="14"/>
      <c r="B32" s="443"/>
      <c r="C32" s="444"/>
      <c r="D32" s="445"/>
      <c r="E32" s="446"/>
      <c r="F32" s="447"/>
      <c r="G32" s="448"/>
      <c r="H32" s="449"/>
      <c r="I32" s="14"/>
      <c r="L32" s="39" t="str">
        <f>IF(Budget!$O32="", "", Budget!$O32)</f>
        <v/>
      </c>
      <c r="N32" s="37" t="str">
        <f t="shared" si="0"/>
        <v/>
      </c>
      <c r="P32" s="39" t="str">
        <f t="shared" si="1"/>
        <v/>
      </c>
      <c r="Q32" s="39" t="str">
        <f t="shared" si="2"/>
        <v/>
      </c>
    </row>
    <row r="33" spans="1:17" x14ac:dyDescent="0.25">
      <c r="A33" s="14"/>
      <c r="B33" s="443"/>
      <c r="C33" s="444"/>
      <c r="D33" s="445"/>
      <c r="E33" s="446"/>
      <c r="F33" s="447"/>
      <c r="G33" s="448"/>
      <c r="H33" s="449"/>
      <c r="I33" s="14"/>
      <c r="L33" s="39" t="str">
        <f>IF(Budget!$O33="", "", Budget!$O33)</f>
        <v/>
      </c>
      <c r="N33" s="37" t="str">
        <f t="shared" si="0"/>
        <v/>
      </c>
      <c r="P33" s="39" t="str">
        <f t="shared" si="1"/>
        <v/>
      </c>
      <c r="Q33" s="39" t="str">
        <f t="shared" si="2"/>
        <v/>
      </c>
    </row>
    <row r="34" spans="1:17" x14ac:dyDescent="0.25">
      <c r="A34" s="14"/>
      <c r="B34" s="443"/>
      <c r="C34" s="444"/>
      <c r="D34" s="445"/>
      <c r="E34" s="446"/>
      <c r="F34" s="447"/>
      <c r="G34" s="448"/>
      <c r="H34" s="449"/>
      <c r="I34" s="14"/>
      <c r="L34" s="39" t="str">
        <f>IF(Budget!$O34="", "", Budget!$O34)</f>
        <v/>
      </c>
      <c r="N34" s="37" t="str">
        <f t="shared" si="0"/>
        <v/>
      </c>
      <c r="P34" s="39" t="str">
        <f t="shared" si="1"/>
        <v/>
      </c>
      <c r="Q34" s="39" t="str">
        <f t="shared" si="2"/>
        <v/>
      </c>
    </row>
    <row r="35" spans="1:17" x14ac:dyDescent="0.25">
      <c r="A35" s="14"/>
      <c r="B35" s="443"/>
      <c r="C35" s="444"/>
      <c r="D35" s="445"/>
      <c r="E35" s="446"/>
      <c r="F35" s="447"/>
      <c r="G35" s="448"/>
      <c r="H35" s="449"/>
      <c r="I35" s="14"/>
      <c r="L35" s="39" t="str">
        <f>IF(Budget!$O35="", "", Budget!$O35)</f>
        <v/>
      </c>
      <c r="N35" s="37" t="str">
        <f t="shared" si="0"/>
        <v/>
      </c>
      <c r="P35" s="39" t="str">
        <f t="shared" si="1"/>
        <v/>
      </c>
      <c r="Q35" s="39" t="str">
        <f t="shared" si="2"/>
        <v/>
      </c>
    </row>
    <row r="36" spans="1:17" x14ac:dyDescent="0.25">
      <c r="A36" s="14"/>
      <c r="B36" s="443"/>
      <c r="C36" s="444"/>
      <c r="D36" s="445"/>
      <c r="E36" s="446"/>
      <c r="F36" s="447"/>
      <c r="G36" s="448"/>
      <c r="H36" s="449"/>
      <c r="I36" s="14"/>
      <c r="L36" s="39" t="str">
        <f>IF(Budget!$O36="", "", Budget!$O36)</f>
        <v/>
      </c>
      <c r="N36" s="37" t="str">
        <f t="shared" si="0"/>
        <v/>
      </c>
      <c r="P36" s="39" t="str">
        <f t="shared" si="1"/>
        <v/>
      </c>
      <c r="Q36" s="39" t="str">
        <f t="shared" si="2"/>
        <v/>
      </c>
    </row>
    <row r="37" spans="1:17" x14ac:dyDescent="0.25">
      <c r="A37" s="14"/>
      <c r="B37" s="443"/>
      <c r="C37" s="444"/>
      <c r="D37" s="445"/>
      <c r="E37" s="446"/>
      <c r="F37" s="447"/>
      <c r="G37" s="448"/>
      <c r="H37" s="449"/>
      <c r="I37" s="14"/>
      <c r="L37" s="39" t="str">
        <f>IF(Budget!$O37="", "", Budget!$O37)</f>
        <v/>
      </c>
      <c r="N37" s="37" t="str">
        <f t="shared" si="0"/>
        <v/>
      </c>
      <c r="P37" s="39" t="str">
        <f t="shared" si="1"/>
        <v/>
      </c>
      <c r="Q37" s="39" t="str">
        <f t="shared" si="2"/>
        <v/>
      </c>
    </row>
    <row r="38" spans="1:17" x14ac:dyDescent="0.25">
      <c r="A38" s="14"/>
      <c r="B38" s="443"/>
      <c r="C38" s="444"/>
      <c r="D38" s="445"/>
      <c r="E38" s="446"/>
      <c r="F38" s="447"/>
      <c r="G38" s="448"/>
      <c r="H38" s="449"/>
      <c r="I38" s="14"/>
      <c r="L38" s="39" t="str">
        <f>IF(Budget!$O38="", "", Budget!$O38)</f>
        <v/>
      </c>
      <c r="N38" s="37" t="str">
        <f t="shared" si="0"/>
        <v/>
      </c>
      <c r="P38" s="39" t="str">
        <f t="shared" si="1"/>
        <v/>
      </c>
      <c r="Q38" s="39" t="str">
        <f t="shared" si="2"/>
        <v/>
      </c>
    </row>
    <row r="39" spans="1:17" x14ac:dyDescent="0.25">
      <c r="A39" s="14"/>
      <c r="B39" s="443"/>
      <c r="C39" s="444"/>
      <c r="D39" s="445"/>
      <c r="E39" s="446"/>
      <c r="F39" s="447"/>
      <c r="G39" s="448"/>
      <c r="H39" s="449"/>
      <c r="I39" s="14"/>
      <c r="L39" s="39" t="str">
        <f>IF(Budget!$O39="", "", Budget!$O39)</f>
        <v/>
      </c>
      <c r="N39" s="37" t="str">
        <f t="shared" si="0"/>
        <v/>
      </c>
      <c r="P39" s="39" t="str">
        <f t="shared" si="1"/>
        <v/>
      </c>
      <c r="Q39" s="39" t="str">
        <f t="shared" si="2"/>
        <v/>
      </c>
    </row>
    <row r="40" spans="1:17" x14ac:dyDescent="0.25">
      <c r="A40" s="14"/>
      <c r="B40" s="443"/>
      <c r="C40" s="444"/>
      <c r="D40" s="445"/>
      <c r="E40" s="446"/>
      <c r="F40" s="447"/>
      <c r="G40" s="448"/>
      <c r="H40" s="449"/>
      <c r="I40" s="14"/>
      <c r="L40" s="39" t="str">
        <f>IF(Budget!$O40="", "", Budget!$O40)</f>
        <v/>
      </c>
      <c r="N40" s="37" t="str">
        <f t="shared" si="0"/>
        <v/>
      </c>
      <c r="P40" s="39" t="str">
        <f t="shared" si="1"/>
        <v/>
      </c>
      <c r="Q40" s="39" t="str">
        <f t="shared" si="2"/>
        <v/>
      </c>
    </row>
    <row r="41" spans="1:17" x14ac:dyDescent="0.25">
      <c r="A41" s="14"/>
      <c r="B41" s="443"/>
      <c r="C41" s="444"/>
      <c r="D41" s="445"/>
      <c r="E41" s="446"/>
      <c r="F41" s="447"/>
      <c r="G41" s="448"/>
      <c r="H41" s="449"/>
      <c r="I41" s="14"/>
      <c r="L41" s="39" t="str">
        <f>IF(Budget!$O41="", "", Budget!$O41)</f>
        <v/>
      </c>
      <c r="N41" s="37" t="str">
        <f t="shared" si="0"/>
        <v/>
      </c>
      <c r="P41" s="39" t="str">
        <f t="shared" si="1"/>
        <v/>
      </c>
      <c r="Q41" s="39" t="str">
        <f t="shared" si="2"/>
        <v/>
      </c>
    </row>
    <row r="42" spans="1:17" x14ac:dyDescent="0.25">
      <c r="A42" s="14"/>
      <c r="B42" s="443"/>
      <c r="C42" s="444"/>
      <c r="D42" s="445"/>
      <c r="E42" s="446"/>
      <c r="F42" s="447"/>
      <c r="G42" s="448"/>
      <c r="H42" s="449"/>
      <c r="I42" s="14"/>
      <c r="L42" s="39" t="str">
        <f>IF(Budget!$O42="", "", Budget!$O42)</f>
        <v/>
      </c>
      <c r="N42" s="37" t="str">
        <f t="shared" si="0"/>
        <v/>
      </c>
      <c r="P42" s="39" t="str">
        <f t="shared" si="1"/>
        <v/>
      </c>
      <c r="Q42" s="39" t="str">
        <f t="shared" si="2"/>
        <v/>
      </c>
    </row>
    <row r="43" spans="1:17" x14ac:dyDescent="0.25">
      <c r="A43" s="14"/>
      <c r="B43" s="443"/>
      <c r="C43" s="444"/>
      <c r="D43" s="445"/>
      <c r="E43" s="446"/>
      <c r="F43" s="447"/>
      <c r="G43" s="448"/>
      <c r="H43" s="449"/>
      <c r="I43" s="14"/>
      <c r="L43" s="39" t="str">
        <f>IF(Budget!$O43="", "", Budget!$O43)</f>
        <v/>
      </c>
      <c r="N43" s="37" t="str">
        <f t="shared" si="0"/>
        <v/>
      </c>
      <c r="P43" s="39" t="str">
        <f t="shared" si="1"/>
        <v/>
      </c>
      <c r="Q43" s="39" t="str">
        <f t="shared" si="2"/>
        <v/>
      </c>
    </row>
    <row r="44" spans="1:17" x14ac:dyDescent="0.25">
      <c r="A44" s="14"/>
      <c r="B44" s="443"/>
      <c r="C44" s="444"/>
      <c r="D44" s="445"/>
      <c r="E44" s="446"/>
      <c r="F44" s="447"/>
      <c r="G44" s="448"/>
      <c r="H44" s="449"/>
      <c r="I44" s="14"/>
      <c r="L44" s="39" t="str">
        <f>IF(Budget!$O44="", "", Budget!$O44)</f>
        <v/>
      </c>
      <c r="N44" s="37" t="str">
        <f t="shared" si="0"/>
        <v/>
      </c>
      <c r="P44" s="39" t="str">
        <f t="shared" si="1"/>
        <v/>
      </c>
      <c r="Q44" s="39" t="str">
        <f t="shared" si="2"/>
        <v/>
      </c>
    </row>
    <row r="45" spans="1:17" x14ac:dyDescent="0.25">
      <c r="A45" s="14"/>
      <c r="B45" s="443"/>
      <c r="C45" s="444"/>
      <c r="D45" s="445"/>
      <c r="E45" s="446"/>
      <c r="F45" s="447"/>
      <c r="G45" s="448"/>
      <c r="H45" s="449"/>
      <c r="I45" s="14"/>
      <c r="L45" s="39" t="str">
        <f>IF(Budget!$O45="", "", Budget!$O45)</f>
        <v/>
      </c>
      <c r="N45" s="37" t="str">
        <f t="shared" si="0"/>
        <v/>
      </c>
      <c r="P45" s="39" t="str">
        <f t="shared" si="1"/>
        <v/>
      </c>
      <c r="Q45" s="39" t="str">
        <f t="shared" si="2"/>
        <v/>
      </c>
    </row>
    <row r="46" spans="1:17" x14ac:dyDescent="0.25">
      <c r="A46" s="14"/>
      <c r="B46" s="443"/>
      <c r="C46" s="444"/>
      <c r="D46" s="445"/>
      <c r="E46" s="446"/>
      <c r="F46" s="447"/>
      <c r="G46" s="448"/>
      <c r="H46" s="449"/>
      <c r="I46" s="14"/>
      <c r="L46" s="39" t="str">
        <f>IF(Budget!$O46="", "", Budget!$O46)</f>
        <v/>
      </c>
      <c r="N46" s="37" t="str">
        <f t="shared" si="0"/>
        <v/>
      </c>
      <c r="P46" s="39" t="str">
        <f t="shared" si="1"/>
        <v/>
      </c>
      <c r="Q46" s="39" t="str">
        <f t="shared" si="2"/>
        <v/>
      </c>
    </row>
    <row r="47" spans="1:17" x14ac:dyDescent="0.25">
      <c r="A47" s="14"/>
      <c r="B47" s="443"/>
      <c r="C47" s="444"/>
      <c r="D47" s="445"/>
      <c r="E47" s="446"/>
      <c r="F47" s="447"/>
      <c r="G47" s="448"/>
      <c r="H47" s="449"/>
      <c r="I47" s="14"/>
      <c r="L47" s="39" t="str">
        <f>IF(Budget!$O47="", "", Budget!$O47)</f>
        <v/>
      </c>
      <c r="N47" s="37" t="str">
        <f t="shared" si="0"/>
        <v/>
      </c>
      <c r="P47" s="39" t="str">
        <f t="shared" si="1"/>
        <v/>
      </c>
      <c r="Q47" s="39" t="str">
        <f t="shared" si="2"/>
        <v/>
      </c>
    </row>
    <row r="48" spans="1:17" x14ac:dyDescent="0.25">
      <c r="A48" s="14"/>
      <c r="B48" s="443"/>
      <c r="C48" s="444"/>
      <c r="D48" s="445"/>
      <c r="E48" s="446"/>
      <c r="F48" s="447"/>
      <c r="G48" s="448"/>
      <c r="H48" s="449"/>
      <c r="I48" s="14"/>
      <c r="L48" s="40" t="str">
        <f>IF(Budget!$O48="", "", Budget!$O48)</f>
        <v/>
      </c>
      <c r="N48" s="37" t="str">
        <f t="shared" si="0"/>
        <v/>
      </c>
      <c r="P48" s="39" t="str">
        <f t="shared" si="1"/>
        <v/>
      </c>
      <c r="Q48" s="39" t="str">
        <f t="shared" si="2"/>
        <v/>
      </c>
    </row>
    <row r="49" spans="1:17" x14ac:dyDescent="0.25">
      <c r="A49" s="14"/>
      <c r="B49" s="443"/>
      <c r="C49" s="444"/>
      <c r="D49" s="445"/>
      <c r="E49" s="446"/>
      <c r="F49" s="447"/>
      <c r="G49" s="448"/>
      <c r="H49" s="449"/>
      <c r="I49" s="14"/>
      <c r="N49" s="37" t="str">
        <f t="shared" si="0"/>
        <v/>
      </c>
      <c r="P49" s="39" t="str">
        <f t="shared" si="1"/>
        <v/>
      </c>
      <c r="Q49" s="39" t="str">
        <f t="shared" si="2"/>
        <v/>
      </c>
    </row>
    <row r="50" spans="1:17" x14ac:dyDescent="0.25">
      <c r="A50" s="14"/>
      <c r="B50" s="443"/>
      <c r="C50" s="444"/>
      <c r="D50" s="445"/>
      <c r="E50" s="446"/>
      <c r="F50" s="447"/>
      <c r="G50" s="448"/>
      <c r="H50" s="449"/>
      <c r="I50" s="14"/>
      <c r="N50" s="37" t="str">
        <f t="shared" si="0"/>
        <v/>
      </c>
      <c r="P50" s="39" t="str">
        <f t="shared" si="1"/>
        <v/>
      </c>
      <c r="Q50" s="39" t="str">
        <f t="shared" si="2"/>
        <v/>
      </c>
    </row>
    <row r="51" spans="1:17" x14ac:dyDescent="0.25">
      <c r="A51" s="14"/>
      <c r="B51" s="443"/>
      <c r="C51" s="444"/>
      <c r="D51" s="445"/>
      <c r="E51" s="446"/>
      <c r="F51" s="447"/>
      <c r="G51" s="448"/>
      <c r="H51" s="449"/>
      <c r="I51" s="14"/>
      <c r="N51" s="37" t="str">
        <f t="shared" si="0"/>
        <v/>
      </c>
      <c r="P51" s="39" t="str">
        <f t="shared" si="1"/>
        <v/>
      </c>
      <c r="Q51" s="39" t="str">
        <f t="shared" si="2"/>
        <v/>
      </c>
    </row>
    <row r="52" spans="1:17" x14ac:dyDescent="0.25">
      <c r="A52" s="14"/>
      <c r="B52" s="443"/>
      <c r="C52" s="444"/>
      <c r="D52" s="445"/>
      <c r="E52" s="446"/>
      <c r="F52" s="447"/>
      <c r="G52" s="448"/>
      <c r="H52" s="449"/>
      <c r="I52" s="14"/>
      <c r="N52" s="37" t="str">
        <f t="shared" si="0"/>
        <v/>
      </c>
      <c r="P52" s="39" t="str">
        <f t="shared" si="1"/>
        <v/>
      </c>
      <c r="Q52" s="39" t="str">
        <f t="shared" si="2"/>
        <v/>
      </c>
    </row>
    <row r="53" spans="1:17" x14ac:dyDescent="0.25">
      <c r="A53" s="14"/>
      <c r="B53" s="443"/>
      <c r="C53" s="444"/>
      <c r="D53" s="445"/>
      <c r="E53" s="446"/>
      <c r="F53" s="447"/>
      <c r="G53" s="448"/>
      <c r="H53" s="449"/>
      <c r="I53" s="14"/>
      <c r="N53" s="37" t="str">
        <f t="shared" si="0"/>
        <v/>
      </c>
      <c r="P53" s="39" t="str">
        <f t="shared" si="1"/>
        <v/>
      </c>
      <c r="Q53" s="39" t="str">
        <f t="shared" si="2"/>
        <v/>
      </c>
    </row>
    <row r="54" spans="1:17" x14ac:dyDescent="0.25">
      <c r="A54" s="14"/>
      <c r="B54" s="443"/>
      <c r="C54" s="444"/>
      <c r="D54" s="445"/>
      <c r="E54" s="446"/>
      <c r="F54" s="447"/>
      <c r="G54" s="448"/>
      <c r="H54" s="449"/>
      <c r="I54" s="14"/>
      <c r="N54" s="37" t="str">
        <f t="shared" si="0"/>
        <v/>
      </c>
      <c r="P54" s="39" t="str">
        <f t="shared" si="1"/>
        <v/>
      </c>
      <c r="Q54" s="39" t="str">
        <f t="shared" si="2"/>
        <v/>
      </c>
    </row>
    <row r="55" spans="1:17" x14ac:dyDescent="0.25">
      <c r="A55" s="14"/>
      <c r="B55" s="443"/>
      <c r="C55" s="444"/>
      <c r="D55" s="445"/>
      <c r="E55" s="446"/>
      <c r="F55" s="447"/>
      <c r="G55" s="448"/>
      <c r="H55" s="449"/>
      <c r="I55" s="14"/>
      <c r="N55" s="37" t="str">
        <f t="shared" si="0"/>
        <v/>
      </c>
      <c r="P55" s="39" t="str">
        <f t="shared" si="1"/>
        <v/>
      </c>
      <c r="Q55" s="39" t="str">
        <f t="shared" si="2"/>
        <v/>
      </c>
    </row>
    <row r="56" spans="1:17" x14ac:dyDescent="0.25">
      <c r="A56" s="14"/>
      <c r="B56" s="443"/>
      <c r="C56" s="444"/>
      <c r="D56" s="445"/>
      <c r="E56" s="446"/>
      <c r="F56" s="447"/>
      <c r="G56" s="448"/>
      <c r="H56" s="449"/>
      <c r="I56" s="14"/>
      <c r="N56" s="37" t="str">
        <f t="shared" si="0"/>
        <v/>
      </c>
      <c r="P56" s="39" t="str">
        <f t="shared" si="1"/>
        <v/>
      </c>
      <c r="Q56" s="39" t="str">
        <f t="shared" si="2"/>
        <v/>
      </c>
    </row>
    <row r="57" spans="1:17" x14ac:dyDescent="0.25">
      <c r="A57" s="14"/>
      <c r="B57" s="443"/>
      <c r="C57" s="444"/>
      <c r="D57" s="445"/>
      <c r="E57" s="446"/>
      <c r="F57" s="447"/>
      <c r="G57" s="448"/>
      <c r="H57" s="449"/>
      <c r="I57" s="14"/>
      <c r="N57" s="37" t="str">
        <f t="shared" si="0"/>
        <v/>
      </c>
      <c r="P57" s="39" t="str">
        <f t="shared" si="1"/>
        <v/>
      </c>
      <c r="Q57" s="39" t="str">
        <f t="shared" si="2"/>
        <v/>
      </c>
    </row>
    <row r="58" spans="1:17" x14ac:dyDescent="0.25">
      <c r="A58" s="14"/>
      <c r="B58" s="443"/>
      <c r="C58" s="444"/>
      <c r="D58" s="445"/>
      <c r="E58" s="446"/>
      <c r="F58" s="447"/>
      <c r="G58" s="448"/>
      <c r="H58" s="449"/>
      <c r="I58" s="14"/>
      <c r="N58" s="37" t="str">
        <f t="shared" si="0"/>
        <v/>
      </c>
      <c r="P58" s="39" t="str">
        <f t="shared" si="1"/>
        <v/>
      </c>
      <c r="Q58" s="39" t="str">
        <f t="shared" si="2"/>
        <v/>
      </c>
    </row>
    <row r="59" spans="1:17" x14ac:dyDescent="0.25">
      <c r="A59" s="14"/>
      <c r="B59" s="443"/>
      <c r="C59" s="444"/>
      <c r="D59" s="445"/>
      <c r="E59" s="446"/>
      <c r="F59" s="447"/>
      <c r="G59" s="448"/>
      <c r="H59" s="449"/>
      <c r="I59" s="14"/>
      <c r="N59" s="37" t="str">
        <f t="shared" si="0"/>
        <v/>
      </c>
      <c r="P59" s="39" t="str">
        <f t="shared" si="1"/>
        <v/>
      </c>
      <c r="Q59" s="39" t="str">
        <f t="shared" si="2"/>
        <v/>
      </c>
    </row>
    <row r="60" spans="1:17" x14ac:dyDescent="0.25">
      <c r="A60" s="14"/>
      <c r="B60" s="443"/>
      <c r="C60" s="444"/>
      <c r="D60" s="445"/>
      <c r="E60" s="446"/>
      <c r="F60" s="447"/>
      <c r="G60" s="448"/>
      <c r="H60" s="449"/>
      <c r="I60" s="14"/>
      <c r="N60" s="37" t="str">
        <f t="shared" si="0"/>
        <v/>
      </c>
      <c r="P60" s="39" t="str">
        <f t="shared" si="1"/>
        <v/>
      </c>
      <c r="Q60" s="39" t="str">
        <f t="shared" si="2"/>
        <v/>
      </c>
    </row>
    <row r="61" spans="1:17" x14ac:dyDescent="0.25">
      <c r="A61" s="14"/>
      <c r="B61" s="443"/>
      <c r="C61" s="444"/>
      <c r="D61" s="445"/>
      <c r="E61" s="446"/>
      <c r="F61" s="447"/>
      <c r="G61" s="448"/>
      <c r="H61" s="449"/>
      <c r="I61" s="14"/>
      <c r="N61" s="37" t="str">
        <f t="shared" si="0"/>
        <v/>
      </c>
      <c r="P61" s="39" t="str">
        <f t="shared" si="1"/>
        <v/>
      </c>
      <c r="Q61" s="39" t="str">
        <f t="shared" si="2"/>
        <v/>
      </c>
    </row>
    <row r="62" spans="1:17" x14ac:dyDescent="0.25">
      <c r="A62" s="14"/>
      <c r="B62" s="443"/>
      <c r="C62" s="444"/>
      <c r="D62" s="445"/>
      <c r="E62" s="446"/>
      <c r="F62" s="447"/>
      <c r="G62" s="448"/>
      <c r="H62" s="449"/>
      <c r="I62" s="14"/>
      <c r="N62" s="37" t="str">
        <f t="shared" si="0"/>
        <v/>
      </c>
      <c r="P62" s="39" t="str">
        <f t="shared" si="1"/>
        <v/>
      </c>
      <c r="Q62" s="39" t="str">
        <f t="shared" si="2"/>
        <v/>
      </c>
    </row>
    <row r="63" spans="1:17" x14ac:dyDescent="0.25">
      <c r="A63" s="14"/>
      <c r="B63" s="443"/>
      <c r="C63" s="444"/>
      <c r="D63" s="445"/>
      <c r="E63" s="446"/>
      <c r="F63" s="447"/>
      <c r="G63" s="448"/>
      <c r="H63" s="449"/>
      <c r="I63" s="14"/>
      <c r="N63" s="37" t="str">
        <f t="shared" si="0"/>
        <v/>
      </c>
      <c r="P63" s="39" t="str">
        <f t="shared" si="1"/>
        <v/>
      </c>
      <c r="Q63" s="39" t="str">
        <f t="shared" si="2"/>
        <v/>
      </c>
    </row>
    <row r="64" spans="1:17" x14ac:dyDescent="0.25">
      <c r="A64" s="14"/>
      <c r="B64" s="443"/>
      <c r="C64" s="444"/>
      <c r="D64" s="445"/>
      <c r="E64" s="446"/>
      <c r="F64" s="447"/>
      <c r="G64" s="448"/>
      <c r="H64" s="449"/>
      <c r="I64" s="14"/>
      <c r="N64" s="37" t="str">
        <f t="shared" si="0"/>
        <v/>
      </c>
      <c r="P64" s="39" t="str">
        <f t="shared" si="1"/>
        <v/>
      </c>
      <c r="Q64" s="39" t="str">
        <f t="shared" si="2"/>
        <v/>
      </c>
    </row>
    <row r="65" spans="1:17" x14ac:dyDescent="0.25">
      <c r="A65" s="14"/>
      <c r="B65" s="443"/>
      <c r="C65" s="444"/>
      <c r="D65" s="445"/>
      <c r="E65" s="446"/>
      <c r="F65" s="447"/>
      <c r="G65" s="448"/>
      <c r="H65" s="449"/>
      <c r="I65" s="14"/>
      <c r="N65" s="37" t="str">
        <f t="shared" si="0"/>
        <v/>
      </c>
      <c r="P65" s="39" t="str">
        <f t="shared" si="1"/>
        <v/>
      </c>
      <c r="Q65" s="39" t="str">
        <f t="shared" si="2"/>
        <v/>
      </c>
    </row>
    <row r="66" spans="1:17" x14ac:dyDescent="0.25">
      <c r="A66" s="14"/>
      <c r="B66" s="443"/>
      <c r="C66" s="444"/>
      <c r="D66" s="445"/>
      <c r="E66" s="446"/>
      <c r="F66" s="447"/>
      <c r="G66" s="448"/>
      <c r="H66" s="449"/>
      <c r="I66" s="14"/>
      <c r="N66" s="37" t="str">
        <f t="shared" si="0"/>
        <v/>
      </c>
      <c r="P66" s="39" t="str">
        <f t="shared" si="1"/>
        <v/>
      </c>
      <c r="Q66" s="39" t="str">
        <f t="shared" si="2"/>
        <v/>
      </c>
    </row>
    <row r="67" spans="1:17" x14ac:dyDescent="0.25">
      <c r="A67" s="14"/>
      <c r="B67" s="443"/>
      <c r="C67" s="444"/>
      <c r="D67" s="445"/>
      <c r="E67" s="446"/>
      <c r="F67" s="447"/>
      <c r="G67" s="448"/>
      <c r="H67" s="449"/>
      <c r="I67" s="14"/>
      <c r="N67" s="37" t="str">
        <f t="shared" si="0"/>
        <v/>
      </c>
      <c r="P67" s="39" t="str">
        <f t="shared" si="1"/>
        <v/>
      </c>
      <c r="Q67" s="39" t="str">
        <f t="shared" si="2"/>
        <v/>
      </c>
    </row>
    <row r="68" spans="1:17" x14ac:dyDescent="0.25">
      <c r="A68" s="14"/>
      <c r="B68" s="443"/>
      <c r="C68" s="444"/>
      <c r="D68" s="445"/>
      <c r="E68" s="446"/>
      <c r="F68" s="447"/>
      <c r="G68" s="448"/>
      <c r="H68" s="449"/>
      <c r="I68" s="14"/>
      <c r="N68" s="37" t="str">
        <f t="shared" si="0"/>
        <v/>
      </c>
      <c r="P68" s="39" t="str">
        <f t="shared" si="1"/>
        <v/>
      </c>
      <c r="Q68" s="39" t="str">
        <f t="shared" si="2"/>
        <v/>
      </c>
    </row>
    <row r="69" spans="1:17" x14ac:dyDescent="0.25">
      <c r="A69" s="14"/>
      <c r="B69" s="443"/>
      <c r="C69" s="444"/>
      <c r="D69" s="445"/>
      <c r="E69" s="446"/>
      <c r="F69" s="447"/>
      <c r="G69" s="448"/>
      <c r="H69" s="449"/>
      <c r="I69" s="14"/>
      <c r="N69" s="37" t="str">
        <f t="shared" si="0"/>
        <v/>
      </c>
      <c r="P69" s="39" t="str">
        <f t="shared" si="1"/>
        <v/>
      </c>
      <c r="Q69" s="39" t="str">
        <f t="shared" si="2"/>
        <v/>
      </c>
    </row>
    <row r="70" spans="1:17" x14ac:dyDescent="0.25">
      <c r="A70" s="14"/>
      <c r="B70" s="443"/>
      <c r="C70" s="444"/>
      <c r="D70" s="445"/>
      <c r="E70" s="446"/>
      <c r="F70" s="447"/>
      <c r="G70" s="448"/>
      <c r="H70" s="449"/>
      <c r="I70" s="14"/>
      <c r="N70" s="37" t="str">
        <f t="shared" si="0"/>
        <v/>
      </c>
      <c r="P70" s="39" t="str">
        <f t="shared" si="1"/>
        <v/>
      </c>
      <c r="Q70" s="39" t="str">
        <f t="shared" si="2"/>
        <v/>
      </c>
    </row>
    <row r="71" spans="1:17" x14ac:dyDescent="0.25">
      <c r="A71" s="14"/>
      <c r="B71" s="443"/>
      <c r="C71" s="444"/>
      <c r="D71" s="445"/>
      <c r="E71" s="446"/>
      <c r="F71" s="447"/>
      <c r="G71" s="448"/>
      <c r="H71" s="449"/>
      <c r="I71" s="14"/>
      <c r="N71" s="37" t="str">
        <f t="shared" si="0"/>
        <v/>
      </c>
      <c r="P71" s="39" t="str">
        <f t="shared" si="1"/>
        <v/>
      </c>
      <c r="Q71" s="39" t="str">
        <f t="shared" si="2"/>
        <v/>
      </c>
    </row>
    <row r="72" spans="1:17" x14ac:dyDescent="0.25">
      <c r="A72" s="14"/>
      <c r="B72" s="443"/>
      <c r="C72" s="444"/>
      <c r="D72" s="445"/>
      <c r="E72" s="446"/>
      <c r="F72" s="447"/>
      <c r="G72" s="448"/>
      <c r="H72" s="449"/>
      <c r="I72" s="14"/>
      <c r="N72" s="37" t="str">
        <f t="shared" si="0"/>
        <v/>
      </c>
      <c r="P72" s="39" t="str">
        <f t="shared" si="1"/>
        <v/>
      </c>
      <c r="Q72" s="39" t="str">
        <f t="shared" si="2"/>
        <v/>
      </c>
    </row>
    <row r="73" spans="1:17" x14ac:dyDescent="0.25">
      <c r="A73" s="14"/>
      <c r="B73" s="443"/>
      <c r="C73" s="444"/>
      <c r="D73" s="445"/>
      <c r="E73" s="446"/>
      <c r="F73" s="447"/>
      <c r="G73" s="448"/>
      <c r="H73" s="449"/>
      <c r="I73" s="14"/>
      <c r="N73" s="37" t="str">
        <f t="shared" si="0"/>
        <v/>
      </c>
      <c r="P73" s="39" t="str">
        <f t="shared" si="1"/>
        <v/>
      </c>
      <c r="Q73" s="39" t="str">
        <f t="shared" si="2"/>
        <v/>
      </c>
    </row>
    <row r="74" spans="1:17" x14ac:dyDescent="0.25">
      <c r="A74" s="14"/>
      <c r="B74" s="443"/>
      <c r="C74" s="444"/>
      <c r="D74" s="445"/>
      <c r="E74" s="446"/>
      <c r="F74" s="447"/>
      <c r="G74" s="448"/>
      <c r="H74" s="449"/>
      <c r="I74" s="14"/>
      <c r="N74" s="37" t="str">
        <f t="shared" si="0"/>
        <v/>
      </c>
      <c r="P74" s="39" t="str">
        <f t="shared" si="1"/>
        <v/>
      </c>
      <c r="Q74" s="39" t="str">
        <f t="shared" si="2"/>
        <v/>
      </c>
    </row>
    <row r="75" spans="1:17" x14ac:dyDescent="0.25">
      <c r="A75" s="14"/>
      <c r="B75" s="443"/>
      <c r="C75" s="444"/>
      <c r="D75" s="445"/>
      <c r="E75" s="446"/>
      <c r="F75" s="447"/>
      <c r="G75" s="448"/>
      <c r="H75" s="449"/>
      <c r="I75" s="14"/>
      <c r="N75" s="37" t="str">
        <f t="shared" si="0"/>
        <v/>
      </c>
      <c r="P75" s="39" t="str">
        <f t="shared" si="1"/>
        <v/>
      </c>
      <c r="Q75" s="39" t="str">
        <f t="shared" si="2"/>
        <v/>
      </c>
    </row>
    <row r="76" spans="1:17" x14ac:dyDescent="0.25">
      <c r="A76" s="14"/>
      <c r="B76" s="443"/>
      <c r="C76" s="444"/>
      <c r="D76" s="445"/>
      <c r="E76" s="446"/>
      <c r="F76" s="447"/>
      <c r="G76" s="448"/>
      <c r="H76" s="449"/>
      <c r="I76" s="14"/>
      <c r="N76" s="37" t="str">
        <f t="shared" ref="N76:N139" si="3">IF(OR($D76="", $G76=$L$5), "", $D76)</f>
        <v/>
      </c>
      <c r="P76" s="39" t="str">
        <f t="shared" ref="P76:P139" si="4">IF(AND(COUNTIF($B76:$F76, "")&lt;5, $D76="", $G76=""), "X", "")</f>
        <v/>
      </c>
      <c r="Q76" s="39" t="str">
        <f t="shared" ref="Q76:Q139" si="5">IF(AND($G76=$L$5, $H76=""), "X", "")</f>
        <v/>
      </c>
    </row>
    <row r="77" spans="1:17" x14ac:dyDescent="0.25">
      <c r="A77" s="14"/>
      <c r="B77" s="443"/>
      <c r="C77" s="444"/>
      <c r="D77" s="445"/>
      <c r="E77" s="446"/>
      <c r="F77" s="447"/>
      <c r="G77" s="448"/>
      <c r="H77" s="449"/>
      <c r="I77" s="14"/>
      <c r="N77" s="37" t="str">
        <f t="shared" si="3"/>
        <v/>
      </c>
      <c r="P77" s="39" t="str">
        <f t="shared" si="4"/>
        <v/>
      </c>
      <c r="Q77" s="39" t="str">
        <f t="shared" si="5"/>
        <v/>
      </c>
    </row>
    <row r="78" spans="1:17" x14ac:dyDescent="0.25">
      <c r="A78" s="14"/>
      <c r="B78" s="443"/>
      <c r="C78" s="444"/>
      <c r="D78" s="445"/>
      <c r="E78" s="446"/>
      <c r="F78" s="447"/>
      <c r="G78" s="448"/>
      <c r="H78" s="449"/>
      <c r="I78" s="14"/>
      <c r="N78" s="37" t="str">
        <f t="shared" si="3"/>
        <v/>
      </c>
      <c r="P78" s="39" t="str">
        <f t="shared" si="4"/>
        <v/>
      </c>
      <c r="Q78" s="39" t="str">
        <f t="shared" si="5"/>
        <v/>
      </c>
    </row>
    <row r="79" spans="1:17" x14ac:dyDescent="0.25">
      <c r="A79" s="14"/>
      <c r="B79" s="443"/>
      <c r="C79" s="444"/>
      <c r="D79" s="445"/>
      <c r="E79" s="446"/>
      <c r="F79" s="447"/>
      <c r="G79" s="448"/>
      <c r="H79" s="449"/>
      <c r="I79" s="14"/>
      <c r="N79" s="37" t="str">
        <f t="shared" si="3"/>
        <v/>
      </c>
      <c r="P79" s="39" t="str">
        <f t="shared" si="4"/>
        <v/>
      </c>
      <c r="Q79" s="39" t="str">
        <f t="shared" si="5"/>
        <v/>
      </c>
    </row>
    <row r="80" spans="1:17" x14ac:dyDescent="0.25">
      <c r="A80" s="14"/>
      <c r="B80" s="443"/>
      <c r="C80" s="444"/>
      <c r="D80" s="445"/>
      <c r="E80" s="446"/>
      <c r="F80" s="447"/>
      <c r="G80" s="448"/>
      <c r="H80" s="449"/>
      <c r="I80" s="14"/>
      <c r="N80" s="37" t="str">
        <f t="shared" si="3"/>
        <v/>
      </c>
      <c r="P80" s="39" t="str">
        <f t="shared" si="4"/>
        <v/>
      </c>
      <c r="Q80" s="39" t="str">
        <f t="shared" si="5"/>
        <v/>
      </c>
    </row>
    <row r="81" spans="1:17" x14ac:dyDescent="0.25">
      <c r="A81" s="14"/>
      <c r="B81" s="443"/>
      <c r="C81" s="444"/>
      <c r="D81" s="445"/>
      <c r="E81" s="446"/>
      <c r="F81" s="447"/>
      <c r="G81" s="448"/>
      <c r="H81" s="449"/>
      <c r="I81" s="14"/>
      <c r="N81" s="37" t="str">
        <f t="shared" si="3"/>
        <v/>
      </c>
      <c r="P81" s="39" t="str">
        <f t="shared" si="4"/>
        <v/>
      </c>
      <c r="Q81" s="39" t="str">
        <f t="shared" si="5"/>
        <v/>
      </c>
    </row>
    <row r="82" spans="1:17" x14ac:dyDescent="0.25">
      <c r="A82" s="14"/>
      <c r="B82" s="443"/>
      <c r="C82" s="444"/>
      <c r="D82" s="445"/>
      <c r="E82" s="446"/>
      <c r="F82" s="447"/>
      <c r="G82" s="448"/>
      <c r="H82" s="449"/>
      <c r="I82" s="14"/>
      <c r="N82" s="37" t="str">
        <f t="shared" si="3"/>
        <v/>
      </c>
      <c r="P82" s="39" t="str">
        <f t="shared" si="4"/>
        <v/>
      </c>
      <c r="Q82" s="39" t="str">
        <f t="shared" si="5"/>
        <v/>
      </c>
    </row>
    <row r="83" spans="1:17" x14ac:dyDescent="0.25">
      <c r="A83" s="14"/>
      <c r="B83" s="443"/>
      <c r="C83" s="444"/>
      <c r="D83" s="445"/>
      <c r="E83" s="446"/>
      <c r="F83" s="447"/>
      <c r="G83" s="448"/>
      <c r="H83" s="449"/>
      <c r="I83" s="14"/>
      <c r="N83" s="37" t="str">
        <f t="shared" si="3"/>
        <v/>
      </c>
      <c r="P83" s="39" t="str">
        <f t="shared" si="4"/>
        <v/>
      </c>
      <c r="Q83" s="39" t="str">
        <f t="shared" si="5"/>
        <v/>
      </c>
    </row>
    <row r="84" spans="1:17" x14ac:dyDescent="0.25">
      <c r="A84" s="14"/>
      <c r="B84" s="443"/>
      <c r="C84" s="444"/>
      <c r="D84" s="445"/>
      <c r="E84" s="446"/>
      <c r="F84" s="447"/>
      <c r="G84" s="448"/>
      <c r="H84" s="449"/>
      <c r="I84" s="14"/>
      <c r="N84" s="37" t="str">
        <f t="shared" si="3"/>
        <v/>
      </c>
      <c r="P84" s="39" t="str">
        <f t="shared" si="4"/>
        <v/>
      </c>
      <c r="Q84" s="39" t="str">
        <f t="shared" si="5"/>
        <v/>
      </c>
    </row>
    <row r="85" spans="1:17" x14ac:dyDescent="0.25">
      <c r="A85" s="14"/>
      <c r="B85" s="443"/>
      <c r="C85" s="444"/>
      <c r="D85" s="445"/>
      <c r="E85" s="446"/>
      <c r="F85" s="447"/>
      <c r="G85" s="448"/>
      <c r="H85" s="449"/>
      <c r="I85" s="14"/>
      <c r="N85" s="37" t="str">
        <f t="shared" si="3"/>
        <v/>
      </c>
      <c r="P85" s="39" t="str">
        <f t="shared" si="4"/>
        <v/>
      </c>
      <c r="Q85" s="39" t="str">
        <f t="shared" si="5"/>
        <v/>
      </c>
    </row>
    <row r="86" spans="1:17" x14ac:dyDescent="0.25">
      <c r="A86" s="14"/>
      <c r="B86" s="443"/>
      <c r="C86" s="444"/>
      <c r="D86" s="445"/>
      <c r="E86" s="446"/>
      <c r="F86" s="447"/>
      <c r="G86" s="448"/>
      <c r="H86" s="449"/>
      <c r="I86" s="14"/>
      <c r="N86" s="37" t="str">
        <f t="shared" si="3"/>
        <v/>
      </c>
      <c r="P86" s="39" t="str">
        <f t="shared" si="4"/>
        <v/>
      </c>
      <c r="Q86" s="39" t="str">
        <f t="shared" si="5"/>
        <v/>
      </c>
    </row>
    <row r="87" spans="1:17" x14ac:dyDescent="0.25">
      <c r="A87" s="14"/>
      <c r="B87" s="443"/>
      <c r="C87" s="444"/>
      <c r="D87" s="445"/>
      <c r="E87" s="446"/>
      <c r="F87" s="447"/>
      <c r="G87" s="448"/>
      <c r="H87" s="449"/>
      <c r="I87" s="14"/>
      <c r="N87" s="37" t="str">
        <f t="shared" si="3"/>
        <v/>
      </c>
      <c r="P87" s="39" t="str">
        <f t="shared" si="4"/>
        <v/>
      </c>
      <c r="Q87" s="39" t="str">
        <f t="shared" si="5"/>
        <v/>
      </c>
    </row>
    <row r="88" spans="1:17" x14ac:dyDescent="0.25">
      <c r="A88" s="14"/>
      <c r="B88" s="443"/>
      <c r="C88" s="444"/>
      <c r="D88" s="445"/>
      <c r="E88" s="446"/>
      <c r="F88" s="447"/>
      <c r="G88" s="448"/>
      <c r="H88" s="449"/>
      <c r="I88" s="14"/>
      <c r="N88" s="37" t="str">
        <f t="shared" si="3"/>
        <v/>
      </c>
      <c r="P88" s="39" t="str">
        <f t="shared" si="4"/>
        <v/>
      </c>
      <c r="Q88" s="39" t="str">
        <f t="shared" si="5"/>
        <v/>
      </c>
    </row>
    <row r="89" spans="1:17" x14ac:dyDescent="0.25">
      <c r="A89" s="14"/>
      <c r="B89" s="443"/>
      <c r="C89" s="444"/>
      <c r="D89" s="445"/>
      <c r="E89" s="446"/>
      <c r="F89" s="447"/>
      <c r="G89" s="448"/>
      <c r="H89" s="449"/>
      <c r="I89" s="14"/>
      <c r="N89" s="37" t="str">
        <f t="shared" si="3"/>
        <v/>
      </c>
      <c r="P89" s="39" t="str">
        <f t="shared" si="4"/>
        <v/>
      </c>
      <c r="Q89" s="39" t="str">
        <f t="shared" si="5"/>
        <v/>
      </c>
    </row>
    <row r="90" spans="1:17" x14ac:dyDescent="0.25">
      <c r="A90" s="14"/>
      <c r="B90" s="443"/>
      <c r="C90" s="444"/>
      <c r="D90" s="445"/>
      <c r="E90" s="446"/>
      <c r="F90" s="447"/>
      <c r="G90" s="448"/>
      <c r="H90" s="449"/>
      <c r="I90" s="14"/>
      <c r="N90" s="37" t="str">
        <f t="shared" si="3"/>
        <v/>
      </c>
      <c r="P90" s="39" t="str">
        <f t="shared" si="4"/>
        <v/>
      </c>
      <c r="Q90" s="39" t="str">
        <f t="shared" si="5"/>
        <v/>
      </c>
    </row>
    <row r="91" spans="1:17" x14ac:dyDescent="0.25">
      <c r="A91" s="14"/>
      <c r="B91" s="443"/>
      <c r="C91" s="444"/>
      <c r="D91" s="445"/>
      <c r="E91" s="446"/>
      <c r="F91" s="447"/>
      <c r="G91" s="448"/>
      <c r="H91" s="449"/>
      <c r="I91" s="14"/>
      <c r="N91" s="37" t="str">
        <f t="shared" si="3"/>
        <v/>
      </c>
      <c r="P91" s="39" t="str">
        <f t="shared" si="4"/>
        <v/>
      </c>
      <c r="Q91" s="39" t="str">
        <f t="shared" si="5"/>
        <v/>
      </c>
    </row>
    <row r="92" spans="1:17" x14ac:dyDescent="0.25">
      <c r="A92" s="14"/>
      <c r="B92" s="443"/>
      <c r="C92" s="444"/>
      <c r="D92" s="445"/>
      <c r="E92" s="446"/>
      <c r="F92" s="447"/>
      <c r="G92" s="448"/>
      <c r="H92" s="449"/>
      <c r="I92" s="14"/>
      <c r="N92" s="37" t="str">
        <f t="shared" si="3"/>
        <v/>
      </c>
      <c r="P92" s="39" t="str">
        <f t="shared" si="4"/>
        <v/>
      </c>
      <c r="Q92" s="39" t="str">
        <f t="shared" si="5"/>
        <v/>
      </c>
    </row>
    <row r="93" spans="1:17" x14ac:dyDescent="0.25">
      <c r="A93" s="14"/>
      <c r="B93" s="443"/>
      <c r="C93" s="444"/>
      <c r="D93" s="445"/>
      <c r="E93" s="446"/>
      <c r="F93" s="447"/>
      <c r="G93" s="448"/>
      <c r="H93" s="449"/>
      <c r="I93" s="14"/>
      <c r="N93" s="37" t="str">
        <f t="shared" si="3"/>
        <v/>
      </c>
      <c r="P93" s="39" t="str">
        <f t="shared" si="4"/>
        <v/>
      </c>
      <c r="Q93" s="39" t="str">
        <f t="shared" si="5"/>
        <v/>
      </c>
    </row>
    <row r="94" spans="1:17" x14ac:dyDescent="0.25">
      <c r="A94" s="14"/>
      <c r="B94" s="443"/>
      <c r="C94" s="444"/>
      <c r="D94" s="445"/>
      <c r="E94" s="446"/>
      <c r="F94" s="447"/>
      <c r="G94" s="448"/>
      <c r="H94" s="449"/>
      <c r="I94" s="14"/>
      <c r="N94" s="37" t="str">
        <f t="shared" si="3"/>
        <v/>
      </c>
      <c r="P94" s="39" t="str">
        <f t="shared" si="4"/>
        <v/>
      </c>
      <c r="Q94" s="39" t="str">
        <f t="shared" si="5"/>
        <v/>
      </c>
    </row>
    <row r="95" spans="1:17" x14ac:dyDescent="0.25">
      <c r="A95" s="14"/>
      <c r="B95" s="443"/>
      <c r="C95" s="444"/>
      <c r="D95" s="445"/>
      <c r="E95" s="446"/>
      <c r="F95" s="447"/>
      <c r="G95" s="448"/>
      <c r="H95" s="449"/>
      <c r="I95" s="14"/>
      <c r="N95" s="37" t="str">
        <f t="shared" si="3"/>
        <v/>
      </c>
      <c r="P95" s="39" t="str">
        <f t="shared" si="4"/>
        <v/>
      </c>
      <c r="Q95" s="39" t="str">
        <f t="shared" si="5"/>
        <v/>
      </c>
    </row>
    <row r="96" spans="1:17" x14ac:dyDescent="0.25">
      <c r="A96" s="14"/>
      <c r="B96" s="443"/>
      <c r="C96" s="444"/>
      <c r="D96" s="445"/>
      <c r="E96" s="446"/>
      <c r="F96" s="447"/>
      <c r="G96" s="448"/>
      <c r="H96" s="449"/>
      <c r="I96" s="14"/>
      <c r="N96" s="37" t="str">
        <f t="shared" si="3"/>
        <v/>
      </c>
      <c r="P96" s="39" t="str">
        <f t="shared" si="4"/>
        <v/>
      </c>
      <c r="Q96" s="39" t="str">
        <f t="shared" si="5"/>
        <v/>
      </c>
    </row>
    <row r="97" spans="1:17" x14ac:dyDescent="0.25">
      <c r="A97" s="14"/>
      <c r="B97" s="443"/>
      <c r="C97" s="444"/>
      <c r="D97" s="445"/>
      <c r="E97" s="446"/>
      <c r="F97" s="447"/>
      <c r="G97" s="448"/>
      <c r="H97" s="449"/>
      <c r="I97" s="14"/>
      <c r="N97" s="37" t="str">
        <f t="shared" si="3"/>
        <v/>
      </c>
      <c r="P97" s="39" t="str">
        <f t="shared" si="4"/>
        <v/>
      </c>
      <c r="Q97" s="39" t="str">
        <f t="shared" si="5"/>
        <v/>
      </c>
    </row>
    <row r="98" spans="1:17" x14ac:dyDescent="0.25">
      <c r="A98" s="14"/>
      <c r="B98" s="443"/>
      <c r="C98" s="444"/>
      <c r="D98" s="445"/>
      <c r="E98" s="446"/>
      <c r="F98" s="447"/>
      <c r="G98" s="448"/>
      <c r="H98" s="449"/>
      <c r="I98" s="14"/>
      <c r="N98" s="37" t="str">
        <f t="shared" si="3"/>
        <v/>
      </c>
      <c r="P98" s="39" t="str">
        <f t="shared" si="4"/>
        <v/>
      </c>
      <c r="Q98" s="39" t="str">
        <f t="shared" si="5"/>
        <v/>
      </c>
    </row>
    <row r="99" spans="1:17" x14ac:dyDescent="0.25">
      <c r="A99" s="14"/>
      <c r="B99" s="443"/>
      <c r="C99" s="444"/>
      <c r="D99" s="445"/>
      <c r="E99" s="446"/>
      <c r="F99" s="447"/>
      <c r="G99" s="448"/>
      <c r="H99" s="449"/>
      <c r="I99" s="14"/>
      <c r="N99" s="37" t="str">
        <f t="shared" si="3"/>
        <v/>
      </c>
      <c r="P99" s="39" t="str">
        <f t="shared" si="4"/>
        <v/>
      </c>
      <c r="Q99" s="39" t="str">
        <f t="shared" si="5"/>
        <v/>
      </c>
    </row>
    <row r="100" spans="1:17" x14ac:dyDescent="0.25">
      <c r="A100" s="14"/>
      <c r="B100" s="443"/>
      <c r="C100" s="444"/>
      <c r="D100" s="445"/>
      <c r="E100" s="446"/>
      <c r="F100" s="447"/>
      <c r="G100" s="448"/>
      <c r="H100" s="449"/>
      <c r="I100" s="14"/>
      <c r="N100" s="37" t="str">
        <f t="shared" si="3"/>
        <v/>
      </c>
      <c r="P100" s="39" t="str">
        <f t="shared" si="4"/>
        <v/>
      </c>
      <c r="Q100" s="39" t="str">
        <f t="shared" si="5"/>
        <v/>
      </c>
    </row>
    <row r="101" spans="1:17" x14ac:dyDescent="0.25">
      <c r="A101" s="14"/>
      <c r="B101" s="443"/>
      <c r="C101" s="444"/>
      <c r="D101" s="445"/>
      <c r="E101" s="446"/>
      <c r="F101" s="447"/>
      <c r="G101" s="448"/>
      <c r="H101" s="449"/>
      <c r="I101" s="14"/>
      <c r="N101" s="37" t="str">
        <f t="shared" si="3"/>
        <v/>
      </c>
      <c r="P101" s="39" t="str">
        <f t="shared" si="4"/>
        <v/>
      </c>
      <c r="Q101" s="39" t="str">
        <f t="shared" si="5"/>
        <v/>
      </c>
    </row>
    <row r="102" spans="1:17" x14ac:dyDescent="0.25">
      <c r="A102" s="14"/>
      <c r="B102" s="443"/>
      <c r="C102" s="444"/>
      <c r="D102" s="445"/>
      <c r="E102" s="446"/>
      <c r="F102" s="447"/>
      <c r="G102" s="448"/>
      <c r="H102" s="449"/>
      <c r="I102" s="14"/>
      <c r="N102" s="37" t="str">
        <f t="shared" si="3"/>
        <v/>
      </c>
      <c r="P102" s="39" t="str">
        <f t="shared" si="4"/>
        <v/>
      </c>
      <c r="Q102" s="39" t="str">
        <f t="shared" si="5"/>
        <v/>
      </c>
    </row>
    <row r="103" spans="1:17" x14ac:dyDescent="0.25">
      <c r="A103" s="14"/>
      <c r="B103" s="443"/>
      <c r="C103" s="444"/>
      <c r="D103" s="445"/>
      <c r="E103" s="446"/>
      <c r="F103" s="447"/>
      <c r="G103" s="448"/>
      <c r="H103" s="449"/>
      <c r="I103" s="14"/>
      <c r="N103" s="37" t="str">
        <f t="shared" si="3"/>
        <v/>
      </c>
      <c r="P103" s="39" t="str">
        <f t="shared" si="4"/>
        <v/>
      </c>
      <c r="Q103" s="39" t="str">
        <f t="shared" si="5"/>
        <v/>
      </c>
    </row>
    <row r="104" spans="1:17" x14ac:dyDescent="0.25">
      <c r="A104" s="14"/>
      <c r="B104" s="443"/>
      <c r="C104" s="444"/>
      <c r="D104" s="445"/>
      <c r="E104" s="446"/>
      <c r="F104" s="447"/>
      <c r="G104" s="448"/>
      <c r="H104" s="449"/>
      <c r="I104" s="14"/>
      <c r="N104" s="37" t="str">
        <f t="shared" si="3"/>
        <v/>
      </c>
      <c r="P104" s="39" t="str">
        <f t="shared" si="4"/>
        <v/>
      </c>
      <c r="Q104" s="39" t="str">
        <f t="shared" si="5"/>
        <v/>
      </c>
    </row>
    <row r="105" spans="1:17" x14ac:dyDescent="0.25">
      <c r="A105" s="14"/>
      <c r="B105" s="443"/>
      <c r="C105" s="444"/>
      <c r="D105" s="445"/>
      <c r="E105" s="446"/>
      <c r="F105" s="447"/>
      <c r="G105" s="448"/>
      <c r="H105" s="449"/>
      <c r="I105" s="14"/>
      <c r="N105" s="37" t="str">
        <f t="shared" si="3"/>
        <v/>
      </c>
      <c r="P105" s="39" t="str">
        <f t="shared" si="4"/>
        <v/>
      </c>
      <c r="Q105" s="39" t="str">
        <f t="shared" si="5"/>
        <v/>
      </c>
    </row>
    <row r="106" spans="1:17" x14ac:dyDescent="0.25">
      <c r="A106" s="14"/>
      <c r="B106" s="443"/>
      <c r="C106" s="444"/>
      <c r="D106" s="445"/>
      <c r="E106" s="446"/>
      <c r="F106" s="447"/>
      <c r="G106" s="448"/>
      <c r="H106" s="449"/>
      <c r="I106" s="14"/>
      <c r="N106" s="37" t="str">
        <f t="shared" si="3"/>
        <v/>
      </c>
      <c r="P106" s="39" t="str">
        <f t="shared" si="4"/>
        <v/>
      </c>
      <c r="Q106" s="39" t="str">
        <f t="shared" si="5"/>
        <v/>
      </c>
    </row>
    <row r="107" spans="1:17" x14ac:dyDescent="0.25">
      <c r="A107" s="14"/>
      <c r="B107" s="443"/>
      <c r="C107" s="444"/>
      <c r="D107" s="445"/>
      <c r="E107" s="446"/>
      <c r="F107" s="447"/>
      <c r="G107" s="448"/>
      <c r="H107" s="449"/>
      <c r="I107" s="14"/>
      <c r="N107" s="37" t="str">
        <f t="shared" si="3"/>
        <v/>
      </c>
      <c r="P107" s="39" t="str">
        <f t="shared" si="4"/>
        <v/>
      </c>
      <c r="Q107" s="39" t="str">
        <f t="shared" si="5"/>
        <v/>
      </c>
    </row>
    <row r="108" spans="1:17" x14ac:dyDescent="0.25">
      <c r="A108" s="14"/>
      <c r="B108" s="443"/>
      <c r="C108" s="444"/>
      <c r="D108" s="445"/>
      <c r="E108" s="446"/>
      <c r="F108" s="447"/>
      <c r="G108" s="448"/>
      <c r="H108" s="449"/>
      <c r="I108" s="14"/>
      <c r="N108" s="37" t="str">
        <f t="shared" si="3"/>
        <v/>
      </c>
      <c r="P108" s="39" t="str">
        <f t="shared" si="4"/>
        <v/>
      </c>
      <c r="Q108" s="39" t="str">
        <f t="shared" si="5"/>
        <v/>
      </c>
    </row>
    <row r="109" spans="1:17" x14ac:dyDescent="0.25">
      <c r="A109" s="14"/>
      <c r="B109" s="443"/>
      <c r="C109" s="444"/>
      <c r="D109" s="445"/>
      <c r="E109" s="446"/>
      <c r="F109" s="447"/>
      <c r="G109" s="448"/>
      <c r="H109" s="449"/>
      <c r="I109" s="14"/>
      <c r="N109" s="37" t="str">
        <f t="shared" si="3"/>
        <v/>
      </c>
      <c r="P109" s="39" t="str">
        <f t="shared" si="4"/>
        <v/>
      </c>
      <c r="Q109" s="39" t="str">
        <f t="shared" si="5"/>
        <v/>
      </c>
    </row>
    <row r="110" spans="1:17" x14ac:dyDescent="0.25">
      <c r="A110" s="14"/>
      <c r="B110" s="443"/>
      <c r="C110" s="444"/>
      <c r="D110" s="445"/>
      <c r="E110" s="446"/>
      <c r="F110" s="447"/>
      <c r="G110" s="448"/>
      <c r="H110" s="449"/>
      <c r="I110" s="14"/>
      <c r="N110" s="37" t="str">
        <f t="shared" si="3"/>
        <v/>
      </c>
      <c r="P110" s="39" t="str">
        <f t="shared" si="4"/>
        <v/>
      </c>
      <c r="Q110" s="39" t="str">
        <f t="shared" si="5"/>
        <v/>
      </c>
    </row>
    <row r="111" spans="1:17" x14ac:dyDescent="0.25">
      <c r="A111" s="14"/>
      <c r="B111" s="443"/>
      <c r="C111" s="444"/>
      <c r="D111" s="445"/>
      <c r="E111" s="446"/>
      <c r="F111" s="447"/>
      <c r="G111" s="448"/>
      <c r="H111" s="449"/>
      <c r="I111" s="14"/>
      <c r="N111" s="37" t="str">
        <f t="shared" si="3"/>
        <v/>
      </c>
      <c r="P111" s="39" t="str">
        <f t="shared" si="4"/>
        <v/>
      </c>
      <c r="Q111" s="39" t="str">
        <f t="shared" si="5"/>
        <v/>
      </c>
    </row>
    <row r="112" spans="1:17" x14ac:dyDescent="0.25">
      <c r="A112" s="14"/>
      <c r="B112" s="443"/>
      <c r="C112" s="444"/>
      <c r="D112" s="445"/>
      <c r="E112" s="446"/>
      <c r="F112" s="447"/>
      <c r="G112" s="448"/>
      <c r="H112" s="449"/>
      <c r="I112" s="14"/>
      <c r="N112" s="37" t="str">
        <f t="shared" si="3"/>
        <v/>
      </c>
      <c r="P112" s="39" t="str">
        <f t="shared" si="4"/>
        <v/>
      </c>
      <c r="Q112" s="39" t="str">
        <f t="shared" si="5"/>
        <v/>
      </c>
    </row>
    <row r="113" spans="1:17" x14ac:dyDescent="0.25">
      <c r="A113" s="14"/>
      <c r="B113" s="443"/>
      <c r="C113" s="444"/>
      <c r="D113" s="445"/>
      <c r="E113" s="446"/>
      <c r="F113" s="447"/>
      <c r="G113" s="448"/>
      <c r="H113" s="449"/>
      <c r="I113" s="14"/>
      <c r="N113" s="37" t="str">
        <f t="shared" si="3"/>
        <v/>
      </c>
      <c r="P113" s="39" t="str">
        <f t="shared" si="4"/>
        <v/>
      </c>
      <c r="Q113" s="39" t="str">
        <f t="shared" si="5"/>
        <v/>
      </c>
    </row>
    <row r="114" spans="1:17" x14ac:dyDescent="0.25">
      <c r="A114" s="14"/>
      <c r="B114" s="443"/>
      <c r="C114" s="444"/>
      <c r="D114" s="445"/>
      <c r="E114" s="446"/>
      <c r="F114" s="447"/>
      <c r="G114" s="448"/>
      <c r="H114" s="449"/>
      <c r="I114" s="14"/>
      <c r="N114" s="37" t="str">
        <f t="shared" si="3"/>
        <v/>
      </c>
      <c r="P114" s="39" t="str">
        <f t="shared" si="4"/>
        <v/>
      </c>
      <c r="Q114" s="39" t="str">
        <f t="shared" si="5"/>
        <v/>
      </c>
    </row>
    <row r="115" spans="1:17" x14ac:dyDescent="0.25">
      <c r="A115" s="14"/>
      <c r="B115" s="443"/>
      <c r="C115" s="444"/>
      <c r="D115" s="445"/>
      <c r="E115" s="446"/>
      <c r="F115" s="447"/>
      <c r="G115" s="448"/>
      <c r="H115" s="449"/>
      <c r="I115" s="14"/>
      <c r="N115" s="37" t="str">
        <f t="shared" si="3"/>
        <v/>
      </c>
      <c r="P115" s="39" t="str">
        <f t="shared" si="4"/>
        <v/>
      </c>
      <c r="Q115" s="39" t="str">
        <f t="shared" si="5"/>
        <v/>
      </c>
    </row>
    <row r="116" spans="1:17" x14ac:dyDescent="0.25">
      <c r="A116" s="14"/>
      <c r="B116" s="443"/>
      <c r="C116" s="444"/>
      <c r="D116" s="445"/>
      <c r="E116" s="446"/>
      <c r="F116" s="447"/>
      <c r="G116" s="448"/>
      <c r="H116" s="449"/>
      <c r="I116" s="14"/>
      <c r="N116" s="37" t="str">
        <f t="shared" si="3"/>
        <v/>
      </c>
      <c r="P116" s="39" t="str">
        <f t="shared" si="4"/>
        <v/>
      </c>
      <c r="Q116" s="39" t="str">
        <f t="shared" si="5"/>
        <v/>
      </c>
    </row>
    <row r="117" spans="1:17" x14ac:dyDescent="0.25">
      <c r="A117" s="14"/>
      <c r="B117" s="443"/>
      <c r="C117" s="444"/>
      <c r="D117" s="445"/>
      <c r="E117" s="446"/>
      <c r="F117" s="447"/>
      <c r="G117" s="448"/>
      <c r="H117" s="449"/>
      <c r="I117" s="14"/>
      <c r="N117" s="37" t="str">
        <f t="shared" si="3"/>
        <v/>
      </c>
      <c r="P117" s="39" t="str">
        <f t="shared" si="4"/>
        <v/>
      </c>
      <c r="Q117" s="39" t="str">
        <f t="shared" si="5"/>
        <v/>
      </c>
    </row>
    <row r="118" spans="1:17" x14ac:dyDescent="0.25">
      <c r="A118" s="14"/>
      <c r="B118" s="443"/>
      <c r="C118" s="444"/>
      <c r="D118" s="445"/>
      <c r="E118" s="446"/>
      <c r="F118" s="447"/>
      <c r="G118" s="448"/>
      <c r="H118" s="449"/>
      <c r="I118" s="14"/>
      <c r="N118" s="37" t="str">
        <f t="shared" si="3"/>
        <v/>
      </c>
      <c r="P118" s="39" t="str">
        <f t="shared" si="4"/>
        <v/>
      </c>
      <c r="Q118" s="39" t="str">
        <f t="shared" si="5"/>
        <v/>
      </c>
    </row>
    <row r="119" spans="1:17" x14ac:dyDescent="0.25">
      <c r="A119" s="14"/>
      <c r="B119" s="443"/>
      <c r="C119" s="444"/>
      <c r="D119" s="445"/>
      <c r="E119" s="446"/>
      <c r="F119" s="447"/>
      <c r="G119" s="448"/>
      <c r="H119" s="449"/>
      <c r="I119" s="14"/>
      <c r="N119" s="37" t="str">
        <f t="shared" si="3"/>
        <v/>
      </c>
      <c r="P119" s="39" t="str">
        <f t="shared" si="4"/>
        <v/>
      </c>
      <c r="Q119" s="39" t="str">
        <f t="shared" si="5"/>
        <v/>
      </c>
    </row>
    <row r="120" spans="1:17" x14ac:dyDescent="0.25">
      <c r="A120" s="14"/>
      <c r="B120" s="443"/>
      <c r="C120" s="444"/>
      <c r="D120" s="445"/>
      <c r="E120" s="446"/>
      <c r="F120" s="447"/>
      <c r="G120" s="448"/>
      <c r="H120" s="449"/>
      <c r="I120" s="14"/>
      <c r="N120" s="37" t="str">
        <f t="shared" si="3"/>
        <v/>
      </c>
      <c r="P120" s="39" t="str">
        <f t="shared" si="4"/>
        <v/>
      </c>
      <c r="Q120" s="39" t="str">
        <f t="shared" si="5"/>
        <v/>
      </c>
    </row>
    <row r="121" spans="1:17" x14ac:dyDescent="0.25">
      <c r="A121" s="14"/>
      <c r="B121" s="443"/>
      <c r="C121" s="444"/>
      <c r="D121" s="445"/>
      <c r="E121" s="446"/>
      <c r="F121" s="447"/>
      <c r="G121" s="448"/>
      <c r="H121" s="449"/>
      <c r="I121" s="14"/>
      <c r="N121" s="37" t="str">
        <f t="shared" si="3"/>
        <v/>
      </c>
      <c r="P121" s="39" t="str">
        <f t="shared" si="4"/>
        <v/>
      </c>
      <c r="Q121" s="39" t="str">
        <f t="shared" si="5"/>
        <v/>
      </c>
    </row>
    <row r="122" spans="1:17" x14ac:dyDescent="0.25">
      <c r="A122" s="14"/>
      <c r="B122" s="443"/>
      <c r="C122" s="444"/>
      <c r="D122" s="445"/>
      <c r="E122" s="446"/>
      <c r="F122" s="447"/>
      <c r="G122" s="448"/>
      <c r="H122" s="449"/>
      <c r="I122" s="14"/>
      <c r="N122" s="37" t="str">
        <f t="shared" si="3"/>
        <v/>
      </c>
      <c r="P122" s="39" t="str">
        <f t="shared" si="4"/>
        <v/>
      </c>
      <c r="Q122" s="39" t="str">
        <f t="shared" si="5"/>
        <v/>
      </c>
    </row>
    <row r="123" spans="1:17" x14ac:dyDescent="0.25">
      <c r="A123" s="14"/>
      <c r="B123" s="443"/>
      <c r="C123" s="444"/>
      <c r="D123" s="445"/>
      <c r="E123" s="446"/>
      <c r="F123" s="447"/>
      <c r="G123" s="448"/>
      <c r="H123" s="449"/>
      <c r="I123" s="14"/>
      <c r="N123" s="37" t="str">
        <f t="shared" si="3"/>
        <v/>
      </c>
      <c r="P123" s="39" t="str">
        <f t="shared" si="4"/>
        <v/>
      </c>
      <c r="Q123" s="39" t="str">
        <f t="shared" si="5"/>
        <v/>
      </c>
    </row>
    <row r="124" spans="1:17" x14ac:dyDescent="0.25">
      <c r="A124" s="14"/>
      <c r="B124" s="443"/>
      <c r="C124" s="444"/>
      <c r="D124" s="445"/>
      <c r="E124" s="446"/>
      <c r="F124" s="447"/>
      <c r="G124" s="448"/>
      <c r="H124" s="449"/>
      <c r="I124" s="14"/>
      <c r="N124" s="37" t="str">
        <f t="shared" si="3"/>
        <v/>
      </c>
      <c r="P124" s="39" t="str">
        <f t="shared" si="4"/>
        <v/>
      </c>
      <c r="Q124" s="39" t="str">
        <f t="shared" si="5"/>
        <v/>
      </c>
    </row>
    <row r="125" spans="1:17" x14ac:dyDescent="0.25">
      <c r="A125" s="14"/>
      <c r="B125" s="443"/>
      <c r="C125" s="444"/>
      <c r="D125" s="445"/>
      <c r="E125" s="446"/>
      <c r="F125" s="447"/>
      <c r="G125" s="448"/>
      <c r="H125" s="449"/>
      <c r="I125" s="14"/>
      <c r="N125" s="37" t="str">
        <f t="shared" si="3"/>
        <v/>
      </c>
      <c r="P125" s="39" t="str">
        <f t="shared" si="4"/>
        <v/>
      </c>
      <c r="Q125" s="39" t="str">
        <f t="shared" si="5"/>
        <v/>
      </c>
    </row>
    <row r="126" spans="1:17" x14ac:dyDescent="0.25">
      <c r="A126" s="14"/>
      <c r="B126" s="443"/>
      <c r="C126" s="444"/>
      <c r="D126" s="445"/>
      <c r="E126" s="446"/>
      <c r="F126" s="447"/>
      <c r="G126" s="448"/>
      <c r="H126" s="449"/>
      <c r="I126" s="14"/>
      <c r="N126" s="37" t="str">
        <f t="shared" si="3"/>
        <v/>
      </c>
      <c r="P126" s="39" t="str">
        <f t="shared" si="4"/>
        <v/>
      </c>
      <c r="Q126" s="39" t="str">
        <f t="shared" si="5"/>
        <v/>
      </c>
    </row>
    <row r="127" spans="1:17" x14ac:dyDescent="0.25">
      <c r="A127" s="14"/>
      <c r="B127" s="443"/>
      <c r="C127" s="444"/>
      <c r="D127" s="445"/>
      <c r="E127" s="446"/>
      <c r="F127" s="447"/>
      <c r="G127" s="448"/>
      <c r="H127" s="449"/>
      <c r="I127" s="14"/>
      <c r="N127" s="37" t="str">
        <f t="shared" si="3"/>
        <v/>
      </c>
      <c r="P127" s="39" t="str">
        <f t="shared" si="4"/>
        <v/>
      </c>
      <c r="Q127" s="39" t="str">
        <f t="shared" si="5"/>
        <v/>
      </c>
    </row>
    <row r="128" spans="1:17" x14ac:dyDescent="0.25">
      <c r="A128" s="14"/>
      <c r="B128" s="443"/>
      <c r="C128" s="444"/>
      <c r="D128" s="445"/>
      <c r="E128" s="446"/>
      <c r="F128" s="447"/>
      <c r="G128" s="448"/>
      <c r="H128" s="449"/>
      <c r="I128" s="14"/>
      <c r="N128" s="37" t="str">
        <f t="shared" si="3"/>
        <v/>
      </c>
      <c r="P128" s="39" t="str">
        <f t="shared" si="4"/>
        <v/>
      </c>
      <c r="Q128" s="39" t="str">
        <f t="shared" si="5"/>
        <v/>
      </c>
    </row>
    <row r="129" spans="1:17" x14ac:dyDescent="0.25">
      <c r="A129" s="14"/>
      <c r="B129" s="443"/>
      <c r="C129" s="444"/>
      <c r="D129" s="445"/>
      <c r="E129" s="446"/>
      <c r="F129" s="447"/>
      <c r="G129" s="448"/>
      <c r="H129" s="449"/>
      <c r="I129" s="14"/>
      <c r="N129" s="37" t="str">
        <f t="shared" si="3"/>
        <v/>
      </c>
      <c r="P129" s="39" t="str">
        <f t="shared" si="4"/>
        <v/>
      </c>
      <c r="Q129" s="39" t="str">
        <f t="shared" si="5"/>
        <v/>
      </c>
    </row>
    <row r="130" spans="1:17" x14ac:dyDescent="0.25">
      <c r="A130" s="14"/>
      <c r="B130" s="443"/>
      <c r="C130" s="444"/>
      <c r="D130" s="445"/>
      <c r="E130" s="446"/>
      <c r="F130" s="447"/>
      <c r="G130" s="448"/>
      <c r="H130" s="449"/>
      <c r="I130" s="14"/>
      <c r="N130" s="37" t="str">
        <f t="shared" si="3"/>
        <v/>
      </c>
      <c r="P130" s="39" t="str">
        <f t="shared" si="4"/>
        <v/>
      </c>
      <c r="Q130" s="39" t="str">
        <f t="shared" si="5"/>
        <v/>
      </c>
    </row>
    <row r="131" spans="1:17" x14ac:dyDescent="0.25">
      <c r="A131" s="14"/>
      <c r="B131" s="443"/>
      <c r="C131" s="444"/>
      <c r="D131" s="445"/>
      <c r="E131" s="446"/>
      <c r="F131" s="447"/>
      <c r="G131" s="448"/>
      <c r="H131" s="449"/>
      <c r="I131" s="14"/>
      <c r="N131" s="37" t="str">
        <f t="shared" si="3"/>
        <v/>
      </c>
      <c r="P131" s="39" t="str">
        <f t="shared" si="4"/>
        <v/>
      </c>
      <c r="Q131" s="39" t="str">
        <f t="shared" si="5"/>
        <v/>
      </c>
    </row>
    <row r="132" spans="1:17" x14ac:dyDescent="0.25">
      <c r="A132" s="14"/>
      <c r="B132" s="443"/>
      <c r="C132" s="444"/>
      <c r="D132" s="445"/>
      <c r="E132" s="446"/>
      <c r="F132" s="447"/>
      <c r="G132" s="448"/>
      <c r="H132" s="449"/>
      <c r="I132" s="14"/>
      <c r="N132" s="37" t="str">
        <f t="shared" si="3"/>
        <v/>
      </c>
      <c r="P132" s="39" t="str">
        <f t="shared" si="4"/>
        <v/>
      </c>
      <c r="Q132" s="39" t="str">
        <f t="shared" si="5"/>
        <v/>
      </c>
    </row>
    <row r="133" spans="1:17" x14ac:dyDescent="0.25">
      <c r="A133" s="14"/>
      <c r="B133" s="443"/>
      <c r="C133" s="444"/>
      <c r="D133" s="445"/>
      <c r="E133" s="446"/>
      <c r="F133" s="447"/>
      <c r="G133" s="448"/>
      <c r="H133" s="449"/>
      <c r="I133" s="14"/>
      <c r="N133" s="37" t="str">
        <f t="shared" si="3"/>
        <v/>
      </c>
      <c r="P133" s="39" t="str">
        <f t="shared" si="4"/>
        <v/>
      </c>
      <c r="Q133" s="39" t="str">
        <f t="shared" si="5"/>
        <v/>
      </c>
    </row>
    <row r="134" spans="1:17" x14ac:dyDescent="0.25">
      <c r="A134" s="14"/>
      <c r="B134" s="443"/>
      <c r="C134" s="444"/>
      <c r="D134" s="445"/>
      <c r="E134" s="446"/>
      <c r="F134" s="447"/>
      <c r="G134" s="448"/>
      <c r="H134" s="449"/>
      <c r="I134" s="14"/>
      <c r="N134" s="37" t="str">
        <f t="shared" si="3"/>
        <v/>
      </c>
      <c r="P134" s="39" t="str">
        <f t="shared" si="4"/>
        <v/>
      </c>
      <c r="Q134" s="39" t="str">
        <f t="shared" si="5"/>
        <v/>
      </c>
    </row>
    <row r="135" spans="1:17" x14ac:dyDescent="0.25">
      <c r="A135" s="14"/>
      <c r="B135" s="443"/>
      <c r="C135" s="444"/>
      <c r="D135" s="445"/>
      <c r="E135" s="446"/>
      <c r="F135" s="447"/>
      <c r="G135" s="448"/>
      <c r="H135" s="449"/>
      <c r="I135" s="14"/>
      <c r="N135" s="37" t="str">
        <f t="shared" si="3"/>
        <v/>
      </c>
      <c r="P135" s="39" t="str">
        <f t="shared" si="4"/>
        <v/>
      </c>
      <c r="Q135" s="39" t="str">
        <f t="shared" si="5"/>
        <v/>
      </c>
    </row>
    <row r="136" spans="1:17" x14ac:dyDescent="0.25">
      <c r="A136" s="14"/>
      <c r="B136" s="443"/>
      <c r="C136" s="444"/>
      <c r="D136" s="445"/>
      <c r="E136" s="446"/>
      <c r="F136" s="447"/>
      <c r="G136" s="448"/>
      <c r="H136" s="449"/>
      <c r="I136" s="14"/>
      <c r="N136" s="37" t="str">
        <f t="shared" si="3"/>
        <v/>
      </c>
      <c r="P136" s="39" t="str">
        <f t="shared" si="4"/>
        <v/>
      </c>
      <c r="Q136" s="39" t="str">
        <f t="shared" si="5"/>
        <v/>
      </c>
    </row>
    <row r="137" spans="1:17" x14ac:dyDescent="0.25">
      <c r="A137" s="14"/>
      <c r="B137" s="443"/>
      <c r="C137" s="444"/>
      <c r="D137" s="445"/>
      <c r="E137" s="446"/>
      <c r="F137" s="447"/>
      <c r="G137" s="448"/>
      <c r="H137" s="449"/>
      <c r="I137" s="14"/>
      <c r="N137" s="37" t="str">
        <f t="shared" si="3"/>
        <v/>
      </c>
      <c r="P137" s="39" t="str">
        <f t="shared" si="4"/>
        <v/>
      </c>
      <c r="Q137" s="39" t="str">
        <f t="shared" si="5"/>
        <v/>
      </c>
    </row>
    <row r="138" spans="1:17" x14ac:dyDescent="0.25">
      <c r="A138" s="14"/>
      <c r="B138" s="443"/>
      <c r="C138" s="444"/>
      <c r="D138" s="445"/>
      <c r="E138" s="446"/>
      <c r="F138" s="447"/>
      <c r="G138" s="448"/>
      <c r="H138" s="449"/>
      <c r="I138" s="14"/>
      <c r="N138" s="37" t="str">
        <f t="shared" si="3"/>
        <v/>
      </c>
      <c r="P138" s="39" t="str">
        <f t="shared" si="4"/>
        <v/>
      </c>
      <c r="Q138" s="39" t="str">
        <f t="shared" si="5"/>
        <v/>
      </c>
    </row>
    <row r="139" spans="1:17" x14ac:dyDescent="0.25">
      <c r="A139" s="14"/>
      <c r="B139" s="443"/>
      <c r="C139" s="444"/>
      <c r="D139" s="445"/>
      <c r="E139" s="446"/>
      <c r="F139" s="447"/>
      <c r="G139" s="448"/>
      <c r="H139" s="449"/>
      <c r="I139" s="14"/>
      <c r="N139" s="37" t="str">
        <f t="shared" si="3"/>
        <v/>
      </c>
      <c r="P139" s="39" t="str">
        <f t="shared" si="4"/>
        <v/>
      </c>
      <c r="Q139" s="39" t="str">
        <f t="shared" si="5"/>
        <v/>
      </c>
    </row>
    <row r="140" spans="1:17" x14ac:dyDescent="0.25">
      <c r="A140" s="14"/>
      <c r="B140" s="443"/>
      <c r="C140" s="444"/>
      <c r="D140" s="445"/>
      <c r="E140" s="446"/>
      <c r="F140" s="447"/>
      <c r="G140" s="448"/>
      <c r="H140" s="449"/>
      <c r="I140" s="14"/>
      <c r="N140" s="37" t="str">
        <f t="shared" ref="N140:N203" si="6">IF(OR($D140="", $G140=$L$5), "", $D140)</f>
        <v/>
      </c>
      <c r="P140" s="39" t="str">
        <f t="shared" ref="P140:P203" si="7">IF(AND(COUNTIF($B140:$F140, "")&lt;5, $D140="", $G140=""), "X", "")</f>
        <v/>
      </c>
      <c r="Q140" s="39" t="str">
        <f t="shared" ref="Q140:Q203" si="8">IF(AND($G140=$L$5, $H140=""), "X", "")</f>
        <v/>
      </c>
    </row>
    <row r="141" spans="1:17" x14ac:dyDescent="0.25">
      <c r="A141" s="14"/>
      <c r="B141" s="443"/>
      <c r="C141" s="444"/>
      <c r="D141" s="445"/>
      <c r="E141" s="446"/>
      <c r="F141" s="447"/>
      <c r="G141" s="448"/>
      <c r="H141" s="449"/>
      <c r="I141" s="14"/>
      <c r="N141" s="37" t="str">
        <f t="shared" si="6"/>
        <v/>
      </c>
      <c r="P141" s="39" t="str">
        <f t="shared" si="7"/>
        <v/>
      </c>
      <c r="Q141" s="39" t="str">
        <f t="shared" si="8"/>
        <v/>
      </c>
    </row>
    <row r="142" spans="1:17" x14ac:dyDescent="0.25">
      <c r="A142" s="14"/>
      <c r="B142" s="443"/>
      <c r="C142" s="444"/>
      <c r="D142" s="445"/>
      <c r="E142" s="446"/>
      <c r="F142" s="447"/>
      <c r="G142" s="448"/>
      <c r="H142" s="449"/>
      <c r="I142" s="14"/>
      <c r="N142" s="37" t="str">
        <f t="shared" si="6"/>
        <v/>
      </c>
      <c r="P142" s="39" t="str">
        <f t="shared" si="7"/>
        <v/>
      </c>
      <c r="Q142" s="39" t="str">
        <f t="shared" si="8"/>
        <v/>
      </c>
    </row>
    <row r="143" spans="1:17" x14ac:dyDescent="0.25">
      <c r="A143" s="14"/>
      <c r="B143" s="443"/>
      <c r="C143" s="444"/>
      <c r="D143" s="445"/>
      <c r="E143" s="446"/>
      <c r="F143" s="447"/>
      <c r="G143" s="448"/>
      <c r="H143" s="449"/>
      <c r="I143" s="14"/>
      <c r="N143" s="37" t="str">
        <f t="shared" si="6"/>
        <v/>
      </c>
      <c r="P143" s="39" t="str">
        <f t="shared" si="7"/>
        <v/>
      </c>
      <c r="Q143" s="39" t="str">
        <f t="shared" si="8"/>
        <v/>
      </c>
    </row>
    <row r="144" spans="1:17" x14ac:dyDescent="0.25">
      <c r="A144" s="14"/>
      <c r="B144" s="443"/>
      <c r="C144" s="444"/>
      <c r="D144" s="445"/>
      <c r="E144" s="446"/>
      <c r="F144" s="447"/>
      <c r="G144" s="448"/>
      <c r="H144" s="449"/>
      <c r="I144" s="14"/>
      <c r="N144" s="37" t="str">
        <f t="shared" si="6"/>
        <v/>
      </c>
      <c r="P144" s="39" t="str">
        <f t="shared" si="7"/>
        <v/>
      </c>
      <c r="Q144" s="39" t="str">
        <f t="shared" si="8"/>
        <v/>
      </c>
    </row>
    <row r="145" spans="1:17" x14ac:dyDescent="0.25">
      <c r="A145" s="14"/>
      <c r="B145" s="443"/>
      <c r="C145" s="444"/>
      <c r="D145" s="445"/>
      <c r="E145" s="446"/>
      <c r="F145" s="447"/>
      <c r="G145" s="448"/>
      <c r="H145" s="449"/>
      <c r="I145" s="14"/>
      <c r="N145" s="37" t="str">
        <f t="shared" si="6"/>
        <v/>
      </c>
      <c r="P145" s="39" t="str">
        <f t="shared" si="7"/>
        <v/>
      </c>
      <c r="Q145" s="39" t="str">
        <f t="shared" si="8"/>
        <v/>
      </c>
    </row>
    <row r="146" spans="1:17" x14ac:dyDescent="0.25">
      <c r="A146" s="14"/>
      <c r="B146" s="443"/>
      <c r="C146" s="444"/>
      <c r="D146" s="445"/>
      <c r="E146" s="446"/>
      <c r="F146" s="447"/>
      <c r="G146" s="448"/>
      <c r="H146" s="449"/>
      <c r="I146" s="14"/>
      <c r="N146" s="37" t="str">
        <f t="shared" si="6"/>
        <v/>
      </c>
      <c r="P146" s="39" t="str">
        <f t="shared" si="7"/>
        <v/>
      </c>
      <c r="Q146" s="39" t="str">
        <f t="shared" si="8"/>
        <v/>
      </c>
    </row>
    <row r="147" spans="1:17" x14ac:dyDescent="0.25">
      <c r="A147" s="14"/>
      <c r="B147" s="443"/>
      <c r="C147" s="444"/>
      <c r="D147" s="445"/>
      <c r="E147" s="446"/>
      <c r="F147" s="447"/>
      <c r="G147" s="448"/>
      <c r="H147" s="449"/>
      <c r="I147" s="14"/>
      <c r="N147" s="37" t="str">
        <f t="shared" si="6"/>
        <v/>
      </c>
      <c r="P147" s="39" t="str">
        <f t="shared" si="7"/>
        <v/>
      </c>
      <c r="Q147" s="39" t="str">
        <f t="shared" si="8"/>
        <v/>
      </c>
    </row>
    <row r="148" spans="1:17" x14ac:dyDescent="0.25">
      <c r="A148" s="14"/>
      <c r="B148" s="443"/>
      <c r="C148" s="444"/>
      <c r="D148" s="445"/>
      <c r="E148" s="446"/>
      <c r="F148" s="447"/>
      <c r="G148" s="448"/>
      <c r="H148" s="449"/>
      <c r="I148" s="14"/>
      <c r="N148" s="37" t="str">
        <f t="shared" si="6"/>
        <v/>
      </c>
      <c r="P148" s="39" t="str">
        <f t="shared" si="7"/>
        <v/>
      </c>
      <c r="Q148" s="39" t="str">
        <f t="shared" si="8"/>
        <v/>
      </c>
    </row>
    <row r="149" spans="1:17" x14ac:dyDescent="0.25">
      <c r="A149" s="14"/>
      <c r="B149" s="443"/>
      <c r="C149" s="444"/>
      <c r="D149" s="445"/>
      <c r="E149" s="446"/>
      <c r="F149" s="447"/>
      <c r="G149" s="448"/>
      <c r="H149" s="449"/>
      <c r="I149" s="14"/>
      <c r="N149" s="37" t="str">
        <f t="shared" si="6"/>
        <v/>
      </c>
      <c r="P149" s="39" t="str">
        <f t="shared" si="7"/>
        <v/>
      </c>
      <c r="Q149" s="39" t="str">
        <f t="shared" si="8"/>
        <v/>
      </c>
    </row>
    <row r="150" spans="1:17" x14ac:dyDescent="0.25">
      <c r="A150" s="14"/>
      <c r="B150" s="443"/>
      <c r="C150" s="444"/>
      <c r="D150" s="445"/>
      <c r="E150" s="446"/>
      <c r="F150" s="447"/>
      <c r="G150" s="448"/>
      <c r="H150" s="449"/>
      <c r="I150" s="14"/>
      <c r="N150" s="37" t="str">
        <f t="shared" si="6"/>
        <v/>
      </c>
      <c r="P150" s="39" t="str">
        <f t="shared" si="7"/>
        <v/>
      </c>
      <c r="Q150" s="39" t="str">
        <f t="shared" si="8"/>
        <v/>
      </c>
    </row>
    <row r="151" spans="1:17" x14ac:dyDescent="0.25">
      <c r="A151" s="14"/>
      <c r="B151" s="443"/>
      <c r="C151" s="444"/>
      <c r="D151" s="445"/>
      <c r="E151" s="446"/>
      <c r="F151" s="447"/>
      <c r="G151" s="448"/>
      <c r="H151" s="449"/>
      <c r="I151" s="14"/>
      <c r="N151" s="37" t="str">
        <f t="shared" si="6"/>
        <v/>
      </c>
      <c r="P151" s="39" t="str">
        <f t="shared" si="7"/>
        <v/>
      </c>
      <c r="Q151" s="39" t="str">
        <f t="shared" si="8"/>
        <v/>
      </c>
    </row>
    <row r="152" spans="1:17" x14ac:dyDescent="0.25">
      <c r="A152" s="14"/>
      <c r="B152" s="443"/>
      <c r="C152" s="444"/>
      <c r="D152" s="445"/>
      <c r="E152" s="446"/>
      <c r="F152" s="447"/>
      <c r="G152" s="448"/>
      <c r="H152" s="449"/>
      <c r="I152" s="14"/>
      <c r="N152" s="37" t="str">
        <f t="shared" si="6"/>
        <v/>
      </c>
      <c r="P152" s="39" t="str">
        <f t="shared" si="7"/>
        <v/>
      </c>
      <c r="Q152" s="39" t="str">
        <f t="shared" si="8"/>
        <v/>
      </c>
    </row>
    <row r="153" spans="1:17" x14ac:dyDescent="0.25">
      <c r="A153" s="14"/>
      <c r="B153" s="443"/>
      <c r="C153" s="444"/>
      <c r="D153" s="445"/>
      <c r="E153" s="446"/>
      <c r="F153" s="447"/>
      <c r="G153" s="448"/>
      <c r="H153" s="449"/>
      <c r="I153" s="14"/>
      <c r="N153" s="37" t="str">
        <f t="shared" si="6"/>
        <v/>
      </c>
      <c r="P153" s="39" t="str">
        <f t="shared" si="7"/>
        <v/>
      </c>
      <c r="Q153" s="39" t="str">
        <f t="shared" si="8"/>
        <v/>
      </c>
    </row>
    <row r="154" spans="1:17" x14ac:dyDescent="0.25">
      <c r="A154" s="14"/>
      <c r="B154" s="443"/>
      <c r="C154" s="444"/>
      <c r="D154" s="445"/>
      <c r="E154" s="446"/>
      <c r="F154" s="447"/>
      <c r="G154" s="448"/>
      <c r="H154" s="449"/>
      <c r="I154" s="14"/>
      <c r="N154" s="37" t="str">
        <f t="shared" si="6"/>
        <v/>
      </c>
      <c r="P154" s="39" t="str">
        <f t="shared" si="7"/>
        <v/>
      </c>
      <c r="Q154" s="39" t="str">
        <f t="shared" si="8"/>
        <v/>
      </c>
    </row>
    <row r="155" spans="1:17" x14ac:dyDescent="0.25">
      <c r="A155" s="14"/>
      <c r="B155" s="443"/>
      <c r="C155" s="444"/>
      <c r="D155" s="445"/>
      <c r="E155" s="446"/>
      <c r="F155" s="447"/>
      <c r="G155" s="448"/>
      <c r="H155" s="449"/>
      <c r="I155" s="14"/>
      <c r="N155" s="37" t="str">
        <f t="shared" si="6"/>
        <v/>
      </c>
      <c r="P155" s="39" t="str">
        <f t="shared" si="7"/>
        <v/>
      </c>
      <c r="Q155" s="39" t="str">
        <f t="shared" si="8"/>
        <v/>
      </c>
    </row>
    <row r="156" spans="1:17" x14ac:dyDescent="0.25">
      <c r="A156" s="14"/>
      <c r="B156" s="443"/>
      <c r="C156" s="444"/>
      <c r="D156" s="445"/>
      <c r="E156" s="446"/>
      <c r="F156" s="447"/>
      <c r="G156" s="448"/>
      <c r="H156" s="449"/>
      <c r="I156" s="14"/>
      <c r="N156" s="37" t="str">
        <f t="shared" si="6"/>
        <v/>
      </c>
      <c r="P156" s="39" t="str">
        <f t="shared" si="7"/>
        <v/>
      </c>
      <c r="Q156" s="39" t="str">
        <f t="shared" si="8"/>
        <v/>
      </c>
    </row>
    <row r="157" spans="1:17" x14ac:dyDescent="0.25">
      <c r="A157" s="14"/>
      <c r="B157" s="443"/>
      <c r="C157" s="444"/>
      <c r="D157" s="445"/>
      <c r="E157" s="446"/>
      <c r="F157" s="447"/>
      <c r="G157" s="448"/>
      <c r="H157" s="449"/>
      <c r="I157" s="14"/>
      <c r="N157" s="37" t="str">
        <f t="shared" si="6"/>
        <v/>
      </c>
      <c r="P157" s="39" t="str">
        <f t="shared" si="7"/>
        <v/>
      </c>
      <c r="Q157" s="39" t="str">
        <f t="shared" si="8"/>
        <v/>
      </c>
    </row>
    <row r="158" spans="1:17" x14ac:dyDescent="0.25">
      <c r="A158" s="14"/>
      <c r="B158" s="443"/>
      <c r="C158" s="444"/>
      <c r="D158" s="445"/>
      <c r="E158" s="446"/>
      <c r="F158" s="447"/>
      <c r="G158" s="448"/>
      <c r="H158" s="449"/>
      <c r="I158" s="14"/>
      <c r="N158" s="37" t="str">
        <f t="shared" si="6"/>
        <v/>
      </c>
      <c r="P158" s="39" t="str">
        <f t="shared" si="7"/>
        <v/>
      </c>
      <c r="Q158" s="39" t="str">
        <f t="shared" si="8"/>
        <v/>
      </c>
    </row>
    <row r="159" spans="1:17" x14ac:dyDescent="0.25">
      <c r="A159" s="14"/>
      <c r="B159" s="443"/>
      <c r="C159" s="444"/>
      <c r="D159" s="445"/>
      <c r="E159" s="446"/>
      <c r="F159" s="447"/>
      <c r="G159" s="448"/>
      <c r="H159" s="449"/>
      <c r="I159" s="14"/>
      <c r="N159" s="37" t="str">
        <f t="shared" si="6"/>
        <v/>
      </c>
      <c r="P159" s="39" t="str">
        <f t="shared" si="7"/>
        <v/>
      </c>
      <c r="Q159" s="39" t="str">
        <f t="shared" si="8"/>
        <v/>
      </c>
    </row>
    <row r="160" spans="1:17" x14ac:dyDescent="0.25">
      <c r="A160" s="14"/>
      <c r="B160" s="443"/>
      <c r="C160" s="444"/>
      <c r="D160" s="445"/>
      <c r="E160" s="446"/>
      <c r="F160" s="447"/>
      <c r="G160" s="448"/>
      <c r="H160" s="449"/>
      <c r="I160" s="14"/>
      <c r="N160" s="37" t="str">
        <f t="shared" si="6"/>
        <v/>
      </c>
      <c r="P160" s="39" t="str">
        <f t="shared" si="7"/>
        <v/>
      </c>
      <c r="Q160" s="39" t="str">
        <f t="shared" si="8"/>
        <v/>
      </c>
    </row>
    <row r="161" spans="1:17" x14ac:dyDescent="0.25">
      <c r="A161" s="14"/>
      <c r="B161" s="443"/>
      <c r="C161" s="444"/>
      <c r="D161" s="445"/>
      <c r="E161" s="446"/>
      <c r="F161" s="447"/>
      <c r="G161" s="448"/>
      <c r="H161" s="449"/>
      <c r="I161" s="14"/>
      <c r="N161" s="37" t="str">
        <f t="shared" si="6"/>
        <v/>
      </c>
      <c r="P161" s="39" t="str">
        <f t="shared" si="7"/>
        <v/>
      </c>
      <c r="Q161" s="39" t="str">
        <f t="shared" si="8"/>
        <v/>
      </c>
    </row>
    <row r="162" spans="1:17" x14ac:dyDescent="0.25">
      <c r="A162" s="14"/>
      <c r="B162" s="443"/>
      <c r="C162" s="444"/>
      <c r="D162" s="445"/>
      <c r="E162" s="446"/>
      <c r="F162" s="447"/>
      <c r="G162" s="448"/>
      <c r="H162" s="449"/>
      <c r="I162" s="14"/>
      <c r="N162" s="37" t="str">
        <f t="shared" si="6"/>
        <v/>
      </c>
      <c r="P162" s="39" t="str">
        <f t="shared" si="7"/>
        <v/>
      </c>
      <c r="Q162" s="39" t="str">
        <f t="shared" si="8"/>
        <v/>
      </c>
    </row>
    <row r="163" spans="1:17" x14ac:dyDescent="0.25">
      <c r="A163" s="14"/>
      <c r="B163" s="443"/>
      <c r="C163" s="444"/>
      <c r="D163" s="445"/>
      <c r="E163" s="446"/>
      <c r="F163" s="447"/>
      <c r="G163" s="448"/>
      <c r="H163" s="449"/>
      <c r="I163" s="14"/>
      <c r="N163" s="37" t="str">
        <f t="shared" si="6"/>
        <v/>
      </c>
      <c r="P163" s="39" t="str">
        <f t="shared" si="7"/>
        <v/>
      </c>
      <c r="Q163" s="39" t="str">
        <f t="shared" si="8"/>
        <v/>
      </c>
    </row>
    <row r="164" spans="1:17" x14ac:dyDescent="0.25">
      <c r="A164" s="14"/>
      <c r="B164" s="443"/>
      <c r="C164" s="444"/>
      <c r="D164" s="445"/>
      <c r="E164" s="446"/>
      <c r="F164" s="447"/>
      <c r="G164" s="448"/>
      <c r="H164" s="449"/>
      <c r="I164" s="14"/>
      <c r="N164" s="37" t="str">
        <f t="shared" si="6"/>
        <v/>
      </c>
      <c r="P164" s="39" t="str">
        <f t="shared" si="7"/>
        <v/>
      </c>
      <c r="Q164" s="39" t="str">
        <f t="shared" si="8"/>
        <v/>
      </c>
    </row>
    <row r="165" spans="1:17" x14ac:dyDescent="0.25">
      <c r="A165" s="14"/>
      <c r="B165" s="443"/>
      <c r="C165" s="444"/>
      <c r="D165" s="445"/>
      <c r="E165" s="446"/>
      <c r="F165" s="447"/>
      <c r="G165" s="448"/>
      <c r="H165" s="449"/>
      <c r="I165" s="14"/>
      <c r="N165" s="37" t="str">
        <f t="shared" si="6"/>
        <v/>
      </c>
      <c r="P165" s="39" t="str">
        <f t="shared" si="7"/>
        <v/>
      </c>
      <c r="Q165" s="39" t="str">
        <f t="shared" si="8"/>
        <v/>
      </c>
    </row>
    <row r="166" spans="1:17" x14ac:dyDescent="0.25">
      <c r="A166" s="14"/>
      <c r="B166" s="443"/>
      <c r="C166" s="444"/>
      <c r="D166" s="445"/>
      <c r="E166" s="446"/>
      <c r="F166" s="447"/>
      <c r="G166" s="448"/>
      <c r="H166" s="449"/>
      <c r="I166" s="14"/>
      <c r="N166" s="37" t="str">
        <f t="shared" si="6"/>
        <v/>
      </c>
      <c r="P166" s="39" t="str">
        <f t="shared" si="7"/>
        <v/>
      </c>
      <c r="Q166" s="39" t="str">
        <f t="shared" si="8"/>
        <v/>
      </c>
    </row>
    <row r="167" spans="1:17" x14ac:dyDescent="0.25">
      <c r="A167" s="14"/>
      <c r="B167" s="443"/>
      <c r="C167" s="444"/>
      <c r="D167" s="445"/>
      <c r="E167" s="446"/>
      <c r="F167" s="447"/>
      <c r="G167" s="448"/>
      <c r="H167" s="449"/>
      <c r="I167" s="14"/>
      <c r="N167" s="37" t="str">
        <f t="shared" si="6"/>
        <v/>
      </c>
      <c r="P167" s="39" t="str">
        <f t="shared" si="7"/>
        <v/>
      </c>
      <c r="Q167" s="39" t="str">
        <f t="shared" si="8"/>
        <v/>
      </c>
    </row>
    <row r="168" spans="1:17" x14ac:dyDescent="0.25">
      <c r="A168" s="14"/>
      <c r="B168" s="443"/>
      <c r="C168" s="444"/>
      <c r="D168" s="445"/>
      <c r="E168" s="446"/>
      <c r="F168" s="447"/>
      <c r="G168" s="448"/>
      <c r="H168" s="449"/>
      <c r="I168" s="14"/>
      <c r="N168" s="37" t="str">
        <f t="shared" si="6"/>
        <v/>
      </c>
      <c r="P168" s="39" t="str">
        <f t="shared" si="7"/>
        <v/>
      </c>
      <c r="Q168" s="39" t="str">
        <f t="shared" si="8"/>
        <v/>
      </c>
    </row>
    <row r="169" spans="1:17" x14ac:dyDescent="0.25">
      <c r="A169" s="14"/>
      <c r="B169" s="443"/>
      <c r="C169" s="444"/>
      <c r="D169" s="445"/>
      <c r="E169" s="446"/>
      <c r="F169" s="447"/>
      <c r="G169" s="448"/>
      <c r="H169" s="449"/>
      <c r="I169" s="14"/>
      <c r="N169" s="37" t="str">
        <f t="shared" si="6"/>
        <v/>
      </c>
      <c r="P169" s="39" t="str">
        <f t="shared" si="7"/>
        <v/>
      </c>
      <c r="Q169" s="39" t="str">
        <f t="shared" si="8"/>
        <v/>
      </c>
    </row>
    <row r="170" spans="1:17" x14ac:dyDescent="0.25">
      <c r="A170" s="14"/>
      <c r="B170" s="443"/>
      <c r="C170" s="444"/>
      <c r="D170" s="445"/>
      <c r="E170" s="446"/>
      <c r="F170" s="447"/>
      <c r="G170" s="448"/>
      <c r="H170" s="449"/>
      <c r="I170" s="14"/>
      <c r="N170" s="37" t="str">
        <f t="shared" si="6"/>
        <v/>
      </c>
      <c r="P170" s="39" t="str">
        <f t="shared" si="7"/>
        <v/>
      </c>
      <c r="Q170" s="39" t="str">
        <f t="shared" si="8"/>
        <v/>
      </c>
    </row>
    <row r="171" spans="1:17" x14ac:dyDescent="0.25">
      <c r="A171" s="14"/>
      <c r="B171" s="443"/>
      <c r="C171" s="444"/>
      <c r="D171" s="445"/>
      <c r="E171" s="446"/>
      <c r="F171" s="447"/>
      <c r="G171" s="448"/>
      <c r="H171" s="449"/>
      <c r="I171" s="14"/>
      <c r="N171" s="37" t="str">
        <f t="shared" si="6"/>
        <v/>
      </c>
      <c r="P171" s="39" t="str">
        <f t="shared" si="7"/>
        <v/>
      </c>
      <c r="Q171" s="39" t="str">
        <f t="shared" si="8"/>
        <v/>
      </c>
    </row>
    <row r="172" spans="1:17" x14ac:dyDescent="0.25">
      <c r="A172" s="14"/>
      <c r="B172" s="443"/>
      <c r="C172" s="444"/>
      <c r="D172" s="445"/>
      <c r="E172" s="446"/>
      <c r="F172" s="447"/>
      <c r="G172" s="448"/>
      <c r="H172" s="449"/>
      <c r="I172" s="14"/>
      <c r="N172" s="37" t="str">
        <f t="shared" si="6"/>
        <v/>
      </c>
      <c r="P172" s="39" t="str">
        <f t="shared" si="7"/>
        <v/>
      </c>
      <c r="Q172" s="39" t="str">
        <f t="shared" si="8"/>
        <v/>
      </c>
    </row>
    <row r="173" spans="1:17" x14ac:dyDescent="0.25">
      <c r="A173" s="14"/>
      <c r="B173" s="443"/>
      <c r="C173" s="444"/>
      <c r="D173" s="445"/>
      <c r="E173" s="446"/>
      <c r="F173" s="447"/>
      <c r="G173" s="448"/>
      <c r="H173" s="449"/>
      <c r="I173" s="14"/>
      <c r="N173" s="37" t="str">
        <f t="shared" si="6"/>
        <v/>
      </c>
      <c r="P173" s="39" t="str">
        <f t="shared" si="7"/>
        <v/>
      </c>
      <c r="Q173" s="39" t="str">
        <f t="shared" si="8"/>
        <v/>
      </c>
    </row>
    <row r="174" spans="1:17" x14ac:dyDescent="0.25">
      <c r="A174" s="14"/>
      <c r="B174" s="443"/>
      <c r="C174" s="444"/>
      <c r="D174" s="445"/>
      <c r="E174" s="446"/>
      <c r="F174" s="447"/>
      <c r="G174" s="448"/>
      <c r="H174" s="449"/>
      <c r="I174" s="14"/>
      <c r="N174" s="37" t="str">
        <f t="shared" si="6"/>
        <v/>
      </c>
      <c r="P174" s="39" t="str">
        <f t="shared" si="7"/>
        <v/>
      </c>
      <c r="Q174" s="39" t="str">
        <f t="shared" si="8"/>
        <v/>
      </c>
    </row>
    <row r="175" spans="1:17" x14ac:dyDescent="0.25">
      <c r="A175" s="14"/>
      <c r="B175" s="443"/>
      <c r="C175" s="444"/>
      <c r="D175" s="445"/>
      <c r="E175" s="446"/>
      <c r="F175" s="447"/>
      <c r="G175" s="448"/>
      <c r="H175" s="449"/>
      <c r="I175" s="14"/>
      <c r="N175" s="37" t="str">
        <f t="shared" si="6"/>
        <v/>
      </c>
      <c r="P175" s="39" t="str">
        <f t="shared" si="7"/>
        <v/>
      </c>
      <c r="Q175" s="39" t="str">
        <f t="shared" si="8"/>
        <v/>
      </c>
    </row>
    <row r="176" spans="1:17" x14ac:dyDescent="0.25">
      <c r="A176" s="14"/>
      <c r="B176" s="443"/>
      <c r="C176" s="444"/>
      <c r="D176" s="445"/>
      <c r="E176" s="446"/>
      <c r="F176" s="447"/>
      <c r="G176" s="448"/>
      <c r="H176" s="449"/>
      <c r="I176" s="14"/>
      <c r="N176" s="37" t="str">
        <f t="shared" si="6"/>
        <v/>
      </c>
      <c r="P176" s="39" t="str">
        <f t="shared" si="7"/>
        <v/>
      </c>
      <c r="Q176" s="39" t="str">
        <f t="shared" si="8"/>
        <v/>
      </c>
    </row>
    <row r="177" spans="1:17" x14ac:dyDescent="0.25">
      <c r="A177" s="14"/>
      <c r="B177" s="443"/>
      <c r="C177" s="444"/>
      <c r="D177" s="445"/>
      <c r="E177" s="446"/>
      <c r="F177" s="447"/>
      <c r="G177" s="448"/>
      <c r="H177" s="449"/>
      <c r="I177" s="14"/>
      <c r="N177" s="37" t="str">
        <f t="shared" si="6"/>
        <v/>
      </c>
      <c r="P177" s="39" t="str">
        <f t="shared" si="7"/>
        <v/>
      </c>
      <c r="Q177" s="39" t="str">
        <f t="shared" si="8"/>
        <v/>
      </c>
    </row>
    <row r="178" spans="1:17" x14ac:dyDescent="0.25">
      <c r="A178" s="14"/>
      <c r="B178" s="443"/>
      <c r="C178" s="444"/>
      <c r="D178" s="445"/>
      <c r="E178" s="446"/>
      <c r="F178" s="447"/>
      <c r="G178" s="448"/>
      <c r="H178" s="449"/>
      <c r="I178" s="14"/>
      <c r="N178" s="37" t="str">
        <f t="shared" si="6"/>
        <v/>
      </c>
      <c r="P178" s="39" t="str">
        <f t="shared" si="7"/>
        <v/>
      </c>
      <c r="Q178" s="39" t="str">
        <f t="shared" si="8"/>
        <v/>
      </c>
    </row>
    <row r="179" spans="1:17" x14ac:dyDescent="0.25">
      <c r="A179" s="14"/>
      <c r="B179" s="443"/>
      <c r="C179" s="444"/>
      <c r="D179" s="445"/>
      <c r="E179" s="446"/>
      <c r="F179" s="447"/>
      <c r="G179" s="448"/>
      <c r="H179" s="449"/>
      <c r="I179" s="14"/>
      <c r="N179" s="37" t="str">
        <f t="shared" si="6"/>
        <v/>
      </c>
      <c r="P179" s="39" t="str">
        <f t="shared" si="7"/>
        <v/>
      </c>
      <c r="Q179" s="39" t="str">
        <f t="shared" si="8"/>
        <v/>
      </c>
    </row>
    <row r="180" spans="1:17" x14ac:dyDescent="0.25">
      <c r="A180" s="14"/>
      <c r="B180" s="443"/>
      <c r="C180" s="444"/>
      <c r="D180" s="445"/>
      <c r="E180" s="446"/>
      <c r="F180" s="447"/>
      <c r="G180" s="448"/>
      <c r="H180" s="449"/>
      <c r="I180" s="14"/>
      <c r="N180" s="37" t="str">
        <f t="shared" si="6"/>
        <v/>
      </c>
      <c r="P180" s="39" t="str">
        <f t="shared" si="7"/>
        <v/>
      </c>
      <c r="Q180" s="39" t="str">
        <f t="shared" si="8"/>
        <v/>
      </c>
    </row>
    <row r="181" spans="1:17" x14ac:dyDescent="0.25">
      <c r="A181" s="14"/>
      <c r="B181" s="443"/>
      <c r="C181" s="444"/>
      <c r="D181" s="445"/>
      <c r="E181" s="446"/>
      <c r="F181" s="447"/>
      <c r="G181" s="448"/>
      <c r="H181" s="449"/>
      <c r="I181" s="14"/>
      <c r="N181" s="37" t="str">
        <f t="shared" si="6"/>
        <v/>
      </c>
      <c r="P181" s="39" t="str">
        <f t="shared" si="7"/>
        <v/>
      </c>
      <c r="Q181" s="39" t="str">
        <f t="shared" si="8"/>
        <v/>
      </c>
    </row>
    <row r="182" spans="1:17" x14ac:dyDescent="0.25">
      <c r="A182" s="14"/>
      <c r="B182" s="443"/>
      <c r="C182" s="444"/>
      <c r="D182" s="445"/>
      <c r="E182" s="446"/>
      <c r="F182" s="447"/>
      <c r="G182" s="448"/>
      <c r="H182" s="449"/>
      <c r="I182" s="14"/>
      <c r="N182" s="37" t="str">
        <f t="shared" si="6"/>
        <v/>
      </c>
      <c r="P182" s="39" t="str">
        <f t="shared" si="7"/>
        <v/>
      </c>
      <c r="Q182" s="39" t="str">
        <f t="shared" si="8"/>
        <v/>
      </c>
    </row>
    <row r="183" spans="1:17" x14ac:dyDescent="0.25">
      <c r="A183" s="14"/>
      <c r="B183" s="443"/>
      <c r="C183" s="444"/>
      <c r="D183" s="445"/>
      <c r="E183" s="446"/>
      <c r="F183" s="447"/>
      <c r="G183" s="448"/>
      <c r="H183" s="449"/>
      <c r="I183" s="14"/>
      <c r="N183" s="37" t="str">
        <f t="shared" si="6"/>
        <v/>
      </c>
      <c r="P183" s="39" t="str">
        <f t="shared" si="7"/>
        <v/>
      </c>
      <c r="Q183" s="39" t="str">
        <f t="shared" si="8"/>
        <v/>
      </c>
    </row>
    <row r="184" spans="1:17" x14ac:dyDescent="0.25">
      <c r="A184" s="14"/>
      <c r="B184" s="443"/>
      <c r="C184" s="444"/>
      <c r="D184" s="445"/>
      <c r="E184" s="446"/>
      <c r="F184" s="447"/>
      <c r="G184" s="448"/>
      <c r="H184" s="449"/>
      <c r="I184" s="14"/>
      <c r="N184" s="37" t="str">
        <f t="shared" si="6"/>
        <v/>
      </c>
      <c r="P184" s="39" t="str">
        <f t="shared" si="7"/>
        <v/>
      </c>
      <c r="Q184" s="39" t="str">
        <f t="shared" si="8"/>
        <v/>
      </c>
    </row>
    <row r="185" spans="1:17" x14ac:dyDescent="0.25">
      <c r="A185" s="14"/>
      <c r="B185" s="443"/>
      <c r="C185" s="444"/>
      <c r="D185" s="445"/>
      <c r="E185" s="446"/>
      <c r="F185" s="447"/>
      <c r="G185" s="448"/>
      <c r="H185" s="449"/>
      <c r="I185" s="14"/>
      <c r="N185" s="37" t="str">
        <f t="shared" si="6"/>
        <v/>
      </c>
      <c r="P185" s="39" t="str">
        <f t="shared" si="7"/>
        <v/>
      </c>
      <c r="Q185" s="39" t="str">
        <f t="shared" si="8"/>
        <v/>
      </c>
    </row>
    <row r="186" spans="1:17" x14ac:dyDescent="0.25">
      <c r="A186" s="14"/>
      <c r="B186" s="443"/>
      <c r="C186" s="444"/>
      <c r="D186" s="445"/>
      <c r="E186" s="446"/>
      <c r="F186" s="447"/>
      <c r="G186" s="448"/>
      <c r="H186" s="449"/>
      <c r="I186" s="14"/>
      <c r="N186" s="37" t="str">
        <f t="shared" si="6"/>
        <v/>
      </c>
      <c r="P186" s="39" t="str">
        <f t="shared" si="7"/>
        <v/>
      </c>
      <c r="Q186" s="39" t="str">
        <f t="shared" si="8"/>
        <v/>
      </c>
    </row>
    <row r="187" spans="1:17" x14ac:dyDescent="0.25">
      <c r="A187" s="14"/>
      <c r="B187" s="443"/>
      <c r="C187" s="444"/>
      <c r="D187" s="445"/>
      <c r="E187" s="446"/>
      <c r="F187" s="447"/>
      <c r="G187" s="448"/>
      <c r="H187" s="449"/>
      <c r="I187" s="14"/>
      <c r="N187" s="37" t="str">
        <f t="shared" si="6"/>
        <v/>
      </c>
      <c r="P187" s="39" t="str">
        <f t="shared" si="7"/>
        <v/>
      </c>
      <c r="Q187" s="39" t="str">
        <f t="shared" si="8"/>
        <v/>
      </c>
    </row>
    <row r="188" spans="1:17" x14ac:dyDescent="0.25">
      <c r="A188" s="14"/>
      <c r="B188" s="443"/>
      <c r="C188" s="444"/>
      <c r="D188" s="445"/>
      <c r="E188" s="446"/>
      <c r="F188" s="447"/>
      <c r="G188" s="448"/>
      <c r="H188" s="449"/>
      <c r="I188" s="14"/>
      <c r="N188" s="37" t="str">
        <f t="shared" si="6"/>
        <v/>
      </c>
      <c r="P188" s="39" t="str">
        <f t="shared" si="7"/>
        <v/>
      </c>
      <c r="Q188" s="39" t="str">
        <f t="shared" si="8"/>
        <v/>
      </c>
    </row>
    <row r="189" spans="1:17" x14ac:dyDescent="0.25">
      <c r="A189" s="14"/>
      <c r="B189" s="443"/>
      <c r="C189" s="444"/>
      <c r="D189" s="445"/>
      <c r="E189" s="446"/>
      <c r="F189" s="447"/>
      <c r="G189" s="448"/>
      <c r="H189" s="449"/>
      <c r="I189" s="14"/>
      <c r="N189" s="37" t="str">
        <f t="shared" si="6"/>
        <v/>
      </c>
      <c r="P189" s="39" t="str">
        <f t="shared" si="7"/>
        <v/>
      </c>
      <c r="Q189" s="39" t="str">
        <f t="shared" si="8"/>
        <v/>
      </c>
    </row>
    <row r="190" spans="1:17" x14ac:dyDescent="0.25">
      <c r="A190" s="14"/>
      <c r="B190" s="443"/>
      <c r="C190" s="444"/>
      <c r="D190" s="445"/>
      <c r="E190" s="446"/>
      <c r="F190" s="447"/>
      <c r="G190" s="448"/>
      <c r="H190" s="449"/>
      <c r="I190" s="14"/>
      <c r="N190" s="37" t="str">
        <f t="shared" si="6"/>
        <v/>
      </c>
      <c r="P190" s="39" t="str">
        <f t="shared" si="7"/>
        <v/>
      </c>
      <c r="Q190" s="39" t="str">
        <f t="shared" si="8"/>
        <v/>
      </c>
    </row>
    <row r="191" spans="1:17" x14ac:dyDescent="0.25">
      <c r="A191" s="14"/>
      <c r="B191" s="443"/>
      <c r="C191" s="444"/>
      <c r="D191" s="445"/>
      <c r="E191" s="446"/>
      <c r="F191" s="447"/>
      <c r="G191" s="448"/>
      <c r="H191" s="449"/>
      <c r="I191" s="14"/>
      <c r="N191" s="37" t="str">
        <f t="shared" si="6"/>
        <v/>
      </c>
      <c r="P191" s="39" t="str">
        <f t="shared" si="7"/>
        <v/>
      </c>
      <c r="Q191" s="39" t="str">
        <f t="shared" si="8"/>
        <v/>
      </c>
    </row>
    <row r="192" spans="1:17" x14ac:dyDescent="0.25">
      <c r="A192" s="14"/>
      <c r="B192" s="443"/>
      <c r="C192" s="444"/>
      <c r="D192" s="445"/>
      <c r="E192" s="446"/>
      <c r="F192" s="447"/>
      <c r="G192" s="448"/>
      <c r="H192" s="449"/>
      <c r="I192" s="14"/>
      <c r="N192" s="37" t="str">
        <f t="shared" si="6"/>
        <v/>
      </c>
      <c r="P192" s="39" t="str">
        <f t="shared" si="7"/>
        <v/>
      </c>
      <c r="Q192" s="39" t="str">
        <f t="shared" si="8"/>
        <v/>
      </c>
    </row>
    <row r="193" spans="1:17" x14ac:dyDescent="0.25">
      <c r="A193" s="14"/>
      <c r="B193" s="443"/>
      <c r="C193" s="444"/>
      <c r="D193" s="445"/>
      <c r="E193" s="446"/>
      <c r="F193" s="447"/>
      <c r="G193" s="448"/>
      <c r="H193" s="449"/>
      <c r="I193" s="14"/>
      <c r="N193" s="37" t="str">
        <f t="shared" si="6"/>
        <v/>
      </c>
      <c r="P193" s="39" t="str">
        <f t="shared" si="7"/>
        <v/>
      </c>
      <c r="Q193" s="39" t="str">
        <f t="shared" si="8"/>
        <v/>
      </c>
    </row>
    <row r="194" spans="1:17" x14ac:dyDescent="0.25">
      <c r="A194" s="14"/>
      <c r="B194" s="443"/>
      <c r="C194" s="444"/>
      <c r="D194" s="445"/>
      <c r="E194" s="446"/>
      <c r="F194" s="447"/>
      <c r="G194" s="448"/>
      <c r="H194" s="449"/>
      <c r="I194" s="14"/>
      <c r="N194" s="37" t="str">
        <f t="shared" si="6"/>
        <v/>
      </c>
      <c r="P194" s="39" t="str">
        <f t="shared" si="7"/>
        <v/>
      </c>
      <c r="Q194" s="39" t="str">
        <f t="shared" si="8"/>
        <v/>
      </c>
    </row>
    <row r="195" spans="1:17" x14ac:dyDescent="0.25">
      <c r="A195" s="14"/>
      <c r="B195" s="443"/>
      <c r="C195" s="444"/>
      <c r="D195" s="445"/>
      <c r="E195" s="446"/>
      <c r="F195" s="447"/>
      <c r="G195" s="448"/>
      <c r="H195" s="449"/>
      <c r="I195" s="14"/>
      <c r="N195" s="37" t="str">
        <f t="shared" si="6"/>
        <v/>
      </c>
      <c r="P195" s="39" t="str">
        <f t="shared" si="7"/>
        <v/>
      </c>
      <c r="Q195" s="39" t="str">
        <f t="shared" si="8"/>
        <v/>
      </c>
    </row>
    <row r="196" spans="1:17" x14ac:dyDescent="0.25">
      <c r="A196" s="14"/>
      <c r="B196" s="443"/>
      <c r="C196" s="444"/>
      <c r="D196" s="445"/>
      <c r="E196" s="446"/>
      <c r="F196" s="447"/>
      <c r="G196" s="448"/>
      <c r="H196" s="449"/>
      <c r="I196" s="14"/>
      <c r="N196" s="37" t="str">
        <f t="shared" si="6"/>
        <v/>
      </c>
      <c r="P196" s="39" t="str">
        <f t="shared" si="7"/>
        <v/>
      </c>
      <c r="Q196" s="39" t="str">
        <f t="shared" si="8"/>
        <v/>
      </c>
    </row>
    <row r="197" spans="1:17" x14ac:dyDescent="0.25">
      <c r="A197" s="14"/>
      <c r="B197" s="443"/>
      <c r="C197" s="444"/>
      <c r="D197" s="445"/>
      <c r="E197" s="446"/>
      <c r="F197" s="447"/>
      <c r="G197" s="448"/>
      <c r="H197" s="449"/>
      <c r="I197" s="14"/>
      <c r="N197" s="37" t="str">
        <f t="shared" si="6"/>
        <v/>
      </c>
      <c r="P197" s="39" t="str">
        <f t="shared" si="7"/>
        <v/>
      </c>
      <c r="Q197" s="39" t="str">
        <f t="shared" si="8"/>
        <v/>
      </c>
    </row>
    <row r="198" spans="1:17" x14ac:dyDescent="0.25">
      <c r="A198" s="14"/>
      <c r="B198" s="443"/>
      <c r="C198" s="444"/>
      <c r="D198" s="445"/>
      <c r="E198" s="446"/>
      <c r="F198" s="447"/>
      <c r="G198" s="448"/>
      <c r="H198" s="449"/>
      <c r="I198" s="14"/>
      <c r="N198" s="37" t="str">
        <f t="shared" si="6"/>
        <v/>
      </c>
      <c r="P198" s="39" t="str">
        <f t="shared" si="7"/>
        <v/>
      </c>
      <c r="Q198" s="39" t="str">
        <f t="shared" si="8"/>
        <v/>
      </c>
    </row>
    <row r="199" spans="1:17" x14ac:dyDescent="0.25">
      <c r="A199" s="14"/>
      <c r="B199" s="443"/>
      <c r="C199" s="444"/>
      <c r="D199" s="445"/>
      <c r="E199" s="446"/>
      <c r="F199" s="447"/>
      <c r="G199" s="448"/>
      <c r="H199" s="449"/>
      <c r="I199" s="14"/>
      <c r="N199" s="37" t="str">
        <f t="shared" si="6"/>
        <v/>
      </c>
      <c r="P199" s="39" t="str">
        <f t="shared" si="7"/>
        <v/>
      </c>
      <c r="Q199" s="39" t="str">
        <f t="shared" si="8"/>
        <v/>
      </c>
    </row>
    <row r="200" spans="1:17" x14ac:dyDescent="0.25">
      <c r="A200" s="14"/>
      <c r="B200" s="443"/>
      <c r="C200" s="444"/>
      <c r="D200" s="445"/>
      <c r="E200" s="446"/>
      <c r="F200" s="447"/>
      <c r="G200" s="448"/>
      <c r="H200" s="449"/>
      <c r="I200" s="14"/>
      <c r="N200" s="37" t="str">
        <f t="shared" si="6"/>
        <v/>
      </c>
      <c r="P200" s="39" t="str">
        <f t="shared" si="7"/>
        <v/>
      </c>
      <c r="Q200" s="39" t="str">
        <f t="shared" si="8"/>
        <v/>
      </c>
    </row>
    <row r="201" spans="1:17" x14ac:dyDescent="0.25">
      <c r="A201" s="14"/>
      <c r="B201" s="443"/>
      <c r="C201" s="444"/>
      <c r="D201" s="445"/>
      <c r="E201" s="446"/>
      <c r="F201" s="447"/>
      <c r="G201" s="448"/>
      <c r="H201" s="449"/>
      <c r="I201" s="14"/>
      <c r="N201" s="37" t="str">
        <f t="shared" si="6"/>
        <v/>
      </c>
      <c r="P201" s="39" t="str">
        <f t="shared" si="7"/>
        <v/>
      </c>
      <c r="Q201" s="39" t="str">
        <f t="shared" si="8"/>
        <v/>
      </c>
    </row>
    <row r="202" spans="1:17" x14ac:dyDescent="0.25">
      <c r="A202" s="14"/>
      <c r="B202" s="443"/>
      <c r="C202" s="444"/>
      <c r="D202" s="445"/>
      <c r="E202" s="446"/>
      <c r="F202" s="447"/>
      <c r="G202" s="448"/>
      <c r="H202" s="449"/>
      <c r="I202" s="14"/>
      <c r="N202" s="37" t="str">
        <f t="shared" si="6"/>
        <v/>
      </c>
      <c r="P202" s="39" t="str">
        <f t="shared" si="7"/>
        <v/>
      </c>
      <c r="Q202" s="39" t="str">
        <f t="shared" si="8"/>
        <v/>
      </c>
    </row>
    <row r="203" spans="1:17" x14ac:dyDescent="0.25">
      <c r="A203" s="14"/>
      <c r="B203" s="443"/>
      <c r="C203" s="444"/>
      <c r="D203" s="445"/>
      <c r="E203" s="446"/>
      <c r="F203" s="447"/>
      <c r="G203" s="448"/>
      <c r="H203" s="449"/>
      <c r="I203" s="14"/>
      <c r="N203" s="37" t="str">
        <f t="shared" si="6"/>
        <v/>
      </c>
      <c r="P203" s="39" t="str">
        <f t="shared" si="7"/>
        <v/>
      </c>
      <c r="Q203" s="39" t="str">
        <f t="shared" si="8"/>
        <v/>
      </c>
    </row>
    <row r="204" spans="1:17" x14ac:dyDescent="0.25">
      <c r="A204" s="14"/>
      <c r="B204" s="443"/>
      <c r="C204" s="444"/>
      <c r="D204" s="445"/>
      <c r="E204" s="446"/>
      <c r="F204" s="447"/>
      <c r="G204" s="448"/>
      <c r="H204" s="449"/>
      <c r="I204" s="14"/>
      <c r="N204" s="37" t="str">
        <f t="shared" ref="N204:N267" si="9">IF(OR($D204="", $G204=$L$5), "", $D204)</f>
        <v/>
      </c>
      <c r="P204" s="39" t="str">
        <f t="shared" ref="P204:P267" si="10">IF(AND(COUNTIF($B204:$F204, "")&lt;5, $D204="", $G204=""), "X", "")</f>
        <v/>
      </c>
      <c r="Q204" s="39" t="str">
        <f t="shared" ref="Q204:Q267" si="11">IF(AND($G204=$L$5, $H204=""), "X", "")</f>
        <v/>
      </c>
    </row>
    <row r="205" spans="1:17" x14ac:dyDescent="0.25">
      <c r="A205" s="14"/>
      <c r="B205" s="443"/>
      <c r="C205" s="444"/>
      <c r="D205" s="445"/>
      <c r="E205" s="446"/>
      <c r="F205" s="447"/>
      <c r="G205" s="448"/>
      <c r="H205" s="449"/>
      <c r="I205" s="14"/>
      <c r="N205" s="37" t="str">
        <f t="shared" si="9"/>
        <v/>
      </c>
      <c r="P205" s="39" t="str">
        <f t="shared" si="10"/>
        <v/>
      </c>
      <c r="Q205" s="39" t="str">
        <f t="shared" si="11"/>
        <v/>
      </c>
    </row>
    <row r="206" spans="1:17" x14ac:dyDescent="0.25">
      <c r="A206" s="14"/>
      <c r="B206" s="443"/>
      <c r="C206" s="444"/>
      <c r="D206" s="445"/>
      <c r="E206" s="446"/>
      <c r="F206" s="447"/>
      <c r="G206" s="448"/>
      <c r="H206" s="449"/>
      <c r="I206" s="14"/>
      <c r="N206" s="37" t="str">
        <f t="shared" si="9"/>
        <v/>
      </c>
      <c r="P206" s="39" t="str">
        <f t="shared" si="10"/>
        <v/>
      </c>
      <c r="Q206" s="39" t="str">
        <f t="shared" si="11"/>
        <v/>
      </c>
    </row>
    <row r="207" spans="1:17" x14ac:dyDescent="0.25">
      <c r="A207" s="14"/>
      <c r="B207" s="443"/>
      <c r="C207" s="444"/>
      <c r="D207" s="445"/>
      <c r="E207" s="446"/>
      <c r="F207" s="447"/>
      <c r="G207" s="448"/>
      <c r="H207" s="449"/>
      <c r="I207" s="14"/>
      <c r="N207" s="37" t="str">
        <f t="shared" si="9"/>
        <v/>
      </c>
      <c r="P207" s="39" t="str">
        <f t="shared" si="10"/>
        <v/>
      </c>
      <c r="Q207" s="39" t="str">
        <f t="shared" si="11"/>
        <v/>
      </c>
    </row>
    <row r="208" spans="1:17" x14ac:dyDescent="0.25">
      <c r="A208" s="14"/>
      <c r="B208" s="443"/>
      <c r="C208" s="444"/>
      <c r="D208" s="445"/>
      <c r="E208" s="446"/>
      <c r="F208" s="447"/>
      <c r="G208" s="448"/>
      <c r="H208" s="449"/>
      <c r="I208" s="14"/>
      <c r="N208" s="37" t="str">
        <f t="shared" si="9"/>
        <v/>
      </c>
      <c r="P208" s="39" t="str">
        <f t="shared" si="10"/>
        <v/>
      </c>
      <c r="Q208" s="39" t="str">
        <f t="shared" si="11"/>
        <v/>
      </c>
    </row>
    <row r="209" spans="1:17" x14ac:dyDescent="0.25">
      <c r="A209" s="14"/>
      <c r="B209" s="443"/>
      <c r="C209" s="444"/>
      <c r="D209" s="445"/>
      <c r="E209" s="446"/>
      <c r="F209" s="447"/>
      <c r="G209" s="448"/>
      <c r="H209" s="449"/>
      <c r="I209" s="14"/>
      <c r="N209" s="37" t="str">
        <f t="shared" si="9"/>
        <v/>
      </c>
      <c r="P209" s="39" t="str">
        <f t="shared" si="10"/>
        <v/>
      </c>
      <c r="Q209" s="39" t="str">
        <f t="shared" si="11"/>
        <v/>
      </c>
    </row>
    <row r="210" spans="1:17" x14ac:dyDescent="0.25">
      <c r="A210" s="14"/>
      <c r="B210" s="443"/>
      <c r="C210" s="444"/>
      <c r="D210" s="445"/>
      <c r="E210" s="446"/>
      <c r="F210" s="447"/>
      <c r="G210" s="448"/>
      <c r="H210" s="449"/>
      <c r="I210" s="14"/>
      <c r="N210" s="37" t="str">
        <f t="shared" si="9"/>
        <v/>
      </c>
      <c r="P210" s="39" t="str">
        <f t="shared" si="10"/>
        <v/>
      </c>
      <c r="Q210" s="39" t="str">
        <f t="shared" si="11"/>
        <v/>
      </c>
    </row>
    <row r="211" spans="1:17" x14ac:dyDescent="0.25">
      <c r="A211" s="14"/>
      <c r="B211" s="443"/>
      <c r="C211" s="444"/>
      <c r="D211" s="445"/>
      <c r="E211" s="446"/>
      <c r="F211" s="447"/>
      <c r="G211" s="448"/>
      <c r="H211" s="449"/>
      <c r="I211" s="14"/>
      <c r="N211" s="37" t="str">
        <f t="shared" si="9"/>
        <v/>
      </c>
      <c r="P211" s="39" t="str">
        <f t="shared" si="10"/>
        <v/>
      </c>
      <c r="Q211" s="39" t="str">
        <f t="shared" si="11"/>
        <v/>
      </c>
    </row>
    <row r="212" spans="1:17" x14ac:dyDescent="0.25">
      <c r="A212" s="14"/>
      <c r="B212" s="443"/>
      <c r="C212" s="444"/>
      <c r="D212" s="445"/>
      <c r="E212" s="446"/>
      <c r="F212" s="447"/>
      <c r="G212" s="448"/>
      <c r="H212" s="449"/>
      <c r="I212" s="14"/>
      <c r="N212" s="37" t="str">
        <f t="shared" si="9"/>
        <v/>
      </c>
      <c r="P212" s="39" t="str">
        <f t="shared" si="10"/>
        <v/>
      </c>
      <c r="Q212" s="39" t="str">
        <f t="shared" si="11"/>
        <v/>
      </c>
    </row>
    <row r="213" spans="1:17" x14ac:dyDescent="0.25">
      <c r="A213" s="14"/>
      <c r="B213" s="443"/>
      <c r="C213" s="444"/>
      <c r="D213" s="445"/>
      <c r="E213" s="446"/>
      <c r="F213" s="447"/>
      <c r="G213" s="448"/>
      <c r="H213" s="449"/>
      <c r="I213" s="14"/>
      <c r="N213" s="37" t="str">
        <f t="shared" si="9"/>
        <v/>
      </c>
      <c r="P213" s="39" t="str">
        <f t="shared" si="10"/>
        <v/>
      </c>
      <c r="Q213" s="39" t="str">
        <f t="shared" si="11"/>
        <v/>
      </c>
    </row>
    <row r="214" spans="1:17" x14ac:dyDescent="0.25">
      <c r="A214" s="14"/>
      <c r="B214" s="443"/>
      <c r="C214" s="444"/>
      <c r="D214" s="445"/>
      <c r="E214" s="446"/>
      <c r="F214" s="447"/>
      <c r="G214" s="448"/>
      <c r="H214" s="449"/>
      <c r="I214" s="14"/>
      <c r="N214" s="37" t="str">
        <f t="shared" si="9"/>
        <v/>
      </c>
      <c r="P214" s="39" t="str">
        <f t="shared" si="10"/>
        <v/>
      </c>
      <c r="Q214" s="39" t="str">
        <f t="shared" si="11"/>
        <v/>
      </c>
    </row>
    <row r="215" spans="1:17" x14ac:dyDescent="0.25">
      <c r="A215" s="14"/>
      <c r="B215" s="443"/>
      <c r="C215" s="444"/>
      <c r="D215" s="445"/>
      <c r="E215" s="446"/>
      <c r="F215" s="447"/>
      <c r="G215" s="448"/>
      <c r="H215" s="449"/>
      <c r="I215" s="14"/>
      <c r="N215" s="37" t="str">
        <f t="shared" si="9"/>
        <v/>
      </c>
      <c r="P215" s="39" t="str">
        <f t="shared" si="10"/>
        <v/>
      </c>
      <c r="Q215" s="39" t="str">
        <f t="shared" si="11"/>
        <v/>
      </c>
    </row>
    <row r="216" spans="1:17" x14ac:dyDescent="0.25">
      <c r="A216" s="14"/>
      <c r="B216" s="443"/>
      <c r="C216" s="444"/>
      <c r="D216" s="445"/>
      <c r="E216" s="446"/>
      <c r="F216" s="447"/>
      <c r="G216" s="448"/>
      <c r="H216" s="449"/>
      <c r="I216" s="14"/>
      <c r="N216" s="37" t="str">
        <f t="shared" si="9"/>
        <v/>
      </c>
      <c r="P216" s="39" t="str">
        <f t="shared" si="10"/>
        <v/>
      </c>
      <c r="Q216" s="39" t="str">
        <f t="shared" si="11"/>
        <v/>
      </c>
    </row>
    <row r="217" spans="1:17" x14ac:dyDescent="0.25">
      <c r="A217" s="14"/>
      <c r="B217" s="443"/>
      <c r="C217" s="444"/>
      <c r="D217" s="445"/>
      <c r="E217" s="446"/>
      <c r="F217" s="447"/>
      <c r="G217" s="448"/>
      <c r="H217" s="449"/>
      <c r="I217" s="14"/>
      <c r="N217" s="37" t="str">
        <f t="shared" si="9"/>
        <v/>
      </c>
      <c r="P217" s="39" t="str">
        <f t="shared" si="10"/>
        <v/>
      </c>
      <c r="Q217" s="39" t="str">
        <f t="shared" si="11"/>
        <v/>
      </c>
    </row>
    <row r="218" spans="1:17" x14ac:dyDescent="0.25">
      <c r="A218" s="14"/>
      <c r="B218" s="443"/>
      <c r="C218" s="444"/>
      <c r="D218" s="445"/>
      <c r="E218" s="446"/>
      <c r="F218" s="447"/>
      <c r="G218" s="448"/>
      <c r="H218" s="449"/>
      <c r="I218" s="14"/>
      <c r="N218" s="37" t="str">
        <f t="shared" si="9"/>
        <v/>
      </c>
      <c r="P218" s="39" t="str">
        <f t="shared" si="10"/>
        <v/>
      </c>
      <c r="Q218" s="39" t="str">
        <f t="shared" si="11"/>
        <v/>
      </c>
    </row>
    <row r="219" spans="1:17" x14ac:dyDescent="0.25">
      <c r="A219" s="14"/>
      <c r="B219" s="443"/>
      <c r="C219" s="444"/>
      <c r="D219" s="445"/>
      <c r="E219" s="446"/>
      <c r="F219" s="447"/>
      <c r="G219" s="448"/>
      <c r="H219" s="449"/>
      <c r="I219" s="14"/>
      <c r="N219" s="37" t="str">
        <f t="shared" si="9"/>
        <v/>
      </c>
      <c r="P219" s="39" t="str">
        <f t="shared" si="10"/>
        <v/>
      </c>
      <c r="Q219" s="39" t="str">
        <f t="shared" si="11"/>
        <v/>
      </c>
    </row>
    <row r="220" spans="1:17" x14ac:dyDescent="0.25">
      <c r="A220" s="14"/>
      <c r="B220" s="443"/>
      <c r="C220" s="444"/>
      <c r="D220" s="445"/>
      <c r="E220" s="446"/>
      <c r="F220" s="447"/>
      <c r="G220" s="448"/>
      <c r="H220" s="449"/>
      <c r="I220" s="14"/>
      <c r="N220" s="37" t="str">
        <f t="shared" si="9"/>
        <v/>
      </c>
      <c r="P220" s="39" t="str">
        <f t="shared" si="10"/>
        <v/>
      </c>
      <c r="Q220" s="39" t="str">
        <f t="shared" si="11"/>
        <v/>
      </c>
    </row>
    <row r="221" spans="1:17" x14ac:dyDescent="0.25">
      <c r="A221" s="14"/>
      <c r="B221" s="443"/>
      <c r="C221" s="444"/>
      <c r="D221" s="445"/>
      <c r="E221" s="446"/>
      <c r="F221" s="447"/>
      <c r="G221" s="448"/>
      <c r="H221" s="449"/>
      <c r="I221" s="14"/>
      <c r="N221" s="37" t="str">
        <f t="shared" si="9"/>
        <v/>
      </c>
      <c r="P221" s="39" t="str">
        <f t="shared" si="10"/>
        <v/>
      </c>
      <c r="Q221" s="39" t="str">
        <f t="shared" si="11"/>
        <v/>
      </c>
    </row>
    <row r="222" spans="1:17" x14ac:dyDescent="0.25">
      <c r="A222" s="14"/>
      <c r="B222" s="443"/>
      <c r="C222" s="444"/>
      <c r="D222" s="445"/>
      <c r="E222" s="446"/>
      <c r="F222" s="447"/>
      <c r="G222" s="448"/>
      <c r="H222" s="449"/>
      <c r="I222" s="14"/>
      <c r="N222" s="37" t="str">
        <f t="shared" si="9"/>
        <v/>
      </c>
      <c r="P222" s="39" t="str">
        <f t="shared" si="10"/>
        <v/>
      </c>
      <c r="Q222" s="39" t="str">
        <f t="shared" si="11"/>
        <v/>
      </c>
    </row>
    <row r="223" spans="1:17" x14ac:dyDescent="0.25">
      <c r="A223" s="14"/>
      <c r="B223" s="443"/>
      <c r="C223" s="444"/>
      <c r="D223" s="445"/>
      <c r="E223" s="446"/>
      <c r="F223" s="447"/>
      <c r="G223" s="448"/>
      <c r="H223" s="449"/>
      <c r="I223" s="14"/>
      <c r="N223" s="37" t="str">
        <f t="shared" si="9"/>
        <v/>
      </c>
      <c r="P223" s="39" t="str">
        <f t="shared" si="10"/>
        <v/>
      </c>
      <c r="Q223" s="39" t="str">
        <f t="shared" si="11"/>
        <v/>
      </c>
    </row>
    <row r="224" spans="1:17" x14ac:dyDescent="0.25">
      <c r="A224" s="14"/>
      <c r="B224" s="443"/>
      <c r="C224" s="444"/>
      <c r="D224" s="445"/>
      <c r="E224" s="446"/>
      <c r="F224" s="447"/>
      <c r="G224" s="448"/>
      <c r="H224" s="449"/>
      <c r="I224" s="14"/>
      <c r="N224" s="37" t="str">
        <f t="shared" si="9"/>
        <v/>
      </c>
      <c r="P224" s="39" t="str">
        <f t="shared" si="10"/>
        <v/>
      </c>
      <c r="Q224" s="39" t="str">
        <f t="shared" si="11"/>
        <v/>
      </c>
    </row>
    <row r="225" spans="1:17" x14ac:dyDescent="0.25">
      <c r="A225" s="14"/>
      <c r="B225" s="443"/>
      <c r="C225" s="444"/>
      <c r="D225" s="445"/>
      <c r="E225" s="446"/>
      <c r="F225" s="447"/>
      <c r="G225" s="448"/>
      <c r="H225" s="449"/>
      <c r="I225" s="14"/>
      <c r="N225" s="37" t="str">
        <f t="shared" si="9"/>
        <v/>
      </c>
      <c r="P225" s="39" t="str">
        <f t="shared" si="10"/>
        <v/>
      </c>
      <c r="Q225" s="39" t="str">
        <f t="shared" si="11"/>
        <v/>
      </c>
    </row>
    <row r="226" spans="1:17" x14ac:dyDescent="0.25">
      <c r="A226" s="14"/>
      <c r="B226" s="443"/>
      <c r="C226" s="444"/>
      <c r="D226" s="445"/>
      <c r="E226" s="446"/>
      <c r="F226" s="447"/>
      <c r="G226" s="448"/>
      <c r="H226" s="449"/>
      <c r="I226" s="14"/>
      <c r="N226" s="37" t="str">
        <f t="shared" si="9"/>
        <v/>
      </c>
      <c r="P226" s="39" t="str">
        <f t="shared" si="10"/>
        <v/>
      </c>
      <c r="Q226" s="39" t="str">
        <f t="shared" si="11"/>
        <v/>
      </c>
    </row>
    <row r="227" spans="1:17" x14ac:dyDescent="0.25">
      <c r="A227" s="14"/>
      <c r="B227" s="443"/>
      <c r="C227" s="444"/>
      <c r="D227" s="445"/>
      <c r="E227" s="446"/>
      <c r="F227" s="447"/>
      <c r="G227" s="448"/>
      <c r="H227" s="449"/>
      <c r="I227" s="14"/>
      <c r="N227" s="37" t="str">
        <f t="shared" si="9"/>
        <v/>
      </c>
      <c r="P227" s="39" t="str">
        <f t="shared" si="10"/>
        <v/>
      </c>
      <c r="Q227" s="39" t="str">
        <f t="shared" si="11"/>
        <v/>
      </c>
    </row>
    <row r="228" spans="1:17" x14ac:dyDescent="0.25">
      <c r="A228" s="14"/>
      <c r="B228" s="443"/>
      <c r="C228" s="444"/>
      <c r="D228" s="445"/>
      <c r="E228" s="446"/>
      <c r="F228" s="447"/>
      <c r="G228" s="448"/>
      <c r="H228" s="449"/>
      <c r="I228" s="14"/>
      <c r="N228" s="37" t="str">
        <f t="shared" si="9"/>
        <v/>
      </c>
      <c r="P228" s="39" t="str">
        <f t="shared" si="10"/>
        <v/>
      </c>
      <c r="Q228" s="39" t="str">
        <f t="shared" si="11"/>
        <v/>
      </c>
    </row>
    <row r="229" spans="1:17" x14ac:dyDescent="0.25">
      <c r="A229" s="14"/>
      <c r="B229" s="443"/>
      <c r="C229" s="444"/>
      <c r="D229" s="445"/>
      <c r="E229" s="446"/>
      <c r="F229" s="447"/>
      <c r="G229" s="448"/>
      <c r="H229" s="449"/>
      <c r="I229" s="14"/>
      <c r="N229" s="37" t="str">
        <f t="shared" si="9"/>
        <v/>
      </c>
      <c r="P229" s="39" t="str">
        <f t="shared" si="10"/>
        <v/>
      </c>
      <c r="Q229" s="39" t="str">
        <f t="shared" si="11"/>
        <v/>
      </c>
    </row>
    <row r="230" spans="1:17" x14ac:dyDescent="0.25">
      <c r="A230" s="14"/>
      <c r="B230" s="443"/>
      <c r="C230" s="444"/>
      <c r="D230" s="445"/>
      <c r="E230" s="446"/>
      <c r="F230" s="447"/>
      <c r="G230" s="448"/>
      <c r="H230" s="449"/>
      <c r="I230" s="14"/>
      <c r="N230" s="37" t="str">
        <f t="shared" si="9"/>
        <v/>
      </c>
      <c r="P230" s="39" t="str">
        <f t="shared" si="10"/>
        <v/>
      </c>
      <c r="Q230" s="39" t="str">
        <f t="shared" si="11"/>
        <v/>
      </c>
    </row>
    <row r="231" spans="1:17" x14ac:dyDescent="0.25">
      <c r="A231" s="14"/>
      <c r="B231" s="443"/>
      <c r="C231" s="444"/>
      <c r="D231" s="445"/>
      <c r="E231" s="446"/>
      <c r="F231" s="447"/>
      <c r="G231" s="448"/>
      <c r="H231" s="449"/>
      <c r="I231" s="14"/>
      <c r="N231" s="37" t="str">
        <f t="shared" si="9"/>
        <v/>
      </c>
      <c r="P231" s="39" t="str">
        <f t="shared" si="10"/>
        <v/>
      </c>
      <c r="Q231" s="39" t="str">
        <f t="shared" si="11"/>
        <v/>
      </c>
    </row>
    <row r="232" spans="1:17" x14ac:dyDescent="0.25">
      <c r="A232" s="14"/>
      <c r="B232" s="443"/>
      <c r="C232" s="444"/>
      <c r="D232" s="445"/>
      <c r="E232" s="446"/>
      <c r="F232" s="447"/>
      <c r="G232" s="448"/>
      <c r="H232" s="449"/>
      <c r="I232" s="14"/>
      <c r="N232" s="37" t="str">
        <f t="shared" si="9"/>
        <v/>
      </c>
      <c r="P232" s="39" t="str">
        <f t="shared" si="10"/>
        <v/>
      </c>
      <c r="Q232" s="39" t="str">
        <f t="shared" si="11"/>
        <v/>
      </c>
    </row>
    <row r="233" spans="1:17" x14ac:dyDescent="0.25">
      <c r="A233" s="14"/>
      <c r="B233" s="443"/>
      <c r="C233" s="444"/>
      <c r="D233" s="445"/>
      <c r="E233" s="446"/>
      <c r="F233" s="447"/>
      <c r="G233" s="448"/>
      <c r="H233" s="449"/>
      <c r="I233" s="14"/>
      <c r="N233" s="37" t="str">
        <f t="shared" si="9"/>
        <v/>
      </c>
      <c r="P233" s="39" t="str">
        <f t="shared" si="10"/>
        <v/>
      </c>
      <c r="Q233" s="39" t="str">
        <f t="shared" si="11"/>
        <v/>
      </c>
    </row>
    <row r="234" spans="1:17" x14ac:dyDescent="0.25">
      <c r="A234" s="14"/>
      <c r="B234" s="443"/>
      <c r="C234" s="444"/>
      <c r="D234" s="445"/>
      <c r="E234" s="446"/>
      <c r="F234" s="447"/>
      <c r="G234" s="448"/>
      <c r="H234" s="449"/>
      <c r="I234" s="14"/>
      <c r="N234" s="37" t="str">
        <f t="shared" si="9"/>
        <v/>
      </c>
      <c r="P234" s="39" t="str">
        <f t="shared" si="10"/>
        <v/>
      </c>
      <c r="Q234" s="39" t="str">
        <f t="shared" si="11"/>
        <v/>
      </c>
    </row>
    <row r="235" spans="1:17" x14ac:dyDescent="0.25">
      <c r="A235" s="14"/>
      <c r="B235" s="443"/>
      <c r="C235" s="444"/>
      <c r="D235" s="445"/>
      <c r="E235" s="446"/>
      <c r="F235" s="447"/>
      <c r="G235" s="448"/>
      <c r="H235" s="449"/>
      <c r="I235" s="14"/>
      <c r="N235" s="37" t="str">
        <f t="shared" si="9"/>
        <v/>
      </c>
      <c r="P235" s="39" t="str">
        <f t="shared" si="10"/>
        <v/>
      </c>
      <c r="Q235" s="39" t="str">
        <f t="shared" si="11"/>
        <v/>
      </c>
    </row>
    <row r="236" spans="1:17" x14ac:dyDescent="0.25">
      <c r="A236" s="14"/>
      <c r="B236" s="443"/>
      <c r="C236" s="444"/>
      <c r="D236" s="445"/>
      <c r="E236" s="446"/>
      <c r="F236" s="447"/>
      <c r="G236" s="448"/>
      <c r="H236" s="449"/>
      <c r="I236" s="14"/>
      <c r="N236" s="37" t="str">
        <f t="shared" si="9"/>
        <v/>
      </c>
      <c r="P236" s="39" t="str">
        <f t="shared" si="10"/>
        <v/>
      </c>
      <c r="Q236" s="39" t="str">
        <f t="shared" si="11"/>
        <v/>
      </c>
    </row>
    <row r="237" spans="1:17" x14ac:dyDescent="0.25">
      <c r="A237" s="14"/>
      <c r="B237" s="443"/>
      <c r="C237" s="444"/>
      <c r="D237" s="445"/>
      <c r="E237" s="446"/>
      <c r="F237" s="447"/>
      <c r="G237" s="448"/>
      <c r="H237" s="449"/>
      <c r="I237" s="14"/>
      <c r="N237" s="37" t="str">
        <f t="shared" si="9"/>
        <v/>
      </c>
      <c r="P237" s="39" t="str">
        <f t="shared" si="10"/>
        <v/>
      </c>
      <c r="Q237" s="39" t="str">
        <f t="shared" si="11"/>
        <v/>
      </c>
    </row>
    <row r="238" spans="1:17" x14ac:dyDescent="0.25">
      <c r="A238" s="14"/>
      <c r="B238" s="443"/>
      <c r="C238" s="444"/>
      <c r="D238" s="445"/>
      <c r="E238" s="446"/>
      <c r="F238" s="447"/>
      <c r="G238" s="448"/>
      <c r="H238" s="449"/>
      <c r="I238" s="14"/>
      <c r="N238" s="37" t="str">
        <f t="shared" si="9"/>
        <v/>
      </c>
      <c r="P238" s="39" t="str">
        <f t="shared" si="10"/>
        <v/>
      </c>
      <c r="Q238" s="39" t="str">
        <f t="shared" si="11"/>
        <v/>
      </c>
    </row>
    <row r="239" spans="1:17" x14ac:dyDescent="0.25">
      <c r="A239" s="14"/>
      <c r="B239" s="443"/>
      <c r="C239" s="444"/>
      <c r="D239" s="445"/>
      <c r="E239" s="446"/>
      <c r="F239" s="447"/>
      <c r="G239" s="448"/>
      <c r="H239" s="449"/>
      <c r="I239" s="14"/>
      <c r="N239" s="37" t="str">
        <f t="shared" si="9"/>
        <v/>
      </c>
      <c r="P239" s="39" t="str">
        <f t="shared" si="10"/>
        <v/>
      </c>
      <c r="Q239" s="39" t="str">
        <f t="shared" si="11"/>
        <v/>
      </c>
    </row>
    <row r="240" spans="1:17" x14ac:dyDescent="0.25">
      <c r="A240" s="14"/>
      <c r="B240" s="443"/>
      <c r="C240" s="444"/>
      <c r="D240" s="445"/>
      <c r="E240" s="446"/>
      <c r="F240" s="447"/>
      <c r="G240" s="448"/>
      <c r="H240" s="449"/>
      <c r="I240" s="14"/>
      <c r="N240" s="37" t="str">
        <f t="shared" si="9"/>
        <v/>
      </c>
      <c r="P240" s="39" t="str">
        <f t="shared" si="10"/>
        <v/>
      </c>
      <c r="Q240" s="39" t="str">
        <f t="shared" si="11"/>
        <v/>
      </c>
    </row>
    <row r="241" spans="1:17" x14ac:dyDescent="0.25">
      <c r="A241" s="14"/>
      <c r="B241" s="443"/>
      <c r="C241" s="444"/>
      <c r="D241" s="445"/>
      <c r="E241" s="446"/>
      <c r="F241" s="447"/>
      <c r="G241" s="448"/>
      <c r="H241" s="449"/>
      <c r="I241" s="14"/>
      <c r="N241" s="37" t="str">
        <f t="shared" si="9"/>
        <v/>
      </c>
      <c r="P241" s="39" t="str">
        <f t="shared" si="10"/>
        <v/>
      </c>
      <c r="Q241" s="39" t="str">
        <f t="shared" si="11"/>
        <v/>
      </c>
    </row>
    <row r="242" spans="1:17" x14ac:dyDescent="0.25">
      <c r="A242" s="14"/>
      <c r="B242" s="443"/>
      <c r="C242" s="444"/>
      <c r="D242" s="445"/>
      <c r="E242" s="446"/>
      <c r="F242" s="447"/>
      <c r="G242" s="448"/>
      <c r="H242" s="449"/>
      <c r="I242" s="14"/>
      <c r="N242" s="37" t="str">
        <f t="shared" si="9"/>
        <v/>
      </c>
      <c r="P242" s="39" t="str">
        <f t="shared" si="10"/>
        <v/>
      </c>
      <c r="Q242" s="39" t="str">
        <f t="shared" si="11"/>
        <v/>
      </c>
    </row>
    <row r="243" spans="1:17" x14ac:dyDescent="0.25">
      <c r="A243" s="14"/>
      <c r="B243" s="443"/>
      <c r="C243" s="444"/>
      <c r="D243" s="445"/>
      <c r="E243" s="446"/>
      <c r="F243" s="447"/>
      <c r="G243" s="448"/>
      <c r="H243" s="449"/>
      <c r="I243" s="14"/>
      <c r="N243" s="37" t="str">
        <f t="shared" si="9"/>
        <v/>
      </c>
      <c r="P243" s="39" t="str">
        <f t="shared" si="10"/>
        <v/>
      </c>
      <c r="Q243" s="39" t="str">
        <f t="shared" si="11"/>
        <v/>
      </c>
    </row>
    <row r="244" spans="1:17" x14ac:dyDescent="0.25">
      <c r="A244" s="14"/>
      <c r="B244" s="443"/>
      <c r="C244" s="444"/>
      <c r="D244" s="445"/>
      <c r="E244" s="446"/>
      <c r="F244" s="447"/>
      <c r="G244" s="448"/>
      <c r="H244" s="449"/>
      <c r="I244" s="14"/>
      <c r="N244" s="37" t="str">
        <f t="shared" si="9"/>
        <v/>
      </c>
      <c r="P244" s="39" t="str">
        <f t="shared" si="10"/>
        <v/>
      </c>
      <c r="Q244" s="39" t="str">
        <f t="shared" si="11"/>
        <v/>
      </c>
    </row>
    <row r="245" spans="1:17" x14ac:dyDescent="0.25">
      <c r="A245" s="14"/>
      <c r="B245" s="443"/>
      <c r="C245" s="444"/>
      <c r="D245" s="445"/>
      <c r="E245" s="446"/>
      <c r="F245" s="447"/>
      <c r="G245" s="448"/>
      <c r="H245" s="449"/>
      <c r="I245" s="14"/>
      <c r="N245" s="37" t="str">
        <f t="shared" si="9"/>
        <v/>
      </c>
      <c r="P245" s="39" t="str">
        <f t="shared" si="10"/>
        <v/>
      </c>
      <c r="Q245" s="39" t="str">
        <f t="shared" si="11"/>
        <v/>
      </c>
    </row>
    <row r="246" spans="1:17" x14ac:dyDescent="0.25">
      <c r="A246" s="14"/>
      <c r="B246" s="443"/>
      <c r="C246" s="444"/>
      <c r="D246" s="445"/>
      <c r="E246" s="446"/>
      <c r="F246" s="447"/>
      <c r="G246" s="448"/>
      <c r="H246" s="449"/>
      <c r="I246" s="14"/>
      <c r="N246" s="37" t="str">
        <f t="shared" si="9"/>
        <v/>
      </c>
      <c r="P246" s="39" t="str">
        <f t="shared" si="10"/>
        <v/>
      </c>
      <c r="Q246" s="39" t="str">
        <f t="shared" si="11"/>
        <v/>
      </c>
    </row>
    <row r="247" spans="1:17" x14ac:dyDescent="0.25">
      <c r="A247" s="14"/>
      <c r="B247" s="443"/>
      <c r="C247" s="444"/>
      <c r="D247" s="445"/>
      <c r="E247" s="446"/>
      <c r="F247" s="447"/>
      <c r="G247" s="448"/>
      <c r="H247" s="449"/>
      <c r="I247" s="14"/>
      <c r="N247" s="37" t="str">
        <f t="shared" si="9"/>
        <v/>
      </c>
      <c r="P247" s="39" t="str">
        <f t="shared" si="10"/>
        <v/>
      </c>
      <c r="Q247" s="39" t="str">
        <f t="shared" si="11"/>
        <v/>
      </c>
    </row>
    <row r="248" spans="1:17" x14ac:dyDescent="0.25">
      <c r="A248" s="14"/>
      <c r="B248" s="443"/>
      <c r="C248" s="444"/>
      <c r="D248" s="445"/>
      <c r="E248" s="446"/>
      <c r="F248" s="447"/>
      <c r="G248" s="448"/>
      <c r="H248" s="449"/>
      <c r="I248" s="14"/>
      <c r="N248" s="37" t="str">
        <f t="shared" si="9"/>
        <v/>
      </c>
      <c r="P248" s="39" t="str">
        <f t="shared" si="10"/>
        <v/>
      </c>
      <c r="Q248" s="39" t="str">
        <f t="shared" si="11"/>
        <v/>
      </c>
    </row>
    <row r="249" spans="1:17" x14ac:dyDescent="0.25">
      <c r="A249" s="14"/>
      <c r="B249" s="443"/>
      <c r="C249" s="444"/>
      <c r="D249" s="445"/>
      <c r="E249" s="446"/>
      <c r="F249" s="447"/>
      <c r="G249" s="448"/>
      <c r="H249" s="449"/>
      <c r="I249" s="14"/>
      <c r="N249" s="37" t="str">
        <f t="shared" si="9"/>
        <v/>
      </c>
      <c r="P249" s="39" t="str">
        <f t="shared" si="10"/>
        <v/>
      </c>
      <c r="Q249" s="39" t="str">
        <f t="shared" si="11"/>
        <v/>
      </c>
    </row>
    <row r="250" spans="1:17" x14ac:dyDescent="0.25">
      <c r="A250" s="14"/>
      <c r="B250" s="443"/>
      <c r="C250" s="444"/>
      <c r="D250" s="445"/>
      <c r="E250" s="446"/>
      <c r="F250" s="447"/>
      <c r="G250" s="448"/>
      <c r="H250" s="449"/>
      <c r="I250" s="14"/>
      <c r="N250" s="37" t="str">
        <f t="shared" si="9"/>
        <v/>
      </c>
      <c r="P250" s="39" t="str">
        <f t="shared" si="10"/>
        <v/>
      </c>
      <c r="Q250" s="39" t="str">
        <f t="shared" si="11"/>
        <v/>
      </c>
    </row>
    <row r="251" spans="1:17" x14ac:dyDescent="0.25">
      <c r="A251" s="14"/>
      <c r="B251" s="443"/>
      <c r="C251" s="444"/>
      <c r="D251" s="445"/>
      <c r="E251" s="446"/>
      <c r="F251" s="447"/>
      <c r="G251" s="448"/>
      <c r="H251" s="449"/>
      <c r="I251" s="14"/>
      <c r="N251" s="37" t="str">
        <f t="shared" si="9"/>
        <v/>
      </c>
      <c r="P251" s="39" t="str">
        <f t="shared" si="10"/>
        <v/>
      </c>
      <c r="Q251" s="39" t="str">
        <f t="shared" si="11"/>
        <v/>
      </c>
    </row>
    <row r="252" spans="1:17" x14ac:dyDescent="0.25">
      <c r="A252" s="14"/>
      <c r="B252" s="443"/>
      <c r="C252" s="444"/>
      <c r="D252" s="445"/>
      <c r="E252" s="446"/>
      <c r="F252" s="447"/>
      <c r="G252" s="448"/>
      <c r="H252" s="449"/>
      <c r="I252" s="14"/>
      <c r="N252" s="37" t="str">
        <f t="shared" si="9"/>
        <v/>
      </c>
      <c r="P252" s="39" t="str">
        <f t="shared" si="10"/>
        <v/>
      </c>
      <c r="Q252" s="39" t="str">
        <f t="shared" si="11"/>
        <v/>
      </c>
    </row>
    <row r="253" spans="1:17" x14ac:dyDescent="0.25">
      <c r="A253" s="14"/>
      <c r="B253" s="443"/>
      <c r="C253" s="444"/>
      <c r="D253" s="445"/>
      <c r="E253" s="446"/>
      <c r="F253" s="447"/>
      <c r="G253" s="448"/>
      <c r="H253" s="449"/>
      <c r="I253" s="14"/>
      <c r="N253" s="37" t="str">
        <f t="shared" si="9"/>
        <v/>
      </c>
      <c r="P253" s="39" t="str">
        <f t="shared" si="10"/>
        <v/>
      </c>
      <c r="Q253" s="39" t="str">
        <f t="shared" si="11"/>
        <v/>
      </c>
    </row>
    <row r="254" spans="1:17" x14ac:dyDescent="0.25">
      <c r="A254" s="14"/>
      <c r="B254" s="443"/>
      <c r="C254" s="444"/>
      <c r="D254" s="445"/>
      <c r="E254" s="446"/>
      <c r="F254" s="447"/>
      <c r="G254" s="448"/>
      <c r="H254" s="449"/>
      <c r="I254" s="14"/>
      <c r="N254" s="37" t="str">
        <f t="shared" si="9"/>
        <v/>
      </c>
      <c r="P254" s="39" t="str">
        <f t="shared" si="10"/>
        <v/>
      </c>
      <c r="Q254" s="39" t="str">
        <f t="shared" si="11"/>
        <v/>
      </c>
    </row>
    <row r="255" spans="1:17" x14ac:dyDescent="0.25">
      <c r="A255" s="14"/>
      <c r="B255" s="443"/>
      <c r="C255" s="444"/>
      <c r="D255" s="445"/>
      <c r="E255" s="446"/>
      <c r="F255" s="447"/>
      <c r="G255" s="448"/>
      <c r="H255" s="449"/>
      <c r="I255" s="14"/>
      <c r="N255" s="37" t="str">
        <f t="shared" si="9"/>
        <v/>
      </c>
      <c r="P255" s="39" t="str">
        <f t="shared" si="10"/>
        <v/>
      </c>
      <c r="Q255" s="39" t="str">
        <f t="shared" si="11"/>
        <v/>
      </c>
    </row>
    <row r="256" spans="1:17" x14ac:dyDescent="0.25">
      <c r="A256" s="14"/>
      <c r="B256" s="443"/>
      <c r="C256" s="444"/>
      <c r="D256" s="445"/>
      <c r="E256" s="446"/>
      <c r="F256" s="447"/>
      <c r="G256" s="448"/>
      <c r="H256" s="449"/>
      <c r="I256" s="14"/>
      <c r="N256" s="37" t="str">
        <f t="shared" si="9"/>
        <v/>
      </c>
      <c r="P256" s="39" t="str">
        <f t="shared" si="10"/>
        <v/>
      </c>
      <c r="Q256" s="39" t="str">
        <f t="shared" si="11"/>
        <v/>
      </c>
    </row>
    <row r="257" spans="1:17" x14ac:dyDescent="0.25">
      <c r="A257" s="14"/>
      <c r="B257" s="443"/>
      <c r="C257" s="444"/>
      <c r="D257" s="445"/>
      <c r="E257" s="446"/>
      <c r="F257" s="447"/>
      <c r="G257" s="448"/>
      <c r="H257" s="449"/>
      <c r="I257" s="14"/>
      <c r="N257" s="37" t="str">
        <f t="shared" si="9"/>
        <v/>
      </c>
      <c r="P257" s="39" t="str">
        <f t="shared" si="10"/>
        <v/>
      </c>
      <c r="Q257" s="39" t="str">
        <f t="shared" si="11"/>
        <v/>
      </c>
    </row>
    <row r="258" spans="1:17" x14ac:dyDescent="0.25">
      <c r="A258" s="14"/>
      <c r="B258" s="443"/>
      <c r="C258" s="444"/>
      <c r="D258" s="445"/>
      <c r="E258" s="446"/>
      <c r="F258" s="447"/>
      <c r="G258" s="448"/>
      <c r="H258" s="449"/>
      <c r="I258" s="14"/>
      <c r="N258" s="37" t="str">
        <f t="shared" si="9"/>
        <v/>
      </c>
      <c r="P258" s="39" t="str">
        <f t="shared" si="10"/>
        <v/>
      </c>
      <c r="Q258" s="39" t="str">
        <f t="shared" si="11"/>
        <v/>
      </c>
    </row>
    <row r="259" spans="1:17" x14ac:dyDescent="0.25">
      <c r="A259" s="14"/>
      <c r="B259" s="443"/>
      <c r="C259" s="444"/>
      <c r="D259" s="445"/>
      <c r="E259" s="446"/>
      <c r="F259" s="447"/>
      <c r="G259" s="448"/>
      <c r="H259" s="449"/>
      <c r="I259" s="14"/>
      <c r="N259" s="37" t="str">
        <f t="shared" si="9"/>
        <v/>
      </c>
      <c r="P259" s="39" t="str">
        <f t="shared" si="10"/>
        <v/>
      </c>
      <c r="Q259" s="39" t="str">
        <f t="shared" si="11"/>
        <v/>
      </c>
    </row>
    <row r="260" spans="1:17" x14ac:dyDescent="0.25">
      <c r="A260" s="14"/>
      <c r="B260" s="443"/>
      <c r="C260" s="444"/>
      <c r="D260" s="445"/>
      <c r="E260" s="446"/>
      <c r="F260" s="447"/>
      <c r="G260" s="448"/>
      <c r="H260" s="449"/>
      <c r="I260" s="14"/>
      <c r="N260" s="37" t="str">
        <f t="shared" si="9"/>
        <v/>
      </c>
      <c r="P260" s="39" t="str">
        <f t="shared" si="10"/>
        <v/>
      </c>
      <c r="Q260" s="39" t="str">
        <f t="shared" si="11"/>
        <v/>
      </c>
    </row>
    <row r="261" spans="1:17" x14ac:dyDescent="0.25">
      <c r="A261" s="14"/>
      <c r="B261" s="443"/>
      <c r="C261" s="444"/>
      <c r="D261" s="445"/>
      <c r="E261" s="446"/>
      <c r="F261" s="447"/>
      <c r="G261" s="448"/>
      <c r="H261" s="449"/>
      <c r="I261" s="14"/>
      <c r="N261" s="37" t="str">
        <f t="shared" si="9"/>
        <v/>
      </c>
      <c r="P261" s="39" t="str">
        <f t="shared" si="10"/>
        <v/>
      </c>
      <c r="Q261" s="39" t="str">
        <f t="shared" si="11"/>
        <v/>
      </c>
    </row>
    <row r="262" spans="1:17" x14ac:dyDescent="0.25">
      <c r="A262" s="14"/>
      <c r="B262" s="443"/>
      <c r="C262" s="444"/>
      <c r="D262" s="445"/>
      <c r="E262" s="446"/>
      <c r="F262" s="447"/>
      <c r="G262" s="448"/>
      <c r="H262" s="449"/>
      <c r="I262" s="14"/>
      <c r="N262" s="37" t="str">
        <f t="shared" si="9"/>
        <v/>
      </c>
      <c r="P262" s="39" t="str">
        <f t="shared" si="10"/>
        <v/>
      </c>
      <c r="Q262" s="39" t="str">
        <f t="shared" si="11"/>
        <v/>
      </c>
    </row>
    <row r="263" spans="1:17" x14ac:dyDescent="0.25">
      <c r="A263" s="14"/>
      <c r="B263" s="443"/>
      <c r="C263" s="444"/>
      <c r="D263" s="445"/>
      <c r="E263" s="446"/>
      <c r="F263" s="447"/>
      <c r="G263" s="448"/>
      <c r="H263" s="449"/>
      <c r="I263" s="14"/>
      <c r="N263" s="37" t="str">
        <f t="shared" si="9"/>
        <v/>
      </c>
      <c r="P263" s="39" t="str">
        <f t="shared" si="10"/>
        <v/>
      </c>
      <c r="Q263" s="39" t="str">
        <f t="shared" si="11"/>
        <v/>
      </c>
    </row>
    <row r="264" spans="1:17" x14ac:dyDescent="0.25">
      <c r="A264" s="14"/>
      <c r="B264" s="443"/>
      <c r="C264" s="444"/>
      <c r="D264" s="445"/>
      <c r="E264" s="446"/>
      <c r="F264" s="447"/>
      <c r="G264" s="448"/>
      <c r="H264" s="449"/>
      <c r="I264" s="14"/>
      <c r="N264" s="37" t="str">
        <f t="shared" si="9"/>
        <v/>
      </c>
      <c r="P264" s="39" t="str">
        <f t="shared" si="10"/>
        <v/>
      </c>
      <c r="Q264" s="39" t="str">
        <f t="shared" si="11"/>
        <v/>
      </c>
    </row>
    <row r="265" spans="1:17" x14ac:dyDescent="0.25">
      <c r="A265" s="14"/>
      <c r="B265" s="443"/>
      <c r="C265" s="444"/>
      <c r="D265" s="445"/>
      <c r="E265" s="446"/>
      <c r="F265" s="447"/>
      <c r="G265" s="448"/>
      <c r="H265" s="449"/>
      <c r="I265" s="14"/>
      <c r="N265" s="37" t="str">
        <f t="shared" si="9"/>
        <v/>
      </c>
      <c r="P265" s="39" t="str">
        <f t="shared" si="10"/>
        <v/>
      </c>
      <c r="Q265" s="39" t="str">
        <f t="shared" si="11"/>
        <v/>
      </c>
    </row>
    <row r="266" spans="1:17" x14ac:dyDescent="0.25">
      <c r="A266" s="14"/>
      <c r="B266" s="443"/>
      <c r="C266" s="444"/>
      <c r="D266" s="445"/>
      <c r="E266" s="446"/>
      <c r="F266" s="447"/>
      <c r="G266" s="448"/>
      <c r="H266" s="449"/>
      <c r="I266" s="14"/>
      <c r="N266" s="37" t="str">
        <f t="shared" si="9"/>
        <v/>
      </c>
      <c r="P266" s="39" t="str">
        <f t="shared" si="10"/>
        <v/>
      </c>
      <c r="Q266" s="39" t="str">
        <f t="shared" si="11"/>
        <v/>
      </c>
    </row>
    <row r="267" spans="1:17" x14ac:dyDescent="0.25">
      <c r="A267" s="14"/>
      <c r="B267" s="443"/>
      <c r="C267" s="444"/>
      <c r="D267" s="445"/>
      <c r="E267" s="446"/>
      <c r="F267" s="447"/>
      <c r="G267" s="448"/>
      <c r="H267" s="449"/>
      <c r="I267" s="14"/>
      <c r="N267" s="37" t="str">
        <f t="shared" si="9"/>
        <v/>
      </c>
      <c r="P267" s="39" t="str">
        <f t="shared" si="10"/>
        <v/>
      </c>
      <c r="Q267" s="39" t="str">
        <f t="shared" si="11"/>
        <v/>
      </c>
    </row>
    <row r="268" spans="1:17" x14ac:dyDescent="0.25">
      <c r="A268" s="14"/>
      <c r="B268" s="443"/>
      <c r="C268" s="444"/>
      <c r="D268" s="445"/>
      <c r="E268" s="446"/>
      <c r="F268" s="447"/>
      <c r="G268" s="448"/>
      <c r="H268" s="449"/>
      <c r="I268" s="14"/>
      <c r="N268" s="37" t="str">
        <f t="shared" ref="N268:N331" si="12">IF(OR($D268="", $G268=$L$5), "", $D268)</f>
        <v/>
      </c>
      <c r="P268" s="39" t="str">
        <f t="shared" ref="P268:P331" si="13">IF(AND(COUNTIF($B268:$F268, "")&lt;5, $D268="", $G268=""), "X", "")</f>
        <v/>
      </c>
      <c r="Q268" s="39" t="str">
        <f t="shared" ref="Q268:Q331" si="14">IF(AND($G268=$L$5, $H268=""), "X", "")</f>
        <v/>
      </c>
    </row>
    <row r="269" spans="1:17" x14ac:dyDescent="0.25">
      <c r="A269" s="14"/>
      <c r="B269" s="443"/>
      <c r="C269" s="444"/>
      <c r="D269" s="445"/>
      <c r="E269" s="446"/>
      <c r="F269" s="447"/>
      <c r="G269" s="448"/>
      <c r="H269" s="449"/>
      <c r="I269" s="14"/>
      <c r="N269" s="37" t="str">
        <f t="shared" si="12"/>
        <v/>
      </c>
      <c r="P269" s="39" t="str">
        <f t="shared" si="13"/>
        <v/>
      </c>
      <c r="Q269" s="39" t="str">
        <f t="shared" si="14"/>
        <v/>
      </c>
    </row>
    <row r="270" spans="1:17" x14ac:dyDescent="0.25">
      <c r="A270" s="14"/>
      <c r="B270" s="443"/>
      <c r="C270" s="444"/>
      <c r="D270" s="445"/>
      <c r="E270" s="446"/>
      <c r="F270" s="447"/>
      <c r="G270" s="448"/>
      <c r="H270" s="449"/>
      <c r="I270" s="14"/>
      <c r="N270" s="37" t="str">
        <f t="shared" si="12"/>
        <v/>
      </c>
      <c r="P270" s="39" t="str">
        <f t="shared" si="13"/>
        <v/>
      </c>
      <c r="Q270" s="39" t="str">
        <f t="shared" si="14"/>
        <v/>
      </c>
    </row>
    <row r="271" spans="1:17" x14ac:dyDescent="0.25">
      <c r="A271" s="14"/>
      <c r="B271" s="443"/>
      <c r="C271" s="444"/>
      <c r="D271" s="445"/>
      <c r="E271" s="446"/>
      <c r="F271" s="447"/>
      <c r="G271" s="448"/>
      <c r="H271" s="449"/>
      <c r="I271" s="14"/>
      <c r="N271" s="37" t="str">
        <f t="shared" si="12"/>
        <v/>
      </c>
      <c r="P271" s="39" t="str">
        <f t="shared" si="13"/>
        <v/>
      </c>
      <c r="Q271" s="39" t="str">
        <f t="shared" si="14"/>
        <v/>
      </c>
    </row>
    <row r="272" spans="1:17" x14ac:dyDescent="0.25">
      <c r="A272" s="14"/>
      <c r="B272" s="443"/>
      <c r="C272" s="444"/>
      <c r="D272" s="445"/>
      <c r="E272" s="446"/>
      <c r="F272" s="447"/>
      <c r="G272" s="448"/>
      <c r="H272" s="449"/>
      <c r="I272" s="14"/>
      <c r="N272" s="37" t="str">
        <f t="shared" si="12"/>
        <v/>
      </c>
      <c r="P272" s="39" t="str">
        <f t="shared" si="13"/>
        <v/>
      </c>
      <c r="Q272" s="39" t="str">
        <f t="shared" si="14"/>
        <v/>
      </c>
    </row>
    <row r="273" spans="1:17" x14ac:dyDescent="0.25">
      <c r="A273" s="14"/>
      <c r="B273" s="443"/>
      <c r="C273" s="444"/>
      <c r="D273" s="445"/>
      <c r="E273" s="446"/>
      <c r="F273" s="447"/>
      <c r="G273" s="448"/>
      <c r="H273" s="449"/>
      <c r="I273" s="14"/>
      <c r="N273" s="37" t="str">
        <f t="shared" si="12"/>
        <v/>
      </c>
      <c r="P273" s="39" t="str">
        <f t="shared" si="13"/>
        <v/>
      </c>
      <c r="Q273" s="39" t="str">
        <f t="shared" si="14"/>
        <v/>
      </c>
    </row>
    <row r="274" spans="1:17" x14ac:dyDescent="0.25">
      <c r="A274" s="14"/>
      <c r="B274" s="443"/>
      <c r="C274" s="444"/>
      <c r="D274" s="445"/>
      <c r="E274" s="446"/>
      <c r="F274" s="447"/>
      <c r="G274" s="448"/>
      <c r="H274" s="449"/>
      <c r="I274" s="14"/>
      <c r="N274" s="37" t="str">
        <f t="shared" si="12"/>
        <v/>
      </c>
      <c r="P274" s="39" t="str">
        <f t="shared" si="13"/>
        <v/>
      </c>
      <c r="Q274" s="39" t="str">
        <f t="shared" si="14"/>
        <v/>
      </c>
    </row>
    <row r="275" spans="1:17" x14ac:dyDescent="0.25">
      <c r="A275" s="14"/>
      <c r="B275" s="443"/>
      <c r="C275" s="444"/>
      <c r="D275" s="445"/>
      <c r="E275" s="446"/>
      <c r="F275" s="447"/>
      <c r="G275" s="448"/>
      <c r="H275" s="449"/>
      <c r="I275" s="14"/>
      <c r="N275" s="37" t="str">
        <f t="shared" si="12"/>
        <v/>
      </c>
      <c r="P275" s="39" t="str">
        <f t="shared" si="13"/>
        <v/>
      </c>
      <c r="Q275" s="39" t="str">
        <f t="shared" si="14"/>
        <v/>
      </c>
    </row>
    <row r="276" spans="1:17" x14ac:dyDescent="0.25">
      <c r="A276" s="14"/>
      <c r="B276" s="443"/>
      <c r="C276" s="444"/>
      <c r="D276" s="445"/>
      <c r="E276" s="446"/>
      <c r="F276" s="447"/>
      <c r="G276" s="448"/>
      <c r="H276" s="449"/>
      <c r="I276" s="14"/>
      <c r="N276" s="37" t="str">
        <f t="shared" si="12"/>
        <v/>
      </c>
      <c r="P276" s="39" t="str">
        <f t="shared" si="13"/>
        <v/>
      </c>
      <c r="Q276" s="39" t="str">
        <f t="shared" si="14"/>
        <v/>
      </c>
    </row>
    <row r="277" spans="1:17" x14ac:dyDescent="0.25">
      <c r="A277" s="14"/>
      <c r="B277" s="443"/>
      <c r="C277" s="444"/>
      <c r="D277" s="445"/>
      <c r="E277" s="446"/>
      <c r="F277" s="447"/>
      <c r="G277" s="448"/>
      <c r="H277" s="449"/>
      <c r="I277" s="14"/>
      <c r="N277" s="37" t="str">
        <f t="shared" si="12"/>
        <v/>
      </c>
      <c r="P277" s="39" t="str">
        <f t="shared" si="13"/>
        <v/>
      </c>
      <c r="Q277" s="39" t="str">
        <f t="shared" si="14"/>
        <v/>
      </c>
    </row>
    <row r="278" spans="1:17" x14ac:dyDescent="0.25">
      <c r="A278" s="14"/>
      <c r="B278" s="443"/>
      <c r="C278" s="444"/>
      <c r="D278" s="445"/>
      <c r="E278" s="446"/>
      <c r="F278" s="447"/>
      <c r="G278" s="448"/>
      <c r="H278" s="449"/>
      <c r="I278" s="14"/>
      <c r="N278" s="37" t="str">
        <f t="shared" si="12"/>
        <v/>
      </c>
      <c r="P278" s="39" t="str">
        <f t="shared" si="13"/>
        <v/>
      </c>
      <c r="Q278" s="39" t="str">
        <f t="shared" si="14"/>
        <v/>
      </c>
    </row>
    <row r="279" spans="1:17" x14ac:dyDescent="0.25">
      <c r="A279" s="14"/>
      <c r="B279" s="443"/>
      <c r="C279" s="444"/>
      <c r="D279" s="445"/>
      <c r="E279" s="446"/>
      <c r="F279" s="447"/>
      <c r="G279" s="448"/>
      <c r="H279" s="449"/>
      <c r="I279" s="14"/>
      <c r="N279" s="37" t="str">
        <f t="shared" si="12"/>
        <v/>
      </c>
      <c r="P279" s="39" t="str">
        <f t="shared" si="13"/>
        <v/>
      </c>
      <c r="Q279" s="39" t="str">
        <f t="shared" si="14"/>
        <v/>
      </c>
    </row>
    <row r="280" spans="1:17" x14ac:dyDescent="0.25">
      <c r="A280" s="14"/>
      <c r="B280" s="443"/>
      <c r="C280" s="444"/>
      <c r="D280" s="445"/>
      <c r="E280" s="446"/>
      <c r="F280" s="447"/>
      <c r="G280" s="448"/>
      <c r="H280" s="449"/>
      <c r="I280" s="14"/>
      <c r="N280" s="37" t="str">
        <f t="shared" si="12"/>
        <v/>
      </c>
      <c r="P280" s="39" t="str">
        <f t="shared" si="13"/>
        <v/>
      </c>
      <c r="Q280" s="39" t="str">
        <f t="shared" si="14"/>
        <v/>
      </c>
    </row>
    <row r="281" spans="1:17" x14ac:dyDescent="0.25">
      <c r="A281" s="14"/>
      <c r="B281" s="443"/>
      <c r="C281" s="444"/>
      <c r="D281" s="445"/>
      <c r="E281" s="446"/>
      <c r="F281" s="447"/>
      <c r="G281" s="448"/>
      <c r="H281" s="449"/>
      <c r="I281" s="14"/>
      <c r="N281" s="37" t="str">
        <f t="shared" si="12"/>
        <v/>
      </c>
      <c r="P281" s="39" t="str">
        <f t="shared" si="13"/>
        <v/>
      </c>
      <c r="Q281" s="39" t="str">
        <f t="shared" si="14"/>
        <v/>
      </c>
    </row>
    <row r="282" spans="1:17" x14ac:dyDescent="0.25">
      <c r="A282" s="14"/>
      <c r="B282" s="443"/>
      <c r="C282" s="444"/>
      <c r="D282" s="445"/>
      <c r="E282" s="446"/>
      <c r="F282" s="447"/>
      <c r="G282" s="448"/>
      <c r="H282" s="449"/>
      <c r="I282" s="14"/>
      <c r="N282" s="37" t="str">
        <f t="shared" si="12"/>
        <v/>
      </c>
      <c r="P282" s="39" t="str">
        <f t="shared" si="13"/>
        <v/>
      </c>
      <c r="Q282" s="39" t="str">
        <f t="shared" si="14"/>
        <v/>
      </c>
    </row>
    <row r="283" spans="1:17" x14ac:dyDescent="0.25">
      <c r="A283" s="14"/>
      <c r="B283" s="443"/>
      <c r="C283" s="444"/>
      <c r="D283" s="445"/>
      <c r="E283" s="446"/>
      <c r="F283" s="447"/>
      <c r="G283" s="448"/>
      <c r="H283" s="449"/>
      <c r="I283" s="14"/>
      <c r="N283" s="37" t="str">
        <f t="shared" si="12"/>
        <v/>
      </c>
      <c r="P283" s="39" t="str">
        <f t="shared" si="13"/>
        <v/>
      </c>
      <c r="Q283" s="39" t="str">
        <f t="shared" si="14"/>
        <v/>
      </c>
    </row>
    <row r="284" spans="1:17" x14ac:dyDescent="0.25">
      <c r="A284" s="14"/>
      <c r="B284" s="443"/>
      <c r="C284" s="444"/>
      <c r="D284" s="445"/>
      <c r="E284" s="446"/>
      <c r="F284" s="447"/>
      <c r="G284" s="448"/>
      <c r="H284" s="449"/>
      <c r="I284" s="14"/>
      <c r="N284" s="37" t="str">
        <f t="shared" si="12"/>
        <v/>
      </c>
      <c r="P284" s="39" t="str">
        <f t="shared" si="13"/>
        <v/>
      </c>
      <c r="Q284" s="39" t="str">
        <f t="shared" si="14"/>
        <v/>
      </c>
    </row>
    <row r="285" spans="1:17" x14ac:dyDescent="0.25">
      <c r="A285" s="14"/>
      <c r="B285" s="443"/>
      <c r="C285" s="444"/>
      <c r="D285" s="445"/>
      <c r="E285" s="446"/>
      <c r="F285" s="447"/>
      <c r="G285" s="448"/>
      <c r="H285" s="449"/>
      <c r="I285" s="14"/>
      <c r="N285" s="37" t="str">
        <f t="shared" si="12"/>
        <v/>
      </c>
      <c r="P285" s="39" t="str">
        <f t="shared" si="13"/>
        <v/>
      </c>
      <c r="Q285" s="39" t="str">
        <f t="shared" si="14"/>
        <v/>
      </c>
    </row>
    <row r="286" spans="1:17" x14ac:dyDescent="0.25">
      <c r="A286" s="14"/>
      <c r="B286" s="443"/>
      <c r="C286" s="444"/>
      <c r="D286" s="445"/>
      <c r="E286" s="446"/>
      <c r="F286" s="447"/>
      <c r="G286" s="448"/>
      <c r="H286" s="449"/>
      <c r="I286" s="14"/>
      <c r="N286" s="37" t="str">
        <f t="shared" si="12"/>
        <v/>
      </c>
      <c r="P286" s="39" t="str">
        <f t="shared" si="13"/>
        <v/>
      </c>
      <c r="Q286" s="39" t="str">
        <f t="shared" si="14"/>
        <v/>
      </c>
    </row>
    <row r="287" spans="1:17" x14ac:dyDescent="0.25">
      <c r="A287" s="14"/>
      <c r="B287" s="443"/>
      <c r="C287" s="444"/>
      <c r="D287" s="445"/>
      <c r="E287" s="446"/>
      <c r="F287" s="447"/>
      <c r="G287" s="448"/>
      <c r="H287" s="449"/>
      <c r="I287" s="14"/>
      <c r="N287" s="37" t="str">
        <f t="shared" si="12"/>
        <v/>
      </c>
      <c r="P287" s="39" t="str">
        <f t="shared" si="13"/>
        <v/>
      </c>
      <c r="Q287" s="39" t="str">
        <f t="shared" si="14"/>
        <v/>
      </c>
    </row>
    <row r="288" spans="1:17" x14ac:dyDescent="0.25">
      <c r="A288" s="14"/>
      <c r="B288" s="443"/>
      <c r="C288" s="444"/>
      <c r="D288" s="445"/>
      <c r="E288" s="446"/>
      <c r="F288" s="447"/>
      <c r="G288" s="448"/>
      <c r="H288" s="449"/>
      <c r="I288" s="14"/>
      <c r="N288" s="37" t="str">
        <f t="shared" si="12"/>
        <v/>
      </c>
      <c r="P288" s="39" t="str">
        <f t="shared" si="13"/>
        <v/>
      </c>
      <c r="Q288" s="39" t="str">
        <f t="shared" si="14"/>
        <v/>
      </c>
    </row>
    <row r="289" spans="1:17" x14ac:dyDescent="0.25">
      <c r="A289" s="14"/>
      <c r="B289" s="443"/>
      <c r="C289" s="444"/>
      <c r="D289" s="445"/>
      <c r="E289" s="446"/>
      <c r="F289" s="447"/>
      <c r="G289" s="448"/>
      <c r="H289" s="449"/>
      <c r="I289" s="14"/>
      <c r="N289" s="37" t="str">
        <f t="shared" si="12"/>
        <v/>
      </c>
      <c r="P289" s="39" t="str">
        <f t="shared" si="13"/>
        <v/>
      </c>
      <c r="Q289" s="39" t="str">
        <f t="shared" si="14"/>
        <v/>
      </c>
    </row>
    <row r="290" spans="1:17" x14ac:dyDescent="0.25">
      <c r="A290" s="14"/>
      <c r="B290" s="443"/>
      <c r="C290" s="444"/>
      <c r="D290" s="445"/>
      <c r="E290" s="446"/>
      <c r="F290" s="447"/>
      <c r="G290" s="448"/>
      <c r="H290" s="449"/>
      <c r="I290" s="14"/>
      <c r="N290" s="37" t="str">
        <f t="shared" si="12"/>
        <v/>
      </c>
      <c r="P290" s="39" t="str">
        <f t="shared" si="13"/>
        <v/>
      </c>
      <c r="Q290" s="39" t="str">
        <f t="shared" si="14"/>
        <v/>
      </c>
    </row>
    <row r="291" spans="1:17" x14ac:dyDescent="0.25">
      <c r="A291" s="14"/>
      <c r="B291" s="443"/>
      <c r="C291" s="444"/>
      <c r="D291" s="445"/>
      <c r="E291" s="446"/>
      <c r="F291" s="447"/>
      <c r="G291" s="448"/>
      <c r="H291" s="449"/>
      <c r="I291" s="14"/>
      <c r="N291" s="37" t="str">
        <f t="shared" si="12"/>
        <v/>
      </c>
      <c r="P291" s="39" t="str">
        <f t="shared" si="13"/>
        <v/>
      </c>
      <c r="Q291" s="39" t="str">
        <f t="shared" si="14"/>
        <v/>
      </c>
    </row>
    <row r="292" spans="1:17" x14ac:dyDescent="0.25">
      <c r="A292" s="14"/>
      <c r="B292" s="443"/>
      <c r="C292" s="444"/>
      <c r="D292" s="445"/>
      <c r="E292" s="446"/>
      <c r="F292" s="447"/>
      <c r="G292" s="448"/>
      <c r="H292" s="449"/>
      <c r="I292" s="14"/>
      <c r="N292" s="37" t="str">
        <f t="shared" si="12"/>
        <v/>
      </c>
      <c r="P292" s="39" t="str">
        <f t="shared" si="13"/>
        <v/>
      </c>
      <c r="Q292" s="39" t="str">
        <f t="shared" si="14"/>
        <v/>
      </c>
    </row>
    <row r="293" spans="1:17" x14ac:dyDescent="0.25">
      <c r="A293" s="14"/>
      <c r="B293" s="443"/>
      <c r="C293" s="444"/>
      <c r="D293" s="445"/>
      <c r="E293" s="446"/>
      <c r="F293" s="447"/>
      <c r="G293" s="448"/>
      <c r="H293" s="449"/>
      <c r="I293" s="14"/>
      <c r="N293" s="37" t="str">
        <f t="shared" si="12"/>
        <v/>
      </c>
      <c r="P293" s="39" t="str">
        <f t="shared" si="13"/>
        <v/>
      </c>
      <c r="Q293" s="39" t="str">
        <f t="shared" si="14"/>
        <v/>
      </c>
    </row>
    <row r="294" spans="1:17" x14ac:dyDescent="0.25">
      <c r="A294" s="14"/>
      <c r="B294" s="443"/>
      <c r="C294" s="444"/>
      <c r="D294" s="445"/>
      <c r="E294" s="446"/>
      <c r="F294" s="447"/>
      <c r="G294" s="448"/>
      <c r="H294" s="449"/>
      <c r="I294" s="14"/>
      <c r="N294" s="37" t="str">
        <f t="shared" si="12"/>
        <v/>
      </c>
      <c r="P294" s="39" t="str">
        <f t="shared" si="13"/>
        <v/>
      </c>
      <c r="Q294" s="39" t="str">
        <f t="shared" si="14"/>
        <v/>
      </c>
    </row>
    <row r="295" spans="1:17" x14ac:dyDescent="0.25">
      <c r="A295" s="14"/>
      <c r="B295" s="443"/>
      <c r="C295" s="444"/>
      <c r="D295" s="445"/>
      <c r="E295" s="446"/>
      <c r="F295" s="447"/>
      <c r="G295" s="448"/>
      <c r="H295" s="449"/>
      <c r="I295" s="14"/>
      <c r="N295" s="37" t="str">
        <f t="shared" si="12"/>
        <v/>
      </c>
      <c r="P295" s="39" t="str">
        <f t="shared" si="13"/>
        <v/>
      </c>
      <c r="Q295" s="39" t="str">
        <f t="shared" si="14"/>
        <v/>
      </c>
    </row>
    <row r="296" spans="1:17" x14ac:dyDescent="0.25">
      <c r="A296" s="14"/>
      <c r="B296" s="443"/>
      <c r="C296" s="444"/>
      <c r="D296" s="445"/>
      <c r="E296" s="446"/>
      <c r="F296" s="447"/>
      <c r="G296" s="448"/>
      <c r="H296" s="449"/>
      <c r="I296" s="14"/>
      <c r="N296" s="37" t="str">
        <f t="shared" si="12"/>
        <v/>
      </c>
      <c r="P296" s="39" t="str">
        <f t="shared" si="13"/>
        <v/>
      </c>
      <c r="Q296" s="39" t="str">
        <f t="shared" si="14"/>
        <v/>
      </c>
    </row>
    <row r="297" spans="1:17" x14ac:dyDescent="0.25">
      <c r="A297" s="14"/>
      <c r="B297" s="443"/>
      <c r="C297" s="444"/>
      <c r="D297" s="445"/>
      <c r="E297" s="446"/>
      <c r="F297" s="447"/>
      <c r="G297" s="448"/>
      <c r="H297" s="449"/>
      <c r="I297" s="14"/>
      <c r="N297" s="37" t="str">
        <f t="shared" si="12"/>
        <v/>
      </c>
      <c r="P297" s="39" t="str">
        <f t="shared" si="13"/>
        <v/>
      </c>
      <c r="Q297" s="39" t="str">
        <f t="shared" si="14"/>
        <v/>
      </c>
    </row>
    <row r="298" spans="1:17" x14ac:dyDescent="0.25">
      <c r="A298" s="14"/>
      <c r="B298" s="443"/>
      <c r="C298" s="444"/>
      <c r="D298" s="445"/>
      <c r="E298" s="446"/>
      <c r="F298" s="447"/>
      <c r="G298" s="448"/>
      <c r="H298" s="449"/>
      <c r="I298" s="14"/>
      <c r="N298" s="37" t="str">
        <f t="shared" si="12"/>
        <v/>
      </c>
      <c r="P298" s="39" t="str">
        <f t="shared" si="13"/>
        <v/>
      </c>
      <c r="Q298" s="39" t="str">
        <f t="shared" si="14"/>
        <v/>
      </c>
    </row>
    <row r="299" spans="1:17" x14ac:dyDescent="0.25">
      <c r="A299" s="14"/>
      <c r="B299" s="443"/>
      <c r="C299" s="444"/>
      <c r="D299" s="445"/>
      <c r="E299" s="446"/>
      <c r="F299" s="447"/>
      <c r="G299" s="448"/>
      <c r="H299" s="449"/>
      <c r="I299" s="14"/>
      <c r="N299" s="37" t="str">
        <f t="shared" si="12"/>
        <v/>
      </c>
      <c r="P299" s="39" t="str">
        <f t="shared" si="13"/>
        <v/>
      </c>
      <c r="Q299" s="39" t="str">
        <f t="shared" si="14"/>
        <v/>
      </c>
    </row>
    <row r="300" spans="1:17" x14ac:dyDescent="0.25">
      <c r="A300" s="14"/>
      <c r="B300" s="443"/>
      <c r="C300" s="444"/>
      <c r="D300" s="445"/>
      <c r="E300" s="446"/>
      <c r="F300" s="447"/>
      <c r="G300" s="448"/>
      <c r="H300" s="449"/>
      <c r="I300" s="14"/>
      <c r="N300" s="37" t="str">
        <f t="shared" si="12"/>
        <v/>
      </c>
      <c r="P300" s="39" t="str">
        <f t="shared" si="13"/>
        <v/>
      </c>
      <c r="Q300" s="39" t="str">
        <f t="shared" si="14"/>
        <v/>
      </c>
    </row>
    <row r="301" spans="1:17" x14ac:dyDescent="0.25">
      <c r="A301" s="14"/>
      <c r="B301" s="443"/>
      <c r="C301" s="444"/>
      <c r="D301" s="445"/>
      <c r="E301" s="446"/>
      <c r="F301" s="447"/>
      <c r="G301" s="448"/>
      <c r="H301" s="449"/>
      <c r="I301" s="14"/>
      <c r="N301" s="37" t="str">
        <f t="shared" si="12"/>
        <v/>
      </c>
      <c r="P301" s="39" t="str">
        <f t="shared" si="13"/>
        <v/>
      </c>
      <c r="Q301" s="39" t="str">
        <f t="shared" si="14"/>
        <v/>
      </c>
    </row>
    <row r="302" spans="1:17" x14ac:dyDescent="0.25">
      <c r="A302" s="14"/>
      <c r="B302" s="443"/>
      <c r="C302" s="444"/>
      <c r="D302" s="445"/>
      <c r="E302" s="446"/>
      <c r="F302" s="447"/>
      <c r="G302" s="448"/>
      <c r="H302" s="449"/>
      <c r="I302" s="14"/>
      <c r="N302" s="37" t="str">
        <f t="shared" si="12"/>
        <v/>
      </c>
      <c r="P302" s="39" t="str">
        <f t="shared" si="13"/>
        <v/>
      </c>
      <c r="Q302" s="39" t="str">
        <f t="shared" si="14"/>
        <v/>
      </c>
    </row>
    <row r="303" spans="1:17" x14ac:dyDescent="0.25">
      <c r="A303" s="14"/>
      <c r="B303" s="443"/>
      <c r="C303" s="444"/>
      <c r="D303" s="445"/>
      <c r="E303" s="446"/>
      <c r="F303" s="447"/>
      <c r="G303" s="448"/>
      <c r="H303" s="449"/>
      <c r="I303" s="14"/>
      <c r="N303" s="37" t="str">
        <f t="shared" si="12"/>
        <v/>
      </c>
      <c r="P303" s="39" t="str">
        <f t="shared" si="13"/>
        <v/>
      </c>
      <c r="Q303" s="39" t="str">
        <f t="shared" si="14"/>
        <v/>
      </c>
    </row>
    <row r="304" spans="1:17" x14ac:dyDescent="0.25">
      <c r="A304" s="14"/>
      <c r="B304" s="443"/>
      <c r="C304" s="444"/>
      <c r="D304" s="445"/>
      <c r="E304" s="446"/>
      <c r="F304" s="447"/>
      <c r="G304" s="448"/>
      <c r="H304" s="449"/>
      <c r="I304" s="14"/>
      <c r="N304" s="37" t="str">
        <f t="shared" si="12"/>
        <v/>
      </c>
      <c r="P304" s="39" t="str">
        <f t="shared" si="13"/>
        <v/>
      </c>
      <c r="Q304" s="39" t="str">
        <f t="shared" si="14"/>
        <v/>
      </c>
    </row>
    <row r="305" spans="1:17" x14ac:dyDescent="0.25">
      <c r="A305" s="14"/>
      <c r="B305" s="443"/>
      <c r="C305" s="444"/>
      <c r="D305" s="445"/>
      <c r="E305" s="446"/>
      <c r="F305" s="447"/>
      <c r="G305" s="448"/>
      <c r="H305" s="449"/>
      <c r="I305" s="14"/>
      <c r="N305" s="37" t="str">
        <f t="shared" si="12"/>
        <v/>
      </c>
      <c r="P305" s="39" t="str">
        <f t="shared" si="13"/>
        <v/>
      </c>
      <c r="Q305" s="39" t="str">
        <f t="shared" si="14"/>
        <v/>
      </c>
    </row>
    <row r="306" spans="1:17" x14ac:dyDescent="0.25">
      <c r="A306" s="14"/>
      <c r="B306" s="443"/>
      <c r="C306" s="444"/>
      <c r="D306" s="445"/>
      <c r="E306" s="446"/>
      <c r="F306" s="447"/>
      <c r="G306" s="448"/>
      <c r="H306" s="449"/>
      <c r="I306" s="14"/>
      <c r="N306" s="37" t="str">
        <f t="shared" si="12"/>
        <v/>
      </c>
      <c r="P306" s="39" t="str">
        <f t="shared" si="13"/>
        <v/>
      </c>
      <c r="Q306" s="39" t="str">
        <f t="shared" si="14"/>
        <v/>
      </c>
    </row>
    <row r="307" spans="1:17" x14ac:dyDescent="0.25">
      <c r="A307" s="14"/>
      <c r="B307" s="443"/>
      <c r="C307" s="444"/>
      <c r="D307" s="445"/>
      <c r="E307" s="446"/>
      <c r="F307" s="447"/>
      <c r="G307" s="448"/>
      <c r="H307" s="449"/>
      <c r="I307" s="14"/>
      <c r="N307" s="37" t="str">
        <f t="shared" si="12"/>
        <v/>
      </c>
      <c r="P307" s="39" t="str">
        <f t="shared" si="13"/>
        <v/>
      </c>
      <c r="Q307" s="39" t="str">
        <f t="shared" si="14"/>
        <v/>
      </c>
    </row>
    <row r="308" spans="1:17" x14ac:dyDescent="0.25">
      <c r="A308" s="14"/>
      <c r="B308" s="443"/>
      <c r="C308" s="444"/>
      <c r="D308" s="445"/>
      <c r="E308" s="446"/>
      <c r="F308" s="447"/>
      <c r="G308" s="448"/>
      <c r="H308" s="449"/>
      <c r="I308" s="14"/>
      <c r="N308" s="37" t="str">
        <f t="shared" si="12"/>
        <v/>
      </c>
      <c r="P308" s="39" t="str">
        <f t="shared" si="13"/>
        <v/>
      </c>
      <c r="Q308" s="39" t="str">
        <f t="shared" si="14"/>
        <v/>
      </c>
    </row>
    <row r="309" spans="1:17" x14ac:dyDescent="0.25">
      <c r="A309" s="14"/>
      <c r="B309" s="443"/>
      <c r="C309" s="444"/>
      <c r="D309" s="445"/>
      <c r="E309" s="446"/>
      <c r="F309" s="447"/>
      <c r="G309" s="448"/>
      <c r="H309" s="449"/>
      <c r="I309" s="14"/>
      <c r="N309" s="37" t="str">
        <f t="shared" si="12"/>
        <v/>
      </c>
      <c r="P309" s="39" t="str">
        <f t="shared" si="13"/>
        <v/>
      </c>
      <c r="Q309" s="39" t="str">
        <f t="shared" si="14"/>
        <v/>
      </c>
    </row>
    <row r="310" spans="1:17" x14ac:dyDescent="0.25">
      <c r="A310" s="14"/>
      <c r="B310" s="443"/>
      <c r="C310" s="444"/>
      <c r="D310" s="445"/>
      <c r="E310" s="446"/>
      <c r="F310" s="447"/>
      <c r="G310" s="448"/>
      <c r="H310" s="449"/>
      <c r="I310" s="14"/>
      <c r="N310" s="37" t="str">
        <f t="shared" si="12"/>
        <v/>
      </c>
      <c r="P310" s="39" t="str">
        <f t="shared" si="13"/>
        <v/>
      </c>
      <c r="Q310" s="39" t="str">
        <f t="shared" si="14"/>
        <v/>
      </c>
    </row>
    <row r="311" spans="1:17" x14ac:dyDescent="0.25">
      <c r="A311" s="14"/>
      <c r="B311" s="443"/>
      <c r="C311" s="444"/>
      <c r="D311" s="445"/>
      <c r="E311" s="446"/>
      <c r="F311" s="447"/>
      <c r="G311" s="448"/>
      <c r="H311" s="449"/>
      <c r="I311" s="14"/>
      <c r="N311" s="37" t="str">
        <f t="shared" si="12"/>
        <v/>
      </c>
      <c r="P311" s="39" t="str">
        <f t="shared" si="13"/>
        <v/>
      </c>
      <c r="Q311" s="39" t="str">
        <f t="shared" si="14"/>
        <v/>
      </c>
    </row>
    <row r="312" spans="1:17" x14ac:dyDescent="0.25">
      <c r="A312" s="14"/>
      <c r="B312" s="443"/>
      <c r="C312" s="444"/>
      <c r="D312" s="445"/>
      <c r="E312" s="446"/>
      <c r="F312" s="447"/>
      <c r="G312" s="448"/>
      <c r="H312" s="449"/>
      <c r="I312" s="14"/>
      <c r="N312" s="37" t="str">
        <f t="shared" si="12"/>
        <v/>
      </c>
      <c r="P312" s="39" t="str">
        <f t="shared" si="13"/>
        <v/>
      </c>
      <c r="Q312" s="39" t="str">
        <f t="shared" si="14"/>
        <v/>
      </c>
    </row>
    <row r="313" spans="1:17" x14ac:dyDescent="0.25">
      <c r="A313" s="14"/>
      <c r="B313" s="443"/>
      <c r="C313" s="444"/>
      <c r="D313" s="445"/>
      <c r="E313" s="446"/>
      <c r="F313" s="447"/>
      <c r="G313" s="448"/>
      <c r="H313" s="449"/>
      <c r="I313" s="14"/>
      <c r="N313" s="37" t="str">
        <f t="shared" si="12"/>
        <v/>
      </c>
      <c r="P313" s="39" t="str">
        <f t="shared" si="13"/>
        <v/>
      </c>
      <c r="Q313" s="39" t="str">
        <f t="shared" si="14"/>
        <v/>
      </c>
    </row>
    <row r="314" spans="1:17" x14ac:dyDescent="0.25">
      <c r="A314" s="14"/>
      <c r="B314" s="443"/>
      <c r="C314" s="444"/>
      <c r="D314" s="445"/>
      <c r="E314" s="446"/>
      <c r="F314" s="447"/>
      <c r="G314" s="448"/>
      <c r="H314" s="449"/>
      <c r="I314" s="14"/>
      <c r="N314" s="37" t="str">
        <f t="shared" si="12"/>
        <v/>
      </c>
      <c r="P314" s="39" t="str">
        <f t="shared" si="13"/>
        <v/>
      </c>
      <c r="Q314" s="39" t="str">
        <f t="shared" si="14"/>
        <v/>
      </c>
    </row>
    <row r="315" spans="1:17" x14ac:dyDescent="0.25">
      <c r="A315" s="14"/>
      <c r="B315" s="443"/>
      <c r="C315" s="444"/>
      <c r="D315" s="445"/>
      <c r="E315" s="446"/>
      <c r="F315" s="447"/>
      <c r="G315" s="448"/>
      <c r="H315" s="449"/>
      <c r="I315" s="14"/>
      <c r="N315" s="37" t="str">
        <f t="shared" si="12"/>
        <v/>
      </c>
      <c r="P315" s="39" t="str">
        <f t="shared" si="13"/>
        <v/>
      </c>
      <c r="Q315" s="39" t="str">
        <f t="shared" si="14"/>
        <v/>
      </c>
    </row>
    <row r="316" spans="1:17" x14ac:dyDescent="0.25">
      <c r="A316" s="14"/>
      <c r="B316" s="443"/>
      <c r="C316" s="444"/>
      <c r="D316" s="445"/>
      <c r="E316" s="446"/>
      <c r="F316" s="447"/>
      <c r="G316" s="448"/>
      <c r="H316" s="449"/>
      <c r="I316" s="14"/>
      <c r="N316" s="37" t="str">
        <f t="shared" si="12"/>
        <v/>
      </c>
      <c r="P316" s="39" t="str">
        <f t="shared" si="13"/>
        <v/>
      </c>
      <c r="Q316" s="39" t="str">
        <f t="shared" si="14"/>
        <v/>
      </c>
    </row>
    <row r="317" spans="1:17" x14ac:dyDescent="0.25">
      <c r="A317" s="14"/>
      <c r="B317" s="443"/>
      <c r="C317" s="444"/>
      <c r="D317" s="445"/>
      <c r="E317" s="446"/>
      <c r="F317" s="447"/>
      <c r="G317" s="448"/>
      <c r="H317" s="449"/>
      <c r="I317" s="14"/>
      <c r="N317" s="37" t="str">
        <f t="shared" si="12"/>
        <v/>
      </c>
      <c r="P317" s="39" t="str">
        <f t="shared" si="13"/>
        <v/>
      </c>
      <c r="Q317" s="39" t="str">
        <f t="shared" si="14"/>
        <v/>
      </c>
    </row>
    <row r="318" spans="1:17" x14ac:dyDescent="0.25">
      <c r="A318" s="14"/>
      <c r="B318" s="443"/>
      <c r="C318" s="444"/>
      <c r="D318" s="445"/>
      <c r="E318" s="446"/>
      <c r="F318" s="447"/>
      <c r="G318" s="448"/>
      <c r="H318" s="449"/>
      <c r="I318" s="14"/>
      <c r="N318" s="37" t="str">
        <f t="shared" si="12"/>
        <v/>
      </c>
      <c r="P318" s="39" t="str">
        <f t="shared" si="13"/>
        <v/>
      </c>
      <c r="Q318" s="39" t="str">
        <f t="shared" si="14"/>
        <v/>
      </c>
    </row>
    <row r="319" spans="1:17" x14ac:dyDescent="0.25">
      <c r="A319" s="14"/>
      <c r="B319" s="443"/>
      <c r="C319" s="444"/>
      <c r="D319" s="445"/>
      <c r="E319" s="446"/>
      <c r="F319" s="447"/>
      <c r="G319" s="448"/>
      <c r="H319" s="449"/>
      <c r="I319" s="14"/>
      <c r="N319" s="37" t="str">
        <f t="shared" si="12"/>
        <v/>
      </c>
      <c r="P319" s="39" t="str">
        <f t="shared" si="13"/>
        <v/>
      </c>
      <c r="Q319" s="39" t="str">
        <f t="shared" si="14"/>
        <v/>
      </c>
    </row>
    <row r="320" spans="1:17" x14ac:dyDescent="0.25">
      <c r="A320" s="14"/>
      <c r="B320" s="443"/>
      <c r="C320" s="444"/>
      <c r="D320" s="445"/>
      <c r="E320" s="446"/>
      <c r="F320" s="447"/>
      <c r="G320" s="448"/>
      <c r="H320" s="449"/>
      <c r="I320" s="14"/>
      <c r="N320" s="37" t="str">
        <f t="shared" si="12"/>
        <v/>
      </c>
      <c r="P320" s="39" t="str">
        <f t="shared" si="13"/>
        <v/>
      </c>
      <c r="Q320" s="39" t="str">
        <f t="shared" si="14"/>
        <v/>
      </c>
    </row>
    <row r="321" spans="1:17" x14ac:dyDescent="0.25">
      <c r="A321" s="14"/>
      <c r="B321" s="443"/>
      <c r="C321" s="444"/>
      <c r="D321" s="445"/>
      <c r="E321" s="446"/>
      <c r="F321" s="447"/>
      <c r="G321" s="448"/>
      <c r="H321" s="449"/>
      <c r="I321" s="14"/>
      <c r="N321" s="37" t="str">
        <f t="shared" si="12"/>
        <v/>
      </c>
      <c r="P321" s="39" t="str">
        <f t="shared" si="13"/>
        <v/>
      </c>
      <c r="Q321" s="39" t="str">
        <f t="shared" si="14"/>
        <v/>
      </c>
    </row>
    <row r="322" spans="1:17" x14ac:dyDescent="0.25">
      <c r="A322" s="14"/>
      <c r="B322" s="443"/>
      <c r="C322" s="444"/>
      <c r="D322" s="445"/>
      <c r="E322" s="446"/>
      <c r="F322" s="447"/>
      <c r="G322" s="448"/>
      <c r="H322" s="449"/>
      <c r="I322" s="14"/>
      <c r="N322" s="37" t="str">
        <f t="shared" si="12"/>
        <v/>
      </c>
      <c r="P322" s="39" t="str">
        <f t="shared" si="13"/>
        <v/>
      </c>
      <c r="Q322" s="39" t="str">
        <f t="shared" si="14"/>
        <v/>
      </c>
    </row>
    <row r="323" spans="1:17" x14ac:dyDescent="0.25">
      <c r="A323" s="14"/>
      <c r="B323" s="443"/>
      <c r="C323" s="444"/>
      <c r="D323" s="445"/>
      <c r="E323" s="446"/>
      <c r="F323" s="447"/>
      <c r="G323" s="448"/>
      <c r="H323" s="449"/>
      <c r="I323" s="14"/>
      <c r="N323" s="37" t="str">
        <f t="shared" si="12"/>
        <v/>
      </c>
      <c r="P323" s="39" t="str">
        <f t="shared" si="13"/>
        <v/>
      </c>
      <c r="Q323" s="39" t="str">
        <f t="shared" si="14"/>
        <v/>
      </c>
    </row>
    <row r="324" spans="1:17" x14ac:dyDescent="0.25">
      <c r="A324" s="14"/>
      <c r="B324" s="443"/>
      <c r="C324" s="444"/>
      <c r="D324" s="445"/>
      <c r="E324" s="446"/>
      <c r="F324" s="447"/>
      <c r="G324" s="448"/>
      <c r="H324" s="449"/>
      <c r="I324" s="14"/>
      <c r="N324" s="37" t="str">
        <f t="shared" si="12"/>
        <v/>
      </c>
      <c r="P324" s="39" t="str">
        <f t="shared" si="13"/>
        <v/>
      </c>
      <c r="Q324" s="39" t="str">
        <f t="shared" si="14"/>
        <v/>
      </c>
    </row>
    <row r="325" spans="1:17" x14ac:dyDescent="0.25">
      <c r="A325" s="14"/>
      <c r="B325" s="443"/>
      <c r="C325" s="444"/>
      <c r="D325" s="445"/>
      <c r="E325" s="446"/>
      <c r="F325" s="447"/>
      <c r="G325" s="448"/>
      <c r="H325" s="449"/>
      <c r="I325" s="14"/>
      <c r="N325" s="37" t="str">
        <f t="shared" si="12"/>
        <v/>
      </c>
      <c r="P325" s="39" t="str">
        <f t="shared" si="13"/>
        <v/>
      </c>
      <c r="Q325" s="39" t="str">
        <f t="shared" si="14"/>
        <v/>
      </c>
    </row>
    <row r="326" spans="1:17" x14ac:dyDescent="0.25">
      <c r="A326" s="14"/>
      <c r="B326" s="443"/>
      <c r="C326" s="444"/>
      <c r="D326" s="445"/>
      <c r="E326" s="446"/>
      <c r="F326" s="447"/>
      <c r="G326" s="448"/>
      <c r="H326" s="449"/>
      <c r="I326" s="14"/>
      <c r="N326" s="37" t="str">
        <f t="shared" si="12"/>
        <v/>
      </c>
      <c r="P326" s="39" t="str">
        <f t="shared" si="13"/>
        <v/>
      </c>
      <c r="Q326" s="39" t="str">
        <f t="shared" si="14"/>
        <v/>
      </c>
    </row>
    <row r="327" spans="1:17" x14ac:dyDescent="0.25">
      <c r="A327" s="14"/>
      <c r="B327" s="443"/>
      <c r="C327" s="444"/>
      <c r="D327" s="445"/>
      <c r="E327" s="446"/>
      <c r="F327" s="447"/>
      <c r="G327" s="448"/>
      <c r="H327" s="449"/>
      <c r="I327" s="14"/>
      <c r="N327" s="37" t="str">
        <f t="shared" si="12"/>
        <v/>
      </c>
      <c r="P327" s="39" t="str">
        <f t="shared" si="13"/>
        <v/>
      </c>
      <c r="Q327" s="39" t="str">
        <f t="shared" si="14"/>
        <v/>
      </c>
    </row>
    <row r="328" spans="1:17" x14ac:dyDescent="0.25">
      <c r="A328" s="14"/>
      <c r="B328" s="443"/>
      <c r="C328" s="444"/>
      <c r="D328" s="445"/>
      <c r="E328" s="446"/>
      <c r="F328" s="447"/>
      <c r="G328" s="448"/>
      <c r="H328" s="449"/>
      <c r="I328" s="14"/>
      <c r="N328" s="37" t="str">
        <f t="shared" si="12"/>
        <v/>
      </c>
      <c r="P328" s="39" t="str">
        <f t="shared" si="13"/>
        <v/>
      </c>
      <c r="Q328" s="39" t="str">
        <f t="shared" si="14"/>
        <v/>
      </c>
    </row>
    <row r="329" spans="1:17" x14ac:dyDescent="0.25">
      <c r="A329" s="14"/>
      <c r="B329" s="443"/>
      <c r="C329" s="444"/>
      <c r="D329" s="445"/>
      <c r="E329" s="446"/>
      <c r="F329" s="447"/>
      <c r="G329" s="448"/>
      <c r="H329" s="449"/>
      <c r="I329" s="14"/>
      <c r="N329" s="37" t="str">
        <f t="shared" si="12"/>
        <v/>
      </c>
      <c r="P329" s="39" t="str">
        <f t="shared" si="13"/>
        <v/>
      </c>
      <c r="Q329" s="39" t="str">
        <f t="shared" si="14"/>
        <v/>
      </c>
    </row>
    <row r="330" spans="1:17" x14ac:dyDescent="0.25">
      <c r="A330" s="14"/>
      <c r="B330" s="443"/>
      <c r="C330" s="444"/>
      <c r="D330" s="445"/>
      <c r="E330" s="446"/>
      <c r="F330" s="447"/>
      <c r="G330" s="448"/>
      <c r="H330" s="449"/>
      <c r="I330" s="14"/>
      <c r="N330" s="37" t="str">
        <f t="shared" si="12"/>
        <v/>
      </c>
      <c r="P330" s="39" t="str">
        <f t="shared" si="13"/>
        <v/>
      </c>
      <c r="Q330" s="39" t="str">
        <f t="shared" si="14"/>
        <v/>
      </c>
    </row>
    <row r="331" spans="1:17" x14ac:dyDescent="0.25">
      <c r="A331" s="14"/>
      <c r="B331" s="443"/>
      <c r="C331" s="444"/>
      <c r="D331" s="445"/>
      <c r="E331" s="446"/>
      <c r="F331" s="447"/>
      <c r="G331" s="448"/>
      <c r="H331" s="449"/>
      <c r="I331" s="14"/>
      <c r="N331" s="37" t="str">
        <f t="shared" si="12"/>
        <v/>
      </c>
      <c r="P331" s="39" t="str">
        <f t="shared" si="13"/>
        <v/>
      </c>
      <c r="Q331" s="39" t="str">
        <f t="shared" si="14"/>
        <v/>
      </c>
    </row>
    <row r="332" spans="1:17" x14ac:dyDescent="0.25">
      <c r="A332" s="14"/>
      <c r="B332" s="443"/>
      <c r="C332" s="444"/>
      <c r="D332" s="445"/>
      <c r="E332" s="446"/>
      <c r="F332" s="447"/>
      <c r="G332" s="448"/>
      <c r="H332" s="449"/>
      <c r="I332" s="14"/>
      <c r="N332" s="37" t="str">
        <f t="shared" ref="N332:N395" si="15">IF(OR($D332="", $G332=$L$5), "", $D332)</f>
        <v/>
      </c>
      <c r="P332" s="39" t="str">
        <f t="shared" ref="P332:P395" si="16">IF(AND(COUNTIF($B332:$F332, "")&lt;5, $D332="", $G332=""), "X", "")</f>
        <v/>
      </c>
      <c r="Q332" s="39" t="str">
        <f t="shared" ref="Q332:Q395" si="17">IF(AND($G332=$L$5, $H332=""), "X", "")</f>
        <v/>
      </c>
    </row>
    <row r="333" spans="1:17" x14ac:dyDescent="0.25">
      <c r="A333" s="14"/>
      <c r="B333" s="443"/>
      <c r="C333" s="444"/>
      <c r="D333" s="445"/>
      <c r="E333" s="446"/>
      <c r="F333" s="447"/>
      <c r="G333" s="448"/>
      <c r="H333" s="449"/>
      <c r="I333" s="14"/>
      <c r="N333" s="37" t="str">
        <f t="shared" si="15"/>
        <v/>
      </c>
      <c r="P333" s="39" t="str">
        <f t="shared" si="16"/>
        <v/>
      </c>
      <c r="Q333" s="39" t="str">
        <f t="shared" si="17"/>
        <v/>
      </c>
    </row>
    <row r="334" spans="1:17" x14ac:dyDescent="0.25">
      <c r="A334" s="14"/>
      <c r="B334" s="443"/>
      <c r="C334" s="444"/>
      <c r="D334" s="445"/>
      <c r="E334" s="446"/>
      <c r="F334" s="447"/>
      <c r="G334" s="448"/>
      <c r="H334" s="449"/>
      <c r="I334" s="14"/>
      <c r="N334" s="37" t="str">
        <f t="shared" si="15"/>
        <v/>
      </c>
      <c r="P334" s="39" t="str">
        <f t="shared" si="16"/>
        <v/>
      </c>
      <c r="Q334" s="39" t="str">
        <f t="shared" si="17"/>
        <v/>
      </c>
    </row>
    <row r="335" spans="1:17" x14ac:dyDescent="0.25">
      <c r="A335" s="14"/>
      <c r="B335" s="443"/>
      <c r="C335" s="444"/>
      <c r="D335" s="445"/>
      <c r="E335" s="446"/>
      <c r="F335" s="447"/>
      <c r="G335" s="448"/>
      <c r="H335" s="449"/>
      <c r="I335" s="14"/>
      <c r="N335" s="37" t="str">
        <f t="shared" si="15"/>
        <v/>
      </c>
      <c r="P335" s="39" t="str">
        <f t="shared" si="16"/>
        <v/>
      </c>
      <c r="Q335" s="39" t="str">
        <f t="shared" si="17"/>
        <v/>
      </c>
    </row>
    <row r="336" spans="1:17" x14ac:dyDescent="0.25">
      <c r="A336" s="14"/>
      <c r="B336" s="443"/>
      <c r="C336" s="444"/>
      <c r="D336" s="445"/>
      <c r="E336" s="446"/>
      <c r="F336" s="447"/>
      <c r="G336" s="448"/>
      <c r="H336" s="449"/>
      <c r="I336" s="14"/>
      <c r="N336" s="37" t="str">
        <f t="shared" si="15"/>
        <v/>
      </c>
      <c r="P336" s="39" t="str">
        <f t="shared" si="16"/>
        <v/>
      </c>
      <c r="Q336" s="39" t="str">
        <f t="shared" si="17"/>
        <v/>
      </c>
    </row>
    <row r="337" spans="1:17" x14ac:dyDescent="0.25">
      <c r="A337" s="14"/>
      <c r="B337" s="443"/>
      <c r="C337" s="444"/>
      <c r="D337" s="445"/>
      <c r="E337" s="446"/>
      <c r="F337" s="447"/>
      <c r="G337" s="448"/>
      <c r="H337" s="449"/>
      <c r="I337" s="14"/>
      <c r="N337" s="37" t="str">
        <f t="shared" si="15"/>
        <v/>
      </c>
      <c r="P337" s="39" t="str">
        <f t="shared" si="16"/>
        <v/>
      </c>
      <c r="Q337" s="39" t="str">
        <f t="shared" si="17"/>
        <v/>
      </c>
    </row>
    <row r="338" spans="1:17" x14ac:dyDescent="0.25">
      <c r="A338" s="14"/>
      <c r="B338" s="443"/>
      <c r="C338" s="444"/>
      <c r="D338" s="445"/>
      <c r="E338" s="446"/>
      <c r="F338" s="447"/>
      <c r="G338" s="448"/>
      <c r="H338" s="449"/>
      <c r="I338" s="14"/>
      <c r="N338" s="37" t="str">
        <f t="shared" si="15"/>
        <v/>
      </c>
      <c r="P338" s="39" t="str">
        <f t="shared" si="16"/>
        <v/>
      </c>
      <c r="Q338" s="39" t="str">
        <f t="shared" si="17"/>
        <v/>
      </c>
    </row>
    <row r="339" spans="1:17" x14ac:dyDescent="0.25">
      <c r="A339" s="14"/>
      <c r="B339" s="443"/>
      <c r="C339" s="444"/>
      <c r="D339" s="445"/>
      <c r="E339" s="446"/>
      <c r="F339" s="447"/>
      <c r="G339" s="448"/>
      <c r="H339" s="449"/>
      <c r="I339" s="14"/>
      <c r="N339" s="37" t="str">
        <f t="shared" si="15"/>
        <v/>
      </c>
      <c r="P339" s="39" t="str">
        <f t="shared" si="16"/>
        <v/>
      </c>
      <c r="Q339" s="39" t="str">
        <f t="shared" si="17"/>
        <v/>
      </c>
    </row>
    <row r="340" spans="1:17" x14ac:dyDescent="0.25">
      <c r="A340" s="14"/>
      <c r="B340" s="443"/>
      <c r="C340" s="444"/>
      <c r="D340" s="445"/>
      <c r="E340" s="446"/>
      <c r="F340" s="447"/>
      <c r="G340" s="448"/>
      <c r="H340" s="449"/>
      <c r="I340" s="14"/>
      <c r="N340" s="37" t="str">
        <f t="shared" si="15"/>
        <v/>
      </c>
      <c r="P340" s="39" t="str">
        <f t="shared" si="16"/>
        <v/>
      </c>
      <c r="Q340" s="39" t="str">
        <f t="shared" si="17"/>
        <v/>
      </c>
    </row>
    <row r="341" spans="1:17" x14ac:dyDescent="0.25">
      <c r="A341" s="14"/>
      <c r="B341" s="443"/>
      <c r="C341" s="444"/>
      <c r="D341" s="445"/>
      <c r="E341" s="446"/>
      <c r="F341" s="447"/>
      <c r="G341" s="448"/>
      <c r="H341" s="449"/>
      <c r="I341" s="14"/>
      <c r="N341" s="37" t="str">
        <f t="shared" si="15"/>
        <v/>
      </c>
      <c r="P341" s="39" t="str">
        <f t="shared" si="16"/>
        <v/>
      </c>
      <c r="Q341" s="39" t="str">
        <f t="shared" si="17"/>
        <v/>
      </c>
    </row>
    <row r="342" spans="1:17" x14ac:dyDescent="0.25">
      <c r="A342" s="14"/>
      <c r="B342" s="443"/>
      <c r="C342" s="444"/>
      <c r="D342" s="445"/>
      <c r="E342" s="446"/>
      <c r="F342" s="447"/>
      <c r="G342" s="448"/>
      <c r="H342" s="449"/>
      <c r="I342" s="14"/>
      <c r="N342" s="37" t="str">
        <f t="shared" si="15"/>
        <v/>
      </c>
      <c r="P342" s="39" t="str">
        <f t="shared" si="16"/>
        <v/>
      </c>
      <c r="Q342" s="39" t="str">
        <f t="shared" si="17"/>
        <v/>
      </c>
    </row>
    <row r="343" spans="1:17" x14ac:dyDescent="0.25">
      <c r="A343" s="14"/>
      <c r="B343" s="443"/>
      <c r="C343" s="444"/>
      <c r="D343" s="445"/>
      <c r="E343" s="446"/>
      <c r="F343" s="447"/>
      <c r="G343" s="448"/>
      <c r="H343" s="449"/>
      <c r="I343" s="14"/>
      <c r="N343" s="37" t="str">
        <f t="shared" si="15"/>
        <v/>
      </c>
      <c r="P343" s="39" t="str">
        <f t="shared" si="16"/>
        <v/>
      </c>
      <c r="Q343" s="39" t="str">
        <f t="shared" si="17"/>
        <v/>
      </c>
    </row>
    <row r="344" spans="1:17" x14ac:dyDescent="0.25">
      <c r="A344" s="14"/>
      <c r="B344" s="443"/>
      <c r="C344" s="444"/>
      <c r="D344" s="445"/>
      <c r="E344" s="446"/>
      <c r="F344" s="447"/>
      <c r="G344" s="448"/>
      <c r="H344" s="449"/>
      <c r="I344" s="14"/>
      <c r="N344" s="37" t="str">
        <f t="shared" si="15"/>
        <v/>
      </c>
      <c r="P344" s="39" t="str">
        <f t="shared" si="16"/>
        <v/>
      </c>
      <c r="Q344" s="39" t="str">
        <f t="shared" si="17"/>
        <v/>
      </c>
    </row>
    <row r="345" spans="1:17" x14ac:dyDescent="0.25">
      <c r="A345" s="14"/>
      <c r="B345" s="443"/>
      <c r="C345" s="444"/>
      <c r="D345" s="445"/>
      <c r="E345" s="446"/>
      <c r="F345" s="447"/>
      <c r="G345" s="448"/>
      <c r="H345" s="449"/>
      <c r="I345" s="14"/>
      <c r="N345" s="37" t="str">
        <f t="shared" si="15"/>
        <v/>
      </c>
      <c r="P345" s="39" t="str">
        <f t="shared" si="16"/>
        <v/>
      </c>
      <c r="Q345" s="39" t="str">
        <f t="shared" si="17"/>
        <v/>
      </c>
    </row>
    <row r="346" spans="1:17" x14ac:dyDescent="0.25">
      <c r="A346" s="14"/>
      <c r="B346" s="443"/>
      <c r="C346" s="444"/>
      <c r="D346" s="445"/>
      <c r="E346" s="446"/>
      <c r="F346" s="447"/>
      <c r="G346" s="448"/>
      <c r="H346" s="449"/>
      <c r="I346" s="14"/>
      <c r="N346" s="37" t="str">
        <f t="shared" si="15"/>
        <v/>
      </c>
      <c r="P346" s="39" t="str">
        <f t="shared" si="16"/>
        <v/>
      </c>
      <c r="Q346" s="39" t="str">
        <f t="shared" si="17"/>
        <v/>
      </c>
    </row>
    <row r="347" spans="1:17" x14ac:dyDescent="0.25">
      <c r="A347" s="14"/>
      <c r="B347" s="443"/>
      <c r="C347" s="444"/>
      <c r="D347" s="445"/>
      <c r="E347" s="446"/>
      <c r="F347" s="447"/>
      <c r="G347" s="448"/>
      <c r="H347" s="449"/>
      <c r="I347" s="14"/>
      <c r="N347" s="37" t="str">
        <f t="shared" si="15"/>
        <v/>
      </c>
      <c r="P347" s="39" t="str">
        <f t="shared" si="16"/>
        <v/>
      </c>
      <c r="Q347" s="39" t="str">
        <f t="shared" si="17"/>
        <v/>
      </c>
    </row>
    <row r="348" spans="1:17" x14ac:dyDescent="0.25">
      <c r="A348" s="14"/>
      <c r="B348" s="443"/>
      <c r="C348" s="444"/>
      <c r="D348" s="445"/>
      <c r="E348" s="446"/>
      <c r="F348" s="447"/>
      <c r="G348" s="448"/>
      <c r="H348" s="449"/>
      <c r="I348" s="14"/>
      <c r="N348" s="37" t="str">
        <f t="shared" si="15"/>
        <v/>
      </c>
      <c r="P348" s="39" t="str">
        <f t="shared" si="16"/>
        <v/>
      </c>
      <c r="Q348" s="39" t="str">
        <f t="shared" si="17"/>
        <v/>
      </c>
    </row>
    <row r="349" spans="1:17" x14ac:dyDescent="0.25">
      <c r="A349" s="14"/>
      <c r="B349" s="443"/>
      <c r="C349" s="444"/>
      <c r="D349" s="445"/>
      <c r="E349" s="446"/>
      <c r="F349" s="447"/>
      <c r="G349" s="448"/>
      <c r="H349" s="449"/>
      <c r="I349" s="14"/>
      <c r="N349" s="37" t="str">
        <f t="shared" si="15"/>
        <v/>
      </c>
      <c r="P349" s="39" t="str">
        <f t="shared" si="16"/>
        <v/>
      </c>
      <c r="Q349" s="39" t="str">
        <f t="shared" si="17"/>
        <v/>
      </c>
    </row>
    <row r="350" spans="1:17" x14ac:dyDescent="0.25">
      <c r="A350" s="14"/>
      <c r="B350" s="443"/>
      <c r="C350" s="444"/>
      <c r="D350" s="445"/>
      <c r="E350" s="446"/>
      <c r="F350" s="447"/>
      <c r="G350" s="448"/>
      <c r="H350" s="449"/>
      <c r="I350" s="14"/>
      <c r="N350" s="37" t="str">
        <f t="shared" si="15"/>
        <v/>
      </c>
      <c r="P350" s="39" t="str">
        <f t="shared" si="16"/>
        <v/>
      </c>
      <c r="Q350" s="39" t="str">
        <f t="shared" si="17"/>
        <v/>
      </c>
    </row>
    <row r="351" spans="1:17" x14ac:dyDescent="0.25">
      <c r="A351" s="14"/>
      <c r="B351" s="443"/>
      <c r="C351" s="444"/>
      <c r="D351" s="445"/>
      <c r="E351" s="446"/>
      <c r="F351" s="447"/>
      <c r="G351" s="448"/>
      <c r="H351" s="449"/>
      <c r="I351" s="14"/>
      <c r="N351" s="37" t="str">
        <f t="shared" si="15"/>
        <v/>
      </c>
      <c r="P351" s="39" t="str">
        <f t="shared" si="16"/>
        <v/>
      </c>
      <c r="Q351" s="39" t="str">
        <f t="shared" si="17"/>
        <v/>
      </c>
    </row>
    <row r="352" spans="1:17" x14ac:dyDescent="0.25">
      <c r="A352" s="14"/>
      <c r="B352" s="443"/>
      <c r="C352" s="444"/>
      <c r="D352" s="445"/>
      <c r="E352" s="446"/>
      <c r="F352" s="447"/>
      <c r="G352" s="448"/>
      <c r="H352" s="449"/>
      <c r="I352" s="14"/>
      <c r="N352" s="37" t="str">
        <f t="shared" si="15"/>
        <v/>
      </c>
      <c r="P352" s="39" t="str">
        <f t="shared" si="16"/>
        <v/>
      </c>
      <c r="Q352" s="39" t="str">
        <f t="shared" si="17"/>
        <v/>
      </c>
    </row>
    <row r="353" spans="1:17" x14ac:dyDescent="0.25">
      <c r="A353" s="14"/>
      <c r="B353" s="443"/>
      <c r="C353" s="444"/>
      <c r="D353" s="445"/>
      <c r="E353" s="446"/>
      <c r="F353" s="447"/>
      <c r="G353" s="448"/>
      <c r="H353" s="449"/>
      <c r="I353" s="14"/>
      <c r="N353" s="37" t="str">
        <f t="shared" si="15"/>
        <v/>
      </c>
      <c r="P353" s="39" t="str">
        <f t="shared" si="16"/>
        <v/>
      </c>
      <c r="Q353" s="39" t="str">
        <f t="shared" si="17"/>
        <v/>
      </c>
    </row>
    <row r="354" spans="1:17" x14ac:dyDescent="0.25">
      <c r="A354" s="14"/>
      <c r="B354" s="443"/>
      <c r="C354" s="444"/>
      <c r="D354" s="445"/>
      <c r="E354" s="446"/>
      <c r="F354" s="447"/>
      <c r="G354" s="448"/>
      <c r="H354" s="449"/>
      <c r="I354" s="14"/>
      <c r="N354" s="37" t="str">
        <f t="shared" si="15"/>
        <v/>
      </c>
      <c r="P354" s="39" t="str">
        <f t="shared" si="16"/>
        <v/>
      </c>
      <c r="Q354" s="39" t="str">
        <f t="shared" si="17"/>
        <v/>
      </c>
    </row>
    <row r="355" spans="1:17" x14ac:dyDescent="0.25">
      <c r="A355" s="14"/>
      <c r="B355" s="443"/>
      <c r="C355" s="444"/>
      <c r="D355" s="445"/>
      <c r="E355" s="446"/>
      <c r="F355" s="447"/>
      <c r="G355" s="448"/>
      <c r="H355" s="449"/>
      <c r="I355" s="14"/>
      <c r="N355" s="37" t="str">
        <f t="shared" si="15"/>
        <v/>
      </c>
      <c r="P355" s="39" t="str">
        <f t="shared" si="16"/>
        <v/>
      </c>
      <c r="Q355" s="39" t="str">
        <f t="shared" si="17"/>
        <v/>
      </c>
    </row>
    <row r="356" spans="1:17" x14ac:dyDescent="0.25">
      <c r="A356" s="14"/>
      <c r="B356" s="443"/>
      <c r="C356" s="444"/>
      <c r="D356" s="445"/>
      <c r="E356" s="446"/>
      <c r="F356" s="447"/>
      <c r="G356" s="448"/>
      <c r="H356" s="449"/>
      <c r="I356" s="14"/>
      <c r="N356" s="37" t="str">
        <f t="shared" si="15"/>
        <v/>
      </c>
      <c r="P356" s="39" t="str">
        <f t="shared" si="16"/>
        <v/>
      </c>
      <c r="Q356" s="39" t="str">
        <f t="shared" si="17"/>
        <v/>
      </c>
    </row>
    <row r="357" spans="1:17" x14ac:dyDescent="0.25">
      <c r="A357" s="14"/>
      <c r="B357" s="443"/>
      <c r="C357" s="444"/>
      <c r="D357" s="445"/>
      <c r="E357" s="446"/>
      <c r="F357" s="447"/>
      <c r="G357" s="448"/>
      <c r="H357" s="449"/>
      <c r="I357" s="14"/>
      <c r="N357" s="37" t="str">
        <f t="shared" si="15"/>
        <v/>
      </c>
      <c r="P357" s="39" t="str">
        <f t="shared" si="16"/>
        <v/>
      </c>
      <c r="Q357" s="39" t="str">
        <f t="shared" si="17"/>
        <v/>
      </c>
    </row>
    <row r="358" spans="1:17" x14ac:dyDescent="0.25">
      <c r="A358" s="14"/>
      <c r="B358" s="443"/>
      <c r="C358" s="444"/>
      <c r="D358" s="445"/>
      <c r="E358" s="446"/>
      <c r="F358" s="447"/>
      <c r="G358" s="448"/>
      <c r="H358" s="449"/>
      <c r="I358" s="14"/>
      <c r="N358" s="37" t="str">
        <f t="shared" si="15"/>
        <v/>
      </c>
      <c r="P358" s="39" t="str">
        <f t="shared" si="16"/>
        <v/>
      </c>
      <c r="Q358" s="39" t="str">
        <f t="shared" si="17"/>
        <v/>
      </c>
    </row>
    <row r="359" spans="1:17" x14ac:dyDescent="0.25">
      <c r="A359" s="14"/>
      <c r="B359" s="443"/>
      <c r="C359" s="444"/>
      <c r="D359" s="445"/>
      <c r="E359" s="446"/>
      <c r="F359" s="447"/>
      <c r="G359" s="448"/>
      <c r="H359" s="449"/>
      <c r="I359" s="14"/>
      <c r="N359" s="37" t="str">
        <f t="shared" si="15"/>
        <v/>
      </c>
      <c r="P359" s="39" t="str">
        <f t="shared" si="16"/>
        <v/>
      </c>
      <c r="Q359" s="39" t="str">
        <f t="shared" si="17"/>
        <v/>
      </c>
    </row>
    <row r="360" spans="1:17" x14ac:dyDescent="0.25">
      <c r="A360" s="14"/>
      <c r="B360" s="443"/>
      <c r="C360" s="444"/>
      <c r="D360" s="445"/>
      <c r="E360" s="446"/>
      <c r="F360" s="447"/>
      <c r="G360" s="448"/>
      <c r="H360" s="449"/>
      <c r="I360" s="14"/>
      <c r="N360" s="37" t="str">
        <f t="shared" si="15"/>
        <v/>
      </c>
      <c r="P360" s="39" t="str">
        <f t="shared" si="16"/>
        <v/>
      </c>
      <c r="Q360" s="39" t="str">
        <f t="shared" si="17"/>
        <v/>
      </c>
    </row>
    <row r="361" spans="1:17" x14ac:dyDescent="0.25">
      <c r="A361" s="14"/>
      <c r="B361" s="443"/>
      <c r="C361" s="444"/>
      <c r="D361" s="445"/>
      <c r="E361" s="446"/>
      <c r="F361" s="447"/>
      <c r="G361" s="448"/>
      <c r="H361" s="449"/>
      <c r="I361" s="14"/>
      <c r="N361" s="37" t="str">
        <f t="shared" si="15"/>
        <v/>
      </c>
      <c r="P361" s="39" t="str">
        <f t="shared" si="16"/>
        <v/>
      </c>
      <c r="Q361" s="39" t="str">
        <f t="shared" si="17"/>
        <v/>
      </c>
    </row>
    <row r="362" spans="1:17" x14ac:dyDescent="0.25">
      <c r="A362" s="14"/>
      <c r="B362" s="443"/>
      <c r="C362" s="444"/>
      <c r="D362" s="445"/>
      <c r="E362" s="446"/>
      <c r="F362" s="447"/>
      <c r="G362" s="448"/>
      <c r="H362" s="449"/>
      <c r="I362" s="14"/>
      <c r="N362" s="37" t="str">
        <f t="shared" si="15"/>
        <v/>
      </c>
      <c r="P362" s="39" t="str">
        <f t="shared" si="16"/>
        <v/>
      </c>
      <c r="Q362" s="39" t="str">
        <f t="shared" si="17"/>
        <v/>
      </c>
    </row>
    <row r="363" spans="1:17" x14ac:dyDescent="0.25">
      <c r="A363" s="14"/>
      <c r="B363" s="443"/>
      <c r="C363" s="444"/>
      <c r="D363" s="445"/>
      <c r="E363" s="446"/>
      <c r="F363" s="447"/>
      <c r="G363" s="448"/>
      <c r="H363" s="449"/>
      <c r="I363" s="14"/>
      <c r="N363" s="37" t="str">
        <f t="shared" si="15"/>
        <v/>
      </c>
      <c r="P363" s="39" t="str">
        <f t="shared" si="16"/>
        <v/>
      </c>
      <c r="Q363" s="39" t="str">
        <f t="shared" si="17"/>
        <v/>
      </c>
    </row>
    <row r="364" spans="1:17" x14ac:dyDescent="0.25">
      <c r="A364" s="14"/>
      <c r="B364" s="443"/>
      <c r="C364" s="444"/>
      <c r="D364" s="445"/>
      <c r="E364" s="446"/>
      <c r="F364" s="447"/>
      <c r="G364" s="448"/>
      <c r="H364" s="449"/>
      <c r="I364" s="14"/>
      <c r="N364" s="37" t="str">
        <f t="shared" si="15"/>
        <v/>
      </c>
      <c r="P364" s="39" t="str">
        <f t="shared" si="16"/>
        <v/>
      </c>
      <c r="Q364" s="39" t="str">
        <f t="shared" si="17"/>
        <v/>
      </c>
    </row>
    <row r="365" spans="1:17" x14ac:dyDescent="0.25">
      <c r="A365" s="14"/>
      <c r="B365" s="443"/>
      <c r="C365" s="444"/>
      <c r="D365" s="445"/>
      <c r="E365" s="446"/>
      <c r="F365" s="447"/>
      <c r="G365" s="448"/>
      <c r="H365" s="449"/>
      <c r="I365" s="14"/>
      <c r="N365" s="37" t="str">
        <f t="shared" si="15"/>
        <v/>
      </c>
      <c r="P365" s="39" t="str">
        <f t="shared" si="16"/>
        <v/>
      </c>
      <c r="Q365" s="39" t="str">
        <f t="shared" si="17"/>
        <v/>
      </c>
    </row>
    <row r="366" spans="1:17" x14ac:dyDescent="0.25">
      <c r="A366" s="14"/>
      <c r="B366" s="443"/>
      <c r="C366" s="444"/>
      <c r="D366" s="445"/>
      <c r="E366" s="446"/>
      <c r="F366" s="447"/>
      <c r="G366" s="448"/>
      <c r="H366" s="449"/>
      <c r="I366" s="14"/>
      <c r="N366" s="37" t="str">
        <f t="shared" si="15"/>
        <v/>
      </c>
      <c r="P366" s="39" t="str">
        <f t="shared" si="16"/>
        <v/>
      </c>
      <c r="Q366" s="39" t="str">
        <f t="shared" si="17"/>
        <v/>
      </c>
    </row>
    <row r="367" spans="1:17" x14ac:dyDescent="0.25">
      <c r="A367" s="14"/>
      <c r="B367" s="443"/>
      <c r="C367" s="444"/>
      <c r="D367" s="445"/>
      <c r="E367" s="446"/>
      <c r="F367" s="447"/>
      <c r="G367" s="448"/>
      <c r="H367" s="449"/>
      <c r="I367" s="14"/>
      <c r="N367" s="37" t="str">
        <f t="shared" si="15"/>
        <v/>
      </c>
      <c r="P367" s="39" t="str">
        <f t="shared" si="16"/>
        <v/>
      </c>
      <c r="Q367" s="39" t="str">
        <f t="shared" si="17"/>
        <v/>
      </c>
    </row>
    <row r="368" spans="1:17" x14ac:dyDescent="0.25">
      <c r="A368" s="14"/>
      <c r="B368" s="443"/>
      <c r="C368" s="444"/>
      <c r="D368" s="445"/>
      <c r="E368" s="446"/>
      <c r="F368" s="447"/>
      <c r="G368" s="448"/>
      <c r="H368" s="449"/>
      <c r="I368" s="14"/>
      <c r="N368" s="37" t="str">
        <f t="shared" si="15"/>
        <v/>
      </c>
      <c r="P368" s="39" t="str">
        <f t="shared" si="16"/>
        <v/>
      </c>
      <c r="Q368" s="39" t="str">
        <f t="shared" si="17"/>
        <v/>
      </c>
    </row>
    <row r="369" spans="1:17" x14ac:dyDescent="0.25">
      <c r="A369" s="14"/>
      <c r="B369" s="443"/>
      <c r="C369" s="444"/>
      <c r="D369" s="445"/>
      <c r="E369" s="446"/>
      <c r="F369" s="447"/>
      <c r="G369" s="448"/>
      <c r="H369" s="449"/>
      <c r="I369" s="14"/>
      <c r="N369" s="37" t="str">
        <f t="shared" si="15"/>
        <v/>
      </c>
      <c r="P369" s="39" t="str">
        <f t="shared" si="16"/>
        <v/>
      </c>
      <c r="Q369" s="39" t="str">
        <f t="shared" si="17"/>
        <v/>
      </c>
    </row>
    <row r="370" spans="1:17" x14ac:dyDescent="0.25">
      <c r="A370" s="14"/>
      <c r="B370" s="443"/>
      <c r="C370" s="444"/>
      <c r="D370" s="445"/>
      <c r="E370" s="446"/>
      <c r="F370" s="447"/>
      <c r="G370" s="448"/>
      <c r="H370" s="449"/>
      <c r="I370" s="14"/>
      <c r="N370" s="37" t="str">
        <f t="shared" si="15"/>
        <v/>
      </c>
      <c r="P370" s="39" t="str">
        <f t="shared" si="16"/>
        <v/>
      </c>
      <c r="Q370" s="39" t="str">
        <f t="shared" si="17"/>
        <v/>
      </c>
    </row>
    <row r="371" spans="1:17" x14ac:dyDescent="0.25">
      <c r="A371" s="14"/>
      <c r="B371" s="443"/>
      <c r="C371" s="444"/>
      <c r="D371" s="445"/>
      <c r="E371" s="446"/>
      <c r="F371" s="447"/>
      <c r="G371" s="448"/>
      <c r="H371" s="449"/>
      <c r="I371" s="14"/>
      <c r="N371" s="37" t="str">
        <f t="shared" si="15"/>
        <v/>
      </c>
      <c r="P371" s="39" t="str">
        <f t="shared" si="16"/>
        <v/>
      </c>
      <c r="Q371" s="39" t="str">
        <f t="shared" si="17"/>
        <v/>
      </c>
    </row>
    <row r="372" spans="1:17" x14ac:dyDescent="0.25">
      <c r="A372" s="14"/>
      <c r="B372" s="443"/>
      <c r="C372" s="444"/>
      <c r="D372" s="445"/>
      <c r="E372" s="446"/>
      <c r="F372" s="447"/>
      <c r="G372" s="448"/>
      <c r="H372" s="449"/>
      <c r="I372" s="14"/>
      <c r="N372" s="37" t="str">
        <f t="shared" si="15"/>
        <v/>
      </c>
      <c r="P372" s="39" t="str">
        <f t="shared" si="16"/>
        <v/>
      </c>
      <c r="Q372" s="39" t="str">
        <f t="shared" si="17"/>
        <v/>
      </c>
    </row>
    <row r="373" spans="1:17" x14ac:dyDescent="0.25">
      <c r="A373" s="14"/>
      <c r="B373" s="443"/>
      <c r="C373" s="444"/>
      <c r="D373" s="445"/>
      <c r="E373" s="446"/>
      <c r="F373" s="447"/>
      <c r="G373" s="448"/>
      <c r="H373" s="449"/>
      <c r="I373" s="14"/>
      <c r="N373" s="37" t="str">
        <f t="shared" si="15"/>
        <v/>
      </c>
      <c r="P373" s="39" t="str">
        <f t="shared" si="16"/>
        <v/>
      </c>
      <c r="Q373" s="39" t="str">
        <f t="shared" si="17"/>
        <v/>
      </c>
    </row>
    <row r="374" spans="1:17" x14ac:dyDescent="0.25">
      <c r="A374" s="14"/>
      <c r="B374" s="443"/>
      <c r="C374" s="444"/>
      <c r="D374" s="445"/>
      <c r="E374" s="446"/>
      <c r="F374" s="447"/>
      <c r="G374" s="448"/>
      <c r="H374" s="449"/>
      <c r="I374" s="14"/>
      <c r="N374" s="37" t="str">
        <f t="shared" si="15"/>
        <v/>
      </c>
      <c r="P374" s="39" t="str">
        <f t="shared" si="16"/>
        <v/>
      </c>
      <c r="Q374" s="39" t="str">
        <f t="shared" si="17"/>
        <v/>
      </c>
    </row>
    <row r="375" spans="1:17" x14ac:dyDescent="0.25">
      <c r="A375" s="14"/>
      <c r="B375" s="443"/>
      <c r="C375" s="444"/>
      <c r="D375" s="445"/>
      <c r="E375" s="446"/>
      <c r="F375" s="447"/>
      <c r="G375" s="448"/>
      <c r="H375" s="449"/>
      <c r="I375" s="14"/>
      <c r="N375" s="37" t="str">
        <f t="shared" si="15"/>
        <v/>
      </c>
      <c r="P375" s="39" t="str">
        <f t="shared" si="16"/>
        <v/>
      </c>
      <c r="Q375" s="39" t="str">
        <f t="shared" si="17"/>
        <v/>
      </c>
    </row>
    <row r="376" spans="1:17" x14ac:dyDescent="0.25">
      <c r="A376" s="14"/>
      <c r="B376" s="443"/>
      <c r="C376" s="444"/>
      <c r="D376" s="445"/>
      <c r="E376" s="446"/>
      <c r="F376" s="447"/>
      <c r="G376" s="448"/>
      <c r="H376" s="449"/>
      <c r="I376" s="14"/>
      <c r="N376" s="37" t="str">
        <f t="shared" si="15"/>
        <v/>
      </c>
      <c r="P376" s="39" t="str">
        <f t="shared" si="16"/>
        <v/>
      </c>
      <c r="Q376" s="39" t="str">
        <f t="shared" si="17"/>
        <v/>
      </c>
    </row>
    <row r="377" spans="1:17" x14ac:dyDescent="0.25">
      <c r="A377" s="14"/>
      <c r="B377" s="443"/>
      <c r="C377" s="444"/>
      <c r="D377" s="445"/>
      <c r="E377" s="446"/>
      <c r="F377" s="447"/>
      <c r="G377" s="448"/>
      <c r="H377" s="449"/>
      <c r="I377" s="14"/>
      <c r="N377" s="37" t="str">
        <f t="shared" si="15"/>
        <v/>
      </c>
      <c r="P377" s="39" t="str">
        <f t="shared" si="16"/>
        <v/>
      </c>
      <c r="Q377" s="39" t="str">
        <f t="shared" si="17"/>
        <v/>
      </c>
    </row>
    <row r="378" spans="1:17" x14ac:dyDescent="0.25">
      <c r="A378" s="14"/>
      <c r="B378" s="443"/>
      <c r="C378" s="444"/>
      <c r="D378" s="445"/>
      <c r="E378" s="446"/>
      <c r="F378" s="447"/>
      <c r="G378" s="448"/>
      <c r="H378" s="449"/>
      <c r="I378" s="14"/>
      <c r="N378" s="37" t="str">
        <f t="shared" si="15"/>
        <v/>
      </c>
      <c r="P378" s="39" t="str">
        <f t="shared" si="16"/>
        <v/>
      </c>
      <c r="Q378" s="39" t="str">
        <f t="shared" si="17"/>
        <v/>
      </c>
    </row>
    <row r="379" spans="1:17" x14ac:dyDescent="0.25">
      <c r="A379" s="14"/>
      <c r="B379" s="443"/>
      <c r="C379" s="444"/>
      <c r="D379" s="445"/>
      <c r="E379" s="446"/>
      <c r="F379" s="447"/>
      <c r="G379" s="448"/>
      <c r="H379" s="449"/>
      <c r="I379" s="14"/>
      <c r="N379" s="37" t="str">
        <f t="shared" si="15"/>
        <v/>
      </c>
      <c r="P379" s="39" t="str">
        <f t="shared" si="16"/>
        <v/>
      </c>
      <c r="Q379" s="39" t="str">
        <f t="shared" si="17"/>
        <v/>
      </c>
    </row>
    <row r="380" spans="1:17" x14ac:dyDescent="0.25">
      <c r="A380" s="14"/>
      <c r="B380" s="443"/>
      <c r="C380" s="444"/>
      <c r="D380" s="445"/>
      <c r="E380" s="446"/>
      <c r="F380" s="447"/>
      <c r="G380" s="448"/>
      <c r="H380" s="449"/>
      <c r="I380" s="14"/>
      <c r="N380" s="37" t="str">
        <f t="shared" si="15"/>
        <v/>
      </c>
      <c r="P380" s="39" t="str">
        <f t="shared" si="16"/>
        <v/>
      </c>
      <c r="Q380" s="39" t="str">
        <f t="shared" si="17"/>
        <v/>
      </c>
    </row>
    <row r="381" spans="1:17" x14ac:dyDescent="0.25">
      <c r="A381" s="14"/>
      <c r="B381" s="443"/>
      <c r="C381" s="444"/>
      <c r="D381" s="445"/>
      <c r="E381" s="446"/>
      <c r="F381" s="447"/>
      <c r="G381" s="448"/>
      <c r="H381" s="449"/>
      <c r="I381" s="14"/>
      <c r="N381" s="37" t="str">
        <f t="shared" si="15"/>
        <v/>
      </c>
      <c r="P381" s="39" t="str">
        <f t="shared" si="16"/>
        <v/>
      </c>
      <c r="Q381" s="39" t="str">
        <f t="shared" si="17"/>
        <v/>
      </c>
    </row>
    <row r="382" spans="1:17" x14ac:dyDescent="0.25">
      <c r="A382" s="14"/>
      <c r="B382" s="443"/>
      <c r="C382" s="444"/>
      <c r="D382" s="445"/>
      <c r="E382" s="446"/>
      <c r="F382" s="447"/>
      <c r="G382" s="448"/>
      <c r="H382" s="449"/>
      <c r="I382" s="14"/>
      <c r="N382" s="37" t="str">
        <f t="shared" si="15"/>
        <v/>
      </c>
      <c r="P382" s="39" t="str">
        <f t="shared" si="16"/>
        <v/>
      </c>
      <c r="Q382" s="39" t="str">
        <f t="shared" si="17"/>
        <v/>
      </c>
    </row>
    <row r="383" spans="1:17" x14ac:dyDescent="0.25">
      <c r="A383" s="14"/>
      <c r="B383" s="443"/>
      <c r="C383" s="444"/>
      <c r="D383" s="445"/>
      <c r="E383" s="446"/>
      <c r="F383" s="447"/>
      <c r="G383" s="448"/>
      <c r="H383" s="449"/>
      <c r="I383" s="14"/>
      <c r="N383" s="37" t="str">
        <f t="shared" si="15"/>
        <v/>
      </c>
      <c r="P383" s="39" t="str">
        <f t="shared" si="16"/>
        <v/>
      </c>
      <c r="Q383" s="39" t="str">
        <f t="shared" si="17"/>
        <v/>
      </c>
    </row>
    <row r="384" spans="1:17" x14ac:dyDescent="0.25">
      <c r="A384" s="14"/>
      <c r="B384" s="443"/>
      <c r="C384" s="444"/>
      <c r="D384" s="445"/>
      <c r="E384" s="446"/>
      <c r="F384" s="447"/>
      <c r="G384" s="448"/>
      <c r="H384" s="449"/>
      <c r="I384" s="14"/>
      <c r="N384" s="37" t="str">
        <f t="shared" si="15"/>
        <v/>
      </c>
      <c r="P384" s="39" t="str">
        <f t="shared" si="16"/>
        <v/>
      </c>
      <c r="Q384" s="39" t="str">
        <f t="shared" si="17"/>
        <v/>
      </c>
    </row>
    <row r="385" spans="1:17" x14ac:dyDescent="0.25">
      <c r="A385" s="14"/>
      <c r="B385" s="443"/>
      <c r="C385" s="444"/>
      <c r="D385" s="445"/>
      <c r="E385" s="446"/>
      <c r="F385" s="447"/>
      <c r="G385" s="448"/>
      <c r="H385" s="449"/>
      <c r="I385" s="14"/>
      <c r="N385" s="37" t="str">
        <f t="shared" si="15"/>
        <v/>
      </c>
      <c r="P385" s="39" t="str">
        <f t="shared" si="16"/>
        <v/>
      </c>
      <c r="Q385" s="39" t="str">
        <f t="shared" si="17"/>
        <v/>
      </c>
    </row>
    <row r="386" spans="1:17" x14ac:dyDescent="0.25">
      <c r="A386" s="14"/>
      <c r="B386" s="443"/>
      <c r="C386" s="444"/>
      <c r="D386" s="445"/>
      <c r="E386" s="446"/>
      <c r="F386" s="447"/>
      <c r="G386" s="448"/>
      <c r="H386" s="449"/>
      <c r="I386" s="14"/>
      <c r="N386" s="37" t="str">
        <f t="shared" si="15"/>
        <v/>
      </c>
      <c r="P386" s="39" t="str">
        <f t="shared" si="16"/>
        <v/>
      </c>
      <c r="Q386" s="39" t="str">
        <f t="shared" si="17"/>
        <v/>
      </c>
    </row>
    <row r="387" spans="1:17" x14ac:dyDescent="0.25">
      <c r="A387" s="14"/>
      <c r="B387" s="443"/>
      <c r="C387" s="444"/>
      <c r="D387" s="445"/>
      <c r="E387" s="446"/>
      <c r="F387" s="447"/>
      <c r="G387" s="448"/>
      <c r="H387" s="449"/>
      <c r="I387" s="14"/>
      <c r="N387" s="37" t="str">
        <f t="shared" si="15"/>
        <v/>
      </c>
      <c r="P387" s="39" t="str">
        <f t="shared" si="16"/>
        <v/>
      </c>
      <c r="Q387" s="39" t="str">
        <f t="shared" si="17"/>
        <v/>
      </c>
    </row>
    <row r="388" spans="1:17" x14ac:dyDescent="0.25">
      <c r="A388" s="14"/>
      <c r="B388" s="443"/>
      <c r="C388" s="444"/>
      <c r="D388" s="445"/>
      <c r="E388" s="446"/>
      <c r="F388" s="447"/>
      <c r="G388" s="448"/>
      <c r="H388" s="449"/>
      <c r="I388" s="14"/>
      <c r="N388" s="37" t="str">
        <f t="shared" si="15"/>
        <v/>
      </c>
      <c r="P388" s="39" t="str">
        <f t="shared" si="16"/>
        <v/>
      </c>
      <c r="Q388" s="39" t="str">
        <f t="shared" si="17"/>
        <v/>
      </c>
    </row>
    <row r="389" spans="1:17" x14ac:dyDescent="0.25">
      <c r="A389" s="14"/>
      <c r="B389" s="443"/>
      <c r="C389" s="444"/>
      <c r="D389" s="445"/>
      <c r="E389" s="446"/>
      <c r="F389" s="447"/>
      <c r="G389" s="448"/>
      <c r="H389" s="449"/>
      <c r="I389" s="14"/>
      <c r="N389" s="37" t="str">
        <f t="shared" si="15"/>
        <v/>
      </c>
      <c r="P389" s="39" t="str">
        <f t="shared" si="16"/>
        <v/>
      </c>
      <c r="Q389" s="39" t="str">
        <f t="shared" si="17"/>
        <v/>
      </c>
    </row>
    <row r="390" spans="1:17" x14ac:dyDescent="0.25">
      <c r="A390" s="14"/>
      <c r="B390" s="443"/>
      <c r="C390" s="444"/>
      <c r="D390" s="445"/>
      <c r="E390" s="446"/>
      <c r="F390" s="447"/>
      <c r="G390" s="448"/>
      <c r="H390" s="449"/>
      <c r="I390" s="14"/>
      <c r="N390" s="37" t="str">
        <f t="shared" si="15"/>
        <v/>
      </c>
      <c r="P390" s="39" t="str">
        <f t="shared" si="16"/>
        <v/>
      </c>
      <c r="Q390" s="39" t="str">
        <f t="shared" si="17"/>
        <v/>
      </c>
    </row>
    <row r="391" spans="1:17" x14ac:dyDescent="0.25">
      <c r="A391" s="14"/>
      <c r="B391" s="443"/>
      <c r="C391" s="444"/>
      <c r="D391" s="445"/>
      <c r="E391" s="446"/>
      <c r="F391" s="447"/>
      <c r="G391" s="448"/>
      <c r="H391" s="449"/>
      <c r="I391" s="14"/>
      <c r="N391" s="37" t="str">
        <f t="shared" si="15"/>
        <v/>
      </c>
      <c r="P391" s="39" t="str">
        <f t="shared" si="16"/>
        <v/>
      </c>
      <c r="Q391" s="39" t="str">
        <f t="shared" si="17"/>
        <v/>
      </c>
    </row>
    <row r="392" spans="1:17" x14ac:dyDescent="0.25">
      <c r="A392" s="14"/>
      <c r="B392" s="443"/>
      <c r="C392" s="444"/>
      <c r="D392" s="445"/>
      <c r="E392" s="446"/>
      <c r="F392" s="447"/>
      <c r="G392" s="448"/>
      <c r="H392" s="449"/>
      <c r="I392" s="14"/>
      <c r="N392" s="37" t="str">
        <f t="shared" si="15"/>
        <v/>
      </c>
      <c r="P392" s="39" t="str">
        <f t="shared" si="16"/>
        <v/>
      </c>
      <c r="Q392" s="39" t="str">
        <f t="shared" si="17"/>
        <v/>
      </c>
    </row>
    <row r="393" spans="1:17" x14ac:dyDescent="0.25">
      <c r="A393" s="14"/>
      <c r="B393" s="443"/>
      <c r="C393" s="444"/>
      <c r="D393" s="445"/>
      <c r="E393" s="446"/>
      <c r="F393" s="447"/>
      <c r="G393" s="448"/>
      <c r="H393" s="449"/>
      <c r="I393" s="14"/>
      <c r="N393" s="37" t="str">
        <f t="shared" si="15"/>
        <v/>
      </c>
      <c r="P393" s="39" t="str">
        <f t="shared" si="16"/>
        <v/>
      </c>
      <c r="Q393" s="39" t="str">
        <f t="shared" si="17"/>
        <v/>
      </c>
    </row>
    <row r="394" spans="1:17" x14ac:dyDescent="0.25">
      <c r="A394" s="14"/>
      <c r="B394" s="443"/>
      <c r="C394" s="444"/>
      <c r="D394" s="445"/>
      <c r="E394" s="446"/>
      <c r="F394" s="447"/>
      <c r="G394" s="448"/>
      <c r="H394" s="449"/>
      <c r="I394" s="14"/>
      <c r="N394" s="37" t="str">
        <f t="shared" si="15"/>
        <v/>
      </c>
      <c r="P394" s="39" t="str">
        <f t="shared" si="16"/>
        <v/>
      </c>
      <c r="Q394" s="39" t="str">
        <f t="shared" si="17"/>
        <v/>
      </c>
    </row>
    <row r="395" spans="1:17" x14ac:dyDescent="0.25">
      <c r="A395" s="14"/>
      <c r="B395" s="443"/>
      <c r="C395" s="444"/>
      <c r="D395" s="445"/>
      <c r="E395" s="446"/>
      <c r="F395" s="447"/>
      <c r="G395" s="448"/>
      <c r="H395" s="449"/>
      <c r="I395" s="14"/>
      <c r="N395" s="37" t="str">
        <f t="shared" si="15"/>
        <v/>
      </c>
      <c r="P395" s="39" t="str">
        <f t="shared" si="16"/>
        <v/>
      </c>
      <c r="Q395" s="39" t="str">
        <f t="shared" si="17"/>
        <v/>
      </c>
    </row>
    <row r="396" spans="1:17" x14ac:dyDescent="0.25">
      <c r="A396" s="14"/>
      <c r="B396" s="443"/>
      <c r="C396" s="444"/>
      <c r="D396" s="445"/>
      <c r="E396" s="446"/>
      <c r="F396" s="447"/>
      <c r="G396" s="448"/>
      <c r="H396" s="449"/>
      <c r="I396" s="14"/>
      <c r="N396" s="37" t="str">
        <f t="shared" ref="N396:N459" si="18">IF(OR($D396="", $G396=$L$5), "", $D396)</f>
        <v/>
      </c>
      <c r="P396" s="39" t="str">
        <f t="shared" ref="P396:P459" si="19">IF(AND(COUNTIF($B396:$F396, "")&lt;5, $D396="", $G396=""), "X", "")</f>
        <v/>
      </c>
      <c r="Q396" s="39" t="str">
        <f t="shared" ref="Q396:Q459" si="20">IF(AND($G396=$L$5, $H396=""), "X", "")</f>
        <v/>
      </c>
    </row>
    <row r="397" spans="1:17" x14ac:dyDescent="0.25">
      <c r="A397" s="14"/>
      <c r="B397" s="443"/>
      <c r="C397" s="444"/>
      <c r="D397" s="445"/>
      <c r="E397" s="446"/>
      <c r="F397" s="447"/>
      <c r="G397" s="448"/>
      <c r="H397" s="449"/>
      <c r="I397" s="14"/>
      <c r="N397" s="37" t="str">
        <f t="shared" si="18"/>
        <v/>
      </c>
      <c r="P397" s="39" t="str">
        <f t="shared" si="19"/>
        <v/>
      </c>
      <c r="Q397" s="39" t="str">
        <f t="shared" si="20"/>
        <v/>
      </c>
    </row>
    <row r="398" spans="1:17" x14ac:dyDescent="0.25">
      <c r="A398" s="14"/>
      <c r="B398" s="443"/>
      <c r="C398" s="444"/>
      <c r="D398" s="445"/>
      <c r="E398" s="446"/>
      <c r="F398" s="447"/>
      <c r="G398" s="448"/>
      <c r="H398" s="449"/>
      <c r="I398" s="14"/>
      <c r="N398" s="37" t="str">
        <f t="shared" si="18"/>
        <v/>
      </c>
      <c r="P398" s="39" t="str">
        <f t="shared" si="19"/>
        <v/>
      </c>
      <c r="Q398" s="39" t="str">
        <f t="shared" si="20"/>
        <v/>
      </c>
    </row>
    <row r="399" spans="1:17" x14ac:dyDescent="0.25">
      <c r="A399" s="14"/>
      <c r="B399" s="443"/>
      <c r="C399" s="444"/>
      <c r="D399" s="445"/>
      <c r="E399" s="446"/>
      <c r="F399" s="447"/>
      <c r="G399" s="448"/>
      <c r="H399" s="449"/>
      <c r="I399" s="14"/>
      <c r="N399" s="37" t="str">
        <f t="shared" si="18"/>
        <v/>
      </c>
      <c r="P399" s="39" t="str">
        <f t="shared" si="19"/>
        <v/>
      </c>
      <c r="Q399" s="39" t="str">
        <f t="shared" si="20"/>
        <v/>
      </c>
    </row>
    <row r="400" spans="1:17" x14ac:dyDescent="0.25">
      <c r="A400" s="14"/>
      <c r="B400" s="443"/>
      <c r="C400" s="444"/>
      <c r="D400" s="445"/>
      <c r="E400" s="446"/>
      <c r="F400" s="447"/>
      <c r="G400" s="448"/>
      <c r="H400" s="449"/>
      <c r="I400" s="14"/>
      <c r="N400" s="37" t="str">
        <f t="shared" si="18"/>
        <v/>
      </c>
      <c r="P400" s="39" t="str">
        <f t="shared" si="19"/>
        <v/>
      </c>
      <c r="Q400" s="39" t="str">
        <f t="shared" si="20"/>
        <v/>
      </c>
    </row>
    <row r="401" spans="1:17" x14ac:dyDescent="0.25">
      <c r="A401" s="14"/>
      <c r="B401" s="443"/>
      <c r="C401" s="444"/>
      <c r="D401" s="445"/>
      <c r="E401" s="446"/>
      <c r="F401" s="447"/>
      <c r="G401" s="448"/>
      <c r="H401" s="449"/>
      <c r="I401" s="14"/>
      <c r="N401" s="37" t="str">
        <f t="shared" si="18"/>
        <v/>
      </c>
      <c r="P401" s="39" t="str">
        <f t="shared" si="19"/>
        <v/>
      </c>
      <c r="Q401" s="39" t="str">
        <f t="shared" si="20"/>
        <v/>
      </c>
    </row>
    <row r="402" spans="1:17" x14ac:dyDescent="0.25">
      <c r="A402" s="14"/>
      <c r="B402" s="443"/>
      <c r="C402" s="444"/>
      <c r="D402" s="445"/>
      <c r="E402" s="446"/>
      <c r="F402" s="447"/>
      <c r="G402" s="448"/>
      <c r="H402" s="449"/>
      <c r="I402" s="14"/>
      <c r="N402" s="37" t="str">
        <f t="shared" si="18"/>
        <v/>
      </c>
      <c r="P402" s="39" t="str">
        <f t="shared" si="19"/>
        <v/>
      </c>
      <c r="Q402" s="39" t="str">
        <f t="shared" si="20"/>
        <v/>
      </c>
    </row>
    <row r="403" spans="1:17" x14ac:dyDescent="0.25">
      <c r="A403" s="14"/>
      <c r="B403" s="443"/>
      <c r="C403" s="444"/>
      <c r="D403" s="445"/>
      <c r="E403" s="446"/>
      <c r="F403" s="447"/>
      <c r="G403" s="448"/>
      <c r="H403" s="449"/>
      <c r="I403" s="14"/>
      <c r="N403" s="37" t="str">
        <f t="shared" si="18"/>
        <v/>
      </c>
      <c r="P403" s="39" t="str">
        <f t="shared" si="19"/>
        <v/>
      </c>
      <c r="Q403" s="39" t="str">
        <f t="shared" si="20"/>
        <v/>
      </c>
    </row>
    <row r="404" spans="1:17" x14ac:dyDescent="0.25">
      <c r="A404" s="14"/>
      <c r="B404" s="443"/>
      <c r="C404" s="444"/>
      <c r="D404" s="445"/>
      <c r="E404" s="446"/>
      <c r="F404" s="447"/>
      <c r="G404" s="448"/>
      <c r="H404" s="449"/>
      <c r="I404" s="14"/>
      <c r="N404" s="37" t="str">
        <f t="shared" si="18"/>
        <v/>
      </c>
      <c r="P404" s="39" t="str">
        <f t="shared" si="19"/>
        <v/>
      </c>
      <c r="Q404" s="39" t="str">
        <f t="shared" si="20"/>
        <v/>
      </c>
    </row>
    <row r="405" spans="1:17" x14ac:dyDescent="0.25">
      <c r="A405" s="14"/>
      <c r="B405" s="443"/>
      <c r="C405" s="444"/>
      <c r="D405" s="445"/>
      <c r="E405" s="446"/>
      <c r="F405" s="447"/>
      <c r="G405" s="448"/>
      <c r="H405" s="449"/>
      <c r="I405" s="14"/>
      <c r="N405" s="37" t="str">
        <f t="shared" si="18"/>
        <v/>
      </c>
      <c r="P405" s="39" t="str">
        <f t="shared" si="19"/>
        <v/>
      </c>
      <c r="Q405" s="39" t="str">
        <f t="shared" si="20"/>
        <v/>
      </c>
    </row>
    <row r="406" spans="1:17" x14ac:dyDescent="0.25">
      <c r="A406" s="14"/>
      <c r="B406" s="443"/>
      <c r="C406" s="444"/>
      <c r="D406" s="445"/>
      <c r="E406" s="446"/>
      <c r="F406" s="447"/>
      <c r="G406" s="448"/>
      <c r="H406" s="449"/>
      <c r="I406" s="14"/>
      <c r="N406" s="37" t="str">
        <f t="shared" si="18"/>
        <v/>
      </c>
      <c r="P406" s="39" t="str">
        <f t="shared" si="19"/>
        <v/>
      </c>
      <c r="Q406" s="39" t="str">
        <f t="shared" si="20"/>
        <v/>
      </c>
    </row>
    <row r="407" spans="1:17" x14ac:dyDescent="0.25">
      <c r="A407" s="14"/>
      <c r="B407" s="443"/>
      <c r="C407" s="444"/>
      <c r="D407" s="445"/>
      <c r="E407" s="446"/>
      <c r="F407" s="447"/>
      <c r="G407" s="448"/>
      <c r="H407" s="449"/>
      <c r="I407" s="14"/>
      <c r="N407" s="37" t="str">
        <f t="shared" si="18"/>
        <v/>
      </c>
      <c r="P407" s="39" t="str">
        <f t="shared" si="19"/>
        <v/>
      </c>
      <c r="Q407" s="39" t="str">
        <f t="shared" si="20"/>
        <v/>
      </c>
    </row>
    <row r="408" spans="1:17" x14ac:dyDescent="0.25">
      <c r="A408" s="14"/>
      <c r="B408" s="443"/>
      <c r="C408" s="444"/>
      <c r="D408" s="445"/>
      <c r="E408" s="446"/>
      <c r="F408" s="447"/>
      <c r="G408" s="448"/>
      <c r="H408" s="449"/>
      <c r="I408" s="14"/>
      <c r="N408" s="37" t="str">
        <f t="shared" si="18"/>
        <v/>
      </c>
      <c r="P408" s="39" t="str">
        <f t="shared" si="19"/>
        <v/>
      </c>
      <c r="Q408" s="39" t="str">
        <f t="shared" si="20"/>
        <v/>
      </c>
    </row>
    <row r="409" spans="1:17" x14ac:dyDescent="0.25">
      <c r="A409" s="14"/>
      <c r="B409" s="443"/>
      <c r="C409" s="444"/>
      <c r="D409" s="445"/>
      <c r="E409" s="446"/>
      <c r="F409" s="447"/>
      <c r="G409" s="448"/>
      <c r="H409" s="449"/>
      <c r="I409" s="14"/>
      <c r="N409" s="37" t="str">
        <f t="shared" si="18"/>
        <v/>
      </c>
      <c r="P409" s="39" t="str">
        <f t="shared" si="19"/>
        <v/>
      </c>
      <c r="Q409" s="39" t="str">
        <f t="shared" si="20"/>
        <v/>
      </c>
    </row>
    <row r="410" spans="1:17" x14ac:dyDescent="0.25">
      <c r="A410" s="14"/>
      <c r="B410" s="443"/>
      <c r="C410" s="444"/>
      <c r="D410" s="445"/>
      <c r="E410" s="446"/>
      <c r="F410" s="447"/>
      <c r="G410" s="448"/>
      <c r="H410" s="449"/>
      <c r="I410" s="14"/>
      <c r="N410" s="37" t="str">
        <f t="shared" si="18"/>
        <v/>
      </c>
      <c r="P410" s="39" t="str">
        <f t="shared" si="19"/>
        <v/>
      </c>
      <c r="Q410" s="39" t="str">
        <f t="shared" si="20"/>
        <v/>
      </c>
    </row>
    <row r="411" spans="1:17" x14ac:dyDescent="0.25">
      <c r="A411" s="14"/>
      <c r="B411" s="443"/>
      <c r="C411" s="444"/>
      <c r="D411" s="445"/>
      <c r="E411" s="446"/>
      <c r="F411" s="447"/>
      <c r="G411" s="448"/>
      <c r="H411" s="449"/>
      <c r="I411" s="14"/>
      <c r="N411" s="37" t="str">
        <f t="shared" si="18"/>
        <v/>
      </c>
      <c r="P411" s="39" t="str">
        <f t="shared" si="19"/>
        <v/>
      </c>
      <c r="Q411" s="39" t="str">
        <f t="shared" si="20"/>
        <v/>
      </c>
    </row>
    <row r="412" spans="1:17" x14ac:dyDescent="0.25">
      <c r="A412" s="14"/>
      <c r="B412" s="443"/>
      <c r="C412" s="444"/>
      <c r="D412" s="445"/>
      <c r="E412" s="446"/>
      <c r="F412" s="447"/>
      <c r="G412" s="448"/>
      <c r="H412" s="449"/>
      <c r="I412" s="14"/>
      <c r="N412" s="37" t="str">
        <f t="shared" si="18"/>
        <v/>
      </c>
      <c r="P412" s="39" t="str">
        <f t="shared" si="19"/>
        <v/>
      </c>
      <c r="Q412" s="39" t="str">
        <f t="shared" si="20"/>
        <v/>
      </c>
    </row>
    <row r="413" spans="1:17" x14ac:dyDescent="0.25">
      <c r="A413" s="14"/>
      <c r="B413" s="443"/>
      <c r="C413" s="444"/>
      <c r="D413" s="445"/>
      <c r="E413" s="446"/>
      <c r="F413" s="447"/>
      <c r="G413" s="448"/>
      <c r="H413" s="449"/>
      <c r="I413" s="14"/>
      <c r="N413" s="37" t="str">
        <f t="shared" si="18"/>
        <v/>
      </c>
      <c r="P413" s="39" t="str">
        <f t="shared" si="19"/>
        <v/>
      </c>
      <c r="Q413" s="39" t="str">
        <f t="shared" si="20"/>
        <v/>
      </c>
    </row>
    <row r="414" spans="1:17" x14ac:dyDescent="0.25">
      <c r="A414" s="14"/>
      <c r="B414" s="443"/>
      <c r="C414" s="444"/>
      <c r="D414" s="445"/>
      <c r="E414" s="446"/>
      <c r="F414" s="447"/>
      <c r="G414" s="448"/>
      <c r="H414" s="449"/>
      <c r="I414" s="14"/>
      <c r="N414" s="37" t="str">
        <f t="shared" si="18"/>
        <v/>
      </c>
      <c r="P414" s="39" t="str">
        <f t="shared" si="19"/>
        <v/>
      </c>
      <c r="Q414" s="39" t="str">
        <f t="shared" si="20"/>
        <v/>
      </c>
    </row>
    <row r="415" spans="1:17" x14ac:dyDescent="0.25">
      <c r="A415" s="14"/>
      <c r="B415" s="443"/>
      <c r="C415" s="444"/>
      <c r="D415" s="445"/>
      <c r="E415" s="446"/>
      <c r="F415" s="447"/>
      <c r="G415" s="448"/>
      <c r="H415" s="449"/>
      <c r="I415" s="14"/>
      <c r="N415" s="37" t="str">
        <f t="shared" si="18"/>
        <v/>
      </c>
      <c r="P415" s="39" t="str">
        <f t="shared" si="19"/>
        <v/>
      </c>
      <c r="Q415" s="39" t="str">
        <f t="shared" si="20"/>
        <v/>
      </c>
    </row>
    <row r="416" spans="1:17" x14ac:dyDescent="0.25">
      <c r="A416" s="14"/>
      <c r="B416" s="443"/>
      <c r="C416" s="444"/>
      <c r="D416" s="445"/>
      <c r="E416" s="446"/>
      <c r="F416" s="447"/>
      <c r="G416" s="448"/>
      <c r="H416" s="449"/>
      <c r="I416" s="14"/>
      <c r="N416" s="37" t="str">
        <f t="shared" si="18"/>
        <v/>
      </c>
      <c r="P416" s="39" t="str">
        <f t="shared" si="19"/>
        <v/>
      </c>
      <c r="Q416" s="39" t="str">
        <f t="shared" si="20"/>
        <v/>
      </c>
    </row>
    <row r="417" spans="1:17" x14ac:dyDescent="0.25">
      <c r="A417" s="14"/>
      <c r="B417" s="443"/>
      <c r="C417" s="444"/>
      <c r="D417" s="445"/>
      <c r="E417" s="446"/>
      <c r="F417" s="447"/>
      <c r="G417" s="448"/>
      <c r="H417" s="449"/>
      <c r="I417" s="14"/>
      <c r="N417" s="37" t="str">
        <f t="shared" si="18"/>
        <v/>
      </c>
      <c r="P417" s="39" t="str">
        <f t="shared" si="19"/>
        <v/>
      </c>
      <c r="Q417" s="39" t="str">
        <f t="shared" si="20"/>
        <v/>
      </c>
    </row>
    <row r="418" spans="1:17" x14ac:dyDescent="0.25">
      <c r="A418" s="14"/>
      <c r="B418" s="443"/>
      <c r="C418" s="444"/>
      <c r="D418" s="445"/>
      <c r="E418" s="446"/>
      <c r="F418" s="447"/>
      <c r="G418" s="448"/>
      <c r="H418" s="449"/>
      <c r="I418" s="14"/>
      <c r="N418" s="37" t="str">
        <f t="shared" si="18"/>
        <v/>
      </c>
      <c r="P418" s="39" t="str">
        <f t="shared" si="19"/>
        <v/>
      </c>
      <c r="Q418" s="39" t="str">
        <f t="shared" si="20"/>
        <v/>
      </c>
    </row>
    <row r="419" spans="1:17" x14ac:dyDescent="0.25">
      <c r="A419" s="14"/>
      <c r="B419" s="443"/>
      <c r="C419" s="444"/>
      <c r="D419" s="445"/>
      <c r="E419" s="446"/>
      <c r="F419" s="447"/>
      <c r="G419" s="448"/>
      <c r="H419" s="449"/>
      <c r="I419" s="14"/>
      <c r="N419" s="37" t="str">
        <f t="shared" si="18"/>
        <v/>
      </c>
      <c r="P419" s="39" t="str">
        <f t="shared" si="19"/>
        <v/>
      </c>
      <c r="Q419" s="39" t="str">
        <f t="shared" si="20"/>
        <v/>
      </c>
    </row>
    <row r="420" spans="1:17" x14ac:dyDescent="0.25">
      <c r="A420" s="14"/>
      <c r="B420" s="443"/>
      <c r="C420" s="444"/>
      <c r="D420" s="445"/>
      <c r="E420" s="446"/>
      <c r="F420" s="447"/>
      <c r="G420" s="448"/>
      <c r="H420" s="449"/>
      <c r="I420" s="14"/>
      <c r="N420" s="37" t="str">
        <f t="shared" si="18"/>
        <v/>
      </c>
      <c r="P420" s="39" t="str">
        <f t="shared" si="19"/>
        <v/>
      </c>
      <c r="Q420" s="39" t="str">
        <f t="shared" si="20"/>
        <v/>
      </c>
    </row>
    <row r="421" spans="1:17" x14ac:dyDescent="0.25">
      <c r="A421" s="14"/>
      <c r="B421" s="443"/>
      <c r="C421" s="444"/>
      <c r="D421" s="445"/>
      <c r="E421" s="446"/>
      <c r="F421" s="447"/>
      <c r="G421" s="448"/>
      <c r="H421" s="449"/>
      <c r="I421" s="14"/>
      <c r="N421" s="37" t="str">
        <f t="shared" si="18"/>
        <v/>
      </c>
      <c r="P421" s="39" t="str">
        <f t="shared" si="19"/>
        <v/>
      </c>
      <c r="Q421" s="39" t="str">
        <f t="shared" si="20"/>
        <v/>
      </c>
    </row>
    <row r="422" spans="1:17" x14ac:dyDescent="0.25">
      <c r="A422" s="14"/>
      <c r="B422" s="443"/>
      <c r="C422" s="444"/>
      <c r="D422" s="445"/>
      <c r="E422" s="446"/>
      <c r="F422" s="447"/>
      <c r="G422" s="448"/>
      <c r="H422" s="449"/>
      <c r="I422" s="14"/>
      <c r="N422" s="37" t="str">
        <f t="shared" si="18"/>
        <v/>
      </c>
      <c r="P422" s="39" t="str">
        <f t="shared" si="19"/>
        <v/>
      </c>
      <c r="Q422" s="39" t="str">
        <f t="shared" si="20"/>
        <v/>
      </c>
    </row>
    <row r="423" spans="1:17" x14ac:dyDescent="0.25">
      <c r="A423" s="14"/>
      <c r="B423" s="443"/>
      <c r="C423" s="444"/>
      <c r="D423" s="445"/>
      <c r="E423" s="446"/>
      <c r="F423" s="447"/>
      <c r="G423" s="448"/>
      <c r="H423" s="449"/>
      <c r="I423" s="14"/>
      <c r="N423" s="37" t="str">
        <f t="shared" si="18"/>
        <v/>
      </c>
      <c r="P423" s="39" t="str">
        <f t="shared" si="19"/>
        <v/>
      </c>
      <c r="Q423" s="39" t="str">
        <f t="shared" si="20"/>
        <v/>
      </c>
    </row>
    <row r="424" spans="1:17" x14ac:dyDescent="0.25">
      <c r="A424" s="14"/>
      <c r="B424" s="443"/>
      <c r="C424" s="444"/>
      <c r="D424" s="445"/>
      <c r="E424" s="446"/>
      <c r="F424" s="447"/>
      <c r="G424" s="448"/>
      <c r="H424" s="449"/>
      <c r="I424" s="14"/>
      <c r="N424" s="37" t="str">
        <f t="shared" si="18"/>
        <v/>
      </c>
      <c r="P424" s="39" t="str">
        <f t="shared" si="19"/>
        <v/>
      </c>
      <c r="Q424" s="39" t="str">
        <f t="shared" si="20"/>
        <v/>
      </c>
    </row>
    <row r="425" spans="1:17" x14ac:dyDescent="0.25">
      <c r="A425" s="14"/>
      <c r="B425" s="443"/>
      <c r="C425" s="444"/>
      <c r="D425" s="445"/>
      <c r="E425" s="446"/>
      <c r="F425" s="447"/>
      <c r="G425" s="448"/>
      <c r="H425" s="449"/>
      <c r="I425" s="14"/>
      <c r="N425" s="37" t="str">
        <f t="shared" si="18"/>
        <v/>
      </c>
      <c r="P425" s="39" t="str">
        <f t="shared" si="19"/>
        <v/>
      </c>
      <c r="Q425" s="39" t="str">
        <f t="shared" si="20"/>
        <v/>
      </c>
    </row>
    <row r="426" spans="1:17" x14ac:dyDescent="0.25">
      <c r="A426" s="14"/>
      <c r="B426" s="443"/>
      <c r="C426" s="444"/>
      <c r="D426" s="445"/>
      <c r="E426" s="446"/>
      <c r="F426" s="447"/>
      <c r="G426" s="448"/>
      <c r="H426" s="449"/>
      <c r="I426" s="14"/>
      <c r="N426" s="37" t="str">
        <f t="shared" si="18"/>
        <v/>
      </c>
      <c r="P426" s="39" t="str">
        <f t="shared" si="19"/>
        <v/>
      </c>
      <c r="Q426" s="39" t="str">
        <f t="shared" si="20"/>
        <v/>
      </c>
    </row>
    <row r="427" spans="1:17" x14ac:dyDescent="0.25">
      <c r="A427" s="14"/>
      <c r="B427" s="443"/>
      <c r="C427" s="444"/>
      <c r="D427" s="445"/>
      <c r="E427" s="446"/>
      <c r="F427" s="447"/>
      <c r="G427" s="448"/>
      <c r="H427" s="449"/>
      <c r="I427" s="14"/>
      <c r="N427" s="37" t="str">
        <f t="shared" si="18"/>
        <v/>
      </c>
      <c r="P427" s="39" t="str">
        <f t="shared" si="19"/>
        <v/>
      </c>
      <c r="Q427" s="39" t="str">
        <f t="shared" si="20"/>
        <v/>
      </c>
    </row>
    <row r="428" spans="1:17" x14ac:dyDescent="0.25">
      <c r="A428" s="14"/>
      <c r="B428" s="443"/>
      <c r="C428" s="444"/>
      <c r="D428" s="445"/>
      <c r="E428" s="446"/>
      <c r="F428" s="447"/>
      <c r="G428" s="448"/>
      <c r="H428" s="449"/>
      <c r="I428" s="14"/>
      <c r="N428" s="37" t="str">
        <f t="shared" si="18"/>
        <v/>
      </c>
      <c r="P428" s="39" t="str">
        <f t="shared" si="19"/>
        <v/>
      </c>
      <c r="Q428" s="39" t="str">
        <f t="shared" si="20"/>
        <v/>
      </c>
    </row>
    <row r="429" spans="1:17" x14ac:dyDescent="0.25">
      <c r="A429" s="14"/>
      <c r="B429" s="443"/>
      <c r="C429" s="444"/>
      <c r="D429" s="445"/>
      <c r="E429" s="446"/>
      <c r="F429" s="447"/>
      <c r="G429" s="448"/>
      <c r="H429" s="449"/>
      <c r="I429" s="14"/>
      <c r="N429" s="37" t="str">
        <f t="shared" si="18"/>
        <v/>
      </c>
      <c r="P429" s="39" t="str">
        <f t="shared" si="19"/>
        <v/>
      </c>
      <c r="Q429" s="39" t="str">
        <f t="shared" si="20"/>
        <v/>
      </c>
    </row>
    <row r="430" spans="1:17" x14ac:dyDescent="0.25">
      <c r="A430" s="14"/>
      <c r="B430" s="443"/>
      <c r="C430" s="444"/>
      <c r="D430" s="445"/>
      <c r="E430" s="446"/>
      <c r="F430" s="447"/>
      <c r="G430" s="448"/>
      <c r="H430" s="449"/>
      <c r="I430" s="14"/>
      <c r="N430" s="37" t="str">
        <f t="shared" si="18"/>
        <v/>
      </c>
      <c r="P430" s="39" t="str">
        <f t="shared" si="19"/>
        <v/>
      </c>
      <c r="Q430" s="39" t="str">
        <f t="shared" si="20"/>
        <v/>
      </c>
    </row>
    <row r="431" spans="1:17" x14ac:dyDescent="0.25">
      <c r="A431" s="14"/>
      <c r="B431" s="443"/>
      <c r="C431" s="444"/>
      <c r="D431" s="445"/>
      <c r="E431" s="446"/>
      <c r="F431" s="447"/>
      <c r="G431" s="448"/>
      <c r="H431" s="449"/>
      <c r="I431" s="14"/>
      <c r="N431" s="37" t="str">
        <f t="shared" si="18"/>
        <v/>
      </c>
      <c r="P431" s="39" t="str">
        <f t="shared" si="19"/>
        <v/>
      </c>
      <c r="Q431" s="39" t="str">
        <f t="shared" si="20"/>
        <v/>
      </c>
    </row>
    <row r="432" spans="1:17" x14ac:dyDescent="0.25">
      <c r="A432" s="14"/>
      <c r="B432" s="443"/>
      <c r="C432" s="444"/>
      <c r="D432" s="445"/>
      <c r="E432" s="446"/>
      <c r="F432" s="447"/>
      <c r="G432" s="448"/>
      <c r="H432" s="449"/>
      <c r="I432" s="14"/>
      <c r="N432" s="37" t="str">
        <f t="shared" si="18"/>
        <v/>
      </c>
      <c r="P432" s="39" t="str">
        <f t="shared" si="19"/>
        <v/>
      </c>
      <c r="Q432" s="39" t="str">
        <f t="shared" si="20"/>
        <v/>
      </c>
    </row>
    <row r="433" spans="1:17" x14ac:dyDescent="0.25">
      <c r="A433" s="14"/>
      <c r="B433" s="443"/>
      <c r="C433" s="444"/>
      <c r="D433" s="445"/>
      <c r="E433" s="446"/>
      <c r="F433" s="447"/>
      <c r="G433" s="448"/>
      <c r="H433" s="449"/>
      <c r="I433" s="14"/>
      <c r="N433" s="37" t="str">
        <f t="shared" si="18"/>
        <v/>
      </c>
      <c r="P433" s="39" t="str">
        <f t="shared" si="19"/>
        <v/>
      </c>
      <c r="Q433" s="39" t="str">
        <f t="shared" si="20"/>
        <v/>
      </c>
    </row>
    <row r="434" spans="1:17" x14ac:dyDescent="0.25">
      <c r="A434" s="14"/>
      <c r="B434" s="443"/>
      <c r="C434" s="444"/>
      <c r="D434" s="445"/>
      <c r="E434" s="446"/>
      <c r="F434" s="447"/>
      <c r="G434" s="448"/>
      <c r="H434" s="449"/>
      <c r="I434" s="14"/>
      <c r="N434" s="37" t="str">
        <f t="shared" si="18"/>
        <v/>
      </c>
      <c r="P434" s="39" t="str">
        <f t="shared" si="19"/>
        <v/>
      </c>
      <c r="Q434" s="39" t="str">
        <f t="shared" si="20"/>
        <v/>
      </c>
    </row>
    <row r="435" spans="1:17" x14ac:dyDescent="0.25">
      <c r="A435" s="14"/>
      <c r="B435" s="443"/>
      <c r="C435" s="444"/>
      <c r="D435" s="445"/>
      <c r="E435" s="446"/>
      <c r="F435" s="447"/>
      <c r="G435" s="448"/>
      <c r="H435" s="449"/>
      <c r="I435" s="14"/>
      <c r="N435" s="37" t="str">
        <f t="shared" si="18"/>
        <v/>
      </c>
      <c r="P435" s="39" t="str">
        <f t="shared" si="19"/>
        <v/>
      </c>
      <c r="Q435" s="39" t="str">
        <f t="shared" si="20"/>
        <v/>
      </c>
    </row>
    <row r="436" spans="1:17" x14ac:dyDescent="0.25">
      <c r="A436" s="14"/>
      <c r="B436" s="443"/>
      <c r="C436" s="444"/>
      <c r="D436" s="445"/>
      <c r="E436" s="446"/>
      <c r="F436" s="447"/>
      <c r="G436" s="448"/>
      <c r="H436" s="449"/>
      <c r="I436" s="14"/>
      <c r="N436" s="37" t="str">
        <f t="shared" si="18"/>
        <v/>
      </c>
      <c r="P436" s="39" t="str">
        <f t="shared" si="19"/>
        <v/>
      </c>
      <c r="Q436" s="39" t="str">
        <f t="shared" si="20"/>
        <v/>
      </c>
    </row>
    <row r="437" spans="1:17" x14ac:dyDescent="0.25">
      <c r="A437" s="14"/>
      <c r="B437" s="443"/>
      <c r="C437" s="444"/>
      <c r="D437" s="445"/>
      <c r="E437" s="446"/>
      <c r="F437" s="447"/>
      <c r="G437" s="448"/>
      <c r="H437" s="449"/>
      <c r="I437" s="14"/>
      <c r="N437" s="37" t="str">
        <f t="shared" si="18"/>
        <v/>
      </c>
      <c r="P437" s="39" t="str">
        <f t="shared" si="19"/>
        <v/>
      </c>
      <c r="Q437" s="39" t="str">
        <f t="shared" si="20"/>
        <v/>
      </c>
    </row>
    <row r="438" spans="1:17" x14ac:dyDescent="0.25">
      <c r="A438" s="14"/>
      <c r="B438" s="443"/>
      <c r="C438" s="444"/>
      <c r="D438" s="445"/>
      <c r="E438" s="446"/>
      <c r="F438" s="447"/>
      <c r="G438" s="448"/>
      <c r="H438" s="449"/>
      <c r="I438" s="14"/>
      <c r="N438" s="37" t="str">
        <f t="shared" si="18"/>
        <v/>
      </c>
      <c r="P438" s="39" t="str">
        <f t="shared" si="19"/>
        <v/>
      </c>
      <c r="Q438" s="39" t="str">
        <f t="shared" si="20"/>
        <v/>
      </c>
    </row>
    <row r="439" spans="1:17" x14ac:dyDescent="0.25">
      <c r="A439" s="14"/>
      <c r="B439" s="443"/>
      <c r="C439" s="444"/>
      <c r="D439" s="445"/>
      <c r="E439" s="446"/>
      <c r="F439" s="447"/>
      <c r="G439" s="448"/>
      <c r="H439" s="449"/>
      <c r="I439" s="14"/>
      <c r="N439" s="37" t="str">
        <f t="shared" si="18"/>
        <v/>
      </c>
      <c r="P439" s="39" t="str">
        <f t="shared" si="19"/>
        <v/>
      </c>
      <c r="Q439" s="39" t="str">
        <f t="shared" si="20"/>
        <v/>
      </c>
    </row>
    <row r="440" spans="1:17" x14ac:dyDescent="0.25">
      <c r="A440" s="14"/>
      <c r="B440" s="443"/>
      <c r="C440" s="444"/>
      <c r="D440" s="445"/>
      <c r="E440" s="446"/>
      <c r="F440" s="447"/>
      <c r="G440" s="448"/>
      <c r="H440" s="449"/>
      <c r="I440" s="14"/>
      <c r="N440" s="37" t="str">
        <f t="shared" si="18"/>
        <v/>
      </c>
      <c r="P440" s="39" t="str">
        <f t="shared" si="19"/>
        <v/>
      </c>
      <c r="Q440" s="39" t="str">
        <f t="shared" si="20"/>
        <v/>
      </c>
    </row>
    <row r="441" spans="1:17" x14ac:dyDescent="0.25">
      <c r="A441" s="14"/>
      <c r="B441" s="443"/>
      <c r="C441" s="444"/>
      <c r="D441" s="445"/>
      <c r="E441" s="446"/>
      <c r="F441" s="447"/>
      <c r="G441" s="448"/>
      <c r="H441" s="449"/>
      <c r="I441" s="14"/>
      <c r="N441" s="37" t="str">
        <f t="shared" si="18"/>
        <v/>
      </c>
      <c r="P441" s="39" t="str">
        <f t="shared" si="19"/>
        <v/>
      </c>
      <c r="Q441" s="39" t="str">
        <f t="shared" si="20"/>
        <v/>
      </c>
    </row>
    <row r="442" spans="1:17" x14ac:dyDescent="0.25">
      <c r="A442" s="14"/>
      <c r="B442" s="443"/>
      <c r="C442" s="444"/>
      <c r="D442" s="445"/>
      <c r="E442" s="446"/>
      <c r="F442" s="447"/>
      <c r="G442" s="448"/>
      <c r="H442" s="449"/>
      <c r="I442" s="14"/>
      <c r="N442" s="37" t="str">
        <f t="shared" si="18"/>
        <v/>
      </c>
      <c r="P442" s="39" t="str">
        <f t="shared" si="19"/>
        <v/>
      </c>
      <c r="Q442" s="39" t="str">
        <f t="shared" si="20"/>
        <v/>
      </c>
    </row>
    <row r="443" spans="1:17" x14ac:dyDescent="0.25">
      <c r="A443" s="14"/>
      <c r="B443" s="443"/>
      <c r="C443" s="444"/>
      <c r="D443" s="445"/>
      <c r="E443" s="446"/>
      <c r="F443" s="447"/>
      <c r="G443" s="448"/>
      <c r="H443" s="449"/>
      <c r="I443" s="14"/>
      <c r="N443" s="37" t="str">
        <f t="shared" si="18"/>
        <v/>
      </c>
      <c r="P443" s="39" t="str">
        <f t="shared" si="19"/>
        <v/>
      </c>
      <c r="Q443" s="39" t="str">
        <f t="shared" si="20"/>
        <v/>
      </c>
    </row>
    <row r="444" spans="1:17" x14ac:dyDescent="0.25">
      <c r="A444" s="14"/>
      <c r="B444" s="443"/>
      <c r="C444" s="444"/>
      <c r="D444" s="445"/>
      <c r="E444" s="446"/>
      <c r="F444" s="447"/>
      <c r="G444" s="448"/>
      <c r="H444" s="449"/>
      <c r="I444" s="14"/>
      <c r="N444" s="37" t="str">
        <f t="shared" si="18"/>
        <v/>
      </c>
      <c r="P444" s="39" t="str">
        <f t="shared" si="19"/>
        <v/>
      </c>
      <c r="Q444" s="39" t="str">
        <f t="shared" si="20"/>
        <v/>
      </c>
    </row>
    <row r="445" spans="1:17" x14ac:dyDescent="0.25">
      <c r="A445" s="14"/>
      <c r="B445" s="443"/>
      <c r="C445" s="444"/>
      <c r="D445" s="445"/>
      <c r="E445" s="446"/>
      <c r="F445" s="447"/>
      <c r="G445" s="448"/>
      <c r="H445" s="449"/>
      <c r="I445" s="14"/>
      <c r="N445" s="37" t="str">
        <f t="shared" si="18"/>
        <v/>
      </c>
      <c r="P445" s="39" t="str">
        <f t="shared" si="19"/>
        <v/>
      </c>
      <c r="Q445" s="39" t="str">
        <f t="shared" si="20"/>
        <v/>
      </c>
    </row>
    <row r="446" spans="1:17" x14ac:dyDescent="0.25">
      <c r="A446" s="14"/>
      <c r="B446" s="443"/>
      <c r="C446" s="444"/>
      <c r="D446" s="445"/>
      <c r="E446" s="446"/>
      <c r="F446" s="447"/>
      <c r="G446" s="448"/>
      <c r="H446" s="449"/>
      <c r="I446" s="14"/>
      <c r="N446" s="37" t="str">
        <f t="shared" si="18"/>
        <v/>
      </c>
      <c r="P446" s="39" t="str">
        <f t="shared" si="19"/>
        <v/>
      </c>
      <c r="Q446" s="39" t="str">
        <f t="shared" si="20"/>
        <v/>
      </c>
    </row>
    <row r="447" spans="1:17" x14ac:dyDescent="0.25">
      <c r="A447" s="14"/>
      <c r="B447" s="443"/>
      <c r="C447" s="444"/>
      <c r="D447" s="445"/>
      <c r="E447" s="446"/>
      <c r="F447" s="447"/>
      <c r="G447" s="448"/>
      <c r="H447" s="449"/>
      <c r="I447" s="14"/>
      <c r="N447" s="37" t="str">
        <f t="shared" si="18"/>
        <v/>
      </c>
      <c r="P447" s="39" t="str">
        <f t="shared" si="19"/>
        <v/>
      </c>
      <c r="Q447" s="39" t="str">
        <f t="shared" si="20"/>
        <v/>
      </c>
    </row>
    <row r="448" spans="1:17" x14ac:dyDescent="0.25">
      <c r="A448" s="14"/>
      <c r="B448" s="443"/>
      <c r="C448" s="444"/>
      <c r="D448" s="445"/>
      <c r="E448" s="446"/>
      <c r="F448" s="447"/>
      <c r="G448" s="448"/>
      <c r="H448" s="449"/>
      <c r="I448" s="14"/>
      <c r="N448" s="37" t="str">
        <f t="shared" si="18"/>
        <v/>
      </c>
      <c r="P448" s="39" t="str">
        <f t="shared" si="19"/>
        <v/>
      </c>
      <c r="Q448" s="39" t="str">
        <f t="shared" si="20"/>
        <v/>
      </c>
    </row>
    <row r="449" spans="1:17" x14ac:dyDescent="0.25">
      <c r="A449" s="14"/>
      <c r="B449" s="443"/>
      <c r="C449" s="444"/>
      <c r="D449" s="445"/>
      <c r="E449" s="446"/>
      <c r="F449" s="447"/>
      <c r="G449" s="448"/>
      <c r="H449" s="449"/>
      <c r="I449" s="14"/>
      <c r="N449" s="37" t="str">
        <f t="shared" si="18"/>
        <v/>
      </c>
      <c r="P449" s="39" t="str">
        <f t="shared" si="19"/>
        <v/>
      </c>
      <c r="Q449" s="39" t="str">
        <f t="shared" si="20"/>
        <v/>
      </c>
    </row>
    <row r="450" spans="1:17" x14ac:dyDescent="0.25">
      <c r="A450" s="14"/>
      <c r="B450" s="443"/>
      <c r="C450" s="444"/>
      <c r="D450" s="445"/>
      <c r="E450" s="446"/>
      <c r="F450" s="447"/>
      <c r="G450" s="448"/>
      <c r="H450" s="449"/>
      <c r="I450" s="14"/>
      <c r="N450" s="37" t="str">
        <f t="shared" si="18"/>
        <v/>
      </c>
      <c r="P450" s="39" t="str">
        <f t="shared" si="19"/>
        <v/>
      </c>
      <c r="Q450" s="39" t="str">
        <f t="shared" si="20"/>
        <v/>
      </c>
    </row>
    <row r="451" spans="1:17" x14ac:dyDescent="0.25">
      <c r="A451" s="14"/>
      <c r="B451" s="443"/>
      <c r="C451" s="444"/>
      <c r="D451" s="445"/>
      <c r="E451" s="446"/>
      <c r="F451" s="447"/>
      <c r="G451" s="448"/>
      <c r="H451" s="449"/>
      <c r="I451" s="14"/>
      <c r="N451" s="37" t="str">
        <f t="shared" si="18"/>
        <v/>
      </c>
      <c r="P451" s="39" t="str">
        <f t="shared" si="19"/>
        <v/>
      </c>
      <c r="Q451" s="39" t="str">
        <f t="shared" si="20"/>
        <v/>
      </c>
    </row>
    <row r="452" spans="1:17" x14ac:dyDescent="0.25">
      <c r="A452" s="14"/>
      <c r="B452" s="443"/>
      <c r="C452" s="444"/>
      <c r="D452" s="445"/>
      <c r="E452" s="446"/>
      <c r="F452" s="447"/>
      <c r="G452" s="448"/>
      <c r="H452" s="449"/>
      <c r="I452" s="14"/>
      <c r="N452" s="37" t="str">
        <f t="shared" si="18"/>
        <v/>
      </c>
      <c r="P452" s="39" t="str">
        <f t="shared" si="19"/>
        <v/>
      </c>
      <c r="Q452" s="39" t="str">
        <f t="shared" si="20"/>
        <v/>
      </c>
    </row>
    <row r="453" spans="1:17" x14ac:dyDescent="0.25">
      <c r="A453" s="14"/>
      <c r="B453" s="443"/>
      <c r="C453" s="444"/>
      <c r="D453" s="445"/>
      <c r="E453" s="446"/>
      <c r="F453" s="447"/>
      <c r="G453" s="448"/>
      <c r="H453" s="449"/>
      <c r="I453" s="14"/>
      <c r="N453" s="37" t="str">
        <f t="shared" si="18"/>
        <v/>
      </c>
      <c r="P453" s="39" t="str">
        <f t="shared" si="19"/>
        <v/>
      </c>
      <c r="Q453" s="39" t="str">
        <f t="shared" si="20"/>
        <v/>
      </c>
    </row>
    <row r="454" spans="1:17" x14ac:dyDescent="0.25">
      <c r="A454" s="14"/>
      <c r="B454" s="443"/>
      <c r="C454" s="444"/>
      <c r="D454" s="445"/>
      <c r="E454" s="446"/>
      <c r="F454" s="447"/>
      <c r="G454" s="448"/>
      <c r="H454" s="449"/>
      <c r="I454" s="14"/>
      <c r="N454" s="37" t="str">
        <f t="shared" si="18"/>
        <v/>
      </c>
      <c r="P454" s="39" t="str">
        <f t="shared" si="19"/>
        <v/>
      </c>
      <c r="Q454" s="39" t="str">
        <f t="shared" si="20"/>
        <v/>
      </c>
    </row>
    <row r="455" spans="1:17" x14ac:dyDescent="0.25">
      <c r="A455" s="14"/>
      <c r="B455" s="443"/>
      <c r="C455" s="444"/>
      <c r="D455" s="445"/>
      <c r="E455" s="446"/>
      <c r="F455" s="447"/>
      <c r="G455" s="448"/>
      <c r="H455" s="449"/>
      <c r="I455" s="14"/>
      <c r="N455" s="37" t="str">
        <f t="shared" si="18"/>
        <v/>
      </c>
      <c r="P455" s="39" t="str">
        <f t="shared" si="19"/>
        <v/>
      </c>
      <c r="Q455" s="39" t="str">
        <f t="shared" si="20"/>
        <v/>
      </c>
    </row>
    <row r="456" spans="1:17" x14ac:dyDescent="0.25">
      <c r="A456" s="14"/>
      <c r="B456" s="443"/>
      <c r="C456" s="444"/>
      <c r="D456" s="445"/>
      <c r="E456" s="446"/>
      <c r="F456" s="447"/>
      <c r="G456" s="448"/>
      <c r="H456" s="449"/>
      <c r="I456" s="14"/>
      <c r="N456" s="37" t="str">
        <f t="shared" si="18"/>
        <v/>
      </c>
      <c r="P456" s="39" t="str">
        <f t="shared" si="19"/>
        <v/>
      </c>
      <c r="Q456" s="39" t="str">
        <f t="shared" si="20"/>
        <v/>
      </c>
    </row>
    <row r="457" spans="1:17" x14ac:dyDescent="0.25">
      <c r="A457" s="14"/>
      <c r="B457" s="443"/>
      <c r="C457" s="444"/>
      <c r="D457" s="445"/>
      <c r="E457" s="446"/>
      <c r="F457" s="447"/>
      <c r="G457" s="448"/>
      <c r="H457" s="449"/>
      <c r="I457" s="14"/>
      <c r="N457" s="37" t="str">
        <f t="shared" si="18"/>
        <v/>
      </c>
      <c r="P457" s="39" t="str">
        <f t="shared" si="19"/>
        <v/>
      </c>
      <c r="Q457" s="39" t="str">
        <f t="shared" si="20"/>
        <v/>
      </c>
    </row>
    <row r="458" spans="1:17" x14ac:dyDescent="0.25">
      <c r="A458" s="14"/>
      <c r="B458" s="443"/>
      <c r="C458" s="444"/>
      <c r="D458" s="445"/>
      <c r="E458" s="446"/>
      <c r="F458" s="447"/>
      <c r="G458" s="448"/>
      <c r="H458" s="449"/>
      <c r="I458" s="14"/>
      <c r="N458" s="37" t="str">
        <f t="shared" si="18"/>
        <v/>
      </c>
      <c r="P458" s="39" t="str">
        <f t="shared" si="19"/>
        <v/>
      </c>
      <c r="Q458" s="39" t="str">
        <f t="shared" si="20"/>
        <v/>
      </c>
    </row>
    <row r="459" spans="1:17" x14ac:dyDescent="0.25">
      <c r="A459" s="14"/>
      <c r="B459" s="443"/>
      <c r="C459" s="444"/>
      <c r="D459" s="445"/>
      <c r="E459" s="446"/>
      <c r="F459" s="447"/>
      <c r="G459" s="448"/>
      <c r="H459" s="449"/>
      <c r="I459" s="14"/>
      <c r="N459" s="37" t="str">
        <f t="shared" si="18"/>
        <v/>
      </c>
      <c r="P459" s="39" t="str">
        <f t="shared" si="19"/>
        <v/>
      </c>
      <c r="Q459" s="39" t="str">
        <f t="shared" si="20"/>
        <v/>
      </c>
    </row>
    <row r="460" spans="1:17" x14ac:dyDescent="0.25">
      <c r="A460" s="14"/>
      <c r="B460" s="443"/>
      <c r="C460" s="444"/>
      <c r="D460" s="445"/>
      <c r="E460" s="446"/>
      <c r="F460" s="447"/>
      <c r="G460" s="448"/>
      <c r="H460" s="449"/>
      <c r="I460" s="14"/>
      <c r="N460" s="37" t="str">
        <f t="shared" ref="N460:N523" si="21">IF(OR($D460="", $G460=$L$5), "", $D460)</f>
        <v/>
      </c>
      <c r="P460" s="39" t="str">
        <f t="shared" ref="P460:P523" si="22">IF(AND(COUNTIF($B460:$F460, "")&lt;5, $D460="", $G460=""), "X", "")</f>
        <v/>
      </c>
      <c r="Q460" s="39" t="str">
        <f t="shared" ref="Q460:Q523" si="23">IF(AND($G460=$L$5, $H460=""), "X", "")</f>
        <v/>
      </c>
    </row>
    <row r="461" spans="1:17" x14ac:dyDescent="0.25">
      <c r="A461" s="14"/>
      <c r="B461" s="443"/>
      <c r="C461" s="444"/>
      <c r="D461" s="445"/>
      <c r="E461" s="446"/>
      <c r="F461" s="447"/>
      <c r="G461" s="448"/>
      <c r="H461" s="449"/>
      <c r="I461" s="14"/>
      <c r="N461" s="37" t="str">
        <f t="shared" si="21"/>
        <v/>
      </c>
      <c r="P461" s="39" t="str">
        <f t="shared" si="22"/>
        <v/>
      </c>
      <c r="Q461" s="39" t="str">
        <f t="shared" si="23"/>
        <v/>
      </c>
    </row>
    <row r="462" spans="1:17" x14ac:dyDescent="0.25">
      <c r="A462" s="14"/>
      <c r="B462" s="443"/>
      <c r="C462" s="444"/>
      <c r="D462" s="445"/>
      <c r="E462" s="446"/>
      <c r="F462" s="447"/>
      <c r="G462" s="448"/>
      <c r="H462" s="449"/>
      <c r="I462" s="14"/>
      <c r="N462" s="37" t="str">
        <f t="shared" si="21"/>
        <v/>
      </c>
      <c r="P462" s="39" t="str">
        <f t="shared" si="22"/>
        <v/>
      </c>
      <c r="Q462" s="39" t="str">
        <f t="shared" si="23"/>
        <v/>
      </c>
    </row>
    <row r="463" spans="1:17" x14ac:dyDescent="0.25">
      <c r="A463" s="14"/>
      <c r="B463" s="443"/>
      <c r="C463" s="444"/>
      <c r="D463" s="445"/>
      <c r="E463" s="446"/>
      <c r="F463" s="447"/>
      <c r="G463" s="448"/>
      <c r="H463" s="449"/>
      <c r="I463" s="14"/>
      <c r="N463" s="37" t="str">
        <f t="shared" si="21"/>
        <v/>
      </c>
      <c r="P463" s="39" t="str">
        <f t="shared" si="22"/>
        <v/>
      </c>
      <c r="Q463" s="39" t="str">
        <f t="shared" si="23"/>
        <v/>
      </c>
    </row>
    <row r="464" spans="1:17" x14ac:dyDescent="0.25">
      <c r="A464" s="14"/>
      <c r="B464" s="443"/>
      <c r="C464" s="444"/>
      <c r="D464" s="445"/>
      <c r="E464" s="446"/>
      <c r="F464" s="447"/>
      <c r="G464" s="448"/>
      <c r="H464" s="449"/>
      <c r="I464" s="14"/>
      <c r="N464" s="37" t="str">
        <f t="shared" si="21"/>
        <v/>
      </c>
      <c r="P464" s="39" t="str">
        <f t="shared" si="22"/>
        <v/>
      </c>
      <c r="Q464" s="39" t="str">
        <f t="shared" si="23"/>
        <v/>
      </c>
    </row>
    <row r="465" spans="1:17" x14ac:dyDescent="0.25">
      <c r="A465" s="14"/>
      <c r="B465" s="443"/>
      <c r="C465" s="444"/>
      <c r="D465" s="445"/>
      <c r="E465" s="446"/>
      <c r="F465" s="447"/>
      <c r="G465" s="448"/>
      <c r="H465" s="449"/>
      <c r="I465" s="14"/>
      <c r="N465" s="37" t="str">
        <f t="shared" si="21"/>
        <v/>
      </c>
      <c r="P465" s="39" t="str">
        <f t="shared" si="22"/>
        <v/>
      </c>
      <c r="Q465" s="39" t="str">
        <f t="shared" si="23"/>
        <v/>
      </c>
    </row>
    <row r="466" spans="1:17" x14ac:dyDescent="0.25">
      <c r="A466" s="14"/>
      <c r="B466" s="443"/>
      <c r="C466" s="444"/>
      <c r="D466" s="445"/>
      <c r="E466" s="446"/>
      <c r="F466" s="447"/>
      <c r="G466" s="448"/>
      <c r="H466" s="449"/>
      <c r="I466" s="14"/>
      <c r="N466" s="37" t="str">
        <f t="shared" si="21"/>
        <v/>
      </c>
      <c r="P466" s="39" t="str">
        <f t="shared" si="22"/>
        <v/>
      </c>
      <c r="Q466" s="39" t="str">
        <f t="shared" si="23"/>
        <v/>
      </c>
    </row>
    <row r="467" spans="1:17" x14ac:dyDescent="0.25">
      <c r="A467" s="14"/>
      <c r="B467" s="443"/>
      <c r="C467" s="444"/>
      <c r="D467" s="445"/>
      <c r="E467" s="446"/>
      <c r="F467" s="447"/>
      <c r="G467" s="448"/>
      <c r="H467" s="449"/>
      <c r="I467" s="14"/>
      <c r="N467" s="37" t="str">
        <f t="shared" si="21"/>
        <v/>
      </c>
      <c r="P467" s="39" t="str">
        <f t="shared" si="22"/>
        <v/>
      </c>
      <c r="Q467" s="39" t="str">
        <f t="shared" si="23"/>
        <v/>
      </c>
    </row>
    <row r="468" spans="1:17" x14ac:dyDescent="0.25">
      <c r="A468" s="14"/>
      <c r="B468" s="443"/>
      <c r="C468" s="444"/>
      <c r="D468" s="445"/>
      <c r="E468" s="446"/>
      <c r="F468" s="447"/>
      <c r="G468" s="448"/>
      <c r="H468" s="449"/>
      <c r="I468" s="14"/>
      <c r="N468" s="37" t="str">
        <f t="shared" si="21"/>
        <v/>
      </c>
      <c r="P468" s="39" t="str">
        <f t="shared" si="22"/>
        <v/>
      </c>
      <c r="Q468" s="39" t="str">
        <f t="shared" si="23"/>
        <v/>
      </c>
    </row>
    <row r="469" spans="1:17" x14ac:dyDescent="0.25">
      <c r="A469" s="14"/>
      <c r="B469" s="443"/>
      <c r="C469" s="444"/>
      <c r="D469" s="445"/>
      <c r="E469" s="446"/>
      <c r="F469" s="447"/>
      <c r="G469" s="448"/>
      <c r="H469" s="449"/>
      <c r="I469" s="14"/>
      <c r="N469" s="37" t="str">
        <f t="shared" si="21"/>
        <v/>
      </c>
      <c r="P469" s="39" t="str">
        <f t="shared" si="22"/>
        <v/>
      </c>
      <c r="Q469" s="39" t="str">
        <f t="shared" si="23"/>
        <v/>
      </c>
    </row>
    <row r="470" spans="1:17" x14ac:dyDescent="0.25">
      <c r="A470" s="14"/>
      <c r="B470" s="443"/>
      <c r="C470" s="444"/>
      <c r="D470" s="445"/>
      <c r="E470" s="446"/>
      <c r="F470" s="447"/>
      <c r="G470" s="448"/>
      <c r="H470" s="449"/>
      <c r="I470" s="14"/>
      <c r="N470" s="37" t="str">
        <f t="shared" si="21"/>
        <v/>
      </c>
      <c r="P470" s="39" t="str">
        <f t="shared" si="22"/>
        <v/>
      </c>
      <c r="Q470" s="39" t="str">
        <f t="shared" si="23"/>
        <v/>
      </c>
    </row>
    <row r="471" spans="1:17" x14ac:dyDescent="0.25">
      <c r="A471" s="14"/>
      <c r="B471" s="443"/>
      <c r="C471" s="444"/>
      <c r="D471" s="445"/>
      <c r="E471" s="446"/>
      <c r="F471" s="447"/>
      <c r="G471" s="448"/>
      <c r="H471" s="449"/>
      <c r="I471" s="14"/>
      <c r="N471" s="37" t="str">
        <f t="shared" si="21"/>
        <v/>
      </c>
      <c r="P471" s="39" t="str">
        <f t="shared" si="22"/>
        <v/>
      </c>
      <c r="Q471" s="39" t="str">
        <f t="shared" si="23"/>
        <v/>
      </c>
    </row>
    <row r="472" spans="1:17" x14ac:dyDescent="0.25">
      <c r="A472" s="14"/>
      <c r="B472" s="443"/>
      <c r="C472" s="444"/>
      <c r="D472" s="445"/>
      <c r="E472" s="446"/>
      <c r="F472" s="447"/>
      <c r="G472" s="448"/>
      <c r="H472" s="449"/>
      <c r="I472" s="14"/>
      <c r="N472" s="37" t="str">
        <f t="shared" si="21"/>
        <v/>
      </c>
      <c r="P472" s="39" t="str">
        <f t="shared" si="22"/>
        <v/>
      </c>
      <c r="Q472" s="39" t="str">
        <f t="shared" si="23"/>
        <v/>
      </c>
    </row>
    <row r="473" spans="1:17" x14ac:dyDescent="0.25">
      <c r="A473" s="14"/>
      <c r="B473" s="443"/>
      <c r="C473" s="444"/>
      <c r="D473" s="445"/>
      <c r="E473" s="446"/>
      <c r="F473" s="447"/>
      <c r="G473" s="448"/>
      <c r="H473" s="449"/>
      <c r="I473" s="14"/>
      <c r="N473" s="37" t="str">
        <f t="shared" si="21"/>
        <v/>
      </c>
      <c r="P473" s="39" t="str">
        <f t="shared" si="22"/>
        <v/>
      </c>
      <c r="Q473" s="39" t="str">
        <f t="shared" si="23"/>
        <v/>
      </c>
    </row>
    <row r="474" spans="1:17" x14ac:dyDescent="0.25">
      <c r="A474" s="14"/>
      <c r="B474" s="443"/>
      <c r="C474" s="444"/>
      <c r="D474" s="445"/>
      <c r="E474" s="446"/>
      <c r="F474" s="447"/>
      <c r="G474" s="448"/>
      <c r="H474" s="449"/>
      <c r="I474" s="14"/>
      <c r="N474" s="37" t="str">
        <f t="shared" si="21"/>
        <v/>
      </c>
      <c r="P474" s="39" t="str">
        <f t="shared" si="22"/>
        <v/>
      </c>
      <c r="Q474" s="39" t="str">
        <f t="shared" si="23"/>
        <v/>
      </c>
    </row>
    <row r="475" spans="1:17" x14ac:dyDescent="0.25">
      <c r="A475" s="14"/>
      <c r="B475" s="443"/>
      <c r="C475" s="444"/>
      <c r="D475" s="445"/>
      <c r="E475" s="446"/>
      <c r="F475" s="447"/>
      <c r="G475" s="448"/>
      <c r="H475" s="449"/>
      <c r="I475" s="14"/>
      <c r="N475" s="37" t="str">
        <f t="shared" si="21"/>
        <v/>
      </c>
      <c r="P475" s="39" t="str">
        <f t="shared" si="22"/>
        <v/>
      </c>
      <c r="Q475" s="39" t="str">
        <f t="shared" si="23"/>
        <v/>
      </c>
    </row>
    <row r="476" spans="1:17" x14ac:dyDescent="0.25">
      <c r="A476" s="14"/>
      <c r="B476" s="443"/>
      <c r="C476" s="444"/>
      <c r="D476" s="445"/>
      <c r="E476" s="446"/>
      <c r="F476" s="447"/>
      <c r="G476" s="448"/>
      <c r="H476" s="449"/>
      <c r="I476" s="14"/>
      <c r="N476" s="37" t="str">
        <f t="shared" si="21"/>
        <v/>
      </c>
      <c r="P476" s="39" t="str">
        <f t="shared" si="22"/>
        <v/>
      </c>
      <c r="Q476" s="39" t="str">
        <f t="shared" si="23"/>
        <v/>
      </c>
    </row>
    <row r="477" spans="1:17" x14ac:dyDescent="0.25">
      <c r="A477" s="14"/>
      <c r="B477" s="443"/>
      <c r="C477" s="444"/>
      <c r="D477" s="445"/>
      <c r="E477" s="446"/>
      <c r="F477" s="447"/>
      <c r="G477" s="448"/>
      <c r="H477" s="449"/>
      <c r="I477" s="14"/>
      <c r="N477" s="37" t="str">
        <f t="shared" si="21"/>
        <v/>
      </c>
      <c r="P477" s="39" t="str">
        <f t="shared" si="22"/>
        <v/>
      </c>
      <c r="Q477" s="39" t="str">
        <f t="shared" si="23"/>
        <v/>
      </c>
    </row>
    <row r="478" spans="1:17" x14ac:dyDescent="0.25">
      <c r="A478" s="14"/>
      <c r="B478" s="443"/>
      <c r="C478" s="444"/>
      <c r="D478" s="445"/>
      <c r="E478" s="446"/>
      <c r="F478" s="447"/>
      <c r="G478" s="448"/>
      <c r="H478" s="449"/>
      <c r="I478" s="14"/>
      <c r="N478" s="37" t="str">
        <f t="shared" si="21"/>
        <v/>
      </c>
      <c r="P478" s="39" t="str">
        <f t="shared" si="22"/>
        <v/>
      </c>
      <c r="Q478" s="39" t="str">
        <f t="shared" si="23"/>
        <v/>
      </c>
    </row>
    <row r="479" spans="1:17" x14ac:dyDescent="0.25">
      <c r="A479" s="14"/>
      <c r="B479" s="443"/>
      <c r="C479" s="444"/>
      <c r="D479" s="445"/>
      <c r="E479" s="446"/>
      <c r="F479" s="447"/>
      <c r="G479" s="448"/>
      <c r="H479" s="449"/>
      <c r="I479" s="14"/>
      <c r="N479" s="37" t="str">
        <f t="shared" si="21"/>
        <v/>
      </c>
      <c r="P479" s="39" t="str">
        <f t="shared" si="22"/>
        <v/>
      </c>
      <c r="Q479" s="39" t="str">
        <f t="shared" si="23"/>
        <v/>
      </c>
    </row>
    <row r="480" spans="1:17" x14ac:dyDescent="0.25">
      <c r="A480" s="14"/>
      <c r="B480" s="443"/>
      <c r="C480" s="444"/>
      <c r="D480" s="445"/>
      <c r="E480" s="446"/>
      <c r="F480" s="447"/>
      <c r="G480" s="448"/>
      <c r="H480" s="449"/>
      <c r="I480" s="14"/>
      <c r="N480" s="37" t="str">
        <f t="shared" si="21"/>
        <v/>
      </c>
      <c r="P480" s="39" t="str">
        <f t="shared" si="22"/>
        <v/>
      </c>
      <c r="Q480" s="39" t="str">
        <f t="shared" si="23"/>
        <v/>
      </c>
    </row>
    <row r="481" spans="1:17" x14ac:dyDescent="0.25">
      <c r="A481" s="14"/>
      <c r="B481" s="443"/>
      <c r="C481" s="444"/>
      <c r="D481" s="445"/>
      <c r="E481" s="446"/>
      <c r="F481" s="447"/>
      <c r="G481" s="448"/>
      <c r="H481" s="449"/>
      <c r="I481" s="14"/>
      <c r="N481" s="37" t="str">
        <f t="shared" si="21"/>
        <v/>
      </c>
      <c r="P481" s="39" t="str">
        <f t="shared" si="22"/>
        <v/>
      </c>
      <c r="Q481" s="39" t="str">
        <f t="shared" si="23"/>
        <v/>
      </c>
    </row>
    <row r="482" spans="1:17" x14ac:dyDescent="0.25">
      <c r="A482" s="14"/>
      <c r="B482" s="443"/>
      <c r="C482" s="444"/>
      <c r="D482" s="445"/>
      <c r="E482" s="446"/>
      <c r="F482" s="447"/>
      <c r="G482" s="448"/>
      <c r="H482" s="449"/>
      <c r="I482" s="14"/>
      <c r="N482" s="37" t="str">
        <f t="shared" si="21"/>
        <v/>
      </c>
      <c r="P482" s="39" t="str">
        <f t="shared" si="22"/>
        <v/>
      </c>
      <c r="Q482" s="39" t="str">
        <f t="shared" si="23"/>
        <v/>
      </c>
    </row>
    <row r="483" spans="1:17" x14ac:dyDescent="0.25">
      <c r="A483" s="14"/>
      <c r="B483" s="443"/>
      <c r="C483" s="444"/>
      <c r="D483" s="445"/>
      <c r="E483" s="446"/>
      <c r="F483" s="447"/>
      <c r="G483" s="448"/>
      <c r="H483" s="449"/>
      <c r="I483" s="14"/>
      <c r="N483" s="37" t="str">
        <f t="shared" si="21"/>
        <v/>
      </c>
      <c r="P483" s="39" t="str">
        <f t="shared" si="22"/>
        <v/>
      </c>
      <c r="Q483" s="39" t="str">
        <f t="shared" si="23"/>
        <v/>
      </c>
    </row>
    <row r="484" spans="1:17" x14ac:dyDescent="0.25">
      <c r="A484" s="14"/>
      <c r="B484" s="443"/>
      <c r="C484" s="444"/>
      <c r="D484" s="445"/>
      <c r="E484" s="446"/>
      <c r="F484" s="447"/>
      <c r="G484" s="448"/>
      <c r="H484" s="449"/>
      <c r="I484" s="14"/>
      <c r="N484" s="37" t="str">
        <f t="shared" si="21"/>
        <v/>
      </c>
      <c r="P484" s="39" t="str">
        <f t="shared" si="22"/>
        <v/>
      </c>
      <c r="Q484" s="39" t="str">
        <f t="shared" si="23"/>
        <v/>
      </c>
    </row>
    <row r="485" spans="1:17" x14ac:dyDescent="0.25">
      <c r="A485" s="14"/>
      <c r="B485" s="443"/>
      <c r="C485" s="444"/>
      <c r="D485" s="445"/>
      <c r="E485" s="446"/>
      <c r="F485" s="447"/>
      <c r="G485" s="448"/>
      <c r="H485" s="449"/>
      <c r="I485" s="14"/>
      <c r="N485" s="37" t="str">
        <f t="shared" si="21"/>
        <v/>
      </c>
      <c r="P485" s="39" t="str">
        <f t="shared" si="22"/>
        <v/>
      </c>
      <c r="Q485" s="39" t="str">
        <f t="shared" si="23"/>
        <v/>
      </c>
    </row>
    <row r="486" spans="1:17" x14ac:dyDescent="0.25">
      <c r="A486" s="14"/>
      <c r="B486" s="443"/>
      <c r="C486" s="444"/>
      <c r="D486" s="445"/>
      <c r="E486" s="446"/>
      <c r="F486" s="447"/>
      <c r="G486" s="448"/>
      <c r="H486" s="449"/>
      <c r="I486" s="14"/>
      <c r="N486" s="37" t="str">
        <f t="shared" si="21"/>
        <v/>
      </c>
      <c r="P486" s="39" t="str">
        <f t="shared" si="22"/>
        <v/>
      </c>
      <c r="Q486" s="39" t="str">
        <f t="shared" si="23"/>
        <v/>
      </c>
    </row>
    <row r="487" spans="1:17" x14ac:dyDescent="0.25">
      <c r="A487" s="14"/>
      <c r="B487" s="443"/>
      <c r="C487" s="444"/>
      <c r="D487" s="445"/>
      <c r="E487" s="446"/>
      <c r="F487" s="447"/>
      <c r="G487" s="448"/>
      <c r="H487" s="449"/>
      <c r="I487" s="14"/>
      <c r="N487" s="37" t="str">
        <f t="shared" si="21"/>
        <v/>
      </c>
      <c r="P487" s="39" t="str">
        <f t="shared" si="22"/>
        <v/>
      </c>
      <c r="Q487" s="39" t="str">
        <f t="shared" si="23"/>
        <v/>
      </c>
    </row>
    <row r="488" spans="1:17" x14ac:dyDescent="0.25">
      <c r="A488" s="14"/>
      <c r="B488" s="443"/>
      <c r="C488" s="444"/>
      <c r="D488" s="445"/>
      <c r="E488" s="446"/>
      <c r="F488" s="447"/>
      <c r="G488" s="448"/>
      <c r="H488" s="449"/>
      <c r="I488" s="14"/>
      <c r="N488" s="37" t="str">
        <f t="shared" si="21"/>
        <v/>
      </c>
      <c r="P488" s="39" t="str">
        <f t="shared" si="22"/>
        <v/>
      </c>
      <c r="Q488" s="39" t="str">
        <f t="shared" si="23"/>
        <v/>
      </c>
    </row>
    <row r="489" spans="1:17" x14ac:dyDescent="0.25">
      <c r="A489" s="14"/>
      <c r="B489" s="443"/>
      <c r="C489" s="444"/>
      <c r="D489" s="445"/>
      <c r="E489" s="446"/>
      <c r="F489" s="447"/>
      <c r="G489" s="448"/>
      <c r="H489" s="449"/>
      <c r="I489" s="14"/>
      <c r="N489" s="37" t="str">
        <f t="shared" si="21"/>
        <v/>
      </c>
      <c r="P489" s="39" t="str">
        <f t="shared" si="22"/>
        <v/>
      </c>
      <c r="Q489" s="39" t="str">
        <f t="shared" si="23"/>
        <v/>
      </c>
    </row>
    <row r="490" spans="1:17" x14ac:dyDescent="0.25">
      <c r="A490" s="14"/>
      <c r="B490" s="443"/>
      <c r="C490" s="444"/>
      <c r="D490" s="445"/>
      <c r="E490" s="446"/>
      <c r="F490" s="447"/>
      <c r="G490" s="448"/>
      <c r="H490" s="449"/>
      <c r="I490" s="14"/>
      <c r="N490" s="37" t="str">
        <f t="shared" si="21"/>
        <v/>
      </c>
      <c r="P490" s="39" t="str">
        <f t="shared" si="22"/>
        <v/>
      </c>
      <c r="Q490" s="39" t="str">
        <f t="shared" si="23"/>
        <v/>
      </c>
    </row>
    <row r="491" spans="1:17" x14ac:dyDescent="0.25">
      <c r="A491" s="14"/>
      <c r="B491" s="443"/>
      <c r="C491" s="444"/>
      <c r="D491" s="445"/>
      <c r="E491" s="446"/>
      <c r="F491" s="447"/>
      <c r="G491" s="448"/>
      <c r="H491" s="449"/>
      <c r="I491" s="14"/>
      <c r="N491" s="37" t="str">
        <f t="shared" si="21"/>
        <v/>
      </c>
      <c r="P491" s="39" t="str">
        <f t="shared" si="22"/>
        <v/>
      </c>
      <c r="Q491" s="39" t="str">
        <f t="shared" si="23"/>
        <v/>
      </c>
    </row>
    <row r="492" spans="1:17" x14ac:dyDescent="0.25">
      <c r="A492" s="14"/>
      <c r="B492" s="443"/>
      <c r="C492" s="444"/>
      <c r="D492" s="445"/>
      <c r="E492" s="446"/>
      <c r="F492" s="447"/>
      <c r="G492" s="448"/>
      <c r="H492" s="449"/>
      <c r="I492" s="14"/>
      <c r="N492" s="37" t="str">
        <f t="shared" si="21"/>
        <v/>
      </c>
      <c r="P492" s="39" t="str">
        <f t="shared" si="22"/>
        <v/>
      </c>
      <c r="Q492" s="39" t="str">
        <f t="shared" si="23"/>
        <v/>
      </c>
    </row>
    <row r="493" spans="1:17" x14ac:dyDescent="0.25">
      <c r="A493" s="14"/>
      <c r="B493" s="443"/>
      <c r="C493" s="444"/>
      <c r="D493" s="445"/>
      <c r="E493" s="446"/>
      <c r="F493" s="447"/>
      <c r="G493" s="448"/>
      <c r="H493" s="449"/>
      <c r="I493" s="14"/>
      <c r="N493" s="37" t="str">
        <f t="shared" si="21"/>
        <v/>
      </c>
      <c r="P493" s="39" t="str">
        <f t="shared" si="22"/>
        <v/>
      </c>
      <c r="Q493" s="39" t="str">
        <f t="shared" si="23"/>
        <v/>
      </c>
    </row>
    <row r="494" spans="1:17" x14ac:dyDescent="0.25">
      <c r="A494" s="14"/>
      <c r="B494" s="443"/>
      <c r="C494" s="444"/>
      <c r="D494" s="445"/>
      <c r="E494" s="446"/>
      <c r="F494" s="447"/>
      <c r="G494" s="448"/>
      <c r="H494" s="449"/>
      <c r="I494" s="14"/>
      <c r="N494" s="37" t="str">
        <f t="shared" si="21"/>
        <v/>
      </c>
      <c r="P494" s="39" t="str">
        <f t="shared" si="22"/>
        <v/>
      </c>
      <c r="Q494" s="39" t="str">
        <f t="shared" si="23"/>
        <v/>
      </c>
    </row>
    <row r="495" spans="1:17" x14ac:dyDescent="0.25">
      <c r="A495" s="14"/>
      <c r="B495" s="443"/>
      <c r="C495" s="444"/>
      <c r="D495" s="445"/>
      <c r="E495" s="446"/>
      <c r="F495" s="447"/>
      <c r="G495" s="448"/>
      <c r="H495" s="449"/>
      <c r="I495" s="14"/>
      <c r="N495" s="37" t="str">
        <f t="shared" si="21"/>
        <v/>
      </c>
      <c r="P495" s="39" t="str">
        <f t="shared" si="22"/>
        <v/>
      </c>
      <c r="Q495" s="39" t="str">
        <f t="shared" si="23"/>
        <v/>
      </c>
    </row>
    <row r="496" spans="1:17" x14ac:dyDescent="0.25">
      <c r="A496" s="14"/>
      <c r="B496" s="443"/>
      <c r="C496" s="444"/>
      <c r="D496" s="445"/>
      <c r="E496" s="446"/>
      <c r="F496" s="447"/>
      <c r="G496" s="448"/>
      <c r="H496" s="449"/>
      <c r="I496" s="14"/>
      <c r="N496" s="37" t="str">
        <f t="shared" si="21"/>
        <v/>
      </c>
      <c r="P496" s="39" t="str">
        <f t="shared" si="22"/>
        <v/>
      </c>
      <c r="Q496" s="39" t="str">
        <f t="shared" si="23"/>
        <v/>
      </c>
    </row>
    <row r="497" spans="1:17" x14ac:dyDescent="0.25">
      <c r="A497" s="14"/>
      <c r="B497" s="443"/>
      <c r="C497" s="444"/>
      <c r="D497" s="445"/>
      <c r="E497" s="446"/>
      <c r="F497" s="447"/>
      <c r="G497" s="448"/>
      <c r="H497" s="449"/>
      <c r="I497" s="14"/>
      <c r="N497" s="37" t="str">
        <f t="shared" si="21"/>
        <v/>
      </c>
      <c r="P497" s="39" t="str">
        <f t="shared" si="22"/>
        <v/>
      </c>
      <c r="Q497" s="39" t="str">
        <f t="shared" si="23"/>
        <v/>
      </c>
    </row>
    <row r="498" spans="1:17" x14ac:dyDescent="0.25">
      <c r="A498" s="14"/>
      <c r="B498" s="443"/>
      <c r="C498" s="444"/>
      <c r="D498" s="445"/>
      <c r="E498" s="446"/>
      <c r="F498" s="447"/>
      <c r="G498" s="448"/>
      <c r="H498" s="449"/>
      <c r="I498" s="14"/>
      <c r="N498" s="37" t="str">
        <f t="shared" si="21"/>
        <v/>
      </c>
      <c r="P498" s="39" t="str">
        <f t="shared" si="22"/>
        <v/>
      </c>
      <c r="Q498" s="39" t="str">
        <f t="shared" si="23"/>
        <v/>
      </c>
    </row>
    <row r="499" spans="1:17" x14ac:dyDescent="0.25">
      <c r="A499" s="14"/>
      <c r="B499" s="443"/>
      <c r="C499" s="444"/>
      <c r="D499" s="445"/>
      <c r="E499" s="446"/>
      <c r="F499" s="447"/>
      <c r="G499" s="448"/>
      <c r="H499" s="449"/>
      <c r="I499" s="14"/>
      <c r="N499" s="37" t="str">
        <f t="shared" si="21"/>
        <v/>
      </c>
      <c r="P499" s="39" t="str">
        <f t="shared" si="22"/>
        <v/>
      </c>
      <c r="Q499" s="39" t="str">
        <f t="shared" si="23"/>
        <v/>
      </c>
    </row>
    <row r="500" spans="1:17" x14ac:dyDescent="0.25">
      <c r="A500" s="14"/>
      <c r="B500" s="443"/>
      <c r="C500" s="444"/>
      <c r="D500" s="445"/>
      <c r="E500" s="446"/>
      <c r="F500" s="447"/>
      <c r="G500" s="448"/>
      <c r="H500" s="449"/>
      <c r="I500" s="14"/>
      <c r="N500" s="37" t="str">
        <f t="shared" si="21"/>
        <v/>
      </c>
      <c r="P500" s="39" t="str">
        <f t="shared" si="22"/>
        <v/>
      </c>
      <c r="Q500" s="39" t="str">
        <f t="shared" si="23"/>
        <v/>
      </c>
    </row>
    <row r="501" spans="1:17" x14ac:dyDescent="0.25">
      <c r="A501" s="14"/>
      <c r="B501" s="443"/>
      <c r="C501" s="444"/>
      <c r="D501" s="445"/>
      <c r="E501" s="446"/>
      <c r="F501" s="447"/>
      <c r="G501" s="448"/>
      <c r="H501" s="449"/>
      <c r="I501" s="14"/>
      <c r="N501" s="37" t="str">
        <f t="shared" si="21"/>
        <v/>
      </c>
      <c r="P501" s="39" t="str">
        <f t="shared" si="22"/>
        <v/>
      </c>
      <c r="Q501" s="39" t="str">
        <f t="shared" si="23"/>
        <v/>
      </c>
    </row>
    <row r="502" spans="1:17" x14ac:dyDescent="0.25">
      <c r="A502" s="14"/>
      <c r="B502" s="443"/>
      <c r="C502" s="444"/>
      <c r="D502" s="445"/>
      <c r="E502" s="446"/>
      <c r="F502" s="447"/>
      <c r="G502" s="448"/>
      <c r="H502" s="449"/>
      <c r="I502" s="14"/>
      <c r="N502" s="37" t="str">
        <f t="shared" si="21"/>
        <v/>
      </c>
      <c r="P502" s="39" t="str">
        <f t="shared" si="22"/>
        <v/>
      </c>
      <c r="Q502" s="39" t="str">
        <f t="shared" si="23"/>
        <v/>
      </c>
    </row>
    <row r="503" spans="1:17" x14ac:dyDescent="0.25">
      <c r="A503" s="14"/>
      <c r="B503" s="443"/>
      <c r="C503" s="444"/>
      <c r="D503" s="445"/>
      <c r="E503" s="446"/>
      <c r="F503" s="447"/>
      <c r="G503" s="448"/>
      <c r="H503" s="449"/>
      <c r="I503" s="14"/>
      <c r="N503" s="37" t="str">
        <f t="shared" si="21"/>
        <v/>
      </c>
      <c r="P503" s="39" t="str">
        <f t="shared" si="22"/>
        <v/>
      </c>
      <c r="Q503" s="39" t="str">
        <f t="shared" si="23"/>
        <v/>
      </c>
    </row>
    <row r="504" spans="1:17" x14ac:dyDescent="0.25">
      <c r="A504" s="14"/>
      <c r="B504" s="443"/>
      <c r="C504" s="444"/>
      <c r="D504" s="445"/>
      <c r="E504" s="446"/>
      <c r="F504" s="447"/>
      <c r="G504" s="448"/>
      <c r="H504" s="449"/>
      <c r="I504" s="14"/>
      <c r="N504" s="37" t="str">
        <f t="shared" si="21"/>
        <v/>
      </c>
      <c r="P504" s="39" t="str">
        <f t="shared" si="22"/>
        <v/>
      </c>
      <c r="Q504" s="39" t="str">
        <f t="shared" si="23"/>
        <v/>
      </c>
    </row>
    <row r="505" spans="1:17" x14ac:dyDescent="0.25">
      <c r="A505" s="14"/>
      <c r="B505" s="443"/>
      <c r="C505" s="444"/>
      <c r="D505" s="445"/>
      <c r="E505" s="446"/>
      <c r="F505" s="447"/>
      <c r="G505" s="448"/>
      <c r="H505" s="449"/>
      <c r="I505" s="14"/>
      <c r="N505" s="37" t="str">
        <f t="shared" si="21"/>
        <v/>
      </c>
      <c r="P505" s="39" t="str">
        <f t="shared" si="22"/>
        <v/>
      </c>
      <c r="Q505" s="39" t="str">
        <f t="shared" si="23"/>
        <v/>
      </c>
    </row>
    <row r="506" spans="1:17" x14ac:dyDescent="0.25">
      <c r="A506" s="14"/>
      <c r="B506" s="443"/>
      <c r="C506" s="444"/>
      <c r="D506" s="445"/>
      <c r="E506" s="446"/>
      <c r="F506" s="447"/>
      <c r="G506" s="448"/>
      <c r="H506" s="449"/>
      <c r="I506" s="14"/>
      <c r="N506" s="37" t="str">
        <f t="shared" si="21"/>
        <v/>
      </c>
      <c r="P506" s="39" t="str">
        <f t="shared" si="22"/>
        <v/>
      </c>
      <c r="Q506" s="39" t="str">
        <f t="shared" si="23"/>
        <v/>
      </c>
    </row>
    <row r="507" spans="1:17" x14ac:dyDescent="0.25">
      <c r="A507" s="14"/>
      <c r="B507" s="443"/>
      <c r="C507" s="444"/>
      <c r="D507" s="445"/>
      <c r="E507" s="446"/>
      <c r="F507" s="447"/>
      <c r="G507" s="448"/>
      <c r="H507" s="449"/>
      <c r="I507" s="14"/>
      <c r="N507" s="37" t="str">
        <f t="shared" si="21"/>
        <v/>
      </c>
      <c r="P507" s="39" t="str">
        <f t="shared" si="22"/>
        <v/>
      </c>
      <c r="Q507" s="39" t="str">
        <f t="shared" si="23"/>
        <v/>
      </c>
    </row>
    <row r="508" spans="1:17" x14ac:dyDescent="0.25">
      <c r="A508" s="14"/>
      <c r="B508" s="443"/>
      <c r="C508" s="444"/>
      <c r="D508" s="445"/>
      <c r="E508" s="446"/>
      <c r="F508" s="447"/>
      <c r="G508" s="448"/>
      <c r="H508" s="449"/>
      <c r="I508" s="14"/>
      <c r="N508" s="37" t="str">
        <f t="shared" si="21"/>
        <v/>
      </c>
      <c r="P508" s="39" t="str">
        <f t="shared" si="22"/>
        <v/>
      </c>
      <c r="Q508" s="39" t="str">
        <f t="shared" si="23"/>
        <v/>
      </c>
    </row>
    <row r="509" spans="1:17" x14ac:dyDescent="0.25">
      <c r="A509" s="14"/>
      <c r="B509" s="443"/>
      <c r="C509" s="444"/>
      <c r="D509" s="445"/>
      <c r="E509" s="446"/>
      <c r="F509" s="447"/>
      <c r="G509" s="448"/>
      <c r="H509" s="449"/>
      <c r="I509" s="14"/>
      <c r="N509" s="37" t="str">
        <f t="shared" si="21"/>
        <v/>
      </c>
      <c r="P509" s="39" t="str">
        <f t="shared" si="22"/>
        <v/>
      </c>
      <c r="Q509" s="39" t="str">
        <f t="shared" si="23"/>
        <v/>
      </c>
    </row>
    <row r="510" spans="1:17" x14ac:dyDescent="0.25">
      <c r="A510" s="14"/>
      <c r="B510" s="443"/>
      <c r="C510" s="444"/>
      <c r="D510" s="445"/>
      <c r="E510" s="446"/>
      <c r="F510" s="447"/>
      <c r="G510" s="448"/>
      <c r="H510" s="449"/>
      <c r="I510" s="14"/>
      <c r="N510" s="37" t="str">
        <f t="shared" si="21"/>
        <v/>
      </c>
      <c r="P510" s="39" t="str">
        <f t="shared" si="22"/>
        <v/>
      </c>
      <c r="Q510" s="39" t="str">
        <f t="shared" si="23"/>
        <v/>
      </c>
    </row>
    <row r="511" spans="1:17" x14ac:dyDescent="0.25">
      <c r="A511" s="14"/>
      <c r="B511" s="443"/>
      <c r="C511" s="444"/>
      <c r="D511" s="445"/>
      <c r="E511" s="446"/>
      <c r="F511" s="447"/>
      <c r="G511" s="448"/>
      <c r="H511" s="449"/>
      <c r="I511" s="14"/>
      <c r="N511" s="37" t="str">
        <f t="shared" si="21"/>
        <v/>
      </c>
      <c r="P511" s="39" t="str">
        <f t="shared" si="22"/>
        <v/>
      </c>
      <c r="Q511" s="39" t="str">
        <f t="shared" si="23"/>
        <v/>
      </c>
    </row>
    <row r="512" spans="1:17" x14ac:dyDescent="0.25">
      <c r="A512" s="14"/>
      <c r="B512" s="443"/>
      <c r="C512" s="444"/>
      <c r="D512" s="445"/>
      <c r="E512" s="446"/>
      <c r="F512" s="447"/>
      <c r="G512" s="448"/>
      <c r="H512" s="449"/>
      <c r="I512" s="14"/>
      <c r="N512" s="37" t="str">
        <f t="shared" si="21"/>
        <v/>
      </c>
      <c r="P512" s="39" t="str">
        <f t="shared" si="22"/>
        <v/>
      </c>
      <c r="Q512" s="39" t="str">
        <f t="shared" si="23"/>
        <v/>
      </c>
    </row>
    <row r="513" spans="1:17" x14ac:dyDescent="0.25">
      <c r="A513" s="14"/>
      <c r="B513" s="443"/>
      <c r="C513" s="444"/>
      <c r="D513" s="445"/>
      <c r="E513" s="446"/>
      <c r="F513" s="447"/>
      <c r="G513" s="448"/>
      <c r="H513" s="449"/>
      <c r="I513" s="14"/>
      <c r="N513" s="37" t="str">
        <f t="shared" si="21"/>
        <v/>
      </c>
      <c r="P513" s="39" t="str">
        <f t="shared" si="22"/>
        <v/>
      </c>
      <c r="Q513" s="39" t="str">
        <f t="shared" si="23"/>
        <v/>
      </c>
    </row>
    <row r="514" spans="1:17" x14ac:dyDescent="0.25">
      <c r="A514" s="14"/>
      <c r="B514" s="443"/>
      <c r="C514" s="444"/>
      <c r="D514" s="445"/>
      <c r="E514" s="446"/>
      <c r="F514" s="447"/>
      <c r="G514" s="448"/>
      <c r="H514" s="449"/>
      <c r="I514" s="14"/>
      <c r="N514" s="37" t="str">
        <f t="shared" si="21"/>
        <v/>
      </c>
      <c r="P514" s="39" t="str">
        <f t="shared" si="22"/>
        <v/>
      </c>
      <c r="Q514" s="39" t="str">
        <f t="shared" si="23"/>
        <v/>
      </c>
    </row>
    <row r="515" spans="1:17" x14ac:dyDescent="0.25">
      <c r="A515" s="14"/>
      <c r="B515" s="443"/>
      <c r="C515" s="444"/>
      <c r="D515" s="445"/>
      <c r="E515" s="446"/>
      <c r="F515" s="447"/>
      <c r="G515" s="448"/>
      <c r="H515" s="449"/>
      <c r="I515" s="14"/>
      <c r="N515" s="37" t="str">
        <f t="shared" si="21"/>
        <v/>
      </c>
      <c r="P515" s="39" t="str">
        <f t="shared" si="22"/>
        <v/>
      </c>
      <c r="Q515" s="39" t="str">
        <f t="shared" si="23"/>
        <v/>
      </c>
    </row>
    <row r="516" spans="1:17" x14ac:dyDescent="0.25">
      <c r="A516" s="14"/>
      <c r="B516" s="443"/>
      <c r="C516" s="444"/>
      <c r="D516" s="445"/>
      <c r="E516" s="446"/>
      <c r="F516" s="447"/>
      <c r="G516" s="448"/>
      <c r="H516" s="449"/>
      <c r="I516" s="14"/>
      <c r="N516" s="37" t="str">
        <f t="shared" si="21"/>
        <v/>
      </c>
      <c r="P516" s="39" t="str">
        <f t="shared" si="22"/>
        <v/>
      </c>
      <c r="Q516" s="39" t="str">
        <f t="shared" si="23"/>
        <v/>
      </c>
    </row>
    <row r="517" spans="1:17" x14ac:dyDescent="0.25">
      <c r="A517" s="14"/>
      <c r="B517" s="443"/>
      <c r="C517" s="444"/>
      <c r="D517" s="445"/>
      <c r="E517" s="446"/>
      <c r="F517" s="447"/>
      <c r="G517" s="448"/>
      <c r="H517" s="449"/>
      <c r="I517" s="14"/>
      <c r="N517" s="37" t="str">
        <f t="shared" si="21"/>
        <v/>
      </c>
      <c r="P517" s="39" t="str">
        <f t="shared" si="22"/>
        <v/>
      </c>
      <c r="Q517" s="39" t="str">
        <f t="shared" si="23"/>
        <v/>
      </c>
    </row>
    <row r="518" spans="1:17" x14ac:dyDescent="0.25">
      <c r="A518" s="14"/>
      <c r="B518" s="443"/>
      <c r="C518" s="444"/>
      <c r="D518" s="445"/>
      <c r="E518" s="446"/>
      <c r="F518" s="447"/>
      <c r="G518" s="448"/>
      <c r="H518" s="449"/>
      <c r="I518" s="14"/>
      <c r="N518" s="37" t="str">
        <f t="shared" si="21"/>
        <v/>
      </c>
      <c r="P518" s="39" t="str">
        <f t="shared" si="22"/>
        <v/>
      </c>
      <c r="Q518" s="39" t="str">
        <f t="shared" si="23"/>
        <v/>
      </c>
    </row>
    <row r="519" spans="1:17" x14ac:dyDescent="0.25">
      <c r="A519" s="14"/>
      <c r="B519" s="443"/>
      <c r="C519" s="444"/>
      <c r="D519" s="445"/>
      <c r="E519" s="446"/>
      <c r="F519" s="447"/>
      <c r="G519" s="448"/>
      <c r="H519" s="449"/>
      <c r="I519" s="14"/>
      <c r="N519" s="37" t="str">
        <f t="shared" si="21"/>
        <v/>
      </c>
      <c r="P519" s="39" t="str">
        <f t="shared" si="22"/>
        <v/>
      </c>
      <c r="Q519" s="39" t="str">
        <f t="shared" si="23"/>
        <v/>
      </c>
    </row>
    <row r="520" spans="1:17" x14ac:dyDescent="0.25">
      <c r="A520" s="14"/>
      <c r="B520" s="443"/>
      <c r="C520" s="444"/>
      <c r="D520" s="445"/>
      <c r="E520" s="446"/>
      <c r="F520" s="447"/>
      <c r="G520" s="448"/>
      <c r="H520" s="449"/>
      <c r="I520" s="14"/>
      <c r="N520" s="37" t="str">
        <f t="shared" si="21"/>
        <v/>
      </c>
      <c r="P520" s="39" t="str">
        <f t="shared" si="22"/>
        <v/>
      </c>
      <c r="Q520" s="39" t="str">
        <f t="shared" si="23"/>
        <v/>
      </c>
    </row>
    <row r="521" spans="1:17" x14ac:dyDescent="0.25">
      <c r="A521" s="14"/>
      <c r="B521" s="443"/>
      <c r="C521" s="444"/>
      <c r="D521" s="445"/>
      <c r="E521" s="446"/>
      <c r="F521" s="447"/>
      <c r="G521" s="448"/>
      <c r="H521" s="449"/>
      <c r="I521" s="14"/>
      <c r="N521" s="37" t="str">
        <f t="shared" si="21"/>
        <v/>
      </c>
      <c r="P521" s="39" t="str">
        <f t="shared" si="22"/>
        <v/>
      </c>
      <c r="Q521" s="39" t="str">
        <f t="shared" si="23"/>
        <v/>
      </c>
    </row>
    <row r="522" spans="1:17" x14ac:dyDescent="0.25">
      <c r="A522" s="14"/>
      <c r="B522" s="443"/>
      <c r="C522" s="444"/>
      <c r="D522" s="445"/>
      <c r="E522" s="446"/>
      <c r="F522" s="447"/>
      <c r="G522" s="448"/>
      <c r="H522" s="449"/>
      <c r="I522" s="14"/>
      <c r="N522" s="37" t="str">
        <f t="shared" si="21"/>
        <v/>
      </c>
      <c r="P522" s="39" t="str">
        <f t="shared" si="22"/>
        <v/>
      </c>
      <c r="Q522" s="39" t="str">
        <f t="shared" si="23"/>
        <v/>
      </c>
    </row>
    <row r="523" spans="1:17" x14ac:dyDescent="0.25">
      <c r="A523" s="14"/>
      <c r="B523" s="443"/>
      <c r="C523" s="444"/>
      <c r="D523" s="445"/>
      <c r="E523" s="446"/>
      <c r="F523" s="447"/>
      <c r="G523" s="448"/>
      <c r="H523" s="449"/>
      <c r="I523" s="14"/>
      <c r="N523" s="37" t="str">
        <f t="shared" si="21"/>
        <v/>
      </c>
      <c r="P523" s="39" t="str">
        <f t="shared" si="22"/>
        <v/>
      </c>
      <c r="Q523" s="39" t="str">
        <f t="shared" si="23"/>
        <v/>
      </c>
    </row>
    <row r="524" spans="1:17" x14ac:dyDescent="0.25">
      <c r="A524" s="14"/>
      <c r="B524" s="443"/>
      <c r="C524" s="444"/>
      <c r="D524" s="445"/>
      <c r="E524" s="446"/>
      <c r="F524" s="447"/>
      <c r="G524" s="448"/>
      <c r="H524" s="449"/>
      <c r="I524" s="14"/>
      <c r="N524" s="37" t="str">
        <f t="shared" ref="N524:N587" si="24">IF(OR($D524="", $G524=$L$5), "", $D524)</f>
        <v/>
      </c>
      <c r="P524" s="39" t="str">
        <f t="shared" ref="P524:P587" si="25">IF(AND(COUNTIF($B524:$F524, "")&lt;5, $D524="", $G524=""), "X", "")</f>
        <v/>
      </c>
      <c r="Q524" s="39" t="str">
        <f t="shared" ref="Q524:Q587" si="26">IF(AND($G524=$L$5, $H524=""), "X", "")</f>
        <v/>
      </c>
    </row>
    <row r="525" spans="1:17" x14ac:dyDescent="0.25">
      <c r="A525" s="14"/>
      <c r="B525" s="443"/>
      <c r="C525" s="444"/>
      <c r="D525" s="445"/>
      <c r="E525" s="446"/>
      <c r="F525" s="447"/>
      <c r="G525" s="448"/>
      <c r="H525" s="449"/>
      <c r="I525" s="14"/>
      <c r="N525" s="37" t="str">
        <f t="shared" si="24"/>
        <v/>
      </c>
      <c r="P525" s="39" t="str">
        <f t="shared" si="25"/>
        <v/>
      </c>
      <c r="Q525" s="39" t="str">
        <f t="shared" si="26"/>
        <v/>
      </c>
    </row>
    <row r="526" spans="1:17" x14ac:dyDescent="0.25">
      <c r="A526" s="14"/>
      <c r="B526" s="443"/>
      <c r="C526" s="444"/>
      <c r="D526" s="445"/>
      <c r="E526" s="446"/>
      <c r="F526" s="447"/>
      <c r="G526" s="448"/>
      <c r="H526" s="449"/>
      <c r="I526" s="14"/>
      <c r="N526" s="37" t="str">
        <f t="shared" si="24"/>
        <v/>
      </c>
      <c r="P526" s="39" t="str">
        <f t="shared" si="25"/>
        <v/>
      </c>
      <c r="Q526" s="39" t="str">
        <f t="shared" si="26"/>
        <v/>
      </c>
    </row>
    <row r="527" spans="1:17" x14ac:dyDescent="0.25">
      <c r="A527" s="14"/>
      <c r="B527" s="443"/>
      <c r="C527" s="444"/>
      <c r="D527" s="445"/>
      <c r="E527" s="446"/>
      <c r="F527" s="447"/>
      <c r="G527" s="448"/>
      <c r="H527" s="449"/>
      <c r="I527" s="14"/>
      <c r="N527" s="37" t="str">
        <f t="shared" si="24"/>
        <v/>
      </c>
      <c r="P527" s="39" t="str">
        <f t="shared" si="25"/>
        <v/>
      </c>
      <c r="Q527" s="39" t="str">
        <f t="shared" si="26"/>
        <v/>
      </c>
    </row>
    <row r="528" spans="1:17" x14ac:dyDescent="0.25">
      <c r="A528" s="14"/>
      <c r="B528" s="443"/>
      <c r="C528" s="444"/>
      <c r="D528" s="445"/>
      <c r="E528" s="446"/>
      <c r="F528" s="447"/>
      <c r="G528" s="448"/>
      <c r="H528" s="449"/>
      <c r="I528" s="14"/>
      <c r="N528" s="37" t="str">
        <f t="shared" si="24"/>
        <v/>
      </c>
      <c r="P528" s="39" t="str">
        <f t="shared" si="25"/>
        <v/>
      </c>
      <c r="Q528" s="39" t="str">
        <f t="shared" si="26"/>
        <v/>
      </c>
    </row>
    <row r="529" spans="1:17" x14ac:dyDescent="0.25">
      <c r="A529" s="14"/>
      <c r="B529" s="443"/>
      <c r="C529" s="444"/>
      <c r="D529" s="445"/>
      <c r="E529" s="446"/>
      <c r="F529" s="447"/>
      <c r="G529" s="448"/>
      <c r="H529" s="449"/>
      <c r="I529" s="14"/>
      <c r="N529" s="37" t="str">
        <f t="shared" si="24"/>
        <v/>
      </c>
      <c r="P529" s="39" t="str">
        <f t="shared" si="25"/>
        <v/>
      </c>
      <c r="Q529" s="39" t="str">
        <f t="shared" si="26"/>
        <v/>
      </c>
    </row>
    <row r="530" spans="1:17" x14ac:dyDescent="0.25">
      <c r="A530" s="14"/>
      <c r="B530" s="443"/>
      <c r="C530" s="444"/>
      <c r="D530" s="445"/>
      <c r="E530" s="446"/>
      <c r="F530" s="447"/>
      <c r="G530" s="448"/>
      <c r="H530" s="449"/>
      <c r="I530" s="14"/>
      <c r="N530" s="37" t="str">
        <f t="shared" si="24"/>
        <v/>
      </c>
      <c r="P530" s="39" t="str">
        <f t="shared" si="25"/>
        <v/>
      </c>
      <c r="Q530" s="39" t="str">
        <f t="shared" si="26"/>
        <v/>
      </c>
    </row>
    <row r="531" spans="1:17" x14ac:dyDescent="0.25">
      <c r="A531" s="14"/>
      <c r="B531" s="443"/>
      <c r="C531" s="444"/>
      <c r="D531" s="445"/>
      <c r="E531" s="446"/>
      <c r="F531" s="447"/>
      <c r="G531" s="448"/>
      <c r="H531" s="449"/>
      <c r="I531" s="14"/>
      <c r="N531" s="37" t="str">
        <f t="shared" si="24"/>
        <v/>
      </c>
      <c r="P531" s="39" t="str">
        <f t="shared" si="25"/>
        <v/>
      </c>
      <c r="Q531" s="39" t="str">
        <f t="shared" si="26"/>
        <v/>
      </c>
    </row>
    <row r="532" spans="1:17" x14ac:dyDescent="0.25">
      <c r="A532" s="14"/>
      <c r="B532" s="443"/>
      <c r="C532" s="444"/>
      <c r="D532" s="445"/>
      <c r="E532" s="446"/>
      <c r="F532" s="447"/>
      <c r="G532" s="448"/>
      <c r="H532" s="449"/>
      <c r="I532" s="14"/>
      <c r="N532" s="37" t="str">
        <f t="shared" si="24"/>
        <v/>
      </c>
      <c r="P532" s="39" t="str">
        <f t="shared" si="25"/>
        <v/>
      </c>
      <c r="Q532" s="39" t="str">
        <f t="shared" si="26"/>
        <v/>
      </c>
    </row>
    <row r="533" spans="1:17" x14ac:dyDescent="0.25">
      <c r="A533" s="14"/>
      <c r="B533" s="443"/>
      <c r="C533" s="444"/>
      <c r="D533" s="445"/>
      <c r="E533" s="446"/>
      <c r="F533" s="447"/>
      <c r="G533" s="448"/>
      <c r="H533" s="449"/>
      <c r="I533" s="14"/>
      <c r="N533" s="37" t="str">
        <f t="shared" si="24"/>
        <v/>
      </c>
      <c r="P533" s="39" t="str">
        <f t="shared" si="25"/>
        <v/>
      </c>
      <c r="Q533" s="39" t="str">
        <f t="shared" si="26"/>
        <v/>
      </c>
    </row>
    <row r="534" spans="1:17" x14ac:dyDescent="0.25">
      <c r="A534" s="14"/>
      <c r="B534" s="443"/>
      <c r="C534" s="444"/>
      <c r="D534" s="445"/>
      <c r="E534" s="446"/>
      <c r="F534" s="447"/>
      <c r="G534" s="448"/>
      <c r="H534" s="449"/>
      <c r="I534" s="14"/>
      <c r="N534" s="37" t="str">
        <f t="shared" si="24"/>
        <v/>
      </c>
      <c r="P534" s="39" t="str">
        <f t="shared" si="25"/>
        <v/>
      </c>
      <c r="Q534" s="39" t="str">
        <f t="shared" si="26"/>
        <v/>
      </c>
    </row>
    <row r="535" spans="1:17" x14ac:dyDescent="0.25">
      <c r="A535" s="14"/>
      <c r="B535" s="443"/>
      <c r="C535" s="444"/>
      <c r="D535" s="445"/>
      <c r="E535" s="446"/>
      <c r="F535" s="447"/>
      <c r="G535" s="448"/>
      <c r="H535" s="449"/>
      <c r="I535" s="14"/>
      <c r="N535" s="37" t="str">
        <f t="shared" si="24"/>
        <v/>
      </c>
      <c r="P535" s="39" t="str">
        <f t="shared" si="25"/>
        <v/>
      </c>
      <c r="Q535" s="39" t="str">
        <f t="shared" si="26"/>
        <v/>
      </c>
    </row>
    <row r="536" spans="1:17" x14ac:dyDescent="0.25">
      <c r="A536" s="14"/>
      <c r="B536" s="443"/>
      <c r="C536" s="444"/>
      <c r="D536" s="445"/>
      <c r="E536" s="446"/>
      <c r="F536" s="447"/>
      <c r="G536" s="448"/>
      <c r="H536" s="449"/>
      <c r="I536" s="14"/>
      <c r="N536" s="37" t="str">
        <f t="shared" si="24"/>
        <v/>
      </c>
      <c r="P536" s="39" t="str">
        <f t="shared" si="25"/>
        <v/>
      </c>
      <c r="Q536" s="39" t="str">
        <f t="shared" si="26"/>
        <v/>
      </c>
    </row>
    <row r="537" spans="1:17" x14ac:dyDescent="0.25">
      <c r="A537" s="14"/>
      <c r="B537" s="443"/>
      <c r="C537" s="444"/>
      <c r="D537" s="445"/>
      <c r="E537" s="446"/>
      <c r="F537" s="447"/>
      <c r="G537" s="448"/>
      <c r="H537" s="449"/>
      <c r="I537" s="14"/>
      <c r="N537" s="37" t="str">
        <f t="shared" si="24"/>
        <v/>
      </c>
      <c r="P537" s="39" t="str">
        <f t="shared" si="25"/>
        <v/>
      </c>
      <c r="Q537" s="39" t="str">
        <f t="shared" si="26"/>
        <v/>
      </c>
    </row>
    <row r="538" spans="1:17" x14ac:dyDescent="0.25">
      <c r="A538" s="14"/>
      <c r="B538" s="443"/>
      <c r="C538" s="444"/>
      <c r="D538" s="445"/>
      <c r="E538" s="446"/>
      <c r="F538" s="447"/>
      <c r="G538" s="448"/>
      <c r="H538" s="449"/>
      <c r="I538" s="14"/>
      <c r="N538" s="37" t="str">
        <f t="shared" si="24"/>
        <v/>
      </c>
      <c r="P538" s="39" t="str">
        <f t="shared" si="25"/>
        <v/>
      </c>
      <c r="Q538" s="39" t="str">
        <f t="shared" si="26"/>
        <v/>
      </c>
    </row>
    <row r="539" spans="1:17" x14ac:dyDescent="0.25">
      <c r="A539" s="14"/>
      <c r="B539" s="443"/>
      <c r="C539" s="444"/>
      <c r="D539" s="445"/>
      <c r="E539" s="446"/>
      <c r="F539" s="447"/>
      <c r="G539" s="448"/>
      <c r="H539" s="449"/>
      <c r="I539" s="14"/>
      <c r="N539" s="37" t="str">
        <f t="shared" si="24"/>
        <v/>
      </c>
      <c r="P539" s="39" t="str">
        <f t="shared" si="25"/>
        <v/>
      </c>
      <c r="Q539" s="39" t="str">
        <f t="shared" si="26"/>
        <v/>
      </c>
    </row>
    <row r="540" spans="1:17" x14ac:dyDescent="0.25">
      <c r="A540" s="14"/>
      <c r="B540" s="443"/>
      <c r="C540" s="444"/>
      <c r="D540" s="445"/>
      <c r="E540" s="446"/>
      <c r="F540" s="447"/>
      <c r="G540" s="448"/>
      <c r="H540" s="449"/>
      <c r="I540" s="14"/>
      <c r="N540" s="37" t="str">
        <f t="shared" si="24"/>
        <v/>
      </c>
      <c r="P540" s="39" t="str">
        <f t="shared" si="25"/>
        <v/>
      </c>
      <c r="Q540" s="39" t="str">
        <f t="shared" si="26"/>
        <v/>
      </c>
    </row>
    <row r="541" spans="1:17" x14ac:dyDescent="0.25">
      <c r="A541" s="14"/>
      <c r="B541" s="443"/>
      <c r="C541" s="444"/>
      <c r="D541" s="445"/>
      <c r="E541" s="446"/>
      <c r="F541" s="447"/>
      <c r="G541" s="448"/>
      <c r="H541" s="449"/>
      <c r="I541" s="14"/>
      <c r="N541" s="37" t="str">
        <f t="shared" si="24"/>
        <v/>
      </c>
      <c r="P541" s="39" t="str">
        <f t="shared" si="25"/>
        <v/>
      </c>
      <c r="Q541" s="39" t="str">
        <f t="shared" si="26"/>
        <v/>
      </c>
    </row>
    <row r="542" spans="1:17" x14ac:dyDescent="0.25">
      <c r="A542" s="14"/>
      <c r="B542" s="443"/>
      <c r="C542" s="444"/>
      <c r="D542" s="445"/>
      <c r="E542" s="446"/>
      <c r="F542" s="447"/>
      <c r="G542" s="448"/>
      <c r="H542" s="449"/>
      <c r="I542" s="14"/>
      <c r="N542" s="37" t="str">
        <f t="shared" si="24"/>
        <v/>
      </c>
      <c r="P542" s="39" t="str">
        <f t="shared" si="25"/>
        <v/>
      </c>
      <c r="Q542" s="39" t="str">
        <f t="shared" si="26"/>
        <v/>
      </c>
    </row>
    <row r="543" spans="1:17" x14ac:dyDescent="0.25">
      <c r="A543" s="14"/>
      <c r="B543" s="443"/>
      <c r="C543" s="444"/>
      <c r="D543" s="445"/>
      <c r="E543" s="446"/>
      <c r="F543" s="447"/>
      <c r="G543" s="448"/>
      <c r="H543" s="449"/>
      <c r="I543" s="14"/>
      <c r="N543" s="37" t="str">
        <f t="shared" si="24"/>
        <v/>
      </c>
      <c r="P543" s="39" t="str">
        <f t="shared" si="25"/>
        <v/>
      </c>
      <c r="Q543" s="39" t="str">
        <f t="shared" si="26"/>
        <v/>
      </c>
    </row>
    <row r="544" spans="1:17" x14ac:dyDescent="0.25">
      <c r="A544" s="14"/>
      <c r="B544" s="443"/>
      <c r="C544" s="444"/>
      <c r="D544" s="445"/>
      <c r="E544" s="446"/>
      <c r="F544" s="447"/>
      <c r="G544" s="448"/>
      <c r="H544" s="449"/>
      <c r="I544" s="14"/>
      <c r="N544" s="37" t="str">
        <f t="shared" si="24"/>
        <v/>
      </c>
      <c r="P544" s="39" t="str">
        <f t="shared" si="25"/>
        <v/>
      </c>
      <c r="Q544" s="39" t="str">
        <f t="shared" si="26"/>
        <v/>
      </c>
    </row>
    <row r="545" spans="1:17" x14ac:dyDescent="0.25">
      <c r="A545" s="14"/>
      <c r="B545" s="443"/>
      <c r="C545" s="444"/>
      <c r="D545" s="445"/>
      <c r="E545" s="446"/>
      <c r="F545" s="447"/>
      <c r="G545" s="448"/>
      <c r="H545" s="449"/>
      <c r="I545" s="14"/>
      <c r="N545" s="37" t="str">
        <f t="shared" si="24"/>
        <v/>
      </c>
      <c r="P545" s="39" t="str">
        <f t="shared" si="25"/>
        <v/>
      </c>
      <c r="Q545" s="39" t="str">
        <f t="shared" si="26"/>
        <v/>
      </c>
    </row>
    <row r="546" spans="1:17" x14ac:dyDescent="0.25">
      <c r="A546" s="14"/>
      <c r="B546" s="443"/>
      <c r="C546" s="444"/>
      <c r="D546" s="445"/>
      <c r="E546" s="446"/>
      <c r="F546" s="447"/>
      <c r="G546" s="448"/>
      <c r="H546" s="449"/>
      <c r="I546" s="14"/>
      <c r="N546" s="37" t="str">
        <f t="shared" si="24"/>
        <v/>
      </c>
      <c r="P546" s="39" t="str">
        <f t="shared" si="25"/>
        <v/>
      </c>
      <c r="Q546" s="39" t="str">
        <f t="shared" si="26"/>
        <v/>
      </c>
    </row>
    <row r="547" spans="1:17" x14ac:dyDescent="0.25">
      <c r="A547" s="14"/>
      <c r="B547" s="443"/>
      <c r="C547" s="444"/>
      <c r="D547" s="445"/>
      <c r="E547" s="446"/>
      <c r="F547" s="447"/>
      <c r="G547" s="448"/>
      <c r="H547" s="449"/>
      <c r="I547" s="14"/>
      <c r="N547" s="37" t="str">
        <f t="shared" si="24"/>
        <v/>
      </c>
      <c r="P547" s="39" t="str">
        <f t="shared" si="25"/>
        <v/>
      </c>
      <c r="Q547" s="39" t="str">
        <f t="shared" si="26"/>
        <v/>
      </c>
    </row>
    <row r="548" spans="1:17" x14ac:dyDescent="0.25">
      <c r="A548" s="14"/>
      <c r="B548" s="443"/>
      <c r="C548" s="444"/>
      <c r="D548" s="445"/>
      <c r="E548" s="446"/>
      <c r="F548" s="447"/>
      <c r="G548" s="448"/>
      <c r="H548" s="449"/>
      <c r="I548" s="14"/>
      <c r="N548" s="37" t="str">
        <f t="shared" si="24"/>
        <v/>
      </c>
      <c r="P548" s="39" t="str">
        <f t="shared" si="25"/>
        <v/>
      </c>
      <c r="Q548" s="39" t="str">
        <f t="shared" si="26"/>
        <v/>
      </c>
    </row>
    <row r="549" spans="1:17" x14ac:dyDescent="0.25">
      <c r="A549" s="14"/>
      <c r="B549" s="443"/>
      <c r="C549" s="444"/>
      <c r="D549" s="445"/>
      <c r="E549" s="446"/>
      <c r="F549" s="447"/>
      <c r="G549" s="448"/>
      <c r="H549" s="449"/>
      <c r="I549" s="14"/>
      <c r="N549" s="37" t="str">
        <f t="shared" si="24"/>
        <v/>
      </c>
      <c r="P549" s="39" t="str">
        <f t="shared" si="25"/>
        <v/>
      </c>
      <c r="Q549" s="39" t="str">
        <f t="shared" si="26"/>
        <v/>
      </c>
    </row>
    <row r="550" spans="1:17" x14ac:dyDescent="0.25">
      <c r="A550" s="14"/>
      <c r="B550" s="443"/>
      <c r="C550" s="444"/>
      <c r="D550" s="445"/>
      <c r="E550" s="446"/>
      <c r="F550" s="447"/>
      <c r="G550" s="448"/>
      <c r="H550" s="449"/>
      <c r="I550" s="14"/>
      <c r="N550" s="37" t="str">
        <f t="shared" si="24"/>
        <v/>
      </c>
      <c r="P550" s="39" t="str">
        <f t="shared" si="25"/>
        <v/>
      </c>
      <c r="Q550" s="39" t="str">
        <f t="shared" si="26"/>
        <v/>
      </c>
    </row>
    <row r="551" spans="1:17" x14ac:dyDescent="0.25">
      <c r="A551" s="14"/>
      <c r="B551" s="443"/>
      <c r="C551" s="444"/>
      <c r="D551" s="445"/>
      <c r="E551" s="446"/>
      <c r="F551" s="447"/>
      <c r="G551" s="448"/>
      <c r="H551" s="449"/>
      <c r="I551" s="14"/>
      <c r="N551" s="37" t="str">
        <f t="shared" si="24"/>
        <v/>
      </c>
      <c r="P551" s="39" t="str">
        <f t="shared" si="25"/>
        <v/>
      </c>
      <c r="Q551" s="39" t="str">
        <f t="shared" si="26"/>
        <v/>
      </c>
    </row>
    <row r="552" spans="1:17" x14ac:dyDescent="0.25">
      <c r="A552" s="14"/>
      <c r="B552" s="443"/>
      <c r="C552" s="444"/>
      <c r="D552" s="445"/>
      <c r="E552" s="446"/>
      <c r="F552" s="447"/>
      <c r="G552" s="448"/>
      <c r="H552" s="449"/>
      <c r="I552" s="14"/>
      <c r="N552" s="37" t="str">
        <f t="shared" si="24"/>
        <v/>
      </c>
      <c r="P552" s="39" t="str">
        <f t="shared" si="25"/>
        <v/>
      </c>
      <c r="Q552" s="39" t="str">
        <f t="shared" si="26"/>
        <v/>
      </c>
    </row>
    <row r="553" spans="1:17" x14ac:dyDescent="0.25">
      <c r="A553" s="14"/>
      <c r="B553" s="443"/>
      <c r="C553" s="444"/>
      <c r="D553" s="445"/>
      <c r="E553" s="446"/>
      <c r="F553" s="447"/>
      <c r="G553" s="448"/>
      <c r="H553" s="449"/>
      <c r="I553" s="14"/>
      <c r="N553" s="37" t="str">
        <f t="shared" si="24"/>
        <v/>
      </c>
      <c r="P553" s="39" t="str">
        <f t="shared" si="25"/>
        <v/>
      </c>
      <c r="Q553" s="39" t="str">
        <f t="shared" si="26"/>
        <v/>
      </c>
    </row>
    <row r="554" spans="1:17" x14ac:dyDescent="0.25">
      <c r="A554" s="14"/>
      <c r="B554" s="443"/>
      <c r="C554" s="444"/>
      <c r="D554" s="445"/>
      <c r="E554" s="446"/>
      <c r="F554" s="447"/>
      <c r="G554" s="448"/>
      <c r="H554" s="449"/>
      <c r="I554" s="14"/>
      <c r="N554" s="37" t="str">
        <f t="shared" si="24"/>
        <v/>
      </c>
      <c r="P554" s="39" t="str">
        <f t="shared" si="25"/>
        <v/>
      </c>
      <c r="Q554" s="39" t="str">
        <f t="shared" si="26"/>
        <v/>
      </c>
    </row>
    <row r="555" spans="1:17" x14ac:dyDescent="0.25">
      <c r="A555" s="14"/>
      <c r="B555" s="443"/>
      <c r="C555" s="444"/>
      <c r="D555" s="445"/>
      <c r="E555" s="446"/>
      <c r="F555" s="447"/>
      <c r="G555" s="448"/>
      <c r="H555" s="449"/>
      <c r="I555" s="14"/>
      <c r="N555" s="37" t="str">
        <f t="shared" si="24"/>
        <v/>
      </c>
      <c r="P555" s="39" t="str">
        <f t="shared" si="25"/>
        <v/>
      </c>
      <c r="Q555" s="39" t="str">
        <f t="shared" si="26"/>
        <v/>
      </c>
    </row>
    <row r="556" spans="1:17" x14ac:dyDescent="0.25">
      <c r="A556" s="14"/>
      <c r="B556" s="443"/>
      <c r="C556" s="444"/>
      <c r="D556" s="445"/>
      <c r="E556" s="446"/>
      <c r="F556" s="447"/>
      <c r="G556" s="448"/>
      <c r="H556" s="449"/>
      <c r="I556" s="14"/>
      <c r="N556" s="37" t="str">
        <f t="shared" si="24"/>
        <v/>
      </c>
      <c r="P556" s="39" t="str">
        <f t="shared" si="25"/>
        <v/>
      </c>
      <c r="Q556" s="39" t="str">
        <f t="shared" si="26"/>
        <v/>
      </c>
    </row>
    <row r="557" spans="1:17" x14ac:dyDescent="0.25">
      <c r="A557" s="14"/>
      <c r="B557" s="443"/>
      <c r="C557" s="444"/>
      <c r="D557" s="445"/>
      <c r="E557" s="446"/>
      <c r="F557" s="447"/>
      <c r="G557" s="448"/>
      <c r="H557" s="449"/>
      <c r="I557" s="14"/>
      <c r="N557" s="37" t="str">
        <f t="shared" si="24"/>
        <v/>
      </c>
      <c r="P557" s="39" t="str">
        <f t="shared" si="25"/>
        <v/>
      </c>
      <c r="Q557" s="39" t="str">
        <f t="shared" si="26"/>
        <v/>
      </c>
    </row>
    <row r="558" spans="1:17" x14ac:dyDescent="0.25">
      <c r="A558" s="14"/>
      <c r="B558" s="443"/>
      <c r="C558" s="444"/>
      <c r="D558" s="445"/>
      <c r="E558" s="446"/>
      <c r="F558" s="447"/>
      <c r="G558" s="448"/>
      <c r="H558" s="449"/>
      <c r="I558" s="14"/>
      <c r="N558" s="37" t="str">
        <f t="shared" si="24"/>
        <v/>
      </c>
      <c r="P558" s="39" t="str">
        <f t="shared" si="25"/>
        <v/>
      </c>
      <c r="Q558" s="39" t="str">
        <f t="shared" si="26"/>
        <v/>
      </c>
    </row>
    <row r="559" spans="1:17" x14ac:dyDescent="0.25">
      <c r="A559" s="14"/>
      <c r="B559" s="443"/>
      <c r="C559" s="444"/>
      <c r="D559" s="445"/>
      <c r="E559" s="446"/>
      <c r="F559" s="447"/>
      <c r="G559" s="448"/>
      <c r="H559" s="449"/>
      <c r="I559" s="14"/>
      <c r="N559" s="37" t="str">
        <f t="shared" si="24"/>
        <v/>
      </c>
      <c r="P559" s="39" t="str">
        <f t="shared" si="25"/>
        <v/>
      </c>
      <c r="Q559" s="39" t="str">
        <f t="shared" si="26"/>
        <v/>
      </c>
    </row>
    <row r="560" spans="1:17" x14ac:dyDescent="0.25">
      <c r="A560" s="14"/>
      <c r="B560" s="443"/>
      <c r="C560" s="444"/>
      <c r="D560" s="445"/>
      <c r="E560" s="446"/>
      <c r="F560" s="447"/>
      <c r="G560" s="448"/>
      <c r="H560" s="449"/>
      <c r="I560" s="14"/>
      <c r="N560" s="37" t="str">
        <f t="shared" si="24"/>
        <v/>
      </c>
      <c r="P560" s="39" t="str">
        <f t="shared" si="25"/>
        <v/>
      </c>
      <c r="Q560" s="39" t="str">
        <f t="shared" si="26"/>
        <v/>
      </c>
    </row>
    <row r="561" spans="1:17" x14ac:dyDescent="0.25">
      <c r="A561" s="14"/>
      <c r="B561" s="443"/>
      <c r="C561" s="444"/>
      <c r="D561" s="445"/>
      <c r="E561" s="446"/>
      <c r="F561" s="447"/>
      <c r="G561" s="448"/>
      <c r="H561" s="449"/>
      <c r="I561" s="14"/>
      <c r="N561" s="37" t="str">
        <f t="shared" si="24"/>
        <v/>
      </c>
      <c r="P561" s="39" t="str">
        <f t="shared" si="25"/>
        <v/>
      </c>
      <c r="Q561" s="39" t="str">
        <f t="shared" si="26"/>
        <v/>
      </c>
    </row>
    <row r="562" spans="1:17" x14ac:dyDescent="0.25">
      <c r="A562" s="14"/>
      <c r="B562" s="443"/>
      <c r="C562" s="444"/>
      <c r="D562" s="445"/>
      <c r="E562" s="446"/>
      <c r="F562" s="447"/>
      <c r="G562" s="448"/>
      <c r="H562" s="449"/>
      <c r="I562" s="14"/>
      <c r="N562" s="37" t="str">
        <f t="shared" si="24"/>
        <v/>
      </c>
      <c r="P562" s="39" t="str">
        <f t="shared" si="25"/>
        <v/>
      </c>
      <c r="Q562" s="39" t="str">
        <f t="shared" si="26"/>
        <v/>
      </c>
    </row>
    <row r="563" spans="1:17" x14ac:dyDescent="0.25">
      <c r="A563" s="14"/>
      <c r="B563" s="443"/>
      <c r="C563" s="444"/>
      <c r="D563" s="445"/>
      <c r="E563" s="446"/>
      <c r="F563" s="447"/>
      <c r="G563" s="448"/>
      <c r="H563" s="449"/>
      <c r="I563" s="14"/>
      <c r="N563" s="37" t="str">
        <f t="shared" si="24"/>
        <v/>
      </c>
      <c r="P563" s="39" t="str">
        <f t="shared" si="25"/>
        <v/>
      </c>
      <c r="Q563" s="39" t="str">
        <f t="shared" si="26"/>
        <v/>
      </c>
    </row>
    <row r="564" spans="1:17" x14ac:dyDescent="0.25">
      <c r="A564" s="14"/>
      <c r="B564" s="443"/>
      <c r="C564" s="444"/>
      <c r="D564" s="445"/>
      <c r="E564" s="446"/>
      <c r="F564" s="447"/>
      <c r="G564" s="448"/>
      <c r="H564" s="449"/>
      <c r="I564" s="14"/>
      <c r="N564" s="37" t="str">
        <f t="shared" si="24"/>
        <v/>
      </c>
      <c r="P564" s="39" t="str">
        <f t="shared" si="25"/>
        <v/>
      </c>
      <c r="Q564" s="39" t="str">
        <f t="shared" si="26"/>
        <v/>
      </c>
    </row>
    <row r="565" spans="1:17" x14ac:dyDescent="0.25">
      <c r="A565" s="14"/>
      <c r="B565" s="443"/>
      <c r="C565" s="444"/>
      <c r="D565" s="445"/>
      <c r="E565" s="446"/>
      <c r="F565" s="447"/>
      <c r="G565" s="448"/>
      <c r="H565" s="449"/>
      <c r="I565" s="14"/>
      <c r="N565" s="37" t="str">
        <f t="shared" si="24"/>
        <v/>
      </c>
      <c r="P565" s="39" t="str">
        <f t="shared" si="25"/>
        <v/>
      </c>
      <c r="Q565" s="39" t="str">
        <f t="shared" si="26"/>
        <v/>
      </c>
    </row>
    <row r="566" spans="1:17" x14ac:dyDescent="0.25">
      <c r="A566" s="14"/>
      <c r="B566" s="443"/>
      <c r="C566" s="444"/>
      <c r="D566" s="445"/>
      <c r="E566" s="446"/>
      <c r="F566" s="447"/>
      <c r="G566" s="448"/>
      <c r="H566" s="449"/>
      <c r="I566" s="14"/>
      <c r="N566" s="37" t="str">
        <f t="shared" si="24"/>
        <v/>
      </c>
      <c r="P566" s="39" t="str">
        <f t="shared" si="25"/>
        <v/>
      </c>
      <c r="Q566" s="39" t="str">
        <f t="shared" si="26"/>
        <v/>
      </c>
    </row>
    <row r="567" spans="1:17" x14ac:dyDescent="0.25">
      <c r="A567" s="14"/>
      <c r="B567" s="443"/>
      <c r="C567" s="444"/>
      <c r="D567" s="445"/>
      <c r="E567" s="446"/>
      <c r="F567" s="447"/>
      <c r="G567" s="448"/>
      <c r="H567" s="449"/>
      <c r="I567" s="14"/>
      <c r="N567" s="37" t="str">
        <f t="shared" si="24"/>
        <v/>
      </c>
      <c r="P567" s="39" t="str">
        <f t="shared" si="25"/>
        <v/>
      </c>
      <c r="Q567" s="39" t="str">
        <f t="shared" si="26"/>
        <v/>
      </c>
    </row>
    <row r="568" spans="1:17" x14ac:dyDescent="0.25">
      <c r="A568" s="14"/>
      <c r="B568" s="443"/>
      <c r="C568" s="444"/>
      <c r="D568" s="445"/>
      <c r="E568" s="446"/>
      <c r="F568" s="447"/>
      <c r="G568" s="448"/>
      <c r="H568" s="449"/>
      <c r="I568" s="14"/>
      <c r="N568" s="37" t="str">
        <f t="shared" si="24"/>
        <v/>
      </c>
      <c r="P568" s="39" t="str">
        <f t="shared" si="25"/>
        <v/>
      </c>
      <c r="Q568" s="39" t="str">
        <f t="shared" si="26"/>
        <v/>
      </c>
    </row>
    <row r="569" spans="1:17" x14ac:dyDescent="0.25">
      <c r="A569" s="14"/>
      <c r="B569" s="443"/>
      <c r="C569" s="444"/>
      <c r="D569" s="445"/>
      <c r="E569" s="446"/>
      <c r="F569" s="447"/>
      <c r="G569" s="448"/>
      <c r="H569" s="449"/>
      <c r="I569" s="14"/>
      <c r="N569" s="37" t="str">
        <f t="shared" si="24"/>
        <v/>
      </c>
      <c r="P569" s="39" t="str">
        <f t="shared" si="25"/>
        <v/>
      </c>
      <c r="Q569" s="39" t="str">
        <f t="shared" si="26"/>
        <v/>
      </c>
    </row>
    <row r="570" spans="1:17" x14ac:dyDescent="0.25">
      <c r="A570" s="14"/>
      <c r="B570" s="443"/>
      <c r="C570" s="444"/>
      <c r="D570" s="445"/>
      <c r="E570" s="446"/>
      <c r="F570" s="447"/>
      <c r="G570" s="448"/>
      <c r="H570" s="449"/>
      <c r="I570" s="14"/>
      <c r="N570" s="37" t="str">
        <f t="shared" si="24"/>
        <v/>
      </c>
      <c r="P570" s="39" t="str">
        <f t="shared" si="25"/>
        <v/>
      </c>
      <c r="Q570" s="39" t="str">
        <f t="shared" si="26"/>
        <v/>
      </c>
    </row>
    <row r="571" spans="1:17" x14ac:dyDescent="0.25">
      <c r="A571" s="14"/>
      <c r="B571" s="443"/>
      <c r="C571" s="444"/>
      <c r="D571" s="445"/>
      <c r="E571" s="446"/>
      <c r="F571" s="447"/>
      <c r="G571" s="448"/>
      <c r="H571" s="449"/>
      <c r="I571" s="14"/>
      <c r="N571" s="37" t="str">
        <f t="shared" si="24"/>
        <v/>
      </c>
      <c r="P571" s="39" t="str">
        <f t="shared" si="25"/>
        <v/>
      </c>
      <c r="Q571" s="39" t="str">
        <f t="shared" si="26"/>
        <v/>
      </c>
    </row>
    <row r="572" spans="1:17" x14ac:dyDescent="0.25">
      <c r="A572" s="14"/>
      <c r="B572" s="443"/>
      <c r="C572" s="444"/>
      <c r="D572" s="445"/>
      <c r="E572" s="446"/>
      <c r="F572" s="447"/>
      <c r="G572" s="448"/>
      <c r="H572" s="449"/>
      <c r="I572" s="14"/>
      <c r="N572" s="37" t="str">
        <f t="shared" si="24"/>
        <v/>
      </c>
      <c r="P572" s="39" t="str">
        <f t="shared" si="25"/>
        <v/>
      </c>
      <c r="Q572" s="39" t="str">
        <f t="shared" si="26"/>
        <v/>
      </c>
    </row>
    <row r="573" spans="1:17" x14ac:dyDescent="0.25">
      <c r="A573" s="14"/>
      <c r="B573" s="443"/>
      <c r="C573" s="444"/>
      <c r="D573" s="445"/>
      <c r="E573" s="446"/>
      <c r="F573" s="447"/>
      <c r="G573" s="448"/>
      <c r="H573" s="449"/>
      <c r="I573" s="14"/>
      <c r="N573" s="37" t="str">
        <f t="shared" si="24"/>
        <v/>
      </c>
      <c r="P573" s="39" t="str">
        <f t="shared" si="25"/>
        <v/>
      </c>
      <c r="Q573" s="39" t="str">
        <f t="shared" si="26"/>
        <v/>
      </c>
    </row>
    <row r="574" spans="1:17" x14ac:dyDescent="0.25">
      <c r="A574" s="14"/>
      <c r="B574" s="443"/>
      <c r="C574" s="444"/>
      <c r="D574" s="445"/>
      <c r="E574" s="446"/>
      <c r="F574" s="447"/>
      <c r="G574" s="448"/>
      <c r="H574" s="449"/>
      <c r="I574" s="14"/>
      <c r="N574" s="37" t="str">
        <f t="shared" si="24"/>
        <v/>
      </c>
      <c r="P574" s="39" t="str">
        <f t="shared" si="25"/>
        <v/>
      </c>
      <c r="Q574" s="39" t="str">
        <f t="shared" si="26"/>
        <v/>
      </c>
    </row>
    <row r="575" spans="1:17" x14ac:dyDescent="0.25">
      <c r="A575" s="14"/>
      <c r="B575" s="443"/>
      <c r="C575" s="444"/>
      <c r="D575" s="445"/>
      <c r="E575" s="446"/>
      <c r="F575" s="447"/>
      <c r="G575" s="448"/>
      <c r="H575" s="449"/>
      <c r="I575" s="14"/>
      <c r="N575" s="37" t="str">
        <f t="shared" si="24"/>
        <v/>
      </c>
      <c r="P575" s="39" t="str">
        <f t="shared" si="25"/>
        <v/>
      </c>
      <c r="Q575" s="39" t="str">
        <f t="shared" si="26"/>
        <v/>
      </c>
    </row>
    <row r="576" spans="1:17" x14ac:dyDescent="0.25">
      <c r="A576" s="14"/>
      <c r="B576" s="443"/>
      <c r="C576" s="444"/>
      <c r="D576" s="445"/>
      <c r="E576" s="446"/>
      <c r="F576" s="447"/>
      <c r="G576" s="448"/>
      <c r="H576" s="449"/>
      <c r="I576" s="14"/>
      <c r="N576" s="37" t="str">
        <f t="shared" si="24"/>
        <v/>
      </c>
      <c r="P576" s="39" t="str">
        <f t="shared" si="25"/>
        <v/>
      </c>
      <c r="Q576" s="39" t="str">
        <f t="shared" si="26"/>
        <v/>
      </c>
    </row>
    <row r="577" spans="1:17" x14ac:dyDescent="0.25">
      <c r="A577" s="14"/>
      <c r="B577" s="443"/>
      <c r="C577" s="444"/>
      <c r="D577" s="445"/>
      <c r="E577" s="446"/>
      <c r="F577" s="447"/>
      <c r="G577" s="448"/>
      <c r="H577" s="449"/>
      <c r="I577" s="14"/>
      <c r="N577" s="37" t="str">
        <f t="shared" si="24"/>
        <v/>
      </c>
      <c r="P577" s="39" t="str">
        <f t="shared" si="25"/>
        <v/>
      </c>
      <c r="Q577" s="39" t="str">
        <f t="shared" si="26"/>
        <v/>
      </c>
    </row>
    <row r="578" spans="1:17" x14ac:dyDescent="0.25">
      <c r="A578" s="14"/>
      <c r="B578" s="443"/>
      <c r="C578" s="444"/>
      <c r="D578" s="445"/>
      <c r="E578" s="446"/>
      <c r="F578" s="447"/>
      <c r="G578" s="448"/>
      <c r="H578" s="449"/>
      <c r="I578" s="14"/>
      <c r="N578" s="37" t="str">
        <f t="shared" si="24"/>
        <v/>
      </c>
      <c r="P578" s="39" t="str">
        <f t="shared" si="25"/>
        <v/>
      </c>
      <c r="Q578" s="39" t="str">
        <f t="shared" si="26"/>
        <v/>
      </c>
    </row>
    <row r="579" spans="1:17" x14ac:dyDescent="0.25">
      <c r="A579" s="14"/>
      <c r="B579" s="443"/>
      <c r="C579" s="444"/>
      <c r="D579" s="445"/>
      <c r="E579" s="446"/>
      <c r="F579" s="447"/>
      <c r="G579" s="448"/>
      <c r="H579" s="449"/>
      <c r="I579" s="14"/>
      <c r="N579" s="37" t="str">
        <f t="shared" si="24"/>
        <v/>
      </c>
      <c r="P579" s="39" t="str">
        <f t="shared" si="25"/>
        <v/>
      </c>
      <c r="Q579" s="39" t="str">
        <f t="shared" si="26"/>
        <v/>
      </c>
    </row>
    <row r="580" spans="1:17" x14ac:dyDescent="0.25">
      <c r="A580" s="14"/>
      <c r="B580" s="443"/>
      <c r="C580" s="444"/>
      <c r="D580" s="445"/>
      <c r="E580" s="446"/>
      <c r="F580" s="447"/>
      <c r="G580" s="448"/>
      <c r="H580" s="449"/>
      <c r="I580" s="14"/>
      <c r="N580" s="37" t="str">
        <f t="shared" si="24"/>
        <v/>
      </c>
      <c r="P580" s="39" t="str">
        <f t="shared" si="25"/>
        <v/>
      </c>
      <c r="Q580" s="39" t="str">
        <f t="shared" si="26"/>
        <v/>
      </c>
    </row>
    <row r="581" spans="1:17" x14ac:dyDescent="0.25">
      <c r="A581" s="14"/>
      <c r="B581" s="443"/>
      <c r="C581" s="444"/>
      <c r="D581" s="445"/>
      <c r="E581" s="446"/>
      <c r="F581" s="447"/>
      <c r="G581" s="448"/>
      <c r="H581" s="449"/>
      <c r="I581" s="14"/>
      <c r="N581" s="37" t="str">
        <f t="shared" si="24"/>
        <v/>
      </c>
      <c r="P581" s="39" t="str">
        <f t="shared" si="25"/>
        <v/>
      </c>
      <c r="Q581" s="39" t="str">
        <f t="shared" si="26"/>
        <v/>
      </c>
    </row>
    <row r="582" spans="1:17" x14ac:dyDescent="0.25">
      <c r="A582" s="14"/>
      <c r="B582" s="443"/>
      <c r="C582" s="444"/>
      <c r="D582" s="445"/>
      <c r="E582" s="446"/>
      <c r="F582" s="447"/>
      <c r="G582" s="448"/>
      <c r="H582" s="449"/>
      <c r="I582" s="14"/>
      <c r="N582" s="37" t="str">
        <f t="shared" si="24"/>
        <v/>
      </c>
      <c r="P582" s="39" t="str">
        <f t="shared" si="25"/>
        <v/>
      </c>
      <c r="Q582" s="39" t="str">
        <f t="shared" si="26"/>
        <v/>
      </c>
    </row>
    <row r="583" spans="1:17" x14ac:dyDescent="0.25">
      <c r="A583" s="14"/>
      <c r="B583" s="443"/>
      <c r="C583" s="444"/>
      <c r="D583" s="445"/>
      <c r="E583" s="446"/>
      <c r="F583" s="447"/>
      <c r="G583" s="448"/>
      <c r="H583" s="449"/>
      <c r="I583" s="14"/>
      <c r="N583" s="37" t="str">
        <f t="shared" si="24"/>
        <v/>
      </c>
      <c r="P583" s="39" t="str">
        <f t="shared" si="25"/>
        <v/>
      </c>
      <c r="Q583" s="39" t="str">
        <f t="shared" si="26"/>
        <v/>
      </c>
    </row>
    <row r="584" spans="1:17" x14ac:dyDescent="0.25">
      <c r="A584" s="14"/>
      <c r="B584" s="443"/>
      <c r="C584" s="444"/>
      <c r="D584" s="445"/>
      <c r="E584" s="446"/>
      <c r="F584" s="447"/>
      <c r="G584" s="448"/>
      <c r="H584" s="449"/>
      <c r="I584" s="14"/>
      <c r="N584" s="37" t="str">
        <f t="shared" si="24"/>
        <v/>
      </c>
      <c r="P584" s="39" t="str">
        <f t="shared" si="25"/>
        <v/>
      </c>
      <c r="Q584" s="39" t="str">
        <f t="shared" si="26"/>
        <v/>
      </c>
    </row>
    <row r="585" spans="1:17" x14ac:dyDescent="0.25">
      <c r="A585" s="14"/>
      <c r="B585" s="443"/>
      <c r="C585" s="444"/>
      <c r="D585" s="445"/>
      <c r="E585" s="446"/>
      <c r="F585" s="447"/>
      <c r="G585" s="448"/>
      <c r="H585" s="449"/>
      <c r="I585" s="14"/>
      <c r="N585" s="37" t="str">
        <f t="shared" si="24"/>
        <v/>
      </c>
      <c r="P585" s="39" t="str">
        <f t="shared" si="25"/>
        <v/>
      </c>
      <c r="Q585" s="39" t="str">
        <f t="shared" si="26"/>
        <v/>
      </c>
    </row>
    <row r="586" spans="1:17" x14ac:dyDescent="0.25">
      <c r="A586" s="14"/>
      <c r="B586" s="443"/>
      <c r="C586" s="444"/>
      <c r="D586" s="445"/>
      <c r="E586" s="446"/>
      <c r="F586" s="447"/>
      <c r="G586" s="448"/>
      <c r="H586" s="449"/>
      <c r="I586" s="14"/>
      <c r="N586" s="37" t="str">
        <f t="shared" si="24"/>
        <v/>
      </c>
      <c r="P586" s="39" t="str">
        <f t="shared" si="25"/>
        <v/>
      </c>
      <c r="Q586" s="39" t="str">
        <f t="shared" si="26"/>
        <v/>
      </c>
    </row>
    <row r="587" spans="1:17" x14ac:dyDescent="0.25">
      <c r="A587" s="14"/>
      <c r="B587" s="443"/>
      <c r="C587" s="444"/>
      <c r="D587" s="445"/>
      <c r="E587" s="446"/>
      <c r="F587" s="447"/>
      <c r="G587" s="448"/>
      <c r="H587" s="449"/>
      <c r="I587" s="14"/>
      <c r="N587" s="37" t="str">
        <f t="shared" si="24"/>
        <v/>
      </c>
      <c r="P587" s="39" t="str">
        <f t="shared" si="25"/>
        <v/>
      </c>
      <c r="Q587" s="39" t="str">
        <f t="shared" si="26"/>
        <v/>
      </c>
    </row>
    <row r="588" spans="1:17" x14ac:dyDescent="0.25">
      <c r="A588" s="14"/>
      <c r="B588" s="443"/>
      <c r="C588" s="444"/>
      <c r="D588" s="445"/>
      <c r="E588" s="446"/>
      <c r="F588" s="447"/>
      <c r="G588" s="448"/>
      <c r="H588" s="449"/>
      <c r="I588" s="14"/>
      <c r="N588" s="37" t="str">
        <f t="shared" ref="N588:N651" si="27">IF(OR($D588="", $G588=$L$5), "", $D588)</f>
        <v/>
      </c>
      <c r="P588" s="39" t="str">
        <f t="shared" ref="P588:P651" si="28">IF(AND(COUNTIF($B588:$F588, "")&lt;5, $D588="", $G588=""), "X", "")</f>
        <v/>
      </c>
      <c r="Q588" s="39" t="str">
        <f t="shared" ref="Q588:Q651" si="29">IF(AND($G588=$L$5, $H588=""), "X", "")</f>
        <v/>
      </c>
    </row>
    <row r="589" spans="1:17" x14ac:dyDescent="0.25">
      <c r="A589" s="14"/>
      <c r="B589" s="443"/>
      <c r="C589" s="444"/>
      <c r="D589" s="445"/>
      <c r="E589" s="446"/>
      <c r="F589" s="447"/>
      <c r="G589" s="448"/>
      <c r="H589" s="449"/>
      <c r="I589" s="14"/>
      <c r="N589" s="37" t="str">
        <f t="shared" si="27"/>
        <v/>
      </c>
      <c r="P589" s="39" t="str">
        <f t="shared" si="28"/>
        <v/>
      </c>
      <c r="Q589" s="39" t="str">
        <f t="shared" si="29"/>
        <v/>
      </c>
    </row>
    <row r="590" spans="1:17" x14ac:dyDescent="0.25">
      <c r="A590" s="14"/>
      <c r="B590" s="443"/>
      <c r="C590" s="444"/>
      <c r="D590" s="445"/>
      <c r="E590" s="446"/>
      <c r="F590" s="447"/>
      <c r="G590" s="448"/>
      <c r="H590" s="449"/>
      <c r="I590" s="14"/>
      <c r="N590" s="37" t="str">
        <f t="shared" si="27"/>
        <v/>
      </c>
      <c r="P590" s="39" t="str">
        <f t="shared" si="28"/>
        <v/>
      </c>
      <c r="Q590" s="39" t="str">
        <f t="shared" si="29"/>
        <v/>
      </c>
    </row>
    <row r="591" spans="1:17" x14ac:dyDescent="0.25">
      <c r="A591" s="14"/>
      <c r="B591" s="443"/>
      <c r="C591" s="444"/>
      <c r="D591" s="445"/>
      <c r="E591" s="446"/>
      <c r="F591" s="447"/>
      <c r="G591" s="448"/>
      <c r="H591" s="449"/>
      <c r="I591" s="14"/>
      <c r="N591" s="37" t="str">
        <f t="shared" si="27"/>
        <v/>
      </c>
      <c r="P591" s="39" t="str">
        <f t="shared" si="28"/>
        <v/>
      </c>
      <c r="Q591" s="39" t="str">
        <f t="shared" si="29"/>
        <v/>
      </c>
    </row>
    <row r="592" spans="1:17" x14ac:dyDescent="0.25">
      <c r="A592" s="14"/>
      <c r="B592" s="443"/>
      <c r="C592" s="444"/>
      <c r="D592" s="445"/>
      <c r="E592" s="446"/>
      <c r="F592" s="447"/>
      <c r="G592" s="448"/>
      <c r="H592" s="449"/>
      <c r="I592" s="14"/>
      <c r="N592" s="37" t="str">
        <f t="shared" si="27"/>
        <v/>
      </c>
      <c r="P592" s="39" t="str">
        <f t="shared" si="28"/>
        <v/>
      </c>
      <c r="Q592" s="39" t="str">
        <f t="shared" si="29"/>
        <v/>
      </c>
    </row>
    <row r="593" spans="1:17" x14ac:dyDescent="0.25">
      <c r="A593" s="14"/>
      <c r="B593" s="443"/>
      <c r="C593" s="444"/>
      <c r="D593" s="445"/>
      <c r="E593" s="446"/>
      <c r="F593" s="447"/>
      <c r="G593" s="448"/>
      <c r="H593" s="449"/>
      <c r="I593" s="14"/>
      <c r="N593" s="37" t="str">
        <f t="shared" si="27"/>
        <v/>
      </c>
      <c r="P593" s="39" t="str">
        <f t="shared" si="28"/>
        <v/>
      </c>
      <c r="Q593" s="39" t="str">
        <f t="shared" si="29"/>
        <v/>
      </c>
    </row>
    <row r="594" spans="1:17" x14ac:dyDescent="0.25">
      <c r="A594" s="14"/>
      <c r="B594" s="443"/>
      <c r="C594" s="444"/>
      <c r="D594" s="445"/>
      <c r="E594" s="446"/>
      <c r="F594" s="447"/>
      <c r="G594" s="448"/>
      <c r="H594" s="449"/>
      <c r="I594" s="14"/>
      <c r="N594" s="37" t="str">
        <f t="shared" si="27"/>
        <v/>
      </c>
      <c r="P594" s="39" t="str">
        <f t="shared" si="28"/>
        <v/>
      </c>
      <c r="Q594" s="39" t="str">
        <f t="shared" si="29"/>
        <v/>
      </c>
    </row>
    <row r="595" spans="1:17" x14ac:dyDescent="0.25">
      <c r="A595" s="14"/>
      <c r="B595" s="443"/>
      <c r="C595" s="444"/>
      <c r="D595" s="445"/>
      <c r="E595" s="446"/>
      <c r="F595" s="447"/>
      <c r="G595" s="448"/>
      <c r="H595" s="449"/>
      <c r="I595" s="14"/>
      <c r="N595" s="37" t="str">
        <f t="shared" si="27"/>
        <v/>
      </c>
      <c r="P595" s="39" t="str">
        <f t="shared" si="28"/>
        <v/>
      </c>
      <c r="Q595" s="39" t="str">
        <f t="shared" si="29"/>
        <v/>
      </c>
    </row>
    <row r="596" spans="1:17" x14ac:dyDescent="0.25">
      <c r="A596" s="14"/>
      <c r="B596" s="443"/>
      <c r="C596" s="444"/>
      <c r="D596" s="445"/>
      <c r="E596" s="446"/>
      <c r="F596" s="447"/>
      <c r="G596" s="448"/>
      <c r="H596" s="449"/>
      <c r="I596" s="14"/>
      <c r="N596" s="37" t="str">
        <f t="shared" si="27"/>
        <v/>
      </c>
      <c r="P596" s="39" t="str">
        <f t="shared" si="28"/>
        <v/>
      </c>
      <c r="Q596" s="39" t="str">
        <f t="shared" si="29"/>
        <v/>
      </c>
    </row>
    <row r="597" spans="1:17" x14ac:dyDescent="0.25">
      <c r="A597" s="14"/>
      <c r="B597" s="443"/>
      <c r="C597" s="444"/>
      <c r="D597" s="445"/>
      <c r="E597" s="446"/>
      <c r="F597" s="447"/>
      <c r="G597" s="448"/>
      <c r="H597" s="449"/>
      <c r="I597" s="14"/>
      <c r="N597" s="37" t="str">
        <f t="shared" si="27"/>
        <v/>
      </c>
      <c r="P597" s="39" t="str">
        <f t="shared" si="28"/>
        <v/>
      </c>
      <c r="Q597" s="39" t="str">
        <f t="shared" si="29"/>
        <v/>
      </c>
    </row>
    <row r="598" spans="1:17" x14ac:dyDescent="0.25">
      <c r="A598" s="14"/>
      <c r="B598" s="443"/>
      <c r="C598" s="444"/>
      <c r="D598" s="445"/>
      <c r="E598" s="446"/>
      <c r="F598" s="447"/>
      <c r="G598" s="448"/>
      <c r="H598" s="449"/>
      <c r="I598" s="14"/>
      <c r="N598" s="37" t="str">
        <f t="shared" si="27"/>
        <v/>
      </c>
      <c r="P598" s="39" t="str">
        <f t="shared" si="28"/>
        <v/>
      </c>
      <c r="Q598" s="39" t="str">
        <f t="shared" si="29"/>
        <v/>
      </c>
    </row>
    <row r="599" spans="1:17" x14ac:dyDescent="0.25">
      <c r="A599" s="14"/>
      <c r="B599" s="443"/>
      <c r="C599" s="444"/>
      <c r="D599" s="445"/>
      <c r="E599" s="446"/>
      <c r="F599" s="447"/>
      <c r="G599" s="448"/>
      <c r="H599" s="449"/>
      <c r="I599" s="14"/>
      <c r="N599" s="37" t="str">
        <f t="shared" si="27"/>
        <v/>
      </c>
      <c r="P599" s="39" t="str">
        <f t="shared" si="28"/>
        <v/>
      </c>
      <c r="Q599" s="39" t="str">
        <f t="shared" si="29"/>
        <v/>
      </c>
    </row>
    <row r="600" spans="1:17" x14ac:dyDescent="0.25">
      <c r="A600" s="14"/>
      <c r="B600" s="443"/>
      <c r="C600" s="444"/>
      <c r="D600" s="445"/>
      <c r="E600" s="446"/>
      <c r="F600" s="447"/>
      <c r="G600" s="448"/>
      <c r="H600" s="449"/>
      <c r="I600" s="14"/>
      <c r="N600" s="37" t="str">
        <f t="shared" si="27"/>
        <v/>
      </c>
      <c r="P600" s="39" t="str">
        <f t="shared" si="28"/>
        <v/>
      </c>
      <c r="Q600" s="39" t="str">
        <f t="shared" si="29"/>
        <v/>
      </c>
    </row>
    <row r="601" spans="1:17" x14ac:dyDescent="0.25">
      <c r="A601" s="14"/>
      <c r="B601" s="443"/>
      <c r="C601" s="444"/>
      <c r="D601" s="445"/>
      <c r="E601" s="446"/>
      <c r="F601" s="447"/>
      <c r="G601" s="448"/>
      <c r="H601" s="449"/>
      <c r="I601" s="14"/>
      <c r="N601" s="37" t="str">
        <f t="shared" si="27"/>
        <v/>
      </c>
      <c r="P601" s="39" t="str">
        <f t="shared" si="28"/>
        <v/>
      </c>
      <c r="Q601" s="39" t="str">
        <f t="shared" si="29"/>
        <v/>
      </c>
    </row>
    <row r="602" spans="1:17" x14ac:dyDescent="0.25">
      <c r="A602" s="14"/>
      <c r="B602" s="443"/>
      <c r="C602" s="444"/>
      <c r="D602" s="445"/>
      <c r="E602" s="446"/>
      <c r="F602" s="447"/>
      <c r="G602" s="448"/>
      <c r="H602" s="449"/>
      <c r="I602" s="14"/>
      <c r="N602" s="37" t="str">
        <f t="shared" si="27"/>
        <v/>
      </c>
      <c r="P602" s="39" t="str">
        <f t="shared" si="28"/>
        <v/>
      </c>
      <c r="Q602" s="39" t="str">
        <f t="shared" si="29"/>
        <v/>
      </c>
    </row>
    <row r="603" spans="1:17" x14ac:dyDescent="0.25">
      <c r="A603" s="14"/>
      <c r="B603" s="443"/>
      <c r="C603" s="444"/>
      <c r="D603" s="445"/>
      <c r="E603" s="446"/>
      <c r="F603" s="447"/>
      <c r="G603" s="448"/>
      <c r="H603" s="449"/>
      <c r="I603" s="14"/>
      <c r="N603" s="37" t="str">
        <f t="shared" si="27"/>
        <v/>
      </c>
      <c r="P603" s="39" t="str">
        <f t="shared" si="28"/>
        <v/>
      </c>
      <c r="Q603" s="39" t="str">
        <f t="shared" si="29"/>
        <v/>
      </c>
    </row>
    <row r="604" spans="1:17" x14ac:dyDescent="0.25">
      <c r="A604" s="14"/>
      <c r="B604" s="443"/>
      <c r="C604" s="444"/>
      <c r="D604" s="445"/>
      <c r="E604" s="446"/>
      <c r="F604" s="447"/>
      <c r="G604" s="448"/>
      <c r="H604" s="449"/>
      <c r="I604" s="14"/>
      <c r="N604" s="37" t="str">
        <f t="shared" si="27"/>
        <v/>
      </c>
      <c r="P604" s="39" t="str">
        <f t="shared" si="28"/>
        <v/>
      </c>
      <c r="Q604" s="39" t="str">
        <f t="shared" si="29"/>
        <v/>
      </c>
    </row>
    <row r="605" spans="1:17" x14ac:dyDescent="0.25">
      <c r="A605" s="14"/>
      <c r="B605" s="443"/>
      <c r="C605" s="444"/>
      <c r="D605" s="445"/>
      <c r="E605" s="446"/>
      <c r="F605" s="447"/>
      <c r="G605" s="448"/>
      <c r="H605" s="449"/>
      <c r="I605" s="14"/>
      <c r="N605" s="37" t="str">
        <f t="shared" si="27"/>
        <v/>
      </c>
      <c r="P605" s="39" t="str">
        <f t="shared" si="28"/>
        <v/>
      </c>
      <c r="Q605" s="39" t="str">
        <f t="shared" si="29"/>
        <v/>
      </c>
    </row>
    <row r="606" spans="1:17" x14ac:dyDescent="0.25">
      <c r="A606" s="14"/>
      <c r="B606" s="443"/>
      <c r="C606" s="444"/>
      <c r="D606" s="445"/>
      <c r="E606" s="446"/>
      <c r="F606" s="447"/>
      <c r="G606" s="448"/>
      <c r="H606" s="449"/>
      <c r="I606" s="14"/>
      <c r="N606" s="37" t="str">
        <f t="shared" si="27"/>
        <v/>
      </c>
      <c r="P606" s="39" t="str">
        <f t="shared" si="28"/>
        <v/>
      </c>
      <c r="Q606" s="39" t="str">
        <f t="shared" si="29"/>
        <v/>
      </c>
    </row>
    <row r="607" spans="1:17" x14ac:dyDescent="0.25">
      <c r="A607" s="14"/>
      <c r="B607" s="443"/>
      <c r="C607" s="444"/>
      <c r="D607" s="445"/>
      <c r="E607" s="446"/>
      <c r="F607" s="447"/>
      <c r="G607" s="448"/>
      <c r="H607" s="449"/>
      <c r="I607" s="14"/>
      <c r="N607" s="37" t="str">
        <f t="shared" si="27"/>
        <v/>
      </c>
      <c r="P607" s="39" t="str">
        <f t="shared" si="28"/>
        <v/>
      </c>
      <c r="Q607" s="39" t="str">
        <f t="shared" si="29"/>
        <v/>
      </c>
    </row>
    <row r="608" spans="1:17" x14ac:dyDescent="0.25">
      <c r="A608" s="14"/>
      <c r="B608" s="443"/>
      <c r="C608" s="444"/>
      <c r="D608" s="445"/>
      <c r="E608" s="446"/>
      <c r="F608" s="447"/>
      <c r="G608" s="448"/>
      <c r="H608" s="449"/>
      <c r="I608" s="14"/>
      <c r="N608" s="37" t="str">
        <f t="shared" si="27"/>
        <v/>
      </c>
      <c r="P608" s="39" t="str">
        <f t="shared" si="28"/>
        <v/>
      </c>
      <c r="Q608" s="39" t="str">
        <f t="shared" si="29"/>
        <v/>
      </c>
    </row>
    <row r="609" spans="1:17" x14ac:dyDescent="0.25">
      <c r="A609" s="14"/>
      <c r="B609" s="443"/>
      <c r="C609" s="444"/>
      <c r="D609" s="445"/>
      <c r="E609" s="446"/>
      <c r="F609" s="447"/>
      <c r="G609" s="448"/>
      <c r="H609" s="449"/>
      <c r="I609" s="14"/>
      <c r="N609" s="37" t="str">
        <f t="shared" si="27"/>
        <v/>
      </c>
      <c r="P609" s="39" t="str">
        <f t="shared" si="28"/>
        <v/>
      </c>
      <c r="Q609" s="39" t="str">
        <f t="shared" si="29"/>
        <v/>
      </c>
    </row>
    <row r="610" spans="1:17" x14ac:dyDescent="0.25">
      <c r="A610" s="14"/>
      <c r="B610" s="443"/>
      <c r="C610" s="444"/>
      <c r="D610" s="445"/>
      <c r="E610" s="446"/>
      <c r="F610" s="447"/>
      <c r="G610" s="448"/>
      <c r="H610" s="449"/>
      <c r="I610" s="14"/>
      <c r="N610" s="37" t="str">
        <f t="shared" si="27"/>
        <v/>
      </c>
      <c r="P610" s="39" t="str">
        <f t="shared" si="28"/>
        <v/>
      </c>
      <c r="Q610" s="39" t="str">
        <f t="shared" si="29"/>
        <v/>
      </c>
    </row>
    <row r="611" spans="1:17" x14ac:dyDescent="0.25">
      <c r="A611" s="14"/>
      <c r="B611" s="443"/>
      <c r="C611" s="444"/>
      <c r="D611" s="445"/>
      <c r="E611" s="446"/>
      <c r="F611" s="447"/>
      <c r="G611" s="448"/>
      <c r="H611" s="449"/>
      <c r="I611" s="14"/>
      <c r="N611" s="37" t="str">
        <f t="shared" si="27"/>
        <v/>
      </c>
      <c r="P611" s="39" t="str">
        <f t="shared" si="28"/>
        <v/>
      </c>
      <c r="Q611" s="39" t="str">
        <f t="shared" si="29"/>
        <v/>
      </c>
    </row>
    <row r="612" spans="1:17" x14ac:dyDescent="0.25">
      <c r="A612" s="14"/>
      <c r="B612" s="443"/>
      <c r="C612" s="444"/>
      <c r="D612" s="445"/>
      <c r="E612" s="446"/>
      <c r="F612" s="447"/>
      <c r="G612" s="448"/>
      <c r="H612" s="449"/>
      <c r="I612" s="14"/>
      <c r="N612" s="37" t="str">
        <f t="shared" si="27"/>
        <v/>
      </c>
      <c r="P612" s="39" t="str">
        <f t="shared" si="28"/>
        <v/>
      </c>
      <c r="Q612" s="39" t="str">
        <f t="shared" si="29"/>
        <v/>
      </c>
    </row>
    <row r="613" spans="1:17" x14ac:dyDescent="0.25">
      <c r="A613" s="14"/>
      <c r="B613" s="443"/>
      <c r="C613" s="444"/>
      <c r="D613" s="445"/>
      <c r="E613" s="446"/>
      <c r="F613" s="447"/>
      <c r="G613" s="448"/>
      <c r="H613" s="449"/>
      <c r="I613" s="14"/>
      <c r="N613" s="37" t="str">
        <f t="shared" si="27"/>
        <v/>
      </c>
      <c r="P613" s="39" t="str">
        <f t="shared" si="28"/>
        <v/>
      </c>
      <c r="Q613" s="39" t="str">
        <f t="shared" si="29"/>
        <v/>
      </c>
    </row>
    <row r="614" spans="1:17" x14ac:dyDescent="0.25">
      <c r="A614" s="14"/>
      <c r="B614" s="443"/>
      <c r="C614" s="444"/>
      <c r="D614" s="445"/>
      <c r="E614" s="446"/>
      <c r="F614" s="447"/>
      <c r="G614" s="448"/>
      <c r="H614" s="449"/>
      <c r="I614" s="14"/>
      <c r="N614" s="37" t="str">
        <f t="shared" si="27"/>
        <v/>
      </c>
      <c r="P614" s="39" t="str">
        <f t="shared" si="28"/>
        <v/>
      </c>
      <c r="Q614" s="39" t="str">
        <f t="shared" si="29"/>
        <v/>
      </c>
    </row>
    <row r="615" spans="1:17" x14ac:dyDescent="0.25">
      <c r="A615" s="14"/>
      <c r="B615" s="443"/>
      <c r="C615" s="444"/>
      <c r="D615" s="445"/>
      <c r="E615" s="446"/>
      <c r="F615" s="447"/>
      <c r="G615" s="448"/>
      <c r="H615" s="449"/>
      <c r="I615" s="14"/>
      <c r="N615" s="37" t="str">
        <f t="shared" si="27"/>
        <v/>
      </c>
      <c r="P615" s="39" t="str">
        <f t="shared" si="28"/>
        <v/>
      </c>
      <c r="Q615" s="39" t="str">
        <f t="shared" si="29"/>
        <v/>
      </c>
    </row>
    <row r="616" spans="1:17" x14ac:dyDescent="0.25">
      <c r="A616" s="14"/>
      <c r="B616" s="443"/>
      <c r="C616" s="444"/>
      <c r="D616" s="445"/>
      <c r="E616" s="446"/>
      <c r="F616" s="447"/>
      <c r="G616" s="448"/>
      <c r="H616" s="449"/>
      <c r="I616" s="14"/>
      <c r="N616" s="37" t="str">
        <f t="shared" si="27"/>
        <v/>
      </c>
      <c r="P616" s="39" t="str">
        <f t="shared" si="28"/>
        <v/>
      </c>
      <c r="Q616" s="39" t="str">
        <f t="shared" si="29"/>
        <v/>
      </c>
    </row>
    <row r="617" spans="1:17" x14ac:dyDescent="0.25">
      <c r="A617" s="14"/>
      <c r="B617" s="443"/>
      <c r="C617" s="444"/>
      <c r="D617" s="445"/>
      <c r="E617" s="446"/>
      <c r="F617" s="447"/>
      <c r="G617" s="448"/>
      <c r="H617" s="449"/>
      <c r="I617" s="14"/>
      <c r="N617" s="37" t="str">
        <f t="shared" si="27"/>
        <v/>
      </c>
      <c r="P617" s="39" t="str">
        <f t="shared" si="28"/>
        <v/>
      </c>
      <c r="Q617" s="39" t="str">
        <f t="shared" si="29"/>
        <v/>
      </c>
    </row>
    <row r="618" spans="1:17" x14ac:dyDescent="0.25">
      <c r="A618" s="14"/>
      <c r="B618" s="443"/>
      <c r="C618" s="444"/>
      <c r="D618" s="445"/>
      <c r="E618" s="446"/>
      <c r="F618" s="447"/>
      <c r="G618" s="448"/>
      <c r="H618" s="449"/>
      <c r="I618" s="14"/>
      <c r="N618" s="37" t="str">
        <f t="shared" si="27"/>
        <v/>
      </c>
      <c r="P618" s="39" t="str">
        <f t="shared" si="28"/>
        <v/>
      </c>
      <c r="Q618" s="39" t="str">
        <f t="shared" si="29"/>
        <v/>
      </c>
    </row>
    <row r="619" spans="1:17" x14ac:dyDescent="0.25">
      <c r="A619" s="14"/>
      <c r="B619" s="443"/>
      <c r="C619" s="444"/>
      <c r="D619" s="445"/>
      <c r="E619" s="446"/>
      <c r="F619" s="447"/>
      <c r="G619" s="448"/>
      <c r="H619" s="449"/>
      <c r="I619" s="14"/>
      <c r="N619" s="37" t="str">
        <f t="shared" si="27"/>
        <v/>
      </c>
      <c r="P619" s="39" t="str">
        <f t="shared" si="28"/>
        <v/>
      </c>
      <c r="Q619" s="39" t="str">
        <f t="shared" si="29"/>
        <v/>
      </c>
    </row>
    <row r="620" spans="1:17" x14ac:dyDescent="0.25">
      <c r="A620" s="14"/>
      <c r="B620" s="443"/>
      <c r="C620" s="444"/>
      <c r="D620" s="445"/>
      <c r="E620" s="446"/>
      <c r="F620" s="447"/>
      <c r="G620" s="448"/>
      <c r="H620" s="449"/>
      <c r="I620" s="14"/>
      <c r="N620" s="37" t="str">
        <f t="shared" si="27"/>
        <v/>
      </c>
      <c r="P620" s="39" t="str">
        <f t="shared" si="28"/>
        <v/>
      </c>
      <c r="Q620" s="39" t="str">
        <f t="shared" si="29"/>
        <v/>
      </c>
    </row>
    <row r="621" spans="1:17" x14ac:dyDescent="0.25">
      <c r="A621" s="14"/>
      <c r="B621" s="443"/>
      <c r="C621" s="444"/>
      <c r="D621" s="445"/>
      <c r="E621" s="446"/>
      <c r="F621" s="447"/>
      <c r="G621" s="448"/>
      <c r="H621" s="449"/>
      <c r="I621" s="14"/>
      <c r="N621" s="37" t="str">
        <f t="shared" si="27"/>
        <v/>
      </c>
      <c r="P621" s="39" t="str">
        <f t="shared" si="28"/>
        <v/>
      </c>
      <c r="Q621" s="39" t="str">
        <f t="shared" si="29"/>
        <v/>
      </c>
    </row>
    <row r="622" spans="1:17" x14ac:dyDescent="0.25">
      <c r="A622" s="14"/>
      <c r="B622" s="443"/>
      <c r="C622" s="444"/>
      <c r="D622" s="445"/>
      <c r="E622" s="446"/>
      <c r="F622" s="447"/>
      <c r="G622" s="448"/>
      <c r="H622" s="449"/>
      <c r="I622" s="14"/>
      <c r="N622" s="37" t="str">
        <f t="shared" si="27"/>
        <v/>
      </c>
      <c r="P622" s="39" t="str">
        <f t="shared" si="28"/>
        <v/>
      </c>
      <c r="Q622" s="39" t="str">
        <f t="shared" si="29"/>
        <v/>
      </c>
    </row>
    <row r="623" spans="1:17" x14ac:dyDescent="0.25">
      <c r="A623" s="14"/>
      <c r="B623" s="443"/>
      <c r="C623" s="444"/>
      <c r="D623" s="445"/>
      <c r="E623" s="446"/>
      <c r="F623" s="447"/>
      <c r="G623" s="448"/>
      <c r="H623" s="449"/>
      <c r="I623" s="14"/>
      <c r="N623" s="37" t="str">
        <f t="shared" si="27"/>
        <v/>
      </c>
      <c r="P623" s="39" t="str">
        <f t="shared" si="28"/>
        <v/>
      </c>
      <c r="Q623" s="39" t="str">
        <f t="shared" si="29"/>
        <v/>
      </c>
    </row>
    <row r="624" spans="1:17" x14ac:dyDescent="0.25">
      <c r="A624" s="14"/>
      <c r="B624" s="443"/>
      <c r="C624" s="444"/>
      <c r="D624" s="445"/>
      <c r="E624" s="446"/>
      <c r="F624" s="447"/>
      <c r="G624" s="448"/>
      <c r="H624" s="449"/>
      <c r="I624" s="14"/>
      <c r="N624" s="37" t="str">
        <f t="shared" si="27"/>
        <v/>
      </c>
      <c r="P624" s="39" t="str">
        <f t="shared" si="28"/>
        <v/>
      </c>
      <c r="Q624" s="39" t="str">
        <f t="shared" si="29"/>
        <v/>
      </c>
    </row>
    <row r="625" spans="1:17" x14ac:dyDescent="0.25">
      <c r="A625" s="14"/>
      <c r="B625" s="443"/>
      <c r="C625" s="444"/>
      <c r="D625" s="445"/>
      <c r="E625" s="446"/>
      <c r="F625" s="447"/>
      <c r="G625" s="448"/>
      <c r="H625" s="449"/>
      <c r="I625" s="14"/>
      <c r="N625" s="37" t="str">
        <f t="shared" si="27"/>
        <v/>
      </c>
      <c r="P625" s="39" t="str">
        <f t="shared" si="28"/>
        <v/>
      </c>
      <c r="Q625" s="39" t="str">
        <f t="shared" si="29"/>
        <v/>
      </c>
    </row>
    <row r="626" spans="1:17" x14ac:dyDescent="0.25">
      <c r="A626" s="14"/>
      <c r="B626" s="443"/>
      <c r="C626" s="444"/>
      <c r="D626" s="445"/>
      <c r="E626" s="446"/>
      <c r="F626" s="447"/>
      <c r="G626" s="448"/>
      <c r="H626" s="449"/>
      <c r="I626" s="14"/>
      <c r="N626" s="37" t="str">
        <f t="shared" si="27"/>
        <v/>
      </c>
      <c r="P626" s="39" t="str">
        <f t="shared" si="28"/>
        <v/>
      </c>
      <c r="Q626" s="39" t="str">
        <f t="shared" si="29"/>
        <v/>
      </c>
    </row>
    <row r="627" spans="1:17" x14ac:dyDescent="0.25">
      <c r="A627" s="14"/>
      <c r="B627" s="443"/>
      <c r="C627" s="444"/>
      <c r="D627" s="445"/>
      <c r="E627" s="446"/>
      <c r="F627" s="447"/>
      <c r="G627" s="448"/>
      <c r="H627" s="449"/>
      <c r="I627" s="14"/>
      <c r="N627" s="37" t="str">
        <f t="shared" si="27"/>
        <v/>
      </c>
      <c r="P627" s="39" t="str">
        <f t="shared" si="28"/>
        <v/>
      </c>
      <c r="Q627" s="39" t="str">
        <f t="shared" si="29"/>
        <v/>
      </c>
    </row>
    <row r="628" spans="1:17" x14ac:dyDescent="0.25">
      <c r="A628" s="14"/>
      <c r="B628" s="443"/>
      <c r="C628" s="444"/>
      <c r="D628" s="445"/>
      <c r="E628" s="446"/>
      <c r="F628" s="447"/>
      <c r="G628" s="448"/>
      <c r="H628" s="449"/>
      <c r="I628" s="14"/>
      <c r="N628" s="37" t="str">
        <f t="shared" si="27"/>
        <v/>
      </c>
      <c r="P628" s="39" t="str">
        <f t="shared" si="28"/>
        <v/>
      </c>
      <c r="Q628" s="39" t="str">
        <f t="shared" si="29"/>
        <v/>
      </c>
    </row>
    <row r="629" spans="1:17" x14ac:dyDescent="0.25">
      <c r="A629" s="14"/>
      <c r="B629" s="443"/>
      <c r="C629" s="444"/>
      <c r="D629" s="445"/>
      <c r="E629" s="446"/>
      <c r="F629" s="447"/>
      <c r="G629" s="448"/>
      <c r="H629" s="449"/>
      <c r="I629" s="14"/>
      <c r="N629" s="37" t="str">
        <f t="shared" si="27"/>
        <v/>
      </c>
      <c r="P629" s="39" t="str">
        <f t="shared" si="28"/>
        <v/>
      </c>
      <c r="Q629" s="39" t="str">
        <f t="shared" si="29"/>
        <v/>
      </c>
    </row>
    <row r="630" spans="1:17" x14ac:dyDescent="0.25">
      <c r="A630" s="14"/>
      <c r="B630" s="443"/>
      <c r="C630" s="444"/>
      <c r="D630" s="445"/>
      <c r="E630" s="446"/>
      <c r="F630" s="447"/>
      <c r="G630" s="448"/>
      <c r="H630" s="449"/>
      <c r="I630" s="14"/>
      <c r="N630" s="37" t="str">
        <f t="shared" si="27"/>
        <v/>
      </c>
      <c r="P630" s="39" t="str">
        <f t="shared" si="28"/>
        <v/>
      </c>
      <c r="Q630" s="39" t="str">
        <f t="shared" si="29"/>
        <v/>
      </c>
    </row>
    <row r="631" spans="1:17" x14ac:dyDescent="0.25">
      <c r="A631" s="14"/>
      <c r="B631" s="443"/>
      <c r="C631" s="444"/>
      <c r="D631" s="445"/>
      <c r="E631" s="446"/>
      <c r="F631" s="447"/>
      <c r="G631" s="448"/>
      <c r="H631" s="449"/>
      <c r="I631" s="14"/>
      <c r="N631" s="37" t="str">
        <f t="shared" si="27"/>
        <v/>
      </c>
      <c r="P631" s="39" t="str">
        <f t="shared" si="28"/>
        <v/>
      </c>
      <c r="Q631" s="39" t="str">
        <f t="shared" si="29"/>
        <v/>
      </c>
    </row>
    <row r="632" spans="1:17" x14ac:dyDescent="0.25">
      <c r="A632" s="14"/>
      <c r="B632" s="443"/>
      <c r="C632" s="444"/>
      <c r="D632" s="445"/>
      <c r="E632" s="446"/>
      <c r="F632" s="447"/>
      <c r="G632" s="448"/>
      <c r="H632" s="449"/>
      <c r="I632" s="14"/>
      <c r="N632" s="37" t="str">
        <f t="shared" si="27"/>
        <v/>
      </c>
      <c r="P632" s="39" t="str">
        <f t="shared" si="28"/>
        <v/>
      </c>
      <c r="Q632" s="39" t="str">
        <f t="shared" si="29"/>
        <v/>
      </c>
    </row>
    <row r="633" spans="1:17" x14ac:dyDescent="0.25">
      <c r="A633" s="14"/>
      <c r="B633" s="443"/>
      <c r="C633" s="444"/>
      <c r="D633" s="445"/>
      <c r="E633" s="446"/>
      <c r="F633" s="447"/>
      <c r="G633" s="448"/>
      <c r="H633" s="449"/>
      <c r="I633" s="14"/>
      <c r="N633" s="37" t="str">
        <f t="shared" si="27"/>
        <v/>
      </c>
      <c r="P633" s="39" t="str">
        <f t="shared" si="28"/>
        <v/>
      </c>
      <c r="Q633" s="39" t="str">
        <f t="shared" si="29"/>
        <v/>
      </c>
    </row>
    <row r="634" spans="1:17" x14ac:dyDescent="0.25">
      <c r="A634" s="14"/>
      <c r="B634" s="443"/>
      <c r="C634" s="444"/>
      <c r="D634" s="445"/>
      <c r="E634" s="446"/>
      <c r="F634" s="447"/>
      <c r="G634" s="448"/>
      <c r="H634" s="449"/>
      <c r="I634" s="14"/>
      <c r="N634" s="37" t="str">
        <f t="shared" si="27"/>
        <v/>
      </c>
      <c r="P634" s="39" t="str">
        <f t="shared" si="28"/>
        <v/>
      </c>
      <c r="Q634" s="39" t="str">
        <f t="shared" si="29"/>
        <v/>
      </c>
    </row>
    <row r="635" spans="1:17" x14ac:dyDescent="0.25">
      <c r="A635" s="14"/>
      <c r="B635" s="443"/>
      <c r="C635" s="444"/>
      <c r="D635" s="445"/>
      <c r="E635" s="446"/>
      <c r="F635" s="447"/>
      <c r="G635" s="448"/>
      <c r="H635" s="449"/>
      <c r="I635" s="14"/>
      <c r="N635" s="37" t="str">
        <f t="shared" si="27"/>
        <v/>
      </c>
      <c r="P635" s="39" t="str">
        <f t="shared" si="28"/>
        <v/>
      </c>
      <c r="Q635" s="39" t="str">
        <f t="shared" si="29"/>
        <v/>
      </c>
    </row>
    <row r="636" spans="1:17" x14ac:dyDescent="0.25">
      <c r="A636" s="14"/>
      <c r="B636" s="443"/>
      <c r="C636" s="444"/>
      <c r="D636" s="445"/>
      <c r="E636" s="446"/>
      <c r="F636" s="447"/>
      <c r="G636" s="448"/>
      <c r="H636" s="449"/>
      <c r="I636" s="14"/>
      <c r="N636" s="37" t="str">
        <f t="shared" si="27"/>
        <v/>
      </c>
      <c r="P636" s="39" t="str">
        <f t="shared" si="28"/>
        <v/>
      </c>
      <c r="Q636" s="39" t="str">
        <f t="shared" si="29"/>
        <v/>
      </c>
    </row>
    <row r="637" spans="1:17" x14ac:dyDescent="0.25">
      <c r="A637" s="14"/>
      <c r="B637" s="443"/>
      <c r="C637" s="444"/>
      <c r="D637" s="445"/>
      <c r="E637" s="446"/>
      <c r="F637" s="447"/>
      <c r="G637" s="448"/>
      <c r="H637" s="449"/>
      <c r="I637" s="14"/>
      <c r="N637" s="37" t="str">
        <f t="shared" si="27"/>
        <v/>
      </c>
      <c r="P637" s="39" t="str">
        <f t="shared" si="28"/>
        <v/>
      </c>
      <c r="Q637" s="39" t="str">
        <f t="shared" si="29"/>
        <v/>
      </c>
    </row>
    <row r="638" spans="1:17" x14ac:dyDescent="0.25">
      <c r="A638" s="14"/>
      <c r="B638" s="443"/>
      <c r="C638" s="444"/>
      <c r="D638" s="445"/>
      <c r="E638" s="446"/>
      <c r="F638" s="447"/>
      <c r="G638" s="448"/>
      <c r="H638" s="449"/>
      <c r="I638" s="14"/>
      <c r="N638" s="37" t="str">
        <f t="shared" si="27"/>
        <v/>
      </c>
      <c r="P638" s="39" t="str">
        <f t="shared" si="28"/>
        <v/>
      </c>
      <c r="Q638" s="39" t="str">
        <f t="shared" si="29"/>
        <v/>
      </c>
    </row>
    <row r="639" spans="1:17" x14ac:dyDescent="0.25">
      <c r="A639" s="14"/>
      <c r="B639" s="443"/>
      <c r="C639" s="444"/>
      <c r="D639" s="445"/>
      <c r="E639" s="446"/>
      <c r="F639" s="447"/>
      <c r="G639" s="448"/>
      <c r="H639" s="449"/>
      <c r="I639" s="14"/>
      <c r="N639" s="37" t="str">
        <f t="shared" si="27"/>
        <v/>
      </c>
      <c r="P639" s="39" t="str">
        <f t="shared" si="28"/>
        <v/>
      </c>
      <c r="Q639" s="39" t="str">
        <f t="shared" si="29"/>
        <v/>
      </c>
    </row>
    <row r="640" spans="1:17" x14ac:dyDescent="0.25">
      <c r="A640" s="14"/>
      <c r="B640" s="443"/>
      <c r="C640" s="444"/>
      <c r="D640" s="445"/>
      <c r="E640" s="446"/>
      <c r="F640" s="447"/>
      <c r="G640" s="448"/>
      <c r="H640" s="449"/>
      <c r="I640" s="14"/>
      <c r="N640" s="37" t="str">
        <f t="shared" si="27"/>
        <v/>
      </c>
      <c r="P640" s="39" t="str">
        <f t="shared" si="28"/>
        <v/>
      </c>
      <c r="Q640" s="39" t="str">
        <f t="shared" si="29"/>
        <v/>
      </c>
    </row>
    <row r="641" spans="1:17" x14ac:dyDescent="0.25">
      <c r="A641" s="14"/>
      <c r="B641" s="443"/>
      <c r="C641" s="444"/>
      <c r="D641" s="445"/>
      <c r="E641" s="446"/>
      <c r="F641" s="447"/>
      <c r="G641" s="448"/>
      <c r="H641" s="449"/>
      <c r="I641" s="14"/>
      <c r="N641" s="37" t="str">
        <f t="shared" si="27"/>
        <v/>
      </c>
      <c r="P641" s="39" t="str">
        <f t="shared" si="28"/>
        <v/>
      </c>
      <c r="Q641" s="39" t="str">
        <f t="shared" si="29"/>
        <v/>
      </c>
    </row>
    <row r="642" spans="1:17" x14ac:dyDescent="0.25">
      <c r="A642" s="14"/>
      <c r="B642" s="443"/>
      <c r="C642" s="444"/>
      <c r="D642" s="445"/>
      <c r="E642" s="446"/>
      <c r="F642" s="447"/>
      <c r="G642" s="448"/>
      <c r="H642" s="449"/>
      <c r="I642" s="14"/>
      <c r="N642" s="37" t="str">
        <f t="shared" si="27"/>
        <v/>
      </c>
      <c r="P642" s="39" t="str">
        <f t="shared" si="28"/>
        <v/>
      </c>
      <c r="Q642" s="39" t="str">
        <f t="shared" si="29"/>
        <v/>
      </c>
    </row>
    <row r="643" spans="1:17" x14ac:dyDescent="0.25">
      <c r="A643" s="14"/>
      <c r="B643" s="443"/>
      <c r="C643" s="444"/>
      <c r="D643" s="445"/>
      <c r="E643" s="446"/>
      <c r="F643" s="447"/>
      <c r="G643" s="448"/>
      <c r="H643" s="449"/>
      <c r="I643" s="14"/>
      <c r="N643" s="37" t="str">
        <f t="shared" si="27"/>
        <v/>
      </c>
      <c r="P643" s="39" t="str">
        <f t="shared" si="28"/>
        <v/>
      </c>
      <c r="Q643" s="39" t="str">
        <f t="shared" si="29"/>
        <v/>
      </c>
    </row>
    <row r="644" spans="1:17" x14ac:dyDescent="0.25">
      <c r="A644" s="14"/>
      <c r="B644" s="443"/>
      <c r="C644" s="444"/>
      <c r="D644" s="445"/>
      <c r="E644" s="446"/>
      <c r="F644" s="447"/>
      <c r="G644" s="448"/>
      <c r="H644" s="449"/>
      <c r="I644" s="14"/>
      <c r="N644" s="37" t="str">
        <f t="shared" si="27"/>
        <v/>
      </c>
      <c r="P644" s="39" t="str">
        <f t="shared" si="28"/>
        <v/>
      </c>
      <c r="Q644" s="39" t="str">
        <f t="shared" si="29"/>
        <v/>
      </c>
    </row>
    <row r="645" spans="1:17" x14ac:dyDescent="0.25">
      <c r="A645" s="14"/>
      <c r="B645" s="443"/>
      <c r="C645" s="444"/>
      <c r="D645" s="445"/>
      <c r="E645" s="446"/>
      <c r="F645" s="447"/>
      <c r="G645" s="448"/>
      <c r="H645" s="449"/>
      <c r="I645" s="14"/>
      <c r="N645" s="37" t="str">
        <f t="shared" si="27"/>
        <v/>
      </c>
      <c r="P645" s="39" t="str">
        <f t="shared" si="28"/>
        <v/>
      </c>
      <c r="Q645" s="39" t="str">
        <f t="shared" si="29"/>
        <v/>
      </c>
    </row>
    <row r="646" spans="1:17" x14ac:dyDescent="0.25">
      <c r="A646" s="14"/>
      <c r="B646" s="443"/>
      <c r="C646" s="444"/>
      <c r="D646" s="445"/>
      <c r="E646" s="446"/>
      <c r="F646" s="447"/>
      <c r="G646" s="448"/>
      <c r="H646" s="449"/>
      <c r="I646" s="14"/>
      <c r="N646" s="37" t="str">
        <f t="shared" si="27"/>
        <v/>
      </c>
      <c r="P646" s="39" t="str">
        <f t="shared" si="28"/>
        <v/>
      </c>
      <c r="Q646" s="39" t="str">
        <f t="shared" si="29"/>
        <v/>
      </c>
    </row>
    <row r="647" spans="1:17" x14ac:dyDescent="0.25">
      <c r="A647" s="14"/>
      <c r="B647" s="443"/>
      <c r="C647" s="444"/>
      <c r="D647" s="445"/>
      <c r="E647" s="446"/>
      <c r="F647" s="447"/>
      <c r="G647" s="448"/>
      <c r="H647" s="449"/>
      <c r="I647" s="14"/>
      <c r="N647" s="37" t="str">
        <f t="shared" si="27"/>
        <v/>
      </c>
      <c r="P647" s="39" t="str">
        <f t="shared" si="28"/>
        <v/>
      </c>
      <c r="Q647" s="39" t="str">
        <f t="shared" si="29"/>
        <v/>
      </c>
    </row>
    <row r="648" spans="1:17" x14ac:dyDescent="0.25">
      <c r="A648" s="14"/>
      <c r="B648" s="443"/>
      <c r="C648" s="444"/>
      <c r="D648" s="445"/>
      <c r="E648" s="446"/>
      <c r="F648" s="447"/>
      <c r="G648" s="448"/>
      <c r="H648" s="449"/>
      <c r="I648" s="14"/>
      <c r="N648" s="37" t="str">
        <f t="shared" si="27"/>
        <v/>
      </c>
      <c r="P648" s="39" t="str">
        <f t="shared" si="28"/>
        <v/>
      </c>
      <c r="Q648" s="39" t="str">
        <f t="shared" si="29"/>
        <v/>
      </c>
    </row>
    <row r="649" spans="1:17" x14ac:dyDescent="0.25">
      <c r="A649" s="14"/>
      <c r="B649" s="443"/>
      <c r="C649" s="444"/>
      <c r="D649" s="445"/>
      <c r="E649" s="446"/>
      <c r="F649" s="447"/>
      <c r="G649" s="448"/>
      <c r="H649" s="449"/>
      <c r="I649" s="14"/>
      <c r="N649" s="37" t="str">
        <f t="shared" si="27"/>
        <v/>
      </c>
      <c r="P649" s="39" t="str">
        <f t="shared" si="28"/>
        <v/>
      </c>
      <c r="Q649" s="39" t="str">
        <f t="shared" si="29"/>
        <v/>
      </c>
    </row>
    <row r="650" spans="1:17" x14ac:dyDescent="0.25">
      <c r="A650" s="14"/>
      <c r="B650" s="443"/>
      <c r="C650" s="444"/>
      <c r="D650" s="445"/>
      <c r="E650" s="446"/>
      <c r="F650" s="447"/>
      <c r="G650" s="448"/>
      <c r="H650" s="449"/>
      <c r="I650" s="14"/>
      <c r="N650" s="37" t="str">
        <f t="shared" si="27"/>
        <v/>
      </c>
      <c r="P650" s="39" t="str">
        <f t="shared" si="28"/>
        <v/>
      </c>
      <c r="Q650" s="39" t="str">
        <f t="shared" si="29"/>
        <v/>
      </c>
    </row>
    <row r="651" spans="1:17" x14ac:dyDescent="0.25">
      <c r="A651" s="14"/>
      <c r="B651" s="443"/>
      <c r="C651" s="444"/>
      <c r="D651" s="445"/>
      <c r="E651" s="446"/>
      <c r="F651" s="447"/>
      <c r="G651" s="448"/>
      <c r="H651" s="449"/>
      <c r="I651" s="14"/>
      <c r="N651" s="37" t="str">
        <f t="shared" si="27"/>
        <v/>
      </c>
      <c r="P651" s="39" t="str">
        <f t="shared" si="28"/>
        <v/>
      </c>
      <c r="Q651" s="39" t="str">
        <f t="shared" si="29"/>
        <v/>
      </c>
    </row>
    <row r="652" spans="1:17" x14ac:dyDescent="0.25">
      <c r="A652" s="14"/>
      <c r="B652" s="443"/>
      <c r="C652" s="444"/>
      <c r="D652" s="445"/>
      <c r="E652" s="446"/>
      <c r="F652" s="447"/>
      <c r="G652" s="448"/>
      <c r="H652" s="449"/>
      <c r="I652" s="14"/>
      <c r="N652" s="37" t="str">
        <f t="shared" ref="N652:N715" si="30">IF(OR($D652="", $G652=$L$5), "", $D652)</f>
        <v/>
      </c>
      <c r="P652" s="39" t="str">
        <f t="shared" ref="P652:P715" si="31">IF(AND(COUNTIF($B652:$F652, "")&lt;5, $D652="", $G652=""), "X", "")</f>
        <v/>
      </c>
      <c r="Q652" s="39" t="str">
        <f t="shared" ref="Q652:Q715" si="32">IF(AND($G652=$L$5, $H652=""), "X", "")</f>
        <v/>
      </c>
    </row>
    <row r="653" spans="1:17" x14ac:dyDescent="0.25">
      <c r="A653" s="14"/>
      <c r="B653" s="443"/>
      <c r="C653" s="444"/>
      <c r="D653" s="445"/>
      <c r="E653" s="446"/>
      <c r="F653" s="447"/>
      <c r="G653" s="448"/>
      <c r="H653" s="449"/>
      <c r="I653" s="14"/>
      <c r="N653" s="37" t="str">
        <f t="shared" si="30"/>
        <v/>
      </c>
      <c r="P653" s="39" t="str">
        <f t="shared" si="31"/>
        <v/>
      </c>
      <c r="Q653" s="39" t="str">
        <f t="shared" si="32"/>
        <v/>
      </c>
    </row>
    <row r="654" spans="1:17" x14ac:dyDescent="0.25">
      <c r="A654" s="14"/>
      <c r="B654" s="443"/>
      <c r="C654" s="444"/>
      <c r="D654" s="445"/>
      <c r="E654" s="446"/>
      <c r="F654" s="447"/>
      <c r="G654" s="448"/>
      <c r="H654" s="449"/>
      <c r="I654" s="14"/>
      <c r="N654" s="37" t="str">
        <f t="shared" si="30"/>
        <v/>
      </c>
      <c r="P654" s="39" t="str">
        <f t="shared" si="31"/>
        <v/>
      </c>
      <c r="Q654" s="39" t="str">
        <f t="shared" si="32"/>
        <v/>
      </c>
    </row>
    <row r="655" spans="1:17" x14ac:dyDescent="0.25">
      <c r="A655" s="14"/>
      <c r="B655" s="443"/>
      <c r="C655" s="444"/>
      <c r="D655" s="445"/>
      <c r="E655" s="446"/>
      <c r="F655" s="447"/>
      <c r="G655" s="448"/>
      <c r="H655" s="449"/>
      <c r="I655" s="14"/>
      <c r="N655" s="37" t="str">
        <f t="shared" si="30"/>
        <v/>
      </c>
      <c r="P655" s="39" t="str">
        <f t="shared" si="31"/>
        <v/>
      </c>
      <c r="Q655" s="39" t="str">
        <f t="shared" si="32"/>
        <v/>
      </c>
    </row>
    <row r="656" spans="1:17" x14ac:dyDescent="0.25">
      <c r="A656" s="14"/>
      <c r="B656" s="443"/>
      <c r="C656" s="444"/>
      <c r="D656" s="445"/>
      <c r="E656" s="446"/>
      <c r="F656" s="447"/>
      <c r="G656" s="448"/>
      <c r="H656" s="449"/>
      <c r="I656" s="14"/>
      <c r="N656" s="37" t="str">
        <f t="shared" si="30"/>
        <v/>
      </c>
      <c r="P656" s="39" t="str">
        <f t="shared" si="31"/>
        <v/>
      </c>
      <c r="Q656" s="39" t="str">
        <f t="shared" si="32"/>
        <v/>
      </c>
    </row>
    <row r="657" spans="1:17" x14ac:dyDescent="0.25">
      <c r="A657" s="14"/>
      <c r="B657" s="443"/>
      <c r="C657" s="444"/>
      <c r="D657" s="445"/>
      <c r="E657" s="446"/>
      <c r="F657" s="447"/>
      <c r="G657" s="448"/>
      <c r="H657" s="449"/>
      <c r="I657" s="14"/>
      <c r="N657" s="37" t="str">
        <f t="shared" si="30"/>
        <v/>
      </c>
      <c r="P657" s="39" t="str">
        <f t="shared" si="31"/>
        <v/>
      </c>
      <c r="Q657" s="39" t="str">
        <f t="shared" si="32"/>
        <v/>
      </c>
    </row>
    <row r="658" spans="1:17" x14ac:dyDescent="0.25">
      <c r="A658" s="14"/>
      <c r="B658" s="443"/>
      <c r="C658" s="444"/>
      <c r="D658" s="445"/>
      <c r="E658" s="446"/>
      <c r="F658" s="447"/>
      <c r="G658" s="448"/>
      <c r="H658" s="449"/>
      <c r="I658" s="14"/>
      <c r="N658" s="37" t="str">
        <f t="shared" si="30"/>
        <v/>
      </c>
      <c r="P658" s="39" t="str">
        <f t="shared" si="31"/>
        <v/>
      </c>
      <c r="Q658" s="39" t="str">
        <f t="shared" si="32"/>
        <v/>
      </c>
    </row>
    <row r="659" spans="1:17" x14ac:dyDescent="0.25">
      <c r="A659" s="14"/>
      <c r="B659" s="443"/>
      <c r="C659" s="444"/>
      <c r="D659" s="445"/>
      <c r="E659" s="446"/>
      <c r="F659" s="447"/>
      <c r="G659" s="448"/>
      <c r="H659" s="449"/>
      <c r="I659" s="14"/>
      <c r="N659" s="37" t="str">
        <f t="shared" si="30"/>
        <v/>
      </c>
      <c r="P659" s="39" t="str">
        <f t="shared" si="31"/>
        <v/>
      </c>
      <c r="Q659" s="39" t="str">
        <f t="shared" si="32"/>
        <v/>
      </c>
    </row>
    <row r="660" spans="1:17" x14ac:dyDescent="0.25">
      <c r="A660" s="14"/>
      <c r="B660" s="443"/>
      <c r="C660" s="444"/>
      <c r="D660" s="445"/>
      <c r="E660" s="446"/>
      <c r="F660" s="447"/>
      <c r="G660" s="448"/>
      <c r="H660" s="449"/>
      <c r="I660" s="14"/>
      <c r="N660" s="37" t="str">
        <f t="shared" si="30"/>
        <v/>
      </c>
      <c r="P660" s="39" t="str">
        <f t="shared" si="31"/>
        <v/>
      </c>
      <c r="Q660" s="39" t="str">
        <f t="shared" si="32"/>
        <v/>
      </c>
    </row>
    <row r="661" spans="1:17" x14ac:dyDescent="0.25">
      <c r="A661" s="14"/>
      <c r="B661" s="443"/>
      <c r="C661" s="444"/>
      <c r="D661" s="445"/>
      <c r="E661" s="446"/>
      <c r="F661" s="447"/>
      <c r="G661" s="448"/>
      <c r="H661" s="449"/>
      <c r="I661" s="14"/>
      <c r="N661" s="37" t="str">
        <f t="shared" si="30"/>
        <v/>
      </c>
      <c r="P661" s="39" t="str">
        <f t="shared" si="31"/>
        <v/>
      </c>
      <c r="Q661" s="39" t="str">
        <f t="shared" si="32"/>
        <v/>
      </c>
    </row>
    <row r="662" spans="1:17" x14ac:dyDescent="0.25">
      <c r="A662" s="14"/>
      <c r="B662" s="443"/>
      <c r="C662" s="444"/>
      <c r="D662" s="445"/>
      <c r="E662" s="446"/>
      <c r="F662" s="447"/>
      <c r="G662" s="448"/>
      <c r="H662" s="449"/>
      <c r="I662" s="14"/>
      <c r="N662" s="37" t="str">
        <f t="shared" si="30"/>
        <v/>
      </c>
      <c r="P662" s="39" t="str">
        <f t="shared" si="31"/>
        <v/>
      </c>
      <c r="Q662" s="39" t="str">
        <f t="shared" si="32"/>
        <v/>
      </c>
    </row>
    <row r="663" spans="1:17" x14ac:dyDescent="0.25">
      <c r="A663" s="14"/>
      <c r="B663" s="443"/>
      <c r="C663" s="444"/>
      <c r="D663" s="445"/>
      <c r="E663" s="446"/>
      <c r="F663" s="447"/>
      <c r="G663" s="448"/>
      <c r="H663" s="449"/>
      <c r="I663" s="14"/>
      <c r="N663" s="37" t="str">
        <f t="shared" si="30"/>
        <v/>
      </c>
      <c r="P663" s="39" t="str">
        <f t="shared" si="31"/>
        <v/>
      </c>
      <c r="Q663" s="39" t="str">
        <f t="shared" si="32"/>
        <v/>
      </c>
    </row>
    <row r="664" spans="1:17" x14ac:dyDescent="0.25">
      <c r="A664" s="14"/>
      <c r="B664" s="443"/>
      <c r="C664" s="444"/>
      <c r="D664" s="445"/>
      <c r="E664" s="446"/>
      <c r="F664" s="447"/>
      <c r="G664" s="448"/>
      <c r="H664" s="449"/>
      <c r="I664" s="14"/>
      <c r="N664" s="37" t="str">
        <f t="shared" si="30"/>
        <v/>
      </c>
      <c r="P664" s="39" t="str">
        <f t="shared" si="31"/>
        <v/>
      </c>
      <c r="Q664" s="39" t="str">
        <f t="shared" si="32"/>
        <v/>
      </c>
    </row>
    <row r="665" spans="1:17" x14ac:dyDescent="0.25">
      <c r="A665" s="14"/>
      <c r="B665" s="443"/>
      <c r="C665" s="444"/>
      <c r="D665" s="445"/>
      <c r="E665" s="446"/>
      <c r="F665" s="447"/>
      <c r="G665" s="448"/>
      <c r="H665" s="449"/>
      <c r="I665" s="14"/>
      <c r="N665" s="37" t="str">
        <f t="shared" si="30"/>
        <v/>
      </c>
      <c r="P665" s="39" t="str">
        <f t="shared" si="31"/>
        <v/>
      </c>
      <c r="Q665" s="39" t="str">
        <f t="shared" si="32"/>
        <v/>
      </c>
    </row>
    <row r="666" spans="1:17" x14ac:dyDescent="0.25">
      <c r="A666" s="14"/>
      <c r="B666" s="443"/>
      <c r="C666" s="444"/>
      <c r="D666" s="445"/>
      <c r="E666" s="446"/>
      <c r="F666" s="447"/>
      <c r="G666" s="448"/>
      <c r="H666" s="449"/>
      <c r="I666" s="14"/>
      <c r="N666" s="37" t="str">
        <f t="shared" si="30"/>
        <v/>
      </c>
      <c r="P666" s="39" t="str">
        <f t="shared" si="31"/>
        <v/>
      </c>
      <c r="Q666" s="39" t="str">
        <f t="shared" si="32"/>
        <v/>
      </c>
    </row>
    <row r="667" spans="1:17" x14ac:dyDescent="0.25">
      <c r="A667" s="14"/>
      <c r="B667" s="443"/>
      <c r="C667" s="444"/>
      <c r="D667" s="445"/>
      <c r="E667" s="446"/>
      <c r="F667" s="447"/>
      <c r="G667" s="448"/>
      <c r="H667" s="449"/>
      <c r="I667" s="14"/>
      <c r="N667" s="37" t="str">
        <f t="shared" si="30"/>
        <v/>
      </c>
      <c r="P667" s="39" t="str">
        <f t="shared" si="31"/>
        <v/>
      </c>
      <c r="Q667" s="39" t="str">
        <f t="shared" si="32"/>
        <v/>
      </c>
    </row>
    <row r="668" spans="1:17" x14ac:dyDescent="0.25">
      <c r="A668" s="14"/>
      <c r="B668" s="443"/>
      <c r="C668" s="444"/>
      <c r="D668" s="445"/>
      <c r="E668" s="446"/>
      <c r="F668" s="447"/>
      <c r="G668" s="448"/>
      <c r="H668" s="449"/>
      <c r="I668" s="14"/>
      <c r="N668" s="37" t="str">
        <f t="shared" si="30"/>
        <v/>
      </c>
      <c r="P668" s="39" t="str">
        <f t="shared" si="31"/>
        <v/>
      </c>
      <c r="Q668" s="39" t="str">
        <f t="shared" si="32"/>
        <v/>
      </c>
    </row>
    <row r="669" spans="1:17" x14ac:dyDescent="0.25">
      <c r="A669" s="14"/>
      <c r="B669" s="443"/>
      <c r="C669" s="444"/>
      <c r="D669" s="445"/>
      <c r="E669" s="446"/>
      <c r="F669" s="447"/>
      <c r="G669" s="448"/>
      <c r="H669" s="449"/>
      <c r="I669" s="14"/>
      <c r="N669" s="37" t="str">
        <f t="shared" si="30"/>
        <v/>
      </c>
      <c r="P669" s="39" t="str">
        <f t="shared" si="31"/>
        <v/>
      </c>
      <c r="Q669" s="39" t="str">
        <f t="shared" si="32"/>
        <v/>
      </c>
    </row>
    <row r="670" spans="1:17" x14ac:dyDescent="0.25">
      <c r="A670" s="14"/>
      <c r="B670" s="443"/>
      <c r="C670" s="444"/>
      <c r="D670" s="445"/>
      <c r="E670" s="446"/>
      <c r="F670" s="447"/>
      <c r="G670" s="448"/>
      <c r="H670" s="449"/>
      <c r="I670" s="14"/>
      <c r="N670" s="37" t="str">
        <f t="shared" si="30"/>
        <v/>
      </c>
      <c r="P670" s="39" t="str">
        <f t="shared" si="31"/>
        <v/>
      </c>
      <c r="Q670" s="39" t="str">
        <f t="shared" si="32"/>
        <v/>
      </c>
    </row>
    <row r="671" spans="1:17" x14ac:dyDescent="0.25">
      <c r="A671" s="14"/>
      <c r="B671" s="443"/>
      <c r="C671" s="444"/>
      <c r="D671" s="445"/>
      <c r="E671" s="446"/>
      <c r="F671" s="447"/>
      <c r="G671" s="448"/>
      <c r="H671" s="449"/>
      <c r="I671" s="14"/>
      <c r="N671" s="37" t="str">
        <f t="shared" si="30"/>
        <v/>
      </c>
      <c r="P671" s="39" t="str">
        <f t="shared" si="31"/>
        <v/>
      </c>
      <c r="Q671" s="39" t="str">
        <f t="shared" si="32"/>
        <v/>
      </c>
    </row>
    <row r="672" spans="1:17" x14ac:dyDescent="0.25">
      <c r="A672" s="14"/>
      <c r="B672" s="443"/>
      <c r="C672" s="444"/>
      <c r="D672" s="445"/>
      <c r="E672" s="446"/>
      <c r="F672" s="447"/>
      <c r="G672" s="448"/>
      <c r="H672" s="449"/>
      <c r="I672" s="14"/>
      <c r="N672" s="37" t="str">
        <f t="shared" si="30"/>
        <v/>
      </c>
      <c r="P672" s="39" t="str">
        <f t="shared" si="31"/>
        <v/>
      </c>
      <c r="Q672" s="39" t="str">
        <f t="shared" si="32"/>
        <v/>
      </c>
    </row>
    <row r="673" spans="1:17" x14ac:dyDescent="0.25">
      <c r="A673" s="14"/>
      <c r="B673" s="443"/>
      <c r="C673" s="444"/>
      <c r="D673" s="445"/>
      <c r="E673" s="446"/>
      <c r="F673" s="447"/>
      <c r="G673" s="448"/>
      <c r="H673" s="449"/>
      <c r="I673" s="14"/>
      <c r="N673" s="37" t="str">
        <f t="shared" si="30"/>
        <v/>
      </c>
      <c r="P673" s="39" t="str">
        <f t="shared" si="31"/>
        <v/>
      </c>
      <c r="Q673" s="39" t="str">
        <f t="shared" si="32"/>
        <v/>
      </c>
    </row>
    <row r="674" spans="1:17" x14ac:dyDescent="0.25">
      <c r="A674" s="14"/>
      <c r="B674" s="443"/>
      <c r="C674" s="444"/>
      <c r="D674" s="445"/>
      <c r="E674" s="446"/>
      <c r="F674" s="447"/>
      <c r="G674" s="448"/>
      <c r="H674" s="449"/>
      <c r="I674" s="14"/>
      <c r="N674" s="37" t="str">
        <f t="shared" si="30"/>
        <v/>
      </c>
      <c r="P674" s="39" t="str">
        <f t="shared" si="31"/>
        <v/>
      </c>
      <c r="Q674" s="39" t="str">
        <f t="shared" si="32"/>
        <v/>
      </c>
    </row>
    <row r="675" spans="1:17" x14ac:dyDescent="0.25">
      <c r="A675" s="14"/>
      <c r="B675" s="443"/>
      <c r="C675" s="444"/>
      <c r="D675" s="445"/>
      <c r="E675" s="446"/>
      <c r="F675" s="447"/>
      <c r="G675" s="448"/>
      <c r="H675" s="449"/>
      <c r="I675" s="14"/>
      <c r="N675" s="37" t="str">
        <f t="shared" si="30"/>
        <v/>
      </c>
      <c r="P675" s="39" t="str">
        <f t="shared" si="31"/>
        <v/>
      </c>
      <c r="Q675" s="39" t="str">
        <f t="shared" si="32"/>
        <v/>
      </c>
    </row>
    <row r="676" spans="1:17" x14ac:dyDescent="0.25">
      <c r="A676" s="14"/>
      <c r="B676" s="443"/>
      <c r="C676" s="444"/>
      <c r="D676" s="445"/>
      <c r="E676" s="446"/>
      <c r="F676" s="447"/>
      <c r="G676" s="448"/>
      <c r="H676" s="449"/>
      <c r="I676" s="14"/>
      <c r="N676" s="37" t="str">
        <f t="shared" si="30"/>
        <v/>
      </c>
      <c r="P676" s="39" t="str">
        <f t="shared" si="31"/>
        <v/>
      </c>
      <c r="Q676" s="39" t="str">
        <f t="shared" si="32"/>
        <v/>
      </c>
    </row>
    <row r="677" spans="1:17" x14ac:dyDescent="0.25">
      <c r="A677" s="14"/>
      <c r="B677" s="443"/>
      <c r="C677" s="444"/>
      <c r="D677" s="445"/>
      <c r="E677" s="446"/>
      <c r="F677" s="447"/>
      <c r="G677" s="448"/>
      <c r="H677" s="449"/>
      <c r="I677" s="14"/>
      <c r="N677" s="37" t="str">
        <f t="shared" si="30"/>
        <v/>
      </c>
      <c r="P677" s="39" t="str">
        <f t="shared" si="31"/>
        <v/>
      </c>
      <c r="Q677" s="39" t="str">
        <f t="shared" si="32"/>
        <v/>
      </c>
    </row>
    <row r="678" spans="1:17" x14ac:dyDescent="0.25">
      <c r="A678" s="14"/>
      <c r="B678" s="443"/>
      <c r="C678" s="444"/>
      <c r="D678" s="445"/>
      <c r="E678" s="446"/>
      <c r="F678" s="447"/>
      <c r="G678" s="448"/>
      <c r="H678" s="449"/>
      <c r="I678" s="14"/>
      <c r="N678" s="37" t="str">
        <f t="shared" si="30"/>
        <v/>
      </c>
      <c r="P678" s="39" t="str">
        <f t="shared" si="31"/>
        <v/>
      </c>
      <c r="Q678" s="39" t="str">
        <f t="shared" si="32"/>
        <v/>
      </c>
    </row>
    <row r="679" spans="1:17" x14ac:dyDescent="0.25">
      <c r="A679" s="14"/>
      <c r="B679" s="443"/>
      <c r="C679" s="444"/>
      <c r="D679" s="445"/>
      <c r="E679" s="446"/>
      <c r="F679" s="447"/>
      <c r="G679" s="448"/>
      <c r="H679" s="449"/>
      <c r="I679" s="14"/>
      <c r="N679" s="37" t="str">
        <f t="shared" si="30"/>
        <v/>
      </c>
      <c r="P679" s="39" t="str">
        <f t="shared" si="31"/>
        <v/>
      </c>
      <c r="Q679" s="39" t="str">
        <f t="shared" si="32"/>
        <v/>
      </c>
    </row>
    <row r="680" spans="1:17" x14ac:dyDescent="0.25">
      <c r="A680" s="14"/>
      <c r="B680" s="443"/>
      <c r="C680" s="444"/>
      <c r="D680" s="445"/>
      <c r="E680" s="446"/>
      <c r="F680" s="447"/>
      <c r="G680" s="448"/>
      <c r="H680" s="449"/>
      <c r="I680" s="14"/>
      <c r="N680" s="37" t="str">
        <f t="shared" si="30"/>
        <v/>
      </c>
      <c r="P680" s="39" t="str">
        <f t="shared" si="31"/>
        <v/>
      </c>
      <c r="Q680" s="39" t="str">
        <f t="shared" si="32"/>
        <v/>
      </c>
    </row>
    <row r="681" spans="1:17" x14ac:dyDescent="0.25">
      <c r="A681" s="14"/>
      <c r="B681" s="443"/>
      <c r="C681" s="444"/>
      <c r="D681" s="445"/>
      <c r="E681" s="446"/>
      <c r="F681" s="447"/>
      <c r="G681" s="448"/>
      <c r="H681" s="449"/>
      <c r="I681" s="14"/>
      <c r="N681" s="37" t="str">
        <f t="shared" si="30"/>
        <v/>
      </c>
      <c r="P681" s="39" t="str">
        <f t="shared" si="31"/>
        <v/>
      </c>
      <c r="Q681" s="39" t="str">
        <f t="shared" si="32"/>
        <v/>
      </c>
    </row>
    <row r="682" spans="1:17" x14ac:dyDescent="0.25">
      <c r="A682" s="14"/>
      <c r="B682" s="443"/>
      <c r="C682" s="444"/>
      <c r="D682" s="445"/>
      <c r="E682" s="446"/>
      <c r="F682" s="447"/>
      <c r="G682" s="448"/>
      <c r="H682" s="449"/>
      <c r="I682" s="14"/>
      <c r="N682" s="37" t="str">
        <f t="shared" si="30"/>
        <v/>
      </c>
      <c r="P682" s="39" t="str">
        <f t="shared" si="31"/>
        <v/>
      </c>
      <c r="Q682" s="39" t="str">
        <f t="shared" si="32"/>
        <v/>
      </c>
    </row>
    <row r="683" spans="1:17" x14ac:dyDescent="0.25">
      <c r="A683" s="14"/>
      <c r="B683" s="443"/>
      <c r="C683" s="444"/>
      <c r="D683" s="445"/>
      <c r="E683" s="446"/>
      <c r="F683" s="447"/>
      <c r="G683" s="448"/>
      <c r="H683" s="449"/>
      <c r="I683" s="14"/>
      <c r="N683" s="37" t="str">
        <f t="shared" si="30"/>
        <v/>
      </c>
      <c r="P683" s="39" t="str">
        <f t="shared" si="31"/>
        <v/>
      </c>
      <c r="Q683" s="39" t="str">
        <f t="shared" si="32"/>
        <v/>
      </c>
    </row>
    <row r="684" spans="1:17" x14ac:dyDescent="0.25">
      <c r="A684" s="14"/>
      <c r="B684" s="443"/>
      <c r="C684" s="444"/>
      <c r="D684" s="445"/>
      <c r="E684" s="446"/>
      <c r="F684" s="447"/>
      <c r="G684" s="448"/>
      <c r="H684" s="449"/>
      <c r="I684" s="14"/>
      <c r="N684" s="37" t="str">
        <f t="shared" si="30"/>
        <v/>
      </c>
      <c r="P684" s="39" t="str">
        <f t="shared" si="31"/>
        <v/>
      </c>
      <c r="Q684" s="39" t="str">
        <f t="shared" si="32"/>
        <v/>
      </c>
    </row>
    <row r="685" spans="1:17" x14ac:dyDescent="0.25">
      <c r="A685" s="14"/>
      <c r="B685" s="443"/>
      <c r="C685" s="444"/>
      <c r="D685" s="445"/>
      <c r="E685" s="446"/>
      <c r="F685" s="447"/>
      <c r="G685" s="448"/>
      <c r="H685" s="449"/>
      <c r="I685" s="14"/>
      <c r="N685" s="37" t="str">
        <f t="shared" si="30"/>
        <v/>
      </c>
      <c r="P685" s="39" t="str">
        <f t="shared" si="31"/>
        <v/>
      </c>
      <c r="Q685" s="39" t="str">
        <f t="shared" si="32"/>
        <v/>
      </c>
    </row>
    <row r="686" spans="1:17" x14ac:dyDescent="0.25">
      <c r="A686" s="14"/>
      <c r="B686" s="443"/>
      <c r="C686" s="444"/>
      <c r="D686" s="445"/>
      <c r="E686" s="446"/>
      <c r="F686" s="447"/>
      <c r="G686" s="448"/>
      <c r="H686" s="449"/>
      <c r="I686" s="14"/>
      <c r="N686" s="37" t="str">
        <f t="shared" si="30"/>
        <v/>
      </c>
      <c r="P686" s="39" t="str">
        <f t="shared" si="31"/>
        <v/>
      </c>
      <c r="Q686" s="39" t="str">
        <f t="shared" si="32"/>
        <v/>
      </c>
    </row>
    <row r="687" spans="1:17" x14ac:dyDescent="0.25">
      <c r="A687" s="14"/>
      <c r="B687" s="443"/>
      <c r="C687" s="444"/>
      <c r="D687" s="445"/>
      <c r="E687" s="446"/>
      <c r="F687" s="447"/>
      <c r="G687" s="448"/>
      <c r="H687" s="449"/>
      <c r="I687" s="14"/>
      <c r="N687" s="37" t="str">
        <f t="shared" si="30"/>
        <v/>
      </c>
      <c r="P687" s="39" t="str">
        <f t="shared" si="31"/>
        <v/>
      </c>
      <c r="Q687" s="39" t="str">
        <f t="shared" si="32"/>
        <v/>
      </c>
    </row>
    <row r="688" spans="1:17" x14ac:dyDescent="0.25">
      <c r="A688" s="14"/>
      <c r="B688" s="443"/>
      <c r="C688" s="444"/>
      <c r="D688" s="445"/>
      <c r="E688" s="446"/>
      <c r="F688" s="447"/>
      <c r="G688" s="448"/>
      <c r="H688" s="449"/>
      <c r="I688" s="14"/>
      <c r="N688" s="37" t="str">
        <f t="shared" si="30"/>
        <v/>
      </c>
      <c r="P688" s="39" t="str">
        <f t="shared" si="31"/>
        <v/>
      </c>
      <c r="Q688" s="39" t="str">
        <f t="shared" si="32"/>
        <v/>
      </c>
    </row>
    <row r="689" spans="1:17" x14ac:dyDescent="0.25">
      <c r="A689" s="14"/>
      <c r="B689" s="443"/>
      <c r="C689" s="444"/>
      <c r="D689" s="445"/>
      <c r="E689" s="446"/>
      <c r="F689" s="447"/>
      <c r="G689" s="448"/>
      <c r="H689" s="449"/>
      <c r="I689" s="14"/>
      <c r="N689" s="37" t="str">
        <f t="shared" si="30"/>
        <v/>
      </c>
      <c r="P689" s="39" t="str">
        <f t="shared" si="31"/>
        <v/>
      </c>
      <c r="Q689" s="39" t="str">
        <f t="shared" si="32"/>
        <v/>
      </c>
    </row>
    <row r="690" spans="1:17" x14ac:dyDescent="0.25">
      <c r="A690" s="14"/>
      <c r="B690" s="443"/>
      <c r="C690" s="444"/>
      <c r="D690" s="445"/>
      <c r="E690" s="446"/>
      <c r="F690" s="447"/>
      <c r="G690" s="448"/>
      <c r="H690" s="449"/>
      <c r="I690" s="14"/>
      <c r="N690" s="37" t="str">
        <f t="shared" si="30"/>
        <v/>
      </c>
      <c r="P690" s="39" t="str">
        <f t="shared" si="31"/>
        <v/>
      </c>
      <c r="Q690" s="39" t="str">
        <f t="shared" si="32"/>
        <v/>
      </c>
    </row>
    <row r="691" spans="1:17" x14ac:dyDescent="0.25">
      <c r="A691" s="14"/>
      <c r="B691" s="443"/>
      <c r="C691" s="444"/>
      <c r="D691" s="445"/>
      <c r="E691" s="446"/>
      <c r="F691" s="447"/>
      <c r="G691" s="448"/>
      <c r="H691" s="449"/>
      <c r="I691" s="14"/>
      <c r="N691" s="37" t="str">
        <f t="shared" si="30"/>
        <v/>
      </c>
      <c r="P691" s="39" t="str">
        <f t="shared" si="31"/>
        <v/>
      </c>
      <c r="Q691" s="39" t="str">
        <f t="shared" si="32"/>
        <v/>
      </c>
    </row>
    <row r="692" spans="1:17" x14ac:dyDescent="0.25">
      <c r="A692" s="14"/>
      <c r="B692" s="443"/>
      <c r="C692" s="444"/>
      <c r="D692" s="445"/>
      <c r="E692" s="446"/>
      <c r="F692" s="447"/>
      <c r="G692" s="448"/>
      <c r="H692" s="449"/>
      <c r="I692" s="14"/>
      <c r="N692" s="37" t="str">
        <f t="shared" si="30"/>
        <v/>
      </c>
      <c r="P692" s="39" t="str">
        <f t="shared" si="31"/>
        <v/>
      </c>
      <c r="Q692" s="39" t="str">
        <f t="shared" si="32"/>
        <v/>
      </c>
    </row>
    <row r="693" spans="1:17" x14ac:dyDescent="0.25">
      <c r="A693" s="14"/>
      <c r="B693" s="443"/>
      <c r="C693" s="444"/>
      <c r="D693" s="445"/>
      <c r="E693" s="446"/>
      <c r="F693" s="447"/>
      <c r="G693" s="448"/>
      <c r="H693" s="449"/>
      <c r="I693" s="14"/>
      <c r="N693" s="37" t="str">
        <f t="shared" si="30"/>
        <v/>
      </c>
      <c r="P693" s="39" t="str">
        <f t="shared" si="31"/>
        <v/>
      </c>
      <c r="Q693" s="39" t="str">
        <f t="shared" si="32"/>
        <v/>
      </c>
    </row>
    <row r="694" spans="1:17" x14ac:dyDescent="0.25">
      <c r="A694" s="14"/>
      <c r="B694" s="443"/>
      <c r="C694" s="444"/>
      <c r="D694" s="445"/>
      <c r="E694" s="446"/>
      <c r="F694" s="447"/>
      <c r="G694" s="448"/>
      <c r="H694" s="449"/>
      <c r="I694" s="14"/>
      <c r="N694" s="37" t="str">
        <f t="shared" si="30"/>
        <v/>
      </c>
      <c r="P694" s="39" t="str">
        <f t="shared" si="31"/>
        <v/>
      </c>
      <c r="Q694" s="39" t="str">
        <f t="shared" si="32"/>
        <v/>
      </c>
    </row>
    <row r="695" spans="1:17" x14ac:dyDescent="0.25">
      <c r="A695" s="14"/>
      <c r="B695" s="443"/>
      <c r="C695" s="444"/>
      <c r="D695" s="445"/>
      <c r="E695" s="446"/>
      <c r="F695" s="447"/>
      <c r="G695" s="448"/>
      <c r="H695" s="449"/>
      <c r="I695" s="14"/>
      <c r="N695" s="37" t="str">
        <f t="shared" si="30"/>
        <v/>
      </c>
      <c r="P695" s="39" t="str">
        <f t="shared" si="31"/>
        <v/>
      </c>
      <c r="Q695" s="39" t="str">
        <f t="shared" si="32"/>
        <v/>
      </c>
    </row>
    <row r="696" spans="1:17" x14ac:dyDescent="0.25">
      <c r="A696" s="14"/>
      <c r="B696" s="443"/>
      <c r="C696" s="444"/>
      <c r="D696" s="445"/>
      <c r="E696" s="446"/>
      <c r="F696" s="447"/>
      <c r="G696" s="448"/>
      <c r="H696" s="449"/>
      <c r="I696" s="14"/>
      <c r="N696" s="37" t="str">
        <f t="shared" si="30"/>
        <v/>
      </c>
      <c r="P696" s="39" t="str">
        <f t="shared" si="31"/>
        <v/>
      </c>
      <c r="Q696" s="39" t="str">
        <f t="shared" si="32"/>
        <v/>
      </c>
    </row>
    <row r="697" spans="1:17" x14ac:dyDescent="0.25">
      <c r="A697" s="14"/>
      <c r="B697" s="443"/>
      <c r="C697" s="444"/>
      <c r="D697" s="445"/>
      <c r="E697" s="446"/>
      <c r="F697" s="447"/>
      <c r="G697" s="448"/>
      <c r="H697" s="449"/>
      <c r="I697" s="14"/>
      <c r="N697" s="37" t="str">
        <f t="shared" si="30"/>
        <v/>
      </c>
      <c r="P697" s="39" t="str">
        <f t="shared" si="31"/>
        <v/>
      </c>
      <c r="Q697" s="39" t="str">
        <f t="shared" si="32"/>
        <v/>
      </c>
    </row>
    <row r="698" spans="1:17" x14ac:dyDescent="0.25">
      <c r="A698" s="14"/>
      <c r="B698" s="443"/>
      <c r="C698" s="444"/>
      <c r="D698" s="445"/>
      <c r="E698" s="446"/>
      <c r="F698" s="447"/>
      <c r="G698" s="448"/>
      <c r="H698" s="449"/>
      <c r="I698" s="14"/>
      <c r="N698" s="37" t="str">
        <f t="shared" si="30"/>
        <v/>
      </c>
      <c r="P698" s="39" t="str">
        <f t="shared" si="31"/>
        <v/>
      </c>
      <c r="Q698" s="39" t="str">
        <f t="shared" si="32"/>
        <v/>
      </c>
    </row>
    <row r="699" spans="1:17" x14ac:dyDescent="0.25">
      <c r="A699" s="14"/>
      <c r="B699" s="443"/>
      <c r="C699" s="444"/>
      <c r="D699" s="445"/>
      <c r="E699" s="446"/>
      <c r="F699" s="447"/>
      <c r="G699" s="448"/>
      <c r="H699" s="449"/>
      <c r="I699" s="14"/>
      <c r="N699" s="37" t="str">
        <f t="shared" si="30"/>
        <v/>
      </c>
      <c r="P699" s="39" t="str">
        <f t="shared" si="31"/>
        <v/>
      </c>
      <c r="Q699" s="39" t="str">
        <f t="shared" si="32"/>
        <v/>
      </c>
    </row>
    <row r="700" spans="1:17" x14ac:dyDescent="0.25">
      <c r="A700" s="14"/>
      <c r="B700" s="443"/>
      <c r="C700" s="444"/>
      <c r="D700" s="445"/>
      <c r="E700" s="446"/>
      <c r="F700" s="447"/>
      <c r="G700" s="448"/>
      <c r="H700" s="449"/>
      <c r="I700" s="14"/>
      <c r="N700" s="37" t="str">
        <f t="shared" si="30"/>
        <v/>
      </c>
      <c r="P700" s="39" t="str">
        <f t="shared" si="31"/>
        <v/>
      </c>
      <c r="Q700" s="39" t="str">
        <f t="shared" si="32"/>
        <v/>
      </c>
    </row>
    <row r="701" spans="1:17" x14ac:dyDescent="0.25">
      <c r="A701" s="14"/>
      <c r="B701" s="443"/>
      <c r="C701" s="444"/>
      <c r="D701" s="445"/>
      <c r="E701" s="446"/>
      <c r="F701" s="447"/>
      <c r="G701" s="448"/>
      <c r="H701" s="449"/>
      <c r="I701" s="14"/>
      <c r="N701" s="37" t="str">
        <f t="shared" si="30"/>
        <v/>
      </c>
      <c r="P701" s="39" t="str">
        <f t="shared" si="31"/>
        <v/>
      </c>
      <c r="Q701" s="39" t="str">
        <f t="shared" si="32"/>
        <v/>
      </c>
    </row>
    <row r="702" spans="1:17" x14ac:dyDescent="0.25">
      <c r="A702" s="14"/>
      <c r="B702" s="443"/>
      <c r="C702" s="444"/>
      <c r="D702" s="445"/>
      <c r="E702" s="446"/>
      <c r="F702" s="447"/>
      <c r="G702" s="448"/>
      <c r="H702" s="449"/>
      <c r="I702" s="14"/>
      <c r="N702" s="37" t="str">
        <f t="shared" si="30"/>
        <v/>
      </c>
      <c r="P702" s="39" t="str">
        <f t="shared" si="31"/>
        <v/>
      </c>
      <c r="Q702" s="39" t="str">
        <f t="shared" si="32"/>
        <v/>
      </c>
    </row>
    <row r="703" spans="1:17" x14ac:dyDescent="0.25">
      <c r="A703" s="14"/>
      <c r="B703" s="443"/>
      <c r="C703" s="444"/>
      <c r="D703" s="445"/>
      <c r="E703" s="446"/>
      <c r="F703" s="447"/>
      <c r="G703" s="448"/>
      <c r="H703" s="449"/>
      <c r="I703" s="14"/>
      <c r="N703" s="37" t="str">
        <f t="shared" si="30"/>
        <v/>
      </c>
      <c r="P703" s="39" t="str">
        <f t="shared" si="31"/>
        <v/>
      </c>
      <c r="Q703" s="39" t="str">
        <f t="shared" si="32"/>
        <v/>
      </c>
    </row>
    <row r="704" spans="1:17" x14ac:dyDescent="0.25">
      <c r="A704" s="14"/>
      <c r="B704" s="443"/>
      <c r="C704" s="444"/>
      <c r="D704" s="445"/>
      <c r="E704" s="446"/>
      <c r="F704" s="447"/>
      <c r="G704" s="448"/>
      <c r="H704" s="449"/>
      <c r="I704" s="14"/>
      <c r="N704" s="37" t="str">
        <f t="shared" si="30"/>
        <v/>
      </c>
      <c r="P704" s="39" t="str">
        <f t="shared" si="31"/>
        <v/>
      </c>
      <c r="Q704" s="39" t="str">
        <f t="shared" si="32"/>
        <v/>
      </c>
    </row>
    <row r="705" spans="1:17" x14ac:dyDescent="0.25">
      <c r="A705" s="14"/>
      <c r="B705" s="443"/>
      <c r="C705" s="444"/>
      <c r="D705" s="445"/>
      <c r="E705" s="446"/>
      <c r="F705" s="447"/>
      <c r="G705" s="448"/>
      <c r="H705" s="449"/>
      <c r="I705" s="14"/>
      <c r="N705" s="37" t="str">
        <f t="shared" si="30"/>
        <v/>
      </c>
      <c r="P705" s="39" t="str">
        <f t="shared" si="31"/>
        <v/>
      </c>
      <c r="Q705" s="39" t="str">
        <f t="shared" si="32"/>
        <v/>
      </c>
    </row>
    <row r="706" spans="1:17" x14ac:dyDescent="0.25">
      <c r="A706" s="14"/>
      <c r="B706" s="443"/>
      <c r="C706" s="444"/>
      <c r="D706" s="445"/>
      <c r="E706" s="446"/>
      <c r="F706" s="447"/>
      <c r="G706" s="448"/>
      <c r="H706" s="449"/>
      <c r="I706" s="14"/>
      <c r="N706" s="37" t="str">
        <f t="shared" si="30"/>
        <v/>
      </c>
      <c r="P706" s="39" t="str">
        <f t="shared" si="31"/>
        <v/>
      </c>
      <c r="Q706" s="39" t="str">
        <f t="shared" si="32"/>
        <v/>
      </c>
    </row>
    <row r="707" spans="1:17" x14ac:dyDescent="0.25">
      <c r="A707" s="14"/>
      <c r="B707" s="443"/>
      <c r="C707" s="444"/>
      <c r="D707" s="445"/>
      <c r="E707" s="446"/>
      <c r="F707" s="447"/>
      <c r="G707" s="448"/>
      <c r="H707" s="449"/>
      <c r="I707" s="14"/>
      <c r="N707" s="37" t="str">
        <f t="shared" si="30"/>
        <v/>
      </c>
      <c r="P707" s="39" t="str">
        <f t="shared" si="31"/>
        <v/>
      </c>
      <c r="Q707" s="39" t="str">
        <f t="shared" si="32"/>
        <v/>
      </c>
    </row>
    <row r="708" spans="1:17" x14ac:dyDescent="0.25">
      <c r="A708" s="14"/>
      <c r="B708" s="443"/>
      <c r="C708" s="444"/>
      <c r="D708" s="445"/>
      <c r="E708" s="446"/>
      <c r="F708" s="447"/>
      <c r="G708" s="448"/>
      <c r="H708" s="449"/>
      <c r="I708" s="14"/>
      <c r="N708" s="37" t="str">
        <f t="shared" si="30"/>
        <v/>
      </c>
      <c r="P708" s="39" t="str">
        <f t="shared" si="31"/>
        <v/>
      </c>
      <c r="Q708" s="39" t="str">
        <f t="shared" si="32"/>
        <v/>
      </c>
    </row>
    <row r="709" spans="1:17" x14ac:dyDescent="0.25">
      <c r="A709" s="14"/>
      <c r="B709" s="443"/>
      <c r="C709" s="444"/>
      <c r="D709" s="445"/>
      <c r="E709" s="446"/>
      <c r="F709" s="447"/>
      <c r="G709" s="448"/>
      <c r="H709" s="449"/>
      <c r="I709" s="14"/>
      <c r="N709" s="37" t="str">
        <f t="shared" si="30"/>
        <v/>
      </c>
      <c r="P709" s="39" t="str">
        <f t="shared" si="31"/>
        <v/>
      </c>
      <c r="Q709" s="39" t="str">
        <f t="shared" si="32"/>
        <v/>
      </c>
    </row>
    <row r="710" spans="1:17" x14ac:dyDescent="0.25">
      <c r="A710" s="14"/>
      <c r="B710" s="443"/>
      <c r="C710" s="444"/>
      <c r="D710" s="445"/>
      <c r="E710" s="446"/>
      <c r="F710" s="447"/>
      <c r="G710" s="448"/>
      <c r="H710" s="449"/>
      <c r="I710" s="14"/>
      <c r="N710" s="37" t="str">
        <f t="shared" si="30"/>
        <v/>
      </c>
      <c r="P710" s="39" t="str">
        <f t="shared" si="31"/>
        <v/>
      </c>
      <c r="Q710" s="39" t="str">
        <f t="shared" si="32"/>
        <v/>
      </c>
    </row>
    <row r="711" spans="1:17" x14ac:dyDescent="0.25">
      <c r="A711" s="14"/>
      <c r="B711" s="443"/>
      <c r="C711" s="444"/>
      <c r="D711" s="445"/>
      <c r="E711" s="446"/>
      <c r="F711" s="447"/>
      <c r="G711" s="448"/>
      <c r="H711" s="449"/>
      <c r="I711" s="14"/>
      <c r="N711" s="37" t="str">
        <f t="shared" si="30"/>
        <v/>
      </c>
      <c r="P711" s="39" t="str">
        <f t="shared" si="31"/>
        <v/>
      </c>
      <c r="Q711" s="39" t="str">
        <f t="shared" si="32"/>
        <v/>
      </c>
    </row>
    <row r="712" spans="1:17" x14ac:dyDescent="0.25">
      <c r="A712" s="14"/>
      <c r="B712" s="443"/>
      <c r="C712" s="444"/>
      <c r="D712" s="445"/>
      <c r="E712" s="446"/>
      <c r="F712" s="447"/>
      <c r="G712" s="448"/>
      <c r="H712" s="449"/>
      <c r="I712" s="14"/>
      <c r="N712" s="37" t="str">
        <f t="shared" si="30"/>
        <v/>
      </c>
      <c r="P712" s="39" t="str">
        <f t="shared" si="31"/>
        <v/>
      </c>
      <c r="Q712" s="39" t="str">
        <f t="shared" si="32"/>
        <v/>
      </c>
    </row>
    <row r="713" spans="1:17" x14ac:dyDescent="0.25">
      <c r="A713" s="14"/>
      <c r="B713" s="443"/>
      <c r="C713" s="444"/>
      <c r="D713" s="445"/>
      <c r="E713" s="446"/>
      <c r="F713" s="447"/>
      <c r="G713" s="448"/>
      <c r="H713" s="449"/>
      <c r="I713" s="14"/>
      <c r="N713" s="37" t="str">
        <f t="shared" si="30"/>
        <v/>
      </c>
      <c r="P713" s="39" t="str">
        <f t="shared" si="31"/>
        <v/>
      </c>
      <c r="Q713" s="39" t="str">
        <f t="shared" si="32"/>
        <v/>
      </c>
    </row>
    <row r="714" spans="1:17" x14ac:dyDescent="0.25">
      <c r="A714" s="14"/>
      <c r="B714" s="443"/>
      <c r="C714" s="444"/>
      <c r="D714" s="445"/>
      <c r="E714" s="446"/>
      <c r="F714" s="447"/>
      <c r="G714" s="448"/>
      <c r="H714" s="449"/>
      <c r="I714" s="14"/>
      <c r="N714" s="37" t="str">
        <f t="shared" si="30"/>
        <v/>
      </c>
      <c r="P714" s="39" t="str">
        <f t="shared" si="31"/>
        <v/>
      </c>
      <c r="Q714" s="39" t="str">
        <f t="shared" si="32"/>
        <v/>
      </c>
    </row>
    <row r="715" spans="1:17" x14ac:dyDescent="0.25">
      <c r="A715" s="14"/>
      <c r="B715" s="443"/>
      <c r="C715" s="444"/>
      <c r="D715" s="445"/>
      <c r="E715" s="446"/>
      <c r="F715" s="447"/>
      <c r="G715" s="448"/>
      <c r="H715" s="449"/>
      <c r="I715" s="14"/>
      <c r="N715" s="37" t="str">
        <f t="shared" si="30"/>
        <v/>
      </c>
      <c r="P715" s="39" t="str">
        <f t="shared" si="31"/>
        <v/>
      </c>
      <c r="Q715" s="39" t="str">
        <f t="shared" si="32"/>
        <v/>
      </c>
    </row>
    <row r="716" spans="1:17" x14ac:dyDescent="0.25">
      <c r="A716" s="14"/>
      <c r="B716" s="443"/>
      <c r="C716" s="444"/>
      <c r="D716" s="445"/>
      <c r="E716" s="446"/>
      <c r="F716" s="447"/>
      <c r="G716" s="448"/>
      <c r="H716" s="449"/>
      <c r="I716" s="14"/>
      <c r="N716" s="37" t="str">
        <f t="shared" ref="N716:N779" si="33">IF(OR($D716="", $G716=$L$5), "", $D716)</f>
        <v/>
      </c>
      <c r="P716" s="39" t="str">
        <f t="shared" ref="P716:P779" si="34">IF(AND(COUNTIF($B716:$F716, "")&lt;5, $D716="", $G716=""), "X", "")</f>
        <v/>
      </c>
      <c r="Q716" s="39" t="str">
        <f t="shared" ref="Q716:Q779" si="35">IF(AND($G716=$L$5, $H716=""), "X", "")</f>
        <v/>
      </c>
    </row>
    <row r="717" spans="1:17" x14ac:dyDescent="0.25">
      <c r="A717" s="14"/>
      <c r="B717" s="443"/>
      <c r="C717" s="444"/>
      <c r="D717" s="445"/>
      <c r="E717" s="446"/>
      <c r="F717" s="447"/>
      <c r="G717" s="448"/>
      <c r="H717" s="449"/>
      <c r="I717" s="14"/>
      <c r="N717" s="37" t="str">
        <f t="shared" si="33"/>
        <v/>
      </c>
      <c r="P717" s="39" t="str">
        <f t="shared" si="34"/>
        <v/>
      </c>
      <c r="Q717" s="39" t="str">
        <f t="shared" si="35"/>
        <v/>
      </c>
    </row>
    <row r="718" spans="1:17" x14ac:dyDescent="0.25">
      <c r="A718" s="14"/>
      <c r="B718" s="443"/>
      <c r="C718" s="444"/>
      <c r="D718" s="445"/>
      <c r="E718" s="446"/>
      <c r="F718" s="447"/>
      <c r="G718" s="448"/>
      <c r="H718" s="449"/>
      <c r="I718" s="14"/>
      <c r="N718" s="37" t="str">
        <f t="shared" si="33"/>
        <v/>
      </c>
      <c r="P718" s="39" t="str">
        <f t="shared" si="34"/>
        <v/>
      </c>
      <c r="Q718" s="39" t="str">
        <f t="shared" si="35"/>
        <v/>
      </c>
    </row>
    <row r="719" spans="1:17" x14ac:dyDescent="0.25">
      <c r="A719" s="14"/>
      <c r="B719" s="443"/>
      <c r="C719" s="444"/>
      <c r="D719" s="445"/>
      <c r="E719" s="446"/>
      <c r="F719" s="447"/>
      <c r="G719" s="448"/>
      <c r="H719" s="449"/>
      <c r="I719" s="14"/>
      <c r="N719" s="37" t="str">
        <f t="shared" si="33"/>
        <v/>
      </c>
      <c r="P719" s="39" t="str">
        <f t="shared" si="34"/>
        <v/>
      </c>
      <c r="Q719" s="39" t="str">
        <f t="shared" si="35"/>
        <v/>
      </c>
    </row>
    <row r="720" spans="1:17" x14ac:dyDescent="0.25">
      <c r="A720" s="14"/>
      <c r="B720" s="443"/>
      <c r="C720" s="444"/>
      <c r="D720" s="445"/>
      <c r="E720" s="446"/>
      <c r="F720" s="447"/>
      <c r="G720" s="448"/>
      <c r="H720" s="449"/>
      <c r="I720" s="14"/>
      <c r="N720" s="37" t="str">
        <f t="shared" si="33"/>
        <v/>
      </c>
      <c r="P720" s="39" t="str">
        <f t="shared" si="34"/>
        <v/>
      </c>
      <c r="Q720" s="39" t="str">
        <f t="shared" si="35"/>
        <v/>
      </c>
    </row>
    <row r="721" spans="1:17" x14ac:dyDescent="0.25">
      <c r="A721" s="14"/>
      <c r="B721" s="443"/>
      <c r="C721" s="444"/>
      <c r="D721" s="445"/>
      <c r="E721" s="446"/>
      <c r="F721" s="447"/>
      <c r="G721" s="448"/>
      <c r="H721" s="449"/>
      <c r="I721" s="14"/>
      <c r="N721" s="37" t="str">
        <f t="shared" si="33"/>
        <v/>
      </c>
      <c r="P721" s="39" t="str">
        <f t="shared" si="34"/>
        <v/>
      </c>
      <c r="Q721" s="39" t="str">
        <f t="shared" si="35"/>
        <v/>
      </c>
    </row>
    <row r="722" spans="1:17" x14ac:dyDescent="0.25">
      <c r="A722" s="14"/>
      <c r="B722" s="443"/>
      <c r="C722" s="444"/>
      <c r="D722" s="445"/>
      <c r="E722" s="446"/>
      <c r="F722" s="447"/>
      <c r="G722" s="448"/>
      <c r="H722" s="449"/>
      <c r="I722" s="14"/>
      <c r="N722" s="37" t="str">
        <f t="shared" si="33"/>
        <v/>
      </c>
      <c r="P722" s="39" t="str">
        <f t="shared" si="34"/>
        <v/>
      </c>
      <c r="Q722" s="39" t="str">
        <f t="shared" si="35"/>
        <v/>
      </c>
    </row>
    <row r="723" spans="1:17" x14ac:dyDescent="0.25">
      <c r="A723" s="14"/>
      <c r="B723" s="443"/>
      <c r="C723" s="444"/>
      <c r="D723" s="445"/>
      <c r="E723" s="446"/>
      <c r="F723" s="447"/>
      <c r="G723" s="448"/>
      <c r="H723" s="449"/>
      <c r="I723" s="14"/>
      <c r="N723" s="37" t="str">
        <f t="shared" si="33"/>
        <v/>
      </c>
      <c r="P723" s="39" t="str">
        <f t="shared" si="34"/>
        <v/>
      </c>
      <c r="Q723" s="39" t="str">
        <f t="shared" si="35"/>
        <v/>
      </c>
    </row>
    <row r="724" spans="1:17" x14ac:dyDescent="0.25">
      <c r="A724" s="14"/>
      <c r="B724" s="443"/>
      <c r="C724" s="444"/>
      <c r="D724" s="445"/>
      <c r="E724" s="446"/>
      <c r="F724" s="447"/>
      <c r="G724" s="448"/>
      <c r="H724" s="449"/>
      <c r="I724" s="14"/>
      <c r="N724" s="37" t="str">
        <f t="shared" si="33"/>
        <v/>
      </c>
      <c r="P724" s="39" t="str">
        <f t="shared" si="34"/>
        <v/>
      </c>
      <c r="Q724" s="39" t="str">
        <f t="shared" si="35"/>
        <v/>
      </c>
    </row>
    <row r="725" spans="1:17" x14ac:dyDescent="0.25">
      <c r="A725" s="14"/>
      <c r="B725" s="443"/>
      <c r="C725" s="444"/>
      <c r="D725" s="445"/>
      <c r="E725" s="446"/>
      <c r="F725" s="447"/>
      <c r="G725" s="448"/>
      <c r="H725" s="449"/>
      <c r="I725" s="14"/>
      <c r="N725" s="37" t="str">
        <f t="shared" si="33"/>
        <v/>
      </c>
      <c r="P725" s="39" t="str">
        <f t="shared" si="34"/>
        <v/>
      </c>
      <c r="Q725" s="39" t="str">
        <f t="shared" si="35"/>
        <v/>
      </c>
    </row>
    <row r="726" spans="1:17" x14ac:dyDescent="0.25">
      <c r="A726" s="14"/>
      <c r="B726" s="443"/>
      <c r="C726" s="444"/>
      <c r="D726" s="445"/>
      <c r="E726" s="446"/>
      <c r="F726" s="447"/>
      <c r="G726" s="448"/>
      <c r="H726" s="449"/>
      <c r="I726" s="14"/>
      <c r="N726" s="37" t="str">
        <f t="shared" si="33"/>
        <v/>
      </c>
      <c r="P726" s="39" t="str">
        <f t="shared" si="34"/>
        <v/>
      </c>
      <c r="Q726" s="39" t="str">
        <f t="shared" si="35"/>
        <v/>
      </c>
    </row>
    <row r="727" spans="1:17" x14ac:dyDescent="0.25">
      <c r="A727" s="14"/>
      <c r="B727" s="443"/>
      <c r="C727" s="444"/>
      <c r="D727" s="445"/>
      <c r="E727" s="446"/>
      <c r="F727" s="447"/>
      <c r="G727" s="448"/>
      <c r="H727" s="449"/>
      <c r="I727" s="14"/>
      <c r="N727" s="37" t="str">
        <f t="shared" si="33"/>
        <v/>
      </c>
      <c r="P727" s="39" t="str">
        <f t="shared" si="34"/>
        <v/>
      </c>
      <c r="Q727" s="39" t="str">
        <f t="shared" si="35"/>
        <v/>
      </c>
    </row>
    <row r="728" spans="1:17" x14ac:dyDescent="0.25">
      <c r="A728" s="14"/>
      <c r="B728" s="443"/>
      <c r="C728" s="444"/>
      <c r="D728" s="445"/>
      <c r="E728" s="446"/>
      <c r="F728" s="447"/>
      <c r="G728" s="448"/>
      <c r="H728" s="449"/>
      <c r="I728" s="14"/>
      <c r="N728" s="37" t="str">
        <f t="shared" si="33"/>
        <v/>
      </c>
      <c r="P728" s="39" t="str">
        <f t="shared" si="34"/>
        <v/>
      </c>
      <c r="Q728" s="39" t="str">
        <f t="shared" si="35"/>
        <v/>
      </c>
    </row>
    <row r="729" spans="1:17" x14ac:dyDescent="0.25">
      <c r="A729" s="14"/>
      <c r="B729" s="443"/>
      <c r="C729" s="444"/>
      <c r="D729" s="445"/>
      <c r="E729" s="446"/>
      <c r="F729" s="447"/>
      <c r="G729" s="448"/>
      <c r="H729" s="449"/>
      <c r="I729" s="14"/>
      <c r="N729" s="37" t="str">
        <f t="shared" si="33"/>
        <v/>
      </c>
      <c r="P729" s="39" t="str">
        <f t="shared" si="34"/>
        <v/>
      </c>
      <c r="Q729" s="39" t="str">
        <f t="shared" si="35"/>
        <v/>
      </c>
    </row>
    <row r="730" spans="1:17" x14ac:dyDescent="0.25">
      <c r="A730" s="14"/>
      <c r="B730" s="443"/>
      <c r="C730" s="444"/>
      <c r="D730" s="445"/>
      <c r="E730" s="446"/>
      <c r="F730" s="447"/>
      <c r="G730" s="448"/>
      <c r="H730" s="449"/>
      <c r="I730" s="14"/>
      <c r="N730" s="37" t="str">
        <f t="shared" si="33"/>
        <v/>
      </c>
      <c r="P730" s="39" t="str">
        <f t="shared" si="34"/>
        <v/>
      </c>
      <c r="Q730" s="39" t="str">
        <f t="shared" si="35"/>
        <v/>
      </c>
    </row>
    <row r="731" spans="1:17" x14ac:dyDescent="0.25">
      <c r="A731" s="14"/>
      <c r="B731" s="443"/>
      <c r="C731" s="444"/>
      <c r="D731" s="445"/>
      <c r="E731" s="446"/>
      <c r="F731" s="447"/>
      <c r="G731" s="448"/>
      <c r="H731" s="449"/>
      <c r="I731" s="14"/>
      <c r="N731" s="37" t="str">
        <f t="shared" si="33"/>
        <v/>
      </c>
      <c r="P731" s="39" t="str">
        <f t="shared" si="34"/>
        <v/>
      </c>
      <c r="Q731" s="39" t="str">
        <f t="shared" si="35"/>
        <v/>
      </c>
    </row>
    <row r="732" spans="1:17" x14ac:dyDescent="0.25">
      <c r="A732" s="14"/>
      <c r="B732" s="443"/>
      <c r="C732" s="444"/>
      <c r="D732" s="445"/>
      <c r="E732" s="446"/>
      <c r="F732" s="447"/>
      <c r="G732" s="448"/>
      <c r="H732" s="449"/>
      <c r="I732" s="14"/>
      <c r="N732" s="37" t="str">
        <f t="shared" si="33"/>
        <v/>
      </c>
      <c r="P732" s="39" t="str">
        <f t="shared" si="34"/>
        <v/>
      </c>
      <c r="Q732" s="39" t="str">
        <f t="shared" si="35"/>
        <v/>
      </c>
    </row>
    <row r="733" spans="1:17" x14ac:dyDescent="0.25">
      <c r="A733" s="14"/>
      <c r="B733" s="443"/>
      <c r="C733" s="444"/>
      <c r="D733" s="445"/>
      <c r="E733" s="446"/>
      <c r="F733" s="447"/>
      <c r="G733" s="448"/>
      <c r="H733" s="449"/>
      <c r="I733" s="14"/>
      <c r="N733" s="37" t="str">
        <f t="shared" si="33"/>
        <v/>
      </c>
      <c r="P733" s="39" t="str">
        <f t="shared" si="34"/>
        <v/>
      </c>
      <c r="Q733" s="39" t="str">
        <f t="shared" si="35"/>
        <v/>
      </c>
    </row>
    <row r="734" spans="1:17" x14ac:dyDescent="0.25">
      <c r="A734" s="14"/>
      <c r="B734" s="443"/>
      <c r="C734" s="444"/>
      <c r="D734" s="445"/>
      <c r="E734" s="446"/>
      <c r="F734" s="447"/>
      <c r="G734" s="448"/>
      <c r="H734" s="449"/>
      <c r="I734" s="14"/>
      <c r="N734" s="37" t="str">
        <f t="shared" si="33"/>
        <v/>
      </c>
      <c r="P734" s="39" t="str">
        <f t="shared" si="34"/>
        <v/>
      </c>
      <c r="Q734" s="39" t="str">
        <f t="shared" si="35"/>
        <v/>
      </c>
    </row>
    <row r="735" spans="1:17" x14ac:dyDescent="0.25">
      <c r="A735" s="14"/>
      <c r="B735" s="443"/>
      <c r="C735" s="444"/>
      <c r="D735" s="445"/>
      <c r="E735" s="446"/>
      <c r="F735" s="447"/>
      <c r="G735" s="448"/>
      <c r="H735" s="449"/>
      <c r="I735" s="14"/>
      <c r="N735" s="37" t="str">
        <f t="shared" si="33"/>
        <v/>
      </c>
      <c r="P735" s="39" t="str">
        <f t="shared" si="34"/>
        <v/>
      </c>
      <c r="Q735" s="39" t="str">
        <f t="shared" si="35"/>
        <v/>
      </c>
    </row>
    <row r="736" spans="1:17" x14ac:dyDescent="0.25">
      <c r="A736" s="14"/>
      <c r="B736" s="443"/>
      <c r="C736" s="444"/>
      <c r="D736" s="445"/>
      <c r="E736" s="446"/>
      <c r="F736" s="447"/>
      <c r="G736" s="448"/>
      <c r="H736" s="449"/>
      <c r="I736" s="14"/>
      <c r="N736" s="37" t="str">
        <f t="shared" si="33"/>
        <v/>
      </c>
      <c r="P736" s="39" t="str">
        <f t="shared" si="34"/>
        <v/>
      </c>
      <c r="Q736" s="39" t="str">
        <f t="shared" si="35"/>
        <v/>
      </c>
    </row>
    <row r="737" spans="1:17" x14ac:dyDescent="0.25">
      <c r="A737" s="14"/>
      <c r="B737" s="443"/>
      <c r="C737" s="444"/>
      <c r="D737" s="445"/>
      <c r="E737" s="446"/>
      <c r="F737" s="447"/>
      <c r="G737" s="448"/>
      <c r="H737" s="449"/>
      <c r="I737" s="14"/>
      <c r="N737" s="37" t="str">
        <f t="shared" si="33"/>
        <v/>
      </c>
      <c r="P737" s="39" t="str">
        <f t="shared" si="34"/>
        <v/>
      </c>
      <c r="Q737" s="39" t="str">
        <f t="shared" si="35"/>
        <v/>
      </c>
    </row>
    <row r="738" spans="1:17" x14ac:dyDescent="0.25">
      <c r="A738" s="14"/>
      <c r="B738" s="443"/>
      <c r="C738" s="444"/>
      <c r="D738" s="445"/>
      <c r="E738" s="446"/>
      <c r="F738" s="447"/>
      <c r="G738" s="448"/>
      <c r="H738" s="449"/>
      <c r="I738" s="14"/>
      <c r="N738" s="37" t="str">
        <f t="shared" si="33"/>
        <v/>
      </c>
      <c r="P738" s="39" t="str">
        <f t="shared" si="34"/>
        <v/>
      </c>
      <c r="Q738" s="39" t="str">
        <f t="shared" si="35"/>
        <v/>
      </c>
    </row>
    <row r="739" spans="1:17" x14ac:dyDescent="0.25">
      <c r="A739" s="14"/>
      <c r="B739" s="443"/>
      <c r="C739" s="444"/>
      <c r="D739" s="445"/>
      <c r="E739" s="446"/>
      <c r="F739" s="447"/>
      <c r="G739" s="448"/>
      <c r="H739" s="449"/>
      <c r="I739" s="14"/>
      <c r="N739" s="37" t="str">
        <f t="shared" si="33"/>
        <v/>
      </c>
      <c r="P739" s="39" t="str">
        <f t="shared" si="34"/>
        <v/>
      </c>
      <c r="Q739" s="39" t="str">
        <f t="shared" si="35"/>
        <v/>
      </c>
    </row>
    <row r="740" spans="1:17" x14ac:dyDescent="0.25">
      <c r="A740" s="14"/>
      <c r="B740" s="443"/>
      <c r="C740" s="444"/>
      <c r="D740" s="445"/>
      <c r="E740" s="446"/>
      <c r="F740" s="447"/>
      <c r="G740" s="448"/>
      <c r="H740" s="449"/>
      <c r="I740" s="14"/>
      <c r="N740" s="37" t="str">
        <f t="shared" si="33"/>
        <v/>
      </c>
      <c r="P740" s="39" t="str">
        <f t="shared" si="34"/>
        <v/>
      </c>
      <c r="Q740" s="39" t="str">
        <f t="shared" si="35"/>
        <v/>
      </c>
    </row>
    <row r="741" spans="1:17" x14ac:dyDescent="0.25">
      <c r="A741" s="14"/>
      <c r="B741" s="443"/>
      <c r="C741" s="444"/>
      <c r="D741" s="445"/>
      <c r="E741" s="446"/>
      <c r="F741" s="447"/>
      <c r="G741" s="448"/>
      <c r="H741" s="449"/>
      <c r="I741" s="14"/>
      <c r="N741" s="37" t="str">
        <f t="shared" si="33"/>
        <v/>
      </c>
      <c r="P741" s="39" t="str">
        <f t="shared" si="34"/>
        <v/>
      </c>
      <c r="Q741" s="39" t="str">
        <f t="shared" si="35"/>
        <v/>
      </c>
    </row>
    <row r="742" spans="1:17" x14ac:dyDescent="0.25">
      <c r="A742" s="14"/>
      <c r="B742" s="443"/>
      <c r="C742" s="444"/>
      <c r="D742" s="445"/>
      <c r="E742" s="446"/>
      <c r="F742" s="447"/>
      <c r="G742" s="448"/>
      <c r="H742" s="449"/>
      <c r="I742" s="14"/>
      <c r="N742" s="37" t="str">
        <f t="shared" si="33"/>
        <v/>
      </c>
      <c r="P742" s="39" t="str">
        <f t="shared" si="34"/>
        <v/>
      </c>
      <c r="Q742" s="39" t="str">
        <f t="shared" si="35"/>
        <v/>
      </c>
    </row>
    <row r="743" spans="1:17" x14ac:dyDescent="0.25">
      <c r="A743" s="14"/>
      <c r="B743" s="443"/>
      <c r="C743" s="444"/>
      <c r="D743" s="445"/>
      <c r="E743" s="446"/>
      <c r="F743" s="447"/>
      <c r="G743" s="448"/>
      <c r="H743" s="449"/>
      <c r="I743" s="14"/>
      <c r="N743" s="37" t="str">
        <f t="shared" si="33"/>
        <v/>
      </c>
      <c r="P743" s="39" t="str">
        <f t="shared" si="34"/>
        <v/>
      </c>
      <c r="Q743" s="39" t="str">
        <f t="shared" si="35"/>
        <v/>
      </c>
    </row>
    <row r="744" spans="1:17" x14ac:dyDescent="0.25">
      <c r="A744" s="14"/>
      <c r="B744" s="443"/>
      <c r="C744" s="444"/>
      <c r="D744" s="445"/>
      <c r="E744" s="446"/>
      <c r="F744" s="447"/>
      <c r="G744" s="448"/>
      <c r="H744" s="449"/>
      <c r="I744" s="14"/>
      <c r="N744" s="37" t="str">
        <f t="shared" si="33"/>
        <v/>
      </c>
      <c r="P744" s="39" t="str">
        <f t="shared" si="34"/>
        <v/>
      </c>
      <c r="Q744" s="39" t="str">
        <f t="shared" si="35"/>
        <v/>
      </c>
    </row>
    <row r="745" spans="1:17" x14ac:dyDescent="0.25">
      <c r="A745" s="14"/>
      <c r="B745" s="443"/>
      <c r="C745" s="444"/>
      <c r="D745" s="445"/>
      <c r="E745" s="446"/>
      <c r="F745" s="447"/>
      <c r="G745" s="448"/>
      <c r="H745" s="449"/>
      <c r="I745" s="14"/>
      <c r="N745" s="37" t="str">
        <f t="shared" si="33"/>
        <v/>
      </c>
      <c r="P745" s="39" t="str">
        <f t="shared" si="34"/>
        <v/>
      </c>
      <c r="Q745" s="39" t="str">
        <f t="shared" si="35"/>
        <v/>
      </c>
    </row>
    <row r="746" spans="1:17" x14ac:dyDescent="0.25">
      <c r="A746" s="14"/>
      <c r="B746" s="443"/>
      <c r="C746" s="444"/>
      <c r="D746" s="445"/>
      <c r="E746" s="446"/>
      <c r="F746" s="447"/>
      <c r="G746" s="448"/>
      <c r="H746" s="449"/>
      <c r="I746" s="14"/>
      <c r="N746" s="37" t="str">
        <f t="shared" si="33"/>
        <v/>
      </c>
      <c r="P746" s="39" t="str">
        <f t="shared" si="34"/>
        <v/>
      </c>
      <c r="Q746" s="39" t="str">
        <f t="shared" si="35"/>
        <v/>
      </c>
    </row>
    <row r="747" spans="1:17" x14ac:dyDescent="0.25">
      <c r="A747" s="14"/>
      <c r="B747" s="443"/>
      <c r="C747" s="444"/>
      <c r="D747" s="445"/>
      <c r="E747" s="446"/>
      <c r="F747" s="447"/>
      <c r="G747" s="448"/>
      <c r="H747" s="449"/>
      <c r="I747" s="14"/>
      <c r="N747" s="37" t="str">
        <f t="shared" si="33"/>
        <v/>
      </c>
      <c r="P747" s="39" t="str">
        <f t="shared" si="34"/>
        <v/>
      </c>
      <c r="Q747" s="39" t="str">
        <f t="shared" si="35"/>
        <v/>
      </c>
    </row>
    <row r="748" spans="1:17" x14ac:dyDescent="0.25">
      <c r="A748" s="14"/>
      <c r="B748" s="443"/>
      <c r="C748" s="444"/>
      <c r="D748" s="445"/>
      <c r="E748" s="446"/>
      <c r="F748" s="447"/>
      <c r="G748" s="448"/>
      <c r="H748" s="449"/>
      <c r="I748" s="14"/>
      <c r="N748" s="37" t="str">
        <f t="shared" si="33"/>
        <v/>
      </c>
      <c r="P748" s="39" t="str">
        <f t="shared" si="34"/>
        <v/>
      </c>
      <c r="Q748" s="39" t="str">
        <f t="shared" si="35"/>
        <v/>
      </c>
    </row>
    <row r="749" spans="1:17" x14ac:dyDescent="0.25">
      <c r="A749" s="14"/>
      <c r="B749" s="443"/>
      <c r="C749" s="444"/>
      <c r="D749" s="445"/>
      <c r="E749" s="446"/>
      <c r="F749" s="447"/>
      <c r="G749" s="448"/>
      <c r="H749" s="449"/>
      <c r="I749" s="14"/>
      <c r="N749" s="37" t="str">
        <f t="shared" si="33"/>
        <v/>
      </c>
      <c r="P749" s="39" t="str">
        <f t="shared" si="34"/>
        <v/>
      </c>
      <c r="Q749" s="39" t="str">
        <f t="shared" si="35"/>
        <v/>
      </c>
    </row>
    <row r="750" spans="1:17" x14ac:dyDescent="0.25">
      <c r="A750" s="14"/>
      <c r="B750" s="443"/>
      <c r="C750" s="444"/>
      <c r="D750" s="445"/>
      <c r="E750" s="446"/>
      <c r="F750" s="447"/>
      <c r="G750" s="448"/>
      <c r="H750" s="449"/>
      <c r="I750" s="14"/>
      <c r="N750" s="37" t="str">
        <f t="shared" si="33"/>
        <v/>
      </c>
      <c r="P750" s="39" t="str">
        <f t="shared" si="34"/>
        <v/>
      </c>
      <c r="Q750" s="39" t="str">
        <f t="shared" si="35"/>
        <v/>
      </c>
    </row>
    <row r="751" spans="1:17" x14ac:dyDescent="0.25">
      <c r="A751" s="14"/>
      <c r="B751" s="443"/>
      <c r="C751" s="444"/>
      <c r="D751" s="445"/>
      <c r="E751" s="446"/>
      <c r="F751" s="447"/>
      <c r="G751" s="448"/>
      <c r="H751" s="449"/>
      <c r="I751" s="14"/>
      <c r="N751" s="37" t="str">
        <f t="shared" si="33"/>
        <v/>
      </c>
      <c r="P751" s="39" t="str">
        <f t="shared" si="34"/>
        <v/>
      </c>
      <c r="Q751" s="39" t="str">
        <f t="shared" si="35"/>
        <v/>
      </c>
    </row>
    <row r="752" spans="1:17" x14ac:dyDescent="0.25">
      <c r="A752" s="14"/>
      <c r="B752" s="443"/>
      <c r="C752" s="444"/>
      <c r="D752" s="445"/>
      <c r="E752" s="446"/>
      <c r="F752" s="447"/>
      <c r="G752" s="448"/>
      <c r="H752" s="449"/>
      <c r="I752" s="14"/>
      <c r="N752" s="37" t="str">
        <f t="shared" si="33"/>
        <v/>
      </c>
      <c r="P752" s="39" t="str">
        <f t="shared" si="34"/>
        <v/>
      </c>
      <c r="Q752" s="39" t="str">
        <f t="shared" si="35"/>
        <v/>
      </c>
    </row>
    <row r="753" spans="1:17" x14ac:dyDescent="0.25">
      <c r="A753" s="14"/>
      <c r="B753" s="443"/>
      <c r="C753" s="444"/>
      <c r="D753" s="445"/>
      <c r="E753" s="446"/>
      <c r="F753" s="447"/>
      <c r="G753" s="448"/>
      <c r="H753" s="449"/>
      <c r="I753" s="14"/>
      <c r="N753" s="37" t="str">
        <f t="shared" si="33"/>
        <v/>
      </c>
      <c r="P753" s="39" t="str">
        <f t="shared" si="34"/>
        <v/>
      </c>
      <c r="Q753" s="39" t="str">
        <f t="shared" si="35"/>
        <v/>
      </c>
    </row>
    <row r="754" spans="1:17" x14ac:dyDescent="0.25">
      <c r="A754" s="14"/>
      <c r="B754" s="443"/>
      <c r="C754" s="444"/>
      <c r="D754" s="445"/>
      <c r="E754" s="446"/>
      <c r="F754" s="447"/>
      <c r="G754" s="448"/>
      <c r="H754" s="449"/>
      <c r="I754" s="14"/>
      <c r="N754" s="37" t="str">
        <f t="shared" si="33"/>
        <v/>
      </c>
      <c r="P754" s="39" t="str">
        <f t="shared" si="34"/>
        <v/>
      </c>
      <c r="Q754" s="39" t="str">
        <f t="shared" si="35"/>
        <v/>
      </c>
    </row>
    <row r="755" spans="1:17" x14ac:dyDescent="0.25">
      <c r="A755" s="14"/>
      <c r="B755" s="443"/>
      <c r="C755" s="444"/>
      <c r="D755" s="445"/>
      <c r="E755" s="446"/>
      <c r="F755" s="447"/>
      <c r="G755" s="448"/>
      <c r="H755" s="449"/>
      <c r="I755" s="14"/>
      <c r="N755" s="37" t="str">
        <f t="shared" si="33"/>
        <v/>
      </c>
      <c r="P755" s="39" t="str">
        <f t="shared" si="34"/>
        <v/>
      </c>
      <c r="Q755" s="39" t="str">
        <f t="shared" si="35"/>
        <v/>
      </c>
    </row>
    <row r="756" spans="1:17" x14ac:dyDescent="0.25">
      <c r="A756" s="14"/>
      <c r="B756" s="443"/>
      <c r="C756" s="444"/>
      <c r="D756" s="445"/>
      <c r="E756" s="446"/>
      <c r="F756" s="447"/>
      <c r="G756" s="448"/>
      <c r="H756" s="449"/>
      <c r="I756" s="14"/>
      <c r="N756" s="37" t="str">
        <f t="shared" si="33"/>
        <v/>
      </c>
      <c r="P756" s="39" t="str">
        <f t="shared" si="34"/>
        <v/>
      </c>
      <c r="Q756" s="39" t="str">
        <f t="shared" si="35"/>
        <v/>
      </c>
    </row>
    <row r="757" spans="1:17" x14ac:dyDescent="0.25">
      <c r="A757" s="14"/>
      <c r="B757" s="443"/>
      <c r="C757" s="444"/>
      <c r="D757" s="445"/>
      <c r="E757" s="446"/>
      <c r="F757" s="447"/>
      <c r="G757" s="448"/>
      <c r="H757" s="449"/>
      <c r="I757" s="14"/>
      <c r="N757" s="37" t="str">
        <f t="shared" si="33"/>
        <v/>
      </c>
      <c r="P757" s="39" t="str">
        <f t="shared" si="34"/>
        <v/>
      </c>
      <c r="Q757" s="39" t="str">
        <f t="shared" si="35"/>
        <v/>
      </c>
    </row>
    <row r="758" spans="1:17" x14ac:dyDescent="0.25">
      <c r="A758" s="14"/>
      <c r="B758" s="443"/>
      <c r="C758" s="444"/>
      <c r="D758" s="445"/>
      <c r="E758" s="446"/>
      <c r="F758" s="447"/>
      <c r="G758" s="448"/>
      <c r="H758" s="449"/>
      <c r="I758" s="14"/>
      <c r="N758" s="37" t="str">
        <f t="shared" si="33"/>
        <v/>
      </c>
      <c r="P758" s="39" t="str">
        <f t="shared" si="34"/>
        <v/>
      </c>
      <c r="Q758" s="39" t="str">
        <f t="shared" si="35"/>
        <v/>
      </c>
    </row>
    <row r="759" spans="1:17" x14ac:dyDescent="0.25">
      <c r="A759" s="14"/>
      <c r="B759" s="443"/>
      <c r="C759" s="444"/>
      <c r="D759" s="445"/>
      <c r="E759" s="446"/>
      <c r="F759" s="447"/>
      <c r="G759" s="448"/>
      <c r="H759" s="449"/>
      <c r="I759" s="14"/>
      <c r="N759" s="37" t="str">
        <f t="shared" si="33"/>
        <v/>
      </c>
      <c r="P759" s="39" t="str">
        <f t="shared" si="34"/>
        <v/>
      </c>
      <c r="Q759" s="39" t="str">
        <f t="shared" si="35"/>
        <v/>
      </c>
    </row>
    <row r="760" spans="1:17" x14ac:dyDescent="0.25">
      <c r="A760" s="14"/>
      <c r="B760" s="443"/>
      <c r="C760" s="444"/>
      <c r="D760" s="445"/>
      <c r="E760" s="446"/>
      <c r="F760" s="447"/>
      <c r="G760" s="448"/>
      <c r="H760" s="449"/>
      <c r="I760" s="14"/>
      <c r="N760" s="37" t="str">
        <f t="shared" si="33"/>
        <v/>
      </c>
      <c r="P760" s="39" t="str">
        <f t="shared" si="34"/>
        <v/>
      </c>
      <c r="Q760" s="39" t="str">
        <f t="shared" si="35"/>
        <v/>
      </c>
    </row>
    <row r="761" spans="1:17" x14ac:dyDescent="0.25">
      <c r="A761" s="14"/>
      <c r="B761" s="443"/>
      <c r="C761" s="444"/>
      <c r="D761" s="445"/>
      <c r="E761" s="446"/>
      <c r="F761" s="447"/>
      <c r="G761" s="448"/>
      <c r="H761" s="449"/>
      <c r="I761" s="14"/>
      <c r="N761" s="37" t="str">
        <f t="shared" si="33"/>
        <v/>
      </c>
      <c r="P761" s="39" t="str">
        <f t="shared" si="34"/>
        <v/>
      </c>
      <c r="Q761" s="39" t="str">
        <f t="shared" si="35"/>
        <v/>
      </c>
    </row>
    <row r="762" spans="1:17" x14ac:dyDescent="0.25">
      <c r="A762" s="14"/>
      <c r="B762" s="443"/>
      <c r="C762" s="444"/>
      <c r="D762" s="445"/>
      <c r="E762" s="446"/>
      <c r="F762" s="447"/>
      <c r="G762" s="448"/>
      <c r="H762" s="449"/>
      <c r="I762" s="14"/>
      <c r="N762" s="37" t="str">
        <f t="shared" si="33"/>
        <v/>
      </c>
      <c r="P762" s="39" t="str">
        <f t="shared" si="34"/>
        <v/>
      </c>
      <c r="Q762" s="39" t="str">
        <f t="shared" si="35"/>
        <v/>
      </c>
    </row>
    <row r="763" spans="1:17" x14ac:dyDescent="0.25">
      <c r="A763" s="14"/>
      <c r="B763" s="443"/>
      <c r="C763" s="444"/>
      <c r="D763" s="445"/>
      <c r="E763" s="446"/>
      <c r="F763" s="447"/>
      <c r="G763" s="448"/>
      <c r="H763" s="449"/>
      <c r="I763" s="14"/>
      <c r="N763" s="37" t="str">
        <f t="shared" si="33"/>
        <v/>
      </c>
      <c r="P763" s="39" t="str">
        <f t="shared" si="34"/>
        <v/>
      </c>
      <c r="Q763" s="39" t="str">
        <f t="shared" si="35"/>
        <v/>
      </c>
    </row>
    <row r="764" spans="1:17" x14ac:dyDescent="0.25">
      <c r="A764" s="14"/>
      <c r="B764" s="443"/>
      <c r="C764" s="444"/>
      <c r="D764" s="445"/>
      <c r="E764" s="446"/>
      <c r="F764" s="447"/>
      <c r="G764" s="448"/>
      <c r="H764" s="449"/>
      <c r="I764" s="14"/>
      <c r="N764" s="37" t="str">
        <f t="shared" si="33"/>
        <v/>
      </c>
      <c r="P764" s="39" t="str">
        <f t="shared" si="34"/>
        <v/>
      </c>
      <c r="Q764" s="39" t="str">
        <f t="shared" si="35"/>
        <v/>
      </c>
    </row>
    <row r="765" spans="1:17" x14ac:dyDescent="0.25">
      <c r="A765" s="14"/>
      <c r="B765" s="443"/>
      <c r="C765" s="444"/>
      <c r="D765" s="445"/>
      <c r="E765" s="446"/>
      <c r="F765" s="447"/>
      <c r="G765" s="448"/>
      <c r="H765" s="449"/>
      <c r="I765" s="14"/>
      <c r="N765" s="37" t="str">
        <f t="shared" si="33"/>
        <v/>
      </c>
      <c r="P765" s="39" t="str">
        <f t="shared" si="34"/>
        <v/>
      </c>
      <c r="Q765" s="39" t="str">
        <f t="shared" si="35"/>
        <v/>
      </c>
    </row>
    <row r="766" spans="1:17" x14ac:dyDescent="0.25">
      <c r="A766" s="14"/>
      <c r="B766" s="443"/>
      <c r="C766" s="444"/>
      <c r="D766" s="445"/>
      <c r="E766" s="446"/>
      <c r="F766" s="447"/>
      <c r="G766" s="448"/>
      <c r="H766" s="449"/>
      <c r="I766" s="14"/>
      <c r="N766" s="37" t="str">
        <f t="shared" si="33"/>
        <v/>
      </c>
      <c r="P766" s="39" t="str">
        <f t="shared" si="34"/>
        <v/>
      </c>
      <c r="Q766" s="39" t="str">
        <f t="shared" si="35"/>
        <v/>
      </c>
    </row>
    <row r="767" spans="1:17" x14ac:dyDescent="0.25">
      <c r="A767" s="14"/>
      <c r="B767" s="443"/>
      <c r="C767" s="444"/>
      <c r="D767" s="445"/>
      <c r="E767" s="446"/>
      <c r="F767" s="447"/>
      <c r="G767" s="448"/>
      <c r="H767" s="449"/>
      <c r="I767" s="14"/>
      <c r="N767" s="37" t="str">
        <f t="shared" si="33"/>
        <v/>
      </c>
      <c r="P767" s="39" t="str">
        <f t="shared" si="34"/>
        <v/>
      </c>
      <c r="Q767" s="39" t="str">
        <f t="shared" si="35"/>
        <v/>
      </c>
    </row>
    <row r="768" spans="1:17" x14ac:dyDescent="0.25">
      <c r="A768" s="14"/>
      <c r="B768" s="443"/>
      <c r="C768" s="444"/>
      <c r="D768" s="445"/>
      <c r="E768" s="446"/>
      <c r="F768" s="447"/>
      <c r="G768" s="448"/>
      <c r="H768" s="449"/>
      <c r="I768" s="14"/>
      <c r="N768" s="37" t="str">
        <f t="shared" si="33"/>
        <v/>
      </c>
      <c r="P768" s="39" t="str">
        <f t="shared" si="34"/>
        <v/>
      </c>
      <c r="Q768" s="39" t="str">
        <f t="shared" si="35"/>
        <v/>
      </c>
    </row>
    <row r="769" spans="1:17" x14ac:dyDescent="0.25">
      <c r="A769" s="14"/>
      <c r="B769" s="443"/>
      <c r="C769" s="444"/>
      <c r="D769" s="445"/>
      <c r="E769" s="446"/>
      <c r="F769" s="447"/>
      <c r="G769" s="448"/>
      <c r="H769" s="449"/>
      <c r="I769" s="14"/>
      <c r="N769" s="37" t="str">
        <f t="shared" si="33"/>
        <v/>
      </c>
      <c r="P769" s="39" t="str">
        <f t="shared" si="34"/>
        <v/>
      </c>
      <c r="Q769" s="39" t="str">
        <f t="shared" si="35"/>
        <v/>
      </c>
    </row>
    <row r="770" spans="1:17" x14ac:dyDescent="0.25">
      <c r="A770" s="14"/>
      <c r="B770" s="443"/>
      <c r="C770" s="444"/>
      <c r="D770" s="445"/>
      <c r="E770" s="446"/>
      <c r="F770" s="447"/>
      <c r="G770" s="448"/>
      <c r="H770" s="449"/>
      <c r="I770" s="14"/>
      <c r="N770" s="37" t="str">
        <f t="shared" si="33"/>
        <v/>
      </c>
      <c r="P770" s="39" t="str">
        <f t="shared" si="34"/>
        <v/>
      </c>
      <c r="Q770" s="39" t="str">
        <f t="shared" si="35"/>
        <v/>
      </c>
    </row>
    <row r="771" spans="1:17" x14ac:dyDescent="0.25">
      <c r="A771" s="14"/>
      <c r="B771" s="443"/>
      <c r="C771" s="444"/>
      <c r="D771" s="445"/>
      <c r="E771" s="446"/>
      <c r="F771" s="447"/>
      <c r="G771" s="448"/>
      <c r="H771" s="449"/>
      <c r="I771" s="14"/>
      <c r="N771" s="37" t="str">
        <f t="shared" si="33"/>
        <v/>
      </c>
      <c r="P771" s="39" t="str">
        <f t="shared" si="34"/>
        <v/>
      </c>
      <c r="Q771" s="39" t="str">
        <f t="shared" si="35"/>
        <v/>
      </c>
    </row>
    <row r="772" spans="1:17" x14ac:dyDescent="0.25">
      <c r="A772" s="14"/>
      <c r="B772" s="443"/>
      <c r="C772" s="444"/>
      <c r="D772" s="445"/>
      <c r="E772" s="446"/>
      <c r="F772" s="447"/>
      <c r="G772" s="448"/>
      <c r="H772" s="449"/>
      <c r="I772" s="14"/>
      <c r="N772" s="37" t="str">
        <f t="shared" si="33"/>
        <v/>
      </c>
      <c r="P772" s="39" t="str">
        <f t="shared" si="34"/>
        <v/>
      </c>
      <c r="Q772" s="39" t="str">
        <f t="shared" si="35"/>
        <v/>
      </c>
    </row>
    <row r="773" spans="1:17" x14ac:dyDescent="0.25">
      <c r="A773" s="14"/>
      <c r="B773" s="443"/>
      <c r="C773" s="444"/>
      <c r="D773" s="445"/>
      <c r="E773" s="446"/>
      <c r="F773" s="447"/>
      <c r="G773" s="448"/>
      <c r="H773" s="449"/>
      <c r="I773" s="14"/>
      <c r="N773" s="37" t="str">
        <f t="shared" si="33"/>
        <v/>
      </c>
      <c r="P773" s="39" t="str">
        <f t="shared" si="34"/>
        <v/>
      </c>
      <c r="Q773" s="39" t="str">
        <f t="shared" si="35"/>
        <v/>
      </c>
    </row>
    <row r="774" spans="1:17" x14ac:dyDescent="0.25">
      <c r="A774" s="14"/>
      <c r="B774" s="443"/>
      <c r="C774" s="444"/>
      <c r="D774" s="445"/>
      <c r="E774" s="446"/>
      <c r="F774" s="447"/>
      <c r="G774" s="448"/>
      <c r="H774" s="449"/>
      <c r="I774" s="14"/>
      <c r="N774" s="37" t="str">
        <f t="shared" si="33"/>
        <v/>
      </c>
      <c r="P774" s="39" t="str">
        <f t="shared" si="34"/>
        <v/>
      </c>
      <c r="Q774" s="39" t="str">
        <f t="shared" si="35"/>
        <v/>
      </c>
    </row>
    <row r="775" spans="1:17" x14ac:dyDescent="0.25">
      <c r="A775" s="14"/>
      <c r="B775" s="443"/>
      <c r="C775" s="444"/>
      <c r="D775" s="445"/>
      <c r="E775" s="446"/>
      <c r="F775" s="447"/>
      <c r="G775" s="448"/>
      <c r="H775" s="449"/>
      <c r="I775" s="14"/>
      <c r="N775" s="37" t="str">
        <f t="shared" si="33"/>
        <v/>
      </c>
      <c r="P775" s="39" t="str">
        <f t="shared" si="34"/>
        <v/>
      </c>
      <c r="Q775" s="39" t="str">
        <f t="shared" si="35"/>
        <v/>
      </c>
    </row>
    <row r="776" spans="1:17" x14ac:dyDescent="0.25">
      <c r="A776" s="14"/>
      <c r="B776" s="443"/>
      <c r="C776" s="444"/>
      <c r="D776" s="445"/>
      <c r="E776" s="446"/>
      <c r="F776" s="447"/>
      <c r="G776" s="448"/>
      <c r="H776" s="449"/>
      <c r="I776" s="14"/>
      <c r="N776" s="37" t="str">
        <f t="shared" si="33"/>
        <v/>
      </c>
      <c r="P776" s="39" t="str">
        <f t="shared" si="34"/>
        <v/>
      </c>
      <c r="Q776" s="39" t="str">
        <f t="shared" si="35"/>
        <v/>
      </c>
    </row>
    <row r="777" spans="1:17" x14ac:dyDescent="0.25">
      <c r="A777" s="14"/>
      <c r="B777" s="443"/>
      <c r="C777" s="444"/>
      <c r="D777" s="445"/>
      <c r="E777" s="446"/>
      <c r="F777" s="447"/>
      <c r="G777" s="448"/>
      <c r="H777" s="449"/>
      <c r="I777" s="14"/>
      <c r="N777" s="37" t="str">
        <f t="shared" si="33"/>
        <v/>
      </c>
      <c r="P777" s="39" t="str">
        <f t="shared" si="34"/>
        <v/>
      </c>
      <c r="Q777" s="39" t="str">
        <f t="shared" si="35"/>
        <v/>
      </c>
    </row>
    <row r="778" spans="1:17" x14ac:dyDescent="0.25">
      <c r="A778" s="14"/>
      <c r="B778" s="443"/>
      <c r="C778" s="444"/>
      <c r="D778" s="445"/>
      <c r="E778" s="446"/>
      <c r="F778" s="447"/>
      <c r="G778" s="448"/>
      <c r="H778" s="449"/>
      <c r="I778" s="14"/>
      <c r="N778" s="37" t="str">
        <f t="shared" si="33"/>
        <v/>
      </c>
      <c r="P778" s="39" t="str">
        <f t="shared" si="34"/>
        <v/>
      </c>
      <c r="Q778" s="39" t="str">
        <f t="shared" si="35"/>
        <v/>
      </c>
    </row>
    <row r="779" spans="1:17" x14ac:dyDescent="0.25">
      <c r="A779" s="14"/>
      <c r="B779" s="443"/>
      <c r="C779" s="444"/>
      <c r="D779" s="445"/>
      <c r="E779" s="446"/>
      <c r="F779" s="447"/>
      <c r="G779" s="448"/>
      <c r="H779" s="449"/>
      <c r="I779" s="14"/>
      <c r="N779" s="37" t="str">
        <f t="shared" si="33"/>
        <v/>
      </c>
      <c r="P779" s="39" t="str">
        <f t="shared" si="34"/>
        <v/>
      </c>
      <c r="Q779" s="39" t="str">
        <f t="shared" si="35"/>
        <v/>
      </c>
    </row>
    <row r="780" spans="1:17" x14ac:dyDescent="0.25">
      <c r="A780" s="14"/>
      <c r="B780" s="443"/>
      <c r="C780" s="444"/>
      <c r="D780" s="445"/>
      <c r="E780" s="446"/>
      <c r="F780" s="447"/>
      <c r="G780" s="448"/>
      <c r="H780" s="449"/>
      <c r="I780" s="14"/>
      <c r="N780" s="37" t="str">
        <f t="shared" ref="N780:N843" si="36">IF(OR($D780="", $G780=$L$5), "", $D780)</f>
        <v/>
      </c>
      <c r="P780" s="39" t="str">
        <f t="shared" ref="P780:P843" si="37">IF(AND(COUNTIF($B780:$F780, "")&lt;5, $D780="", $G780=""), "X", "")</f>
        <v/>
      </c>
      <c r="Q780" s="39" t="str">
        <f t="shared" ref="Q780:Q843" si="38">IF(AND($G780=$L$5, $H780=""), "X", "")</f>
        <v/>
      </c>
    </row>
    <row r="781" spans="1:17" x14ac:dyDescent="0.25">
      <c r="A781" s="14"/>
      <c r="B781" s="443"/>
      <c r="C781" s="444"/>
      <c r="D781" s="445"/>
      <c r="E781" s="446"/>
      <c r="F781" s="447"/>
      <c r="G781" s="448"/>
      <c r="H781" s="449"/>
      <c r="I781" s="14"/>
      <c r="N781" s="37" t="str">
        <f t="shared" si="36"/>
        <v/>
      </c>
      <c r="P781" s="39" t="str">
        <f t="shared" si="37"/>
        <v/>
      </c>
      <c r="Q781" s="39" t="str">
        <f t="shared" si="38"/>
        <v/>
      </c>
    </row>
    <row r="782" spans="1:17" x14ac:dyDescent="0.25">
      <c r="A782" s="14"/>
      <c r="B782" s="443"/>
      <c r="C782" s="444"/>
      <c r="D782" s="445"/>
      <c r="E782" s="446"/>
      <c r="F782" s="447"/>
      <c r="G782" s="448"/>
      <c r="H782" s="449"/>
      <c r="I782" s="14"/>
      <c r="N782" s="37" t="str">
        <f t="shared" si="36"/>
        <v/>
      </c>
      <c r="P782" s="39" t="str">
        <f t="shared" si="37"/>
        <v/>
      </c>
      <c r="Q782" s="39" t="str">
        <f t="shared" si="38"/>
        <v/>
      </c>
    </row>
    <row r="783" spans="1:17" x14ac:dyDescent="0.25">
      <c r="A783" s="14"/>
      <c r="B783" s="443"/>
      <c r="C783" s="444"/>
      <c r="D783" s="445"/>
      <c r="E783" s="446"/>
      <c r="F783" s="447"/>
      <c r="G783" s="448"/>
      <c r="H783" s="449"/>
      <c r="I783" s="14"/>
      <c r="N783" s="37" t="str">
        <f t="shared" si="36"/>
        <v/>
      </c>
      <c r="P783" s="39" t="str">
        <f t="shared" si="37"/>
        <v/>
      </c>
      <c r="Q783" s="39" t="str">
        <f t="shared" si="38"/>
        <v/>
      </c>
    </row>
    <row r="784" spans="1:17" x14ac:dyDescent="0.25">
      <c r="A784" s="14"/>
      <c r="B784" s="443"/>
      <c r="C784" s="444"/>
      <c r="D784" s="445"/>
      <c r="E784" s="446"/>
      <c r="F784" s="447"/>
      <c r="G784" s="448"/>
      <c r="H784" s="449"/>
      <c r="I784" s="14"/>
      <c r="N784" s="37" t="str">
        <f t="shared" si="36"/>
        <v/>
      </c>
      <c r="P784" s="39" t="str">
        <f t="shared" si="37"/>
        <v/>
      </c>
      <c r="Q784" s="39" t="str">
        <f t="shared" si="38"/>
        <v/>
      </c>
    </row>
    <row r="785" spans="1:17" x14ac:dyDescent="0.25">
      <c r="A785" s="14"/>
      <c r="B785" s="443"/>
      <c r="C785" s="444"/>
      <c r="D785" s="445"/>
      <c r="E785" s="446"/>
      <c r="F785" s="447"/>
      <c r="G785" s="448"/>
      <c r="H785" s="449"/>
      <c r="I785" s="14"/>
      <c r="N785" s="37" t="str">
        <f t="shared" si="36"/>
        <v/>
      </c>
      <c r="P785" s="39" t="str">
        <f t="shared" si="37"/>
        <v/>
      </c>
      <c r="Q785" s="39" t="str">
        <f t="shared" si="38"/>
        <v/>
      </c>
    </row>
    <row r="786" spans="1:17" x14ac:dyDescent="0.25">
      <c r="A786" s="14"/>
      <c r="B786" s="443"/>
      <c r="C786" s="444"/>
      <c r="D786" s="445"/>
      <c r="E786" s="446"/>
      <c r="F786" s="447"/>
      <c r="G786" s="448"/>
      <c r="H786" s="449"/>
      <c r="I786" s="14"/>
      <c r="N786" s="37" t="str">
        <f t="shared" si="36"/>
        <v/>
      </c>
      <c r="P786" s="39" t="str">
        <f t="shared" si="37"/>
        <v/>
      </c>
      <c r="Q786" s="39" t="str">
        <f t="shared" si="38"/>
        <v/>
      </c>
    </row>
    <row r="787" spans="1:17" x14ac:dyDescent="0.25">
      <c r="A787" s="14"/>
      <c r="B787" s="443"/>
      <c r="C787" s="444"/>
      <c r="D787" s="445"/>
      <c r="E787" s="446"/>
      <c r="F787" s="447"/>
      <c r="G787" s="448"/>
      <c r="H787" s="449"/>
      <c r="I787" s="14"/>
      <c r="N787" s="37" t="str">
        <f t="shared" si="36"/>
        <v/>
      </c>
      <c r="P787" s="39" t="str">
        <f t="shared" si="37"/>
        <v/>
      </c>
      <c r="Q787" s="39" t="str">
        <f t="shared" si="38"/>
        <v/>
      </c>
    </row>
    <row r="788" spans="1:17" x14ac:dyDescent="0.25">
      <c r="A788" s="14"/>
      <c r="B788" s="443"/>
      <c r="C788" s="444"/>
      <c r="D788" s="445"/>
      <c r="E788" s="446"/>
      <c r="F788" s="447"/>
      <c r="G788" s="448"/>
      <c r="H788" s="449"/>
      <c r="I788" s="14"/>
      <c r="N788" s="37" t="str">
        <f t="shared" si="36"/>
        <v/>
      </c>
      <c r="P788" s="39" t="str">
        <f t="shared" si="37"/>
        <v/>
      </c>
      <c r="Q788" s="39" t="str">
        <f t="shared" si="38"/>
        <v/>
      </c>
    </row>
    <row r="789" spans="1:17" x14ac:dyDescent="0.25">
      <c r="A789" s="14"/>
      <c r="B789" s="443"/>
      <c r="C789" s="444"/>
      <c r="D789" s="445"/>
      <c r="E789" s="446"/>
      <c r="F789" s="447"/>
      <c r="G789" s="448"/>
      <c r="H789" s="449"/>
      <c r="I789" s="14"/>
      <c r="N789" s="37" t="str">
        <f t="shared" si="36"/>
        <v/>
      </c>
      <c r="P789" s="39" t="str">
        <f t="shared" si="37"/>
        <v/>
      </c>
      <c r="Q789" s="39" t="str">
        <f t="shared" si="38"/>
        <v/>
      </c>
    </row>
    <row r="790" spans="1:17" x14ac:dyDescent="0.25">
      <c r="A790" s="14"/>
      <c r="B790" s="443"/>
      <c r="C790" s="444"/>
      <c r="D790" s="445"/>
      <c r="E790" s="446"/>
      <c r="F790" s="447"/>
      <c r="G790" s="448"/>
      <c r="H790" s="449"/>
      <c r="I790" s="14"/>
      <c r="N790" s="37" t="str">
        <f t="shared" si="36"/>
        <v/>
      </c>
      <c r="P790" s="39" t="str">
        <f t="shared" si="37"/>
        <v/>
      </c>
      <c r="Q790" s="39" t="str">
        <f t="shared" si="38"/>
        <v/>
      </c>
    </row>
    <row r="791" spans="1:17" x14ac:dyDescent="0.25">
      <c r="A791" s="14"/>
      <c r="B791" s="443"/>
      <c r="C791" s="444"/>
      <c r="D791" s="445"/>
      <c r="E791" s="446"/>
      <c r="F791" s="447"/>
      <c r="G791" s="448"/>
      <c r="H791" s="449"/>
      <c r="I791" s="14"/>
      <c r="N791" s="37" t="str">
        <f t="shared" si="36"/>
        <v/>
      </c>
      <c r="P791" s="39" t="str">
        <f t="shared" si="37"/>
        <v/>
      </c>
      <c r="Q791" s="39" t="str">
        <f t="shared" si="38"/>
        <v/>
      </c>
    </row>
    <row r="792" spans="1:17" x14ac:dyDescent="0.25">
      <c r="A792" s="14"/>
      <c r="B792" s="443"/>
      <c r="C792" s="444"/>
      <c r="D792" s="445"/>
      <c r="E792" s="446"/>
      <c r="F792" s="447"/>
      <c r="G792" s="448"/>
      <c r="H792" s="449"/>
      <c r="I792" s="14"/>
      <c r="N792" s="37" t="str">
        <f t="shared" si="36"/>
        <v/>
      </c>
      <c r="P792" s="39" t="str">
        <f t="shared" si="37"/>
        <v/>
      </c>
      <c r="Q792" s="39" t="str">
        <f t="shared" si="38"/>
        <v/>
      </c>
    </row>
    <row r="793" spans="1:17" x14ac:dyDescent="0.25">
      <c r="A793" s="14"/>
      <c r="B793" s="443"/>
      <c r="C793" s="444"/>
      <c r="D793" s="445"/>
      <c r="E793" s="446"/>
      <c r="F793" s="447"/>
      <c r="G793" s="448"/>
      <c r="H793" s="449"/>
      <c r="I793" s="14"/>
      <c r="N793" s="37" t="str">
        <f t="shared" si="36"/>
        <v/>
      </c>
      <c r="P793" s="39" t="str">
        <f t="shared" si="37"/>
        <v/>
      </c>
      <c r="Q793" s="39" t="str">
        <f t="shared" si="38"/>
        <v/>
      </c>
    </row>
    <row r="794" spans="1:17" x14ac:dyDescent="0.25">
      <c r="A794" s="14"/>
      <c r="B794" s="443"/>
      <c r="C794" s="444"/>
      <c r="D794" s="445"/>
      <c r="E794" s="446"/>
      <c r="F794" s="447"/>
      <c r="G794" s="448"/>
      <c r="H794" s="449"/>
      <c r="I794" s="14"/>
      <c r="N794" s="37" t="str">
        <f t="shared" si="36"/>
        <v/>
      </c>
      <c r="P794" s="39" t="str">
        <f t="shared" si="37"/>
        <v/>
      </c>
      <c r="Q794" s="39" t="str">
        <f t="shared" si="38"/>
        <v/>
      </c>
    </row>
    <row r="795" spans="1:17" x14ac:dyDescent="0.25">
      <c r="A795" s="14"/>
      <c r="B795" s="443"/>
      <c r="C795" s="444"/>
      <c r="D795" s="445"/>
      <c r="E795" s="446"/>
      <c r="F795" s="447"/>
      <c r="G795" s="448"/>
      <c r="H795" s="449"/>
      <c r="I795" s="14"/>
      <c r="N795" s="37" t="str">
        <f t="shared" si="36"/>
        <v/>
      </c>
      <c r="P795" s="39" t="str">
        <f t="shared" si="37"/>
        <v/>
      </c>
      <c r="Q795" s="39" t="str">
        <f t="shared" si="38"/>
        <v/>
      </c>
    </row>
    <row r="796" spans="1:17" x14ac:dyDescent="0.25">
      <c r="A796" s="14"/>
      <c r="B796" s="443"/>
      <c r="C796" s="444"/>
      <c r="D796" s="445"/>
      <c r="E796" s="446"/>
      <c r="F796" s="447"/>
      <c r="G796" s="448"/>
      <c r="H796" s="449"/>
      <c r="I796" s="14"/>
      <c r="N796" s="37" t="str">
        <f t="shared" si="36"/>
        <v/>
      </c>
      <c r="P796" s="39" t="str">
        <f t="shared" si="37"/>
        <v/>
      </c>
      <c r="Q796" s="39" t="str">
        <f t="shared" si="38"/>
        <v/>
      </c>
    </row>
    <row r="797" spans="1:17" x14ac:dyDescent="0.25">
      <c r="A797" s="14"/>
      <c r="B797" s="443"/>
      <c r="C797" s="444"/>
      <c r="D797" s="445"/>
      <c r="E797" s="446"/>
      <c r="F797" s="447"/>
      <c r="G797" s="448"/>
      <c r="H797" s="449"/>
      <c r="I797" s="14"/>
      <c r="N797" s="37" t="str">
        <f t="shared" si="36"/>
        <v/>
      </c>
      <c r="P797" s="39" t="str">
        <f t="shared" si="37"/>
        <v/>
      </c>
      <c r="Q797" s="39" t="str">
        <f t="shared" si="38"/>
        <v/>
      </c>
    </row>
    <row r="798" spans="1:17" x14ac:dyDescent="0.25">
      <c r="A798" s="14"/>
      <c r="B798" s="443"/>
      <c r="C798" s="444"/>
      <c r="D798" s="445"/>
      <c r="E798" s="446"/>
      <c r="F798" s="447"/>
      <c r="G798" s="448"/>
      <c r="H798" s="449"/>
      <c r="I798" s="14"/>
      <c r="N798" s="37" t="str">
        <f t="shared" si="36"/>
        <v/>
      </c>
      <c r="P798" s="39" t="str">
        <f t="shared" si="37"/>
        <v/>
      </c>
      <c r="Q798" s="39" t="str">
        <f t="shared" si="38"/>
        <v/>
      </c>
    </row>
    <row r="799" spans="1:17" x14ac:dyDescent="0.25">
      <c r="A799" s="14"/>
      <c r="B799" s="443"/>
      <c r="C799" s="444"/>
      <c r="D799" s="445"/>
      <c r="E799" s="446"/>
      <c r="F799" s="447"/>
      <c r="G799" s="448"/>
      <c r="H799" s="449"/>
      <c r="I799" s="14"/>
      <c r="N799" s="37" t="str">
        <f t="shared" si="36"/>
        <v/>
      </c>
      <c r="P799" s="39" t="str">
        <f t="shared" si="37"/>
        <v/>
      </c>
      <c r="Q799" s="39" t="str">
        <f t="shared" si="38"/>
        <v/>
      </c>
    </row>
    <row r="800" spans="1:17" x14ac:dyDescent="0.25">
      <c r="A800" s="14"/>
      <c r="B800" s="443"/>
      <c r="C800" s="444"/>
      <c r="D800" s="445"/>
      <c r="E800" s="446"/>
      <c r="F800" s="447"/>
      <c r="G800" s="448"/>
      <c r="H800" s="449"/>
      <c r="I800" s="14"/>
      <c r="N800" s="37" t="str">
        <f t="shared" si="36"/>
        <v/>
      </c>
      <c r="P800" s="39" t="str">
        <f t="shared" si="37"/>
        <v/>
      </c>
      <c r="Q800" s="39" t="str">
        <f t="shared" si="38"/>
        <v/>
      </c>
    </row>
    <row r="801" spans="1:17" x14ac:dyDescent="0.25">
      <c r="A801" s="14"/>
      <c r="B801" s="443"/>
      <c r="C801" s="444"/>
      <c r="D801" s="445"/>
      <c r="E801" s="446"/>
      <c r="F801" s="447"/>
      <c r="G801" s="448"/>
      <c r="H801" s="449"/>
      <c r="I801" s="14"/>
      <c r="N801" s="37" t="str">
        <f t="shared" si="36"/>
        <v/>
      </c>
      <c r="P801" s="39" t="str">
        <f t="shared" si="37"/>
        <v/>
      </c>
      <c r="Q801" s="39" t="str">
        <f t="shared" si="38"/>
        <v/>
      </c>
    </row>
    <row r="802" spans="1:17" x14ac:dyDescent="0.25">
      <c r="A802" s="14"/>
      <c r="B802" s="443"/>
      <c r="C802" s="444"/>
      <c r="D802" s="445"/>
      <c r="E802" s="446"/>
      <c r="F802" s="447"/>
      <c r="G802" s="448"/>
      <c r="H802" s="449"/>
      <c r="I802" s="14"/>
      <c r="N802" s="37" t="str">
        <f t="shared" si="36"/>
        <v/>
      </c>
      <c r="P802" s="39" t="str">
        <f t="shared" si="37"/>
        <v/>
      </c>
      <c r="Q802" s="39" t="str">
        <f t="shared" si="38"/>
        <v/>
      </c>
    </row>
    <row r="803" spans="1:17" x14ac:dyDescent="0.25">
      <c r="A803" s="14"/>
      <c r="B803" s="443"/>
      <c r="C803" s="444"/>
      <c r="D803" s="445"/>
      <c r="E803" s="446"/>
      <c r="F803" s="447"/>
      <c r="G803" s="448"/>
      <c r="H803" s="449"/>
      <c r="I803" s="14"/>
      <c r="N803" s="37" t="str">
        <f t="shared" si="36"/>
        <v/>
      </c>
      <c r="P803" s="39" t="str">
        <f t="shared" si="37"/>
        <v/>
      </c>
      <c r="Q803" s="39" t="str">
        <f t="shared" si="38"/>
        <v/>
      </c>
    </row>
    <row r="804" spans="1:17" x14ac:dyDescent="0.25">
      <c r="A804" s="14"/>
      <c r="B804" s="443"/>
      <c r="C804" s="444"/>
      <c r="D804" s="445"/>
      <c r="E804" s="446"/>
      <c r="F804" s="447"/>
      <c r="G804" s="448"/>
      <c r="H804" s="449"/>
      <c r="I804" s="14"/>
      <c r="N804" s="37" t="str">
        <f t="shared" si="36"/>
        <v/>
      </c>
      <c r="P804" s="39" t="str">
        <f t="shared" si="37"/>
        <v/>
      </c>
      <c r="Q804" s="39" t="str">
        <f t="shared" si="38"/>
        <v/>
      </c>
    </row>
    <row r="805" spans="1:17" x14ac:dyDescent="0.25">
      <c r="A805" s="14"/>
      <c r="B805" s="443"/>
      <c r="C805" s="444"/>
      <c r="D805" s="445"/>
      <c r="E805" s="446"/>
      <c r="F805" s="447"/>
      <c r="G805" s="448"/>
      <c r="H805" s="449"/>
      <c r="I805" s="14"/>
      <c r="N805" s="37" t="str">
        <f t="shared" si="36"/>
        <v/>
      </c>
      <c r="P805" s="39" t="str">
        <f t="shared" si="37"/>
        <v/>
      </c>
      <c r="Q805" s="39" t="str">
        <f t="shared" si="38"/>
        <v/>
      </c>
    </row>
    <row r="806" spans="1:17" x14ac:dyDescent="0.25">
      <c r="A806" s="14"/>
      <c r="B806" s="443"/>
      <c r="C806" s="444"/>
      <c r="D806" s="445"/>
      <c r="E806" s="446"/>
      <c r="F806" s="447"/>
      <c r="G806" s="448"/>
      <c r="H806" s="449"/>
      <c r="I806" s="14"/>
      <c r="N806" s="37" t="str">
        <f t="shared" si="36"/>
        <v/>
      </c>
      <c r="P806" s="39" t="str">
        <f t="shared" si="37"/>
        <v/>
      </c>
      <c r="Q806" s="39" t="str">
        <f t="shared" si="38"/>
        <v/>
      </c>
    </row>
    <row r="807" spans="1:17" x14ac:dyDescent="0.25">
      <c r="A807" s="14"/>
      <c r="B807" s="443"/>
      <c r="C807" s="444"/>
      <c r="D807" s="445"/>
      <c r="E807" s="446"/>
      <c r="F807" s="447"/>
      <c r="G807" s="448"/>
      <c r="H807" s="449"/>
      <c r="I807" s="14"/>
      <c r="N807" s="37" t="str">
        <f t="shared" si="36"/>
        <v/>
      </c>
      <c r="P807" s="39" t="str">
        <f t="shared" si="37"/>
        <v/>
      </c>
      <c r="Q807" s="39" t="str">
        <f t="shared" si="38"/>
        <v/>
      </c>
    </row>
    <row r="808" spans="1:17" x14ac:dyDescent="0.25">
      <c r="A808" s="14"/>
      <c r="B808" s="443"/>
      <c r="C808" s="444"/>
      <c r="D808" s="445"/>
      <c r="E808" s="446"/>
      <c r="F808" s="447"/>
      <c r="G808" s="448"/>
      <c r="H808" s="449"/>
      <c r="I808" s="14"/>
      <c r="N808" s="37" t="str">
        <f t="shared" si="36"/>
        <v/>
      </c>
      <c r="P808" s="39" t="str">
        <f t="shared" si="37"/>
        <v/>
      </c>
      <c r="Q808" s="39" t="str">
        <f t="shared" si="38"/>
        <v/>
      </c>
    </row>
    <row r="809" spans="1:17" x14ac:dyDescent="0.25">
      <c r="A809" s="14"/>
      <c r="B809" s="443"/>
      <c r="C809" s="444"/>
      <c r="D809" s="445"/>
      <c r="E809" s="446"/>
      <c r="F809" s="447"/>
      <c r="G809" s="448"/>
      <c r="H809" s="449"/>
      <c r="I809" s="14"/>
      <c r="N809" s="37" t="str">
        <f t="shared" si="36"/>
        <v/>
      </c>
      <c r="P809" s="39" t="str">
        <f t="shared" si="37"/>
        <v/>
      </c>
      <c r="Q809" s="39" t="str">
        <f t="shared" si="38"/>
        <v/>
      </c>
    </row>
    <row r="810" spans="1:17" x14ac:dyDescent="0.25">
      <c r="A810" s="14"/>
      <c r="B810" s="443"/>
      <c r="C810" s="444"/>
      <c r="D810" s="445"/>
      <c r="E810" s="446"/>
      <c r="F810" s="447"/>
      <c r="G810" s="448"/>
      <c r="H810" s="449"/>
      <c r="I810" s="14"/>
      <c r="N810" s="37" t="str">
        <f t="shared" si="36"/>
        <v/>
      </c>
      <c r="P810" s="39" t="str">
        <f t="shared" si="37"/>
        <v/>
      </c>
      <c r="Q810" s="39" t="str">
        <f t="shared" si="38"/>
        <v/>
      </c>
    </row>
    <row r="811" spans="1:17" x14ac:dyDescent="0.25">
      <c r="A811" s="14"/>
      <c r="B811" s="443"/>
      <c r="C811" s="444"/>
      <c r="D811" s="445"/>
      <c r="E811" s="446"/>
      <c r="F811" s="447"/>
      <c r="G811" s="448"/>
      <c r="H811" s="449"/>
      <c r="I811" s="14"/>
      <c r="N811" s="37" t="str">
        <f t="shared" si="36"/>
        <v/>
      </c>
      <c r="P811" s="39" t="str">
        <f t="shared" si="37"/>
        <v/>
      </c>
      <c r="Q811" s="39" t="str">
        <f t="shared" si="38"/>
        <v/>
      </c>
    </row>
    <row r="812" spans="1:17" x14ac:dyDescent="0.25">
      <c r="A812" s="14"/>
      <c r="B812" s="443"/>
      <c r="C812" s="444"/>
      <c r="D812" s="445"/>
      <c r="E812" s="446"/>
      <c r="F812" s="447"/>
      <c r="G812" s="448"/>
      <c r="H812" s="449"/>
      <c r="I812" s="14"/>
      <c r="N812" s="37" t="str">
        <f t="shared" si="36"/>
        <v/>
      </c>
      <c r="P812" s="39" t="str">
        <f t="shared" si="37"/>
        <v/>
      </c>
      <c r="Q812" s="39" t="str">
        <f t="shared" si="38"/>
        <v/>
      </c>
    </row>
    <row r="813" spans="1:17" x14ac:dyDescent="0.25">
      <c r="A813" s="14"/>
      <c r="B813" s="443"/>
      <c r="C813" s="444"/>
      <c r="D813" s="445"/>
      <c r="E813" s="446"/>
      <c r="F813" s="447"/>
      <c r="G813" s="448"/>
      <c r="H813" s="449"/>
      <c r="I813" s="14"/>
      <c r="N813" s="37" t="str">
        <f t="shared" si="36"/>
        <v/>
      </c>
      <c r="P813" s="39" t="str">
        <f t="shared" si="37"/>
        <v/>
      </c>
      <c r="Q813" s="39" t="str">
        <f t="shared" si="38"/>
        <v/>
      </c>
    </row>
    <row r="814" spans="1:17" x14ac:dyDescent="0.25">
      <c r="A814" s="14"/>
      <c r="B814" s="443"/>
      <c r="C814" s="444"/>
      <c r="D814" s="445"/>
      <c r="E814" s="446"/>
      <c r="F814" s="447"/>
      <c r="G814" s="448"/>
      <c r="H814" s="449"/>
      <c r="I814" s="14"/>
      <c r="N814" s="37" t="str">
        <f t="shared" si="36"/>
        <v/>
      </c>
      <c r="P814" s="39" t="str">
        <f t="shared" si="37"/>
        <v/>
      </c>
      <c r="Q814" s="39" t="str">
        <f t="shared" si="38"/>
        <v/>
      </c>
    </row>
    <row r="815" spans="1:17" x14ac:dyDescent="0.25">
      <c r="A815" s="14"/>
      <c r="B815" s="443"/>
      <c r="C815" s="444"/>
      <c r="D815" s="445"/>
      <c r="E815" s="446"/>
      <c r="F815" s="447"/>
      <c r="G815" s="448"/>
      <c r="H815" s="449"/>
      <c r="I815" s="14"/>
      <c r="N815" s="37" t="str">
        <f t="shared" si="36"/>
        <v/>
      </c>
      <c r="P815" s="39" t="str">
        <f t="shared" si="37"/>
        <v/>
      </c>
      <c r="Q815" s="39" t="str">
        <f t="shared" si="38"/>
        <v/>
      </c>
    </row>
    <row r="816" spans="1:17" x14ac:dyDescent="0.25">
      <c r="A816" s="14"/>
      <c r="B816" s="443"/>
      <c r="C816" s="444"/>
      <c r="D816" s="445"/>
      <c r="E816" s="446"/>
      <c r="F816" s="447"/>
      <c r="G816" s="448"/>
      <c r="H816" s="449"/>
      <c r="I816" s="14"/>
      <c r="N816" s="37" t="str">
        <f t="shared" si="36"/>
        <v/>
      </c>
      <c r="P816" s="39" t="str">
        <f t="shared" si="37"/>
        <v/>
      </c>
      <c r="Q816" s="39" t="str">
        <f t="shared" si="38"/>
        <v/>
      </c>
    </row>
    <row r="817" spans="1:17" x14ac:dyDescent="0.25">
      <c r="A817" s="14"/>
      <c r="B817" s="443"/>
      <c r="C817" s="444"/>
      <c r="D817" s="445"/>
      <c r="E817" s="446"/>
      <c r="F817" s="447"/>
      <c r="G817" s="448"/>
      <c r="H817" s="449"/>
      <c r="I817" s="14"/>
      <c r="N817" s="37" t="str">
        <f t="shared" si="36"/>
        <v/>
      </c>
      <c r="P817" s="39" t="str">
        <f t="shared" si="37"/>
        <v/>
      </c>
      <c r="Q817" s="39" t="str">
        <f t="shared" si="38"/>
        <v/>
      </c>
    </row>
    <row r="818" spans="1:17" x14ac:dyDescent="0.25">
      <c r="A818" s="14"/>
      <c r="B818" s="443"/>
      <c r="C818" s="444"/>
      <c r="D818" s="445"/>
      <c r="E818" s="446"/>
      <c r="F818" s="447"/>
      <c r="G818" s="448"/>
      <c r="H818" s="449"/>
      <c r="I818" s="14"/>
      <c r="N818" s="37" t="str">
        <f t="shared" si="36"/>
        <v/>
      </c>
      <c r="P818" s="39" t="str">
        <f t="shared" si="37"/>
        <v/>
      </c>
      <c r="Q818" s="39" t="str">
        <f t="shared" si="38"/>
        <v/>
      </c>
    </row>
    <row r="819" spans="1:17" x14ac:dyDescent="0.25">
      <c r="A819" s="14"/>
      <c r="B819" s="443"/>
      <c r="C819" s="444"/>
      <c r="D819" s="445"/>
      <c r="E819" s="446"/>
      <c r="F819" s="447"/>
      <c r="G819" s="448"/>
      <c r="H819" s="449"/>
      <c r="I819" s="14"/>
      <c r="N819" s="37" t="str">
        <f t="shared" si="36"/>
        <v/>
      </c>
      <c r="P819" s="39" t="str">
        <f t="shared" si="37"/>
        <v/>
      </c>
      <c r="Q819" s="39" t="str">
        <f t="shared" si="38"/>
        <v/>
      </c>
    </row>
    <row r="820" spans="1:17" x14ac:dyDescent="0.25">
      <c r="A820" s="14"/>
      <c r="B820" s="443"/>
      <c r="C820" s="444"/>
      <c r="D820" s="445"/>
      <c r="E820" s="446"/>
      <c r="F820" s="447"/>
      <c r="G820" s="448"/>
      <c r="H820" s="449"/>
      <c r="I820" s="14"/>
      <c r="N820" s="37" t="str">
        <f t="shared" si="36"/>
        <v/>
      </c>
      <c r="P820" s="39" t="str">
        <f t="shared" si="37"/>
        <v/>
      </c>
      <c r="Q820" s="39" t="str">
        <f t="shared" si="38"/>
        <v/>
      </c>
    </row>
    <row r="821" spans="1:17" x14ac:dyDescent="0.25">
      <c r="A821" s="14"/>
      <c r="B821" s="443"/>
      <c r="C821" s="444"/>
      <c r="D821" s="445"/>
      <c r="E821" s="446"/>
      <c r="F821" s="447"/>
      <c r="G821" s="448"/>
      <c r="H821" s="449"/>
      <c r="I821" s="14"/>
      <c r="N821" s="37" t="str">
        <f t="shared" si="36"/>
        <v/>
      </c>
      <c r="P821" s="39" t="str">
        <f t="shared" si="37"/>
        <v/>
      </c>
      <c r="Q821" s="39" t="str">
        <f t="shared" si="38"/>
        <v/>
      </c>
    </row>
    <row r="822" spans="1:17" x14ac:dyDescent="0.25">
      <c r="A822" s="14"/>
      <c r="B822" s="443"/>
      <c r="C822" s="444"/>
      <c r="D822" s="445"/>
      <c r="E822" s="446"/>
      <c r="F822" s="447"/>
      <c r="G822" s="448"/>
      <c r="H822" s="449"/>
      <c r="I822" s="14"/>
      <c r="N822" s="37" t="str">
        <f t="shared" si="36"/>
        <v/>
      </c>
      <c r="P822" s="39" t="str">
        <f t="shared" si="37"/>
        <v/>
      </c>
      <c r="Q822" s="39" t="str">
        <f t="shared" si="38"/>
        <v/>
      </c>
    </row>
    <row r="823" spans="1:17" x14ac:dyDescent="0.25">
      <c r="A823" s="14"/>
      <c r="B823" s="443"/>
      <c r="C823" s="444"/>
      <c r="D823" s="445"/>
      <c r="E823" s="446"/>
      <c r="F823" s="447"/>
      <c r="G823" s="448"/>
      <c r="H823" s="449"/>
      <c r="I823" s="14"/>
      <c r="N823" s="37" t="str">
        <f t="shared" si="36"/>
        <v/>
      </c>
      <c r="P823" s="39" t="str">
        <f t="shared" si="37"/>
        <v/>
      </c>
      <c r="Q823" s="39" t="str">
        <f t="shared" si="38"/>
        <v/>
      </c>
    </row>
    <row r="824" spans="1:17" x14ac:dyDescent="0.25">
      <c r="A824" s="14"/>
      <c r="B824" s="443"/>
      <c r="C824" s="444"/>
      <c r="D824" s="445"/>
      <c r="E824" s="446"/>
      <c r="F824" s="447"/>
      <c r="G824" s="448"/>
      <c r="H824" s="449"/>
      <c r="I824" s="14"/>
      <c r="N824" s="37" t="str">
        <f t="shared" si="36"/>
        <v/>
      </c>
      <c r="P824" s="39" t="str">
        <f t="shared" si="37"/>
        <v/>
      </c>
      <c r="Q824" s="39" t="str">
        <f t="shared" si="38"/>
        <v/>
      </c>
    </row>
    <row r="825" spans="1:17" x14ac:dyDescent="0.25">
      <c r="A825" s="14"/>
      <c r="B825" s="443"/>
      <c r="C825" s="444"/>
      <c r="D825" s="445"/>
      <c r="E825" s="446"/>
      <c r="F825" s="447"/>
      <c r="G825" s="448"/>
      <c r="H825" s="449"/>
      <c r="I825" s="14"/>
      <c r="N825" s="37" t="str">
        <f t="shared" si="36"/>
        <v/>
      </c>
      <c r="P825" s="39" t="str">
        <f t="shared" si="37"/>
        <v/>
      </c>
      <c r="Q825" s="39" t="str">
        <f t="shared" si="38"/>
        <v/>
      </c>
    </row>
    <row r="826" spans="1:17" x14ac:dyDescent="0.25">
      <c r="A826" s="14"/>
      <c r="B826" s="443"/>
      <c r="C826" s="444"/>
      <c r="D826" s="445"/>
      <c r="E826" s="446"/>
      <c r="F826" s="447"/>
      <c r="G826" s="448"/>
      <c r="H826" s="449"/>
      <c r="I826" s="14"/>
      <c r="N826" s="37" t="str">
        <f t="shared" si="36"/>
        <v/>
      </c>
      <c r="P826" s="39" t="str">
        <f t="shared" si="37"/>
        <v/>
      </c>
      <c r="Q826" s="39" t="str">
        <f t="shared" si="38"/>
        <v/>
      </c>
    </row>
    <row r="827" spans="1:17" x14ac:dyDescent="0.25">
      <c r="A827" s="14"/>
      <c r="B827" s="443"/>
      <c r="C827" s="444"/>
      <c r="D827" s="445"/>
      <c r="E827" s="446"/>
      <c r="F827" s="447"/>
      <c r="G827" s="448"/>
      <c r="H827" s="449"/>
      <c r="I827" s="14"/>
      <c r="N827" s="37" t="str">
        <f t="shared" si="36"/>
        <v/>
      </c>
      <c r="P827" s="39" t="str">
        <f t="shared" si="37"/>
        <v/>
      </c>
      <c r="Q827" s="39" t="str">
        <f t="shared" si="38"/>
        <v/>
      </c>
    </row>
    <row r="828" spans="1:17" x14ac:dyDescent="0.25">
      <c r="A828" s="14"/>
      <c r="B828" s="443"/>
      <c r="C828" s="444"/>
      <c r="D828" s="445"/>
      <c r="E828" s="446"/>
      <c r="F828" s="447"/>
      <c r="G828" s="448"/>
      <c r="H828" s="449"/>
      <c r="I828" s="14"/>
      <c r="N828" s="37" t="str">
        <f t="shared" si="36"/>
        <v/>
      </c>
      <c r="P828" s="39" t="str">
        <f t="shared" si="37"/>
        <v/>
      </c>
      <c r="Q828" s="39" t="str">
        <f t="shared" si="38"/>
        <v/>
      </c>
    </row>
    <row r="829" spans="1:17" x14ac:dyDescent="0.25">
      <c r="A829" s="14"/>
      <c r="B829" s="443"/>
      <c r="C829" s="444"/>
      <c r="D829" s="445"/>
      <c r="E829" s="446"/>
      <c r="F829" s="447"/>
      <c r="G829" s="448"/>
      <c r="H829" s="449"/>
      <c r="I829" s="14"/>
      <c r="N829" s="37" t="str">
        <f t="shared" si="36"/>
        <v/>
      </c>
      <c r="P829" s="39" t="str">
        <f t="shared" si="37"/>
        <v/>
      </c>
      <c r="Q829" s="39" t="str">
        <f t="shared" si="38"/>
        <v/>
      </c>
    </row>
    <row r="830" spans="1:17" x14ac:dyDescent="0.25">
      <c r="A830" s="14"/>
      <c r="B830" s="443"/>
      <c r="C830" s="444"/>
      <c r="D830" s="445"/>
      <c r="E830" s="446"/>
      <c r="F830" s="447"/>
      <c r="G830" s="448"/>
      <c r="H830" s="449"/>
      <c r="I830" s="14"/>
      <c r="N830" s="37" t="str">
        <f t="shared" si="36"/>
        <v/>
      </c>
      <c r="P830" s="39" t="str">
        <f t="shared" si="37"/>
        <v/>
      </c>
      <c r="Q830" s="39" t="str">
        <f t="shared" si="38"/>
        <v/>
      </c>
    </row>
    <row r="831" spans="1:17" x14ac:dyDescent="0.25">
      <c r="A831" s="14"/>
      <c r="B831" s="443"/>
      <c r="C831" s="444"/>
      <c r="D831" s="445"/>
      <c r="E831" s="446"/>
      <c r="F831" s="447"/>
      <c r="G831" s="448"/>
      <c r="H831" s="449"/>
      <c r="I831" s="14"/>
      <c r="N831" s="37" t="str">
        <f t="shared" si="36"/>
        <v/>
      </c>
      <c r="P831" s="39" t="str">
        <f t="shared" si="37"/>
        <v/>
      </c>
      <c r="Q831" s="39" t="str">
        <f t="shared" si="38"/>
        <v/>
      </c>
    </row>
    <row r="832" spans="1:17" x14ac:dyDescent="0.25">
      <c r="A832" s="14"/>
      <c r="B832" s="443"/>
      <c r="C832" s="444"/>
      <c r="D832" s="445"/>
      <c r="E832" s="446"/>
      <c r="F832" s="447"/>
      <c r="G832" s="448"/>
      <c r="H832" s="449"/>
      <c r="I832" s="14"/>
      <c r="N832" s="37" t="str">
        <f t="shared" si="36"/>
        <v/>
      </c>
      <c r="P832" s="39" t="str">
        <f t="shared" si="37"/>
        <v/>
      </c>
      <c r="Q832" s="39" t="str">
        <f t="shared" si="38"/>
        <v/>
      </c>
    </row>
    <row r="833" spans="1:17" x14ac:dyDescent="0.25">
      <c r="A833" s="14"/>
      <c r="B833" s="443"/>
      <c r="C833" s="444"/>
      <c r="D833" s="445"/>
      <c r="E833" s="446"/>
      <c r="F833" s="447"/>
      <c r="G833" s="448"/>
      <c r="H833" s="449"/>
      <c r="I833" s="14"/>
      <c r="N833" s="37" t="str">
        <f t="shared" si="36"/>
        <v/>
      </c>
      <c r="P833" s="39" t="str">
        <f t="shared" si="37"/>
        <v/>
      </c>
      <c r="Q833" s="39" t="str">
        <f t="shared" si="38"/>
        <v/>
      </c>
    </row>
    <row r="834" spans="1:17" x14ac:dyDescent="0.25">
      <c r="A834" s="14"/>
      <c r="B834" s="443"/>
      <c r="C834" s="444"/>
      <c r="D834" s="445"/>
      <c r="E834" s="446"/>
      <c r="F834" s="447"/>
      <c r="G834" s="448"/>
      <c r="H834" s="449"/>
      <c r="I834" s="14"/>
      <c r="N834" s="37" t="str">
        <f t="shared" si="36"/>
        <v/>
      </c>
      <c r="P834" s="39" t="str">
        <f t="shared" si="37"/>
        <v/>
      </c>
      <c r="Q834" s="39" t="str">
        <f t="shared" si="38"/>
        <v/>
      </c>
    </row>
    <row r="835" spans="1:17" x14ac:dyDescent="0.25">
      <c r="A835" s="14"/>
      <c r="B835" s="443"/>
      <c r="C835" s="444"/>
      <c r="D835" s="445"/>
      <c r="E835" s="446"/>
      <c r="F835" s="447"/>
      <c r="G835" s="448"/>
      <c r="H835" s="449"/>
      <c r="I835" s="14"/>
      <c r="N835" s="37" t="str">
        <f t="shared" si="36"/>
        <v/>
      </c>
      <c r="P835" s="39" t="str">
        <f t="shared" si="37"/>
        <v/>
      </c>
      <c r="Q835" s="39" t="str">
        <f t="shared" si="38"/>
        <v/>
      </c>
    </row>
    <row r="836" spans="1:17" x14ac:dyDescent="0.25">
      <c r="A836" s="14"/>
      <c r="B836" s="443"/>
      <c r="C836" s="444"/>
      <c r="D836" s="445"/>
      <c r="E836" s="446"/>
      <c r="F836" s="447"/>
      <c r="G836" s="448"/>
      <c r="H836" s="449"/>
      <c r="I836" s="14"/>
      <c r="N836" s="37" t="str">
        <f t="shared" si="36"/>
        <v/>
      </c>
      <c r="P836" s="39" t="str">
        <f t="shared" si="37"/>
        <v/>
      </c>
      <c r="Q836" s="39" t="str">
        <f t="shared" si="38"/>
        <v/>
      </c>
    </row>
    <row r="837" spans="1:17" x14ac:dyDescent="0.25">
      <c r="A837" s="14"/>
      <c r="B837" s="443"/>
      <c r="C837" s="444"/>
      <c r="D837" s="445"/>
      <c r="E837" s="446"/>
      <c r="F837" s="447"/>
      <c r="G837" s="448"/>
      <c r="H837" s="449"/>
      <c r="I837" s="14"/>
      <c r="N837" s="37" t="str">
        <f t="shared" si="36"/>
        <v/>
      </c>
      <c r="P837" s="39" t="str">
        <f t="shared" si="37"/>
        <v/>
      </c>
      <c r="Q837" s="39" t="str">
        <f t="shared" si="38"/>
        <v/>
      </c>
    </row>
    <row r="838" spans="1:17" x14ac:dyDescent="0.25">
      <c r="A838" s="14"/>
      <c r="B838" s="443"/>
      <c r="C838" s="444"/>
      <c r="D838" s="445"/>
      <c r="E838" s="446"/>
      <c r="F838" s="447"/>
      <c r="G838" s="448"/>
      <c r="H838" s="449"/>
      <c r="I838" s="14"/>
      <c r="N838" s="37" t="str">
        <f t="shared" si="36"/>
        <v/>
      </c>
      <c r="P838" s="39" t="str">
        <f t="shared" si="37"/>
        <v/>
      </c>
      <c r="Q838" s="39" t="str">
        <f t="shared" si="38"/>
        <v/>
      </c>
    </row>
    <row r="839" spans="1:17" x14ac:dyDescent="0.25">
      <c r="A839" s="14"/>
      <c r="B839" s="443"/>
      <c r="C839" s="444"/>
      <c r="D839" s="445"/>
      <c r="E839" s="446"/>
      <c r="F839" s="447"/>
      <c r="G839" s="448"/>
      <c r="H839" s="449"/>
      <c r="I839" s="14"/>
      <c r="N839" s="37" t="str">
        <f t="shared" si="36"/>
        <v/>
      </c>
      <c r="P839" s="39" t="str">
        <f t="shared" si="37"/>
        <v/>
      </c>
      <c r="Q839" s="39" t="str">
        <f t="shared" si="38"/>
        <v/>
      </c>
    </row>
    <row r="840" spans="1:17" x14ac:dyDescent="0.25">
      <c r="A840" s="14"/>
      <c r="B840" s="443"/>
      <c r="C840" s="444"/>
      <c r="D840" s="445"/>
      <c r="E840" s="446"/>
      <c r="F840" s="447"/>
      <c r="G840" s="448"/>
      <c r="H840" s="449"/>
      <c r="I840" s="14"/>
      <c r="N840" s="37" t="str">
        <f t="shared" si="36"/>
        <v/>
      </c>
      <c r="P840" s="39" t="str">
        <f t="shared" si="37"/>
        <v/>
      </c>
      <c r="Q840" s="39" t="str">
        <f t="shared" si="38"/>
        <v/>
      </c>
    </row>
    <row r="841" spans="1:17" x14ac:dyDescent="0.25">
      <c r="A841" s="14"/>
      <c r="B841" s="443"/>
      <c r="C841" s="444"/>
      <c r="D841" s="445"/>
      <c r="E841" s="446"/>
      <c r="F841" s="447"/>
      <c r="G841" s="448"/>
      <c r="H841" s="449"/>
      <c r="I841" s="14"/>
      <c r="N841" s="37" t="str">
        <f t="shared" si="36"/>
        <v/>
      </c>
      <c r="P841" s="39" t="str">
        <f t="shared" si="37"/>
        <v/>
      </c>
      <c r="Q841" s="39" t="str">
        <f t="shared" si="38"/>
        <v/>
      </c>
    </row>
    <row r="842" spans="1:17" x14ac:dyDescent="0.25">
      <c r="A842" s="14"/>
      <c r="B842" s="443"/>
      <c r="C842" s="444"/>
      <c r="D842" s="445"/>
      <c r="E842" s="446"/>
      <c r="F842" s="447"/>
      <c r="G842" s="448"/>
      <c r="H842" s="449"/>
      <c r="I842" s="14"/>
      <c r="N842" s="37" t="str">
        <f t="shared" si="36"/>
        <v/>
      </c>
      <c r="P842" s="39" t="str">
        <f t="shared" si="37"/>
        <v/>
      </c>
      <c r="Q842" s="39" t="str">
        <f t="shared" si="38"/>
        <v/>
      </c>
    </row>
    <row r="843" spans="1:17" x14ac:dyDescent="0.25">
      <c r="A843" s="14"/>
      <c r="B843" s="443"/>
      <c r="C843" s="444"/>
      <c r="D843" s="445"/>
      <c r="E843" s="446"/>
      <c r="F843" s="447"/>
      <c r="G843" s="448"/>
      <c r="H843" s="449"/>
      <c r="I843" s="14"/>
      <c r="N843" s="37" t="str">
        <f t="shared" si="36"/>
        <v/>
      </c>
      <c r="P843" s="39" t="str">
        <f t="shared" si="37"/>
        <v/>
      </c>
      <c r="Q843" s="39" t="str">
        <f t="shared" si="38"/>
        <v/>
      </c>
    </row>
    <row r="844" spans="1:17" x14ac:dyDescent="0.25">
      <c r="A844" s="14"/>
      <c r="B844" s="443"/>
      <c r="C844" s="444"/>
      <c r="D844" s="445"/>
      <c r="E844" s="446"/>
      <c r="F844" s="447"/>
      <c r="G844" s="448"/>
      <c r="H844" s="449"/>
      <c r="I844" s="14"/>
      <c r="N844" s="37" t="str">
        <f t="shared" ref="N844:N907" si="39">IF(OR($D844="", $G844=$L$5), "", $D844)</f>
        <v/>
      </c>
      <c r="P844" s="39" t="str">
        <f t="shared" ref="P844:P907" si="40">IF(AND(COUNTIF($B844:$F844, "")&lt;5, $D844="", $G844=""), "X", "")</f>
        <v/>
      </c>
      <c r="Q844" s="39" t="str">
        <f t="shared" ref="Q844:Q907" si="41">IF(AND($G844=$L$5, $H844=""), "X", "")</f>
        <v/>
      </c>
    </row>
    <row r="845" spans="1:17" x14ac:dyDescent="0.25">
      <c r="A845" s="14"/>
      <c r="B845" s="443"/>
      <c r="C845" s="444"/>
      <c r="D845" s="445"/>
      <c r="E845" s="446"/>
      <c r="F845" s="447"/>
      <c r="G845" s="448"/>
      <c r="H845" s="449"/>
      <c r="I845" s="14"/>
      <c r="N845" s="37" t="str">
        <f t="shared" si="39"/>
        <v/>
      </c>
      <c r="P845" s="39" t="str">
        <f t="shared" si="40"/>
        <v/>
      </c>
      <c r="Q845" s="39" t="str">
        <f t="shared" si="41"/>
        <v/>
      </c>
    </row>
    <row r="846" spans="1:17" x14ac:dyDescent="0.25">
      <c r="A846" s="14"/>
      <c r="B846" s="443"/>
      <c r="C846" s="444"/>
      <c r="D846" s="445"/>
      <c r="E846" s="446"/>
      <c r="F846" s="447"/>
      <c r="G846" s="448"/>
      <c r="H846" s="449"/>
      <c r="I846" s="14"/>
      <c r="N846" s="37" t="str">
        <f t="shared" si="39"/>
        <v/>
      </c>
      <c r="P846" s="39" t="str">
        <f t="shared" si="40"/>
        <v/>
      </c>
      <c r="Q846" s="39" t="str">
        <f t="shared" si="41"/>
        <v/>
      </c>
    </row>
    <row r="847" spans="1:17" x14ac:dyDescent="0.25">
      <c r="A847" s="14"/>
      <c r="B847" s="443"/>
      <c r="C847" s="444"/>
      <c r="D847" s="445"/>
      <c r="E847" s="446"/>
      <c r="F847" s="447"/>
      <c r="G847" s="448"/>
      <c r="H847" s="449"/>
      <c r="I847" s="14"/>
      <c r="N847" s="37" t="str">
        <f t="shared" si="39"/>
        <v/>
      </c>
      <c r="P847" s="39" t="str">
        <f t="shared" si="40"/>
        <v/>
      </c>
      <c r="Q847" s="39" t="str">
        <f t="shared" si="41"/>
        <v/>
      </c>
    </row>
    <row r="848" spans="1:17" x14ac:dyDescent="0.25">
      <c r="A848" s="14"/>
      <c r="B848" s="443"/>
      <c r="C848" s="444"/>
      <c r="D848" s="445"/>
      <c r="E848" s="446"/>
      <c r="F848" s="447"/>
      <c r="G848" s="448"/>
      <c r="H848" s="449"/>
      <c r="I848" s="14"/>
      <c r="N848" s="37" t="str">
        <f t="shared" si="39"/>
        <v/>
      </c>
      <c r="P848" s="39" t="str">
        <f t="shared" si="40"/>
        <v/>
      </c>
      <c r="Q848" s="39" t="str">
        <f t="shared" si="41"/>
        <v/>
      </c>
    </row>
    <row r="849" spans="1:17" x14ac:dyDescent="0.25">
      <c r="A849" s="14"/>
      <c r="B849" s="443"/>
      <c r="C849" s="444"/>
      <c r="D849" s="445"/>
      <c r="E849" s="446"/>
      <c r="F849" s="447"/>
      <c r="G849" s="448"/>
      <c r="H849" s="449"/>
      <c r="I849" s="14"/>
      <c r="N849" s="37" t="str">
        <f t="shared" si="39"/>
        <v/>
      </c>
      <c r="P849" s="39" t="str">
        <f t="shared" si="40"/>
        <v/>
      </c>
      <c r="Q849" s="39" t="str">
        <f t="shared" si="41"/>
        <v/>
      </c>
    </row>
    <row r="850" spans="1:17" x14ac:dyDescent="0.25">
      <c r="A850" s="14"/>
      <c r="B850" s="443"/>
      <c r="C850" s="444"/>
      <c r="D850" s="445"/>
      <c r="E850" s="446"/>
      <c r="F850" s="447"/>
      <c r="G850" s="448"/>
      <c r="H850" s="449"/>
      <c r="I850" s="14"/>
      <c r="N850" s="37" t="str">
        <f t="shared" si="39"/>
        <v/>
      </c>
      <c r="P850" s="39" t="str">
        <f t="shared" si="40"/>
        <v/>
      </c>
      <c r="Q850" s="39" t="str">
        <f t="shared" si="41"/>
        <v/>
      </c>
    </row>
    <row r="851" spans="1:17" x14ac:dyDescent="0.25">
      <c r="A851" s="14"/>
      <c r="B851" s="443"/>
      <c r="C851" s="444"/>
      <c r="D851" s="445"/>
      <c r="E851" s="446"/>
      <c r="F851" s="447"/>
      <c r="G851" s="448"/>
      <c r="H851" s="449"/>
      <c r="I851" s="14"/>
      <c r="N851" s="37" t="str">
        <f t="shared" si="39"/>
        <v/>
      </c>
      <c r="P851" s="39" t="str">
        <f t="shared" si="40"/>
        <v/>
      </c>
      <c r="Q851" s="39" t="str">
        <f t="shared" si="41"/>
        <v/>
      </c>
    </row>
    <row r="852" spans="1:17" x14ac:dyDescent="0.25">
      <c r="A852" s="14"/>
      <c r="B852" s="443"/>
      <c r="C852" s="444"/>
      <c r="D852" s="445"/>
      <c r="E852" s="446"/>
      <c r="F852" s="447"/>
      <c r="G852" s="448"/>
      <c r="H852" s="449"/>
      <c r="I852" s="14"/>
      <c r="N852" s="37" t="str">
        <f t="shared" si="39"/>
        <v/>
      </c>
      <c r="P852" s="39" t="str">
        <f t="shared" si="40"/>
        <v/>
      </c>
      <c r="Q852" s="39" t="str">
        <f t="shared" si="41"/>
        <v/>
      </c>
    </row>
    <row r="853" spans="1:17" x14ac:dyDescent="0.25">
      <c r="A853" s="14"/>
      <c r="B853" s="443"/>
      <c r="C853" s="444"/>
      <c r="D853" s="445"/>
      <c r="E853" s="446"/>
      <c r="F853" s="447"/>
      <c r="G853" s="448"/>
      <c r="H853" s="449"/>
      <c r="I853" s="14"/>
      <c r="N853" s="37" t="str">
        <f t="shared" si="39"/>
        <v/>
      </c>
      <c r="P853" s="39" t="str">
        <f t="shared" si="40"/>
        <v/>
      </c>
      <c r="Q853" s="39" t="str">
        <f t="shared" si="41"/>
        <v/>
      </c>
    </row>
    <row r="854" spans="1:17" x14ac:dyDescent="0.25">
      <c r="A854" s="14"/>
      <c r="B854" s="443"/>
      <c r="C854" s="444"/>
      <c r="D854" s="445"/>
      <c r="E854" s="446"/>
      <c r="F854" s="447"/>
      <c r="G854" s="448"/>
      <c r="H854" s="449"/>
      <c r="I854" s="14"/>
      <c r="N854" s="37" t="str">
        <f t="shared" si="39"/>
        <v/>
      </c>
      <c r="P854" s="39" t="str">
        <f t="shared" si="40"/>
        <v/>
      </c>
      <c r="Q854" s="39" t="str">
        <f t="shared" si="41"/>
        <v/>
      </c>
    </row>
    <row r="855" spans="1:17" x14ac:dyDescent="0.25">
      <c r="A855" s="14"/>
      <c r="B855" s="443"/>
      <c r="C855" s="444"/>
      <c r="D855" s="445"/>
      <c r="E855" s="446"/>
      <c r="F855" s="447"/>
      <c r="G855" s="448"/>
      <c r="H855" s="449"/>
      <c r="I855" s="14"/>
      <c r="N855" s="37" t="str">
        <f t="shared" si="39"/>
        <v/>
      </c>
      <c r="P855" s="39" t="str">
        <f t="shared" si="40"/>
        <v/>
      </c>
      <c r="Q855" s="39" t="str">
        <f t="shared" si="41"/>
        <v/>
      </c>
    </row>
    <row r="856" spans="1:17" x14ac:dyDescent="0.25">
      <c r="A856" s="14"/>
      <c r="B856" s="443"/>
      <c r="C856" s="444"/>
      <c r="D856" s="445"/>
      <c r="E856" s="446"/>
      <c r="F856" s="447"/>
      <c r="G856" s="448"/>
      <c r="H856" s="449"/>
      <c r="I856" s="14"/>
      <c r="N856" s="37" t="str">
        <f t="shared" si="39"/>
        <v/>
      </c>
      <c r="P856" s="39" t="str">
        <f t="shared" si="40"/>
        <v/>
      </c>
      <c r="Q856" s="39" t="str">
        <f t="shared" si="41"/>
        <v/>
      </c>
    </row>
    <row r="857" spans="1:17" x14ac:dyDescent="0.25">
      <c r="A857" s="14"/>
      <c r="B857" s="443"/>
      <c r="C857" s="444"/>
      <c r="D857" s="445"/>
      <c r="E857" s="446"/>
      <c r="F857" s="447"/>
      <c r="G857" s="448"/>
      <c r="H857" s="449"/>
      <c r="I857" s="14"/>
      <c r="N857" s="37" t="str">
        <f t="shared" si="39"/>
        <v/>
      </c>
      <c r="P857" s="39" t="str">
        <f t="shared" si="40"/>
        <v/>
      </c>
      <c r="Q857" s="39" t="str">
        <f t="shared" si="41"/>
        <v/>
      </c>
    </row>
    <row r="858" spans="1:17" x14ac:dyDescent="0.25">
      <c r="A858" s="14"/>
      <c r="B858" s="443"/>
      <c r="C858" s="444"/>
      <c r="D858" s="445"/>
      <c r="E858" s="446"/>
      <c r="F858" s="447"/>
      <c r="G858" s="448"/>
      <c r="H858" s="449"/>
      <c r="I858" s="14"/>
      <c r="N858" s="37" t="str">
        <f t="shared" si="39"/>
        <v/>
      </c>
      <c r="P858" s="39" t="str">
        <f t="shared" si="40"/>
        <v/>
      </c>
      <c r="Q858" s="39" t="str">
        <f t="shared" si="41"/>
        <v/>
      </c>
    </row>
    <row r="859" spans="1:17" x14ac:dyDescent="0.25">
      <c r="A859" s="14"/>
      <c r="B859" s="443"/>
      <c r="C859" s="444"/>
      <c r="D859" s="445"/>
      <c r="E859" s="446"/>
      <c r="F859" s="447"/>
      <c r="G859" s="448"/>
      <c r="H859" s="449"/>
      <c r="I859" s="14"/>
      <c r="N859" s="37" t="str">
        <f t="shared" si="39"/>
        <v/>
      </c>
      <c r="P859" s="39" t="str">
        <f t="shared" si="40"/>
        <v/>
      </c>
      <c r="Q859" s="39" t="str">
        <f t="shared" si="41"/>
        <v/>
      </c>
    </row>
    <row r="860" spans="1:17" x14ac:dyDescent="0.25">
      <c r="A860" s="14"/>
      <c r="B860" s="443"/>
      <c r="C860" s="444"/>
      <c r="D860" s="445"/>
      <c r="E860" s="446"/>
      <c r="F860" s="447"/>
      <c r="G860" s="448"/>
      <c r="H860" s="449"/>
      <c r="I860" s="14"/>
      <c r="N860" s="37" t="str">
        <f t="shared" si="39"/>
        <v/>
      </c>
      <c r="P860" s="39" t="str">
        <f t="shared" si="40"/>
        <v/>
      </c>
      <c r="Q860" s="39" t="str">
        <f t="shared" si="41"/>
        <v/>
      </c>
    </row>
    <row r="861" spans="1:17" x14ac:dyDescent="0.25">
      <c r="A861" s="14"/>
      <c r="B861" s="443"/>
      <c r="C861" s="444"/>
      <c r="D861" s="445"/>
      <c r="E861" s="446"/>
      <c r="F861" s="447"/>
      <c r="G861" s="448"/>
      <c r="H861" s="449"/>
      <c r="I861" s="14"/>
      <c r="N861" s="37" t="str">
        <f t="shared" si="39"/>
        <v/>
      </c>
      <c r="P861" s="39" t="str">
        <f t="shared" si="40"/>
        <v/>
      </c>
      <c r="Q861" s="39" t="str">
        <f t="shared" si="41"/>
        <v/>
      </c>
    </row>
    <row r="862" spans="1:17" x14ac:dyDescent="0.25">
      <c r="A862" s="14"/>
      <c r="B862" s="443"/>
      <c r="C862" s="444"/>
      <c r="D862" s="445"/>
      <c r="E862" s="446"/>
      <c r="F862" s="447"/>
      <c r="G862" s="448"/>
      <c r="H862" s="449"/>
      <c r="I862" s="14"/>
      <c r="N862" s="37" t="str">
        <f t="shared" si="39"/>
        <v/>
      </c>
      <c r="P862" s="39" t="str">
        <f t="shared" si="40"/>
        <v/>
      </c>
      <c r="Q862" s="39" t="str">
        <f t="shared" si="41"/>
        <v/>
      </c>
    </row>
    <row r="863" spans="1:17" x14ac:dyDescent="0.25">
      <c r="A863" s="14"/>
      <c r="B863" s="443"/>
      <c r="C863" s="444"/>
      <c r="D863" s="445"/>
      <c r="E863" s="446"/>
      <c r="F863" s="447"/>
      <c r="G863" s="448"/>
      <c r="H863" s="449"/>
      <c r="I863" s="14"/>
      <c r="N863" s="37" t="str">
        <f t="shared" si="39"/>
        <v/>
      </c>
      <c r="P863" s="39" t="str">
        <f t="shared" si="40"/>
        <v/>
      </c>
      <c r="Q863" s="39" t="str">
        <f t="shared" si="41"/>
        <v/>
      </c>
    </row>
    <row r="864" spans="1:17" x14ac:dyDescent="0.25">
      <c r="A864" s="14"/>
      <c r="B864" s="443"/>
      <c r="C864" s="444"/>
      <c r="D864" s="445"/>
      <c r="E864" s="446"/>
      <c r="F864" s="447"/>
      <c r="G864" s="448"/>
      <c r="H864" s="449"/>
      <c r="I864" s="14"/>
      <c r="N864" s="37" t="str">
        <f t="shared" si="39"/>
        <v/>
      </c>
      <c r="P864" s="39" t="str">
        <f t="shared" si="40"/>
        <v/>
      </c>
      <c r="Q864" s="39" t="str">
        <f t="shared" si="41"/>
        <v/>
      </c>
    </row>
    <row r="865" spans="1:17" x14ac:dyDescent="0.25">
      <c r="A865" s="14"/>
      <c r="B865" s="443"/>
      <c r="C865" s="444"/>
      <c r="D865" s="445"/>
      <c r="E865" s="446"/>
      <c r="F865" s="447"/>
      <c r="G865" s="448"/>
      <c r="H865" s="449"/>
      <c r="I865" s="14"/>
      <c r="N865" s="37" t="str">
        <f t="shared" si="39"/>
        <v/>
      </c>
      <c r="P865" s="39" t="str">
        <f t="shared" si="40"/>
        <v/>
      </c>
      <c r="Q865" s="39" t="str">
        <f t="shared" si="41"/>
        <v/>
      </c>
    </row>
    <row r="866" spans="1:17" x14ac:dyDescent="0.25">
      <c r="A866" s="14"/>
      <c r="B866" s="443"/>
      <c r="C866" s="444"/>
      <c r="D866" s="445"/>
      <c r="E866" s="446"/>
      <c r="F866" s="447"/>
      <c r="G866" s="448"/>
      <c r="H866" s="449"/>
      <c r="I866" s="14"/>
      <c r="N866" s="37" t="str">
        <f t="shared" si="39"/>
        <v/>
      </c>
      <c r="P866" s="39" t="str">
        <f t="shared" si="40"/>
        <v/>
      </c>
      <c r="Q866" s="39" t="str">
        <f t="shared" si="41"/>
        <v/>
      </c>
    </row>
    <row r="867" spans="1:17" x14ac:dyDescent="0.25">
      <c r="A867" s="14"/>
      <c r="B867" s="443"/>
      <c r="C867" s="444"/>
      <c r="D867" s="445"/>
      <c r="E867" s="446"/>
      <c r="F867" s="447"/>
      <c r="G867" s="448"/>
      <c r="H867" s="449"/>
      <c r="I867" s="14"/>
      <c r="N867" s="37" t="str">
        <f t="shared" si="39"/>
        <v/>
      </c>
      <c r="P867" s="39" t="str">
        <f t="shared" si="40"/>
        <v/>
      </c>
      <c r="Q867" s="39" t="str">
        <f t="shared" si="41"/>
        <v/>
      </c>
    </row>
    <row r="868" spans="1:17" x14ac:dyDescent="0.25">
      <c r="A868" s="14"/>
      <c r="B868" s="443"/>
      <c r="C868" s="444"/>
      <c r="D868" s="445"/>
      <c r="E868" s="446"/>
      <c r="F868" s="447"/>
      <c r="G868" s="448"/>
      <c r="H868" s="449"/>
      <c r="I868" s="14"/>
      <c r="N868" s="37" t="str">
        <f t="shared" si="39"/>
        <v/>
      </c>
      <c r="P868" s="39" t="str">
        <f t="shared" si="40"/>
        <v/>
      </c>
      <c r="Q868" s="39" t="str">
        <f t="shared" si="41"/>
        <v/>
      </c>
    </row>
    <row r="869" spans="1:17" x14ac:dyDescent="0.25">
      <c r="A869" s="14"/>
      <c r="B869" s="443"/>
      <c r="C869" s="444"/>
      <c r="D869" s="445"/>
      <c r="E869" s="446"/>
      <c r="F869" s="447"/>
      <c r="G869" s="448"/>
      <c r="H869" s="449"/>
      <c r="I869" s="14"/>
      <c r="N869" s="37" t="str">
        <f t="shared" si="39"/>
        <v/>
      </c>
      <c r="P869" s="39" t="str">
        <f t="shared" si="40"/>
        <v/>
      </c>
      <c r="Q869" s="39" t="str">
        <f t="shared" si="41"/>
        <v/>
      </c>
    </row>
    <row r="870" spans="1:17" x14ac:dyDescent="0.25">
      <c r="A870" s="14"/>
      <c r="B870" s="443"/>
      <c r="C870" s="444"/>
      <c r="D870" s="445"/>
      <c r="E870" s="446"/>
      <c r="F870" s="447"/>
      <c r="G870" s="448"/>
      <c r="H870" s="449"/>
      <c r="I870" s="14"/>
      <c r="N870" s="37" t="str">
        <f t="shared" si="39"/>
        <v/>
      </c>
      <c r="P870" s="39" t="str">
        <f t="shared" si="40"/>
        <v/>
      </c>
      <c r="Q870" s="39" t="str">
        <f t="shared" si="41"/>
        <v/>
      </c>
    </row>
    <row r="871" spans="1:17" x14ac:dyDescent="0.25">
      <c r="A871" s="14"/>
      <c r="B871" s="443"/>
      <c r="C871" s="444"/>
      <c r="D871" s="445"/>
      <c r="E871" s="446"/>
      <c r="F871" s="447"/>
      <c r="G871" s="448"/>
      <c r="H871" s="449"/>
      <c r="I871" s="14"/>
      <c r="N871" s="37" t="str">
        <f t="shared" si="39"/>
        <v/>
      </c>
      <c r="P871" s="39" t="str">
        <f t="shared" si="40"/>
        <v/>
      </c>
      <c r="Q871" s="39" t="str">
        <f t="shared" si="41"/>
        <v/>
      </c>
    </row>
    <row r="872" spans="1:17" x14ac:dyDescent="0.25">
      <c r="A872" s="14"/>
      <c r="B872" s="443"/>
      <c r="C872" s="444"/>
      <c r="D872" s="445"/>
      <c r="E872" s="446"/>
      <c r="F872" s="447"/>
      <c r="G872" s="448"/>
      <c r="H872" s="449"/>
      <c r="I872" s="14"/>
      <c r="N872" s="37" t="str">
        <f t="shared" si="39"/>
        <v/>
      </c>
      <c r="P872" s="39" t="str">
        <f t="shared" si="40"/>
        <v/>
      </c>
      <c r="Q872" s="39" t="str">
        <f t="shared" si="41"/>
        <v/>
      </c>
    </row>
    <row r="873" spans="1:17" x14ac:dyDescent="0.25">
      <c r="A873" s="14"/>
      <c r="B873" s="443"/>
      <c r="C873" s="444"/>
      <c r="D873" s="445"/>
      <c r="E873" s="446"/>
      <c r="F873" s="447"/>
      <c r="G873" s="448"/>
      <c r="H873" s="449"/>
      <c r="I873" s="14"/>
      <c r="N873" s="37" t="str">
        <f t="shared" si="39"/>
        <v/>
      </c>
      <c r="P873" s="39" t="str">
        <f t="shared" si="40"/>
        <v/>
      </c>
      <c r="Q873" s="39" t="str">
        <f t="shared" si="41"/>
        <v/>
      </c>
    </row>
    <row r="874" spans="1:17" x14ac:dyDescent="0.25">
      <c r="A874" s="14"/>
      <c r="B874" s="443"/>
      <c r="C874" s="444"/>
      <c r="D874" s="445"/>
      <c r="E874" s="446"/>
      <c r="F874" s="447"/>
      <c r="G874" s="448"/>
      <c r="H874" s="449"/>
      <c r="I874" s="14"/>
      <c r="N874" s="37" t="str">
        <f t="shared" si="39"/>
        <v/>
      </c>
      <c r="P874" s="39" t="str">
        <f t="shared" si="40"/>
        <v/>
      </c>
      <c r="Q874" s="39" t="str">
        <f t="shared" si="41"/>
        <v/>
      </c>
    </row>
    <row r="875" spans="1:17" x14ac:dyDescent="0.25">
      <c r="A875" s="14"/>
      <c r="B875" s="443"/>
      <c r="C875" s="444"/>
      <c r="D875" s="445"/>
      <c r="E875" s="446"/>
      <c r="F875" s="447"/>
      <c r="G875" s="448"/>
      <c r="H875" s="449"/>
      <c r="I875" s="14"/>
      <c r="N875" s="37" t="str">
        <f t="shared" si="39"/>
        <v/>
      </c>
      <c r="P875" s="39" t="str">
        <f t="shared" si="40"/>
        <v/>
      </c>
      <c r="Q875" s="39" t="str">
        <f t="shared" si="41"/>
        <v/>
      </c>
    </row>
    <row r="876" spans="1:17" x14ac:dyDescent="0.25">
      <c r="A876" s="14"/>
      <c r="B876" s="443"/>
      <c r="C876" s="444"/>
      <c r="D876" s="445"/>
      <c r="E876" s="446"/>
      <c r="F876" s="447"/>
      <c r="G876" s="448"/>
      <c r="H876" s="449"/>
      <c r="I876" s="14"/>
      <c r="N876" s="37" t="str">
        <f t="shared" si="39"/>
        <v/>
      </c>
      <c r="P876" s="39" t="str">
        <f t="shared" si="40"/>
        <v/>
      </c>
      <c r="Q876" s="39" t="str">
        <f t="shared" si="41"/>
        <v/>
      </c>
    </row>
    <row r="877" spans="1:17" x14ac:dyDescent="0.25">
      <c r="A877" s="14"/>
      <c r="B877" s="443"/>
      <c r="C877" s="444"/>
      <c r="D877" s="445"/>
      <c r="E877" s="446"/>
      <c r="F877" s="447"/>
      <c r="G877" s="448"/>
      <c r="H877" s="449"/>
      <c r="I877" s="14"/>
      <c r="N877" s="37" t="str">
        <f t="shared" si="39"/>
        <v/>
      </c>
      <c r="P877" s="39" t="str">
        <f t="shared" si="40"/>
        <v/>
      </c>
      <c r="Q877" s="39" t="str">
        <f t="shared" si="41"/>
        <v/>
      </c>
    </row>
    <row r="878" spans="1:17" x14ac:dyDescent="0.25">
      <c r="A878" s="14"/>
      <c r="B878" s="443"/>
      <c r="C878" s="444"/>
      <c r="D878" s="445"/>
      <c r="E878" s="446"/>
      <c r="F878" s="447"/>
      <c r="G878" s="448"/>
      <c r="H878" s="449"/>
      <c r="I878" s="14"/>
      <c r="N878" s="37" t="str">
        <f t="shared" si="39"/>
        <v/>
      </c>
      <c r="P878" s="39" t="str">
        <f t="shared" si="40"/>
        <v/>
      </c>
      <c r="Q878" s="39" t="str">
        <f t="shared" si="41"/>
        <v/>
      </c>
    </row>
    <row r="879" spans="1:17" x14ac:dyDescent="0.25">
      <c r="A879" s="14"/>
      <c r="B879" s="443"/>
      <c r="C879" s="444"/>
      <c r="D879" s="445"/>
      <c r="E879" s="446"/>
      <c r="F879" s="447"/>
      <c r="G879" s="448"/>
      <c r="H879" s="449"/>
      <c r="I879" s="14"/>
      <c r="N879" s="37" t="str">
        <f t="shared" si="39"/>
        <v/>
      </c>
      <c r="P879" s="39" t="str">
        <f t="shared" si="40"/>
        <v/>
      </c>
      <c r="Q879" s="39" t="str">
        <f t="shared" si="41"/>
        <v/>
      </c>
    </row>
    <row r="880" spans="1:17" x14ac:dyDescent="0.25">
      <c r="A880" s="14"/>
      <c r="B880" s="443"/>
      <c r="C880" s="444"/>
      <c r="D880" s="445"/>
      <c r="E880" s="446"/>
      <c r="F880" s="447"/>
      <c r="G880" s="448"/>
      <c r="H880" s="449"/>
      <c r="I880" s="14"/>
      <c r="N880" s="37" t="str">
        <f t="shared" si="39"/>
        <v/>
      </c>
      <c r="P880" s="39" t="str">
        <f t="shared" si="40"/>
        <v/>
      </c>
      <c r="Q880" s="39" t="str">
        <f t="shared" si="41"/>
        <v/>
      </c>
    </row>
    <row r="881" spans="1:17" x14ac:dyDescent="0.25">
      <c r="A881" s="14"/>
      <c r="B881" s="443"/>
      <c r="C881" s="444"/>
      <c r="D881" s="445"/>
      <c r="E881" s="446"/>
      <c r="F881" s="447"/>
      <c r="G881" s="448"/>
      <c r="H881" s="449"/>
      <c r="I881" s="14"/>
      <c r="N881" s="37" t="str">
        <f t="shared" si="39"/>
        <v/>
      </c>
      <c r="P881" s="39" t="str">
        <f t="shared" si="40"/>
        <v/>
      </c>
      <c r="Q881" s="39" t="str">
        <f t="shared" si="41"/>
        <v/>
      </c>
    </row>
    <row r="882" spans="1:17" x14ac:dyDescent="0.25">
      <c r="A882" s="14"/>
      <c r="B882" s="443"/>
      <c r="C882" s="444"/>
      <c r="D882" s="445"/>
      <c r="E882" s="446"/>
      <c r="F882" s="447"/>
      <c r="G882" s="448"/>
      <c r="H882" s="449"/>
      <c r="I882" s="14"/>
      <c r="N882" s="37" t="str">
        <f t="shared" si="39"/>
        <v/>
      </c>
      <c r="P882" s="39" t="str">
        <f t="shared" si="40"/>
        <v/>
      </c>
      <c r="Q882" s="39" t="str">
        <f t="shared" si="41"/>
        <v/>
      </c>
    </row>
    <row r="883" spans="1:17" x14ac:dyDescent="0.25">
      <c r="A883" s="14"/>
      <c r="B883" s="443"/>
      <c r="C883" s="444"/>
      <c r="D883" s="445"/>
      <c r="E883" s="446"/>
      <c r="F883" s="447"/>
      <c r="G883" s="448"/>
      <c r="H883" s="449"/>
      <c r="I883" s="14"/>
      <c r="N883" s="37" t="str">
        <f t="shared" si="39"/>
        <v/>
      </c>
      <c r="P883" s="39" t="str">
        <f t="shared" si="40"/>
        <v/>
      </c>
      <c r="Q883" s="39" t="str">
        <f t="shared" si="41"/>
        <v/>
      </c>
    </row>
    <row r="884" spans="1:17" x14ac:dyDescent="0.25">
      <c r="A884" s="14"/>
      <c r="B884" s="443"/>
      <c r="C884" s="444"/>
      <c r="D884" s="445"/>
      <c r="E884" s="446"/>
      <c r="F884" s="447"/>
      <c r="G884" s="448"/>
      <c r="H884" s="449"/>
      <c r="I884" s="14"/>
      <c r="N884" s="37" t="str">
        <f t="shared" si="39"/>
        <v/>
      </c>
      <c r="P884" s="39" t="str">
        <f t="shared" si="40"/>
        <v/>
      </c>
      <c r="Q884" s="39" t="str">
        <f t="shared" si="41"/>
        <v/>
      </c>
    </row>
    <row r="885" spans="1:17" x14ac:dyDescent="0.25">
      <c r="A885" s="14"/>
      <c r="B885" s="443"/>
      <c r="C885" s="444"/>
      <c r="D885" s="445"/>
      <c r="E885" s="446"/>
      <c r="F885" s="447"/>
      <c r="G885" s="448"/>
      <c r="H885" s="449"/>
      <c r="I885" s="14"/>
      <c r="N885" s="37" t="str">
        <f t="shared" si="39"/>
        <v/>
      </c>
      <c r="P885" s="39" t="str">
        <f t="shared" si="40"/>
        <v/>
      </c>
      <c r="Q885" s="39" t="str">
        <f t="shared" si="41"/>
        <v/>
      </c>
    </row>
    <row r="886" spans="1:17" x14ac:dyDescent="0.25">
      <c r="A886" s="14"/>
      <c r="B886" s="443"/>
      <c r="C886" s="444"/>
      <c r="D886" s="445"/>
      <c r="E886" s="446"/>
      <c r="F886" s="447"/>
      <c r="G886" s="448"/>
      <c r="H886" s="449"/>
      <c r="I886" s="14"/>
      <c r="N886" s="37" t="str">
        <f t="shared" si="39"/>
        <v/>
      </c>
      <c r="P886" s="39" t="str">
        <f t="shared" si="40"/>
        <v/>
      </c>
      <c r="Q886" s="39" t="str">
        <f t="shared" si="41"/>
        <v/>
      </c>
    </row>
    <row r="887" spans="1:17" x14ac:dyDescent="0.25">
      <c r="A887" s="14"/>
      <c r="B887" s="443"/>
      <c r="C887" s="444"/>
      <c r="D887" s="445"/>
      <c r="E887" s="446"/>
      <c r="F887" s="447"/>
      <c r="G887" s="448"/>
      <c r="H887" s="449"/>
      <c r="I887" s="14"/>
      <c r="N887" s="37" t="str">
        <f t="shared" si="39"/>
        <v/>
      </c>
      <c r="P887" s="39" t="str">
        <f t="shared" si="40"/>
        <v/>
      </c>
      <c r="Q887" s="39" t="str">
        <f t="shared" si="41"/>
        <v/>
      </c>
    </row>
    <row r="888" spans="1:17" x14ac:dyDescent="0.25">
      <c r="A888" s="14"/>
      <c r="B888" s="443"/>
      <c r="C888" s="444"/>
      <c r="D888" s="445"/>
      <c r="E888" s="446"/>
      <c r="F888" s="447"/>
      <c r="G888" s="448"/>
      <c r="H888" s="449"/>
      <c r="I888" s="14"/>
      <c r="N888" s="37" t="str">
        <f t="shared" si="39"/>
        <v/>
      </c>
      <c r="P888" s="39" t="str">
        <f t="shared" si="40"/>
        <v/>
      </c>
      <c r="Q888" s="39" t="str">
        <f t="shared" si="41"/>
        <v/>
      </c>
    </row>
    <row r="889" spans="1:17" x14ac:dyDescent="0.25">
      <c r="A889" s="14"/>
      <c r="B889" s="443"/>
      <c r="C889" s="444"/>
      <c r="D889" s="445"/>
      <c r="E889" s="446"/>
      <c r="F889" s="447"/>
      <c r="G889" s="448"/>
      <c r="H889" s="449"/>
      <c r="I889" s="14"/>
      <c r="N889" s="37" t="str">
        <f t="shared" si="39"/>
        <v/>
      </c>
      <c r="P889" s="39" t="str">
        <f t="shared" si="40"/>
        <v/>
      </c>
      <c r="Q889" s="39" t="str">
        <f t="shared" si="41"/>
        <v/>
      </c>
    </row>
    <row r="890" spans="1:17" x14ac:dyDescent="0.25">
      <c r="A890" s="14"/>
      <c r="B890" s="443"/>
      <c r="C890" s="444"/>
      <c r="D890" s="445"/>
      <c r="E890" s="446"/>
      <c r="F890" s="447"/>
      <c r="G890" s="448"/>
      <c r="H890" s="449"/>
      <c r="I890" s="14"/>
      <c r="N890" s="37" t="str">
        <f t="shared" si="39"/>
        <v/>
      </c>
      <c r="P890" s="39" t="str">
        <f t="shared" si="40"/>
        <v/>
      </c>
      <c r="Q890" s="39" t="str">
        <f t="shared" si="41"/>
        <v/>
      </c>
    </row>
    <row r="891" spans="1:17" x14ac:dyDescent="0.25">
      <c r="A891" s="14"/>
      <c r="B891" s="443"/>
      <c r="C891" s="444"/>
      <c r="D891" s="445"/>
      <c r="E891" s="446"/>
      <c r="F891" s="447"/>
      <c r="G891" s="448"/>
      <c r="H891" s="449"/>
      <c r="I891" s="14"/>
      <c r="N891" s="37" t="str">
        <f t="shared" si="39"/>
        <v/>
      </c>
      <c r="P891" s="39" t="str">
        <f t="shared" si="40"/>
        <v/>
      </c>
      <c r="Q891" s="39" t="str">
        <f t="shared" si="41"/>
        <v/>
      </c>
    </row>
    <row r="892" spans="1:17" x14ac:dyDescent="0.25">
      <c r="A892" s="14"/>
      <c r="B892" s="443"/>
      <c r="C892" s="444"/>
      <c r="D892" s="445"/>
      <c r="E892" s="446"/>
      <c r="F892" s="447"/>
      <c r="G892" s="448"/>
      <c r="H892" s="449"/>
      <c r="I892" s="14"/>
      <c r="N892" s="37" t="str">
        <f t="shared" si="39"/>
        <v/>
      </c>
      <c r="P892" s="39" t="str">
        <f t="shared" si="40"/>
        <v/>
      </c>
      <c r="Q892" s="39" t="str">
        <f t="shared" si="41"/>
        <v/>
      </c>
    </row>
    <row r="893" spans="1:17" x14ac:dyDescent="0.25">
      <c r="A893" s="14"/>
      <c r="B893" s="443"/>
      <c r="C893" s="444"/>
      <c r="D893" s="445"/>
      <c r="E893" s="446"/>
      <c r="F893" s="447"/>
      <c r="G893" s="448"/>
      <c r="H893" s="449"/>
      <c r="I893" s="14"/>
      <c r="N893" s="37" t="str">
        <f t="shared" si="39"/>
        <v/>
      </c>
      <c r="P893" s="39" t="str">
        <f t="shared" si="40"/>
        <v/>
      </c>
      <c r="Q893" s="39" t="str">
        <f t="shared" si="41"/>
        <v/>
      </c>
    </row>
    <row r="894" spans="1:17" x14ac:dyDescent="0.25">
      <c r="A894" s="14"/>
      <c r="B894" s="443"/>
      <c r="C894" s="444"/>
      <c r="D894" s="445"/>
      <c r="E894" s="446"/>
      <c r="F894" s="447"/>
      <c r="G894" s="448"/>
      <c r="H894" s="449"/>
      <c r="I894" s="14"/>
      <c r="N894" s="37" t="str">
        <f t="shared" si="39"/>
        <v/>
      </c>
      <c r="P894" s="39" t="str">
        <f t="shared" si="40"/>
        <v/>
      </c>
      <c r="Q894" s="39" t="str">
        <f t="shared" si="41"/>
        <v/>
      </c>
    </row>
    <row r="895" spans="1:17" x14ac:dyDescent="0.25">
      <c r="A895" s="14"/>
      <c r="B895" s="443"/>
      <c r="C895" s="444"/>
      <c r="D895" s="445"/>
      <c r="E895" s="446"/>
      <c r="F895" s="447"/>
      <c r="G895" s="448"/>
      <c r="H895" s="449"/>
      <c r="I895" s="14"/>
      <c r="N895" s="37" t="str">
        <f t="shared" si="39"/>
        <v/>
      </c>
      <c r="P895" s="39" t="str">
        <f t="shared" si="40"/>
        <v/>
      </c>
      <c r="Q895" s="39" t="str">
        <f t="shared" si="41"/>
        <v/>
      </c>
    </row>
    <row r="896" spans="1:17" x14ac:dyDescent="0.25">
      <c r="A896" s="14"/>
      <c r="B896" s="443"/>
      <c r="C896" s="444"/>
      <c r="D896" s="445"/>
      <c r="E896" s="446"/>
      <c r="F896" s="447"/>
      <c r="G896" s="448"/>
      <c r="H896" s="449"/>
      <c r="I896" s="14"/>
      <c r="N896" s="37" t="str">
        <f t="shared" si="39"/>
        <v/>
      </c>
      <c r="P896" s="39" t="str">
        <f t="shared" si="40"/>
        <v/>
      </c>
      <c r="Q896" s="39" t="str">
        <f t="shared" si="41"/>
        <v/>
      </c>
    </row>
    <row r="897" spans="1:17" x14ac:dyDescent="0.25">
      <c r="A897" s="14"/>
      <c r="B897" s="443"/>
      <c r="C897" s="444"/>
      <c r="D897" s="445"/>
      <c r="E897" s="446"/>
      <c r="F897" s="447"/>
      <c r="G897" s="448"/>
      <c r="H897" s="449"/>
      <c r="I897" s="14"/>
      <c r="N897" s="37" t="str">
        <f t="shared" si="39"/>
        <v/>
      </c>
      <c r="P897" s="39" t="str">
        <f t="shared" si="40"/>
        <v/>
      </c>
      <c r="Q897" s="39" t="str">
        <f t="shared" si="41"/>
        <v/>
      </c>
    </row>
    <row r="898" spans="1:17" x14ac:dyDescent="0.25">
      <c r="A898" s="14"/>
      <c r="B898" s="443"/>
      <c r="C898" s="444"/>
      <c r="D898" s="445"/>
      <c r="E898" s="446"/>
      <c r="F898" s="447"/>
      <c r="G898" s="448"/>
      <c r="H898" s="449"/>
      <c r="I898" s="14"/>
      <c r="N898" s="37" t="str">
        <f t="shared" si="39"/>
        <v/>
      </c>
      <c r="P898" s="39" t="str">
        <f t="shared" si="40"/>
        <v/>
      </c>
      <c r="Q898" s="39" t="str">
        <f t="shared" si="41"/>
        <v/>
      </c>
    </row>
    <row r="899" spans="1:17" x14ac:dyDescent="0.25">
      <c r="A899" s="14"/>
      <c r="B899" s="443"/>
      <c r="C899" s="444"/>
      <c r="D899" s="445"/>
      <c r="E899" s="446"/>
      <c r="F899" s="447"/>
      <c r="G899" s="448"/>
      <c r="H899" s="449"/>
      <c r="I899" s="14"/>
      <c r="N899" s="37" t="str">
        <f t="shared" si="39"/>
        <v/>
      </c>
      <c r="P899" s="39" t="str">
        <f t="shared" si="40"/>
        <v/>
      </c>
      <c r="Q899" s="39" t="str">
        <f t="shared" si="41"/>
        <v/>
      </c>
    </row>
    <row r="900" spans="1:17" x14ac:dyDescent="0.25">
      <c r="A900" s="14"/>
      <c r="B900" s="443"/>
      <c r="C900" s="444"/>
      <c r="D900" s="445"/>
      <c r="E900" s="446"/>
      <c r="F900" s="447"/>
      <c r="G900" s="448"/>
      <c r="H900" s="449"/>
      <c r="I900" s="14"/>
      <c r="N900" s="37" t="str">
        <f t="shared" si="39"/>
        <v/>
      </c>
      <c r="P900" s="39" t="str">
        <f t="shared" si="40"/>
        <v/>
      </c>
      <c r="Q900" s="39" t="str">
        <f t="shared" si="41"/>
        <v/>
      </c>
    </row>
    <row r="901" spans="1:17" x14ac:dyDescent="0.25">
      <c r="A901" s="14"/>
      <c r="B901" s="443"/>
      <c r="C901" s="444"/>
      <c r="D901" s="445"/>
      <c r="E901" s="446"/>
      <c r="F901" s="447"/>
      <c r="G901" s="448"/>
      <c r="H901" s="449"/>
      <c r="I901" s="14"/>
      <c r="N901" s="37" t="str">
        <f t="shared" si="39"/>
        <v/>
      </c>
      <c r="P901" s="39" t="str">
        <f t="shared" si="40"/>
        <v/>
      </c>
      <c r="Q901" s="39" t="str">
        <f t="shared" si="41"/>
        <v/>
      </c>
    </row>
    <row r="902" spans="1:17" x14ac:dyDescent="0.25">
      <c r="A902" s="14"/>
      <c r="B902" s="443"/>
      <c r="C902" s="444"/>
      <c r="D902" s="445"/>
      <c r="E902" s="446"/>
      <c r="F902" s="447"/>
      <c r="G902" s="448"/>
      <c r="H902" s="449"/>
      <c r="I902" s="14"/>
      <c r="N902" s="37" t="str">
        <f t="shared" si="39"/>
        <v/>
      </c>
      <c r="P902" s="39" t="str">
        <f t="shared" si="40"/>
        <v/>
      </c>
      <c r="Q902" s="39" t="str">
        <f t="shared" si="41"/>
        <v/>
      </c>
    </row>
    <row r="903" spans="1:17" x14ac:dyDescent="0.25">
      <c r="A903" s="14"/>
      <c r="B903" s="443"/>
      <c r="C903" s="444"/>
      <c r="D903" s="445"/>
      <c r="E903" s="446"/>
      <c r="F903" s="447"/>
      <c r="G903" s="448"/>
      <c r="H903" s="449"/>
      <c r="I903" s="14"/>
      <c r="N903" s="37" t="str">
        <f t="shared" si="39"/>
        <v/>
      </c>
      <c r="P903" s="39" t="str">
        <f t="shared" si="40"/>
        <v/>
      </c>
      <c r="Q903" s="39" t="str">
        <f t="shared" si="41"/>
        <v/>
      </c>
    </row>
    <row r="904" spans="1:17" x14ac:dyDescent="0.25">
      <c r="A904" s="14"/>
      <c r="B904" s="443"/>
      <c r="C904" s="444"/>
      <c r="D904" s="445"/>
      <c r="E904" s="446"/>
      <c r="F904" s="447"/>
      <c r="G904" s="448"/>
      <c r="H904" s="449"/>
      <c r="I904" s="14"/>
      <c r="N904" s="37" t="str">
        <f t="shared" si="39"/>
        <v/>
      </c>
      <c r="P904" s="39" t="str">
        <f t="shared" si="40"/>
        <v/>
      </c>
      <c r="Q904" s="39" t="str">
        <f t="shared" si="41"/>
        <v/>
      </c>
    </row>
    <row r="905" spans="1:17" x14ac:dyDescent="0.25">
      <c r="A905" s="14"/>
      <c r="B905" s="443"/>
      <c r="C905" s="444"/>
      <c r="D905" s="445"/>
      <c r="E905" s="446"/>
      <c r="F905" s="447"/>
      <c r="G905" s="448"/>
      <c r="H905" s="449"/>
      <c r="I905" s="14"/>
      <c r="N905" s="37" t="str">
        <f t="shared" si="39"/>
        <v/>
      </c>
      <c r="P905" s="39" t="str">
        <f t="shared" si="40"/>
        <v/>
      </c>
      <c r="Q905" s="39" t="str">
        <f t="shared" si="41"/>
        <v/>
      </c>
    </row>
    <row r="906" spans="1:17" x14ac:dyDescent="0.25">
      <c r="A906" s="14"/>
      <c r="B906" s="443"/>
      <c r="C906" s="444"/>
      <c r="D906" s="445"/>
      <c r="E906" s="446"/>
      <c r="F906" s="447"/>
      <c r="G906" s="448"/>
      <c r="H906" s="449"/>
      <c r="I906" s="14"/>
      <c r="N906" s="37" t="str">
        <f t="shared" si="39"/>
        <v/>
      </c>
      <c r="P906" s="39" t="str">
        <f t="shared" si="40"/>
        <v/>
      </c>
      <c r="Q906" s="39" t="str">
        <f t="shared" si="41"/>
        <v/>
      </c>
    </row>
    <row r="907" spans="1:17" x14ac:dyDescent="0.25">
      <c r="A907" s="14"/>
      <c r="B907" s="443"/>
      <c r="C907" s="444"/>
      <c r="D907" s="445"/>
      <c r="E907" s="446"/>
      <c r="F907" s="447"/>
      <c r="G907" s="448"/>
      <c r="H907" s="449"/>
      <c r="I907" s="14"/>
      <c r="N907" s="37" t="str">
        <f t="shared" si="39"/>
        <v/>
      </c>
      <c r="P907" s="39" t="str">
        <f t="shared" si="40"/>
        <v/>
      </c>
      <c r="Q907" s="39" t="str">
        <f t="shared" si="41"/>
        <v/>
      </c>
    </row>
    <row r="908" spans="1:17" x14ac:dyDescent="0.25">
      <c r="A908" s="14"/>
      <c r="B908" s="443"/>
      <c r="C908" s="444"/>
      <c r="D908" s="445"/>
      <c r="E908" s="446"/>
      <c r="F908" s="447"/>
      <c r="G908" s="448"/>
      <c r="H908" s="449"/>
      <c r="I908" s="14"/>
      <c r="N908" s="37" t="str">
        <f t="shared" ref="N908:N971" si="42">IF(OR($D908="", $G908=$L$5), "", $D908)</f>
        <v/>
      </c>
      <c r="P908" s="39" t="str">
        <f t="shared" ref="P908:P971" si="43">IF(AND(COUNTIF($B908:$F908, "")&lt;5, $D908="", $G908=""), "X", "")</f>
        <v/>
      </c>
      <c r="Q908" s="39" t="str">
        <f t="shared" ref="Q908:Q971" si="44">IF(AND($G908=$L$5, $H908=""), "X", "")</f>
        <v/>
      </c>
    </row>
    <row r="909" spans="1:17" x14ac:dyDescent="0.25">
      <c r="A909" s="14"/>
      <c r="B909" s="443"/>
      <c r="C909" s="444"/>
      <c r="D909" s="445"/>
      <c r="E909" s="446"/>
      <c r="F909" s="447"/>
      <c r="G909" s="448"/>
      <c r="H909" s="449"/>
      <c r="I909" s="14"/>
      <c r="N909" s="37" t="str">
        <f t="shared" si="42"/>
        <v/>
      </c>
      <c r="P909" s="39" t="str">
        <f t="shared" si="43"/>
        <v/>
      </c>
      <c r="Q909" s="39" t="str">
        <f t="shared" si="44"/>
        <v/>
      </c>
    </row>
    <row r="910" spans="1:17" x14ac:dyDescent="0.25">
      <c r="A910" s="14"/>
      <c r="B910" s="443"/>
      <c r="C910" s="444"/>
      <c r="D910" s="445"/>
      <c r="E910" s="446"/>
      <c r="F910" s="447"/>
      <c r="G910" s="448"/>
      <c r="H910" s="449"/>
      <c r="I910" s="14"/>
      <c r="N910" s="37" t="str">
        <f t="shared" si="42"/>
        <v/>
      </c>
      <c r="P910" s="39" t="str">
        <f t="shared" si="43"/>
        <v/>
      </c>
      <c r="Q910" s="39" t="str">
        <f t="shared" si="44"/>
        <v/>
      </c>
    </row>
    <row r="911" spans="1:17" x14ac:dyDescent="0.25">
      <c r="A911" s="14"/>
      <c r="B911" s="443"/>
      <c r="C911" s="444"/>
      <c r="D911" s="445"/>
      <c r="E911" s="446"/>
      <c r="F911" s="447"/>
      <c r="G911" s="448"/>
      <c r="H911" s="449"/>
      <c r="I911" s="14"/>
      <c r="N911" s="37" t="str">
        <f t="shared" si="42"/>
        <v/>
      </c>
      <c r="P911" s="39" t="str">
        <f t="shared" si="43"/>
        <v/>
      </c>
      <c r="Q911" s="39" t="str">
        <f t="shared" si="44"/>
        <v/>
      </c>
    </row>
    <row r="912" spans="1:17" x14ac:dyDescent="0.25">
      <c r="A912" s="14"/>
      <c r="B912" s="443"/>
      <c r="C912" s="444"/>
      <c r="D912" s="445"/>
      <c r="E912" s="446"/>
      <c r="F912" s="447"/>
      <c r="G912" s="448"/>
      <c r="H912" s="449"/>
      <c r="I912" s="14"/>
      <c r="N912" s="37" t="str">
        <f t="shared" si="42"/>
        <v/>
      </c>
      <c r="P912" s="39" t="str">
        <f t="shared" si="43"/>
        <v/>
      </c>
      <c r="Q912" s="39" t="str">
        <f t="shared" si="44"/>
        <v/>
      </c>
    </row>
    <row r="913" spans="1:17" x14ac:dyDescent="0.25">
      <c r="A913" s="14"/>
      <c r="B913" s="443"/>
      <c r="C913" s="444"/>
      <c r="D913" s="445"/>
      <c r="E913" s="446"/>
      <c r="F913" s="447"/>
      <c r="G913" s="448"/>
      <c r="H913" s="449"/>
      <c r="I913" s="14"/>
      <c r="N913" s="37" t="str">
        <f t="shared" si="42"/>
        <v/>
      </c>
      <c r="P913" s="39" t="str">
        <f t="shared" si="43"/>
        <v/>
      </c>
      <c r="Q913" s="39" t="str">
        <f t="shared" si="44"/>
        <v/>
      </c>
    </row>
    <row r="914" spans="1:17" x14ac:dyDescent="0.25">
      <c r="A914" s="14"/>
      <c r="B914" s="443"/>
      <c r="C914" s="444"/>
      <c r="D914" s="445"/>
      <c r="E914" s="446"/>
      <c r="F914" s="447"/>
      <c r="G914" s="448"/>
      <c r="H914" s="449"/>
      <c r="I914" s="14"/>
      <c r="N914" s="37" t="str">
        <f t="shared" si="42"/>
        <v/>
      </c>
      <c r="P914" s="39" t="str">
        <f t="shared" si="43"/>
        <v/>
      </c>
      <c r="Q914" s="39" t="str">
        <f t="shared" si="44"/>
        <v/>
      </c>
    </row>
    <row r="915" spans="1:17" x14ac:dyDescent="0.25">
      <c r="A915" s="14"/>
      <c r="B915" s="443"/>
      <c r="C915" s="444"/>
      <c r="D915" s="445"/>
      <c r="E915" s="446"/>
      <c r="F915" s="447"/>
      <c r="G915" s="448"/>
      <c r="H915" s="449"/>
      <c r="I915" s="14"/>
      <c r="N915" s="37" t="str">
        <f t="shared" si="42"/>
        <v/>
      </c>
      <c r="P915" s="39" t="str">
        <f t="shared" si="43"/>
        <v/>
      </c>
      <c r="Q915" s="39" t="str">
        <f t="shared" si="44"/>
        <v/>
      </c>
    </row>
    <row r="916" spans="1:17" x14ac:dyDescent="0.25">
      <c r="A916" s="14"/>
      <c r="B916" s="443"/>
      <c r="C916" s="444"/>
      <c r="D916" s="445"/>
      <c r="E916" s="446"/>
      <c r="F916" s="447"/>
      <c r="G916" s="448"/>
      <c r="H916" s="449"/>
      <c r="I916" s="14"/>
      <c r="N916" s="37" t="str">
        <f t="shared" si="42"/>
        <v/>
      </c>
      <c r="P916" s="39" t="str">
        <f t="shared" si="43"/>
        <v/>
      </c>
      <c r="Q916" s="39" t="str">
        <f t="shared" si="44"/>
        <v/>
      </c>
    </row>
    <row r="917" spans="1:17" x14ac:dyDescent="0.25">
      <c r="A917" s="14"/>
      <c r="B917" s="443"/>
      <c r="C917" s="444"/>
      <c r="D917" s="445"/>
      <c r="E917" s="446"/>
      <c r="F917" s="447"/>
      <c r="G917" s="448"/>
      <c r="H917" s="449"/>
      <c r="I917" s="14"/>
      <c r="N917" s="37" t="str">
        <f t="shared" si="42"/>
        <v/>
      </c>
      <c r="P917" s="39" t="str">
        <f t="shared" si="43"/>
        <v/>
      </c>
      <c r="Q917" s="39" t="str">
        <f t="shared" si="44"/>
        <v/>
      </c>
    </row>
    <row r="918" spans="1:17" x14ac:dyDescent="0.25">
      <c r="A918" s="14"/>
      <c r="B918" s="443"/>
      <c r="C918" s="444"/>
      <c r="D918" s="445"/>
      <c r="E918" s="446"/>
      <c r="F918" s="447"/>
      <c r="G918" s="448"/>
      <c r="H918" s="449"/>
      <c r="I918" s="14"/>
      <c r="N918" s="37" t="str">
        <f t="shared" si="42"/>
        <v/>
      </c>
      <c r="P918" s="39" t="str">
        <f t="shared" si="43"/>
        <v/>
      </c>
      <c r="Q918" s="39" t="str">
        <f t="shared" si="44"/>
        <v/>
      </c>
    </row>
    <row r="919" spans="1:17" x14ac:dyDescent="0.25">
      <c r="A919" s="14"/>
      <c r="B919" s="443"/>
      <c r="C919" s="444"/>
      <c r="D919" s="445"/>
      <c r="E919" s="446"/>
      <c r="F919" s="447"/>
      <c r="G919" s="448"/>
      <c r="H919" s="449"/>
      <c r="I919" s="14"/>
      <c r="N919" s="37" t="str">
        <f t="shared" si="42"/>
        <v/>
      </c>
      <c r="P919" s="39" t="str">
        <f t="shared" si="43"/>
        <v/>
      </c>
      <c r="Q919" s="39" t="str">
        <f t="shared" si="44"/>
        <v/>
      </c>
    </row>
    <row r="920" spans="1:17" x14ac:dyDescent="0.25">
      <c r="A920" s="14"/>
      <c r="B920" s="443"/>
      <c r="C920" s="444"/>
      <c r="D920" s="445"/>
      <c r="E920" s="446"/>
      <c r="F920" s="447"/>
      <c r="G920" s="448"/>
      <c r="H920" s="449"/>
      <c r="I920" s="14"/>
      <c r="N920" s="37" t="str">
        <f t="shared" si="42"/>
        <v/>
      </c>
      <c r="P920" s="39" t="str">
        <f t="shared" si="43"/>
        <v/>
      </c>
      <c r="Q920" s="39" t="str">
        <f t="shared" si="44"/>
        <v/>
      </c>
    </row>
    <row r="921" spans="1:17" x14ac:dyDescent="0.25">
      <c r="A921" s="14"/>
      <c r="B921" s="443"/>
      <c r="C921" s="444"/>
      <c r="D921" s="445"/>
      <c r="E921" s="446"/>
      <c r="F921" s="447"/>
      <c r="G921" s="448"/>
      <c r="H921" s="449"/>
      <c r="I921" s="14"/>
      <c r="N921" s="37" t="str">
        <f t="shared" si="42"/>
        <v/>
      </c>
      <c r="P921" s="39" t="str">
        <f t="shared" si="43"/>
        <v/>
      </c>
      <c r="Q921" s="39" t="str">
        <f t="shared" si="44"/>
        <v/>
      </c>
    </row>
    <row r="922" spans="1:17" x14ac:dyDescent="0.25">
      <c r="A922" s="14"/>
      <c r="B922" s="443"/>
      <c r="C922" s="444"/>
      <c r="D922" s="445"/>
      <c r="E922" s="446"/>
      <c r="F922" s="447"/>
      <c r="G922" s="448"/>
      <c r="H922" s="449"/>
      <c r="I922" s="14"/>
      <c r="N922" s="37" t="str">
        <f t="shared" si="42"/>
        <v/>
      </c>
      <c r="P922" s="39" t="str">
        <f t="shared" si="43"/>
        <v/>
      </c>
      <c r="Q922" s="39" t="str">
        <f t="shared" si="44"/>
        <v/>
      </c>
    </row>
    <row r="923" spans="1:17" x14ac:dyDescent="0.25">
      <c r="A923" s="14"/>
      <c r="B923" s="443"/>
      <c r="C923" s="444"/>
      <c r="D923" s="445"/>
      <c r="E923" s="446"/>
      <c r="F923" s="447"/>
      <c r="G923" s="448"/>
      <c r="H923" s="449"/>
      <c r="I923" s="14"/>
      <c r="N923" s="37" t="str">
        <f t="shared" si="42"/>
        <v/>
      </c>
      <c r="P923" s="39" t="str">
        <f t="shared" si="43"/>
        <v/>
      </c>
      <c r="Q923" s="39" t="str">
        <f t="shared" si="44"/>
        <v/>
      </c>
    </row>
    <row r="924" spans="1:17" x14ac:dyDescent="0.25">
      <c r="A924" s="14"/>
      <c r="B924" s="443"/>
      <c r="C924" s="444"/>
      <c r="D924" s="445"/>
      <c r="E924" s="446"/>
      <c r="F924" s="447"/>
      <c r="G924" s="448"/>
      <c r="H924" s="449"/>
      <c r="I924" s="14"/>
      <c r="N924" s="37" t="str">
        <f t="shared" si="42"/>
        <v/>
      </c>
      <c r="P924" s="39" t="str">
        <f t="shared" si="43"/>
        <v/>
      </c>
      <c r="Q924" s="39" t="str">
        <f t="shared" si="44"/>
        <v/>
      </c>
    </row>
    <row r="925" spans="1:17" x14ac:dyDescent="0.25">
      <c r="A925" s="14"/>
      <c r="B925" s="443"/>
      <c r="C925" s="444"/>
      <c r="D925" s="445"/>
      <c r="E925" s="446"/>
      <c r="F925" s="447"/>
      <c r="G925" s="448"/>
      <c r="H925" s="449"/>
      <c r="I925" s="14"/>
      <c r="N925" s="37" t="str">
        <f t="shared" si="42"/>
        <v/>
      </c>
      <c r="P925" s="39" t="str">
        <f t="shared" si="43"/>
        <v/>
      </c>
      <c r="Q925" s="39" t="str">
        <f t="shared" si="44"/>
        <v/>
      </c>
    </row>
    <row r="926" spans="1:17" x14ac:dyDescent="0.25">
      <c r="A926" s="14"/>
      <c r="B926" s="443"/>
      <c r="C926" s="444"/>
      <c r="D926" s="445"/>
      <c r="E926" s="446"/>
      <c r="F926" s="447"/>
      <c r="G926" s="448"/>
      <c r="H926" s="449"/>
      <c r="I926" s="14"/>
      <c r="N926" s="37" t="str">
        <f t="shared" si="42"/>
        <v/>
      </c>
      <c r="P926" s="39" t="str">
        <f t="shared" si="43"/>
        <v/>
      </c>
      <c r="Q926" s="39" t="str">
        <f t="shared" si="44"/>
        <v/>
      </c>
    </row>
    <row r="927" spans="1:17" x14ac:dyDescent="0.25">
      <c r="A927" s="14"/>
      <c r="B927" s="443"/>
      <c r="C927" s="444"/>
      <c r="D927" s="445"/>
      <c r="E927" s="446"/>
      <c r="F927" s="447"/>
      <c r="G927" s="448"/>
      <c r="H927" s="449"/>
      <c r="I927" s="14"/>
      <c r="N927" s="37" t="str">
        <f t="shared" si="42"/>
        <v/>
      </c>
      <c r="P927" s="39" t="str">
        <f t="shared" si="43"/>
        <v/>
      </c>
      <c r="Q927" s="39" t="str">
        <f t="shared" si="44"/>
        <v/>
      </c>
    </row>
    <row r="928" spans="1:17" x14ac:dyDescent="0.25">
      <c r="A928" s="14"/>
      <c r="B928" s="443"/>
      <c r="C928" s="444"/>
      <c r="D928" s="445"/>
      <c r="E928" s="446"/>
      <c r="F928" s="447"/>
      <c r="G928" s="448"/>
      <c r="H928" s="449"/>
      <c r="I928" s="14"/>
      <c r="N928" s="37" t="str">
        <f t="shared" si="42"/>
        <v/>
      </c>
      <c r="P928" s="39" t="str">
        <f t="shared" si="43"/>
        <v/>
      </c>
      <c r="Q928" s="39" t="str">
        <f t="shared" si="44"/>
        <v/>
      </c>
    </row>
    <row r="929" spans="1:17" x14ac:dyDescent="0.25">
      <c r="A929" s="14"/>
      <c r="B929" s="443"/>
      <c r="C929" s="444"/>
      <c r="D929" s="445"/>
      <c r="E929" s="446"/>
      <c r="F929" s="447"/>
      <c r="G929" s="448"/>
      <c r="H929" s="449"/>
      <c r="I929" s="14"/>
      <c r="N929" s="37" t="str">
        <f t="shared" si="42"/>
        <v/>
      </c>
      <c r="P929" s="39" t="str">
        <f t="shared" si="43"/>
        <v/>
      </c>
      <c r="Q929" s="39" t="str">
        <f t="shared" si="44"/>
        <v/>
      </c>
    </row>
    <row r="930" spans="1:17" x14ac:dyDescent="0.25">
      <c r="A930" s="14"/>
      <c r="B930" s="443"/>
      <c r="C930" s="444"/>
      <c r="D930" s="445"/>
      <c r="E930" s="446"/>
      <c r="F930" s="447"/>
      <c r="G930" s="448"/>
      <c r="H930" s="449"/>
      <c r="I930" s="14"/>
      <c r="N930" s="37" t="str">
        <f t="shared" si="42"/>
        <v/>
      </c>
      <c r="P930" s="39" t="str">
        <f t="shared" si="43"/>
        <v/>
      </c>
      <c r="Q930" s="39" t="str">
        <f t="shared" si="44"/>
        <v/>
      </c>
    </row>
    <row r="931" spans="1:17" x14ac:dyDescent="0.25">
      <c r="A931" s="14"/>
      <c r="B931" s="443"/>
      <c r="C931" s="444"/>
      <c r="D931" s="445"/>
      <c r="E931" s="446"/>
      <c r="F931" s="447"/>
      <c r="G931" s="448"/>
      <c r="H931" s="449"/>
      <c r="I931" s="14"/>
      <c r="N931" s="37" t="str">
        <f t="shared" si="42"/>
        <v/>
      </c>
      <c r="P931" s="39" t="str">
        <f t="shared" si="43"/>
        <v/>
      </c>
      <c r="Q931" s="39" t="str">
        <f t="shared" si="44"/>
        <v/>
      </c>
    </row>
    <row r="932" spans="1:17" x14ac:dyDescent="0.25">
      <c r="A932" s="14"/>
      <c r="B932" s="443"/>
      <c r="C932" s="444"/>
      <c r="D932" s="445"/>
      <c r="E932" s="446"/>
      <c r="F932" s="447"/>
      <c r="G932" s="448"/>
      <c r="H932" s="449"/>
      <c r="I932" s="14"/>
      <c r="N932" s="37" t="str">
        <f t="shared" si="42"/>
        <v/>
      </c>
      <c r="P932" s="39" t="str">
        <f t="shared" si="43"/>
        <v/>
      </c>
      <c r="Q932" s="39" t="str">
        <f t="shared" si="44"/>
        <v/>
      </c>
    </row>
    <row r="933" spans="1:17" x14ac:dyDescent="0.25">
      <c r="A933" s="14"/>
      <c r="B933" s="443"/>
      <c r="C933" s="444"/>
      <c r="D933" s="445"/>
      <c r="E933" s="446"/>
      <c r="F933" s="447"/>
      <c r="G933" s="448"/>
      <c r="H933" s="449"/>
      <c r="I933" s="14"/>
      <c r="N933" s="37" t="str">
        <f t="shared" si="42"/>
        <v/>
      </c>
      <c r="P933" s="39" t="str">
        <f t="shared" si="43"/>
        <v/>
      </c>
      <c r="Q933" s="39" t="str">
        <f t="shared" si="44"/>
        <v/>
      </c>
    </row>
    <row r="934" spans="1:17" x14ac:dyDescent="0.25">
      <c r="A934" s="14"/>
      <c r="B934" s="443"/>
      <c r="C934" s="444"/>
      <c r="D934" s="445"/>
      <c r="E934" s="446"/>
      <c r="F934" s="447"/>
      <c r="G934" s="448"/>
      <c r="H934" s="449"/>
      <c r="I934" s="14"/>
      <c r="N934" s="37" t="str">
        <f t="shared" si="42"/>
        <v/>
      </c>
      <c r="P934" s="39" t="str">
        <f t="shared" si="43"/>
        <v/>
      </c>
      <c r="Q934" s="39" t="str">
        <f t="shared" si="44"/>
        <v/>
      </c>
    </row>
    <row r="935" spans="1:17" x14ac:dyDescent="0.25">
      <c r="A935" s="14"/>
      <c r="B935" s="443"/>
      <c r="C935" s="444"/>
      <c r="D935" s="445"/>
      <c r="E935" s="446"/>
      <c r="F935" s="447"/>
      <c r="G935" s="448"/>
      <c r="H935" s="449"/>
      <c r="I935" s="14"/>
      <c r="N935" s="37" t="str">
        <f t="shared" si="42"/>
        <v/>
      </c>
      <c r="P935" s="39" t="str">
        <f t="shared" si="43"/>
        <v/>
      </c>
      <c r="Q935" s="39" t="str">
        <f t="shared" si="44"/>
        <v/>
      </c>
    </row>
    <row r="936" spans="1:17" x14ac:dyDescent="0.25">
      <c r="A936" s="14"/>
      <c r="B936" s="443"/>
      <c r="C936" s="444"/>
      <c r="D936" s="445"/>
      <c r="E936" s="446"/>
      <c r="F936" s="447"/>
      <c r="G936" s="448"/>
      <c r="H936" s="449"/>
      <c r="I936" s="14"/>
      <c r="N936" s="37" t="str">
        <f t="shared" si="42"/>
        <v/>
      </c>
      <c r="P936" s="39" t="str">
        <f t="shared" si="43"/>
        <v/>
      </c>
      <c r="Q936" s="39" t="str">
        <f t="shared" si="44"/>
        <v/>
      </c>
    </row>
    <row r="937" spans="1:17" x14ac:dyDescent="0.25">
      <c r="A937" s="14"/>
      <c r="B937" s="443"/>
      <c r="C937" s="444"/>
      <c r="D937" s="445"/>
      <c r="E937" s="446"/>
      <c r="F937" s="447"/>
      <c r="G937" s="448"/>
      <c r="H937" s="449"/>
      <c r="I937" s="14"/>
      <c r="N937" s="37" t="str">
        <f t="shared" si="42"/>
        <v/>
      </c>
      <c r="P937" s="39" t="str">
        <f t="shared" si="43"/>
        <v/>
      </c>
      <c r="Q937" s="39" t="str">
        <f t="shared" si="44"/>
        <v/>
      </c>
    </row>
    <row r="938" spans="1:17" x14ac:dyDescent="0.25">
      <c r="A938" s="14"/>
      <c r="B938" s="443"/>
      <c r="C938" s="444"/>
      <c r="D938" s="445"/>
      <c r="E938" s="446"/>
      <c r="F938" s="447"/>
      <c r="G938" s="448"/>
      <c r="H938" s="449"/>
      <c r="I938" s="14"/>
      <c r="N938" s="37" t="str">
        <f t="shared" si="42"/>
        <v/>
      </c>
      <c r="P938" s="39" t="str">
        <f t="shared" si="43"/>
        <v/>
      </c>
      <c r="Q938" s="39" t="str">
        <f t="shared" si="44"/>
        <v/>
      </c>
    </row>
    <row r="939" spans="1:17" x14ac:dyDescent="0.25">
      <c r="A939" s="14"/>
      <c r="B939" s="443"/>
      <c r="C939" s="444"/>
      <c r="D939" s="445"/>
      <c r="E939" s="446"/>
      <c r="F939" s="447"/>
      <c r="G939" s="448"/>
      <c r="H939" s="449"/>
      <c r="I939" s="14"/>
      <c r="N939" s="37" t="str">
        <f t="shared" si="42"/>
        <v/>
      </c>
      <c r="P939" s="39" t="str">
        <f t="shared" si="43"/>
        <v/>
      </c>
      <c r="Q939" s="39" t="str">
        <f t="shared" si="44"/>
        <v/>
      </c>
    </row>
    <row r="940" spans="1:17" x14ac:dyDescent="0.25">
      <c r="A940" s="14"/>
      <c r="B940" s="443"/>
      <c r="C940" s="444"/>
      <c r="D940" s="445"/>
      <c r="E940" s="446"/>
      <c r="F940" s="447"/>
      <c r="G940" s="448"/>
      <c r="H940" s="449"/>
      <c r="I940" s="14"/>
      <c r="N940" s="37" t="str">
        <f t="shared" si="42"/>
        <v/>
      </c>
      <c r="P940" s="39" t="str">
        <f t="shared" si="43"/>
        <v/>
      </c>
      <c r="Q940" s="39" t="str">
        <f t="shared" si="44"/>
        <v/>
      </c>
    </row>
    <row r="941" spans="1:17" x14ac:dyDescent="0.25">
      <c r="A941" s="14"/>
      <c r="B941" s="443"/>
      <c r="C941" s="444"/>
      <c r="D941" s="445"/>
      <c r="E941" s="446"/>
      <c r="F941" s="447"/>
      <c r="G941" s="448"/>
      <c r="H941" s="449"/>
      <c r="I941" s="14"/>
      <c r="N941" s="37" t="str">
        <f t="shared" si="42"/>
        <v/>
      </c>
      <c r="P941" s="39" t="str">
        <f t="shared" si="43"/>
        <v/>
      </c>
      <c r="Q941" s="39" t="str">
        <f t="shared" si="44"/>
        <v/>
      </c>
    </row>
    <row r="942" spans="1:17" x14ac:dyDescent="0.25">
      <c r="A942" s="14"/>
      <c r="B942" s="443"/>
      <c r="C942" s="444"/>
      <c r="D942" s="445"/>
      <c r="E942" s="446"/>
      <c r="F942" s="447"/>
      <c r="G942" s="448"/>
      <c r="H942" s="449"/>
      <c r="I942" s="14"/>
      <c r="N942" s="37" t="str">
        <f t="shared" si="42"/>
        <v/>
      </c>
      <c r="P942" s="39" t="str">
        <f t="shared" si="43"/>
        <v/>
      </c>
      <c r="Q942" s="39" t="str">
        <f t="shared" si="44"/>
        <v/>
      </c>
    </row>
    <row r="943" spans="1:17" x14ac:dyDescent="0.25">
      <c r="A943" s="14"/>
      <c r="B943" s="443"/>
      <c r="C943" s="444"/>
      <c r="D943" s="445"/>
      <c r="E943" s="446"/>
      <c r="F943" s="447"/>
      <c r="G943" s="448"/>
      <c r="H943" s="449"/>
      <c r="I943" s="14"/>
      <c r="N943" s="37" t="str">
        <f t="shared" si="42"/>
        <v/>
      </c>
      <c r="P943" s="39" t="str">
        <f t="shared" si="43"/>
        <v/>
      </c>
      <c r="Q943" s="39" t="str">
        <f t="shared" si="44"/>
        <v/>
      </c>
    </row>
    <row r="944" spans="1:17" x14ac:dyDescent="0.25">
      <c r="A944" s="14"/>
      <c r="B944" s="443"/>
      <c r="C944" s="444"/>
      <c r="D944" s="445"/>
      <c r="E944" s="446"/>
      <c r="F944" s="447"/>
      <c r="G944" s="448"/>
      <c r="H944" s="449"/>
      <c r="I944" s="14"/>
      <c r="N944" s="37" t="str">
        <f t="shared" si="42"/>
        <v/>
      </c>
      <c r="P944" s="39" t="str">
        <f t="shared" si="43"/>
        <v/>
      </c>
      <c r="Q944" s="39" t="str">
        <f t="shared" si="44"/>
        <v/>
      </c>
    </row>
    <row r="945" spans="1:17" x14ac:dyDescent="0.25">
      <c r="A945" s="14"/>
      <c r="B945" s="443"/>
      <c r="C945" s="444"/>
      <c r="D945" s="445"/>
      <c r="E945" s="446"/>
      <c r="F945" s="447"/>
      <c r="G945" s="448"/>
      <c r="H945" s="449"/>
      <c r="I945" s="14"/>
      <c r="N945" s="37" t="str">
        <f t="shared" si="42"/>
        <v/>
      </c>
      <c r="P945" s="39" t="str">
        <f t="shared" si="43"/>
        <v/>
      </c>
      <c r="Q945" s="39" t="str">
        <f t="shared" si="44"/>
        <v/>
      </c>
    </row>
    <row r="946" spans="1:17" x14ac:dyDescent="0.25">
      <c r="A946" s="14"/>
      <c r="B946" s="443"/>
      <c r="C946" s="444"/>
      <c r="D946" s="445"/>
      <c r="E946" s="446"/>
      <c r="F946" s="447"/>
      <c r="G946" s="448"/>
      <c r="H946" s="449"/>
      <c r="I946" s="14"/>
      <c r="N946" s="37" t="str">
        <f t="shared" si="42"/>
        <v/>
      </c>
      <c r="P946" s="39" t="str">
        <f t="shared" si="43"/>
        <v/>
      </c>
      <c r="Q946" s="39" t="str">
        <f t="shared" si="44"/>
        <v/>
      </c>
    </row>
    <row r="947" spans="1:17" x14ac:dyDescent="0.25">
      <c r="A947" s="14"/>
      <c r="B947" s="443"/>
      <c r="C947" s="444"/>
      <c r="D947" s="445"/>
      <c r="E947" s="446"/>
      <c r="F947" s="447"/>
      <c r="G947" s="448"/>
      <c r="H947" s="449"/>
      <c r="I947" s="14"/>
      <c r="N947" s="37" t="str">
        <f t="shared" si="42"/>
        <v/>
      </c>
      <c r="P947" s="39" t="str">
        <f t="shared" si="43"/>
        <v/>
      </c>
      <c r="Q947" s="39" t="str">
        <f t="shared" si="44"/>
        <v/>
      </c>
    </row>
    <row r="948" spans="1:17" x14ac:dyDescent="0.25">
      <c r="A948" s="14"/>
      <c r="B948" s="443"/>
      <c r="C948" s="444"/>
      <c r="D948" s="445"/>
      <c r="E948" s="446"/>
      <c r="F948" s="447"/>
      <c r="G948" s="448"/>
      <c r="H948" s="449"/>
      <c r="I948" s="14"/>
      <c r="N948" s="37" t="str">
        <f t="shared" si="42"/>
        <v/>
      </c>
      <c r="P948" s="39" t="str">
        <f t="shared" si="43"/>
        <v/>
      </c>
      <c r="Q948" s="39" t="str">
        <f t="shared" si="44"/>
        <v/>
      </c>
    </row>
    <row r="949" spans="1:17" x14ac:dyDescent="0.25">
      <c r="A949" s="14"/>
      <c r="B949" s="443"/>
      <c r="C949" s="444"/>
      <c r="D949" s="445"/>
      <c r="E949" s="446"/>
      <c r="F949" s="447"/>
      <c r="G949" s="448"/>
      <c r="H949" s="449"/>
      <c r="I949" s="14"/>
      <c r="N949" s="37" t="str">
        <f t="shared" si="42"/>
        <v/>
      </c>
      <c r="P949" s="39" t="str">
        <f t="shared" si="43"/>
        <v/>
      </c>
      <c r="Q949" s="39" t="str">
        <f t="shared" si="44"/>
        <v/>
      </c>
    </row>
    <row r="950" spans="1:17" x14ac:dyDescent="0.25">
      <c r="A950" s="14"/>
      <c r="B950" s="443"/>
      <c r="C950" s="444"/>
      <c r="D950" s="445"/>
      <c r="E950" s="446"/>
      <c r="F950" s="447"/>
      <c r="G950" s="448"/>
      <c r="H950" s="449"/>
      <c r="I950" s="14"/>
      <c r="N950" s="37" t="str">
        <f t="shared" si="42"/>
        <v/>
      </c>
      <c r="P950" s="39" t="str">
        <f t="shared" si="43"/>
        <v/>
      </c>
      <c r="Q950" s="39" t="str">
        <f t="shared" si="44"/>
        <v/>
      </c>
    </row>
    <row r="951" spans="1:17" x14ac:dyDescent="0.25">
      <c r="A951" s="14"/>
      <c r="B951" s="443"/>
      <c r="C951" s="444"/>
      <c r="D951" s="445"/>
      <c r="E951" s="446"/>
      <c r="F951" s="447"/>
      <c r="G951" s="448"/>
      <c r="H951" s="449"/>
      <c r="I951" s="14"/>
      <c r="N951" s="37" t="str">
        <f t="shared" si="42"/>
        <v/>
      </c>
      <c r="P951" s="39" t="str">
        <f t="shared" si="43"/>
        <v/>
      </c>
      <c r="Q951" s="39" t="str">
        <f t="shared" si="44"/>
        <v/>
      </c>
    </row>
    <row r="952" spans="1:17" x14ac:dyDescent="0.25">
      <c r="A952" s="14"/>
      <c r="B952" s="443"/>
      <c r="C952" s="444"/>
      <c r="D952" s="445"/>
      <c r="E952" s="446"/>
      <c r="F952" s="447"/>
      <c r="G952" s="448"/>
      <c r="H952" s="449"/>
      <c r="I952" s="14"/>
      <c r="N952" s="37" t="str">
        <f t="shared" si="42"/>
        <v/>
      </c>
      <c r="P952" s="39" t="str">
        <f t="shared" si="43"/>
        <v/>
      </c>
      <c r="Q952" s="39" t="str">
        <f t="shared" si="44"/>
        <v/>
      </c>
    </row>
    <row r="953" spans="1:17" x14ac:dyDescent="0.25">
      <c r="A953" s="14"/>
      <c r="B953" s="443"/>
      <c r="C953" s="444"/>
      <c r="D953" s="445"/>
      <c r="E953" s="446"/>
      <c r="F953" s="447"/>
      <c r="G953" s="448"/>
      <c r="H953" s="449"/>
      <c r="I953" s="14"/>
      <c r="N953" s="37" t="str">
        <f t="shared" si="42"/>
        <v/>
      </c>
      <c r="P953" s="39" t="str">
        <f t="shared" si="43"/>
        <v/>
      </c>
      <c r="Q953" s="39" t="str">
        <f t="shared" si="44"/>
        <v/>
      </c>
    </row>
    <row r="954" spans="1:17" x14ac:dyDescent="0.25">
      <c r="A954" s="14"/>
      <c r="B954" s="443"/>
      <c r="C954" s="444"/>
      <c r="D954" s="445"/>
      <c r="E954" s="446"/>
      <c r="F954" s="447"/>
      <c r="G954" s="448"/>
      <c r="H954" s="449"/>
      <c r="I954" s="14"/>
      <c r="N954" s="37" t="str">
        <f t="shared" si="42"/>
        <v/>
      </c>
      <c r="P954" s="39" t="str">
        <f t="shared" si="43"/>
        <v/>
      </c>
      <c r="Q954" s="39" t="str">
        <f t="shared" si="44"/>
        <v/>
      </c>
    </row>
    <row r="955" spans="1:17" x14ac:dyDescent="0.25">
      <c r="A955" s="14"/>
      <c r="B955" s="443"/>
      <c r="C955" s="444"/>
      <c r="D955" s="445"/>
      <c r="E955" s="446"/>
      <c r="F955" s="447"/>
      <c r="G955" s="448"/>
      <c r="H955" s="449"/>
      <c r="I955" s="14"/>
      <c r="N955" s="37" t="str">
        <f t="shared" si="42"/>
        <v/>
      </c>
      <c r="P955" s="39" t="str">
        <f t="shared" si="43"/>
        <v/>
      </c>
      <c r="Q955" s="39" t="str">
        <f t="shared" si="44"/>
        <v/>
      </c>
    </row>
    <row r="956" spans="1:17" x14ac:dyDescent="0.25">
      <c r="A956" s="14"/>
      <c r="B956" s="443"/>
      <c r="C956" s="444"/>
      <c r="D956" s="445"/>
      <c r="E956" s="446"/>
      <c r="F956" s="447"/>
      <c r="G956" s="448"/>
      <c r="H956" s="449"/>
      <c r="I956" s="14"/>
      <c r="N956" s="37" t="str">
        <f t="shared" si="42"/>
        <v/>
      </c>
      <c r="P956" s="39" t="str">
        <f t="shared" si="43"/>
        <v/>
      </c>
      <c r="Q956" s="39" t="str">
        <f t="shared" si="44"/>
        <v/>
      </c>
    </row>
    <row r="957" spans="1:17" x14ac:dyDescent="0.25">
      <c r="A957" s="14"/>
      <c r="B957" s="443"/>
      <c r="C957" s="444"/>
      <c r="D957" s="445"/>
      <c r="E957" s="446"/>
      <c r="F957" s="447"/>
      <c r="G957" s="448"/>
      <c r="H957" s="449"/>
      <c r="I957" s="14"/>
      <c r="N957" s="37" t="str">
        <f t="shared" si="42"/>
        <v/>
      </c>
      <c r="P957" s="39" t="str">
        <f t="shared" si="43"/>
        <v/>
      </c>
      <c r="Q957" s="39" t="str">
        <f t="shared" si="44"/>
        <v/>
      </c>
    </row>
    <row r="958" spans="1:17" x14ac:dyDescent="0.25">
      <c r="A958" s="14"/>
      <c r="B958" s="443"/>
      <c r="C958" s="444"/>
      <c r="D958" s="445"/>
      <c r="E958" s="446"/>
      <c r="F958" s="447"/>
      <c r="G958" s="448"/>
      <c r="H958" s="449"/>
      <c r="I958" s="14"/>
      <c r="N958" s="37" t="str">
        <f t="shared" si="42"/>
        <v/>
      </c>
      <c r="P958" s="39" t="str">
        <f t="shared" si="43"/>
        <v/>
      </c>
      <c r="Q958" s="39" t="str">
        <f t="shared" si="44"/>
        <v/>
      </c>
    </row>
    <row r="959" spans="1:17" x14ac:dyDescent="0.25">
      <c r="A959" s="14"/>
      <c r="B959" s="443"/>
      <c r="C959" s="444"/>
      <c r="D959" s="445"/>
      <c r="E959" s="446"/>
      <c r="F959" s="447"/>
      <c r="G959" s="448"/>
      <c r="H959" s="449"/>
      <c r="I959" s="14"/>
      <c r="N959" s="37" t="str">
        <f t="shared" si="42"/>
        <v/>
      </c>
      <c r="P959" s="39" t="str">
        <f t="shared" si="43"/>
        <v/>
      </c>
      <c r="Q959" s="39" t="str">
        <f t="shared" si="44"/>
        <v/>
      </c>
    </row>
    <row r="960" spans="1:17" x14ac:dyDescent="0.25">
      <c r="A960" s="14"/>
      <c r="B960" s="443"/>
      <c r="C960" s="444"/>
      <c r="D960" s="445"/>
      <c r="E960" s="446"/>
      <c r="F960" s="447"/>
      <c r="G960" s="448"/>
      <c r="H960" s="449"/>
      <c r="I960" s="14"/>
      <c r="N960" s="37" t="str">
        <f t="shared" si="42"/>
        <v/>
      </c>
      <c r="P960" s="39" t="str">
        <f t="shared" si="43"/>
        <v/>
      </c>
      <c r="Q960" s="39" t="str">
        <f t="shared" si="44"/>
        <v/>
      </c>
    </row>
    <row r="961" spans="1:17" x14ac:dyDescent="0.25">
      <c r="A961" s="14"/>
      <c r="B961" s="443"/>
      <c r="C961" s="444"/>
      <c r="D961" s="445"/>
      <c r="E961" s="446"/>
      <c r="F961" s="447"/>
      <c r="G961" s="448"/>
      <c r="H961" s="449"/>
      <c r="I961" s="14"/>
      <c r="N961" s="37" t="str">
        <f t="shared" si="42"/>
        <v/>
      </c>
      <c r="P961" s="39" t="str">
        <f t="shared" si="43"/>
        <v/>
      </c>
      <c r="Q961" s="39" t="str">
        <f t="shared" si="44"/>
        <v/>
      </c>
    </row>
    <row r="962" spans="1:17" x14ac:dyDescent="0.25">
      <c r="A962" s="14"/>
      <c r="B962" s="443"/>
      <c r="C962" s="444"/>
      <c r="D962" s="445"/>
      <c r="E962" s="446"/>
      <c r="F962" s="447"/>
      <c r="G962" s="448"/>
      <c r="H962" s="449"/>
      <c r="I962" s="14"/>
      <c r="N962" s="37" t="str">
        <f t="shared" si="42"/>
        <v/>
      </c>
      <c r="P962" s="39" t="str">
        <f t="shared" si="43"/>
        <v/>
      </c>
      <c r="Q962" s="39" t="str">
        <f t="shared" si="44"/>
        <v/>
      </c>
    </row>
    <row r="963" spans="1:17" x14ac:dyDescent="0.25">
      <c r="A963" s="14"/>
      <c r="B963" s="443"/>
      <c r="C963" s="444"/>
      <c r="D963" s="445"/>
      <c r="E963" s="446"/>
      <c r="F963" s="447"/>
      <c r="G963" s="448"/>
      <c r="H963" s="449"/>
      <c r="I963" s="14"/>
      <c r="N963" s="37" t="str">
        <f t="shared" si="42"/>
        <v/>
      </c>
      <c r="P963" s="39" t="str">
        <f t="shared" si="43"/>
        <v/>
      </c>
      <c r="Q963" s="39" t="str">
        <f t="shared" si="44"/>
        <v/>
      </c>
    </row>
    <row r="964" spans="1:17" x14ac:dyDescent="0.25">
      <c r="A964" s="14"/>
      <c r="B964" s="443"/>
      <c r="C964" s="444"/>
      <c r="D964" s="445"/>
      <c r="E964" s="446"/>
      <c r="F964" s="447"/>
      <c r="G964" s="448"/>
      <c r="H964" s="449"/>
      <c r="I964" s="14"/>
      <c r="N964" s="37" t="str">
        <f t="shared" si="42"/>
        <v/>
      </c>
      <c r="P964" s="39" t="str">
        <f t="shared" si="43"/>
        <v/>
      </c>
      <c r="Q964" s="39" t="str">
        <f t="shared" si="44"/>
        <v/>
      </c>
    </row>
    <row r="965" spans="1:17" x14ac:dyDescent="0.25">
      <c r="A965" s="14"/>
      <c r="B965" s="443"/>
      <c r="C965" s="444"/>
      <c r="D965" s="445"/>
      <c r="E965" s="446"/>
      <c r="F965" s="447"/>
      <c r="G965" s="448"/>
      <c r="H965" s="449"/>
      <c r="I965" s="14"/>
      <c r="N965" s="37" t="str">
        <f t="shared" si="42"/>
        <v/>
      </c>
      <c r="P965" s="39" t="str">
        <f t="shared" si="43"/>
        <v/>
      </c>
      <c r="Q965" s="39" t="str">
        <f t="shared" si="44"/>
        <v/>
      </c>
    </row>
    <row r="966" spans="1:17" x14ac:dyDescent="0.25">
      <c r="A966" s="14"/>
      <c r="B966" s="443"/>
      <c r="C966" s="444"/>
      <c r="D966" s="445"/>
      <c r="E966" s="446"/>
      <c r="F966" s="447"/>
      <c r="G966" s="448"/>
      <c r="H966" s="449"/>
      <c r="I966" s="14"/>
      <c r="N966" s="37" t="str">
        <f t="shared" si="42"/>
        <v/>
      </c>
      <c r="P966" s="39" t="str">
        <f t="shared" si="43"/>
        <v/>
      </c>
      <c r="Q966" s="39" t="str">
        <f t="shared" si="44"/>
        <v/>
      </c>
    </row>
    <row r="967" spans="1:17" x14ac:dyDescent="0.25">
      <c r="A967" s="14"/>
      <c r="B967" s="443"/>
      <c r="C967" s="444"/>
      <c r="D967" s="445"/>
      <c r="E967" s="446"/>
      <c r="F967" s="447"/>
      <c r="G967" s="448"/>
      <c r="H967" s="449"/>
      <c r="I967" s="14"/>
      <c r="N967" s="37" t="str">
        <f t="shared" si="42"/>
        <v/>
      </c>
      <c r="P967" s="39" t="str">
        <f t="shared" si="43"/>
        <v/>
      </c>
      <c r="Q967" s="39" t="str">
        <f t="shared" si="44"/>
        <v/>
      </c>
    </row>
    <row r="968" spans="1:17" x14ac:dyDescent="0.25">
      <c r="A968" s="14"/>
      <c r="B968" s="443"/>
      <c r="C968" s="444"/>
      <c r="D968" s="445"/>
      <c r="E968" s="446"/>
      <c r="F968" s="447"/>
      <c r="G968" s="448"/>
      <c r="H968" s="449"/>
      <c r="I968" s="14"/>
      <c r="N968" s="37" t="str">
        <f t="shared" si="42"/>
        <v/>
      </c>
      <c r="P968" s="39" t="str">
        <f t="shared" si="43"/>
        <v/>
      </c>
      <c r="Q968" s="39" t="str">
        <f t="shared" si="44"/>
        <v/>
      </c>
    </row>
    <row r="969" spans="1:17" x14ac:dyDescent="0.25">
      <c r="A969" s="14"/>
      <c r="B969" s="443"/>
      <c r="C969" s="444"/>
      <c r="D969" s="445"/>
      <c r="E969" s="446"/>
      <c r="F969" s="447"/>
      <c r="G969" s="448"/>
      <c r="H969" s="449"/>
      <c r="I969" s="14"/>
      <c r="N969" s="37" t="str">
        <f t="shared" si="42"/>
        <v/>
      </c>
      <c r="P969" s="39" t="str">
        <f t="shared" si="43"/>
        <v/>
      </c>
      <c r="Q969" s="39" t="str">
        <f t="shared" si="44"/>
        <v/>
      </c>
    </row>
    <row r="970" spans="1:17" x14ac:dyDescent="0.25">
      <c r="A970" s="14"/>
      <c r="B970" s="443"/>
      <c r="C970" s="444"/>
      <c r="D970" s="445"/>
      <c r="E970" s="446"/>
      <c r="F970" s="447"/>
      <c r="G970" s="448"/>
      <c r="H970" s="449"/>
      <c r="I970" s="14"/>
      <c r="N970" s="37" t="str">
        <f t="shared" si="42"/>
        <v/>
      </c>
      <c r="P970" s="39" t="str">
        <f t="shared" si="43"/>
        <v/>
      </c>
      <c r="Q970" s="39" t="str">
        <f t="shared" si="44"/>
        <v/>
      </c>
    </row>
    <row r="971" spans="1:17" x14ac:dyDescent="0.25">
      <c r="A971" s="14"/>
      <c r="B971" s="443"/>
      <c r="C971" s="444"/>
      <c r="D971" s="445"/>
      <c r="E971" s="446"/>
      <c r="F971" s="447"/>
      <c r="G971" s="448"/>
      <c r="H971" s="449"/>
      <c r="I971" s="14"/>
      <c r="N971" s="37" t="str">
        <f t="shared" si="42"/>
        <v/>
      </c>
      <c r="P971" s="39" t="str">
        <f t="shared" si="43"/>
        <v/>
      </c>
      <c r="Q971" s="39" t="str">
        <f t="shared" si="44"/>
        <v/>
      </c>
    </row>
    <row r="972" spans="1:17" x14ac:dyDescent="0.25">
      <c r="A972" s="14"/>
      <c r="B972" s="443"/>
      <c r="C972" s="444"/>
      <c r="D972" s="445"/>
      <c r="E972" s="446"/>
      <c r="F972" s="447"/>
      <c r="G972" s="448"/>
      <c r="H972" s="449"/>
      <c r="I972" s="14"/>
      <c r="N972" s="37" t="str">
        <f t="shared" ref="N972:N989" si="45">IF(OR($D972="", $G972=$L$5), "", $D972)</f>
        <v/>
      </c>
      <c r="P972" s="39" t="str">
        <f t="shared" ref="P972:P989" si="46">IF(AND(COUNTIF($B972:$F972, "")&lt;5, $D972="", $G972=""), "X", "")</f>
        <v/>
      </c>
      <c r="Q972" s="39" t="str">
        <f t="shared" ref="Q972:Q989" si="47">IF(AND($G972=$L$5, $H972=""), "X", "")</f>
        <v/>
      </c>
    </row>
    <row r="973" spans="1:17" x14ac:dyDescent="0.25">
      <c r="A973" s="14"/>
      <c r="B973" s="443"/>
      <c r="C973" s="444"/>
      <c r="D973" s="445"/>
      <c r="E973" s="446"/>
      <c r="F973" s="447"/>
      <c r="G973" s="448"/>
      <c r="H973" s="449"/>
      <c r="I973" s="14"/>
      <c r="N973" s="37" t="str">
        <f t="shared" si="45"/>
        <v/>
      </c>
      <c r="P973" s="39" t="str">
        <f t="shared" si="46"/>
        <v/>
      </c>
      <c r="Q973" s="39" t="str">
        <f t="shared" si="47"/>
        <v/>
      </c>
    </row>
    <row r="974" spans="1:17" x14ac:dyDescent="0.25">
      <c r="A974" s="14"/>
      <c r="B974" s="443"/>
      <c r="C974" s="444"/>
      <c r="D974" s="445"/>
      <c r="E974" s="446"/>
      <c r="F974" s="447"/>
      <c r="G974" s="448"/>
      <c r="H974" s="449"/>
      <c r="I974" s="14"/>
      <c r="N974" s="37" t="str">
        <f t="shared" si="45"/>
        <v/>
      </c>
      <c r="P974" s="39" t="str">
        <f t="shared" si="46"/>
        <v/>
      </c>
      <c r="Q974" s="39" t="str">
        <f t="shared" si="47"/>
        <v/>
      </c>
    </row>
    <row r="975" spans="1:17" x14ac:dyDescent="0.25">
      <c r="A975" s="14"/>
      <c r="B975" s="443"/>
      <c r="C975" s="444"/>
      <c r="D975" s="445"/>
      <c r="E975" s="446"/>
      <c r="F975" s="447"/>
      <c r="G975" s="448"/>
      <c r="H975" s="449"/>
      <c r="I975" s="14"/>
      <c r="N975" s="37" t="str">
        <f t="shared" si="45"/>
        <v/>
      </c>
      <c r="P975" s="39" t="str">
        <f t="shared" si="46"/>
        <v/>
      </c>
      <c r="Q975" s="39" t="str">
        <f t="shared" si="47"/>
        <v/>
      </c>
    </row>
    <row r="976" spans="1:17" x14ac:dyDescent="0.25">
      <c r="A976" s="14"/>
      <c r="B976" s="443"/>
      <c r="C976" s="444"/>
      <c r="D976" s="445"/>
      <c r="E976" s="446"/>
      <c r="F976" s="447"/>
      <c r="G976" s="448"/>
      <c r="H976" s="449"/>
      <c r="I976" s="14"/>
      <c r="N976" s="37" t="str">
        <f t="shared" si="45"/>
        <v/>
      </c>
      <c r="P976" s="39" t="str">
        <f t="shared" si="46"/>
        <v/>
      </c>
      <c r="Q976" s="39" t="str">
        <f t="shared" si="47"/>
        <v/>
      </c>
    </row>
    <row r="977" spans="1:17" x14ac:dyDescent="0.25">
      <c r="A977" s="14"/>
      <c r="B977" s="443"/>
      <c r="C977" s="444"/>
      <c r="D977" s="445"/>
      <c r="E977" s="446"/>
      <c r="F977" s="447"/>
      <c r="G977" s="448"/>
      <c r="H977" s="449"/>
      <c r="I977" s="14"/>
      <c r="N977" s="37" t="str">
        <f t="shared" si="45"/>
        <v/>
      </c>
      <c r="P977" s="39" t="str">
        <f t="shared" si="46"/>
        <v/>
      </c>
      <c r="Q977" s="39" t="str">
        <f t="shared" si="47"/>
        <v/>
      </c>
    </row>
    <row r="978" spans="1:17" x14ac:dyDescent="0.25">
      <c r="A978" s="14"/>
      <c r="B978" s="443"/>
      <c r="C978" s="444"/>
      <c r="D978" s="445"/>
      <c r="E978" s="446"/>
      <c r="F978" s="447"/>
      <c r="G978" s="448"/>
      <c r="H978" s="449"/>
      <c r="I978" s="14"/>
      <c r="N978" s="37" t="str">
        <f t="shared" si="45"/>
        <v/>
      </c>
      <c r="P978" s="39" t="str">
        <f t="shared" si="46"/>
        <v/>
      </c>
      <c r="Q978" s="39" t="str">
        <f t="shared" si="47"/>
        <v/>
      </c>
    </row>
    <row r="979" spans="1:17" x14ac:dyDescent="0.25">
      <c r="A979" s="14"/>
      <c r="B979" s="443"/>
      <c r="C979" s="444"/>
      <c r="D979" s="445"/>
      <c r="E979" s="446"/>
      <c r="F979" s="447"/>
      <c r="G979" s="448"/>
      <c r="H979" s="449"/>
      <c r="I979" s="14"/>
      <c r="N979" s="37" t="str">
        <f t="shared" si="45"/>
        <v/>
      </c>
      <c r="P979" s="39" t="str">
        <f t="shared" si="46"/>
        <v/>
      </c>
      <c r="Q979" s="39" t="str">
        <f t="shared" si="47"/>
        <v/>
      </c>
    </row>
    <row r="980" spans="1:17" x14ac:dyDescent="0.25">
      <c r="A980" s="14"/>
      <c r="B980" s="443"/>
      <c r="C980" s="444"/>
      <c r="D980" s="445"/>
      <c r="E980" s="446"/>
      <c r="F980" s="447"/>
      <c r="G980" s="448"/>
      <c r="H980" s="449"/>
      <c r="I980" s="14"/>
      <c r="N980" s="37" t="str">
        <f t="shared" si="45"/>
        <v/>
      </c>
      <c r="P980" s="39" t="str">
        <f t="shared" si="46"/>
        <v/>
      </c>
      <c r="Q980" s="39" t="str">
        <f t="shared" si="47"/>
        <v/>
      </c>
    </row>
    <row r="981" spans="1:17" x14ac:dyDescent="0.25">
      <c r="A981" s="14"/>
      <c r="B981" s="443"/>
      <c r="C981" s="444"/>
      <c r="D981" s="445"/>
      <c r="E981" s="446"/>
      <c r="F981" s="447"/>
      <c r="G981" s="448"/>
      <c r="H981" s="449"/>
      <c r="I981" s="14"/>
      <c r="N981" s="37" t="str">
        <f t="shared" si="45"/>
        <v/>
      </c>
      <c r="P981" s="39" t="str">
        <f t="shared" si="46"/>
        <v/>
      </c>
      <c r="Q981" s="39" t="str">
        <f t="shared" si="47"/>
        <v/>
      </c>
    </row>
    <row r="982" spans="1:17" x14ac:dyDescent="0.25">
      <c r="A982" s="14"/>
      <c r="B982" s="443"/>
      <c r="C982" s="444"/>
      <c r="D982" s="445"/>
      <c r="E982" s="446"/>
      <c r="F982" s="447"/>
      <c r="G982" s="448"/>
      <c r="H982" s="449"/>
      <c r="I982" s="14"/>
      <c r="N982" s="37" t="str">
        <f t="shared" si="45"/>
        <v/>
      </c>
      <c r="P982" s="39" t="str">
        <f t="shared" si="46"/>
        <v/>
      </c>
      <c r="Q982" s="39" t="str">
        <f t="shared" si="47"/>
        <v/>
      </c>
    </row>
    <row r="983" spans="1:17" x14ac:dyDescent="0.25">
      <c r="A983" s="14"/>
      <c r="B983" s="443"/>
      <c r="C983" s="444"/>
      <c r="D983" s="445"/>
      <c r="E983" s="446"/>
      <c r="F983" s="447"/>
      <c r="G983" s="448"/>
      <c r="H983" s="449"/>
      <c r="I983" s="14"/>
      <c r="N983" s="37" t="str">
        <f t="shared" si="45"/>
        <v/>
      </c>
      <c r="P983" s="39" t="str">
        <f t="shared" si="46"/>
        <v/>
      </c>
      <c r="Q983" s="39" t="str">
        <f t="shared" si="47"/>
        <v/>
      </c>
    </row>
    <row r="984" spans="1:17" x14ac:dyDescent="0.25">
      <c r="A984" s="14"/>
      <c r="B984" s="443"/>
      <c r="C984" s="444"/>
      <c r="D984" s="445"/>
      <c r="E984" s="446"/>
      <c r="F984" s="447"/>
      <c r="G984" s="448"/>
      <c r="H984" s="449"/>
      <c r="I984" s="14"/>
      <c r="N984" s="37" t="str">
        <f t="shared" si="45"/>
        <v/>
      </c>
      <c r="P984" s="39" t="str">
        <f t="shared" si="46"/>
        <v/>
      </c>
      <c r="Q984" s="39" t="str">
        <f t="shared" si="47"/>
        <v/>
      </c>
    </row>
    <row r="985" spans="1:17" x14ac:dyDescent="0.25">
      <c r="A985" s="14"/>
      <c r="B985" s="443"/>
      <c r="C985" s="444"/>
      <c r="D985" s="445"/>
      <c r="E985" s="446"/>
      <c r="F985" s="447"/>
      <c r="G985" s="448"/>
      <c r="H985" s="449"/>
      <c r="I985" s="14"/>
      <c r="N985" s="37" t="str">
        <f t="shared" si="45"/>
        <v/>
      </c>
      <c r="P985" s="39" t="str">
        <f t="shared" si="46"/>
        <v/>
      </c>
      <c r="Q985" s="39" t="str">
        <f t="shared" si="47"/>
        <v/>
      </c>
    </row>
    <row r="986" spans="1:17" x14ac:dyDescent="0.25">
      <c r="A986" s="14"/>
      <c r="B986" s="443"/>
      <c r="C986" s="444"/>
      <c r="D986" s="445"/>
      <c r="E986" s="446"/>
      <c r="F986" s="447"/>
      <c r="G986" s="448"/>
      <c r="H986" s="449"/>
      <c r="I986" s="14"/>
      <c r="N986" s="37" t="str">
        <f t="shared" si="45"/>
        <v/>
      </c>
      <c r="P986" s="39" t="str">
        <f t="shared" si="46"/>
        <v/>
      </c>
      <c r="Q986" s="39" t="str">
        <f t="shared" si="47"/>
        <v/>
      </c>
    </row>
    <row r="987" spans="1:17" x14ac:dyDescent="0.25">
      <c r="A987" s="14"/>
      <c r="B987" s="443"/>
      <c r="C987" s="444"/>
      <c r="D987" s="445"/>
      <c r="E987" s="446"/>
      <c r="F987" s="447"/>
      <c r="G987" s="448"/>
      <c r="H987" s="449"/>
      <c r="I987" s="14"/>
      <c r="N987" s="37" t="str">
        <f t="shared" si="45"/>
        <v/>
      </c>
      <c r="P987" s="39" t="str">
        <f t="shared" si="46"/>
        <v/>
      </c>
      <c r="Q987" s="39" t="str">
        <f t="shared" si="47"/>
        <v/>
      </c>
    </row>
    <row r="988" spans="1:17" x14ac:dyDescent="0.25">
      <c r="A988" s="14"/>
      <c r="B988" s="443"/>
      <c r="C988" s="444"/>
      <c r="D988" s="445"/>
      <c r="E988" s="446"/>
      <c r="F988" s="447"/>
      <c r="G988" s="448"/>
      <c r="H988" s="449"/>
      <c r="I988" s="14"/>
      <c r="N988" s="37" t="str">
        <f t="shared" si="45"/>
        <v/>
      </c>
      <c r="P988" s="39" t="str">
        <f t="shared" si="46"/>
        <v/>
      </c>
      <c r="Q988" s="39" t="str">
        <f t="shared" si="47"/>
        <v/>
      </c>
    </row>
    <row r="989" spans="1:17" x14ac:dyDescent="0.25">
      <c r="A989" s="14"/>
      <c r="B989" s="450"/>
      <c r="C989" s="451"/>
      <c r="D989" s="452"/>
      <c r="E989" s="453"/>
      <c r="F989" s="454"/>
      <c r="G989" s="455"/>
      <c r="H989" s="456"/>
      <c r="I989" s="14"/>
      <c r="N989" s="11" t="str">
        <f t="shared" si="45"/>
        <v/>
      </c>
      <c r="P989" s="40" t="str">
        <f t="shared" si="46"/>
        <v/>
      </c>
      <c r="Q989" s="40" t="str">
        <f t="shared" si="47"/>
        <v/>
      </c>
    </row>
    <row r="990" spans="1:17" x14ac:dyDescent="0.25">
      <c r="A990" s="14"/>
      <c r="B990" s="14"/>
      <c r="C990" s="14"/>
      <c r="D990" s="14"/>
      <c r="E990" s="14"/>
      <c r="F990" s="14"/>
      <c r="G990" s="14"/>
      <c r="H990" s="14"/>
      <c r="I990" s="14"/>
    </row>
    <row r="991" spans="1:17" hidden="1" x14ac:dyDescent="0.25"/>
    <row r="992" spans="1:17"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sheetData>
  <sheetProtection algorithmName="SHA-512" hashValue="JDM5LLZB/UEN1gyk2ZHaaQYykDHhaGyHT++XM/f87YsVy/8HipuU++rEeaiLaCE78j1jffEM5hvVeAIapO3Hmg==" saltValue="Ln19LwQunAO8YOHbzDq3YA==" spinCount="100000" sheet="1" objects="1" scenarios="1" sort="0" autoFilter="0"/>
  <autoFilter ref="B10:H15" xr:uid="{F63A44B6-6CD3-4C1D-BA35-C29B9DEDB85F}"/>
  <mergeCells count="4">
    <mergeCell ref="B2:C3"/>
    <mergeCell ref="F2:H7"/>
    <mergeCell ref="B5:D7"/>
    <mergeCell ref="P9:Q9"/>
  </mergeCells>
  <conditionalFormatting sqref="D11:D989">
    <cfRule type="expression" dxfId="78" priority="2">
      <formula>$P11="X"</formula>
    </cfRule>
  </conditionalFormatting>
  <conditionalFormatting sqref="H11:H989">
    <cfRule type="expression" dxfId="77" priority="1">
      <formula>$Q11="X"</formula>
    </cfRule>
  </conditionalFormatting>
  <dataValidations count="2">
    <dataValidation type="list" allowBlank="1" showInputMessage="1" showErrorMessage="1" sqref="G11:G989" xr:uid="{1D7EEA2C-FDE9-4AF0-A424-36282CBF4A6E}">
      <formula1>$L$4:$L$5</formula1>
    </dataValidation>
    <dataValidation type="list" allowBlank="1" showInputMessage="1" showErrorMessage="1" sqref="D11:D989" xr:uid="{8B7E3D08-9C4D-4099-B79A-63DA8DEEEF68}">
      <formula1>$L$10:$L$48</formula1>
    </dataValidation>
  </dataValidations>
  <pageMargins left="0.7" right="0.7" top="0.75" bottom="0.75" header="0.3" footer="0.3"/>
  <pageSetup paperSize="9" orientation="landscape"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D8B19-0ABA-4ECA-9015-F38247E1D78F}">
  <sheetPr>
    <tabColor rgb="FFAF240D"/>
  </sheetPr>
  <dimension ref="A1:CD1026"/>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20" style="1" customWidth="1"/>
    <col min="3" max="4" width="11.42578125" style="1" customWidth="1"/>
    <col min="5" max="5" width="12.85546875" style="1" customWidth="1"/>
    <col min="6" max="6" width="14.28515625" style="1" customWidth="1"/>
    <col min="7" max="7" width="2.85546875" style="1" customWidth="1"/>
    <col min="8" max="8" width="10" style="1" customWidth="1"/>
    <col min="9" max="9" width="2.85546875" style="1" customWidth="1"/>
    <col min="10" max="10" width="8.5703125" style="1" customWidth="1"/>
    <col min="11" max="11" width="2.85546875" style="1" customWidth="1"/>
    <col min="12" max="14" width="9.140625" style="1" hidden="1" customWidth="1"/>
    <col min="15" max="15" width="14.28515625" style="1" hidden="1" customWidth="1"/>
    <col min="16" max="16" width="2.85546875" style="1" hidden="1" customWidth="1"/>
    <col min="17" max="17" width="28.5703125" style="1" hidden="1" customWidth="1"/>
    <col min="18" max="18" width="2.85546875" style="1" hidden="1" customWidth="1"/>
    <col min="19" max="19" width="35.7109375" style="1" hidden="1" customWidth="1"/>
    <col min="20" max="20" width="2.85546875" style="1" hidden="1" customWidth="1"/>
    <col min="21" max="21" width="10.7109375" style="1" hidden="1" customWidth="1"/>
    <col min="22" max="22" width="11.42578125" style="1" hidden="1" customWidth="1"/>
    <col min="23" max="23" width="2.85546875" style="1" hidden="1" customWidth="1"/>
    <col min="24" max="27" width="9.140625" style="1" hidden="1" customWidth="1"/>
    <col min="28" max="28" width="2.85546875" style="1" hidden="1" customWidth="1"/>
    <col min="29" max="30" width="10" style="1" hidden="1" customWidth="1"/>
    <col min="31" max="31" width="2.85546875" style="1" hidden="1" customWidth="1"/>
    <col min="32" max="55" width="9.140625" style="1" hidden="1" customWidth="1"/>
    <col min="56" max="56" width="2.85546875" style="1" hidden="1" customWidth="1"/>
    <col min="57" max="16384" width="9.140625" style="1" hidden="1"/>
  </cols>
  <sheetData>
    <row r="1" spans="1:82" x14ac:dyDescent="0.25">
      <c r="A1" s="14"/>
      <c r="B1" s="14"/>
      <c r="C1" s="14"/>
      <c r="D1" s="14"/>
      <c r="E1" s="14"/>
      <c r="F1" s="14"/>
      <c r="G1" s="14"/>
      <c r="H1" s="14"/>
      <c r="I1" s="14"/>
      <c r="J1" s="14"/>
      <c r="K1" s="14"/>
    </row>
    <row r="2" spans="1:82" x14ac:dyDescent="0.25">
      <c r="A2" s="14"/>
      <c r="B2" s="766" t="s">
        <v>90</v>
      </c>
      <c r="C2" s="767"/>
      <c r="D2" s="14"/>
      <c r="E2" s="601" t="s">
        <v>95</v>
      </c>
      <c r="F2" s="602"/>
      <c r="G2" s="602"/>
      <c r="H2" s="602"/>
      <c r="I2" s="602"/>
      <c r="J2" s="603"/>
      <c r="K2" s="14"/>
      <c r="M2" s="299"/>
      <c r="O2" s="233">
        <f ca="1">SUM($O$11:$O$1025)</f>
        <v>1120.0000000000002</v>
      </c>
      <c r="BE2" s="322"/>
      <c r="BF2" s="315"/>
      <c r="BG2" s="315"/>
      <c r="BH2" s="315"/>
      <c r="BI2" s="315"/>
      <c r="BJ2" s="315"/>
      <c r="BK2" s="315"/>
      <c r="BL2" s="315"/>
      <c r="BM2" s="315"/>
      <c r="BN2" s="315"/>
      <c r="BO2" s="315"/>
      <c r="BP2" s="315"/>
      <c r="BQ2" s="315"/>
      <c r="BR2" s="315"/>
      <c r="BS2" s="315"/>
      <c r="BT2" s="315"/>
      <c r="BU2" s="315"/>
      <c r="BV2" s="315"/>
      <c r="BW2" s="315"/>
      <c r="BX2" s="315"/>
      <c r="BY2" s="315"/>
      <c r="BZ2" s="315"/>
      <c r="CA2" s="315"/>
      <c r="CB2" s="315"/>
      <c r="CC2" s="315"/>
      <c r="CD2" s="315"/>
    </row>
    <row r="3" spans="1:82" x14ac:dyDescent="0.25">
      <c r="A3" s="14"/>
      <c r="B3" s="768"/>
      <c r="C3" s="769"/>
      <c r="D3" s="14"/>
      <c r="E3" s="604"/>
      <c r="F3" s="605"/>
      <c r="G3" s="605"/>
      <c r="H3" s="605"/>
      <c r="I3" s="605"/>
      <c r="J3" s="606"/>
      <c r="K3" s="14"/>
      <c r="M3" s="38" t="s">
        <v>19</v>
      </c>
      <c r="Q3" s="23" t="s">
        <v>64</v>
      </c>
      <c r="R3" s="23"/>
      <c r="S3" s="99">
        <f ca="1">IF('J&amp;C Details'!$B$40="", YEAR(TODAY()), YEAR('J&amp;C Details'!$B$40))</f>
        <v>2019</v>
      </c>
      <c r="T3" s="86"/>
      <c r="U3" s="23" t="s">
        <v>65</v>
      </c>
      <c r="V3" s="23" t="s">
        <v>11</v>
      </c>
      <c r="X3" s="88" t="s">
        <v>66</v>
      </c>
      <c r="Y3" s="88" t="s">
        <v>67</v>
      </c>
      <c r="Z3" s="88" t="s">
        <v>68</v>
      </c>
      <c r="AA3" s="88" t="s">
        <v>69</v>
      </c>
      <c r="BE3" s="322"/>
      <c r="BF3" s="315"/>
      <c r="BG3" s="315"/>
      <c r="BH3" s="315"/>
      <c r="BI3" s="315"/>
      <c r="BJ3" s="315"/>
      <c r="BK3" s="315"/>
      <c r="BL3" s="315"/>
      <c r="BM3" s="315"/>
      <c r="BN3" s="315"/>
      <c r="BO3" s="315"/>
      <c r="BP3" s="315"/>
      <c r="BQ3" s="315"/>
      <c r="BR3" s="315"/>
      <c r="BS3" s="315"/>
      <c r="BT3" s="315"/>
      <c r="BU3" s="315"/>
      <c r="BV3" s="315"/>
      <c r="BW3" s="315"/>
      <c r="BX3" s="315"/>
      <c r="BY3" s="315"/>
      <c r="BZ3" s="315"/>
      <c r="CA3" s="315"/>
      <c r="CB3" s="315"/>
      <c r="CC3" s="315"/>
      <c r="CD3" s="315"/>
    </row>
    <row r="4" spans="1:82" x14ac:dyDescent="0.25">
      <c r="A4" s="14"/>
      <c r="B4" s="14"/>
      <c r="C4" s="14"/>
      <c r="D4" s="14"/>
      <c r="E4" s="607"/>
      <c r="F4" s="608"/>
      <c r="G4" s="608"/>
      <c r="H4" s="608"/>
      <c r="I4" s="608"/>
      <c r="J4" s="609"/>
      <c r="K4" s="14"/>
      <c r="M4" s="40" t="s">
        <v>20</v>
      </c>
      <c r="O4" s="38" t="s">
        <v>87</v>
      </c>
      <c r="Q4" s="10" t="s">
        <v>70</v>
      </c>
      <c r="S4" s="89">
        <f ca="1">IF(U4="Sat", V4+2, IF(U4="Sun", V4+1, V4))</f>
        <v>43466</v>
      </c>
      <c r="T4" s="90"/>
      <c r="U4" s="91" t="str">
        <f ca="1">TEXT(V4, "ddd")</f>
        <v>Tue</v>
      </c>
      <c r="V4" s="92">
        <f ca="1">DATE(S3, MONTH(1), DAY(1))</f>
        <v>43466</v>
      </c>
      <c r="X4" s="38" t="s">
        <v>71</v>
      </c>
      <c r="Y4" s="38">
        <v>0</v>
      </c>
      <c r="Z4" s="38">
        <v>0</v>
      </c>
      <c r="AA4" s="38">
        <v>3</v>
      </c>
      <c r="AD4" s="343" t="s">
        <v>346</v>
      </c>
      <c r="AF4" s="311">
        <f t="shared" ref="AF4:AU6" si="0">COUNTIF(AF$11:AF$1025, $AD4)</f>
        <v>0</v>
      </c>
      <c r="AG4" s="312">
        <f t="shared" si="0"/>
        <v>0</v>
      </c>
      <c r="AH4" s="312">
        <f t="shared" si="0"/>
        <v>0</v>
      </c>
      <c r="AI4" s="312">
        <f t="shared" si="0"/>
        <v>0</v>
      </c>
      <c r="AJ4" s="312">
        <f t="shared" si="0"/>
        <v>0</v>
      </c>
      <c r="AK4" s="312">
        <f t="shared" si="0"/>
        <v>0</v>
      </c>
      <c r="AL4" s="312">
        <f t="shared" si="0"/>
        <v>0</v>
      </c>
      <c r="AM4" s="312">
        <f t="shared" si="0"/>
        <v>0</v>
      </c>
      <c r="AN4" s="312">
        <f t="shared" si="0"/>
        <v>0</v>
      </c>
      <c r="AO4" s="312">
        <f t="shared" ca="1" si="0"/>
        <v>5</v>
      </c>
      <c r="AP4" s="312">
        <f t="shared" ca="1" si="0"/>
        <v>5</v>
      </c>
      <c r="AQ4" s="312">
        <f t="shared" ca="1" si="0"/>
        <v>5</v>
      </c>
      <c r="AR4" s="312">
        <f t="shared" ca="1" si="0"/>
        <v>5</v>
      </c>
      <c r="AS4" s="312">
        <f t="shared" ca="1" si="0"/>
        <v>5</v>
      </c>
      <c r="AT4" s="312">
        <f t="shared" si="0"/>
        <v>0</v>
      </c>
      <c r="AU4" s="312">
        <f t="shared" si="0"/>
        <v>0</v>
      </c>
      <c r="AV4" s="312">
        <f t="shared" ref="AG4:BC7" si="1">COUNTIF(AV$11:AV$1025, $AD4)</f>
        <v>0</v>
      </c>
      <c r="AW4" s="312">
        <f t="shared" si="1"/>
        <v>0</v>
      </c>
      <c r="AX4" s="312">
        <f t="shared" si="1"/>
        <v>0</v>
      </c>
      <c r="AY4" s="312">
        <f t="shared" si="1"/>
        <v>0</v>
      </c>
      <c r="AZ4" s="312">
        <f t="shared" si="1"/>
        <v>0</v>
      </c>
      <c r="BA4" s="312">
        <f t="shared" si="1"/>
        <v>0</v>
      </c>
      <c r="BB4" s="312">
        <f t="shared" si="1"/>
        <v>0</v>
      </c>
      <c r="BC4" s="313">
        <f t="shared" si="1"/>
        <v>0</v>
      </c>
      <c r="BE4" s="322"/>
      <c r="BF4" s="315"/>
      <c r="BG4" s="315"/>
      <c r="BH4" s="315"/>
      <c r="BI4" s="315"/>
      <c r="BJ4" s="315"/>
      <c r="BK4" s="315"/>
      <c r="BL4" s="315"/>
      <c r="BM4" s="315"/>
      <c r="BN4" s="315"/>
      <c r="BO4" s="315"/>
      <c r="BP4" s="315"/>
      <c r="BQ4" s="315"/>
      <c r="BR4" s="315"/>
      <c r="BS4" s="315"/>
      <c r="BT4" s="315"/>
      <c r="BU4" s="315"/>
      <c r="BV4" s="315"/>
      <c r="BW4" s="315"/>
      <c r="BX4" s="315"/>
      <c r="BY4" s="315"/>
      <c r="BZ4" s="315"/>
      <c r="CA4" s="315"/>
      <c r="CB4" s="315"/>
      <c r="CC4" s="315"/>
      <c r="CD4" s="315"/>
    </row>
    <row r="5" spans="1:82" x14ac:dyDescent="0.25">
      <c r="A5" s="14"/>
      <c r="B5" s="14"/>
      <c r="C5" s="14"/>
      <c r="D5" s="14"/>
      <c r="E5" s="14"/>
      <c r="F5" s="14"/>
      <c r="G5" s="14"/>
      <c r="H5" s="14"/>
      <c r="I5" s="14"/>
      <c r="J5" s="14"/>
      <c r="K5" s="14"/>
      <c r="O5" s="40" t="s">
        <v>88</v>
      </c>
      <c r="Q5" s="37" t="s">
        <v>72</v>
      </c>
      <c r="S5" s="93">
        <f ca="1">V5-INDEX(AA4:AA10, MATCH(U5, X4:X10, 0))</f>
        <v>43574</v>
      </c>
      <c r="T5" s="90"/>
      <c r="U5" s="94" t="str">
        <f t="shared" ref="U5:U6" ca="1" si="2">TEXT(V5, "ddd")</f>
        <v>Sun</v>
      </c>
      <c r="V5" s="95">
        <f ca="1">DATE(YEAR(V4),MONTH(DATE(YEAR(V4),MONTH(1),DAY(1)))+((INT(((MOD((19*(MOD(YEAR(V4),19))+(INT(YEAR(V4)/100))-(INT(INT(YEAR(V4)/100)/4))-(INT(((INT(YEAR(V4)/100))-(INT(((INT(YEAR(V4)/100))+8)/25))+1)/3))+15),30))+(MOD((32+2*(MOD(INT(YEAR(V4)/100),4))+2*(INT((MOD(YEAR(V4),100))/4))-(MOD((19*(MOD(YEAR(V4),19))+(INT(YEAR(V4)/100))-(INT(INT(YEAR(V4)/100)/4))-(INT(((INT(YEAR(V4)/100))-(INT(((INT(YEAR(V4)/100))+8)/25))+1)/3))+15),30))-(MOD((MOD(YEAR(V4),100)),4))),7))-7*(INT(((MOD(YEAR(V4),19))+11*(MOD((19*(MOD(YEAR(V4),19))+(INT(YEAR(V4)/100))-(INT(INT(YEAR(V4)/100)/4))-(INT(((INT(YEAR(V4)/100))-(INT(((INT(YEAR(V4)/100))+8)/25))+1)/3))+15),30))+22*(MOD((32+2*(MOD(INT(YEAR(V4)/100),4))+2*(INT((MOD(YEAR(V4),100))/4))-(MOD((19*(MOD(YEAR(V4),19))+(INT(YEAR(V4)/100))-(INT(INT(YEAR(V4)/100)/4))-(INT(((INT(YEAR(V4)/100))-(INT(((INT(YEAR(V4)/100))+8)/25))+1)/3))+15),30))-(MOD((MOD(YEAR(V4),100)),4))),7)))/451))+114)/31))-1),DAY(DATE(YEAR(V4),MONTH(1),DAY(1)))+(((MOD(((MOD((19*(MOD(YEAR(V4),19))+(INT(YEAR(V4)/100))-(INT(INT(YEAR(V4)/100)/4))-(INT(((INT(YEAR(V4)/100))-(INT(((INT(YEAR(V4)/100))+8)/25))+1)/3))+15),30))+(MOD((32+2*(MOD(INT(YEAR(V4)/100),4))+2*(INT((MOD(YEAR(V4),100))/4))-(MOD((19*(MOD(YEAR(V4),19))+(INT(YEAR(V4)/100))-(INT(INT(YEAR(V4)/100)/4))-(INT(((INT(YEAR(V4)/100))-(INT(((INT(YEAR(V4)/100))+8)/25))+1)/3))+15),30))-(MOD((MOD(YEAR(V4),100)),4))),7))-7*(INT(((MOD(YEAR(V4),19))+11*(MOD((19*(MOD(YEAR(V4),19))+(INT(YEAR(V4)/100))-(INT(INT(YEAR(V4)/100)/4))-(INT(((INT(YEAR(V4)/100))-(INT(((INT(YEAR(V4)/100))+8)/25))+1)/3))+15),30))+22*(MOD((32+2*(MOD(INT(YEAR(V4)/100),4))+2*(INT((MOD(YEAR(V4),100))/4))-(MOD((19*(MOD(YEAR(V4),19))+(INT(YEAR(V4)/100))-(INT(INT(YEAR(V4)/100)/4))-(INT(((INT(YEAR(V4)/100))-(INT(((INT(YEAR(V4)/100))+8)/25))+1)/3))+15),30))-(MOD((MOD(YEAR(V4),100)),4))),7)))/451))+114),31))+1)-1))</f>
        <v>43576</v>
      </c>
      <c r="X5" s="39" t="s">
        <v>73</v>
      </c>
      <c r="Y5" s="39">
        <v>1</v>
      </c>
      <c r="Z5" s="39">
        <v>6</v>
      </c>
      <c r="AA5" s="39">
        <v>4</v>
      </c>
      <c r="AD5" s="343" t="s">
        <v>347</v>
      </c>
      <c r="AF5" s="314">
        <f t="shared" si="0"/>
        <v>0</v>
      </c>
      <c r="AG5" s="315">
        <f t="shared" si="1"/>
        <v>0</v>
      </c>
      <c r="AH5" s="315">
        <f t="shared" si="1"/>
        <v>0</v>
      </c>
      <c r="AI5" s="315">
        <f t="shared" si="1"/>
        <v>0</v>
      </c>
      <c r="AJ5" s="315">
        <f t="shared" si="1"/>
        <v>0</v>
      </c>
      <c r="AK5" s="315">
        <f t="shared" si="1"/>
        <v>0</v>
      </c>
      <c r="AL5" s="315">
        <f t="shared" si="1"/>
        <v>0</v>
      </c>
      <c r="AM5" s="315">
        <f t="shared" si="1"/>
        <v>0</v>
      </c>
      <c r="AN5" s="315">
        <f t="shared" si="1"/>
        <v>0</v>
      </c>
      <c r="AO5" s="315">
        <f t="shared" ca="1" si="1"/>
        <v>0</v>
      </c>
      <c r="AP5" s="315">
        <f t="shared" ca="1" si="1"/>
        <v>0</v>
      </c>
      <c r="AQ5" s="315">
        <f t="shared" ca="1" si="1"/>
        <v>0</v>
      </c>
      <c r="AR5" s="315">
        <f t="shared" ca="1" si="1"/>
        <v>0</v>
      </c>
      <c r="AS5" s="315">
        <f t="shared" ca="1" si="1"/>
        <v>0</v>
      </c>
      <c r="AT5" s="315">
        <f t="shared" si="1"/>
        <v>0</v>
      </c>
      <c r="AU5" s="315">
        <f t="shared" si="1"/>
        <v>0</v>
      </c>
      <c r="AV5" s="315">
        <f t="shared" si="1"/>
        <v>0</v>
      </c>
      <c r="AW5" s="315">
        <f t="shared" si="1"/>
        <v>0</v>
      </c>
      <c r="AX5" s="315">
        <f t="shared" si="1"/>
        <v>0</v>
      </c>
      <c r="AY5" s="315">
        <f t="shared" si="1"/>
        <v>0</v>
      </c>
      <c r="AZ5" s="315">
        <f t="shared" si="1"/>
        <v>0</v>
      </c>
      <c r="BA5" s="315">
        <f t="shared" si="1"/>
        <v>0</v>
      </c>
      <c r="BB5" s="315">
        <f t="shared" si="1"/>
        <v>0</v>
      </c>
      <c r="BC5" s="316">
        <f t="shared" si="1"/>
        <v>0</v>
      </c>
      <c r="BE5" s="322"/>
      <c r="BF5" s="315"/>
      <c r="BG5" s="315"/>
      <c r="BH5" s="315"/>
      <c r="BI5" s="315"/>
      <c r="BJ5" s="315"/>
      <c r="BK5" s="315"/>
      <c r="BL5" s="315"/>
      <c r="BM5" s="315"/>
      <c r="BN5" s="315"/>
      <c r="BO5" s="315"/>
      <c r="BP5" s="315"/>
      <c r="BQ5" s="315"/>
      <c r="BR5" s="315"/>
      <c r="BS5" s="315"/>
      <c r="BT5" s="315"/>
      <c r="BU5" s="315"/>
      <c r="BV5" s="315"/>
      <c r="BW5" s="315"/>
      <c r="BX5" s="315"/>
      <c r="BY5" s="315"/>
      <c r="BZ5" s="315"/>
      <c r="CA5" s="315"/>
      <c r="CB5" s="315"/>
      <c r="CC5" s="315"/>
      <c r="CD5" s="315"/>
    </row>
    <row r="6" spans="1:82" ht="15" customHeight="1" x14ac:dyDescent="0.25">
      <c r="A6" s="14"/>
      <c r="B6" s="14"/>
      <c r="C6" s="782" t="s">
        <v>92</v>
      </c>
      <c r="D6" s="782" t="s">
        <v>93</v>
      </c>
      <c r="E6" s="782" t="s">
        <v>94</v>
      </c>
      <c r="F6" s="601" t="s">
        <v>91</v>
      </c>
      <c r="G6" s="602"/>
      <c r="H6" s="602"/>
      <c r="I6" s="602"/>
      <c r="J6" s="603"/>
      <c r="K6" s="14"/>
      <c r="Q6" s="37" t="s">
        <v>74</v>
      </c>
      <c r="S6" s="93">
        <f ca="1">S5+3</f>
        <v>43577</v>
      </c>
      <c r="T6" s="90"/>
      <c r="U6" s="94" t="str">
        <f t="shared" ca="1" si="2"/>
        <v>Sun</v>
      </c>
      <c r="V6" s="95">
        <f ca="1">V5</f>
        <v>43576</v>
      </c>
      <c r="X6" s="39" t="s">
        <v>75</v>
      </c>
      <c r="Y6" s="39">
        <v>2</v>
      </c>
      <c r="Z6" s="39">
        <v>5</v>
      </c>
      <c r="AA6" s="39">
        <v>5</v>
      </c>
      <c r="AD6" s="343" t="str">
        <f>$O4</f>
        <v>WE</v>
      </c>
      <c r="AF6" s="314">
        <f t="shared" si="0"/>
        <v>0</v>
      </c>
      <c r="AG6" s="315">
        <f t="shared" si="1"/>
        <v>0</v>
      </c>
      <c r="AH6" s="315">
        <f t="shared" si="1"/>
        <v>0</v>
      </c>
      <c r="AI6" s="315">
        <f t="shared" si="1"/>
        <v>0</v>
      </c>
      <c r="AJ6" s="315">
        <f t="shared" si="1"/>
        <v>0</v>
      </c>
      <c r="AK6" s="315">
        <f t="shared" si="1"/>
        <v>0</v>
      </c>
      <c r="AL6" s="315">
        <f t="shared" si="1"/>
        <v>0</v>
      </c>
      <c r="AM6" s="315">
        <f t="shared" si="1"/>
        <v>0</v>
      </c>
      <c r="AN6" s="315">
        <f t="shared" si="1"/>
        <v>0</v>
      </c>
      <c r="AO6" s="315">
        <f t="shared" ca="1" si="1"/>
        <v>0</v>
      </c>
      <c r="AP6" s="315">
        <f t="shared" ca="1" si="1"/>
        <v>1</v>
      </c>
      <c r="AQ6" s="315">
        <f t="shared" ca="1" si="1"/>
        <v>1</v>
      </c>
      <c r="AR6" s="315">
        <f t="shared" ca="1" si="1"/>
        <v>0</v>
      </c>
      <c r="AS6" s="315">
        <f t="shared" ca="1" si="1"/>
        <v>0</v>
      </c>
      <c r="AT6" s="315">
        <f t="shared" si="1"/>
        <v>0</v>
      </c>
      <c r="AU6" s="315">
        <f t="shared" si="1"/>
        <v>0</v>
      </c>
      <c r="AV6" s="315">
        <f t="shared" si="1"/>
        <v>0</v>
      </c>
      <c r="AW6" s="315">
        <f t="shared" si="1"/>
        <v>0</v>
      </c>
      <c r="AX6" s="315">
        <f t="shared" si="1"/>
        <v>0</v>
      </c>
      <c r="AY6" s="315">
        <f t="shared" si="1"/>
        <v>0</v>
      </c>
      <c r="AZ6" s="315">
        <f t="shared" si="1"/>
        <v>0</v>
      </c>
      <c r="BA6" s="315">
        <f t="shared" si="1"/>
        <v>0</v>
      </c>
      <c r="BB6" s="315">
        <f t="shared" si="1"/>
        <v>0</v>
      </c>
      <c r="BC6" s="316">
        <f t="shared" si="1"/>
        <v>0</v>
      </c>
      <c r="BE6" s="322"/>
      <c r="BF6" s="315"/>
      <c r="BG6" s="315"/>
      <c r="BH6" s="315"/>
      <c r="BI6" s="315"/>
      <c r="BJ6" s="315"/>
      <c r="BK6" s="315"/>
      <c r="BL6" s="315"/>
      <c r="BM6" s="315"/>
      <c r="BN6" s="315"/>
      <c r="BO6" s="315"/>
      <c r="BP6" s="315"/>
      <c r="BQ6" s="315"/>
      <c r="BR6" s="315"/>
      <c r="BS6" s="315"/>
      <c r="BT6" s="315"/>
      <c r="BU6" s="315"/>
      <c r="BV6" s="315"/>
      <c r="BW6" s="315"/>
      <c r="BX6" s="315"/>
      <c r="BY6" s="315"/>
      <c r="BZ6" s="315"/>
      <c r="CA6" s="315"/>
      <c r="CB6" s="315"/>
      <c r="CC6" s="315"/>
      <c r="CD6" s="315"/>
    </row>
    <row r="7" spans="1:82" x14ac:dyDescent="0.25">
      <c r="A7" s="14"/>
      <c r="B7" s="14"/>
      <c r="C7" s="783"/>
      <c r="D7" s="783"/>
      <c r="E7" s="783"/>
      <c r="F7" s="607"/>
      <c r="G7" s="608"/>
      <c r="H7" s="608"/>
      <c r="I7" s="608"/>
      <c r="J7" s="609"/>
      <c r="K7" s="14"/>
      <c r="N7" s="185" t="s">
        <v>212</v>
      </c>
      <c r="O7" s="260">
        <f>'J&amp;C Details'!$S$52</f>
        <v>50</v>
      </c>
      <c r="Q7" s="37" t="s">
        <v>76</v>
      </c>
      <c r="S7" s="93">
        <f ca="1">V7+INDEX(Z4:Z10, MATCH(U7, X4:X10, 0))</f>
        <v>43591</v>
      </c>
      <c r="T7" s="90"/>
      <c r="U7" s="94" t="str">
        <f ca="1">TEXT(V7, "ddd")</f>
        <v>Wed</v>
      </c>
      <c r="V7" s="95">
        <f ca="1">DATE(S3, 5, 1)</f>
        <v>43586</v>
      </c>
      <c r="X7" s="39" t="s">
        <v>77</v>
      </c>
      <c r="Y7" s="39">
        <v>3</v>
      </c>
      <c r="Z7" s="39">
        <v>4</v>
      </c>
      <c r="AA7" s="39">
        <v>6</v>
      </c>
      <c r="AD7" s="343" t="str">
        <f>$O5</f>
        <v>BH</v>
      </c>
      <c r="AF7" s="302">
        <f>COUNTIF(AF$11:AF$1025, $AD7)</f>
        <v>0</v>
      </c>
      <c r="AG7" s="303">
        <f t="shared" si="1"/>
        <v>0</v>
      </c>
      <c r="AH7" s="303">
        <f t="shared" si="1"/>
        <v>0</v>
      </c>
      <c r="AI7" s="303">
        <f t="shared" si="1"/>
        <v>0</v>
      </c>
      <c r="AJ7" s="303">
        <f t="shared" si="1"/>
        <v>0</v>
      </c>
      <c r="AK7" s="303">
        <f t="shared" si="1"/>
        <v>0</v>
      </c>
      <c r="AL7" s="303">
        <f t="shared" si="1"/>
        <v>0</v>
      </c>
      <c r="AM7" s="303">
        <f t="shared" si="1"/>
        <v>0</v>
      </c>
      <c r="AN7" s="303">
        <f t="shared" si="1"/>
        <v>0</v>
      </c>
      <c r="AO7" s="303">
        <f t="shared" ca="1" si="1"/>
        <v>0</v>
      </c>
      <c r="AP7" s="303">
        <f t="shared" ca="1" si="1"/>
        <v>0</v>
      </c>
      <c r="AQ7" s="303">
        <f t="shared" ca="1" si="1"/>
        <v>0</v>
      </c>
      <c r="AR7" s="303">
        <f t="shared" ca="1" si="1"/>
        <v>0</v>
      </c>
      <c r="AS7" s="303">
        <f t="shared" ca="1" si="1"/>
        <v>0</v>
      </c>
      <c r="AT7" s="303">
        <f t="shared" si="1"/>
        <v>0</v>
      </c>
      <c r="AU7" s="303">
        <f t="shared" si="1"/>
        <v>0</v>
      </c>
      <c r="AV7" s="303">
        <f t="shared" si="1"/>
        <v>0</v>
      </c>
      <c r="AW7" s="303">
        <f t="shared" si="1"/>
        <v>0</v>
      </c>
      <c r="AX7" s="303">
        <f t="shared" si="1"/>
        <v>0</v>
      </c>
      <c r="AY7" s="303">
        <f t="shared" si="1"/>
        <v>0</v>
      </c>
      <c r="AZ7" s="303">
        <f t="shared" si="1"/>
        <v>0</v>
      </c>
      <c r="BA7" s="303">
        <f t="shared" si="1"/>
        <v>0</v>
      </c>
      <c r="BB7" s="303">
        <f t="shared" si="1"/>
        <v>0</v>
      </c>
      <c r="BC7" s="304">
        <f t="shared" si="1"/>
        <v>0</v>
      </c>
      <c r="BE7" s="322"/>
      <c r="BF7" s="315"/>
      <c r="BG7" s="315"/>
      <c r="BH7" s="315"/>
      <c r="BI7" s="315"/>
      <c r="BJ7" s="315"/>
      <c r="BK7" s="315"/>
      <c r="BL7" s="315"/>
      <c r="BM7" s="315"/>
      <c r="BN7" s="315"/>
      <c r="BO7" s="315"/>
      <c r="BP7" s="315"/>
      <c r="BQ7" s="315"/>
      <c r="BR7" s="315"/>
      <c r="BS7" s="315"/>
      <c r="BT7" s="315"/>
      <c r="BU7" s="315"/>
      <c r="BV7" s="315"/>
      <c r="BW7" s="315"/>
      <c r="BX7" s="315"/>
      <c r="BY7" s="315"/>
      <c r="BZ7" s="315"/>
      <c r="CA7" s="315"/>
      <c r="CB7" s="315"/>
      <c r="CC7" s="315"/>
      <c r="CD7" s="315"/>
    </row>
    <row r="8" spans="1:82" x14ac:dyDescent="0.25">
      <c r="A8" s="14"/>
      <c r="B8" s="14"/>
      <c r="C8" s="70" t="s">
        <v>29</v>
      </c>
      <c r="D8" s="70" t="s">
        <v>29</v>
      </c>
      <c r="E8" s="70" t="s">
        <v>45</v>
      </c>
      <c r="F8" s="14"/>
      <c r="G8" s="14"/>
      <c r="H8" s="14"/>
      <c r="I8" s="14"/>
      <c r="J8" s="14"/>
      <c r="K8" s="14"/>
      <c r="N8" s="185" t="s">
        <v>215</v>
      </c>
      <c r="O8" s="260">
        <f>'J&amp;C Details'!$S$54</f>
        <v>80</v>
      </c>
      <c r="Q8" s="37" t="s">
        <v>78</v>
      </c>
      <c r="S8" s="93">
        <f ca="1">V8-INDEX(Y4:Y10, MATCH(U8, X4:X10, 0))</f>
        <v>43612</v>
      </c>
      <c r="T8" s="90"/>
      <c r="U8" s="94" t="str">
        <f ca="1">TEXT(V8, "ddd")</f>
        <v>Fri</v>
      </c>
      <c r="V8" s="95">
        <f ca="1">DATE(S3, 5, 31)</f>
        <v>43616</v>
      </c>
      <c r="X8" s="39" t="s">
        <v>79</v>
      </c>
      <c r="Y8" s="39">
        <v>4</v>
      </c>
      <c r="Z8" s="39">
        <v>3</v>
      </c>
      <c r="AA8" s="39">
        <v>0</v>
      </c>
      <c r="BE8" s="322"/>
      <c r="BF8" s="315"/>
      <c r="BG8" s="315"/>
      <c r="BH8" s="315"/>
      <c r="BI8" s="315"/>
      <c r="BJ8" s="315"/>
      <c r="BK8" s="315"/>
      <c r="BL8" s="315"/>
      <c r="BM8" s="315"/>
      <c r="BN8" s="315"/>
      <c r="BO8" s="315"/>
      <c r="BP8" s="315"/>
      <c r="BQ8" s="315"/>
      <c r="BR8" s="315"/>
      <c r="BS8" s="315"/>
      <c r="BT8" s="315"/>
      <c r="BU8" s="315"/>
      <c r="BV8" s="315"/>
      <c r="BW8" s="315"/>
      <c r="BX8" s="315"/>
      <c r="BY8" s="315"/>
      <c r="BZ8" s="315"/>
      <c r="CA8" s="315"/>
      <c r="CB8" s="315"/>
      <c r="CC8" s="315"/>
      <c r="CD8" s="315"/>
    </row>
    <row r="9" spans="1:82" x14ac:dyDescent="0.25">
      <c r="A9" s="14"/>
      <c r="B9" s="65" t="s">
        <v>11</v>
      </c>
      <c r="C9" s="74" t="s">
        <v>44</v>
      </c>
      <c r="D9" s="74" t="s">
        <v>61</v>
      </c>
      <c r="E9" s="74" t="s">
        <v>62</v>
      </c>
      <c r="F9" s="87" t="s">
        <v>63</v>
      </c>
      <c r="G9" s="14"/>
      <c r="H9" s="104" t="s">
        <v>89</v>
      </c>
      <c r="I9" s="14"/>
      <c r="J9" s="104" t="s">
        <v>86</v>
      </c>
      <c r="K9" s="14"/>
      <c r="N9" s="185" t="s">
        <v>216</v>
      </c>
      <c r="O9" s="260">
        <f>'J&amp;C Details'!$S$53</f>
        <v>60</v>
      </c>
      <c r="Q9" s="37" t="s">
        <v>80</v>
      </c>
      <c r="S9" s="93">
        <f ca="1">V9-INDEX(Y4:Y10, MATCH(U9, X4:X10, 0))</f>
        <v>43703</v>
      </c>
      <c r="T9" s="90"/>
      <c r="U9" s="94" t="str">
        <f ca="1">TEXT(V9, "ddd")</f>
        <v>Sat</v>
      </c>
      <c r="V9" s="95">
        <f ca="1">DATE(S3, 8, 31)</f>
        <v>43708</v>
      </c>
      <c r="X9" s="39" t="s">
        <v>81</v>
      </c>
      <c r="Y9" s="39">
        <v>5</v>
      </c>
      <c r="Z9" s="39">
        <v>2</v>
      </c>
      <c r="AA9" s="39">
        <v>1</v>
      </c>
      <c r="AF9" s="334">
        <v>0</v>
      </c>
      <c r="AG9" s="71">
        <v>4.1666666666666664E-2</v>
      </c>
      <c r="AH9" s="71">
        <v>8.3333333333333329E-2</v>
      </c>
      <c r="AI9" s="71">
        <v>0.125</v>
      </c>
      <c r="AJ9" s="71">
        <v>0.16666666666666666</v>
      </c>
      <c r="AK9" s="71">
        <v>0.20833333333333331</v>
      </c>
      <c r="AL9" s="71">
        <v>0.24999999999999997</v>
      </c>
      <c r="AM9" s="71">
        <v>0.29166666666666663</v>
      </c>
      <c r="AN9" s="71">
        <v>0.33333333333333331</v>
      </c>
      <c r="AO9" s="71">
        <v>0.375</v>
      </c>
      <c r="AP9" s="71">
        <v>0.41666666666666669</v>
      </c>
      <c r="AQ9" s="71">
        <v>0.45833333333333337</v>
      </c>
      <c r="AR9" s="71">
        <v>0.5</v>
      </c>
      <c r="AS9" s="71">
        <v>0.54166666666666663</v>
      </c>
      <c r="AT9" s="71">
        <v>0.58333333333333326</v>
      </c>
      <c r="AU9" s="71">
        <v>0.62499999999999989</v>
      </c>
      <c r="AV9" s="71">
        <v>0.66666666666666652</v>
      </c>
      <c r="AW9" s="71">
        <v>0.70833333333333315</v>
      </c>
      <c r="AX9" s="71">
        <v>0.74999999999999978</v>
      </c>
      <c r="AY9" s="71">
        <v>0.79166666666666641</v>
      </c>
      <c r="AZ9" s="71">
        <v>0.83333333333333304</v>
      </c>
      <c r="BA9" s="71">
        <v>0.87499999999999967</v>
      </c>
      <c r="BB9" s="71">
        <v>0.9166666666666663</v>
      </c>
      <c r="BC9" s="335">
        <v>0.95833333333333293</v>
      </c>
      <c r="BD9" s="333"/>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
    </row>
    <row r="10" spans="1:82" x14ac:dyDescent="0.25">
      <c r="A10" s="14"/>
      <c r="B10" s="31"/>
      <c r="C10" s="45"/>
      <c r="D10" s="45"/>
      <c r="E10" s="45"/>
      <c r="F10" s="418"/>
      <c r="G10" s="14"/>
      <c r="H10" s="8"/>
      <c r="I10" s="14"/>
      <c r="J10" s="8"/>
      <c r="K10" s="14"/>
      <c r="M10" s="23" t="s">
        <v>89</v>
      </c>
      <c r="O10" s="23" t="s">
        <v>214</v>
      </c>
      <c r="Q10" s="37" t="s">
        <v>82</v>
      </c>
      <c r="S10" s="93">
        <f ca="1">IF(OR(U10="Sat", U10="Sun"), V10+INDEX(Z4:Z10, MATCH(U10, X4:X10, 0)), V10)</f>
        <v>43824</v>
      </c>
      <c r="T10" s="90"/>
      <c r="U10" s="39" t="str">
        <f t="shared" ref="U10:U11" ca="1" si="3">TEXT(V10, "ddd")</f>
        <v>Wed</v>
      </c>
      <c r="V10" s="95">
        <f ca="1">DATE(S3, 12, 25)</f>
        <v>43824</v>
      </c>
      <c r="X10" s="40" t="s">
        <v>83</v>
      </c>
      <c r="Y10" s="40">
        <v>6</v>
      </c>
      <c r="Z10" s="40">
        <v>1</v>
      </c>
      <c r="AA10" s="40">
        <v>2</v>
      </c>
      <c r="AC10" s="23" t="s">
        <v>344</v>
      </c>
      <c r="AD10" s="23" t="s">
        <v>345</v>
      </c>
      <c r="AF10" s="336">
        <v>4.1666666666666664E-2</v>
      </c>
      <c r="AG10" s="73">
        <v>8.3333333333333329E-2</v>
      </c>
      <c r="AH10" s="73">
        <v>0.125</v>
      </c>
      <c r="AI10" s="73">
        <v>0.16666666666666666</v>
      </c>
      <c r="AJ10" s="73">
        <v>0.20833333333333331</v>
      </c>
      <c r="AK10" s="73">
        <v>0.24999999999999997</v>
      </c>
      <c r="AL10" s="73">
        <v>0.29166666666666663</v>
      </c>
      <c r="AM10" s="73">
        <v>0.33333333333333331</v>
      </c>
      <c r="AN10" s="73">
        <v>0.375</v>
      </c>
      <c r="AO10" s="73">
        <v>0.41666666666666669</v>
      </c>
      <c r="AP10" s="73">
        <v>0.45833333333333337</v>
      </c>
      <c r="AQ10" s="73">
        <v>0.5</v>
      </c>
      <c r="AR10" s="73">
        <v>0.54166666666666663</v>
      </c>
      <c r="AS10" s="73">
        <v>0.58333333333333326</v>
      </c>
      <c r="AT10" s="73">
        <v>0.62499999999999989</v>
      </c>
      <c r="AU10" s="73">
        <v>0.66666666666666652</v>
      </c>
      <c r="AV10" s="73">
        <v>0.70833333333333315</v>
      </c>
      <c r="AW10" s="73">
        <v>0.74999999999999978</v>
      </c>
      <c r="AX10" s="73">
        <v>0.79166666666666641</v>
      </c>
      <c r="AY10" s="73">
        <v>0.83333333333333304</v>
      </c>
      <c r="AZ10" s="73">
        <v>0.87499999999999967</v>
      </c>
      <c r="BA10" s="73">
        <v>0.9166666666666663</v>
      </c>
      <c r="BB10" s="73">
        <v>0.95833333333333293</v>
      </c>
      <c r="BC10" s="337">
        <v>0.99930555555555556</v>
      </c>
      <c r="BD10" s="333"/>
      <c r="BE10" s="348" t="s">
        <v>65</v>
      </c>
      <c r="BF10" s="348" t="s">
        <v>86</v>
      </c>
      <c r="BG10" s="348" t="s">
        <v>355</v>
      </c>
      <c r="BH10" s="72"/>
      <c r="BI10" s="72"/>
      <c r="BJ10" s="72"/>
      <c r="BK10" s="72"/>
      <c r="BL10" s="72"/>
      <c r="BM10" s="72"/>
      <c r="BN10" s="72"/>
      <c r="BO10" s="72"/>
      <c r="BP10" s="72"/>
      <c r="BQ10" s="72"/>
      <c r="BR10" s="72"/>
      <c r="BS10" s="72"/>
      <c r="BT10" s="72"/>
      <c r="BU10" s="72"/>
      <c r="BV10" s="72"/>
      <c r="BW10" s="72"/>
      <c r="BX10" s="72"/>
      <c r="BY10" s="72"/>
      <c r="BZ10" s="72"/>
      <c r="CA10" s="72"/>
      <c r="CB10" s="72"/>
      <c r="CC10" s="72"/>
      <c r="CD10" s="7"/>
    </row>
    <row r="11" spans="1:82" x14ac:dyDescent="0.25">
      <c r="A11" s="14"/>
      <c r="B11" s="108">
        <v>43480</v>
      </c>
      <c r="C11" s="109">
        <v>0.375</v>
      </c>
      <c r="D11" s="109">
        <v>0.58333333333333337</v>
      </c>
      <c r="E11" s="110">
        <v>4.1666666666666664E-2</v>
      </c>
      <c r="F11" s="124"/>
      <c r="G11" s="14"/>
      <c r="H11" s="105">
        <f>IF(OR($C11="", $D11=""), "", $D11-$C11-$E11)</f>
        <v>0.16666666666666671</v>
      </c>
      <c r="I11" s="14"/>
      <c r="J11" s="38" t="str">
        <f ca="1">IF($B11="", "", IF(OR(TEXT($B11, "ddd")="sat", TEXT($B11, "ddd")="sun"), $O$4, IF(COUNTIF($S$50:$S$89, $B11)&gt;0, $O$5, "")))</f>
        <v/>
      </c>
      <c r="K11" s="14"/>
      <c r="M11" s="105">
        <f>IF($F11=$M$3, 0, $H11)</f>
        <v>0.16666666666666671</v>
      </c>
      <c r="O11" s="126">
        <f ca="1">IF($H11="", "", IF($F11=$M$3, 0, IF($J11=$O$4, $O$9*$H11*24, IF($J11=$O$5, $O$8*$H11*24, IF($J11="", $O$7*$H11*24, "")))))</f>
        <v>200.00000000000006</v>
      </c>
      <c r="Q11" s="11" t="s">
        <v>84</v>
      </c>
      <c r="S11" s="96">
        <f ca="1">IF(U10="Sat", S10+1, IF(U11="Sat", V11+INDEX(Z4:Z10, MATCH(U11, X4:X10, 0)), V11))</f>
        <v>43825</v>
      </c>
      <c r="T11" s="90"/>
      <c r="U11" s="40" t="str">
        <f t="shared" ca="1" si="3"/>
        <v>Thu</v>
      </c>
      <c r="V11" s="97">
        <f ca="1">DATE(S3, 12, 26)</f>
        <v>43825</v>
      </c>
      <c r="AC11" s="317">
        <f>IF($C11="", "", _xlfn.FLOOR.MATH($C11, 1/24))</f>
        <v>0.375</v>
      </c>
      <c r="AD11" s="319">
        <f>IF($D11="", "", _xlfn.CEILING.MATH($D11, 1/24))</f>
        <v>0.58333333333333326</v>
      </c>
      <c r="AF11" s="311">
        <f>IF(AND(AF$9&gt;=$AC11, AF$10&lt;=$AD11), IF($F11=$M$3, $AD$5, IF($J11="", $AD$4, $J11)), 0)</f>
        <v>0</v>
      </c>
      <c r="AG11" s="312">
        <f t="shared" ref="AG11:AV26" si="4">IF(AND(AG$9&gt;=$AC11, AG$10&lt;=$AD11), IF($F11=$M$3, $AD$5, IF($J11="", $AD$4, $J11)), 0)</f>
        <v>0</v>
      </c>
      <c r="AH11" s="312">
        <f t="shared" si="4"/>
        <v>0</v>
      </c>
      <c r="AI11" s="312">
        <f t="shared" si="4"/>
        <v>0</v>
      </c>
      <c r="AJ11" s="312">
        <f t="shared" si="4"/>
        <v>0</v>
      </c>
      <c r="AK11" s="312">
        <f t="shared" si="4"/>
        <v>0</v>
      </c>
      <c r="AL11" s="312">
        <f t="shared" si="4"/>
        <v>0</v>
      </c>
      <c r="AM11" s="312">
        <f t="shared" si="4"/>
        <v>0</v>
      </c>
      <c r="AN11" s="312">
        <f t="shared" si="4"/>
        <v>0</v>
      </c>
      <c r="AO11" s="312" t="str">
        <f t="shared" ca="1" si="4"/>
        <v>NH</v>
      </c>
      <c r="AP11" s="312" t="str">
        <f t="shared" ca="1" si="4"/>
        <v>NH</v>
      </c>
      <c r="AQ11" s="312" t="str">
        <f t="shared" ca="1" si="4"/>
        <v>NH</v>
      </c>
      <c r="AR11" s="312" t="str">
        <f t="shared" ca="1" si="4"/>
        <v>NH</v>
      </c>
      <c r="AS11" s="312" t="str">
        <f t="shared" ca="1" si="4"/>
        <v>NH</v>
      </c>
      <c r="AT11" s="312">
        <f t="shared" si="4"/>
        <v>0</v>
      </c>
      <c r="AU11" s="312">
        <f t="shared" si="4"/>
        <v>0</v>
      </c>
      <c r="AV11" s="312">
        <f t="shared" si="4"/>
        <v>0</v>
      </c>
      <c r="AW11" s="312">
        <f t="shared" ref="AW11:BC26" si="5">IF(AND(AW$9&gt;=$AC11, AW$10&lt;=$AD11), IF($F11=$M$3, $AD$5, IF($J11="", $AD$4, $J11)), 0)</f>
        <v>0</v>
      </c>
      <c r="AX11" s="312">
        <f t="shared" si="5"/>
        <v>0</v>
      </c>
      <c r="AY11" s="312">
        <f t="shared" si="5"/>
        <v>0</v>
      </c>
      <c r="AZ11" s="312">
        <f t="shared" si="5"/>
        <v>0</v>
      </c>
      <c r="BA11" s="312">
        <f t="shared" si="5"/>
        <v>0</v>
      </c>
      <c r="BB11" s="312">
        <f t="shared" si="5"/>
        <v>0</v>
      </c>
      <c r="BC11" s="313">
        <f t="shared" si="5"/>
        <v>0</v>
      </c>
      <c r="BE11" s="38" t="str">
        <f>IF(OR($B11="", $H11=""), "", TEXT($B11, "ddd"))</f>
        <v>Tue</v>
      </c>
      <c r="BF11" s="38" t="str">
        <f ca="1">IF($BE11="", "", IF($F11=$M$3, $AD$5, IF($J11="", $AD$4, $J11)))</f>
        <v>NH</v>
      </c>
      <c r="BG11" s="38" t="str">
        <f ca="1">IF(OR($BE11="", $BF11=""), "", CONCATENATE($BE11, " - ", $BF11))</f>
        <v>Tue - NH</v>
      </c>
      <c r="BH11" s="315"/>
      <c r="BI11" s="315"/>
      <c r="BJ11" s="315"/>
      <c r="BK11" s="315"/>
      <c r="BL11" s="315"/>
      <c r="BM11" s="315"/>
      <c r="BN11" s="315"/>
      <c r="BO11" s="315"/>
      <c r="BP11" s="315"/>
      <c r="BQ11" s="315"/>
      <c r="BR11" s="315"/>
      <c r="BS11" s="315"/>
      <c r="BT11" s="315"/>
      <c r="BU11" s="315"/>
      <c r="BV11" s="315"/>
      <c r="BW11" s="315"/>
      <c r="BX11" s="315"/>
      <c r="BY11" s="315"/>
      <c r="BZ11" s="315"/>
      <c r="CA11" s="315"/>
      <c r="CB11" s="315"/>
      <c r="CC11" s="315"/>
      <c r="CD11" s="7"/>
    </row>
    <row r="12" spans="1:82" x14ac:dyDescent="0.25">
      <c r="A12" s="14"/>
      <c r="B12" s="111">
        <v>43481</v>
      </c>
      <c r="C12" s="112">
        <v>0.375</v>
      </c>
      <c r="D12" s="112">
        <v>0.58333333333333337</v>
      </c>
      <c r="E12" s="113">
        <v>4.1666666666666664E-2</v>
      </c>
      <c r="F12" s="125"/>
      <c r="G12" s="14"/>
      <c r="H12" s="106">
        <f t="shared" ref="H12:H75" si="6">IF(OR($C12="", $D12=""), "", $D12-$C12-$E12)</f>
        <v>0.16666666666666671</v>
      </c>
      <c r="I12" s="14"/>
      <c r="J12" s="39" t="str">
        <f t="shared" ref="J12:J75" ca="1" si="7">IF($B12="", "", IF(OR(TEXT($B12, "ddd")="sat", TEXT($B12, "ddd")="sun"), $O$4, IF(COUNTIF($S$50:$S$89, $B12)&gt;0, $O$5, "")))</f>
        <v/>
      </c>
      <c r="K12" s="14"/>
      <c r="M12" s="106">
        <f t="shared" ref="M12:M75" si="8">IF($F12=$M$3, 0, $H12)</f>
        <v>0.16666666666666671</v>
      </c>
      <c r="O12" s="127">
        <f t="shared" ref="O12:O75" ca="1" si="9">IF($H12="", "", IF($F12=$M$3, 0, IF($J12=$O$4, $O$9*$H12*24, IF($J12=$O$5, $O$8*$H12*24, IF($J12="", $O$7*$H12*24, "")))))</f>
        <v>200.00000000000006</v>
      </c>
      <c r="Q12" s="23" t="s">
        <v>64</v>
      </c>
      <c r="R12" s="23"/>
      <c r="S12" s="99">
        <f ca="1">S3+1</f>
        <v>2020</v>
      </c>
      <c r="T12" s="86"/>
      <c r="U12" s="23" t="s">
        <v>65</v>
      </c>
      <c r="V12" s="23" t="s">
        <v>11</v>
      </c>
      <c r="X12" s="88" t="s">
        <v>66</v>
      </c>
      <c r="Y12" s="88" t="s">
        <v>67</v>
      </c>
      <c r="Z12" s="88" t="s">
        <v>68</v>
      </c>
      <c r="AA12" s="88" t="s">
        <v>69</v>
      </c>
      <c r="AC12" s="305">
        <f t="shared" ref="AC12:AC75" si="10">IF($C12="", "", _xlfn.FLOOR.MATH($C12, 1/24))</f>
        <v>0.375</v>
      </c>
      <c r="AD12" s="307">
        <f t="shared" ref="AD12:AD75" si="11">IF($D12="", "", _xlfn.CEILING.MATH($D12, 1/24))</f>
        <v>0.58333333333333326</v>
      </c>
      <c r="AF12" s="314">
        <f t="shared" ref="AF12:AU75" si="12">IF(AND(AF$9&gt;=$AC12, AF$10&lt;=$AD12), IF($F12=$M$3, $AD$5, IF($J12="", $AD$4, $J12)), 0)</f>
        <v>0</v>
      </c>
      <c r="AG12" s="315">
        <f t="shared" si="4"/>
        <v>0</v>
      </c>
      <c r="AH12" s="315">
        <f t="shared" si="4"/>
        <v>0</v>
      </c>
      <c r="AI12" s="315">
        <f t="shared" si="4"/>
        <v>0</v>
      </c>
      <c r="AJ12" s="315">
        <f t="shared" si="4"/>
        <v>0</v>
      </c>
      <c r="AK12" s="315">
        <f t="shared" si="4"/>
        <v>0</v>
      </c>
      <c r="AL12" s="315">
        <f t="shared" si="4"/>
        <v>0</v>
      </c>
      <c r="AM12" s="315">
        <f t="shared" si="4"/>
        <v>0</v>
      </c>
      <c r="AN12" s="315">
        <f t="shared" si="4"/>
        <v>0</v>
      </c>
      <c r="AO12" s="315" t="str">
        <f t="shared" ca="1" si="4"/>
        <v>NH</v>
      </c>
      <c r="AP12" s="315" t="str">
        <f t="shared" ca="1" si="4"/>
        <v>NH</v>
      </c>
      <c r="AQ12" s="315" t="str">
        <f t="shared" ca="1" si="4"/>
        <v>NH</v>
      </c>
      <c r="AR12" s="315" t="str">
        <f t="shared" ca="1" si="4"/>
        <v>NH</v>
      </c>
      <c r="AS12" s="315" t="str">
        <f t="shared" ca="1" si="4"/>
        <v>NH</v>
      </c>
      <c r="AT12" s="315">
        <f t="shared" si="4"/>
        <v>0</v>
      </c>
      <c r="AU12" s="315">
        <f t="shared" si="4"/>
        <v>0</v>
      </c>
      <c r="AV12" s="315">
        <f t="shared" si="4"/>
        <v>0</v>
      </c>
      <c r="AW12" s="315">
        <f t="shared" si="5"/>
        <v>0</v>
      </c>
      <c r="AX12" s="315">
        <f t="shared" si="5"/>
        <v>0</v>
      </c>
      <c r="AY12" s="315">
        <f t="shared" si="5"/>
        <v>0</v>
      </c>
      <c r="AZ12" s="315">
        <f t="shared" si="5"/>
        <v>0</v>
      </c>
      <c r="BA12" s="315">
        <f t="shared" si="5"/>
        <v>0</v>
      </c>
      <c r="BB12" s="315">
        <f t="shared" si="5"/>
        <v>0</v>
      </c>
      <c r="BC12" s="316">
        <f t="shared" si="5"/>
        <v>0</v>
      </c>
      <c r="BE12" s="39" t="str">
        <f t="shared" ref="BE12:BE75" si="13">IF(OR($B12="", $H12=""), "", TEXT($B12, "ddd"))</f>
        <v>Wed</v>
      </c>
      <c r="BF12" s="39" t="str">
        <f t="shared" ref="BF12:BF75" ca="1" si="14">IF($BE12="", "", IF($F12=$M$3, $AD$5, IF($J12="", $AD$4, $J12)))</f>
        <v>NH</v>
      </c>
      <c r="BG12" s="39" t="str">
        <f t="shared" ref="BG12:BG75" ca="1" si="15">IF(OR($BE12="", $BF12=""), "", CONCATENATE($BE12, " - ", $BF12))</f>
        <v>Wed - NH</v>
      </c>
      <c r="BH12" s="315"/>
      <c r="BI12" s="315"/>
      <c r="BJ12" s="315"/>
      <c r="BK12" s="315"/>
      <c r="BL12" s="315"/>
      <c r="BM12" s="315"/>
      <c r="BN12" s="315"/>
      <c r="BO12" s="315"/>
      <c r="BP12" s="315"/>
      <c r="BQ12" s="315"/>
      <c r="BR12" s="315"/>
      <c r="BS12" s="315"/>
      <c r="BT12" s="315"/>
      <c r="BU12" s="315"/>
      <c r="BV12" s="315"/>
      <c r="BW12" s="315"/>
      <c r="BX12" s="315"/>
      <c r="BY12" s="315"/>
      <c r="BZ12" s="315"/>
      <c r="CA12" s="315"/>
      <c r="CB12" s="315"/>
      <c r="CC12" s="315"/>
      <c r="CD12" s="7"/>
    </row>
    <row r="13" spans="1:82" x14ac:dyDescent="0.25">
      <c r="A13" s="14"/>
      <c r="B13" s="111">
        <v>43482</v>
      </c>
      <c r="C13" s="112">
        <v>0.375</v>
      </c>
      <c r="D13" s="112">
        <v>0.58333333333333337</v>
      </c>
      <c r="E13" s="113">
        <v>4.1666666666666664E-2</v>
      </c>
      <c r="F13" s="125"/>
      <c r="G13" s="14"/>
      <c r="H13" s="106">
        <f t="shared" si="6"/>
        <v>0.16666666666666671</v>
      </c>
      <c r="I13" s="14"/>
      <c r="J13" s="39" t="str">
        <f t="shared" ca="1" si="7"/>
        <v/>
      </c>
      <c r="K13" s="14"/>
      <c r="M13" s="106">
        <f t="shared" si="8"/>
        <v>0.16666666666666671</v>
      </c>
      <c r="O13" s="127">
        <f t="shared" ca="1" si="9"/>
        <v>200.00000000000006</v>
      </c>
      <c r="Q13" s="10" t="s">
        <v>70</v>
      </c>
      <c r="S13" s="89">
        <f ca="1">IF(U13="Sat", V13+2, IF(U13="Sun", V13+1, V13))</f>
        <v>43831</v>
      </c>
      <c r="T13" s="90"/>
      <c r="U13" s="91" t="str">
        <f ca="1">TEXT(V13, "ddd")</f>
        <v>Wed</v>
      </c>
      <c r="V13" s="92">
        <f ca="1">DATE(S12, MONTH(1), DAY(1))</f>
        <v>43831</v>
      </c>
      <c r="X13" s="38" t="s">
        <v>71</v>
      </c>
      <c r="Y13" s="38">
        <v>0</v>
      </c>
      <c r="Z13" s="38">
        <v>0</v>
      </c>
      <c r="AA13" s="38">
        <v>3</v>
      </c>
      <c r="AC13" s="305">
        <f t="shared" si="10"/>
        <v>0.375</v>
      </c>
      <c r="AD13" s="307">
        <f t="shared" si="11"/>
        <v>0.58333333333333326</v>
      </c>
      <c r="AF13" s="314">
        <f t="shared" si="12"/>
        <v>0</v>
      </c>
      <c r="AG13" s="315">
        <f t="shared" si="4"/>
        <v>0</v>
      </c>
      <c r="AH13" s="315">
        <f t="shared" si="4"/>
        <v>0</v>
      </c>
      <c r="AI13" s="315">
        <f t="shared" si="4"/>
        <v>0</v>
      </c>
      <c r="AJ13" s="315">
        <f t="shared" si="4"/>
        <v>0</v>
      </c>
      <c r="AK13" s="315">
        <f t="shared" si="4"/>
        <v>0</v>
      </c>
      <c r="AL13" s="315">
        <f t="shared" si="4"/>
        <v>0</v>
      </c>
      <c r="AM13" s="315">
        <f t="shared" si="4"/>
        <v>0</v>
      </c>
      <c r="AN13" s="315">
        <f t="shared" si="4"/>
        <v>0</v>
      </c>
      <c r="AO13" s="315" t="str">
        <f t="shared" ca="1" si="4"/>
        <v>NH</v>
      </c>
      <c r="AP13" s="315" t="str">
        <f t="shared" ca="1" si="4"/>
        <v>NH</v>
      </c>
      <c r="AQ13" s="315" t="str">
        <f t="shared" ca="1" si="4"/>
        <v>NH</v>
      </c>
      <c r="AR13" s="315" t="str">
        <f t="shared" ca="1" si="4"/>
        <v>NH</v>
      </c>
      <c r="AS13" s="315" t="str">
        <f t="shared" ca="1" si="4"/>
        <v>NH</v>
      </c>
      <c r="AT13" s="315">
        <f t="shared" si="4"/>
        <v>0</v>
      </c>
      <c r="AU13" s="315">
        <f t="shared" si="4"/>
        <v>0</v>
      </c>
      <c r="AV13" s="315">
        <f t="shared" si="4"/>
        <v>0</v>
      </c>
      <c r="AW13" s="315">
        <f t="shared" si="5"/>
        <v>0</v>
      </c>
      <c r="AX13" s="315">
        <f t="shared" si="5"/>
        <v>0</v>
      </c>
      <c r="AY13" s="315">
        <f t="shared" si="5"/>
        <v>0</v>
      </c>
      <c r="AZ13" s="315">
        <f t="shared" si="5"/>
        <v>0</v>
      </c>
      <c r="BA13" s="315">
        <f t="shared" si="5"/>
        <v>0</v>
      </c>
      <c r="BB13" s="315">
        <f t="shared" si="5"/>
        <v>0</v>
      </c>
      <c r="BC13" s="316">
        <f t="shared" si="5"/>
        <v>0</v>
      </c>
      <c r="BE13" s="39" t="str">
        <f t="shared" si="13"/>
        <v>Thu</v>
      </c>
      <c r="BF13" s="39" t="str">
        <f t="shared" ca="1" si="14"/>
        <v>NH</v>
      </c>
      <c r="BG13" s="39" t="str">
        <f t="shared" ca="1" si="15"/>
        <v>Thu - NH</v>
      </c>
      <c r="BH13" s="315"/>
      <c r="BI13" s="315"/>
      <c r="BJ13" s="315"/>
      <c r="BK13" s="315"/>
      <c r="BL13" s="315"/>
      <c r="BM13" s="315"/>
      <c r="BN13" s="315"/>
      <c r="BO13" s="315"/>
      <c r="BP13" s="315"/>
      <c r="BQ13" s="315"/>
      <c r="BR13" s="315"/>
      <c r="BS13" s="315"/>
      <c r="BT13" s="315"/>
      <c r="BU13" s="315"/>
      <c r="BV13" s="315"/>
      <c r="BW13" s="315"/>
      <c r="BX13" s="315"/>
      <c r="BY13" s="315"/>
      <c r="BZ13" s="315"/>
      <c r="CA13" s="315"/>
      <c r="CB13" s="315"/>
      <c r="CC13" s="315"/>
      <c r="CD13" s="7"/>
    </row>
    <row r="14" spans="1:82" x14ac:dyDescent="0.25">
      <c r="A14" s="14"/>
      <c r="B14" s="111">
        <v>43483</v>
      </c>
      <c r="C14" s="112">
        <v>0.375</v>
      </c>
      <c r="D14" s="112">
        <v>0.58333333333333337</v>
      </c>
      <c r="E14" s="113">
        <v>4.1666666666666664E-2</v>
      </c>
      <c r="F14" s="125"/>
      <c r="G14" s="14"/>
      <c r="H14" s="106">
        <f t="shared" si="6"/>
        <v>0.16666666666666671</v>
      </c>
      <c r="I14" s="14"/>
      <c r="J14" s="39" t="str">
        <f t="shared" ca="1" si="7"/>
        <v/>
      </c>
      <c r="K14" s="14"/>
      <c r="M14" s="106">
        <f t="shared" si="8"/>
        <v>0.16666666666666671</v>
      </c>
      <c r="O14" s="127">
        <f t="shared" ca="1" si="9"/>
        <v>200.00000000000006</v>
      </c>
      <c r="Q14" s="37" t="s">
        <v>72</v>
      </c>
      <c r="S14" s="93">
        <f ca="1">V14-INDEX(AA13:AA19, MATCH(U14, X13:X19, 0))</f>
        <v>43931</v>
      </c>
      <c r="T14" s="90"/>
      <c r="U14" s="94" t="str">
        <f t="shared" ref="U14:U15" ca="1" si="16">TEXT(V14, "ddd")</f>
        <v>Sun</v>
      </c>
      <c r="V14" s="95">
        <f ca="1">DATE(YEAR(V13),MONTH(DATE(YEAR(V13),MONTH(1),DAY(1)))+((INT(((MOD((19*(MOD(YEAR(V13),19))+(INT(YEAR(V13)/100))-(INT(INT(YEAR(V13)/100)/4))-(INT(((INT(YEAR(V13)/100))-(INT(((INT(YEAR(V13)/100))+8)/25))+1)/3))+15),30))+(MOD((32+2*(MOD(INT(YEAR(V13)/100),4))+2*(INT((MOD(YEAR(V13),100))/4))-(MOD((19*(MOD(YEAR(V13),19))+(INT(YEAR(V13)/100))-(INT(INT(YEAR(V13)/100)/4))-(INT(((INT(YEAR(V13)/100))-(INT(((INT(YEAR(V13)/100))+8)/25))+1)/3))+15),30))-(MOD((MOD(YEAR(V13),100)),4))),7))-7*(INT(((MOD(YEAR(V13),19))+11*(MOD((19*(MOD(YEAR(V13),19))+(INT(YEAR(V13)/100))-(INT(INT(YEAR(V13)/100)/4))-(INT(((INT(YEAR(V13)/100))-(INT(((INT(YEAR(V13)/100))+8)/25))+1)/3))+15),30))+22*(MOD((32+2*(MOD(INT(YEAR(V13)/100),4))+2*(INT((MOD(YEAR(V13),100))/4))-(MOD((19*(MOD(YEAR(V13),19))+(INT(YEAR(V13)/100))-(INT(INT(YEAR(V13)/100)/4))-(INT(((INT(YEAR(V13)/100))-(INT(((INT(YEAR(V13)/100))+8)/25))+1)/3))+15),30))-(MOD((MOD(YEAR(V13),100)),4))),7)))/451))+114)/31))-1),DAY(DATE(YEAR(V13),MONTH(1),DAY(1)))+(((MOD(((MOD((19*(MOD(YEAR(V13),19))+(INT(YEAR(V13)/100))-(INT(INT(YEAR(V13)/100)/4))-(INT(((INT(YEAR(V13)/100))-(INT(((INT(YEAR(V13)/100))+8)/25))+1)/3))+15),30))+(MOD((32+2*(MOD(INT(YEAR(V13)/100),4))+2*(INT((MOD(YEAR(V13),100))/4))-(MOD((19*(MOD(YEAR(V13),19))+(INT(YEAR(V13)/100))-(INT(INT(YEAR(V13)/100)/4))-(INT(((INT(YEAR(V13)/100))-(INT(((INT(YEAR(V13)/100))+8)/25))+1)/3))+15),30))-(MOD((MOD(YEAR(V13),100)),4))),7))-7*(INT(((MOD(YEAR(V13),19))+11*(MOD((19*(MOD(YEAR(V13),19))+(INT(YEAR(V13)/100))-(INT(INT(YEAR(V13)/100)/4))-(INT(((INT(YEAR(V13)/100))-(INT(((INT(YEAR(V13)/100))+8)/25))+1)/3))+15),30))+22*(MOD((32+2*(MOD(INT(YEAR(V13)/100),4))+2*(INT((MOD(YEAR(V13),100))/4))-(MOD((19*(MOD(YEAR(V13),19))+(INT(YEAR(V13)/100))-(INT(INT(YEAR(V13)/100)/4))-(INT(((INT(YEAR(V13)/100))-(INT(((INT(YEAR(V13)/100))+8)/25))+1)/3))+15),30))-(MOD((MOD(YEAR(V13),100)),4))),7)))/451))+114),31))+1)-1))</f>
        <v>43933</v>
      </c>
      <c r="X14" s="39" t="s">
        <v>73</v>
      </c>
      <c r="Y14" s="39">
        <v>1</v>
      </c>
      <c r="Z14" s="39">
        <v>6</v>
      </c>
      <c r="AA14" s="39">
        <v>4</v>
      </c>
      <c r="AB14" s="98"/>
      <c r="AC14" s="305">
        <f t="shared" si="10"/>
        <v>0.375</v>
      </c>
      <c r="AD14" s="307">
        <f t="shared" si="11"/>
        <v>0.58333333333333326</v>
      </c>
      <c r="AE14" s="98"/>
      <c r="AF14" s="314">
        <f t="shared" si="12"/>
        <v>0</v>
      </c>
      <c r="AG14" s="315">
        <f t="shared" si="4"/>
        <v>0</v>
      </c>
      <c r="AH14" s="315">
        <f t="shared" si="4"/>
        <v>0</v>
      </c>
      <c r="AI14" s="315">
        <f t="shared" si="4"/>
        <v>0</v>
      </c>
      <c r="AJ14" s="315">
        <f t="shared" si="4"/>
        <v>0</v>
      </c>
      <c r="AK14" s="315">
        <f t="shared" si="4"/>
        <v>0</v>
      </c>
      <c r="AL14" s="315">
        <f t="shared" si="4"/>
        <v>0</v>
      </c>
      <c r="AM14" s="315">
        <f t="shared" si="4"/>
        <v>0</v>
      </c>
      <c r="AN14" s="315">
        <f t="shared" si="4"/>
        <v>0</v>
      </c>
      <c r="AO14" s="315" t="str">
        <f t="shared" ca="1" si="4"/>
        <v>NH</v>
      </c>
      <c r="AP14" s="315" t="str">
        <f t="shared" ca="1" si="4"/>
        <v>NH</v>
      </c>
      <c r="AQ14" s="315" t="str">
        <f t="shared" ca="1" si="4"/>
        <v>NH</v>
      </c>
      <c r="AR14" s="315" t="str">
        <f t="shared" ca="1" si="4"/>
        <v>NH</v>
      </c>
      <c r="AS14" s="315" t="str">
        <f t="shared" ca="1" si="4"/>
        <v>NH</v>
      </c>
      <c r="AT14" s="315">
        <f t="shared" si="4"/>
        <v>0</v>
      </c>
      <c r="AU14" s="315">
        <f t="shared" si="4"/>
        <v>0</v>
      </c>
      <c r="AV14" s="315">
        <f t="shared" si="4"/>
        <v>0</v>
      </c>
      <c r="AW14" s="315">
        <f t="shared" si="5"/>
        <v>0</v>
      </c>
      <c r="AX14" s="315">
        <f t="shared" si="5"/>
        <v>0</v>
      </c>
      <c r="AY14" s="315">
        <f t="shared" si="5"/>
        <v>0</v>
      </c>
      <c r="AZ14" s="315">
        <f t="shared" si="5"/>
        <v>0</v>
      </c>
      <c r="BA14" s="315">
        <f t="shared" si="5"/>
        <v>0</v>
      </c>
      <c r="BB14" s="315">
        <f t="shared" si="5"/>
        <v>0</v>
      </c>
      <c r="BC14" s="316">
        <f t="shared" si="5"/>
        <v>0</v>
      </c>
      <c r="BE14" s="39" t="str">
        <f t="shared" si="13"/>
        <v>Fri</v>
      </c>
      <c r="BF14" s="39" t="str">
        <f t="shared" ca="1" si="14"/>
        <v>NH</v>
      </c>
      <c r="BG14" s="39" t="str">
        <f t="shared" ca="1" si="15"/>
        <v>Fri - NH</v>
      </c>
      <c r="BH14" s="315"/>
      <c r="BI14" s="315"/>
      <c r="BJ14" s="315"/>
      <c r="BK14" s="315"/>
      <c r="BL14" s="315"/>
      <c r="BM14" s="315"/>
      <c r="BN14" s="315"/>
      <c r="BO14" s="315"/>
      <c r="BP14" s="315"/>
      <c r="BQ14" s="315"/>
      <c r="BR14" s="315"/>
      <c r="BS14" s="315"/>
      <c r="BT14" s="315"/>
      <c r="BU14" s="315"/>
      <c r="BV14" s="315"/>
      <c r="BW14" s="315"/>
      <c r="BX14" s="315"/>
      <c r="BY14" s="315"/>
      <c r="BZ14" s="315"/>
      <c r="CA14" s="315"/>
      <c r="CB14" s="315"/>
      <c r="CC14" s="315"/>
      <c r="CD14" s="7"/>
    </row>
    <row r="15" spans="1:82" x14ac:dyDescent="0.25">
      <c r="A15" s="14"/>
      <c r="B15" s="111">
        <v>43486</v>
      </c>
      <c r="C15" s="112">
        <v>0.375</v>
      </c>
      <c r="D15" s="112">
        <v>0.58333333333333337</v>
      </c>
      <c r="E15" s="113">
        <v>4.1666666666666664E-2</v>
      </c>
      <c r="F15" s="125"/>
      <c r="G15" s="14"/>
      <c r="H15" s="106">
        <f t="shared" si="6"/>
        <v>0.16666666666666671</v>
      </c>
      <c r="I15" s="14"/>
      <c r="J15" s="39" t="str">
        <f t="shared" ca="1" si="7"/>
        <v/>
      </c>
      <c r="K15" s="14"/>
      <c r="M15" s="106">
        <f t="shared" si="8"/>
        <v>0.16666666666666671</v>
      </c>
      <c r="O15" s="127">
        <f t="shared" ca="1" si="9"/>
        <v>200.00000000000006</v>
      </c>
      <c r="Q15" s="37" t="s">
        <v>74</v>
      </c>
      <c r="S15" s="93">
        <f ca="1">S14+3</f>
        <v>43934</v>
      </c>
      <c r="T15" s="90"/>
      <c r="U15" s="94" t="str">
        <f t="shared" ca="1" si="16"/>
        <v>Sun</v>
      </c>
      <c r="V15" s="95">
        <f ca="1">V14</f>
        <v>43933</v>
      </c>
      <c r="X15" s="39" t="s">
        <v>75</v>
      </c>
      <c r="Y15" s="39">
        <v>2</v>
      </c>
      <c r="Z15" s="39">
        <v>5</v>
      </c>
      <c r="AA15" s="39">
        <v>5</v>
      </c>
      <c r="AB15" s="98"/>
      <c r="AC15" s="305">
        <f t="shared" si="10"/>
        <v>0.375</v>
      </c>
      <c r="AD15" s="307">
        <f t="shared" si="11"/>
        <v>0.58333333333333326</v>
      </c>
      <c r="AE15" s="98"/>
      <c r="AF15" s="314">
        <f t="shared" si="12"/>
        <v>0</v>
      </c>
      <c r="AG15" s="315">
        <f t="shared" si="4"/>
        <v>0</v>
      </c>
      <c r="AH15" s="315">
        <f t="shared" si="4"/>
        <v>0</v>
      </c>
      <c r="AI15" s="315">
        <f t="shared" si="4"/>
        <v>0</v>
      </c>
      <c r="AJ15" s="315">
        <f t="shared" si="4"/>
        <v>0</v>
      </c>
      <c r="AK15" s="315">
        <f t="shared" si="4"/>
        <v>0</v>
      </c>
      <c r="AL15" s="315">
        <f t="shared" si="4"/>
        <v>0</v>
      </c>
      <c r="AM15" s="315">
        <f t="shared" si="4"/>
        <v>0</v>
      </c>
      <c r="AN15" s="315">
        <f t="shared" si="4"/>
        <v>0</v>
      </c>
      <c r="AO15" s="315" t="str">
        <f t="shared" ca="1" si="4"/>
        <v>NH</v>
      </c>
      <c r="AP15" s="315" t="str">
        <f t="shared" ca="1" si="4"/>
        <v>NH</v>
      </c>
      <c r="AQ15" s="315" t="str">
        <f t="shared" ca="1" si="4"/>
        <v>NH</v>
      </c>
      <c r="AR15" s="315" t="str">
        <f t="shared" ca="1" si="4"/>
        <v>NH</v>
      </c>
      <c r="AS15" s="315" t="str">
        <f t="shared" ca="1" si="4"/>
        <v>NH</v>
      </c>
      <c r="AT15" s="315">
        <f t="shared" si="4"/>
        <v>0</v>
      </c>
      <c r="AU15" s="315">
        <f t="shared" si="4"/>
        <v>0</v>
      </c>
      <c r="AV15" s="315">
        <f t="shared" si="4"/>
        <v>0</v>
      </c>
      <c r="AW15" s="315">
        <f t="shared" si="5"/>
        <v>0</v>
      </c>
      <c r="AX15" s="315">
        <f t="shared" si="5"/>
        <v>0</v>
      </c>
      <c r="AY15" s="315">
        <f t="shared" si="5"/>
        <v>0</v>
      </c>
      <c r="AZ15" s="315">
        <f t="shared" si="5"/>
        <v>0</v>
      </c>
      <c r="BA15" s="315">
        <f t="shared" si="5"/>
        <v>0</v>
      </c>
      <c r="BB15" s="315">
        <f t="shared" si="5"/>
        <v>0</v>
      </c>
      <c r="BC15" s="316">
        <f t="shared" si="5"/>
        <v>0</v>
      </c>
      <c r="BE15" s="39" t="str">
        <f t="shared" si="13"/>
        <v>Mon</v>
      </c>
      <c r="BF15" s="39" t="str">
        <f t="shared" ca="1" si="14"/>
        <v>NH</v>
      </c>
      <c r="BG15" s="39" t="str">
        <f t="shared" ca="1" si="15"/>
        <v>Mon - NH</v>
      </c>
      <c r="BH15" s="315"/>
      <c r="BI15" s="315"/>
      <c r="BJ15" s="315"/>
      <c r="BK15" s="315"/>
      <c r="BL15" s="315"/>
      <c r="BM15" s="315"/>
      <c r="BN15" s="315"/>
      <c r="BO15" s="315"/>
      <c r="BP15" s="315"/>
      <c r="BQ15" s="315"/>
      <c r="BR15" s="315"/>
      <c r="BS15" s="315"/>
      <c r="BT15" s="315"/>
      <c r="BU15" s="315"/>
      <c r="BV15" s="315"/>
      <c r="BW15" s="315"/>
      <c r="BX15" s="315"/>
      <c r="BY15" s="315"/>
      <c r="BZ15" s="315"/>
      <c r="CA15" s="315"/>
      <c r="CB15" s="315"/>
      <c r="CC15" s="315"/>
      <c r="CD15" s="7"/>
    </row>
    <row r="16" spans="1:82" x14ac:dyDescent="0.25">
      <c r="A16" s="14"/>
      <c r="B16" s="111">
        <v>43506</v>
      </c>
      <c r="C16" s="112">
        <v>0.41666666666666669</v>
      </c>
      <c r="D16" s="112">
        <v>0.5</v>
      </c>
      <c r="E16" s="113">
        <v>0</v>
      </c>
      <c r="F16" s="125"/>
      <c r="G16" s="14"/>
      <c r="H16" s="106">
        <f t="shared" si="6"/>
        <v>8.3333333333333315E-2</v>
      </c>
      <c r="I16" s="14"/>
      <c r="J16" s="39" t="str">
        <f t="shared" si="7"/>
        <v>WE</v>
      </c>
      <c r="K16" s="14"/>
      <c r="M16" s="106">
        <f t="shared" si="8"/>
        <v>8.3333333333333315E-2</v>
      </c>
      <c r="O16" s="127">
        <f t="shared" si="9"/>
        <v>119.99999999999997</v>
      </c>
      <c r="Q16" s="37" t="s">
        <v>76</v>
      </c>
      <c r="S16" s="93">
        <f ca="1">V16+INDEX(Z13:Z19, MATCH(U16, X13:X19, 0))</f>
        <v>43955</v>
      </c>
      <c r="T16" s="90"/>
      <c r="U16" s="94" t="str">
        <f ca="1">TEXT(V16, "ddd")</f>
        <v>Fri</v>
      </c>
      <c r="V16" s="95">
        <f ca="1">DATE(S12, 5, 1)</f>
        <v>43952</v>
      </c>
      <c r="X16" s="39" t="s">
        <v>77</v>
      </c>
      <c r="Y16" s="39">
        <v>3</v>
      </c>
      <c r="Z16" s="39">
        <v>4</v>
      </c>
      <c r="AA16" s="39">
        <v>6</v>
      </c>
      <c r="AB16" s="98"/>
      <c r="AC16" s="305">
        <f t="shared" si="10"/>
        <v>0.41666666666666663</v>
      </c>
      <c r="AD16" s="307">
        <f t="shared" si="11"/>
        <v>0.5</v>
      </c>
      <c r="AE16" s="98"/>
      <c r="AF16" s="314">
        <f t="shared" si="12"/>
        <v>0</v>
      </c>
      <c r="AG16" s="315">
        <f t="shared" si="4"/>
        <v>0</v>
      </c>
      <c r="AH16" s="315">
        <f t="shared" si="4"/>
        <v>0</v>
      </c>
      <c r="AI16" s="315">
        <f t="shared" si="4"/>
        <v>0</v>
      </c>
      <c r="AJ16" s="315">
        <f t="shared" si="4"/>
        <v>0</v>
      </c>
      <c r="AK16" s="315">
        <f t="shared" si="4"/>
        <v>0</v>
      </c>
      <c r="AL16" s="315">
        <f t="shared" si="4"/>
        <v>0</v>
      </c>
      <c r="AM16" s="315">
        <f t="shared" si="4"/>
        <v>0</v>
      </c>
      <c r="AN16" s="315">
        <f t="shared" si="4"/>
        <v>0</v>
      </c>
      <c r="AO16" s="315">
        <f t="shared" si="4"/>
        <v>0</v>
      </c>
      <c r="AP16" s="315" t="str">
        <f t="shared" si="4"/>
        <v>WE</v>
      </c>
      <c r="AQ16" s="315" t="str">
        <f t="shared" si="4"/>
        <v>WE</v>
      </c>
      <c r="AR16" s="315">
        <f t="shared" si="4"/>
        <v>0</v>
      </c>
      <c r="AS16" s="315">
        <f t="shared" si="4"/>
        <v>0</v>
      </c>
      <c r="AT16" s="315">
        <f t="shared" si="4"/>
        <v>0</v>
      </c>
      <c r="AU16" s="315">
        <f t="shared" si="4"/>
        <v>0</v>
      </c>
      <c r="AV16" s="315">
        <f t="shared" si="4"/>
        <v>0</v>
      </c>
      <c r="AW16" s="315">
        <f t="shared" si="5"/>
        <v>0</v>
      </c>
      <c r="AX16" s="315">
        <f t="shared" si="5"/>
        <v>0</v>
      </c>
      <c r="AY16" s="315">
        <f t="shared" si="5"/>
        <v>0</v>
      </c>
      <c r="AZ16" s="315">
        <f t="shared" si="5"/>
        <v>0</v>
      </c>
      <c r="BA16" s="315">
        <f t="shared" si="5"/>
        <v>0</v>
      </c>
      <c r="BB16" s="315">
        <f t="shared" si="5"/>
        <v>0</v>
      </c>
      <c r="BC16" s="316">
        <f t="shared" si="5"/>
        <v>0</v>
      </c>
      <c r="BE16" s="39" t="str">
        <f t="shared" si="13"/>
        <v>Sun</v>
      </c>
      <c r="BF16" s="39" t="str">
        <f t="shared" si="14"/>
        <v>WE</v>
      </c>
      <c r="BG16" s="39" t="str">
        <f t="shared" si="15"/>
        <v>Sun - WE</v>
      </c>
      <c r="BH16" s="315"/>
      <c r="BI16" s="315"/>
      <c r="BJ16" s="315"/>
      <c r="BK16" s="315"/>
      <c r="BL16" s="315"/>
      <c r="BM16" s="315"/>
      <c r="BN16" s="315"/>
      <c r="BO16" s="315"/>
      <c r="BP16" s="315"/>
      <c r="BQ16" s="315"/>
      <c r="BR16" s="315"/>
      <c r="BS16" s="315"/>
      <c r="BT16" s="315"/>
      <c r="BU16" s="315"/>
      <c r="BV16" s="315"/>
      <c r="BW16" s="315"/>
      <c r="BX16" s="315"/>
      <c r="BY16" s="315"/>
      <c r="BZ16" s="315"/>
      <c r="CA16" s="315"/>
      <c r="CB16" s="315"/>
      <c r="CC16" s="315"/>
      <c r="CD16" s="7"/>
    </row>
    <row r="17" spans="1:82" x14ac:dyDescent="0.25">
      <c r="A17" s="14"/>
      <c r="B17" s="457"/>
      <c r="C17" s="458"/>
      <c r="D17" s="458"/>
      <c r="E17" s="428"/>
      <c r="F17" s="459"/>
      <c r="G17" s="14"/>
      <c r="H17" s="106" t="str">
        <f t="shared" si="6"/>
        <v/>
      </c>
      <c r="I17" s="14"/>
      <c r="J17" s="39" t="str">
        <f t="shared" si="7"/>
        <v/>
      </c>
      <c r="K17" s="14"/>
      <c r="M17" s="106" t="str">
        <f t="shared" si="8"/>
        <v/>
      </c>
      <c r="O17" s="127" t="str">
        <f t="shared" si="9"/>
        <v/>
      </c>
      <c r="Q17" s="37" t="s">
        <v>78</v>
      </c>
      <c r="S17" s="93">
        <f ca="1">V17-INDEX(Y13:Y19, MATCH(U17, X13:X19, 0))</f>
        <v>43976</v>
      </c>
      <c r="T17" s="90"/>
      <c r="U17" s="94" t="str">
        <f ca="1">TEXT(V17, "ddd")</f>
        <v>Sun</v>
      </c>
      <c r="V17" s="95">
        <f ca="1">DATE(S12, 5, 31)</f>
        <v>43982</v>
      </c>
      <c r="X17" s="39" t="s">
        <v>79</v>
      </c>
      <c r="Y17" s="39">
        <v>4</v>
      </c>
      <c r="Z17" s="39">
        <v>3</v>
      </c>
      <c r="AA17" s="39">
        <v>0</v>
      </c>
      <c r="AB17" s="98"/>
      <c r="AC17" s="305" t="str">
        <f t="shared" si="10"/>
        <v/>
      </c>
      <c r="AD17" s="307" t="str">
        <f t="shared" si="11"/>
        <v/>
      </c>
      <c r="AE17" s="98"/>
      <c r="AF17" s="314">
        <f t="shared" si="12"/>
        <v>0</v>
      </c>
      <c r="AG17" s="315">
        <f t="shared" si="4"/>
        <v>0</v>
      </c>
      <c r="AH17" s="315">
        <f t="shared" si="4"/>
        <v>0</v>
      </c>
      <c r="AI17" s="315">
        <f t="shared" si="4"/>
        <v>0</v>
      </c>
      <c r="AJ17" s="315">
        <f t="shared" si="4"/>
        <v>0</v>
      </c>
      <c r="AK17" s="315">
        <f t="shared" si="4"/>
        <v>0</v>
      </c>
      <c r="AL17" s="315">
        <f t="shared" si="4"/>
        <v>0</v>
      </c>
      <c r="AM17" s="315">
        <f t="shared" si="4"/>
        <v>0</v>
      </c>
      <c r="AN17" s="315">
        <f t="shared" si="4"/>
        <v>0</v>
      </c>
      <c r="AO17" s="315">
        <f t="shared" si="4"/>
        <v>0</v>
      </c>
      <c r="AP17" s="315">
        <f t="shared" si="4"/>
        <v>0</v>
      </c>
      <c r="AQ17" s="315">
        <f t="shared" si="4"/>
        <v>0</v>
      </c>
      <c r="AR17" s="315">
        <f t="shared" si="4"/>
        <v>0</v>
      </c>
      <c r="AS17" s="315">
        <f t="shared" si="4"/>
        <v>0</v>
      </c>
      <c r="AT17" s="315">
        <f t="shared" si="4"/>
        <v>0</v>
      </c>
      <c r="AU17" s="315">
        <f t="shared" si="4"/>
        <v>0</v>
      </c>
      <c r="AV17" s="315">
        <f t="shared" si="4"/>
        <v>0</v>
      </c>
      <c r="AW17" s="315">
        <f t="shared" si="5"/>
        <v>0</v>
      </c>
      <c r="AX17" s="315">
        <f t="shared" si="5"/>
        <v>0</v>
      </c>
      <c r="AY17" s="315">
        <f t="shared" si="5"/>
        <v>0</v>
      </c>
      <c r="AZ17" s="315">
        <f t="shared" si="5"/>
        <v>0</v>
      </c>
      <c r="BA17" s="315">
        <f t="shared" si="5"/>
        <v>0</v>
      </c>
      <c r="BB17" s="315">
        <f t="shared" si="5"/>
        <v>0</v>
      </c>
      <c r="BC17" s="316">
        <f t="shared" si="5"/>
        <v>0</v>
      </c>
      <c r="BE17" s="39" t="str">
        <f t="shared" si="13"/>
        <v/>
      </c>
      <c r="BF17" s="39" t="str">
        <f t="shared" si="14"/>
        <v/>
      </c>
      <c r="BG17" s="39" t="str">
        <f t="shared" si="15"/>
        <v/>
      </c>
      <c r="BH17" s="315"/>
      <c r="BI17" s="315"/>
      <c r="BJ17" s="315"/>
      <c r="BK17" s="315"/>
      <c r="BL17" s="315"/>
      <c r="BM17" s="315"/>
      <c r="BN17" s="315"/>
      <c r="BO17" s="315"/>
      <c r="BP17" s="315"/>
      <c r="BQ17" s="315"/>
      <c r="BR17" s="315"/>
      <c r="BS17" s="315"/>
      <c r="BT17" s="315"/>
      <c r="BU17" s="315"/>
      <c r="BV17" s="315"/>
      <c r="BW17" s="315"/>
      <c r="BX17" s="315"/>
      <c r="BY17" s="315"/>
      <c r="BZ17" s="315"/>
      <c r="CA17" s="315"/>
      <c r="CB17" s="315"/>
      <c r="CC17" s="315"/>
      <c r="CD17" s="7"/>
    </row>
    <row r="18" spans="1:82" x14ac:dyDescent="0.25">
      <c r="A18" s="14"/>
      <c r="B18" s="460"/>
      <c r="C18" s="461"/>
      <c r="D18" s="461"/>
      <c r="E18" s="462"/>
      <c r="F18" s="463"/>
      <c r="G18" s="14"/>
      <c r="H18" s="106" t="str">
        <f t="shared" si="6"/>
        <v/>
      </c>
      <c r="I18" s="14"/>
      <c r="J18" s="39" t="str">
        <f t="shared" si="7"/>
        <v/>
      </c>
      <c r="K18" s="14"/>
      <c r="M18" s="106" t="str">
        <f t="shared" si="8"/>
        <v/>
      </c>
      <c r="O18" s="127" t="str">
        <f t="shared" si="9"/>
        <v/>
      </c>
      <c r="Q18" s="37" t="s">
        <v>80</v>
      </c>
      <c r="S18" s="93">
        <f ca="1">V18-INDEX(Y13:Y19, MATCH(U18, X13:X19, 0))</f>
        <v>44074</v>
      </c>
      <c r="T18" s="90"/>
      <c r="U18" s="94" t="str">
        <f ca="1">TEXT(V18, "ddd")</f>
        <v>Mon</v>
      </c>
      <c r="V18" s="95">
        <f ca="1">DATE(S12, 8, 31)</f>
        <v>44074</v>
      </c>
      <c r="X18" s="39" t="s">
        <v>81</v>
      </c>
      <c r="Y18" s="39">
        <v>5</v>
      </c>
      <c r="Z18" s="39">
        <v>2</v>
      </c>
      <c r="AA18" s="39">
        <v>1</v>
      </c>
      <c r="AB18" s="98"/>
      <c r="AC18" s="305" t="str">
        <f t="shared" si="10"/>
        <v/>
      </c>
      <c r="AD18" s="307" t="str">
        <f t="shared" si="11"/>
        <v/>
      </c>
      <c r="AE18" s="98"/>
      <c r="AF18" s="314">
        <f t="shared" si="12"/>
        <v>0</v>
      </c>
      <c r="AG18" s="315">
        <f t="shared" si="4"/>
        <v>0</v>
      </c>
      <c r="AH18" s="315">
        <f t="shared" si="4"/>
        <v>0</v>
      </c>
      <c r="AI18" s="315">
        <f t="shared" si="4"/>
        <v>0</v>
      </c>
      <c r="AJ18" s="315">
        <f t="shared" si="4"/>
        <v>0</v>
      </c>
      <c r="AK18" s="315">
        <f t="shared" si="4"/>
        <v>0</v>
      </c>
      <c r="AL18" s="315">
        <f t="shared" si="4"/>
        <v>0</v>
      </c>
      <c r="AM18" s="315">
        <f t="shared" si="4"/>
        <v>0</v>
      </c>
      <c r="AN18" s="315">
        <f t="shared" si="4"/>
        <v>0</v>
      </c>
      <c r="AO18" s="315">
        <f t="shared" si="4"/>
        <v>0</v>
      </c>
      <c r="AP18" s="315">
        <f t="shared" si="4"/>
        <v>0</v>
      </c>
      <c r="AQ18" s="315">
        <f t="shared" si="4"/>
        <v>0</v>
      </c>
      <c r="AR18" s="315">
        <f t="shared" si="4"/>
        <v>0</v>
      </c>
      <c r="AS18" s="315">
        <f t="shared" si="4"/>
        <v>0</v>
      </c>
      <c r="AT18" s="315">
        <f t="shared" si="4"/>
        <v>0</v>
      </c>
      <c r="AU18" s="315">
        <f t="shared" si="4"/>
        <v>0</v>
      </c>
      <c r="AV18" s="315">
        <f t="shared" si="4"/>
        <v>0</v>
      </c>
      <c r="AW18" s="315">
        <f t="shared" si="5"/>
        <v>0</v>
      </c>
      <c r="AX18" s="315">
        <f t="shared" si="5"/>
        <v>0</v>
      </c>
      <c r="AY18" s="315">
        <f t="shared" si="5"/>
        <v>0</v>
      </c>
      <c r="AZ18" s="315">
        <f t="shared" si="5"/>
        <v>0</v>
      </c>
      <c r="BA18" s="315">
        <f t="shared" si="5"/>
        <v>0</v>
      </c>
      <c r="BB18" s="315">
        <f t="shared" si="5"/>
        <v>0</v>
      </c>
      <c r="BC18" s="316">
        <f t="shared" si="5"/>
        <v>0</v>
      </c>
      <c r="BE18" s="39" t="str">
        <f t="shared" si="13"/>
        <v/>
      </c>
      <c r="BF18" s="39" t="str">
        <f t="shared" si="14"/>
        <v/>
      </c>
      <c r="BG18" s="39" t="str">
        <f t="shared" si="15"/>
        <v/>
      </c>
      <c r="BH18" s="315"/>
      <c r="BI18" s="315"/>
      <c r="BJ18" s="315"/>
      <c r="BK18" s="315"/>
      <c r="BL18" s="315"/>
      <c r="BM18" s="315"/>
      <c r="BN18" s="315"/>
      <c r="BO18" s="315"/>
      <c r="BP18" s="315"/>
      <c r="BQ18" s="315"/>
      <c r="BR18" s="315"/>
      <c r="BS18" s="315"/>
      <c r="BT18" s="315"/>
      <c r="BU18" s="315"/>
      <c r="BV18" s="315"/>
      <c r="BW18" s="315"/>
      <c r="BX18" s="315"/>
      <c r="BY18" s="315"/>
      <c r="BZ18" s="315"/>
      <c r="CA18" s="315"/>
      <c r="CB18" s="315"/>
      <c r="CC18" s="315"/>
      <c r="CD18" s="7"/>
    </row>
    <row r="19" spans="1:82" x14ac:dyDescent="0.25">
      <c r="A19" s="14"/>
      <c r="B19" s="460"/>
      <c r="C19" s="461"/>
      <c r="D19" s="461"/>
      <c r="E19" s="462"/>
      <c r="F19" s="463"/>
      <c r="G19" s="14"/>
      <c r="H19" s="106" t="str">
        <f t="shared" si="6"/>
        <v/>
      </c>
      <c r="I19" s="14"/>
      <c r="J19" s="39" t="str">
        <f t="shared" si="7"/>
        <v/>
      </c>
      <c r="K19" s="14"/>
      <c r="M19" s="106" t="str">
        <f t="shared" si="8"/>
        <v/>
      </c>
      <c r="O19" s="127" t="str">
        <f t="shared" si="9"/>
        <v/>
      </c>
      <c r="Q19" s="37" t="s">
        <v>82</v>
      </c>
      <c r="S19" s="93">
        <f ca="1">IF(OR(U19="Sat", U19="Sun"), V19+INDEX(Z13:Z19, MATCH(U19, X13:X19, 0)), V19)</f>
        <v>44190</v>
      </c>
      <c r="T19" s="90"/>
      <c r="U19" s="39" t="str">
        <f t="shared" ref="U19:U20" ca="1" si="17">TEXT(V19, "ddd")</f>
        <v>Fri</v>
      </c>
      <c r="V19" s="95">
        <f ca="1">DATE(S12, 12, 25)</f>
        <v>44190</v>
      </c>
      <c r="X19" s="40" t="s">
        <v>83</v>
      </c>
      <c r="Y19" s="40">
        <v>6</v>
      </c>
      <c r="Z19" s="40">
        <v>1</v>
      </c>
      <c r="AA19" s="40">
        <v>2</v>
      </c>
      <c r="AB19" s="98"/>
      <c r="AC19" s="305" t="str">
        <f t="shared" si="10"/>
        <v/>
      </c>
      <c r="AD19" s="307" t="str">
        <f t="shared" si="11"/>
        <v/>
      </c>
      <c r="AE19" s="98"/>
      <c r="AF19" s="314">
        <f t="shared" si="12"/>
        <v>0</v>
      </c>
      <c r="AG19" s="315">
        <f t="shared" si="4"/>
        <v>0</v>
      </c>
      <c r="AH19" s="315">
        <f t="shared" si="4"/>
        <v>0</v>
      </c>
      <c r="AI19" s="315">
        <f t="shared" si="4"/>
        <v>0</v>
      </c>
      <c r="AJ19" s="315">
        <f t="shared" si="4"/>
        <v>0</v>
      </c>
      <c r="AK19" s="315">
        <f t="shared" si="4"/>
        <v>0</v>
      </c>
      <c r="AL19" s="315">
        <f t="shared" si="4"/>
        <v>0</v>
      </c>
      <c r="AM19" s="315">
        <f t="shared" si="4"/>
        <v>0</v>
      </c>
      <c r="AN19" s="315">
        <f t="shared" si="4"/>
        <v>0</v>
      </c>
      <c r="AO19" s="315">
        <f t="shared" si="4"/>
        <v>0</v>
      </c>
      <c r="AP19" s="315">
        <f t="shared" si="4"/>
        <v>0</v>
      </c>
      <c r="AQ19" s="315">
        <f t="shared" si="4"/>
        <v>0</v>
      </c>
      <c r="AR19" s="315">
        <f t="shared" si="4"/>
        <v>0</v>
      </c>
      <c r="AS19" s="315">
        <f t="shared" si="4"/>
        <v>0</v>
      </c>
      <c r="AT19" s="315">
        <f t="shared" si="4"/>
        <v>0</v>
      </c>
      <c r="AU19" s="315">
        <f t="shared" si="4"/>
        <v>0</v>
      </c>
      <c r="AV19" s="315">
        <f t="shared" si="4"/>
        <v>0</v>
      </c>
      <c r="AW19" s="315">
        <f t="shared" si="5"/>
        <v>0</v>
      </c>
      <c r="AX19" s="315">
        <f t="shared" si="5"/>
        <v>0</v>
      </c>
      <c r="AY19" s="315">
        <f t="shared" si="5"/>
        <v>0</v>
      </c>
      <c r="AZ19" s="315">
        <f t="shared" si="5"/>
        <v>0</v>
      </c>
      <c r="BA19" s="315">
        <f t="shared" si="5"/>
        <v>0</v>
      </c>
      <c r="BB19" s="315">
        <f t="shared" si="5"/>
        <v>0</v>
      </c>
      <c r="BC19" s="316">
        <f t="shared" si="5"/>
        <v>0</v>
      </c>
      <c r="BE19" s="39" t="str">
        <f t="shared" si="13"/>
        <v/>
      </c>
      <c r="BF19" s="39" t="str">
        <f t="shared" si="14"/>
        <v/>
      </c>
      <c r="BG19" s="39" t="str">
        <f t="shared" si="15"/>
        <v/>
      </c>
      <c r="BH19" s="315"/>
      <c r="BI19" s="315"/>
      <c r="BJ19" s="315"/>
      <c r="BK19" s="315"/>
      <c r="BL19" s="315"/>
      <c r="BM19" s="315"/>
      <c r="BN19" s="315"/>
      <c r="BO19" s="315"/>
      <c r="BP19" s="315"/>
      <c r="BQ19" s="315"/>
      <c r="BR19" s="315"/>
      <c r="BS19" s="315"/>
      <c r="BT19" s="315"/>
      <c r="BU19" s="315"/>
      <c r="BV19" s="315"/>
      <c r="BW19" s="315"/>
      <c r="BX19" s="315"/>
      <c r="BY19" s="315"/>
      <c r="BZ19" s="315"/>
      <c r="CA19" s="315"/>
      <c r="CB19" s="315"/>
      <c r="CC19" s="315"/>
      <c r="CD19" s="7"/>
    </row>
    <row r="20" spans="1:82" x14ac:dyDescent="0.25">
      <c r="A20" s="14"/>
      <c r="B20" s="460"/>
      <c r="C20" s="461"/>
      <c r="D20" s="461"/>
      <c r="E20" s="462"/>
      <c r="F20" s="463"/>
      <c r="G20" s="14"/>
      <c r="H20" s="106" t="str">
        <f t="shared" si="6"/>
        <v/>
      </c>
      <c r="I20" s="14"/>
      <c r="J20" s="39" t="str">
        <f t="shared" si="7"/>
        <v/>
      </c>
      <c r="K20" s="14"/>
      <c r="M20" s="106" t="str">
        <f t="shared" si="8"/>
        <v/>
      </c>
      <c r="O20" s="127" t="str">
        <f t="shared" si="9"/>
        <v/>
      </c>
      <c r="Q20" s="11" t="s">
        <v>84</v>
      </c>
      <c r="S20" s="96">
        <f ca="1">IF(U19="Sat", S19+1, IF(U20="Sat", V20+INDEX(Z13:Z19, MATCH(U20, X13:X19, 0)), V20))</f>
        <v>44193</v>
      </c>
      <c r="T20" s="90"/>
      <c r="U20" s="40" t="str">
        <f t="shared" ca="1" si="17"/>
        <v>Sat</v>
      </c>
      <c r="V20" s="97">
        <f ca="1">DATE(S12, 12, 26)</f>
        <v>44191</v>
      </c>
      <c r="AB20" s="98"/>
      <c r="AC20" s="305" t="str">
        <f t="shared" si="10"/>
        <v/>
      </c>
      <c r="AD20" s="307" t="str">
        <f t="shared" si="11"/>
        <v/>
      </c>
      <c r="AE20" s="98"/>
      <c r="AF20" s="314">
        <f t="shared" si="12"/>
        <v>0</v>
      </c>
      <c r="AG20" s="315">
        <f t="shared" si="4"/>
        <v>0</v>
      </c>
      <c r="AH20" s="315">
        <f t="shared" si="4"/>
        <v>0</v>
      </c>
      <c r="AI20" s="315">
        <f t="shared" si="4"/>
        <v>0</v>
      </c>
      <c r="AJ20" s="315">
        <f t="shared" si="4"/>
        <v>0</v>
      </c>
      <c r="AK20" s="315">
        <f t="shared" si="4"/>
        <v>0</v>
      </c>
      <c r="AL20" s="315">
        <f t="shared" si="4"/>
        <v>0</v>
      </c>
      <c r="AM20" s="315">
        <f t="shared" si="4"/>
        <v>0</v>
      </c>
      <c r="AN20" s="315">
        <f t="shared" si="4"/>
        <v>0</v>
      </c>
      <c r="AO20" s="315">
        <f t="shared" si="4"/>
        <v>0</v>
      </c>
      <c r="AP20" s="315">
        <f t="shared" si="4"/>
        <v>0</v>
      </c>
      <c r="AQ20" s="315">
        <f t="shared" si="4"/>
        <v>0</v>
      </c>
      <c r="AR20" s="315">
        <f t="shared" si="4"/>
        <v>0</v>
      </c>
      <c r="AS20" s="315">
        <f t="shared" si="4"/>
        <v>0</v>
      </c>
      <c r="AT20" s="315">
        <f t="shared" si="4"/>
        <v>0</v>
      </c>
      <c r="AU20" s="315">
        <f t="shared" si="4"/>
        <v>0</v>
      </c>
      <c r="AV20" s="315">
        <f t="shared" si="4"/>
        <v>0</v>
      </c>
      <c r="AW20" s="315">
        <f t="shared" si="5"/>
        <v>0</v>
      </c>
      <c r="AX20" s="315">
        <f t="shared" si="5"/>
        <v>0</v>
      </c>
      <c r="AY20" s="315">
        <f t="shared" si="5"/>
        <v>0</v>
      </c>
      <c r="AZ20" s="315">
        <f t="shared" si="5"/>
        <v>0</v>
      </c>
      <c r="BA20" s="315">
        <f t="shared" si="5"/>
        <v>0</v>
      </c>
      <c r="BB20" s="315">
        <f t="shared" si="5"/>
        <v>0</v>
      </c>
      <c r="BC20" s="316">
        <f t="shared" si="5"/>
        <v>0</v>
      </c>
      <c r="BE20" s="39" t="str">
        <f t="shared" si="13"/>
        <v/>
      </c>
      <c r="BF20" s="39" t="str">
        <f t="shared" si="14"/>
        <v/>
      </c>
      <c r="BG20" s="39" t="str">
        <f t="shared" si="15"/>
        <v/>
      </c>
      <c r="BH20" s="315"/>
      <c r="BI20" s="315"/>
      <c r="BJ20" s="315"/>
      <c r="BK20" s="315"/>
      <c r="BL20" s="315"/>
      <c r="BM20" s="315"/>
      <c r="BN20" s="315"/>
      <c r="BO20" s="315"/>
      <c r="BP20" s="315"/>
      <c r="BQ20" s="315"/>
      <c r="BR20" s="315"/>
      <c r="BS20" s="315"/>
      <c r="BT20" s="315"/>
      <c r="BU20" s="315"/>
      <c r="BV20" s="315"/>
      <c r="BW20" s="315"/>
      <c r="BX20" s="315"/>
      <c r="BY20" s="315"/>
      <c r="BZ20" s="315"/>
      <c r="CA20" s="315"/>
      <c r="CB20" s="315"/>
      <c r="CC20" s="315"/>
      <c r="CD20" s="7"/>
    </row>
    <row r="21" spans="1:82" x14ac:dyDescent="0.25">
      <c r="A21" s="14"/>
      <c r="B21" s="460"/>
      <c r="C21" s="461"/>
      <c r="D21" s="461"/>
      <c r="E21" s="462"/>
      <c r="F21" s="463"/>
      <c r="G21" s="14"/>
      <c r="H21" s="106" t="str">
        <f t="shared" si="6"/>
        <v/>
      </c>
      <c r="I21" s="14"/>
      <c r="J21" s="39" t="str">
        <f t="shared" si="7"/>
        <v/>
      </c>
      <c r="K21" s="14"/>
      <c r="M21" s="106" t="str">
        <f t="shared" si="8"/>
        <v/>
      </c>
      <c r="O21" s="127" t="str">
        <f t="shared" si="9"/>
        <v/>
      </c>
      <c r="Q21" s="23" t="s">
        <v>64</v>
      </c>
      <c r="R21" s="23"/>
      <c r="S21" s="99">
        <f ca="1">S12+1</f>
        <v>2021</v>
      </c>
      <c r="T21" s="86"/>
      <c r="U21" s="23" t="s">
        <v>65</v>
      </c>
      <c r="V21" s="23" t="s">
        <v>11</v>
      </c>
      <c r="X21" s="88" t="s">
        <v>66</v>
      </c>
      <c r="Y21" s="88" t="s">
        <v>67</v>
      </c>
      <c r="Z21" s="88" t="s">
        <v>68</v>
      </c>
      <c r="AA21" s="88" t="s">
        <v>69</v>
      </c>
      <c r="AB21" s="98"/>
      <c r="AC21" s="305" t="str">
        <f t="shared" si="10"/>
        <v/>
      </c>
      <c r="AD21" s="307" t="str">
        <f t="shared" si="11"/>
        <v/>
      </c>
      <c r="AE21" s="98"/>
      <c r="AF21" s="314">
        <f t="shared" si="12"/>
        <v>0</v>
      </c>
      <c r="AG21" s="315">
        <f t="shared" si="4"/>
        <v>0</v>
      </c>
      <c r="AH21" s="315">
        <f t="shared" si="4"/>
        <v>0</v>
      </c>
      <c r="AI21" s="315">
        <f t="shared" si="4"/>
        <v>0</v>
      </c>
      <c r="AJ21" s="315">
        <f t="shared" si="4"/>
        <v>0</v>
      </c>
      <c r="AK21" s="315">
        <f t="shared" si="4"/>
        <v>0</v>
      </c>
      <c r="AL21" s="315">
        <f t="shared" si="4"/>
        <v>0</v>
      </c>
      <c r="AM21" s="315">
        <f t="shared" si="4"/>
        <v>0</v>
      </c>
      <c r="AN21" s="315">
        <f t="shared" si="4"/>
        <v>0</v>
      </c>
      <c r="AO21" s="315">
        <f t="shared" si="4"/>
        <v>0</v>
      </c>
      <c r="AP21" s="315">
        <f t="shared" si="4"/>
        <v>0</v>
      </c>
      <c r="AQ21" s="315">
        <f t="shared" si="4"/>
        <v>0</v>
      </c>
      <c r="AR21" s="315">
        <f t="shared" si="4"/>
        <v>0</v>
      </c>
      <c r="AS21" s="315">
        <f t="shared" si="4"/>
        <v>0</v>
      </c>
      <c r="AT21" s="315">
        <f t="shared" si="4"/>
        <v>0</v>
      </c>
      <c r="AU21" s="315">
        <f t="shared" si="4"/>
        <v>0</v>
      </c>
      <c r="AV21" s="315">
        <f t="shared" si="4"/>
        <v>0</v>
      </c>
      <c r="AW21" s="315">
        <f t="shared" si="5"/>
        <v>0</v>
      </c>
      <c r="AX21" s="315">
        <f t="shared" si="5"/>
        <v>0</v>
      </c>
      <c r="AY21" s="315">
        <f t="shared" si="5"/>
        <v>0</v>
      </c>
      <c r="AZ21" s="315">
        <f t="shared" si="5"/>
        <v>0</v>
      </c>
      <c r="BA21" s="315">
        <f t="shared" si="5"/>
        <v>0</v>
      </c>
      <c r="BB21" s="315">
        <f t="shared" si="5"/>
        <v>0</v>
      </c>
      <c r="BC21" s="316">
        <f t="shared" si="5"/>
        <v>0</v>
      </c>
      <c r="BE21" s="39" t="str">
        <f t="shared" si="13"/>
        <v/>
      </c>
      <c r="BF21" s="39" t="str">
        <f t="shared" si="14"/>
        <v/>
      </c>
      <c r="BG21" s="39" t="str">
        <f t="shared" si="15"/>
        <v/>
      </c>
      <c r="BH21" s="315"/>
      <c r="BI21" s="315"/>
      <c r="BJ21" s="315"/>
      <c r="BK21" s="315"/>
      <c r="BL21" s="315"/>
      <c r="BM21" s="315"/>
      <c r="BN21" s="315"/>
      <c r="BO21" s="315"/>
      <c r="BP21" s="315"/>
      <c r="BQ21" s="315"/>
      <c r="BR21" s="315"/>
      <c r="BS21" s="315"/>
      <c r="BT21" s="315"/>
      <c r="BU21" s="315"/>
      <c r="BV21" s="315"/>
      <c r="BW21" s="315"/>
      <c r="BX21" s="315"/>
      <c r="BY21" s="315"/>
      <c r="BZ21" s="315"/>
      <c r="CA21" s="315"/>
      <c r="CB21" s="315"/>
      <c r="CC21" s="315"/>
      <c r="CD21" s="7"/>
    </row>
    <row r="22" spans="1:82" x14ac:dyDescent="0.25">
      <c r="A22" s="14"/>
      <c r="B22" s="460"/>
      <c r="C22" s="461"/>
      <c r="D22" s="461"/>
      <c r="E22" s="462"/>
      <c r="F22" s="463"/>
      <c r="G22" s="14"/>
      <c r="H22" s="106" t="str">
        <f t="shared" si="6"/>
        <v/>
      </c>
      <c r="I22" s="14"/>
      <c r="J22" s="39" t="str">
        <f t="shared" si="7"/>
        <v/>
      </c>
      <c r="K22" s="14"/>
      <c r="M22" s="106" t="str">
        <f t="shared" si="8"/>
        <v/>
      </c>
      <c r="O22" s="127" t="str">
        <f t="shared" si="9"/>
        <v/>
      </c>
      <c r="Q22" s="10" t="s">
        <v>70</v>
      </c>
      <c r="S22" s="89">
        <f ca="1">IF(U22="Sat", V22+2, IF(U22="Sun", V22+1, V22))</f>
        <v>44197</v>
      </c>
      <c r="T22" s="90"/>
      <c r="U22" s="91" t="str">
        <f ca="1">TEXT(V22, "ddd")</f>
        <v>Fri</v>
      </c>
      <c r="V22" s="92">
        <f ca="1">DATE(S21, MONTH(1), DAY(1))</f>
        <v>44197</v>
      </c>
      <c r="X22" s="38" t="s">
        <v>71</v>
      </c>
      <c r="Y22" s="38">
        <v>0</v>
      </c>
      <c r="Z22" s="38">
        <v>0</v>
      </c>
      <c r="AA22" s="38">
        <v>3</v>
      </c>
      <c r="AB22" s="98"/>
      <c r="AC22" s="305" t="str">
        <f t="shared" si="10"/>
        <v/>
      </c>
      <c r="AD22" s="307" t="str">
        <f t="shared" si="11"/>
        <v/>
      </c>
      <c r="AE22" s="98"/>
      <c r="AF22" s="314">
        <f t="shared" si="12"/>
        <v>0</v>
      </c>
      <c r="AG22" s="315">
        <f t="shared" si="4"/>
        <v>0</v>
      </c>
      <c r="AH22" s="315">
        <f t="shared" si="4"/>
        <v>0</v>
      </c>
      <c r="AI22" s="315">
        <f t="shared" si="4"/>
        <v>0</v>
      </c>
      <c r="AJ22" s="315">
        <f t="shared" si="4"/>
        <v>0</v>
      </c>
      <c r="AK22" s="315">
        <f t="shared" si="4"/>
        <v>0</v>
      </c>
      <c r="AL22" s="315">
        <f t="shared" si="4"/>
        <v>0</v>
      </c>
      <c r="AM22" s="315">
        <f t="shared" si="4"/>
        <v>0</v>
      </c>
      <c r="AN22" s="315">
        <f t="shared" si="4"/>
        <v>0</v>
      </c>
      <c r="AO22" s="315">
        <f t="shared" si="4"/>
        <v>0</v>
      </c>
      <c r="AP22" s="315">
        <f t="shared" si="4"/>
        <v>0</v>
      </c>
      <c r="AQ22" s="315">
        <f t="shared" si="4"/>
        <v>0</v>
      </c>
      <c r="AR22" s="315">
        <f t="shared" si="4"/>
        <v>0</v>
      </c>
      <c r="AS22" s="315">
        <f t="shared" si="4"/>
        <v>0</v>
      </c>
      <c r="AT22" s="315">
        <f t="shared" si="4"/>
        <v>0</v>
      </c>
      <c r="AU22" s="315">
        <f t="shared" si="4"/>
        <v>0</v>
      </c>
      <c r="AV22" s="315">
        <f t="shared" si="4"/>
        <v>0</v>
      </c>
      <c r="AW22" s="315">
        <f t="shared" si="5"/>
        <v>0</v>
      </c>
      <c r="AX22" s="315">
        <f t="shared" si="5"/>
        <v>0</v>
      </c>
      <c r="AY22" s="315">
        <f t="shared" si="5"/>
        <v>0</v>
      </c>
      <c r="AZ22" s="315">
        <f t="shared" si="5"/>
        <v>0</v>
      </c>
      <c r="BA22" s="315">
        <f t="shared" si="5"/>
        <v>0</v>
      </c>
      <c r="BB22" s="315">
        <f t="shared" si="5"/>
        <v>0</v>
      </c>
      <c r="BC22" s="316">
        <f t="shared" si="5"/>
        <v>0</v>
      </c>
      <c r="BE22" s="39" t="str">
        <f t="shared" si="13"/>
        <v/>
      </c>
      <c r="BF22" s="39" t="str">
        <f t="shared" si="14"/>
        <v/>
      </c>
      <c r="BG22" s="39" t="str">
        <f t="shared" si="15"/>
        <v/>
      </c>
      <c r="BH22" s="315"/>
      <c r="BI22" s="315"/>
      <c r="BJ22" s="315"/>
      <c r="BK22" s="315"/>
      <c r="BL22" s="315"/>
      <c r="BM22" s="315"/>
      <c r="BN22" s="315"/>
      <c r="BO22" s="315"/>
      <c r="BP22" s="315"/>
      <c r="BQ22" s="315"/>
      <c r="BR22" s="315"/>
      <c r="BS22" s="315"/>
      <c r="BT22" s="315"/>
      <c r="BU22" s="315"/>
      <c r="BV22" s="315"/>
      <c r="BW22" s="315"/>
      <c r="BX22" s="315"/>
      <c r="BY22" s="315"/>
      <c r="BZ22" s="315"/>
      <c r="CA22" s="315"/>
      <c r="CB22" s="315"/>
      <c r="CC22" s="315"/>
      <c r="CD22" s="7"/>
    </row>
    <row r="23" spans="1:82" x14ac:dyDescent="0.25">
      <c r="A23" s="14"/>
      <c r="B23" s="460"/>
      <c r="C23" s="461"/>
      <c r="D23" s="461"/>
      <c r="E23" s="462"/>
      <c r="F23" s="463"/>
      <c r="G23" s="14"/>
      <c r="H23" s="106" t="str">
        <f t="shared" si="6"/>
        <v/>
      </c>
      <c r="I23" s="14"/>
      <c r="J23" s="39" t="str">
        <f t="shared" si="7"/>
        <v/>
      </c>
      <c r="K23" s="14"/>
      <c r="M23" s="106" t="str">
        <f t="shared" si="8"/>
        <v/>
      </c>
      <c r="O23" s="127" t="str">
        <f t="shared" si="9"/>
        <v/>
      </c>
      <c r="Q23" s="37" t="s">
        <v>72</v>
      </c>
      <c r="S23" s="93">
        <f ca="1">V23-INDEX(AA22:AA28, MATCH(U23, X22:X28, 0))</f>
        <v>44288</v>
      </c>
      <c r="T23" s="90"/>
      <c r="U23" s="94" t="str">
        <f t="shared" ref="U23:U24" ca="1" si="18">TEXT(V23, "ddd")</f>
        <v>Sun</v>
      </c>
      <c r="V23" s="95">
        <f ca="1">DATE(YEAR(V22),MONTH(DATE(YEAR(V22),MONTH(1),DAY(1)))+((INT(((MOD((19*(MOD(YEAR(V22),19))+(INT(YEAR(V22)/100))-(INT(INT(YEAR(V22)/100)/4))-(INT(((INT(YEAR(V22)/100))-(INT(((INT(YEAR(V22)/100))+8)/25))+1)/3))+15),30))+(MOD((32+2*(MOD(INT(YEAR(V22)/100),4))+2*(INT((MOD(YEAR(V22),100))/4))-(MOD((19*(MOD(YEAR(V22),19))+(INT(YEAR(V22)/100))-(INT(INT(YEAR(V22)/100)/4))-(INT(((INT(YEAR(V22)/100))-(INT(((INT(YEAR(V22)/100))+8)/25))+1)/3))+15),30))-(MOD((MOD(YEAR(V22),100)),4))),7))-7*(INT(((MOD(YEAR(V22),19))+11*(MOD((19*(MOD(YEAR(V22),19))+(INT(YEAR(V22)/100))-(INT(INT(YEAR(V22)/100)/4))-(INT(((INT(YEAR(V22)/100))-(INT(((INT(YEAR(V22)/100))+8)/25))+1)/3))+15),30))+22*(MOD((32+2*(MOD(INT(YEAR(V22)/100),4))+2*(INT((MOD(YEAR(V22),100))/4))-(MOD((19*(MOD(YEAR(V22),19))+(INT(YEAR(V22)/100))-(INT(INT(YEAR(V22)/100)/4))-(INT(((INT(YEAR(V22)/100))-(INT(((INT(YEAR(V22)/100))+8)/25))+1)/3))+15),30))-(MOD((MOD(YEAR(V22),100)),4))),7)))/451))+114)/31))-1),DAY(DATE(YEAR(V22),MONTH(1),DAY(1)))+(((MOD(((MOD((19*(MOD(YEAR(V22),19))+(INT(YEAR(V22)/100))-(INT(INT(YEAR(V22)/100)/4))-(INT(((INT(YEAR(V22)/100))-(INT(((INT(YEAR(V22)/100))+8)/25))+1)/3))+15),30))+(MOD((32+2*(MOD(INT(YEAR(V22)/100),4))+2*(INT((MOD(YEAR(V22),100))/4))-(MOD((19*(MOD(YEAR(V22),19))+(INT(YEAR(V22)/100))-(INT(INT(YEAR(V22)/100)/4))-(INT(((INT(YEAR(V22)/100))-(INT(((INT(YEAR(V22)/100))+8)/25))+1)/3))+15),30))-(MOD((MOD(YEAR(V22),100)),4))),7))-7*(INT(((MOD(YEAR(V22),19))+11*(MOD((19*(MOD(YEAR(V22),19))+(INT(YEAR(V22)/100))-(INT(INT(YEAR(V22)/100)/4))-(INT(((INT(YEAR(V22)/100))-(INT(((INT(YEAR(V22)/100))+8)/25))+1)/3))+15),30))+22*(MOD((32+2*(MOD(INT(YEAR(V22)/100),4))+2*(INT((MOD(YEAR(V22),100))/4))-(MOD((19*(MOD(YEAR(V22),19))+(INT(YEAR(V22)/100))-(INT(INT(YEAR(V22)/100)/4))-(INT(((INT(YEAR(V22)/100))-(INT(((INT(YEAR(V22)/100))+8)/25))+1)/3))+15),30))-(MOD((MOD(YEAR(V22),100)),4))),7)))/451))+114),31))+1)-1))</f>
        <v>44290</v>
      </c>
      <c r="X23" s="39" t="s">
        <v>73</v>
      </c>
      <c r="Y23" s="39">
        <v>1</v>
      </c>
      <c r="Z23" s="39">
        <v>6</v>
      </c>
      <c r="AA23" s="39">
        <v>4</v>
      </c>
      <c r="AB23" s="98"/>
      <c r="AC23" s="305" t="str">
        <f t="shared" si="10"/>
        <v/>
      </c>
      <c r="AD23" s="307" t="str">
        <f t="shared" si="11"/>
        <v/>
      </c>
      <c r="AE23" s="98"/>
      <c r="AF23" s="314">
        <f t="shared" si="12"/>
        <v>0</v>
      </c>
      <c r="AG23" s="315">
        <f t="shared" si="4"/>
        <v>0</v>
      </c>
      <c r="AH23" s="315">
        <f t="shared" si="4"/>
        <v>0</v>
      </c>
      <c r="AI23" s="315">
        <f t="shared" si="4"/>
        <v>0</v>
      </c>
      <c r="AJ23" s="315">
        <f t="shared" si="4"/>
        <v>0</v>
      </c>
      <c r="AK23" s="315">
        <f t="shared" si="4"/>
        <v>0</v>
      </c>
      <c r="AL23" s="315">
        <f t="shared" si="4"/>
        <v>0</v>
      </c>
      <c r="AM23" s="315">
        <f t="shared" si="4"/>
        <v>0</v>
      </c>
      <c r="AN23" s="315">
        <f t="shared" si="4"/>
        <v>0</v>
      </c>
      <c r="AO23" s="315">
        <f t="shared" si="4"/>
        <v>0</v>
      </c>
      <c r="AP23" s="315">
        <f t="shared" si="4"/>
        <v>0</v>
      </c>
      <c r="AQ23" s="315">
        <f t="shared" si="4"/>
        <v>0</v>
      </c>
      <c r="AR23" s="315">
        <f t="shared" si="4"/>
        <v>0</v>
      </c>
      <c r="AS23" s="315">
        <f t="shared" si="4"/>
        <v>0</v>
      </c>
      <c r="AT23" s="315">
        <f t="shared" si="4"/>
        <v>0</v>
      </c>
      <c r="AU23" s="315">
        <f t="shared" si="4"/>
        <v>0</v>
      </c>
      <c r="AV23" s="315">
        <f t="shared" si="4"/>
        <v>0</v>
      </c>
      <c r="AW23" s="315">
        <f t="shared" si="5"/>
        <v>0</v>
      </c>
      <c r="AX23" s="315">
        <f t="shared" si="5"/>
        <v>0</v>
      </c>
      <c r="AY23" s="315">
        <f t="shared" si="5"/>
        <v>0</v>
      </c>
      <c r="AZ23" s="315">
        <f t="shared" si="5"/>
        <v>0</v>
      </c>
      <c r="BA23" s="315">
        <f t="shared" si="5"/>
        <v>0</v>
      </c>
      <c r="BB23" s="315">
        <f t="shared" si="5"/>
        <v>0</v>
      </c>
      <c r="BC23" s="316">
        <f t="shared" si="5"/>
        <v>0</v>
      </c>
      <c r="BE23" s="39" t="str">
        <f t="shared" si="13"/>
        <v/>
      </c>
      <c r="BF23" s="39" t="str">
        <f t="shared" si="14"/>
        <v/>
      </c>
      <c r="BG23" s="39" t="str">
        <f t="shared" si="15"/>
        <v/>
      </c>
      <c r="BH23" s="315"/>
      <c r="BI23" s="315"/>
      <c r="BJ23" s="315"/>
      <c r="BK23" s="315"/>
      <c r="BL23" s="315"/>
      <c r="BM23" s="315"/>
      <c r="BN23" s="315"/>
      <c r="BO23" s="315"/>
      <c r="BP23" s="315"/>
      <c r="BQ23" s="315"/>
      <c r="BR23" s="315"/>
      <c r="BS23" s="315"/>
      <c r="BT23" s="315"/>
      <c r="BU23" s="315"/>
      <c r="BV23" s="315"/>
      <c r="BW23" s="315"/>
      <c r="BX23" s="315"/>
      <c r="BY23" s="315"/>
      <c r="BZ23" s="315"/>
      <c r="CA23" s="315"/>
      <c r="CB23" s="315"/>
      <c r="CC23" s="315"/>
      <c r="CD23" s="7"/>
    </row>
    <row r="24" spans="1:82" x14ac:dyDescent="0.25">
      <c r="A24" s="14"/>
      <c r="B24" s="460"/>
      <c r="C24" s="461"/>
      <c r="D24" s="461"/>
      <c r="E24" s="462"/>
      <c r="F24" s="463"/>
      <c r="G24" s="14"/>
      <c r="H24" s="106" t="str">
        <f t="shared" si="6"/>
        <v/>
      </c>
      <c r="I24" s="14"/>
      <c r="J24" s="39" t="str">
        <f t="shared" si="7"/>
        <v/>
      </c>
      <c r="K24" s="14"/>
      <c r="M24" s="106" t="str">
        <f t="shared" si="8"/>
        <v/>
      </c>
      <c r="O24" s="127" t="str">
        <f t="shared" si="9"/>
        <v/>
      </c>
      <c r="Q24" s="37" t="s">
        <v>74</v>
      </c>
      <c r="S24" s="93">
        <f ca="1">S23+3</f>
        <v>44291</v>
      </c>
      <c r="T24" s="90"/>
      <c r="U24" s="94" t="str">
        <f t="shared" ca="1" si="18"/>
        <v>Sun</v>
      </c>
      <c r="V24" s="95">
        <f ca="1">V23</f>
        <v>44290</v>
      </c>
      <c r="X24" s="39" t="s">
        <v>75</v>
      </c>
      <c r="Y24" s="39">
        <v>2</v>
      </c>
      <c r="Z24" s="39">
        <v>5</v>
      </c>
      <c r="AA24" s="39">
        <v>5</v>
      </c>
      <c r="AB24" s="98"/>
      <c r="AC24" s="305" t="str">
        <f t="shared" si="10"/>
        <v/>
      </c>
      <c r="AD24" s="307" t="str">
        <f t="shared" si="11"/>
        <v/>
      </c>
      <c r="AE24" s="98"/>
      <c r="AF24" s="314">
        <f t="shared" si="12"/>
        <v>0</v>
      </c>
      <c r="AG24" s="315">
        <f t="shared" si="4"/>
        <v>0</v>
      </c>
      <c r="AH24" s="315">
        <f t="shared" si="4"/>
        <v>0</v>
      </c>
      <c r="AI24" s="315">
        <f t="shared" si="4"/>
        <v>0</v>
      </c>
      <c r="AJ24" s="315">
        <f t="shared" si="4"/>
        <v>0</v>
      </c>
      <c r="AK24" s="315">
        <f t="shared" si="4"/>
        <v>0</v>
      </c>
      <c r="AL24" s="315">
        <f t="shared" si="4"/>
        <v>0</v>
      </c>
      <c r="AM24" s="315">
        <f t="shared" si="4"/>
        <v>0</v>
      </c>
      <c r="AN24" s="315">
        <f t="shared" si="4"/>
        <v>0</v>
      </c>
      <c r="AO24" s="315">
        <f t="shared" si="4"/>
        <v>0</v>
      </c>
      <c r="AP24" s="315">
        <f t="shared" si="4"/>
        <v>0</v>
      </c>
      <c r="AQ24" s="315">
        <f t="shared" si="4"/>
        <v>0</v>
      </c>
      <c r="AR24" s="315">
        <f t="shared" si="4"/>
        <v>0</v>
      </c>
      <c r="AS24" s="315">
        <f t="shared" si="4"/>
        <v>0</v>
      </c>
      <c r="AT24" s="315">
        <f t="shared" si="4"/>
        <v>0</v>
      </c>
      <c r="AU24" s="315">
        <f t="shared" si="4"/>
        <v>0</v>
      </c>
      <c r="AV24" s="315">
        <f t="shared" si="4"/>
        <v>0</v>
      </c>
      <c r="AW24" s="315">
        <f t="shared" si="5"/>
        <v>0</v>
      </c>
      <c r="AX24" s="315">
        <f t="shared" si="5"/>
        <v>0</v>
      </c>
      <c r="AY24" s="315">
        <f t="shared" si="5"/>
        <v>0</v>
      </c>
      <c r="AZ24" s="315">
        <f t="shared" si="5"/>
        <v>0</v>
      </c>
      <c r="BA24" s="315">
        <f t="shared" si="5"/>
        <v>0</v>
      </c>
      <c r="BB24" s="315">
        <f t="shared" si="5"/>
        <v>0</v>
      </c>
      <c r="BC24" s="316">
        <f t="shared" si="5"/>
        <v>0</v>
      </c>
      <c r="BE24" s="39" t="str">
        <f t="shared" si="13"/>
        <v/>
      </c>
      <c r="BF24" s="39" t="str">
        <f t="shared" si="14"/>
        <v/>
      </c>
      <c r="BG24" s="39" t="str">
        <f t="shared" si="15"/>
        <v/>
      </c>
      <c r="BH24" s="315"/>
      <c r="BI24" s="315"/>
      <c r="BJ24" s="315"/>
      <c r="BK24" s="315"/>
      <c r="BL24" s="315"/>
      <c r="BM24" s="315"/>
      <c r="BN24" s="315"/>
      <c r="BO24" s="315"/>
      <c r="BP24" s="315"/>
      <c r="BQ24" s="315"/>
      <c r="BR24" s="315"/>
      <c r="BS24" s="315"/>
      <c r="BT24" s="315"/>
      <c r="BU24" s="315"/>
      <c r="BV24" s="315"/>
      <c r="BW24" s="315"/>
      <c r="BX24" s="315"/>
      <c r="BY24" s="315"/>
      <c r="BZ24" s="315"/>
      <c r="CA24" s="315"/>
      <c r="CB24" s="315"/>
      <c r="CC24" s="315"/>
      <c r="CD24" s="7"/>
    </row>
    <row r="25" spans="1:82" x14ac:dyDescent="0.25">
      <c r="A25" s="14"/>
      <c r="B25" s="460"/>
      <c r="C25" s="461"/>
      <c r="D25" s="461"/>
      <c r="E25" s="462"/>
      <c r="F25" s="463"/>
      <c r="G25" s="14"/>
      <c r="H25" s="106" t="str">
        <f t="shared" si="6"/>
        <v/>
      </c>
      <c r="I25" s="14"/>
      <c r="J25" s="39" t="str">
        <f t="shared" si="7"/>
        <v/>
      </c>
      <c r="K25" s="14"/>
      <c r="M25" s="106" t="str">
        <f t="shared" si="8"/>
        <v/>
      </c>
      <c r="O25" s="127" t="str">
        <f t="shared" si="9"/>
        <v/>
      </c>
      <c r="Q25" s="37" t="s">
        <v>76</v>
      </c>
      <c r="S25" s="93">
        <f ca="1">V25+INDEX(Z22:Z28, MATCH(U25, X22:X28, 0))</f>
        <v>44319</v>
      </c>
      <c r="T25" s="90"/>
      <c r="U25" s="94" t="str">
        <f ca="1">TEXT(V25, "ddd")</f>
        <v>Sat</v>
      </c>
      <c r="V25" s="95">
        <f ca="1">DATE(S21, 5, 1)</f>
        <v>44317</v>
      </c>
      <c r="X25" s="39" t="s">
        <v>77</v>
      </c>
      <c r="Y25" s="39">
        <v>3</v>
      </c>
      <c r="Z25" s="39">
        <v>4</v>
      </c>
      <c r="AA25" s="39">
        <v>6</v>
      </c>
      <c r="AB25" s="98"/>
      <c r="AC25" s="305" t="str">
        <f t="shared" si="10"/>
        <v/>
      </c>
      <c r="AD25" s="307" t="str">
        <f t="shared" si="11"/>
        <v/>
      </c>
      <c r="AE25" s="98"/>
      <c r="AF25" s="314">
        <f t="shared" si="12"/>
        <v>0</v>
      </c>
      <c r="AG25" s="315">
        <f t="shared" si="4"/>
        <v>0</v>
      </c>
      <c r="AH25" s="315">
        <f t="shared" si="4"/>
        <v>0</v>
      </c>
      <c r="AI25" s="315">
        <f t="shared" si="4"/>
        <v>0</v>
      </c>
      <c r="AJ25" s="315">
        <f t="shared" si="4"/>
        <v>0</v>
      </c>
      <c r="AK25" s="315">
        <f t="shared" si="4"/>
        <v>0</v>
      </c>
      <c r="AL25" s="315">
        <f t="shared" si="4"/>
        <v>0</v>
      </c>
      <c r="AM25" s="315">
        <f t="shared" si="4"/>
        <v>0</v>
      </c>
      <c r="AN25" s="315">
        <f t="shared" si="4"/>
        <v>0</v>
      </c>
      <c r="AO25" s="315">
        <f t="shared" si="4"/>
        <v>0</v>
      </c>
      <c r="AP25" s="315">
        <f t="shared" si="4"/>
        <v>0</v>
      </c>
      <c r="AQ25" s="315">
        <f t="shared" si="4"/>
        <v>0</v>
      </c>
      <c r="AR25" s="315">
        <f t="shared" si="4"/>
        <v>0</v>
      </c>
      <c r="AS25" s="315">
        <f t="shared" si="4"/>
        <v>0</v>
      </c>
      <c r="AT25" s="315">
        <f t="shared" si="4"/>
        <v>0</v>
      </c>
      <c r="AU25" s="315">
        <f t="shared" si="4"/>
        <v>0</v>
      </c>
      <c r="AV25" s="315">
        <f t="shared" si="4"/>
        <v>0</v>
      </c>
      <c r="AW25" s="315">
        <f t="shared" si="5"/>
        <v>0</v>
      </c>
      <c r="AX25" s="315">
        <f t="shared" si="5"/>
        <v>0</v>
      </c>
      <c r="AY25" s="315">
        <f t="shared" si="5"/>
        <v>0</v>
      </c>
      <c r="AZ25" s="315">
        <f t="shared" si="5"/>
        <v>0</v>
      </c>
      <c r="BA25" s="315">
        <f t="shared" si="5"/>
        <v>0</v>
      </c>
      <c r="BB25" s="315">
        <f t="shared" si="5"/>
        <v>0</v>
      </c>
      <c r="BC25" s="316">
        <f t="shared" si="5"/>
        <v>0</v>
      </c>
      <c r="BE25" s="39" t="str">
        <f t="shared" si="13"/>
        <v/>
      </c>
      <c r="BF25" s="39" t="str">
        <f t="shared" si="14"/>
        <v/>
      </c>
      <c r="BG25" s="39" t="str">
        <f t="shared" si="15"/>
        <v/>
      </c>
      <c r="BH25" s="315"/>
      <c r="BI25" s="315"/>
      <c r="BJ25" s="315"/>
      <c r="BK25" s="315"/>
      <c r="BL25" s="315"/>
      <c r="BM25" s="315"/>
      <c r="BN25" s="315"/>
      <c r="BO25" s="315"/>
      <c r="BP25" s="315"/>
      <c r="BQ25" s="315"/>
      <c r="BR25" s="315"/>
      <c r="BS25" s="315"/>
      <c r="BT25" s="315"/>
      <c r="BU25" s="315"/>
      <c r="BV25" s="315"/>
      <c r="BW25" s="315"/>
      <c r="BX25" s="315"/>
      <c r="BY25" s="315"/>
      <c r="BZ25" s="315"/>
      <c r="CA25" s="315"/>
      <c r="CB25" s="315"/>
      <c r="CC25" s="315"/>
      <c r="CD25" s="7"/>
    </row>
    <row r="26" spans="1:82" x14ac:dyDescent="0.25">
      <c r="A26" s="14"/>
      <c r="B26" s="460"/>
      <c r="C26" s="461"/>
      <c r="D26" s="461"/>
      <c r="E26" s="462"/>
      <c r="F26" s="463"/>
      <c r="G26" s="14"/>
      <c r="H26" s="106" t="str">
        <f t="shared" si="6"/>
        <v/>
      </c>
      <c r="I26" s="14"/>
      <c r="J26" s="39" t="str">
        <f t="shared" si="7"/>
        <v/>
      </c>
      <c r="K26" s="14"/>
      <c r="M26" s="106" t="str">
        <f t="shared" si="8"/>
        <v/>
      </c>
      <c r="O26" s="127" t="str">
        <f t="shared" si="9"/>
        <v/>
      </c>
      <c r="Q26" s="37" t="s">
        <v>78</v>
      </c>
      <c r="S26" s="93">
        <f ca="1">V26-INDEX(Y22:Y28, MATCH(U26, X22:X28, 0))</f>
        <v>44347</v>
      </c>
      <c r="T26" s="90"/>
      <c r="U26" s="94" t="str">
        <f ca="1">TEXT(V26, "ddd")</f>
        <v>Mon</v>
      </c>
      <c r="V26" s="95">
        <f ca="1">DATE(S21, 5, 31)</f>
        <v>44347</v>
      </c>
      <c r="X26" s="39" t="s">
        <v>79</v>
      </c>
      <c r="Y26" s="39">
        <v>4</v>
      </c>
      <c r="Z26" s="39">
        <v>3</v>
      </c>
      <c r="AA26" s="39">
        <v>0</v>
      </c>
      <c r="AB26" s="98"/>
      <c r="AC26" s="305" t="str">
        <f t="shared" si="10"/>
        <v/>
      </c>
      <c r="AD26" s="307" t="str">
        <f t="shared" si="11"/>
        <v/>
      </c>
      <c r="AE26" s="98"/>
      <c r="AF26" s="314">
        <f t="shared" si="12"/>
        <v>0</v>
      </c>
      <c r="AG26" s="315">
        <f t="shared" si="4"/>
        <v>0</v>
      </c>
      <c r="AH26" s="315">
        <f t="shared" si="4"/>
        <v>0</v>
      </c>
      <c r="AI26" s="315">
        <f t="shared" si="4"/>
        <v>0</v>
      </c>
      <c r="AJ26" s="315">
        <f t="shared" si="4"/>
        <v>0</v>
      </c>
      <c r="AK26" s="315">
        <f t="shared" si="4"/>
        <v>0</v>
      </c>
      <c r="AL26" s="315">
        <f t="shared" si="4"/>
        <v>0</v>
      </c>
      <c r="AM26" s="315">
        <f t="shared" si="4"/>
        <v>0</v>
      </c>
      <c r="AN26" s="315">
        <f t="shared" si="4"/>
        <v>0</v>
      </c>
      <c r="AO26" s="315">
        <f t="shared" si="4"/>
        <v>0</v>
      </c>
      <c r="AP26" s="315">
        <f t="shared" si="4"/>
        <v>0</v>
      </c>
      <c r="AQ26" s="315">
        <f t="shared" si="4"/>
        <v>0</v>
      </c>
      <c r="AR26" s="315">
        <f t="shared" si="4"/>
        <v>0</v>
      </c>
      <c r="AS26" s="315">
        <f t="shared" si="4"/>
        <v>0</v>
      </c>
      <c r="AT26" s="315">
        <f t="shared" si="4"/>
        <v>0</v>
      </c>
      <c r="AU26" s="315">
        <f t="shared" si="4"/>
        <v>0</v>
      </c>
      <c r="AV26" s="315">
        <f t="shared" ref="AV26:BC41" si="19">IF(AND(AV$9&gt;=$AC26, AV$10&lt;=$AD26), IF($F26=$M$3, $AD$5, IF($J26="", $AD$4, $J26)), 0)</f>
        <v>0</v>
      </c>
      <c r="AW26" s="315">
        <f t="shared" si="5"/>
        <v>0</v>
      </c>
      <c r="AX26" s="315">
        <f t="shared" si="5"/>
        <v>0</v>
      </c>
      <c r="AY26" s="315">
        <f t="shared" si="5"/>
        <v>0</v>
      </c>
      <c r="AZ26" s="315">
        <f t="shared" si="5"/>
        <v>0</v>
      </c>
      <c r="BA26" s="315">
        <f t="shared" si="5"/>
        <v>0</v>
      </c>
      <c r="BB26" s="315">
        <f t="shared" si="5"/>
        <v>0</v>
      </c>
      <c r="BC26" s="316">
        <f t="shared" si="5"/>
        <v>0</v>
      </c>
      <c r="BE26" s="39" t="str">
        <f t="shared" si="13"/>
        <v/>
      </c>
      <c r="BF26" s="39" t="str">
        <f t="shared" si="14"/>
        <v/>
      </c>
      <c r="BG26" s="39" t="str">
        <f t="shared" si="15"/>
        <v/>
      </c>
      <c r="BH26" s="315"/>
      <c r="BI26" s="315"/>
      <c r="BJ26" s="315"/>
      <c r="BK26" s="315"/>
      <c r="BL26" s="315"/>
      <c r="BM26" s="315"/>
      <c r="BN26" s="315"/>
      <c r="BO26" s="315"/>
      <c r="BP26" s="315"/>
      <c r="BQ26" s="315"/>
      <c r="BR26" s="315"/>
      <c r="BS26" s="315"/>
      <c r="BT26" s="315"/>
      <c r="BU26" s="315"/>
      <c r="BV26" s="315"/>
      <c r="BW26" s="315"/>
      <c r="BX26" s="315"/>
      <c r="BY26" s="315"/>
      <c r="BZ26" s="315"/>
      <c r="CA26" s="315"/>
      <c r="CB26" s="315"/>
      <c r="CC26" s="315"/>
      <c r="CD26" s="7"/>
    </row>
    <row r="27" spans="1:82" x14ac:dyDescent="0.25">
      <c r="A27" s="14"/>
      <c r="B27" s="460"/>
      <c r="C27" s="461"/>
      <c r="D27" s="461"/>
      <c r="E27" s="462"/>
      <c r="F27" s="463"/>
      <c r="G27" s="14"/>
      <c r="H27" s="106" t="str">
        <f t="shared" si="6"/>
        <v/>
      </c>
      <c r="I27" s="14"/>
      <c r="J27" s="39" t="str">
        <f t="shared" si="7"/>
        <v/>
      </c>
      <c r="K27" s="14"/>
      <c r="M27" s="106" t="str">
        <f t="shared" si="8"/>
        <v/>
      </c>
      <c r="O27" s="127" t="str">
        <f t="shared" si="9"/>
        <v/>
      </c>
      <c r="Q27" s="37" t="s">
        <v>80</v>
      </c>
      <c r="S27" s="93">
        <f ca="1">V27-INDEX(Y22:Y28, MATCH(U27, X22:X28, 0))</f>
        <v>44438</v>
      </c>
      <c r="T27" s="90"/>
      <c r="U27" s="94" t="str">
        <f ca="1">TEXT(V27, "ddd")</f>
        <v>Tue</v>
      </c>
      <c r="V27" s="95">
        <f ca="1">DATE(S21, 8, 31)</f>
        <v>44439</v>
      </c>
      <c r="X27" s="39" t="s">
        <v>81</v>
      </c>
      <c r="Y27" s="39">
        <v>5</v>
      </c>
      <c r="Z27" s="39">
        <v>2</v>
      </c>
      <c r="AA27" s="39">
        <v>1</v>
      </c>
      <c r="AB27" s="98"/>
      <c r="AC27" s="305" t="str">
        <f t="shared" si="10"/>
        <v/>
      </c>
      <c r="AD27" s="307" t="str">
        <f t="shared" si="11"/>
        <v/>
      </c>
      <c r="AE27" s="98"/>
      <c r="AF27" s="314">
        <f t="shared" si="12"/>
        <v>0</v>
      </c>
      <c r="AG27" s="315">
        <f t="shared" si="12"/>
        <v>0</v>
      </c>
      <c r="AH27" s="315">
        <f t="shared" si="12"/>
        <v>0</v>
      </c>
      <c r="AI27" s="315">
        <f t="shared" si="12"/>
        <v>0</v>
      </c>
      <c r="AJ27" s="315">
        <f t="shared" si="12"/>
        <v>0</v>
      </c>
      <c r="AK27" s="315">
        <f t="shared" si="12"/>
        <v>0</v>
      </c>
      <c r="AL27" s="315">
        <f t="shared" si="12"/>
        <v>0</v>
      </c>
      <c r="AM27" s="315">
        <f t="shared" si="12"/>
        <v>0</v>
      </c>
      <c r="AN27" s="315">
        <f t="shared" si="12"/>
        <v>0</v>
      </c>
      <c r="AO27" s="315">
        <f t="shared" si="12"/>
        <v>0</v>
      </c>
      <c r="AP27" s="315">
        <f t="shared" si="12"/>
        <v>0</v>
      </c>
      <c r="AQ27" s="315">
        <f t="shared" si="12"/>
        <v>0</v>
      </c>
      <c r="AR27" s="315">
        <f t="shared" si="12"/>
        <v>0</v>
      </c>
      <c r="AS27" s="315">
        <f t="shared" si="12"/>
        <v>0</v>
      </c>
      <c r="AT27" s="315">
        <f t="shared" si="12"/>
        <v>0</v>
      </c>
      <c r="AU27" s="315">
        <f t="shared" si="12"/>
        <v>0</v>
      </c>
      <c r="AV27" s="315">
        <f t="shared" si="19"/>
        <v>0</v>
      </c>
      <c r="AW27" s="315">
        <f t="shared" si="19"/>
        <v>0</v>
      </c>
      <c r="AX27" s="315">
        <f t="shared" si="19"/>
        <v>0</v>
      </c>
      <c r="AY27" s="315">
        <f t="shared" si="19"/>
        <v>0</v>
      </c>
      <c r="AZ27" s="315">
        <f t="shared" si="19"/>
        <v>0</v>
      </c>
      <c r="BA27" s="315">
        <f t="shared" si="19"/>
        <v>0</v>
      </c>
      <c r="BB27" s="315">
        <f t="shared" si="19"/>
        <v>0</v>
      </c>
      <c r="BC27" s="316">
        <f t="shared" si="19"/>
        <v>0</v>
      </c>
      <c r="BE27" s="39" t="str">
        <f t="shared" si="13"/>
        <v/>
      </c>
      <c r="BF27" s="39" t="str">
        <f t="shared" si="14"/>
        <v/>
      </c>
      <c r="BG27" s="39" t="str">
        <f t="shared" si="15"/>
        <v/>
      </c>
      <c r="BH27" s="315"/>
      <c r="BI27" s="315"/>
      <c r="BJ27" s="315"/>
      <c r="BK27" s="315"/>
      <c r="BL27" s="315"/>
      <c r="BM27" s="315"/>
      <c r="BN27" s="315"/>
      <c r="BO27" s="315"/>
      <c r="BP27" s="315"/>
      <c r="BQ27" s="315"/>
      <c r="BR27" s="315"/>
      <c r="BS27" s="315"/>
      <c r="BT27" s="315"/>
      <c r="BU27" s="315"/>
      <c r="BV27" s="315"/>
      <c r="BW27" s="315"/>
      <c r="BX27" s="315"/>
      <c r="BY27" s="315"/>
      <c r="BZ27" s="315"/>
      <c r="CA27" s="315"/>
      <c r="CB27" s="315"/>
      <c r="CC27" s="315"/>
      <c r="CD27" s="7"/>
    </row>
    <row r="28" spans="1:82" x14ac:dyDescent="0.25">
      <c r="A28" s="14"/>
      <c r="B28" s="460"/>
      <c r="C28" s="461"/>
      <c r="D28" s="461"/>
      <c r="E28" s="462"/>
      <c r="F28" s="463"/>
      <c r="G28" s="14"/>
      <c r="H28" s="106" t="str">
        <f t="shared" si="6"/>
        <v/>
      </c>
      <c r="I28" s="14"/>
      <c r="J28" s="39" t="str">
        <f t="shared" si="7"/>
        <v/>
      </c>
      <c r="K28" s="14"/>
      <c r="M28" s="106" t="str">
        <f t="shared" si="8"/>
        <v/>
      </c>
      <c r="O28" s="127" t="str">
        <f t="shared" si="9"/>
        <v/>
      </c>
      <c r="Q28" s="37" t="s">
        <v>82</v>
      </c>
      <c r="S28" s="93">
        <f ca="1">IF(OR(U28="Sat", U28="Sun"), V28+INDEX(Z22:Z28, MATCH(U28, X22:X28, 0)), V28)</f>
        <v>44557</v>
      </c>
      <c r="T28" s="90"/>
      <c r="U28" s="39" t="str">
        <f t="shared" ref="U28:U29" ca="1" si="20">TEXT(V28, "ddd")</f>
        <v>Sat</v>
      </c>
      <c r="V28" s="95">
        <f ca="1">DATE(S21, 12, 25)</f>
        <v>44555</v>
      </c>
      <c r="X28" s="40" t="s">
        <v>83</v>
      </c>
      <c r="Y28" s="40">
        <v>6</v>
      </c>
      <c r="Z28" s="40">
        <v>1</v>
      </c>
      <c r="AA28" s="40">
        <v>2</v>
      </c>
      <c r="AB28" s="98"/>
      <c r="AC28" s="305" t="str">
        <f t="shared" si="10"/>
        <v/>
      </c>
      <c r="AD28" s="307" t="str">
        <f t="shared" si="11"/>
        <v/>
      </c>
      <c r="AE28" s="98"/>
      <c r="AF28" s="314">
        <f t="shared" si="12"/>
        <v>0</v>
      </c>
      <c r="AG28" s="315">
        <f t="shared" si="12"/>
        <v>0</v>
      </c>
      <c r="AH28" s="315">
        <f t="shared" si="12"/>
        <v>0</v>
      </c>
      <c r="AI28" s="315">
        <f t="shared" si="12"/>
        <v>0</v>
      </c>
      <c r="AJ28" s="315">
        <f t="shared" si="12"/>
        <v>0</v>
      </c>
      <c r="AK28" s="315">
        <f t="shared" si="12"/>
        <v>0</v>
      </c>
      <c r="AL28" s="315">
        <f t="shared" si="12"/>
        <v>0</v>
      </c>
      <c r="AM28" s="315">
        <f t="shared" si="12"/>
        <v>0</v>
      </c>
      <c r="AN28" s="315">
        <f t="shared" si="12"/>
        <v>0</v>
      </c>
      <c r="AO28" s="315">
        <f t="shared" si="12"/>
        <v>0</v>
      </c>
      <c r="AP28" s="315">
        <f t="shared" si="12"/>
        <v>0</v>
      </c>
      <c r="AQ28" s="315">
        <f t="shared" si="12"/>
        <v>0</v>
      </c>
      <c r="AR28" s="315">
        <f t="shared" si="12"/>
        <v>0</v>
      </c>
      <c r="AS28" s="315">
        <f t="shared" si="12"/>
        <v>0</v>
      </c>
      <c r="AT28" s="315">
        <f t="shared" si="12"/>
        <v>0</v>
      </c>
      <c r="AU28" s="315">
        <f t="shared" si="12"/>
        <v>0</v>
      </c>
      <c r="AV28" s="315">
        <f t="shared" si="19"/>
        <v>0</v>
      </c>
      <c r="AW28" s="315">
        <f t="shared" si="19"/>
        <v>0</v>
      </c>
      <c r="AX28" s="315">
        <f t="shared" si="19"/>
        <v>0</v>
      </c>
      <c r="AY28" s="315">
        <f t="shared" si="19"/>
        <v>0</v>
      </c>
      <c r="AZ28" s="315">
        <f t="shared" si="19"/>
        <v>0</v>
      </c>
      <c r="BA28" s="315">
        <f t="shared" si="19"/>
        <v>0</v>
      </c>
      <c r="BB28" s="315">
        <f t="shared" si="19"/>
        <v>0</v>
      </c>
      <c r="BC28" s="316">
        <f t="shared" si="19"/>
        <v>0</v>
      </c>
      <c r="BE28" s="39" t="str">
        <f t="shared" si="13"/>
        <v/>
      </c>
      <c r="BF28" s="39" t="str">
        <f t="shared" si="14"/>
        <v/>
      </c>
      <c r="BG28" s="39" t="str">
        <f t="shared" si="15"/>
        <v/>
      </c>
      <c r="BH28" s="315"/>
      <c r="BI28" s="315"/>
      <c r="BJ28" s="315"/>
      <c r="BK28" s="315"/>
      <c r="BL28" s="315"/>
      <c r="BM28" s="315"/>
      <c r="BN28" s="315"/>
      <c r="BO28" s="315"/>
      <c r="BP28" s="315"/>
      <c r="BQ28" s="315"/>
      <c r="BR28" s="315"/>
      <c r="BS28" s="315"/>
      <c r="BT28" s="315"/>
      <c r="BU28" s="315"/>
      <c r="BV28" s="315"/>
      <c r="BW28" s="315"/>
      <c r="BX28" s="315"/>
      <c r="BY28" s="315"/>
      <c r="BZ28" s="315"/>
      <c r="CA28" s="315"/>
      <c r="CB28" s="315"/>
      <c r="CC28" s="315"/>
      <c r="CD28" s="7"/>
    </row>
    <row r="29" spans="1:82" x14ac:dyDescent="0.25">
      <c r="A29" s="14"/>
      <c r="B29" s="460"/>
      <c r="C29" s="461"/>
      <c r="D29" s="461"/>
      <c r="E29" s="462"/>
      <c r="F29" s="463"/>
      <c r="G29" s="14"/>
      <c r="H29" s="106" t="str">
        <f t="shared" si="6"/>
        <v/>
      </c>
      <c r="I29" s="14"/>
      <c r="J29" s="39" t="str">
        <f t="shared" si="7"/>
        <v/>
      </c>
      <c r="K29" s="14"/>
      <c r="M29" s="106" t="str">
        <f t="shared" si="8"/>
        <v/>
      </c>
      <c r="O29" s="127" t="str">
        <f t="shared" si="9"/>
        <v/>
      </c>
      <c r="Q29" s="11" t="s">
        <v>84</v>
      </c>
      <c r="S29" s="96">
        <f ca="1">IF(U28="Sat", S28+1, IF(U29="Sat", V29+INDEX(Z22:Z28, MATCH(U29, X22:X28, 0)), V29))</f>
        <v>44558</v>
      </c>
      <c r="T29" s="90"/>
      <c r="U29" s="40" t="str">
        <f t="shared" ca="1" si="20"/>
        <v>Sun</v>
      </c>
      <c r="V29" s="97">
        <f ca="1">DATE(S21, 12, 26)</f>
        <v>44556</v>
      </c>
      <c r="AB29" s="98"/>
      <c r="AC29" s="305" t="str">
        <f t="shared" si="10"/>
        <v/>
      </c>
      <c r="AD29" s="307" t="str">
        <f t="shared" si="11"/>
        <v/>
      </c>
      <c r="AE29" s="98"/>
      <c r="AF29" s="314">
        <f t="shared" si="12"/>
        <v>0</v>
      </c>
      <c r="AG29" s="315">
        <f t="shared" si="12"/>
        <v>0</v>
      </c>
      <c r="AH29" s="315">
        <f t="shared" si="12"/>
        <v>0</v>
      </c>
      <c r="AI29" s="315">
        <f t="shared" si="12"/>
        <v>0</v>
      </c>
      <c r="AJ29" s="315">
        <f t="shared" si="12"/>
        <v>0</v>
      </c>
      <c r="AK29" s="315">
        <f t="shared" si="12"/>
        <v>0</v>
      </c>
      <c r="AL29" s="315">
        <f t="shared" si="12"/>
        <v>0</v>
      </c>
      <c r="AM29" s="315">
        <f t="shared" si="12"/>
        <v>0</v>
      </c>
      <c r="AN29" s="315">
        <f t="shared" si="12"/>
        <v>0</v>
      </c>
      <c r="AO29" s="315">
        <f t="shared" si="12"/>
        <v>0</v>
      </c>
      <c r="AP29" s="315">
        <f t="shared" si="12"/>
        <v>0</v>
      </c>
      <c r="AQ29" s="315">
        <f t="shared" si="12"/>
        <v>0</v>
      </c>
      <c r="AR29" s="315">
        <f t="shared" si="12"/>
        <v>0</v>
      </c>
      <c r="AS29" s="315">
        <f t="shared" si="12"/>
        <v>0</v>
      </c>
      <c r="AT29" s="315">
        <f t="shared" si="12"/>
        <v>0</v>
      </c>
      <c r="AU29" s="315">
        <f t="shared" si="12"/>
        <v>0</v>
      </c>
      <c r="AV29" s="315">
        <f t="shared" si="19"/>
        <v>0</v>
      </c>
      <c r="AW29" s="315">
        <f t="shared" si="19"/>
        <v>0</v>
      </c>
      <c r="AX29" s="315">
        <f t="shared" si="19"/>
        <v>0</v>
      </c>
      <c r="AY29" s="315">
        <f t="shared" si="19"/>
        <v>0</v>
      </c>
      <c r="AZ29" s="315">
        <f t="shared" si="19"/>
        <v>0</v>
      </c>
      <c r="BA29" s="315">
        <f t="shared" si="19"/>
        <v>0</v>
      </c>
      <c r="BB29" s="315">
        <f t="shared" si="19"/>
        <v>0</v>
      </c>
      <c r="BC29" s="316">
        <f t="shared" si="19"/>
        <v>0</v>
      </c>
      <c r="BE29" s="39" t="str">
        <f t="shared" si="13"/>
        <v/>
      </c>
      <c r="BF29" s="39" t="str">
        <f t="shared" si="14"/>
        <v/>
      </c>
      <c r="BG29" s="39" t="str">
        <f t="shared" si="15"/>
        <v/>
      </c>
      <c r="BH29" s="315"/>
      <c r="BI29" s="315"/>
      <c r="BJ29" s="315"/>
      <c r="BK29" s="315"/>
      <c r="BL29" s="315"/>
      <c r="BM29" s="315"/>
      <c r="BN29" s="315"/>
      <c r="BO29" s="315"/>
      <c r="BP29" s="315"/>
      <c r="BQ29" s="315"/>
      <c r="BR29" s="315"/>
      <c r="BS29" s="315"/>
      <c r="BT29" s="315"/>
      <c r="BU29" s="315"/>
      <c r="BV29" s="315"/>
      <c r="BW29" s="315"/>
      <c r="BX29" s="315"/>
      <c r="BY29" s="315"/>
      <c r="BZ29" s="315"/>
      <c r="CA29" s="315"/>
      <c r="CB29" s="315"/>
      <c r="CC29" s="315"/>
      <c r="CD29" s="7"/>
    </row>
    <row r="30" spans="1:82" x14ac:dyDescent="0.25">
      <c r="A30" s="14"/>
      <c r="B30" s="460"/>
      <c r="C30" s="461"/>
      <c r="D30" s="461"/>
      <c r="E30" s="462"/>
      <c r="F30" s="463"/>
      <c r="G30" s="14"/>
      <c r="H30" s="106" t="str">
        <f t="shared" si="6"/>
        <v/>
      </c>
      <c r="I30" s="14"/>
      <c r="J30" s="39" t="str">
        <f t="shared" si="7"/>
        <v/>
      </c>
      <c r="K30" s="14"/>
      <c r="M30" s="106" t="str">
        <f t="shared" si="8"/>
        <v/>
      </c>
      <c r="O30" s="127" t="str">
        <f t="shared" si="9"/>
        <v/>
      </c>
      <c r="Q30" s="23" t="s">
        <v>64</v>
      </c>
      <c r="R30" s="23"/>
      <c r="S30" s="99">
        <f ca="1">S21+1</f>
        <v>2022</v>
      </c>
      <c r="T30" s="86"/>
      <c r="U30" s="23" t="s">
        <v>65</v>
      </c>
      <c r="V30" s="23" t="s">
        <v>11</v>
      </c>
      <c r="X30" s="88" t="s">
        <v>66</v>
      </c>
      <c r="Y30" s="88" t="s">
        <v>67</v>
      </c>
      <c r="Z30" s="88" t="s">
        <v>68</v>
      </c>
      <c r="AA30" s="88" t="s">
        <v>69</v>
      </c>
      <c r="AC30" s="305" t="str">
        <f t="shared" si="10"/>
        <v/>
      </c>
      <c r="AD30" s="307" t="str">
        <f t="shared" si="11"/>
        <v/>
      </c>
      <c r="AF30" s="314">
        <f t="shared" si="12"/>
        <v>0</v>
      </c>
      <c r="AG30" s="315">
        <f t="shared" si="12"/>
        <v>0</v>
      </c>
      <c r="AH30" s="315">
        <f t="shared" si="12"/>
        <v>0</v>
      </c>
      <c r="AI30" s="315">
        <f t="shared" si="12"/>
        <v>0</v>
      </c>
      <c r="AJ30" s="315">
        <f t="shared" si="12"/>
        <v>0</v>
      </c>
      <c r="AK30" s="315">
        <f t="shared" si="12"/>
        <v>0</v>
      </c>
      <c r="AL30" s="315">
        <f t="shared" si="12"/>
        <v>0</v>
      </c>
      <c r="AM30" s="315">
        <f t="shared" si="12"/>
        <v>0</v>
      </c>
      <c r="AN30" s="315">
        <f t="shared" si="12"/>
        <v>0</v>
      </c>
      <c r="AO30" s="315">
        <f t="shared" si="12"/>
        <v>0</v>
      </c>
      <c r="AP30" s="315">
        <f t="shared" si="12"/>
        <v>0</v>
      </c>
      <c r="AQ30" s="315">
        <f t="shared" si="12"/>
        <v>0</v>
      </c>
      <c r="AR30" s="315">
        <f t="shared" si="12"/>
        <v>0</v>
      </c>
      <c r="AS30" s="315">
        <f t="shared" si="12"/>
        <v>0</v>
      </c>
      <c r="AT30" s="315">
        <f t="shared" si="12"/>
        <v>0</v>
      </c>
      <c r="AU30" s="315">
        <f t="shared" si="12"/>
        <v>0</v>
      </c>
      <c r="AV30" s="315">
        <f t="shared" si="19"/>
        <v>0</v>
      </c>
      <c r="AW30" s="315">
        <f t="shared" si="19"/>
        <v>0</v>
      </c>
      <c r="AX30" s="315">
        <f t="shared" si="19"/>
        <v>0</v>
      </c>
      <c r="AY30" s="315">
        <f t="shared" si="19"/>
        <v>0</v>
      </c>
      <c r="AZ30" s="315">
        <f t="shared" si="19"/>
        <v>0</v>
      </c>
      <c r="BA30" s="315">
        <f t="shared" si="19"/>
        <v>0</v>
      </c>
      <c r="BB30" s="315">
        <f t="shared" si="19"/>
        <v>0</v>
      </c>
      <c r="BC30" s="316">
        <f t="shared" si="19"/>
        <v>0</v>
      </c>
      <c r="BE30" s="39" t="str">
        <f t="shared" si="13"/>
        <v/>
      </c>
      <c r="BF30" s="39" t="str">
        <f t="shared" si="14"/>
        <v/>
      </c>
      <c r="BG30" s="39" t="str">
        <f t="shared" si="15"/>
        <v/>
      </c>
      <c r="BH30" s="315"/>
      <c r="BI30" s="315"/>
      <c r="BJ30" s="315"/>
      <c r="BK30" s="315"/>
      <c r="BL30" s="315"/>
      <c r="BM30" s="315"/>
      <c r="BN30" s="315"/>
      <c r="BO30" s="315"/>
      <c r="BP30" s="315"/>
      <c r="BQ30" s="315"/>
      <c r="BR30" s="315"/>
      <c r="BS30" s="315"/>
      <c r="BT30" s="315"/>
      <c r="BU30" s="315"/>
      <c r="BV30" s="315"/>
      <c r="BW30" s="315"/>
      <c r="BX30" s="315"/>
      <c r="BY30" s="315"/>
      <c r="BZ30" s="315"/>
      <c r="CA30" s="315"/>
      <c r="CB30" s="315"/>
      <c r="CC30" s="315"/>
      <c r="CD30" s="7"/>
    </row>
    <row r="31" spans="1:82" x14ac:dyDescent="0.25">
      <c r="A31" s="14"/>
      <c r="B31" s="460"/>
      <c r="C31" s="461"/>
      <c r="D31" s="461"/>
      <c r="E31" s="462"/>
      <c r="F31" s="463"/>
      <c r="G31" s="14"/>
      <c r="H31" s="106" t="str">
        <f t="shared" si="6"/>
        <v/>
      </c>
      <c r="I31" s="14"/>
      <c r="J31" s="39" t="str">
        <f t="shared" si="7"/>
        <v/>
      </c>
      <c r="K31" s="14"/>
      <c r="M31" s="106" t="str">
        <f t="shared" si="8"/>
        <v/>
      </c>
      <c r="O31" s="127" t="str">
        <f t="shared" si="9"/>
        <v/>
      </c>
      <c r="Q31" s="10" t="s">
        <v>70</v>
      </c>
      <c r="S31" s="89">
        <f ca="1">IF(U31="Sat", V31+2, IF(U31="Sun", V31+1, V31))</f>
        <v>44564</v>
      </c>
      <c r="T31" s="90"/>
      <c r="U31" s="91" t="str">
        <f ca="1">TEXT(V31, "ddd")</f>
        <v>Sat</v>
      </c>
      <c r="V31" s="92">
        <f ca="1">DATE(S30, MONTH(1), DAY(1))</f>
        <v>44562</v>
      </c>
      <c r="X31" s="38" t="s">
        <v>71</v>
      </c>
      <c r="Y31" s="38">
        <v>0</v>
      </c>
      <c r="Z31" s="38">
        <v>0</v>
      </c>
      <c r="AA31" s="38">
        <v>3</v>
      </c>
      <c r="AC31" s="305" t="str">
        <f t="shared" si="10"/>
        <v/>
      </c>
      <c r="AD31" s="307" t="str">
        <f t="shared" si="11"/>
        <v/>
      </c>
      <c r="AF31" s="314">
        <f t="shared" si="12"/>
        <v>0</v>
      </c>
      <c r="AG31" s="315">
        <f t="shared" si="12"/>
        <v>0</v>
      </c>
      <c r="AH31" s="315">
        <f t="shared" si="12"/>
        <v>0</v>
      </c>
      <c r="AI31" s="315">
        <f t="shared" si="12"/>
        <v>0</v>
      </c>
      <c r="AJ31" s="315">
        <f t="shared" si="12"/>
        <v>0</v>
      </c>
      <c r="AK31" s="315">
        <f t="shared" si="12"/>
        <v>0</v>
      </c>
      <c r="AL31" s="315">
        <f t="shared" si="12"/>
        <v>0</v>
      </c>
      <c r="AM31" s="315">
        <f t="shared" si="12"/>
        <v>0</v>
      </c>
      <c r="AN31" s="315">
        <f t="shared" si="12"/>
        <v>0</v>
      </c>
      <c r="AO31" s="315">
        <f t="shared" si="12"/>
        <v>0</v>
      </c>
      <c r="AP31" s="315">
        <f t="shared" si="12"/>
        <v>0</v>
      </c>
      <c r="AQ31" s="315">
        <f t="shared" si="12"/>
        <v>0</v>
      </c>
      <c r="AR31" s="315">
        <f t="shared" si="12"/>
        <v>0</v>
      </c>
      <c r="AS31" s="315">
        <f t="shared" si="12"/>
        <v>0</v>
      </c>
      <c r="AT31" s="315">
        <f t="shared" si="12"/>
        <v>0</v>
      </c>
      <c r="AU31" s="315">
        <f t="shared" si="12"/>
        <v>0</v>
      </c>
      <c r="AV31" s="315">
        <f t="shared" si="19"/>
        <v>0</v>
      </c>
      <c r="AW31" s="315">
        <f t="shared" si="19"/>
        <v>0</v>
      </c>
      <c r="AX31" s="315">
        <f t="shared" si="19"/>
        <v>0</v>
      </c>
      <c r="AY31" s="315">
        <f t="shared" si="19"/>
        <v>0</v>
      </c>
      <c r="AZ31" s="315">
        <f t="shared" si="19"/>
        <v>0</v>
      </c>
      <c r="BA31" s="315">
        <f t="shared" si="19"/>
        <v>0</v>
      </c>
      <c r="BB31" s="315">
        <f t="shared" si="19"/>
        <v>0</v>
      </c>
      <c r="BC31" s="316">
        <f t="shared" si="19"/>
        <v>0</v>
      </c>
      <c r="BE31" s="39" t="str">
        <f t="shared" si="13"/>
        <v/>
      </c>
      <c r="BF31" s="39" t="str">
        <f t="shared" si="14"/>
        <v/>
      </c>
      <c r="BG31" s="39" t="str">
        <f t="shared" si="15"/>
        <v/>
      </c>
      <c r="BH31" s="315"/>
      <c r="BI31" s="315"/>
      <c r="BJ31" s="315"/>
      <c r="BK31" s="315"/>
      <c r="BL31" s="315"/>
      <c r="BM31" s="315"/>
      <c r="BN31" s="315"/>
      <c r="BO31" s="315"/>
      <c r="BP31" s="315"/>
      <c r="BQ31" s="315"/>
      <c r="BR31" s="315"/>
      <c r="BS31" s="315"/>
      <c r="BT31" s="315"/>
      <c r="BU31" s="315"/>
      <c r="BV31" s="315"/>
      <c r="BW31" s="315"/>
      <c r="BX31" s="315"/>
      <c r="BY31" s="315"/>
      <c r="BZ31" s="315"/>
      <c r="CA31" s="315"/>
      <c r="CB31" s="315"/>
      <c r="CC31" s="315"/>
      <c r="CD31" s="7"/>
    </row>
    <row r="32" spans="1:82" x14ac:dyDescent="0.25">
      <c r="A32" s="14"/>
      <c r="B32" s="460"/>
      <c r="C32" s="461"/>
      <c r="D32" s="461"/>
      <c r="E32" s="462"/>
      <c r="F32" s="463"/>
      <c r="G32" s="14"/>
      <c r="H32" s="106" t="str">
        <f t="shared" si="6"/>
        <v/>
      </c>
      <c r="I32" s="14"/>
      <c r="J32" s="39" t="str">
        <f t="shared" si="7"/>
        <v/>
      </c>
      <c r="K32" s="14"/>
      <c r="M32" s="106" t="str">
        <f t="shared" si="8"/>
        <v/>
      </c>
      <c r="O32" s="127" t="str">
        <f t="shared" si="9"/>
        <v/>
      </c>
      <c r="Q32" s="37" t="s">
        <v>72</v>
      </c>
      <c r="S32" s="93">
        <f ca="1">V32-INDEX(AA31:AA37, MATCH(U32, X31:X37, 0))</f>
        <v>44666</v>
      </c>
      <c r="T32" s="90"/>
      <c r="U32" s="94" t="str">
        <f t="shared" ref="U32:U33" ca="1" si="21">TEXT(V32, "ddd")</f>
        <v>Sun</v>
      </c>
      <c r="V32" s="95">
        <f ca="1">DATE(YEAR(V31),MONTH(DATE(YEAR(V31),MONTH(1),DAY(1)))+((INT(((MOD((19*(MOD(YEAR(V31),19))+(INT(YEAR(V31)/100))-(INT(INT(YEAR(V31)/100)/4))-(INT(((INT(YEAR(V31)/100))-(INT(((INT(YEAR(V31)/100))+8)/25))+1)/3))+15),30))+(MOD((32+2*(MOD(INT(YEAR(V31)/100),4))+2*(INT((MOD(YEAR(V31),100))/4))-(MOD((19*(MOD(YEAR(V31),19))+(INT(YEAR(V31)/100))-(INT(INT(YEAR(V31)/100)/4))-(INT(((INT(YEAR(V31)/100))-(INT(((INT(YEAR(V31)/100))+8)/25))+1)/3))+15),30))-(MOD((MOD(YEAR(V31),100)),4))),7))-7*(INT(((MOD(YEAR(V31),19))+11*(MOD((19*(MOD(YEAR(V31),19))+(INT(YEAR(V31)/100))-(INT(INT(YEAR(V31)/100)/4))-(INT(((INT(YEAR(V31)/100))-(INT(((INT(YEAR(V31)/100))+8)/25))+1)/3))+15),30))+22*(MOD((32+2*(MOD(INT(YEAR(V31)/100),4))+2*(INT((MOD(YEAR(V31),100))/4))-(MOD((19*(MOD(YEAR(V31),19))+(INT(YEAR(V31)/100))-(INT(INT(YEAR(V31)/100)/4))-(INT(((INT(YEAR(V31)/100))-(INT(((INT(YEAR(V31)/100))+8)/25))+1)/3))+15),30))-(MOD((MOD(YEAR(V31),100)),4))),7)))/451))+114)/31))-1),DAY(DATE(YEAR(V31),MONTH(1),DAY(1)))+(((MOD(((MOD((19*(MOD(YEAR(V31),19))+(INT(YEAR(V31)/100))-(INT(INT(YEAR(V31)/100)/4))-(INT(((INT(YEAR(V31)/100))-(INT(((INT(YEAR(V31)/100))+8)/25))+1)/3))+15),30))+(MOD((32+2*(MOD(INT(YEAR(V31)/100),4))+2*(INT((MOD(YEAR(V31),100))/4))-(MOD((19*(MOD(YEAR(V31),19))+(INT(YEAR(V31)/100))-(INT(INT(YEAR(V31)/100)/4))-(INT(((INT(YEAR(V31)/100))-(INT(((INT(YEAR(V31)/100))+8)/25))+1)/3))+15),30))-(MOD((MOD(YEAR(V31),100)),4))),7))-7*(INT(((MOD(YEAR(V31),19))+11*(MOD((19*(MOD(YEAR(V31),19))+(INT(YEAR(V31)/100))-(INT(INT(YEAR(V31)/100)/4))-(INT(((INT(YEAR(V31)/100))-(INT(((INT(YEAR(V31)/100))+8)/25))+1)/3))+15),30))+22*(MOD((32+2*(MOD(INT(YEAR(V31)/100),4))+2*(INT((MOD(YEAR(V31),100))/4))-(MOD((19*(MOD(YEAR(V31),19))+(INT(YEAR(V31)/100))-(INT(INT(YEAR(V31)/100)/4))-(INT(((INT(YEAR(V31)/100))-(INT(((INT(YEAR(V31)/100))+8)/25))+1)/3))+15),30))-(MOD((MOD(YEAR(V31),100)),4))),7)))/451))+114),31))+1)-1))</f>
        <v>44668</v>
      </c>
      <c r="X32" s="39" t="s">
        <v>73</v>
      </c>
      <c r="Y32" s="39">
        <v>1</v>
      </c>
      <c r="Z32" s="39">
        <v>6</v>
      </c>
      <c r="AA32" s="39">
        <v>4</v>
      </c>
      <c r="AC32" s="305" t="str">
        <f t="shared" si="10"/>
        <v/>
      </c>
      <c r="AD32" s="307" t="str">
        <f t="shared" si="11"/>
        <v/>
      </c>
      <c r="AF32" s="314">
        <f t="shared" si="12"/>
        <v>0</v>
      </c>
      <c r="AG32" s="315">
        <f t="shared" si="12"/>
        <v>0</v>
      </c>
      <c r="AH32" s="315">
        <f t="shared" si="12"/>
        <v>0</v>
      </c>
      <c r="AI32" s="315">
        <f t="shared" si="12"/>
        <v>0</v>
      </c>
      <c r="AJ32" s="315">
        <f t="shared" si="12"/>
        <v>0</v>
      </c>
      <c r="AK32" s="315">
        <f t="shared" si="12"/>
        <v>0</v>
      </c>
      <c r="AL32" s="315">
        <f t="shared" si="12"/>
        <v>0</v>
      </c>
      <c r="AM32" s="315">
        <f t="shared" si="12"/>
        <v>0</v>
      </c>
      <c r="AN32" s="315">
        <f t="shared" si="12"/>
        <v>0</v>
      </c>
      <c r="AO32" s="315">
        <f t="shared" si="12"/>
        <v>0</v>
      </c>
      <c r="AP32" s="315">
        <f t="shared" si="12"/>
        <v>0</v>
      </c>
      <c r="AQ32" s="315">
        <f t="shared" si="12"/>
        <v>0</v>
      </c>
      <c r="AR32" s="315">
        <f t="shared" si="12"/>
        <v>0</v>
      </c>
      <c r="AS32" s="315">
        <f t="shared" si="12"/>
        <v>0</v>
      </c>
      <c r="AT32" s="315">
        <f t="shared" si="12"/>
        <v>0</v>
      </c>
      <c r="AU32" s="315">
        <f t="shared" si="12"/>
        <v>0</v>
      </c>
      <c r="AV32" s="315">
        <f t="shared" si="19"/>
        <v>0</v>
      </c>
      <c r="AW32" s="315">
        <f t="shared" si="19"/>
        <v>0</v>
      </c>
      <c r="AX32" s="315">
        <f t="shared" si="19"/>
        <v>0</v>
      </c>
      <c r="AY32" s="315">
        <f t="shared" si="19"/>
        <v>0</v>
      </c>
      <c r="AZ32" s="315">
        <f t="shared" si="19"/>
        <v>0</v>
      </c>
      <c r="BA32" s="315">
        <f t="shared" si="19"/>
        <v>0</v>
      </c>
      <c r="BB32" s="315">
        <f t="shared" si="19"/>
        <v>0</v>
      </c>
      <c r="BC32" s="316">
        <f t="shared" si="19"/>
        <v>0</v>
      </c>
      <c r="BE32" s="39" t="str">
        <f t="shared" si="13"/>
        <v/>
      </c>
      <c r="BF32" s="39" t="str">
        <f t="shared" si="14"/>
        <v/>
      </c>
      <c r="BG32" s="39" t="str">
        <f t="shared" si="15"/>
        <v/>
      </c>
      <c r="BH32" s="315"/>
      <c r="BI32" s="315"/>
      <c r="BJ32" s="315"/>
      <c r="BK32" s="315"/>
      <c r="BL32" s="315"/>
      <c r="BM32" s="315"/>
      <c r="BN32" s="315"/>
      <c r="BO32" s="315"/>
      <c r="BP32" s="315"/>
      <c r="BQ32" s="315"/>
      <c r="BR32" s="315"/>
      <c r="BS32" s="315"/>
      <c r="BT32" s="315"/>
      <c r="BU32" s="315"/>
      <c r="BV32" s="315"/>
      <c r="BW32" s="315"/>
      <c r="BX32" s="315"/>
      <c r="BY32" s="315"/>
      <c r="BZ32" s="315"/>
      <c r="CA32" s="315"/>
      <c r="CB32" s="315"/>
      <c r="CC32" s="315"/>
      <c r="CD32" s="7"/>
    </row>
    <row r="33" spans="1:82" x14ac:dyDescent="0.25">
      <c r="A33" s="14"/>
      <c r="B33" s="460"/>
      <c r="C33" s="461"/>
      <c r="D33" s="461"/>
      <c r="E33" s="462"/>
      <c r="F33" s="463"/>
      <c r="G33" s="14"/>
      <c r="H33" s="106" t="str">
        <f t="shared" si="6"/>
        <v/>
      </c>
      <c r="I33" s="14"/>
      <c r="J33" s="39" t="str">
        <f t="shared" si="7"/>
        <v/>
      </c>
      <c r="K33" s="14"/>
      <c r="M33" s="106" t="str">
        <f t="shared" si="8"/>
        <v/>
      </c>
      <c r="O33" s="127" t="str">
        <f t="shared" si="9"/>
        <v/>
      </c>
      <c r="Q33" s="37" t="s">
        <v>74</v>
      </c>
      <c r="S33" s="93">
        <f ca="1">S32+3</f>
        <v>44669</v>
      </c>
      <c r="T33" s="90"/>
      <c r="U33" s="94" t="str">
        <f t="shared" ca="1" si="21"/>
        <v>Sun</v>
      </c>
      <c r="V33" s="95">
        <f ca="1">V32</f>
        <v>44668</v>
      </c>
      <c r="X33" s="39" t="s">
        <v>75</v>
      </c>
      <c r="Y33" s="39">
        <v>2</v>
      </c>
      <c r="Z33" s="39">
        <v>5</v>
      </c>
      <c r="AA33" s="39">
        <v>5</v>
      </c>
      <c r="AC33" s="305" t="str">
        <f t="shared" si="10"/>
        <v/>
      </c>
      <c r="AD33" s="307" t="str">
        <f t="shared" si="11"/>
        <v/>
      </c>
      <c r="AF33" s="314">
        <f t="shared" si="12"/>
        <v>0</v>
      </c>
      <c r="AG33" s="315">
        <f t="shared" si="12"/>
        <v>0</v>
      </c>
      <c r="AH33" s="315">
        <f t="shared" si="12"/>
        <v>0</v>
      </c>
      <c r="AI33" s="315">
        <f t="shared" si="12"/>
        <v>0</v>
      </c>
      <c r="AJ33" s="315">
        <f t="shared" si="12"/>
        <v>0</v>
      </c>
      <c r="AK33" s="315">
        <f t="shared" si="12"/>
        <v>0</v>
      </c>
      <c r="AL33" s="315">
        <f t="shared" si="12"/>
        <v>0</v>
      </c>
      <c r="AM33" s="315">
        <f t="shared" si="12"/>
        <v>0</v>
      </c>
      <c r="AN33" s="315">
        <f t="shared" si="12"/>
        <v>0</v>
      </c>
      <c r="AO33" s="315">
        <f t="shared" si="12"/>
        <v>0</v>
      </c>
      <c r="AP33" s="315">
        <f t="shared" si="12"/>
        <v>0</v>
      </c>
      <c r="AQ33" s="315">
        <f t="shared" si="12"/>
        <v>0</v>
      </c>
      <c r="AR33" s="315">
        <f t="shared" si="12"/>
        <v>0</v>
      </c>
      <c r="AS33" s="315">
        <f t="shared" si="12"/>
        <v>0</v>
      </c>
      <c r="AT33" s="315">
        <f t="shared" si="12"/>
        <v>0</v>
      </c>
      <c r="AU33" s="315">
        <f t="shared" si="12"/>
        <v>0</v>
      </c>
      <c r="AV33" s="315">
        <f t="shared" si="19"/>
        <v>0</v>
      </c>
      <c r="AW33" s="315">
        <f t="shared" si="19"/>
        <v>0</v>
      </c>
      <c r="AX33" s="315">
        <f t="shared" si="19"/>
        <v>0</v>
      </c>
      <c r="AY33" s="315">
        <f t="shared" si="19"/>
        <v>0</v>
      </c>
      <c r="AZ33" s="315">
        <f t="shared" si="19"/>
        <v>0</v>
      </c>
      <c r="BA33" s="315">
        <f t="shared" si="19"/>
        <v>0</v>
      </c>
      <c r="BB33" s="315">
        <f t="shared" si="19"/>
        <v>0</v>
      </c>
      <c r="BC33" s="316">
        <f t="shared" si="19"/>
        <v>0</v>
      </c>
      <c r="BE33" s="39" t="str">
        <f t="shared" si="13"/>
        <v/>
      </c>
      <c r="BF33" s="39" t="str">
        <f t="shared" si="14"/>
        <v/>
      </c>
      <c r="BG33" s="39" t="str">
        <f t="shared" si="15"/>
        <v/>
      </c>
      <c r="BH33" s="315"/>
      <c r="BI33" s="315"/>
      <c r="BJ33" s="315"/>
      <c r="BK33" s="315"/>
      <c r="BL33" s="315"/>
      <c r="BM33" s="315"/>
      <c r="BN33" s="315"/>
      <c r="BO33" s="315"/>
      <c r="BP33" s="315"/>
      <c r="BQ33" s="315"/>
      <c r="BR33" s="315"/>
      <c r="BS33" s="315"/>
      <c r="BT33" s="315"/>
      <c r="BU33" s="315"/>
      <c r="BV33" s="315"/>
      <c r="BW33" s="315"/>
      <c r="BX33" s="315"/>
      <c r="BY33" s="315"/>
      <c r="BZ33" s="315"/>
      <c r="CA33" s="315"/>
      <c r="CB33" s="315"/>
      <c r="CC33" s="315"/>
      <c r="CD33" s="7"/>
    </row>
    <row r="34" spans="1:82" x14ac:dyDescent="0.25">
      <c r="A34" s="14"/>
      <c r="B34" s="460"/>
      <c r="C34" s="461"/>
      <c r="D34" s="461"/>
      <c r="E34" s="462"/>
      <c r="F34" s="463"/>
      <c r="G34" s="14"/>
      <c r="H34" s="106" t="str">
        <f t="shared" si="6"/>
        <v/>
      </c>
      <c r="I34" s="14"/>
      <c r="J34" s="39" t="str">
        <f t="shared" si="7"/>
        <v/>
      </c>
      <c r="K34" s="14"/>
      <c r="M34" s="106" t="str">
        <f t="shared" si="8"/>
        <v/>
      </c>
      <c r="O34" s="127" t="str">
        <f t="shared" si="9"/>
        <v/>
      </c>
      <c r="Q34" s="37" t="s">
        <v>76</v>
      </c>
      <c r="S34" s="93">
        <f ca="1">V34+INDEX(Z31:Z37, MATCH(U34, X31:X37, 0))</f>
        <v>44683</v>
      </c>
      <c r="T34" s="90"/>
      <c r="U34" s="94" t="str">
        <f ca="1">TEXT(V34, "ddd")</f>
        <v>Sun</v>
      </c>
      <c r="V34" s="95">
        <f ca="1">DATE(S30, 5, 1)</f>
        <v>44682</v>
      </c>
      <c r="X34" s="39" t="s">
        <v>77</v>
      </c>
      <c r="Y34" s="39">
        <v>3</v>
      </c>
      <c r="Z34" s="39">
        <v>4</v>
      </c>
      <c r="AA34" s="39">
        <v>6</v>
      </c>
      <c r="AC34" s="305" t="str">
        <f t="shared" si="10"/>
        <v/>
      </c>
      <c r="AD34" s="307" t="str">
        <f t="shared" si="11"/>
        <v/>
      </c>
      <c r="AF34" s="314">
        <f t="shared" si="12"/>
        <v>0</v>
      </c>
      <c r="AG34" s="315">
        <f t="shared" si="12"/>
        <v>0</v>
      </c>
      <c r="AH34" s="315">
        <f t="shared" si="12"/>
        <v>0</v>
      </c>
      <c r="AI34" s="315">
        <f t="shared" si="12"/>
        <v>0</v>
      </c>
      <c r="AJ34" s="315">
        <f t="shared" si="12"/>
        <v>0</v>
      </c>
      <c r="AK34" s="315">
        <f t="shared" si="12"/>
        <v>0</v>
      </c>
      <c r="AL34" s="315">
        <f t="shared" si="12"/>
        <v>0</v>
      </c>
      <c r="AM34" s="315">
        <f t="shared" si="12"/>
        <v>0</v>
      </c>
      <c r="AN34" s="315">
        <f t="shared" si="12"/>
        <v>0</v>
      </c>
      <c r="AO34" s="315">
        <f t="shared" si="12"/>
        <v>0</v>
      </c>
      <c r="AP34" s="315">
        <f t="shared" si="12"/>
        <v>0</v>
      </c>
      <c r="AQ34" s="315">
        <f t="shared" si="12"/>
        <v>0</v>
      </c>
      <c r="AR34" s="315">
        <f t="shared" si="12"/>
        <v>0</v>
      </c>
      <c r="AS34" s="315">
        <f t="shared" si="12"/>
        <v>0</v>
      </c>
      <c r="AT34" s="315">
        <f t="shared" si="12"/>
        <v>0</v>
      </c>
      <c r="AU34" s="315">
        <f t="shared" si="12"/>
        <v>0</v>
      </c>
      <c r="AV34" s="315">
        <f t="shared" si="19"/>
        <v>0</v>
      </c>
      <c r="AW34" s="315">
        <f t="shared" si="19"/>
        <v>0</v>
      </c>
      <c r="AX34" s="315">
        <f t="shared" si="19"/>
        <v>0</v>
      </c>
      <c r="AY34" s="315">
        <f t="shared" si="19"/>
        <v>0</v>
      </c>
      <c r="AZ34" s="315">
        <f t="shared" si="19"/>
        <v>0</v>
      </c>
      <c r="BA34" s="315">
        <f t="shared" si="19"/>
        <v>0</v>
      </c>
      <c r="BB34" s="315">
        <f t="shared" si="19"/>
        <v>0</v>
      </c>
      <c r="BC34" s="316">
        <f t="shared" si="19"/>
        <v>0</v>
      </c>
      <c r="BE34" s="39" t="str">
        <f t="shared" si="13"/>
        <v/>
      </c>
      <c r="BF34" s="39" t="str">
        <f t="shared" si="14"/>
        <v/>
      </c>
      <c r="BG34" s="39" t="str">
        <f t="shared" si="15"/>
        <v/>
      </c>
      <c r="BH34" s="315"/>
      <c r="BI34" s="315"/>
      <c r="BJ34" s="315"/>
      <c r="BK34" s="315"/>
      <c r="BL34" s="315"/>
      <c r="BM34" s="315"/>
      <c r="BN34" s="315"/>
      <c r="BO34" s="315"/>
      <c r="BP34" s="315"/>
      <c r="BQ34" s="315"/>
      <c r="BR34" s="315"/>
      <c r="BS34" s="315"/>
      <c r="BT34" s="315"/>
      <c r="BU34" s="315"/>
      <c r="BV34" s="315"/>
      <c r="BW34" s="315"/>
      <c r="BX34" s="315"/>
      <c r="BY34" s="315"/>
      <c r="BZ34" s="315"/>
      <c r="CA34" s="315"/>
      <c r="CB34" s="315"/>
      <c r="CC34" s="315"/>
      <c r="CD34" s="7"/>
    </row>
    <row r="35" spans="1:82" x14ac:dyDescent="0.25">
      <c r="A35" s="14"/>
      <c r="B35" s="460"/>
      <c r="C35" s="461"/>
      <c r="D35" s="461"/>
      <c r="E35" s="462"/>
      <c r="F35" s="463"/>
      <c r="G35" s="14"/>
      <c r="H35" s="106" t="str">
        <f t="shared" si="6"/>
        <v/>
      </c>
      <c r="I35" s="14"/>
      <c r="J35" s="39" t="str">
        <f t="shared" si="7"/>
        <v/>
      </c>
      <c r="K35" s="14"/>
      <c r="M35" s="106" t="str">
        <f t="shared" si="8"/>
        <v/>
      </c>
      <c r="O35" s="127" t="str">
        <f t="shared" si="9"/>
        <v/>
      </c>
      <c r="Q35" s="37" t="s">
        <v>78</v>
      </c>
      <c r="S35" s="93">
        <f ca="1">V35-INDEX(Y31:Y37, MATCH(U35, X31:X37, 0))</f>
        <v>44711</v>
      </c>
      <c r="T35" s="90"/>
      <c r="U35" s="94" t="str">
        <f ca="1">TEXT(V35, "ddd")</f>
        <v>Tue</v>
      </c>
      <c r="V35" s="95">
        <f ca="1">DATE(S30, 5, 31)</f>
        <v>44712</v>
      </c>
      <c r="X35" s="39" t="s">
        <v>79</v>
      </c>
      <c r="Y35" s="39">
        <v>4</v>
      </c>
      <c r="Z35" s="39">
        <v>3</v>
      </c>
      <c r="AA35" s="39">
        <v>0</v>
      </c>
      <c r="AC35" s="305" t="str">
        <f t="shared" si="10"/>
        <v/>
      </c>
      <c r="AD35" s="307" t="str">
        <f t="shared" si="11"/>
        <v/>
      </c>
      <c r="AF35" s="314">
        <f t="shared" si="12"/>
        <v>0</v>
      </c>
      <c r="AG35" s="315">
        <f t="shared" si="12"/>
        <v>0</v>
      </c>
      <c r="AH35" s="315">
        <f t="shared" si="12"/>
        <v>0</v>
      </c>
      <c r="AI35" s="315">
        <f t="shared" si="12"/>
        <v>0</v>
      </c>
      <c r="AJ35" s="315">
        <f t="shared" si="12"/>
        <v>0</v>
      </c>
      <c r="AK35" s="315">
        <f t="shared" si="12"/>
        <v>0</v>
      </c>
      <c r="AL35" s="315">
        <f t="shared" si="12"/>
        <v>0</v>
      </c>
      <c r="AM35" s="315">
        <f t="shared" si="12"/>
        <v>0</v>
      </c>
      <c r="AN35" s="315">
        <f t="shared" si="12"/>
        <v>0</v>
      </c>
      <c r="AO35" s="315">
        <f t="shared" si="12"/>
        <v>0</v>
      </c>
      <c r="AP35" s="315">
        <f t="shared" si="12"/>
        <v>0</v>
      </c>
      <c r="AQ35" s="315">
        <f t="shared" si="12"/>
        <v>0</v>
      </c>
      <c r="AR35" s="315">
        <f t="shared" si="12"/>
        <v>0</v>
      </c>
      <c r="AS35" s="315">
        <f t="shared" si="12"/>
        <v>0</v>
      </c>
      <c r="AT35" s="315">
        <f t="shared" si="12"/>
        <v>0</v>
      </c>
      <c r="AU35" s="315">
        <f t="shared" si="12"/>
        <v>0</v>
      </c>
      <c r="AV35" s="315">
        <f t="shared" si="19"/>
        <v>0</v>
      </c>
      <c r="AW35" s="315">
        <f t="shared" si="19"/>
        <v>0</v>
      </c>
      <c r="AX35" s="315">
        <f t="shared" si="19"/>
        <v>0</v>
      </c>
      <c r="AY35" s="315">
        <f t="shared" si="19"/>
        <v>0</v>
      </c>
      <c r="AZ35" s="315">
        <f t="shared" si="19"/>
        <v>0</v>
      </c>
      <c r="BA35" s="315">
        <f t="shared" si="19"/>
        <v>0</v>
      </c>
      <c r="BB35" s="315">
        <f t="shared" si="19"/>
        <v>0</v>
      </c>
      <c r="BC35" s="316">
        <f t="shared" si="19"/>
        <v>0</v>
      </c>
      <c r="BE35" s="39" t="str">
        <f t="shared" si="13"/>
        <v/>
      </c>
      <c r="BF35" s="39" t="str">
        <f t="shared" si="14"/>
        <v/>
      </c>
      <c r="BG35" s="39" t="str">
        <f t="shared" si="15"/>
        <v/>
      </c>
      <c r="BH35" s="315"/>
      <c r="BI35" s="315"/>
      <c r="BJ35" s="315"/>
      <c r="BK35" s="315"/>
      <c r="BL35" s="315"/>
      <c r="BM35" s="315"/>
      <c r="BN35" s="315"/>
      <c r="BO35" s="315"/>
      <c r="BP35" s="315"/>
      <c r="BQ35" s="315"/>
      <c r="BR35" s="315"/>
      <c r="BS35" s="315"/>
      <c r="BT35" s="315"/>
      <c r="BU35" s="315"/>
      <c r="BV35" s="315"/>
      <c r="BW35" s="315"/>
      <c r="BX35" s="315"/>
      <c r="BY35" s="315"/>
      <c r="BZ35" s="315"/>
      <c r="CA35" s="315"/>
      <c r="CB35" s="315"/>
      <c r="CC35" s="315"/>
      <c r="CD35" s="7"/>
    </row>
    <row r="36" spans="1:82" x14ac:dyDescent="0.25">
      <c r="A36" s="14"/>
      <c r="B36" s="460"/>
      <c r="C36" s="461"/>
      <c r="D36" s="461"/>
      <c r="E36" s="462"/>
      <c r="F36" s="463"/>
      <c r="G36" s="14"/>
      <c r="H36" s="106" t="str">
        <f t="shared" si="6"/>
        <v/>
      </c>
      <c r="I36" s="14"/>
      <c r="J36" s="39" t="str">
        <f t="shared" si="7"/>
        <v/>
      </c>
      <c r="K36" s="14"/>
      <c r="M36" s="106" t="str">
        <f t="shared" si="8"/>
        <v/>
      </c>
      <c r="O36" s="127" t="str">
        <f t="shared" si="9"/>
        <v/>
      </c>
      <c r="Q36" s="37" t="s">
        <v>80</v>
      </c>
      <c r="S36" s="93">
        <f ca="1">V36-INDEX(Y31:Y37, MATCH(U36, X31:X37, 0))</f>
        <v>44802</v>
      </c>
      <c r="T36" s="90"/>
      <c r="U36" s="94" t="str">
        <f ca="1">TEXT(V36, "ddd")</f>
        <v>Wed</v>
      </c>
      <c r="V36" s="95">
        <f ca="1">DATE(S30, 8, 31)</f>
        <v>44804</v>
      </c>
      <c r="X36" s="39" t="s">
        <v>81</v>
      </c>
      <c r="Y36" s="39">
        <v>5</v>
      </c>
      <c r="Z36" s="39">
        <v>2</v>
      </c>
      <c r="AA36" s="39">
        <v>1</v>
      </c>
      <c r="AC36" s="305" t="str">
        <f t="shared" si="10"/>
        <v/>
      </c>
      <c r="AD36" s="307" t="str">
        <f t="shared" si="11"/>
        <v/>
      </c>
      <c r="AF36" s="314">
        <f t="shared" si="12"/>
        <v>0</v>
      </c>
      <c r="AG36" s="315">
        <f t="shared" si="12"/>
        <v>0</v>
      </c>
      <c r="AH36" s="315">
        <f t="shared" si="12"/>
        <v>0</v>
      </c>
      <c r="AI36" s="315">
        <f t="shared" si="12"/>
        <v>0</v>
      </c>
      <c r="AJ36" s="315">
        <f t="shared" si="12"/>
        <v>0</v>
      </c>
      <c r="AK36" s="315">
        <f t="shared" si="12"/>
        <v>0</v>
      </c>
      <c r="AL36" s="315">
        <f t="shared" si="12"/>
        <v>0</v>
      </c>
      <c r="AM36" s="315">
        <f t="shared" si="12"/>
        <v>0</v>
      </c>
      <c r="AN36" s="315">
        <f t="shared" si="12"/>
        <v>0</v>
      </c>
      <c r="AO36" s="315">
        <f t="shared" si="12"/>
        <v>0</v>
      </c>
      <c r="AP36" s="315">
        <f t="shared" si="12"/>
        <v>0</v>
      </c>
      <c r="AQ36" s="315">
        <f t="shared" si="12"/>
        <v>0</v>
      </c>
      <c r="AR36" s="315">
        <f t="shared" si="12"/>
        <v>0</v>
      </c>
      <c r="AS36" s="315">
        <f t="shared" si="12"/>
        <v>0</v>
      </c>
      <c r="AT36" s="315">
        <f t="shared" si="12"/>
        <v>0</v>
      </c>
      <c r="AU36" s="315">
        <f t="shared" si="12"/>
        <v>0</v>
      </c>
      <c r="AV36" s="315">
        <f t="shared" si="19"/>
        <v>0</v>
      </c>
      <c r="AW36" s="315">
        <f t="shared" si="19"/>
        <v>0</v>
      </c>
      <c r="AX36" s="315">
        <f t="shared" si="19"/>
        <v>0</v>
      </c>
      <c r="AY36" s="315">
        <f t="shared" si="19"/>
        <v>0</v>
      </c>
      <c r="AZ36" s="315">
        <f t="shared" si="19"/>
        <v>0</v>
      </c>
      <c r="BA36" s="315">
        <f t="shared" si="19"/>
        <v>0</v>
      </c>
      <c r="BB36" s="315">
        <f t="shared" si="19"/>
        <v>0</v>
      </c>
      <c r="BC36" s="316">
        <f t="shared" si="19"/>
        <v>0</v>
      </c>
      <c r="BE36" s="39" t="str">
        <f t="shared" si="13"/>
        <v/>
      </c>
      <c r="BF36" s="39" t="str">
        <f t="shared" si="14"/>
        <v/>
      </c>
      <c r="BG36" s="39" t="str">
        <f t="shared" si="15"/>
        <v/>
      </c>
      <c r="BH36" s="315"/>
      <c r="BI36" s="315"/>
      <c r="BJ36" s="315"/>
      <c r="BK36" s="315"/>
      <c r="BL36" s="315"/>
      <c r="BM36" s="315"/>
      <c r="BN36" s="315"/>
      <c r="BO36" s="315"/>
      <c r="BP36" s="315"/>
      <c r="BQ36" s="315"/>
      <c r="BR36" s="315"/>
      <c r="BS36" s="315"/>
      <c r="BT36" s="315"/>
      <c r="BU36" s="315"/>
      <c r="BV36" s="315"/>
      <c r="BW36" s="315"/>
      <c r="BX36" s="315"/>
      <c r="BY36" s="315"/>
      <c r="BZ36" s="315"/>
      <c r="CA36" s="315"/>
      <c r="CB36" s="315"/>
      <c r="CC36" s="315"/>
      <c r="CD36" s="7"/>
    </row>
    <row r="37" spans="1:82" x14ac:dyDescent="0.25">
      <c r="A37" s="14"/>
      <c r="B37" s="460"/>
      <c r="C37" s="461"/>
      <c r="D37" s="461"/>
      <c r="E37" s="462"/>
      <c r="F37" s="463"/>
      <c r="G37" s="14"/>
      <c r="H37" s="106" t="str">
        <f t="shared" si="6"/>
        <v/>
      </c>
      <c r="I37" s="14"/>
      <c r="J37" s="39" t="str">
        <f t="shared" si="7"/>
        <v/>
      </c>
      <c r="K37" s="14"/>
      <c r="M37" s="106" t="str">
        <f t="shared" si="8"/>
        <v/>
      </c>
      <c r="O37" s="127" t="str">
        <f t="shared" si="9"/>
        <v/>
      </c>
      <c r="Q37" s="37" t="s">
        <v>82</v>
      </c>
      <c r="S37" s="93">
        <f ca="1">IF(OR(U37="Sat", U37="Sun"), V37+INDEX(Z31:Z37, MATCH(U37, X31:X37, 0)), V37)</f>
        <v>44921</v>
      </c>
      <c r="T37" s="90"/>
      <c r="U37" s="39" t="str">
        <f t="shared" ref="U37:U38" ca="1" si="22">TEXT(V37, "ddd")</f>
        <v>Sun</v>
      </c>
      <c r="V37" s="95">
        <f ca="1">DATE(S30, 12, 25)</f>
        <v>44920</v>
      </c>
      <c r="X37" s="40" t="s">
        <v>83</v>
      </c>
      <c r="Y37" s="40">
        <v>6</v>
      </c>
      <c r="Z37" s="40">
        <v>1</v>
      </c>
      <c r="AA37" s="40">
        <v>2</v>
      </c>
      <c r="AC37" s="305" t="str">
        <f t="shared" si="10"/>
        <v/>
      </c>
      <c r="AD37" s="307" t="str">
        <f t="shared" si="11"/>
        <v/>
      </c>
      <c r="AF37" s="314">
        <f t="shared" si="12"/>
        <v>0</v>
      </c>
      <c r="AG37" s="315">
        <f t="shared" si="12"/>
        <v>0</v>
      </c>
      <c r="AH37" s="315">
        <f t="shared" si="12"/>
        <v>0</v>
      </c>
      <c r="AI37" s="315">
        <f t="shared" si="12"/>
        <v>0</v>
      </c>
      <c r="AJ37" s="315">
        <f t="shared" si="12"/>
        <v>0</v>
      </c>
      <c r="AK37" s="315">
        <f t="shared" si="12"/>
        <v>0</v>
      </c>
      <c r="AL37" s="315">
        <f t="shared" si="12"/>
        <v>0</v>
      </c>
      <c r="AM37" s="315">
        <f t="shared" si="12"/>
        <v>0</v>
      </c>
      <c r="AN37" s="315">
        <f t="shared" si="12"/>
        <v>0</v>
      </c>
      <c r="AO37" s="315">
        <f t="shared" si="12"/>
        <v>0</v>
      </c>
      <c r="AP37" s="315">
        <f t="shared" si="12"/>
        <v>0</v>
      </c>
      <c r="AQ37" s="315">
        <f t="shared" si="12"/>
        <v>0</v>
      </c>
      <c r="AR37" s="315">
        <f t="shared" si="12"/>
        <v>0</v>
      </c>
      <c r="AS37" s="315">
        <f t="shared" si="12"/>
        <v>0</v>
      </c>
      <c r="AT37" s="315">
        <f t="shared" si="12"/>
        <v>0</v>
      </c>
      <c r="AU37" s="315">
        <f t="shared" si="12"/>
        <v>0</v>
      </c>
      <c r="AV37" s="315">
        <f t="shared" si="19"/>
        <v>0</v>
      </c>
      <c r="AW37" s="315">
        <f t="shared" si="19"/>
        <v>0</v>
      </c>
      <c r="AX37" s="315">
        <f t="shared" si="19"/>
        <v>0</v>
      </c>
      <c r="AY37" s="315">
        <f t="shared" si="19"/>
        <v>0</v>
      </c>
      <c r="AZ37" s="315">
        <f t="shared" si="19"/>
        <v>0</v>
      </c>
      <c r="BA37" s="315">
        <f t="shared" si="19"/>
        <v>0</v>
      </c>
      <c r="BB37" s="315">
        <f t="shared" si="19"/>
        <v>0</v>
      </c>
      <c r="BC37" s="316">
        <f t="shared" si="19"/>
        <v>0</v>
      </c>
      <c r="BE37" s="39" t="str">
        <f t="shared" si="13"/>
        <v/>
      </c>
      <c r="BF37" s="39" t="str">
        <f t="shared" si="14"/>
        <v/>
      </c>
      <c r="BG37" s="39" t="str">
        <f t="shared" si="15"/>
        <v/>
      </c>
      <c r="BH37" s="315"/>
      <c r="BI37" s="315"/>
      <c r="BJ37" s="315"/>
      <c r="BK37" s="315"/>
      <c r="BL37" s="315"/>
      <c r="BM37" s="315"/>
      <c r="BN37" s="315"/>
      <c r="BO37" s="315"/>
      <c r="BP37" s="315"/>
      <c r="BQ37" s="315"/>
      <c r="BR37" s="315"/>
      <c r="BS37" s="315"/>
      <c r="BT37" s="315"/>
      <c r="BU37" s="315"/>
      <c r="BV37" s="315"/>
      <c r="BW37" s="315"/>
      <c r="BX37" s="315"/>
      <c r="BY37" s="315"/>
      <c r="BZ37" s="315"/>
      <c r="CA37" s="315"/>
      <c r="CB37" s="315"/>
      <c r="CC37" s="315"/>
      <c r="CD37" s="7"/>
    </row>
    <row r="38" spans="1:82" x14ac:dyDescent="0.25">
      <c r="A38" s="14"/>
      <c r="B38" s="460"/>
      <c r="C38" s="461"/>
      <c r="D38" s="461"/>
      <c r="E38" s="462"/>
      <c r="F38" s="463"/>
      <c r="G38" s="14"/>
      <c r="H38" s="106" t="str">
        <f t="shared" si="6"/>
        <v/>
      </c>
      <c r="I38" s="14"/>
      <c r="J38" s="39" t="str">
        <f t="shared" si="7"/>
        <v/>
      </c>
      <c r="K38" s="14"/>
      <c r="M38" s="106" t="str">
        <f t="shared" si="8"/>
        <v/>
      </c>
      <c r="O38" s="127" t="str">
        <f t="shared" si="9"/>
        <v/>
      </c>
      <c r="Q38" s="11" t="s">
        <v>84</v>
      </c>
      <c r="S38" s="96">
        <f ca="1">IF(U37="Sat", S37+1, IF(U38="Sat", V38+INDEX(Z31:Z37, MATCH(U38, X31:X37, 0)), V38))</f>
        <v>44921</v>
      </c>
      <c r="T38" s="90"/>
      <c r="U38" s="40" t="str">
        <f t="shared" ca="1" si="22"/>
        <v>Mon</v>
      </c>
      <c r="V38" s="97">
        <f ca="1">DATE(S30, 12, 26)</f>
        <v>44921</v>
      </c>
      <c r="AC38" s="305" t="str">
        <f t="shared" si="10"/>
        <v/>
      </c>
      <c r="AD38" s="307" t="str">
        <f t="shared" si="11"/>
        <v/>
      </c>
      <c r="AF38" s="314">
        <f t="shared" si="12"/>
        <v>0</v>
      </c>
      <c r="AG38" s="315">
        <f t="shared" si="12"/>
        <v>0</v>
      </c>
      <c r="AH38" s="315">
        <f t="shared" si="12"/>
        <v>0</v>
      </c>
      <c r="AI38" s="315">
        <f t="shared" si="12"/>
        <v>0</v>
      </c>
      <c r="AJ38" s="315">
        <f t="shared" si="12"/>
        <v>0</v>
      </c>
      <c r="AK38" s="315">
        <f t="shared" si="12"/>
        <v>0</v>
      </c>
      <c r="AL38" s="315">
        <f t="shared" si="12"/>
        <v>0</v>
      </c>
      <c r="AM38" s="315">
        <f t="shared" si="12"/>
        <v>0</v>
      </c>
      <c r="AN38" s="315">
        <f t="shared" si="12"/>
        <v>0</v>
      </c>
      <c r="AO38" s="315">
        <f t="shared" si="12"/>
        <v>0</v>
      </c>
      <c r="AP38" s="315">
        <f t="shared" si="12"/>
        <v>0</v>
      </c>
      <c r="AQ38" s="315">
        <f t="shared" si="12"/>
        <v>0</v>
      </c>
      <c r="AR38" s="315">
        <f t="shared" si="12"/>
        <v>0</v>
      </c>
      <c r="AS38" s="315">
        <f t="shared" si="12"/>
        <v>0</v>
      </c>
      <c r="AT38" s="315">
        <f t="shared" si="12"/>
        <v>0</v>
      </c>
      <c r="AU38" s="315">
        <f t="shared" si="12"/>
        <v>0</v>
      </c>
      <c r="AV38" s="315">
        <f t="shared" si="19"/>
        <v>0</v>
      </c>
      <c r="AW38" s="315">
        <f t="shared" si="19"/>
        <v>0</v>
      </c>
      <c r="AX38" s="315">
        <f t="shared" si="19"/>
        <v>0</v>
      </c>
      <c r="AY38" s="315">
        <f t="shared" si="19"/>
        <v>0</v>
      </c>
      <c r="AZ38" s="315">
        <f t="shared" si="19"/>
        <v>0</v>
      </c>
      <c r="BA38" s="315">
        <f t="shared" si="19"/>
        <v>0</v>
      </c>
      <c r="BB38" s="315">
        <f t="shared" si="19"/>
        <v>0</v>
      </c>
      <c r="BC38" s="316">
        <f t="shared" si="19"/>
        <v>0</v>
      </c>
      <c r="BE38" s="39" t="str">
        <f t="shared" si="13"/>
        <v/>
      </c>
      <c r="BF38" s="39" t="str">
        <f t="shared" si="14"/>
        <v/>
      </c>
      <c r="BG38" s="39" t="str">
        <f t="shared" si="15"/>
        <v/>
      </c>
      <c r="BH38" s="315"/>
      <c r="BI38" s="315"/>
      <c r="BJ38" s="315"/>
      <c r="BK38" s="315"/>
      <c r="BL38" s="315"/>
      <c r="BM38" s="315"/>
      <c r="BN38" s="315"/>
      <c r="BO38" s="315"/>
      <c r="BP38" s="315"/>
      <c r="BQ38" s="315"/>
      <c r="BR38" s="315"/>
      <c r="BS38" s="315"/>
      <c r="BT38" s="315"/>
      <c r="BU38" s="315"/>
      <c r="BV38" s="315"/>
      <c r="BW38" s="315"/>
      <c r="BX38" s="315"/>
      <c r="BY38" s="315"/>
      <c r="BZ38" s="315"/>
      <c r="CA38" s="315"/>
      <c r="CB38" s="315"/>
      <c r="CC38" s="315"/>
      <c r="CD38" s="7"/>
    </row>
    <row r="39" spans="1:82" x14ac:dyDescent="0.25">
      <c r="A39" s="14"/>
      <c r="B39" s="460"/>
      <c r="C39" s="461"/>
      <c r="D39" s="461"/>
      <c r="E39" s="462"/>
      <c r="F39" s="463"/>
      <c r="G39" s="14"/>
      <c r="H39" s="106" t="str">
        <f t="shared" si="6"/>
        <v/>
      </c>
      <c r="I39" s="14"/>
      <c r="J39" s="39" t="str">
        <f t="shared" si="7"/>
        <v/>
      </c>
      <c r="K39" s="14"/>
      <c r="M39" s="106" t="str">
        <f t="shared" si="8"/>
        <v/>
      </c>
      <c r="O39" s="127" t="str">
        <f t="shared" si="9"/>
        <v/>
      </c>
      <c r="Q39" s="23" t="s">
        <v>64</v>
      </c>
      <c r="R39" s="23"/>
      <c r="S39" s="99">
        <f ca="1">S30+1</f>
        <v>2023</v>
      </c>
      <c r="T39" s="86"/>
      <c r="U39" s="23" t="s">
        <v>65</v>
      </c>
      <c r="V39" s="23" t="s">
        <v>11</v>
      </c>
      <c r="X39" s="88" t="s">
        <v>66</v>
      </c>
      <c r="Y39" s="88" t="s">
        <v>67</v>
      </c>
      <c r="Z39" s="88" t="s">
        <v>68</v>
      </c>
      <c r="AA39" s="88" t="s">
        <v>69</v>
      </c>
      <c r="AC39" s="305" t="str">
        <f t="shared" si="10"/>
        <v/>
      </c>
      <c r="AD39" s="307" t="str">
        <f t="shared" si="11"/>
        <v/>
      </c>
      <c r="AF39" s="314">
        <f t="shared" si="12"/>
        <v>0</v>
      </c>
      <c r="AG39" s="315">
        <f t="shared" si="12"/>
        <v>0</v>
      </c>
      <c r="AH39" s="315">
        <f t="shared" si="12"/>
        <v>0</v>
      </c>
      <c r="AI39" s="315">
        <f t="shared" si="12"/>
        <v>0</v>
      </c>
      <c r="AJ39" s="315">
        <f t="shared" si="12"/>
        <v>0</v>
      </c>
      <c r="AK39" s="315">
        <f t="shared" si="12"/>
        <v>0</v>
      </c>
      <c r="AL39" s="315">
        <f t="shared" si="12"/>
        <v>0</v>
      </c>
      <c r="AM39" s="315">
        <f t="shared" si="12"/>
        <v>0</v>
      </c>
      <c r="AN39" s="315">
        <f t="shared" si="12"/>
        <v>0</v>
      </c>
      <c r="AO39" s="315">
        <f t="shared" si="12"/>
        <v>0</v>
      </c>
      <c r="AP39" s="315">
        <f t="shared" si="12"/>
        <v>0</v>
      </c>
      <c r="AQ39" s="315">
        <f t="shared" si="12"/>
        <v>0</v>
      </c>
      <c r="AR39" s="315">
        <f t="shared" ref="AR39:BC54" si="23">IF(AND(AR$9&gt;=$AC39, AR$10&lt;=$AD39), IF($F39=$M$3, $AD$5, IF($J39="", $AD$4, $J39)), 0)</f>
        <v>0</v>
      </c>
      <c r="AS39" s="315">
        <f t="shared" si="23"/>
        <v>0</v>
      </c>
      <c r="AT39" s="315">
        <f t="shared" si="23"/>
        <v>0</v>
      </c>
      <c r="AU39" s="315">
        <f t="shared" si="23"/>
        <v>0</v>
      </c>
      <c r="AV39" s="315">
        <f t="shared" si="19"/>
        <v>0</v>
      </c>
      <c r="AW39" s="315">
        <f t="shared" si="19"/>
        <v>0</v>
      </c>
      <c r="AX39" s="315">
        <f t="shared" si="19"/>
        <v>0</v>
      </c>
      <c r="AY39" s="315">
        <f t="shared" si="19"/>
        <v>0</v>
      </c>
      <c r="AZ39" s="315">
        <f t="shared" si="19"/>
        <v>0</v>
      </c>
      <c r="BA39" s="315">
        <f t="shared" si="19"/>
        <v>0</v>
      </c>
      <c r="BB39" s="315">
        <f t="shared" si="19"/>
        <v>0</v>
      </c>
      <c r="BC39" s="316">
        <f t="shared" si="19"/>
        <v>0</v>
      </c>
      <c r="BE39" s="39" t="str">
        <f t="shared" si="13"/>
        <v/>
      </c>
      <c r="BF39" s="39" t="str">
        <f t="shared" si="14"/>
        <v/>
      </c>
      <c r="BG39" s="39" t="str">
        <f t="shared" si="15"/>
        <v/>
      </c>
      <c r="BH39" s="315"/>
      <c r="BI39" s="315"/>
      <c r="BJ39" s="315"/>
      <c r="BK39" s="315"/>
      <c r="BL39" s="315"/>
      <c r="BM39" s="315"/>
      <c r="BN39" s="315"/>
      <c r="BO39" s="315"/>
      <c r="BP39" s="315"/>
      <c r="BQ39" s="315"/>
      <c r="BR39" s="315"/>
      <c r="BS39" s="315"/>
      <c r="BT39" s="315"/>
      <c r="BU39" s="315"/>
      <c r="BV39" s="315"/>
      <c r="BW39" s="315"/>
      <c r="BX39" s="315"/>
      <c r="BY39" s="315"/>
      <c r="BZ39" s="315"/>
      <c r="CA39" s="315"/>
      <c r="CB39" s="315"/>
      <c r="CC39" s="315"/>
      <c r="CD39" s="7"/>
    </row>
    <row r="40" spans="1:82" x14ac:dyDescent="0.25">
      <c r="A40" s="14"/>
      <c r="B40" s="460"/>
      <c r="C40" s="461"/>
      <c r="D40" s="461"/>
      <c r="E40" s="462"/>
      <c r="F40" s="463"/>
      <c r="G40" s="14"/>
      <c r="H40" s="106" t="str">
        <f t="shared" si="6"/>
        <v/>
      </c>
      <c r="I40" s="14"/>
      <c r="J40" s="39" t="str">
        <f t="shared" si="7"/>
        <v/>
      </c>
      <c r="K40" s="14"/>
      <c r="M40" s="106" t="str">
        <f t="shared" si="8"/>
        <v/>
      </c>
      <c r="O40" s="127" t="str">
        <f t="shared" si="9"/>
        <v/>
      </c>
      <c r="Q40" s="10" t="s">
        <v>70</v>
      </c>
      <c r="S40" s="89">
        <f ca="1">IF(U40="Sat", V40+2, IF(U40="Sun", V40+1, V40))</f>
        <v>44928</v>
      </c>
      <c r="T40" s="90"/>
      <c r="U40" s="91" t="str">
        <f ca="1">TEXT(V40, "ddd")</f>
        <v>Sun</v>
      </c>
      <c r="V40" s="92">
        <f ca="1">DATE(S39, MONTH(1), DAY(1))</f>
        <v>44927</v>
      </c>
      <c r="X40" s="38" t="s">
        <v>71</v>
      </c>
      <c r="Y40" s="38">
        <v>0</v>
      </c>
      <c r="Z40" s="38">
        <v>0</v>
      </c>
      <c r="AA40" s="38">
        <v>3</v>
      </c>
      <c r="AC40" s="305" t="str">
        <f t="shared" si="10"/>
        <v/>
      </c>
      <c r="AD40" s="307" t="str">
        <f t="shared" si="11"/>
        <v/>
      </c>
      <c r="AF40" s="314">
        <f t="shared" si="12"/>
        <v>0</v>
      </c>
      <c r="AG40" s="315">
        <f t="shared" ref="AG40:AV55" si="24">IF(AND(AG$9&gt;=$AC40, AG$10&lt;=$AD40), IF($F40=$M$3, $AD$5, IF($J40="", $AD$4, $J40)), 0)</f>
        <v>0</v>
      </c>
      <c r="AH40" s="315">
        <f t="shared" si="24"/>
        <v>0</v>
      </c>
      <c r="AI40" s="315">
        <f t="shared" si="24"/>
        <v>0</v>
      </c>
      <c r="AJ40" s="315">
        <f t="shared" si="24"/>
        <v>0</v>
      </c>
      <c r="AK40" s="315">
        <f t="shared" si="24"/>
        <v>0</v>
      </c>
      <c r="AL40" s="315">
        <f t="shared" si="24"/>
        <v>0</v>
      </c>
      <c r="AM40" s="315">
        <f t="shared" si="24"/>
        <v>0</v>
      </c>
      <c r="AN40" s="315">
        <f t="shared" si="24"/>
        <v>0</v>
      </c>
      <c r="AO40" s="315">
        <f t="shared" si="24"/>
        <v>0</v>
      </c>
      <c r="AP40" s="315">
        <f t="shared" si="24"/>
        <v>0</v>
      </c>
      <c r="AQ40" s="315">
        <f t="shared" si="24"/>
        <v>0</v>
      </c>
      <c r="AR40" s="315">
        <f t="shared" si="23"/>
        <v>0</v>
      </c>
      <c r="AS40" s="315">
        <f t="shared" si="23"/>
        <v>0</v>
      </c>
      <c r="AT40" s="315">
        <f t="shared" si="23"/>
        <v>0</v>
      </c>
      <c r="AU40" s="315">
        <f t="shared" si="23"/>
        <v>0</v>
      </c>
      <c r="AV40" s="315">
        <f t="shared" si="19"/>
        <v>0</v>
      </c>
      <c r="AW40" s="315">
        <f t="shared" si="19"/>
        <v>0</v>
      </c>
      <c r="AX40" s="315">
        <f t="shared" si="19"/>
        <v>0</v>
      </c>
      <c r="AY40" s="315">
        <f t="shared" si="19"/>
        <v>0</v>
      </c>
      <c r="AZ40" s="315">
        <f t="shared" si="19"/>
        <v>0</v>
      </c>
      <c r="BA40" s="315">
        <f t="shared" si="19"/>
        <v>0</v>
      </c>
      <c r="BB40" s="315">
        <f t="shared" si="19"/>
        <v>0</v>
      </c>
      <c r="BC40" s="316">
        <f t="shared" si="19"/>
        <v>0</v>
      </c>
      <c r="BE40" s="39" t="str">
        <f t="shared" si="13"/>
        <v/>
      </c>
      <c r="BF40" s="39" t="str">
        <f t="shared" si="14"/>
        <v/>
      </c>
      <c r="BG40" s="39" t="str">
        <f t="shared" si="15"/>
        <v/>
      </c>
      <c r="BH40" s="315"/>
      <c r="BI40" s="315"/>
      <c r="BJ40" s="315"/>
      <c r="BK40" s="315"/>
      <c r="BL40" s="315"/>
      <c r="BM40" s="315"/>
      <c r="BN40" s="315"/>
      <c r="BO40" s="315"/>
      <c r="BP40" s="315"/>
      <c r="BQ40" s="315"/>
      <c r="BR40" s="315"/>
      <c r="BS40" s="315"/>
      <c r="BT40" s="315"/>
      <c r="BU40" s="315"/>
      <c r="BV40" s="315"/>
      <c r="BW40" s="315"/>
      <c r="BX40" s="315"/>
      <c r="BY40" s="315"/>
      <c r="BZ40" s="315"/>
      <c r="CA40" s="315"/>
      <c r="CB40" s="315"/>
      <c r="CC40" s="315"/>
      <c r="CD40" s="7"/>
    </row>
    <row r="41" spans="1:82" x14ac:dyDescent="0.25">
      <c r="A41" s="14"/>
      <c r="B41" s="460"/>
      <c r="C41" s="461"/>
      <c r="D41" s="461"/>
      <c r="E41" s="462"/>
      <c r="F41" s="463"/>
      <c r="G41" s="14"/>
      <c r="H41" s="106" t="str">
        <f t="shared" si="6"/>
        <v/>
      </c>
      <c r="I41" s="14"/>
      <c r="J41" s="39" t="str">
        <f t="shared" si="7"/>
        <v/>
      </c>
      <c r="K41" s="14"/>
      <c r="M41" s="106" t="str">
        <f t="shared" si="8"/>
        <v/>
      </c>
      <c r="O41" s="127" t="str">
        <f t="shared" si="9"/>
        <v/>
      </c>
      <c r="Q41" s="37" t="s">
        <v>72</v>
      </c>
      <c r="S41" s="93">
        <f ca="1">V41-INDEX(AA40:AA46, MATCH(U41, X40:X46, 0))</f>
        <v>45023</v>
      </c>
      <c r="T41" s="90"/>
      <c r="U41" s="94" t="str">
        <f t="shared" ref="U41:U42" ca="1" si="25">TEXT(V41, "ddd")</f>
        <v>Sun</v>
      </c>
      <c r="V41" s="95">
        <f ca="1">DATE(YEAR(V40),MONTH(DATE(YEAR(V40),MONTH(1),DAY(1)))+((INT(((MOD((19*(MOD(YEAR(V40),19))+(INT(YEAR(V40)/100))-(INT(INT(YEAR(V40)/100)/4))-(INT(((INT(YEAR(V40)/100))-(INT(((INT(YEAR(V40)/100))+8)/25))+1)/3))+15),30))+(MOD((32+2*(MOD(INT(YEAR(V40)/100),4))+2*(INT((MOD(YEAR(V40),100))/4))-(MOD((19*(MOD(YEAR(V40),19))+(INT(YEAR(V40)/100))-(INT(INT(YEAR(V40)/100)/4))-(INT(((INT(YEAR(V40)/100))-(INT(((INT(YEAR(V40)/100))+8)/25))+1)/3))+15),30))-(MOD((MOD(YEAR(V40),100)),4))),7))-7*(INT(((MOD(YEAR(V40),19))+11*(MOD((19*(MOD(YEAR(V40),19))+(INT(YEAR(V40)/100))-(INT(INT(YEAR(V40)/100)/4))-(INT(((INT(YEAR(V40)/100))-(INT(((INT(YEAR(V40)/100))+8)/25))+1)/3))+15),30))+22*(MOD((32+2*(MOD(INT(YEAR(V40)/100),4))+2*(INT((MOD(YEAR(V40),100))/4))-(MOD((19*(MOD(YEAR(V40),19))+(INT(YEAR(V40)/100))-(INT(INT(YEAR(V40)/100)/4))-(INT(((INT(YEAR(V40)/100))-(INT(((INT(YEAR(V40)/100))+8)/25))+1)/3))+15),30))-(MOD((MOD(YEAR(V40),100)),4))),7)))/451))+114)/31))-1),DAY(DATE(YEAR(V40),MONTH(1),DAY(1)))+(((MOD(((MOD((19*(MOD(YEAR(V40),19))+(INT(YEAR(V40)/100))-(INT(INT(YEAR(V40)/100)/4))-(INT(((INT(YEAR(V40)/100))-(INT(((INT(YEAR(V40)/100))+8)/25))+1)/3))+15),30))+(MOD((32+2*(MOD(INT(YEAR(V40)/100),4))+2*(INT((MOD(YEAR(V40),100))/4))-(MOD((19*(MOD(YEAR(V40),19))+(INT(YEAR(V40)/100))-(INT(INT(YEAR(V40)/100)/4))-(INT(((INT(YEAR(V40)/100))-(INT(((INT(YEAR(V40)/100))+8)/25))+1)/3))+15),30))-(MOD((MOD(YEAR(V40),100)),4))),7))-7*(INT(((MOD(YEAR(V40),19))+11*(MOD((19*(MOD(YEAR(V40),19))+(INT(YEAR(V40)/100))-(INT(INT(YEAR(V40)/100)/4))-(INT(((INT(YEAR(V40)/100))-(INT(((INT(YEAR(V40)/100))+8)/25))+1)/3))+15),30))+22*(MOD((32+2*(MOD(INT(YEAR(V40)/100),4))+2*(INT((MOD(YEAR(V40),100))/4))-(MOD((19*(MOD(YEAR(V40),19))+(INT(YEAR(V40)/100))-(INT(INT(YEAR(V40)/100)/4))-(INT(((INT(YEAR(V40)/100))-(INT(((INT(YEAR(V40)/100))+8)/25))+1)/3))+15),30))-(MOD((MOD(YEAR(V40),100)),4))),7)))/451))+114),31))+1)-1))</f>
        <v>45025</v>
      </c>
      <c r="X41" s="39" t="s">
        <v>73</v>
      </c>
      <c r="Y41" s="39">
        <v>1</v>
      </c>
      <c r="Z41" s="39">
        <v>6</v>
      </c>
      <c r="AA41" s="39">
        <v>4</v>
      </c>
      <c r="AC41" s="305" t="str">
        <f t="shared" si="10"/>
        <v/>
      </c>
      <c r="AD41" s="307" t="str">
        <f t="shared" si="11"/>
        <v/>
      </c>
      <c r="AF41" s="314">
        <f t="shared" si="12"/>
        <v>0</v>
      </c>
      <c r="AG41" s="315">
        <f t="shared" si="24"/>
        <v>0</v>
      </c>
      <c r="AH41" s="315">
        <f t="shared" si="24"/>
        <v>0</v>
      </c>
      <c r="AI41" s="315">
        <f t="shared" si="24"/>
        <v>0</v>
      </c>
      <c r="AJ41" s="315">
        <f t="shared" si="24"/>
        <v>0</v>
      </c>
      <c r="AK41" s="315">
        <f t="shared" si="24"/>
        <v>0</v>
      </c>
      <c r="AL41" s="315">
        <f t="shared" si="24"/>
        <v>0</v>
      </c>
      <c r="AM41" s="315">
        <f t="shared" si="24"/>
        <v>0</v>
      </c>
      <c r="AN41" s="315">
        <f t="shared" si="24"/>
        <v>0</v>
      </c>
      <c r="AO41" s="315">
        <f t="shared" si="24"/>
        <v>0</v>
      </c>
      <c r="AP41" s="315">
        <f t="shared" si="24"/>
        <v>0</v>
      </c>
      <c r="AQ41" s="315">
        <f t="shared" si="24"/>
        <v>0</v>
      </c>
      <c r="AR41" s="315">
        <f t="shared" si="23"/>
        <v>0</v>
      </c>
      <c r="AS41" s="315">
        <f t="shared" si="23"/>
        <v>0</v>
      </c>
      <c r="AT41" s="315">
        <f t="shared" si="23"/>
        <v>0</v>
      </c>
      <c r="AU41" s="315">
        <f t="shared" si="23"/>
        <v>0</v>
      </c>
      <c r="AV41" s="315">
        <f t="shared" si="19"/>
        <v>0</v>
      </c>
      <c r="AW41" s="315">
        <f t="shared" si="19"/>
        <v>0</v>
      </c>
      <c r="AX41" s="315">
        <f t="shared" si="19"/>
        <v>0</v>
      </c>
      <c r="AY41" s="315">
        <f t="shared" si="19"/>
        <v>0</v>
      </c>
      <c r="AZ41" s="315">
        <f t="shared" si="19"/>
        <v>0</v>
      </c>
      <c r="BA41" s="315">
        <f t="shared" si="19"/>
        <v>0</v>
      </c>
      <c r="BB41" s="315">
        <f t="shared" si="19"/>
        <v>0</v>
      </c>
      <c r="BC41" s="316">
        <f t="shared" si="19"/>
        <v>0</v>
      </c>
      <c r="BE41" s="39" t="str">
        <f t="shared" si="13"/>
        <v/>
      </c>
      <c r="BF41" s="39" t="str">
        <f t="shared" si="14"/>
        <v/>
      </c>
      <c r="BG41" s="39" t="str">
        <f t="shared" si="15"/>
        <v/>
      </c>
      <c r="BH41" s="315"/>
      <c r="BI41" s="315"/>
      <c r="BJ41" s="315"/>
      <c r="BK41" s="315"/>
      <c r="BL41" s="315"/>
      <c r="BM41" s="315"/>
      <c r="BN41" s="315"/>
      <c r="BO41" s="315"/>
      <c r="BP41" s="315"/>
      <c r="BQ41" s="315"/>
      <c r="BR41" s="315"/>
      <c r="BS41" s="315"/>
      <c r="BT41" s="315"/>
      <c r="BU41" s="315"/>
      <c r="BV41" s="315"/>
      <c r="BW41" s="315"/>
      <c r="BX41" s="315"/>
      <c r="BY41" s="315"/>
      <c r="BZ41" s="315"/>
      <c r="CA41" s="315"/>
      <c r="CB41" s="315"/>
      <c r="CC41" s="315"/>
      <c r="CD41" s="7"/>
    </row>
    <row r="42" spans="1:82" x14ac:dyDescent="0.25">
      <c r="A42" s="14"/>
      <c r="B42" s="460"/>
      <c r="C42" s="461"/>
      <c r="D42" s="461"/>
      <c r="E42" s="462"/>
      <c r="F42" s="463"/>
      <c r="G42" s="14"/>
      <c r="H42" s="106" t="str">
        <f t="shared" si="6"/>
        <v/>
      </c>
      <c r="I42" s="14"/>
      <c r="J42" s="39" t="str">
        <f t="shared" si="7"/>
        <v/>
      </c>
      <c r="K42" s="14"/>
      <c r="M42" s="106" t="str">
        <f t="shared" si="8"/>
        <v/>
      </c>
      <c r="O42" s="127" t="str">
        <f t="shared" si="9"/>
        <v/>
      </c>
      <c r="Q42" s="37" t="s">
        <v>74</v>
      </c>
      <c r="S42" s="93">
        <f ca="1">S41+3</f>
        <v>45026</v>
      </c>
      <c r="T42" s="90"/>
      <c r="U42" s="94" t="str">
        <f t="shared" ca="1" si="25"/>
        <v>Sun</v>
      </c>
      <c r="V42" s="95">
        <f ca="1">V41</f>
        <v>45025</v>
      </c>
      <c r="X42" s="39" t="s">
        <v>75</v>
      </c>
      <c r="Y42" s="39">
        <v>2</v>
      </c>
      <c r="Z42" s="39">
        <v>5</v>
      </c>
      <c r="AA42" s="39">
        <v>5</v>
      </c>
      <c r="AC42" s="305" t="str">
        <f t="shared" si="10"/>
        <v/>
      </c>
      <c r="AD42" s="307" t="str">
        <f t="shared" si="11"/>
        <v/>
      </c>
      <c r="AF42" s="314">
        <f t="shared" si="12"/>
        <v>0</v>
      </c>
      <c r="AG42" s="315">
        <f t="shared" si="24"/>
        <v>0</v>
      </c>
      <c r="AH42" s="315">
        <f t="shared" si="24"/>
        <v>0</v>
      </c>
      <c r="AI42" s="315">
        <f t="shared" si="24"/>
        <v>0</v>
      </c>
      <c r="AJ42" s="315">
        <f t="shared" si="24"/>
        <v>0</v>
      </c>
      <c r="AK42" s="315">
        <f t="shared" si="24"/>
        <v>0</v>
      </c>
      <c r="AL42" s="315">
        <f t="shared" si="24"/>
        <v>0</v>
      </c>
      <c r="AM42" s="315">
        <f t="shared" si="24"/>
        <v>0</v>
      </c>
      <c r="AN42" s="315">
        <f t="shared" si="24"/>
        <v>0</v>
      </c>
      <c r="AO42" s="315">
        <f t="shared" si="24"/>
        <v>0</v>
      </c>
      <c r="AP42" s="315">
        <f t="shared" si="24"/>
        <v>0</v>
      </c>
      <c r="AQ42" s="315">
        <f t="shared" si="24"/>
        <v>0</v>
      </c>
      <c r="AR42" s="315">
        <f t="shared" si="23"/>
        <v>0</v>
      </c>
      <c r="AS42" s="315">
        <f t="shared" si="23"/>
        <v>0</v>
      </c>
      <c r="AT42" s="315">
        <f t="shared" si="23"/>
        <v>0</v>
      </c>
      <c r="AU42" s="315">
        <f t="shared" si="23"/>
        <v>0</v>
      </c>
      <c r="AV42" s="315">
        <f t="shared" si="23"/>
        <v>0</v>
      </c>
      <c r="AW42" s="315">
        <f t="shared" si="23"/>
        <v>0</v>
      </c>
      <c r="AX42" s="315">
        <f t="shared" si="23"/>
        <v>0</v>
      </c>
      <c r="AY42" s="315">
        <f t="shared" si="23"/>
        <v>0</v>
      </c>
      <c r="AZ42" s="315">
        <f t="shared" si="23"/>
        <v>0</v>
      </c>
      <c r="BA42" s="315">
        <f t="shared" si="23"/>
        <v>0</v>
      </c>
      <c r="BB42" s="315">
        <f t="shared" si="23"/>
        <v>0</v>
      </c>
      <c r="BC42" s="316">
        <f t="shared" si="23"/>
        <v>0</v>
      </c>
      <c r="BE42" s="39" t="str">
        <f t="shared" si="13"/>
        <v/>
      </c>
      <c r="BF42" s="39" t="str">
        <f t="shared" si="14"/>
        <v/>
      </c>
      <c r="BG42" s="39" t="str">
        <f t="shared" si="15"/>
        <v/>
      </c>
      <c r="BH42" s="315"/>
      <c r="BI42" s="315"/>
      <c r="BJ42" s="315"/>
      <c r="BK42" s="315"/>
      <c r="BL42" s="315"/>
      <c r="BM42" s="315"/>
      <c r="BN42" s="315"/>
      <c r="BO42" s="315"/>
      <c r="BP42" s="315"/>
      <c r="BQ42" s="315"/>
      <c r="BR42" s="315"/>
      <c r="BS42" s="315"/>
      <c r="BT42" s="315"/>
      <c r="BU42" s="315"/>
      <c r="BV42" s="315"/>
      <c r="BW42" s="315"/>
      <c r="BX42" s="315"/>
      <c r="BY42" s="315"/>
      <c r="BZ42" s="315"/>
      <c r="CA42" s="315"/>
      <c r="CB42" s="315"/>
      <c r="CC42" s="315"/>
      <c r="CD42" s="7"/>
    </row>
    <row r="43" spans="1:82" x14ac:dyDescent="0.25">
      <c r="A43" s="14"/>
      <c r="B43" s="460"/>
      <c r="C43" s="461"/>
      <c r="D43" s="461"/>
      <c r="E43" s="462"/>
      <c r="F43" s="463"/>
      <c r="G43" s="14"/>
      <c r="H43" s="106" t="str">
        <f t="shared" si="6"/>
        <v/>
      </c>
      <c r="I43" s="14"/>
      <c r="J43" s="39" t="str">
        <f t="shared" si="7"/>
        <v/>
      </c>
      <c r="K43" s="14"/>
      <c r="M43" s="106" t="str">
        <f t="shared" si="8"/>
        <v/>
      </c>
      <c r="O43" s="127" t="str">
        <f t="shared" si="9"/>
        <v/>
      </c>
      <c r="Q43" s="37" t="s">
        <v>76</v>
      </c>
      <c r="S43" s="93">
        <f ca="1">V43+INDEX(Z40:Z46, MATCH(U43, X40:X46, 0))</f>
        <v>45047</v>
      </c>
      <c r="T43" s="90"/>
      <c r="U43" s="94" t="str">
        <f ca="1">TEXT(V43, "ddd")</f>
        <v>Mon</v>
      </c>
      <c r="V43" s="95">
        <f ca="1">DATE(S39, 5, 1)</f>
        <v>45047</v>
      </c>
      <c r="X43" s="39" t="s">
        <v>77</v>
      </c>
      <c r="Y43" s="39">
        <v>3</v>
      </c>
      <c r="Z43" s="39">
        <v>4</v>
      </c>
      <c r="AA43" s="39">
        <v>6</v>
      </c>
      <c r="AC43" s="305" t="str">
        <f t="shared" si="10"/>
        <v/>
      </c>
      <c r="AD43" s="307" t="str">
        <f t="shared" si="11"/>
        <v/>
      </c>
      <c r="AF43" s="314">
        <f t="shared" si="12"/>
        <v>0</v>
      </c>
      <c r="AG43" s="315">
        <f t="shared" si="24"/>
        <v>0</v>
      </c>
      <c r="AH43" s="315">
        <f t="shared" si="24"/>
        <v>0</v>
      </c>
      <c r="AI43" s="315">
        <f t="shared" si="24"/>
        <v>0</v>
      </c>
      <c r="AJ43" s="315">
        <f t="shared" si="24"/>
        <v>0</v>
      </c>
      <c r="AK43" s="315">
        <f t="shared" si="24"/>
        <v>0</v>
      </c>
      <c r="AL43" s="315">
        <f t="shared" si="24"/>
        <v>0</v>
      </c>
      <c r="AM43" s="315">
        <f t="shared" si="24"/>
        <v>0</v>
      </c>
      <c r="AN43" s="315">
        <f t="shared" si="24"/>
        <v>0</v>
      </c>
      <c r="AO43" s="315">
        <f t="shared" si="24"/>
        <v>0</v>
      </c>
      <c r="AP43" s="315">
        <f t="shared" si="24"/>
        <v>0</v>
      </c>
      <c r="AQ43" s="315">
        <f t="shared" si="24"/>
        <v>0</v>
      </c>
      <c r="AR43" s="315">
        <f t="shared" si="23"/>
        <v>0</v>
      </c>
      <c r="AS43" s="315">
        <f t="shared" si="23"/>
        <v>0</v>
      </c>
      <c r="AT43" s="315">
        <f t="shared" si="23"/>
        <v>0</v>
      </c>
      <c r="AU43" s="315">
        <f t="shared" si="23"/>
        <v>0</v>
      </c>
      <c r="AV43" s="315">
        <f t="shared" si="23"/>
        <v>0</v>
      </c>
      <c r="AW43" s="315">
        <f t="shared" si="23"/>
        <v>0</v>
      </c>
      <c r="AX43" s="315">
        <f t="shared" si="23"/>
        <v>0</v>
      </c>
      <c r="AY43" s="315">
        <f t="shared" si="23"/>
        <v>0</v>
      </c>
      <c r="AZ43" s="315">
        <f t="shared" si="23"/>
        <v>0</v>
      </c>
      <c r="BA43" s="315">
        <f t="shared" si="23"/>
        <v>0</v>
      </c>
      <c r="BB43" s="315">
        <f t="shared" si="23"/>
        <v>0</v>
      </c>
      <c r="BC43" s="316">
        <f t="shared" si="23"/>
        <v>0</v>
      </c>
      <c r="BE43" s="39" t="str">
        <f t="shared" si="13"/>
        <v/>
      </c>
      <c r="BF43" s="39" t="str">
        <f t="shared" si="14"/>
        <v/>
      </c>
      <c r="BG43" s="39" t="str">
        <f t="shared" si="15"/>
        <v/>
      </c>
      <c r="BH43" s="315"/>
      <c r="BI43" s="315"/>
      <c r="BJ43" s="315"/>
      <c r="BK43" s="315"/>
      <c r="BL43" s="315"/>
      <c r="BM43" s="315"/>
      <c r="BN43" s="315"/>
      <c r="BO43" s="315"/>
      <c r="BP43" s="315"/>
      <c r="BQ43" s="315"/>
      <c r="BR43" s="315"/>
      <c r="BS43" s="315"/>
      <c r="BT43" s="315"/>
      <c r="BU43" s="315"/>
      <c r="BV43" s="315"/>
      <c r="BW43" s="315"/>
      <c r="BX43" s="315"/>
      <c r="BY43" s="315"/>
      <c r="BZ43" s="315"/>
      <c r="CA43" s="315"/>
      <c r="CB43" s="315"/>
      <c r="CC43" s="315"/>
      <c r="CD43" s="7"/>
    </row>
    <row r="44" spans="1:82" x14ac:dyDescent="0.25">
      <c r="A44" s="14"/>
      <c r="B44" s="460"/>
      <c r="C44" s="461"/>
      <c r="D44" s="461"/>
      <c r="E44" s="462"/>
      <c r="F44" s="463"/>
      <c r="G44" s="14"/>
      <c r="H44" s="106" t="str">
        <f t="shared" si="6"/>
        <v/>
      </c>
      <c r="I44" s="14"/>
      <c r="J44" s="39" t="str">
        <f t="shared" si="7"/>
        <v/>
      </c>
      <c r="K44" s="14"/>
      <c r="M44" s="106" t="str">
        <f t="shared" si="8"/>
        <v/>
      </c>
      <c r="O44" s="127" t="str">
        <f t="shared" si="9"/>
        <v/>
      </c>
      <c r="Q44" s="37" t="s">
        <v>78</v>
      </c>
      <c r="S44" s="93">
        <f ca="1">V44-INDEX(Y40:Y46, MATCH(U44, X40:X46, 0))</f>
        <v>45075</v>
      </c>
      <c r="T44" s="90"/>
      <c r="U44" s="94" t="str">
        <f ca="1">TEXT(V44, "ddd")</f>
        <v>Wed</v>
      </c>
      <c r="V44" s="95">
        <f ca="1">DATE(S39, 5, 31)</f>
        <v>45077</v>
      </c>
      <c r="X44" s="39" t="s">
        <v>79</v>
      </c>
      <c r="Y44" s="39">
        <v>4</v>
      </c>
      <c r="Z44" s="39">
        <v>3</v>
      </c>
      <c r="AA44" s="39">
        <v>0</v>
      </c>
      <c r="AC44" s="305" t="str">
        <f t="shared" si="10"/>
        <v/>
      </c>
      <c r="AD44" s="307" t="str">
        <f t="shared" si="11"/>
        <v/>
      </c>
      <c r="AF44" s="314">
        <f t="shared" si="12"/>
        <v>0</v>
      </c>
      <c r="AG44" s="315">
        <f t="shared" si="24"/>
        <v>0</v>
      </c>
      <c r="AH44" s="315">
        <f t="shared" si="24"/>
        <v>0</v>
      </c>
      <c r="AI44" s="315">
        <f t="shared" si="24"/>
        <v>0</v>
      </c>
      <c r="AJ44" s="315">
        <f t="shared" si="24"/>
        <v>0</v>
      </c>
      <c r="AK44" s="315">
        <f t="shared" si="24"/>
        <v>0</v>
      </c>
      <c r="AL44" s="315">
        <f t="shared" si="24"/>
        <v>0</v>
      </c>
      <c r="AM44" s="315">
        <f t="shared" si="24"/>
        <v>0</v>
      </c>
      <c r="AN44" s="315">
        <f t="shared" si="24"/>
        <v>0</v>
      </c>
      <c r="AO44" s="315">
        <f t="shared" si="24"/>
        <v>0</v>
      </c>
      <c r="AP44" s="315">
        <f t="shared" si="24"/>
        <v>0</v>
      </c>
      <c r="AQ44" s="315">
        <f t="shared" si="24"/>
        <v>0</v>
      </c>
      <c r="AR44" s="315">
        <f t="shared" si="23"/>
        <v>0</v>
      </c>
      <c r="AS44" s="315">
        <f t="shared" si="23"/>
        <v>0</v>
      </c>
      <c r="AT44" s="315">
        <f t="shared" si="23"/>
        <v>0</v>
      </c>
      <c r="AU44" s="315">
        <f t="shared" si="23"/>
        <v>0</v>
      </c>
      <c r="AV44" s="315">
        <f t="shared" si="23"/>
        <v>0</v>
      </c>
      <c r="AW44" s="315">
        <f t="shared" si="23"/>
        <v>0</v>
      </c>
      <c r="AX44" s="315">
        <f t="shared" si="23"/>
        <v>0</v>
      </c>
      <c r="AY44" s="315">
        <f t="shared" si="23"/>
        <v>0</v>
      </c>
      <c r="AZ44" s="315">
        <f t="shared" si="23"/>
        <v>0</v>
      </c>
      <c r="BA44" s="315">
        <f t="shared" si="23"/>
        <v>0</v>
      </c>
      <c r="BB44" s="315">
        <f t="shared" si="23"/>
        <v>0</v>
      </c>
      <c r="BC44" s="316">
        <f t="shared" si="23"/>
        <v>0</v>
      </c>
      <c r="BE44" s="39" t="str">
        <f t="shared" si="13"/>
        <v/>
      </c>
      <c r="BF44" s="39" t="str">
        <f t="shared" si="14"/>
        <v/>
      </c>
      <c r="BG44" s="39" t="str">
        <f t="shared" si="15"/>
        <v/>
      </c>
      <c r="BH44" s="315"/>
      <c r="BI44" s="315"/>
      <c r="BJ44" s="315"/>
      <c r="BK44" s="315"/>
      <c r="BL44" s="315"/>
      <c r="BM44" s="315"/>
      <c r="BN44" s="315"/>
      <c r="BO44" s="315"/>
      <c r="BP44" s="315"/>
      <c r="BQ44" s="315"/>
      <c r="BR44" s="315"/>
      <c r="BS44" s="315"/>
      <c r="BT44" s="315"/>
      <c r="BU44" s="315"/>
      <c r="BV44" s="315"/>
      <c r="BW44" s="315"/>
      <c r="BX44" s="315"/>
      <c r="BY44" s="315"/>
      <c r="BZ44" s="315"/>
      <c r="CA44" s="315"/>
      <c r="CB44" s="315"/>
      <c r="CC44" s="315"/>
      <c r="CD44" s="7"/>
    </row>
    <row r="45" spans="1:82" x14ac:dyDescent="0.25">
      <c r="A45" s="14"/>
      <c r="B45" s="460"/>
      <c r="C45" s="461"/>
      <c r="D45" s="461"/>
      <c r="E45" s="462"/>
      <c r="F45" s="463"/>
      <c r="G45" s="14"/>
      <c r="H45" s="106" t="str">
        <f t="shared" si="6"/>
        <v/>
      </c>
      <c r="I45" s="14"/>
      <c r="J45" s="39" t="str">
        <f t="shared" si="7"/>
        <v/>
      </c>
      <c r="K45" s="14"/>
      <c r="M45" s="106" t="str">
        <f t="shared" si="8"/>
        <v/>
      </c>
      <c r="O45" s="127" t="str">
        <f t="shared" si="9"/>
        <v/>
      </c>
      <c r="Q45" s="37" t="s">
        <v>80</v>
      </c>
      <c r="S45" s="93">
        <f ca="1">V45-INDEX(Y40:Y46, MATCH(U45, X40:X46, 0))</f>
        <v>45166</v>
      </c>
      <c r="T45" s="90"/>
      <c r="U45" s="94" t="str">
        <f ca="1">TEXT(V45, "ddd")</f>
        <v>Thu</v>
      </c>
      <c r="V45" s="95">
        <f ca="1">DATE(S39, 8, 31)</f>
        <v>45169</v>
      </c>
      <c r="X45" s="39" t="s">
        <v>81</v>
      </c>
      <c r="Y45" s="39">
        <v>5</v>
      </c>
      <c r="Z45" s="39">
        <v>2</v>
      </c>
      <c r="AA45" s="39">
        <v>1</v>
      </c>
      <c r="AC45" s="305" t="str">
        <f t="shared" si="10"/>
        <v/>
      </c>
      <c r="AD45" s="307" t="str">
        <f t="shared" si="11"/>
        <v/>
      </c>
      <c r="AF45" s="314">
        <f t="shared" si="12"/>
        <v>0</v>
      </c>
      <c r="AG45" s="315">
        <f t="shared" si="24"/>
        <v>0</v>
      </c>
      <c r="AH45" s="315">
        <f t="shared" si="24"/>
        <v>0</v>
      </c>
      <c r="AI45" s="315">
        <f t="shared" si="24"/>
        <v>0</v>
      </c>
      <c r="AJ45" s="315">
        <f t="shared" si="24"/>
        <v>0</v>
      </c>
      <c r="AK45" s="315">
        <f t="shared" si="24"/>
        <v>0</v>
      </c>
      <c r="AL45" s="315">
        <f t="shared" si="24"/>
        <v>0</v>
      </c>
      <c r="AM45" s="315">
        <f t="shared" si="24"/>
        <v>0</v>
      </c>
      <c r="AN45" s="315">
        <f t="shared" si="24"/>
        <v>0</v>
      </c>
      <c r="AO45" s="315">
        <f t="shared" si="24"/>
        <v>0</v>
      </c>
      <c r="AP45" s="315">
        <f t="shared" si="24"/>
        <v>0</v>
      </c>
      <c r="AQ45" s="315">
        <f t="shared" si="24"/>
        <v>0</v>
      </c>
      <c r="AR45" s="315">
        <f t="shared" si="23"/>
        <v>0</v>
      </c>
      <c r="AS45" s="315">
        <f t="shared" si="23"/>
        <v>0</v>
      </c>
      <c r="AT45" s="315">
        <f t="shared" si="23"/>
        <v>0</v>
      </c>
      <c r="AU45" s="315">
        <f t="shared" si="23"/>
        <v>0</v>
      </c>
      <c r="AV45" s="315">
        <f t="shared" si="23"/>
        <v>0</v>
      </c>
      <c r="AW45" s="315">
        <f t="shared" si="23"/>
        <v>0</v>
      </c>
      <c r="AX45" s="315">
        <f t="shared" si="23"/>
        <v>0</v>
      </c>
      <c r="AY45" s="315">
        <f t="shared" si="23"/>
        <v>0</v>
      </c>
      <c r="AZ45" s="315">
        <f t="shared" si="23"/>
        <v>0</v>
      </c>
      <c r="BA45" s="315">
        <f t="shared" si="23"/>
        <v>0</v>
      </c>
      <c r="BB45" s="315">
        <f t="shared" si="23"/>
        <v>0</v>
      </c>
      <c r="BC45" s="316">
        <f t="shared" si="23"/>
        <v>0</v>
      </c>
      <c r="BE45" s="39" t="str">
        <f t="shared" si="13"/>
        <v/>
      </c>
      <c r="BF45" s="39" t="str">
        <f t="shared" si="14"/>
        <v/>
      </c>
      <c r="BG45" s="39" t="str">
        <f t="shared" si="15"/>
        <v/>
      </c>
      <c r="BH45" s="315"/>
      <c r="BI45" s="315"/>
      <c r="BJ45" s="315"/>
      <c r="BK45" s="315"/>
      <c r="BL45" s="315"/>
      <c r="BM45" s="315"/>
      <c r="BN45" s="315"/>
      <c r="BO45" s="315"/>
      <c r="BP45" s="315"/>
      <c r="BQ45" s="315"/>
      <c r="BR45" s="315"/>
      <c r="BS45" s="315"/>
      <c r="BT45" s="315"/>
      <c r="BU45" s="315"/>
      <c r="BV45" s="315"/>
      <c r="BW45" s="315"/>
      <c r="BX45" s="315"/>
      <c r="BY45" s="315"/>
      <c r="BZ45" s="315"/>
      <c r="CA45" s="315"/>
      <c r="CB45" s="315"/>
      <c r="CC45" s="315"/>
      <c r="CD45" s="7"/>
    </row>
    <row r="46" spans="1:82" x14ac:dyDescent="0.25">
      <c r="A46" s="14"/>
      <c r="B46" s="460"/>
      <c r="C46" s="461"/>
      <c r="D46" s="461"/>
      <c r="E46" s="462"/>
      <c r="F46" s="463"/>
      <c r="G46" s="14"/>
      <c r="H46" s="106" t="str">
        <f t="shared" si="6"/>
        <v/>
      </c>
      <c r="I46" s="14"/>
      <c r="J46" s="39" t="str">
        <f t="shared" si="7"/>
        <v/>
      </c>
      <c r="K46" s="14"/>
      <c r="M46" s="106" t="str">
        <f t="shared" si="8"/>
        <v/>
      </c>
      <c r="O46" s="127" t="str">
        <f t="shared" si="9"/>
        <v/>
      </c>
      <c r="Q46" s="37" t="s">
        <v>82</v>
      </c>
      <c r="S46" s="93">
        <f ca="1">IF(OR(U46="Sat", U46="Sun"), V46+INDEX(Z40:Z46, MATCH(U46, X40:X46, 0)), V46)</f>
        <v>45285</v>
      </c>
      <c r="T46" s="90"/>
      <c r="U46" s="39" t="str">
        <f t="shared" ref="U46:U47" ca="1" si="26">TEXT(V46, "ddd")</f>
        <v>Mon</v>
      </c>
      <c r="V46" s="95">
        <f ca="1">DATE(S39, 12, 25)</f>
        <v>45285</v>
      </c>
      <c r="X46" s="40" t="s">
        <v>83</v>
      </c>
      <c r="Y46" s="40">
        <v>6</v>
      </c>
      <c r="Z46" s="40">
        <v>1</v>
      </c>
      <c r="AA46" s="40">
        <v>2</v>
      </c>
      <c r="AC46" s="305" t="str">
        <f t="shared" si="10"/>
        <v/>
      </c>
      <c r="AD46" s="307" t="str">
        <f t="shared" si="11"/>
        <v/>
      </c>
      <c r="AF46" s="314">
        <f t="shared" si="12"/>
        <v>0</v>
      </c>
      <c r="AG46" s="315">
        <f t="shared" si="24"/>
        <v>0</v>
      </c>
      <c r="AH46" s="315">
        <f t="shared" si="24"/>
        <v>0</v>
      </c>
      <c r="AI46" s="315">
        <f t="shared" si="24"/>
        <v>0</v>
      </c>
      <c r="AJ46" s="315">
        <f t="shared" si="24"/>
        <v>0</v>
      </c>
      <c r="AK46" s="315">
        <f t="shared" si="24"/>
        <v>0</v>
      </c>
      <c r="AL46" s="315">
        <f t="shared" si="24"/>
        <v>0</v>
      </c>
      <c r="AM46" s="315">
        <f t="shared" si="24"/>
        <v>0</v>
      </c>
      <c r="AN46" s="315">
        <f t="shared" si="24"/>
        <v>0</v>
      </c>
      <c r="AO46" s="315">
        <f t="shared" si="24"/>
        <v>0</v>
      </c>
      <c r="AP46" s="315">
        <f t="shared" si="24"/>
        <v>0</v>
      </c>
      <c r="AQ46" s="315">
        <f t="shared" si="24"/>
        <v>0</v>
      </c>
      <c r="AR46" s="315">
        <f t="shared" si="23"/>
        <v>0</v>
      </c>
      <c r="AS46" s="315">
        <f t="shared" si="23"/>
        <v>0</v>
      </c>
      <c r="AT46" s="315">
        <f t="shared" si="23"/>
        <v>0</v>
      </c>
      <c r="AU46" s="315">
        <f t="shared" si="23"/>
        <v>0</v>
      </c>
      <c r="AV46" s="315">
        <f t="shared" si="23"/>
        <v>0</v>
      </c>
      <c r="AW46" s="315">
        <f t="shared" si="23"/>
        <v>0</v>
      </c>
      <c r="AX46" s="315">
        <f t="shared" si="23"/>
        <v>0</v>
      </c>
      <c r="AY46" s="315">
        <f t="shared" si="23"/>
        <v>0</v>
      </c>
      <c r="AZ46" s="315">
        <f t="shared" si="23"/>
        <v>0</v>
      </c>
      <c r="BA46" s="315">
        <f t="shared" si="23"/>
        <v>0</v>
      </c>
      <c r="BB46" s="315">
        <f t="shared" si="23"/>
        <v>0</v>
      </c>
      <c r="BC46" s="316">
        <f t="shared" si="23"/>
        <v>0</v>
      </c>
      <c r="BE46" s="39" t="str">
        <f t="shared" si="13"/>
        <v/>
      </c>
      <c r="BF46" s="39" t="str">
        <f t="shared" si="14"/>
        <v/>
      </c>
      <c r="BG46" s="39" t="str">
        <f t="shared" si="15"/>
        <v/>
      </c>
      <c r="BH46" s="315"/>
      <c r="BI46" s="315"/>
      <c r="BJ46" s="315"/>
      <c r="BK46" s="315"/>
      <c r="BL46" s="315"/>
      <c r="BM46" s="315"/>
      <c r="BN46" s="315"/>
      <c r="BO46" s="315"/>
      <c r="BP46" s="315"/>
      <c r="BQ46" s="315"/>
      <c r="BR46" s="315"/>
      <c r="BS46" s="315"/>
      <c r="BT46" s="315"/>
      <c r="BU46" s="315"/>
      <c r="BV46" s="315"/>
      <c r="BW46" s="315"/>
      <c r="BX46" s="315"/>
      <c r="BY46" s="315"/>
      <c r="BZ46" s="315"/>
      <c r="CA46" s="315"/>
      <c r="CB46" s="315"/>
      <c r="CC46" s="315"/>
      <c r="CD46" s="7"/>
    </row>
    <row r="47" spans="1:82" x14ac:dyDescent="0.25">
      <c r="A47" s="14"/>
      <c r="B47" s="460"/>
      <c r="C47" s="461"/>
      <c r="D47" s="461"/>
      <c r="E47" s="462"/>
      <c r="F47" s="463"/>
      <c r="G47" s="14"/>
      <c r="H47" s="106" t="str">
        <f t="shared" si="6"/>
        <v/>
      </c>
      <c r="I47" s="14"/>
      <c r="J47" s="39" t="str">
        <f t="shared" si="7"/>
        <v/>
      </c>
      <c r="K47" s="14"/>
      <c r="M47" s="106" t="str">
        <f t="shared" si="8"/>
        <v/>
      </c>
      <c r="O47" s="127" t="str">
        <f t="shared" si="9"/>
        <v/>
      </c>
      <c r="Q47" s="11" t="s">
        <v>84</v>
      </c>
      <c r="S47" s="96">
        <f ca="1">IF(U46="Sat", S46+1, IF(U47="Sat", V47+INDEX(Z40:Z46, MATCH(U47, X40:X46, 0)), V47))</f>
        <v>45286</v>
      </c>
      <c r="T47" s="90"/>
      <c r="U47" s="40" t="str">
        <f t="shared" ca="1" si="26"/>
        <v>Tue</v>
      </c>
      <c r="V47" s="97">
        <f ca="1">DATE(S39, 12, 26)</f>
        <v>45286</v>
      </c>
      <c r="AC47" s="305" t="str">
        <f t="shared" si="10"/>
        <v/>
      </c>
      <c r="AD47" s="307" t="str">
        <f t="shared" si="11"/>
        <v/>
      </c>
      <c r="AF47" s="314">
        <f t="shared" si="12"/>
        <v>0</v>
      </c>
      <c r="AG47" s="315">
        <f t="shared" si="24"/>
        <v>0</v>
      </c>
      <c r="AH47" s="315">
        <f t="shared" si="24"/>
        <v>0</v>
      </c>
      <c r="AI47" s="315">
        <f t="shared" si="24"/>
        <v>0</v>
      </c>
      <c r="AJ47" s="315">
        <f t="shared" si="24"/>
        <v>0</v>
      </c>
      <c r="AK47" s="315">
        <f t="shared" si="24"/>
        <v>0</v>
      </c>
      <c r="AL47" s="315">
        <f t="shared" si="24"/>
        <v>0</v>
      </c>
      <c r="AM47" s="315">
        <f t="shared" si="24"/>
        <v>0</v>
      </c>
      <c r="AN47" s="315">
        <f t="shared" si="24"/>
        <v>0</v>
      </c>
      <c r="AO47" s="315">
        <f t="shared" si="24"/>
        <v>0</v>
      </c>
      <c r="AP47" s="315">
        <f t="shared" si="24"/>
        <v>0</v>
      </c>
      <c r="AQ47" s="315">
        <f t="shared" si="24"/>
        <v>0</v>
      </c>
      <c r="AR47" s="315">
        <f t="shared" si="23"/>
        <v>0</v>
      </c>
      <c r="AS47" s="315">
        <f t="shared" si="23"/>
        <v>0</v>
      </c>
      <c r="AT47" s="315">
        <f t="shared" si="23"/>
        <v>0</v>
      </c>
      <c r="AU47" s="315">
        <f t="shared" si="23"/>
        <v>0</v>
      </c>
      <c r="AV47" s="315">
        <f t="shared" si="23"/>
        <v>0</v>
      </c>
      <c r="AW47" s="315">
        <f t="shared" si="23"/>
        <v>0</v>
      </c>
      <c r="AX47" s="315">
        <f t="shared" si="23"/>
        <v>0</v>
      </c>
      <c r="AY47" s="315">
        <f t="shared" si="23"/>
        <v>0</v>
      </c>
      <c r="AZ47" s="315">
        <f t="shared" si="23"/>
        <v>0</v>
      </c>
      <c r="BA47" s="315">
        <f t="shared" si="23"/>
        <v>0</v>
      </c>
      <c r="BB47" s="315">
        <f t="shared" si="23"/>
        <v>0</v>
      </c>
      <c r="BC47" s="316">
        <f t="shared" si="23"/>
        <v>0</v>
      </c>
      <c r="BE47" s="39" t="str">
        <f t="shared" si="13"/>
        <v/>
      </c>
      <c r="BF47" s="39" t="str">
        <f t="shared" si="14"/>
        <v/>
      </c>
      <c r="BG47" s="39" t="str">
        <f t="shared" si="15"/>
        <v/>
      </c>
      <c r="BH47" s="315"/>
      <c r="BI47" s="315"/>
      <c r="BJ47" s="315"/>
      <c r="BK47" s="315"/>
      <c r="BL47" s="315"/>
      <c r="BM47" s="315"/>
      <c r="BN47" s="315"/>
      <c r="BO47" s="315"/>
      <c r="BP47" s="315"/>
      <c r="BQ47" s="315"/>
      <c r="BR47" s="315"/>
      <c r="BS47" s="315"/>
      <c r="BT47" s="315"/>
      <c r="BU47" s="315"/>
      <c r="BV47" s="315"/>
      <c r="BW47" s="315"/>
      <c r="BX47" s="315"/>
      <c r="BY47" s="315"/>
      <c r="BZ47" s="315"/>
      <c r="CA47" s="315"/>
      <c r="CB47" s="315"/>
      <c r="CC47" s="315"/>
      <c r="CD47" s="7"/>
    </row>
    <row r="48" spans="1:82" x14ac:dyDescent="0.25">
      <c r="A48" s="14"/>
      <c r="B48" s="460"/>
      <c r="C48" s="461"/>
      <c r="D48" s="461"/>
      <c r="E48" s="462"/>
      <c r="F48" s="463"/>
      <c r="G48" s="14"/>
      <c r="H48" s="106" t="str">
        <f t="shared" si="6"/>
        <v/>
      </c>
      <c r="I48" s="14"/>
      <c r="J48" s="39" t="str">
        <f t="shared" si="7"/>
        <v/>
      </c>
      <c r="K48" s="14"/>
      <c r="M48" s="106" t="str">
        <f t="shared" si="8"/>
        <v/>
      </c>
      <c r="O48" s="127" t="str">
        <f t="shared" si="9"/>
        <v/>
      </c>
      <c r="AC48" s="305" t="str">
        <f t="shared" si="10"/>
        <v/>
      </c>
      <c r="AD48" s="307" t="str">
        <f t="shared" si="11"/>
        <v/>
      </c>
      <c r="AF48" s="314">
        <f t="shared" si="12"/>
        <v>0</v>
      </c>
      <c r="AG48" s="315">
        <f t="shared" si="24"/>
        <v>0</v>
      </c>
      <c r="AH48" s="315">
        <f t="shared" si="24"/>
        <v>0</v>
      </c>
      <c r="AI48" s="315">
        <f t="shared" si="24"/>
        <v>0</v>
      </c>
      <c r="AJ48" s="315">
        <f t="shared" si="24"/>
        <v>0</v>
      </c>
      <c r="AK48" s="315">
        <f t="shared" si="24"/>
        <v>0</v>
      </c>
      <c r="AL48" s="315">
        <f t="shared" si="24"/>
        <v>0</v>
      </c>
      <c r="AM48" s="315">
        <f t="shared" si="24"/>
        <v>0</v>
      </c>
      <c r="AN48" s="315">
        <f t="shared" si="24"/>
        <v>0</v>
      </c>
      <c r="AO48" s="315">
        <f t="shared" si="24"/>
        <v>0</v>
      </c>
      <c r="AP48" s="315">
        <f t="shared" si="24"/>
        <v>0</v>
      </c>
      <c r="AQ48" s="315">
        <f t="shared" si="24"/>
        <v>0</v>
      </c>
      <c r="AR48" s="315">
        <f t="shared" si="23"/>
        <v>0</v>
      </c>
      <c r="AS48" s="315">
        <f t="shared" si="23"/>
        <v>0</v>
      </c>
      <c r="AT48" s="315">
        <f t="shared" si="23"/>
        <v>0</v>
      </c>
      <c r="AU48" s="315">
        <f t="shared" si="23"/>
        <v>0</v>
      </c>
      <c r="AV48" s="315">
        <f t="shared" si="23"/>
        <v>0</v>
      </c>
      <c r="AW48" s="315">
        <f t="shared" si="23"/>
        <v>0</v>
      </c>
      <c r="AX48" s="315">
        <f t="shared" si="23"/>
        <v>0</v>
      </c>
      <c r="AY48" s="315">
        <f t="shared" si="23"/>
        <v>0</v>
      </c>
      <c r="AZ48" s="315">
        <f t="shared" si="23"/>
        <v>0</v>
      </c>
      <c r="BA48" s="315">
        <f t="shared" si="23"/>
        <v>0</v>
      </c>
      <c r="BB48" s="315">
        <f t="shared" si="23"/>
        <v>0</v>
      </c>
      <c r="BC48" s="316">
        <f t="shared" si="23"/>
        <v>0</v>
      </c>
      <c r="BE48" s="39" t="str">
        <f t="shared" si="13"/>
        <v/>
      </c>
      <c r="BF48" s="39" t="str">
        <f t="shared" si="14"/>
        <v/>
      </c>
      <c r="BG48" s="39" t="str">
        <f t="shared" si="15"/>
        <v/>
      </c>
      <c r="BH48" s="315"/>
      <c r="BI48" s="315"/>
      <c r="BJ48" s="315"/>
      <c r="BK48" s="315"/>
      <c r="BL48" s="315"/>
      <c r="BM48" s="315"/>
      <c r="BN48" s="315"/>
      <c r="BO48" s="315"/>
      <c r="BP48" s="315"/>
      <c r="BQ48" s="315"/>
      <c r="BR48" s="315"/>
      <c r="BS48" s="315"/>
      <c r="BT48" s="315"/>
      <c r="BU48" s="315"/>
      <c r="BV48" s="315"/>
      <c r="BW48" s="315"/>
      <c r="BX48" s="315"/>
      <c r="BY48" s="315"/>
      <c r="BZ48" s="315"/>
      <c r="CA48" s="315"/>
      <c r="CB48" s="315"/>
      <c r="CC48" s="315"/>
      <c r="CD48" s="7"/>
    </row>
    <row r="49" spans="1:82" x14ac:dyDescent="0.25">
      <c r="A49" s="14"/>
      <c r="B49" s="460"/>
      <c r="C49" s="461"/>
      <c r="D49" s="461"/>
      <c r="E49" s="462"/>
      <c r="F49" s="463"/>
      <c r="G49" s="14"/>
      <c r="H49" s="106" t="str">
        <f t="shared" si="6"/>
        <v/>
      </c>
      <c r="I49" s="14"/>
      <c r="J49" s="39" t="str">
        <f t="shared" si="7"/>
        <v/>
      </c>
      <c r="K49" s="14"/>
      <c r="M49" s="106" t="str">
        <f t="shared" si="8"/>
        <v/>
      </c>
      <c r="O49" s="127" t="str">
        <f t="shared" si="9"/>
        <v/>
      </c>
      <c r="S49" s="23" t="s">
        <v>85</v>
      </c>
      <c r="AC49" s="305" t="str">
        <f t="shared" si="10"/>
        <v/>
      </c>
      <c r="AD49" s="307" t="str">
        <f t="shared" si="11"/>
        <v/>
      </c>
      <c r="AF49" s="314">
        <f t="shared" si="12"/>
        <v>0</v>
      </c>
      <c r="AG49" s="315">
        <f t="shared" si="24"/>
        <v>0</v>
      </c>
      <c r="AH49" s="315">
        <f t="shared" si="24"/>
        <v>0</v>
      </c>
      <c r="AI49" s="315">
        <f t="shared" si="24"/>
        <v>0</v>
      </c>
      <c r="AJ49" s="315">
        <f t="shared" si="24"/>
        <v>0</v>
      </c>
      <c r="AK49" s="315">
        <f t="shared" si="24"/>
        <v>0</v>
      </c>
      <c r="AL49" s="315">
        <f t="shared" si="24"/>
        <v>0</v>
      </c>
      <c r="AM49" s="315">
        <f t="shared" si="24"/>
        <v>0</v>
      </c>
      <c r="AN49" s="315">
        <f t="shared" si="24"/>
        <v>0</v>
      </c>
      <c r="AO49" s="315">
        <f t="shared" si="24"/>
        <v>0</v>
      </c>
      <c r="AP49" s="315">
        <f t="shared" si="24"/>
        <v>0</v>
      </c>
      <c r="AQ49" s="315">
        <f t="shared" si="24"/>
        <v>0</v>
      </c>
      <c r="AR49" s="315">
        <f t="shared" si="23"/>
        <v>0</v>
      </c>
      <c r="AS49" s="315">
        <f t="shared" si="23"/>
        <v>0</v>
      </c>
      <c r="AT49" s="315">
        <f t="shared" si="23"/>
        <v>0</v>
      </c>
      <c r="AU49" s="315">
        <f t="shared" si="23"/>
        <v>0</v>
      </c>
      <c r="AV49" s="315">
        <f t="shared" si="23"/>
        <v>0</v>
      </c>
      <c r="AW49" s="315">
        <f t="shared" si="23"/>
        <v>0</v>
      </c>
      <c r="AX49" s="315">
        <f t="shared" si="23"/>
        <v>0</v>
      </c>
      <c r="AY49" s="315">
        <f t="shared" si="23"/>
        <v>0</v>
      </c>
      <c r="AZ49" s="315">
        <f t="shared" si="23"/>
        <v>0</v>
      </c>
      <c r="BA49" s="315">
        <f t="shared" si="23"/>
        <v>0</v>
      </c>
      <c r="BB49" s="315">
        <f t="shared" si="23"/>
        <v>0</v>
      </c>
      <c r="BC49" s="316">
        <f t="shared" si="23"/>
        <v>0</v>
      </c>
      <c r="BE49" s="39" t="str">
        <f t="shared" si="13"/>
        <v/>
      </c>
      <c r="BF49" s="39" t="str">
        <f t="shared" si="14"/>
        <v/>
      </c>
      <c r="BG49" s="39" t="str">
        <f t="shared" si="15"/>
        <v/>
      </c>
      <c r="BH49" s="315"/>
      <c r="BI49" s="315"/>
      <c r="BJ49" s="315"/>
      <c r="BK49" s="315"/>
      <c r="BL49" s="315"/>
      <c r="BM49" s="315"/>
      <c r="BN49" s="315"/>
      <c r="BO49" s="315"/>
      <c r="BP49" s="315"/>
      <c r="BQ49" s="315"/>
      <c r="BR49" s="315"/>
      <c r="BS49" s="315"/>
      <c r="BT49" s="315"/>
      <c r="BU49" s="315"/>
      <c r="BV49" s="315"/>
      <c r="BW49" s="315"/>
      <c r="BX49" s="315"/>
      <c r="BY49" s="315"/>
      <c r="BZ49" s="315"/>
      <c r="CA49" s="315"/>
      <c r="CB49" s="315"/>
      <c r="CC49" s="315"/>
      <c r="CD49" s="7"/>
    </row>
    <row r="50" spans="1:82" x14ac:dyDescent="0.25">
      <c r="A50" s="14"/>
      <c r="B50" s="460"/>
      <c r="C50" s="461"/>
      <c r="D50" s="461"/>
      <c r="E50" s="462"/>
      <c r="F50" s="463"/>
      <c r="G50" s="14"/>
      <c r="H50" s="106" t="str">
        <f t="shared" si="6"/>
        <v/>
      </c>
      <c r="I50" s="14"/>
      <c r="J50" s="39" t="str">
        <f t="shared" si="7"/>
        <v/>
      </c>
      <c r="K50" s="14"/>
      <c r="M50" s="106" t="str">
        <f t="shared" si="8"/>
        <v/>
      </c>
      <c r="O50" s="127" t="str">
        <f t="shared" si="9"/>
        <v/>
      </c>
      <c r="S50" s="101">
        <f t="shared" ref="S50:S57" ca="1" si="27">$S4</f>
        <v>43466</v>
      </c>
      <c r="AC50" s="305" t="str">
        <f t="shared" si="10"/>
        <v/>
      </c>
      <c r="AD50" s="307" t="str">
        <f t="shared" si="11"/>
        <v/>
      </c>
      <c r="AF50" s="314">
        <f t="shared" si="12"/>
        <v>0</v>
      </c>
      <c r="AG50" s="315">
        <f t="shared" si="24"/>
        <v>0</v>
      </c>
      <c r="AH50" s="315">
        <f t="shared" si="24"/>
        <v>0</v>
      </c>
      <c r="AI50" s="315">
        <f t="shared" si="24"/>
        <v>0</v>
      </c>
      <c r="AJ50" s="315">
        <f t="shared" si="24"/>
        <v>0</v>
      </c>
      <c r="AK50" s="315">
        <f t="shared" si="24"/>
        <v>0</v>
      </c>
      <c r="AL50" s="315">
        <f t="shared" si="24"/>
        <v>0</v>
      </c>
      <c r="AM50" s="315">
        <f t="shared" si="24"/>
        <v>0</v>
      </c>
      <c r="AN50" s="315">
        <f t="shared" si="24"/>
        <v>0</v>
      </c>
      <c r="AO50" s="315">
        <f t="shared" si="24"/>
        <v>0</v>
      </c>
      <c r="AP50" s="315">
        <f t="shared" si="24"/>
        <v>0</v>
      </c>
      <c r="AQ50" s="315">
        <f t="shared" si="24"/>
        <v>0</v>
      </c>
      <c r="AR50" s="315">
        <f t="shared" si="23"/>
        <v>0</v>
      </c>
      <c r="AS50" s="315">
        <f t="shared" si="23"/>
        <v>0</v>
      </c>
      <c r="AT50" s="315">
        <f t="shared" si="23"/>
        <v>0</v>
      </c>
      <c r="AU50" s="315">
        <f t="shared" si="23"/>
        <v>0</v>
      </c>
      <c r="AV50" s="315">
        <f t="shared" si="23"/>
        <v>0</v>
      </c>
      <c r="AW50" s="315">
        <f t="shared" si="23"/>
        <v>0</v>
      </c>
      <c r="AX50" s="315">
        <f t="shared" si="23"/>
        <v>0</v>
      </c>
      <c r="AY50" s="315">
        <f t="shared" si="23"/>
        <v>0</v>
      </c>
      <c r="AZ50" s="315">
        <f t="shared" si="23"/>
        <v>0</v>
      </c>
      <c r="BA50" s="315">
        <f t="shared" si="23"/>
        <v>0</v>
      </c>
      <c r="BB50" s="315">
        <f t="shared" si="23"/>
        <v>0</v>
      </c>
      <c r="BC50" s="316">
        <f t="shared" si="23"/>
        <v>0</v>
      </c>
      <c r="BE50" s="39" t="str">
        <f t="shared" si="13"/>
        <v/>
      </c>
      <c r="BF50" s="39" t="str">
        <f t="shared" si="14"/>
        <v/>
      </c>
      <c r="BG50" s="39" t="str">
        <f t="shared" si="15"/>
        <v/>
      </c>
      <c r="BH50" s="315"/>
      <c r="BI50" s="315"/>
      <c r="BJ50" s="315"/>
      <c r="BK50" s="315"/>
      <c r="BL50" s="315"/>
      <c r="BM50" s="315"/>
      <c r="BN50" s="315"/>
      <c r="BO50" s="315"/>
      <c r="BP50" s="315"/>
      <c r="BQ50" s="315"/>
      <c r="BR50" s="315"/>
      <c r="BS50" s="315"/>
      <c r="BT50" s="315"/>
      <c r="BU50" s="315"/>
      <c r="BV50" s="315"/>
      <c r="BW50" s="315"/>
      <c r="BX50" s="315"/>
      <c r="BY50" s="315"/>
      <c r="BZ50" s="315"/>
      <c r="CA50" s="315"/>
      <c r="CB50" s="315"/>
      <c r="CC50" s="315"/>
      <c r="CD50" s="7"/>
    </row>
    <row r="51" spans="1:82" x14ac:dyDescent="0.25">
      <c r="A51" s="14"/>
      <c r="B51" s="460"/>
      <c r="C51" s="461"/>
      <c r="D51" s="461"/>
      <c r="E51" s="462"/>
      <c r="F51" s="463"/>
      <c r="G51" s="14"/>
      <c r="H51" s="106" t="str">
        <f t="shared" si="6"/>
        <v/>
      </c>
      <c r="I51" s="14"/>
      <c r="J51" s="39" t="str">
        <f t="shared" si="7"/>
        <v/>
      </c>
      <c r="K51" s="14"/>
      <c r="M51" s="106" t="str">
        <f t="shared" si="8"/>
        <v/>
      </c>
      <c r="O51" s="127" t="str">
        <f t="shared" si="9"/>
        <v/>
      </c>
      <c r="S51" s="102">
        <f t="shared" ca="1" si="27"/>
        <v>43574</v>
      </c>
      <c r="AC51" s="305" t="str">
        <f t="shared" si="10"/>
        <v/>
      </c>
      <c r="AD51" s="307" t="str">
        <f t="shared" si="11"/>
        <v/>
      </c>
      <c r="AF51" s="314">
        <f t="shared" si="12"/>
        <v>0</v>
      </c>
      <c r="AG51" s="315">
        <f t="shared" si="24"/>
        <v>0</v>
      </c>
      <c r="AH51" s="315">
        <f t="shared" si="24"/>
        <v>0</v>
      </c>
      <c r="AI51" s="315">
        <f t="shared" si="24"/>
        <v>0</v>
      </c>
      <c r="AJ51" s="315">
        <f t="shared" si="24"/>
        <v>0</v>
      </c>
      <c r="AK51" s="315">
        <f t="shared" si="24"/>
        <v>0</v>
      </c>
      <c r="AL51" s="315">
        <f t="shared" si="24"/>
        <v>0</v>
      </c>
      <c r="AM51" s="315">
        <f t="shared" si="24"/>
        <v>0</v>
      </c>
      <c r="AN51" s="315">
        <f t="shared" si="24"/>
        <v>0</v>
      </c>
      <c r="AO51" s="315">
        <f t="shared" si="24"/>
        <v>0</v>
      </c>
      <c r="AP51" s="315">
        <f t="shared" si="24"/>
        <v>0</v>
      </c>
      <c r="AQ51" s="315">
        <f t="shared" si="24"/>
        <v>0</v>
      </c>
      <c r="AR51" s="315">
        <f t="shared" si="23"/>
        <v>0</v>
      </c>
      <c r="AS51" s="315">
        <f t="shared" si="23"/>
        <v>0</v>
      </c>
      <c r="AT51" s="315">
        <f t="shared" si="23"/>
        <v>0</v>
      </c>
      <c r="AU51" s="315">
        <f t="shared" si="23"/>
        <v>0</v>
      </c>
      <c r="AV51" s="315">
        <f t="shared" si="23"/>
        <v>0</v>
      </c>
      <c r="AW51" s="315">
        <f t="shared" si="23"/>
        <v>0</v>
      </c>
      <c r="AX51" s="315">
        <f t="shared" si="23"/>
        <v>0</v>
      </c>
      <c r="AY51" s="315">
        <f t="shared" si="23"/>
        <v>0</v>
      </c>
      <c r="AZ51" s="315">
        <f t="shared" si="23"/>
        <v>0</v>
      </c>
      <c r="BA51" s="315">
        <f t="shared" si="23"/>
        <v>0</v>
      </c>
      <c r="BB51" s="315">
        <f t="shared" si="23"/>
        <v>0</v>
      </c>
      <c r="BC51" s="316">
        <f t="shared" si="23"/>
        <v>0</v>
      </c>
      <c r="BE51" s="39" t="str">
        <f t="shared" si="13"/>
        <v/>
      </c>
      <c r="BF51" s="39" t="str">
        <f t="shared" si="14"/>
        <v/>
      </c>
      <c r="BG51" s="39" t="str">
        <f t="shared" si="15"/>
        <v/>
      </c>
      <c r="BH51" s="315"/>
      <c r="BI51" s="315"/>
      <c r="BJ51" s="315"/>
      <c r="BK51" s="315"/>
      <c r="BL51" s="315"/>
      <c r="BM51" s="315"/>
      <c r="BN51" s="315"/>
      <c r="BO51" s="315"/>
      <c r="BP51" s="315"/>
      <c r="BQ51" s="315"/>
      <c r="BR51" s="315"/>
      <c r="BS51" s="315"/>
      <c r="BT51" s="315"/>
      <c r="BU51" s="315"/>
      <c r="BV51" s="315"/>
      <c r="BW51" s="315"/>
      <c r="BX51" s="315"/>
      <c r="BY51" s="315"/>
      <c r="BZ51" s="315"/>
      <c r="CA51" s="315"/>
      <c r="CB51" s="315"/>
      <c r="CC51" s="315"/>
      <c r="CD51" s="7"/>
    </row>
    <row r="52" spans="1:82" x14ac:dyDescent="0.25">
      <c r="A52" s="14"/>
      <c r="B52" s="460"/>
      <c r="C52" s="461"/>
      <c r="D52" s="461"/>
      <c r="E52" s="462"/>
      <c r="F52" s="463"/>
      <c r="G52" s="14"/>
      <c r="H52" s="106" t="str">
        <f t="shared" si="6"/>
        <v/>
      </c>
      <c r="I52" s="14"/>
      <c r="J52" s="39" t="str">
        <f t="shared" si="7"/>
        <v/>
      </c>
      <c r="K52" s="14"/>
      <c r="M52" s="106" t="str">
        <f t="shared" si="8"/>
        <v/>
      </c>
      <c r="O52" s="127" t="str">
        <f t="shared" si="9"/>
        <v/>
      </c>
      <c r="S52" s="102">
        <f t="shared" ca="1" si="27"/>
        <v>43577</v>
      </c>
      <c r="AC52" s="305" t="str">
        <f t="shared" si="10"/>
        <v/>
      </c>
      <c r="AD52" s="307" t="str">
        <f t="shared" si="11"/>
        <v/>
      </c>
      <c r="AF52" s="314">
        <f t="shared" si="12"/>
        <v>0</v>
      </c>
      <c r="AG52" s="315">
        <f t="shared" si="24"/>
        <v>0</v>
      </c>
      <c r="AH52" s="315">
        <f t="shared" si="24"/>
        <v>0</v>
      </c>
      <c r="AI52" s="315">
        <f t="shared" si="24"/>
        <v>0</v>
      </c>
      <c r="AJ52" s="315">
        <f t="shared" si="24"/>
        <v>0</v>
      </c>
      <c r="AK52" s="315">
        <f t="shared" si="24"/>
        <v>0</v>
      </c>
      <c r="AL52" s="315">
        <f t="shared" si="24"/>
        <v>0</v>
      </c>
      <c r="AM52" s="315">
        <f t="shared" si="24"/>
        <v>0</v>
      </c>
      <c r="AN52" s="315">
        <f t="shared" si="24"/>
        <v>0</v>
      </c>
      <c r="AO52" s="315">
        <f t="shared" si="24"/>
        <v>0</v>
      </c>
      <c r="AP52" s="315">
        <f t="shared" si="24"/>
        <v>0</v>
      </c>
      <c r="AQ52" s="315">
        <f t="shared" si="24"/>
        <v>0</v>
      </c>
      <c r="AR52" s="315">
        <f t="shared" si="23"/>
        <v>0</v>
      </c>
      <c r="AS52" s="315">
        <f t="shared" si="23"/>
        <v>0</v>
      </c>
      <c r="AT52" s="315">
        <f t="shared" si="23"/>
        <v>0</v>
      </c>
      <c r="AU52" s="315">
        <f t="shared" si="23"/>
        <v>0</v>
      </c>
      <c r="AV52" s="315">
        <f t="shared" si="23"/>
        <v>0</v>
      </c>
      <c r="AW52" s="315">
        <f t="shared" si="23"/>
        <v>0</v>
      </c>
      <c r="AX52" s="315">
        <f t="shared" si="23"/>
        <v>0</v>
      </c>
      <c r="AY52" s="315">
        <f t="shared" si="23"/>
        <v>0</v>
      </c>
      <c r="AZ52" s="315">
        <f t="shared" si="23"/>
        <v>0</v>
      </c>
      <c r="BA52" s="315">
        <f t="shared" si="23"/>
        <v>0</v>
      </c>
      <c r="BB52" s="315">
        <f t="shared" si="23"/>
        <v>0</v>
      </c>
      <c r="BC52" s="316">
        <f t="shared" si="23"/>
        <v>0</v>
      </c>
      <c r="BE52" s="39" t="str">
        <f t="shared" si="13"/>
        <v/>
      </c>
      <c r="BF52" s="39" t="str">
        <f t="shared" si="14"/>
        <v/>
      </c>
      <c r="BG52" s="39" t="str">
        <f t="shared" si="15"/>
        <v/>
      </c>
      <c r="BH52" s="315"/>
      <c r="BI52" s="315"/>
      <c r="BJ52" s="315"/>
      <c r="BK52" s="315"/>
      <c r="BL52" s="315"/>
      <c r="BM52" s="315"/>
      <c r="BN52" s="315"/>
      <c r="BO52" s="315"/>
      <c r="BP52" s="315"/>
      <c r="BQ52" s="315"/>
      <c r="BR52" s="315"/>
      <c r="BS52" s="315"/>
      <c r="BT52" s="315"/>
      <c r="BU52" s="315"/>
      <c r="BV52" s="315"/>
      <c r="BW52" s="315"/>
      <c r="BX52" s="315"/>
      <c r="BY52" s="315"/>
      <c r="BZ52" s="315"/>
      <c r="CA52" s="315"/>
      <c r="CB52" s="315"/>
      <c r="CC52" s="315"/>
      <c r="CD52" s="7"/>
    </row>
    <row r="53" spans="1:82" x14ac:dyDescent="0.25">
      <c r="A53" s="14"/>
      <c r="B53" s="460"/>
      <c r="C53" s="461"/>
      <c r="D53" s="461"/>
      <c r="E53" s="462"/>
      <c r="F53" s="463"/>
      <c r="G53" s="14"/>
      <c r="H53" s="106" t="str">
        <f t="shared" si="6"/>
        <v/>
      </c>
      <c r="I53" s="14"/>
      <c r="J53" s="39" t="str">
        <f t="shared" si="7"/>
        <v/>
      </c>
      <c r="K53" s="14"/>
      <c r="M53" s="106" t="str">
        <f t="shared" si="8"/>
        <v/>
      </c>
      <c r="O53" s="127" t="str">
        <f t="shared" si="9"/>
        <v/>
      </c>
      <c r="S53" s="102">
        <f t="shared" ca="1" si="27"/>
        <v>43591</v>
      </c>
      <c r="AC53" s="305" t="str">
        <f t="shared" si="10"/>
        <v/>
      </c>
      <c r="AD53" s="307" t="str">
        <f t="shared" si="11"/>
        <v/>
      </c>
      <c r="AF53" s="314">
        <f t="shared" si="12"/>
        <v>0</v>
      </c>
      <c r="AG53" s="315">
        <f t="shared" si="24"/>
        <v>0</v>
      </c>
      <c r="AH53" s="315">
        <f t="shared" si="24"/>
        <v>0</v>
      </c>
      <c r="AI53" s="315">
        <f t="shared" si="24"/>
        <v>0</v>
      </c>
      <c r="AJ53" s="315">
        <f t="shared" si="24"/>
        <v>0</v>
      </c>
      <c r="AK53" s="315">
        <f t="shared" si="24"/>
        <v>0</v>
      </c>
      <c r="AL53" s="315">
        <f t="shared" si="24"/>
        <v>0</v>
      </c>
      <c r="AM53" s="315">
        <f t="shared" si="24"/>
        <v>0</v>
      </c>
      <c r="AN53" s="315">
        <f t="shared" si="24"/>
        <v>0</v>
      </c>
      <c r="AO53" s="315">
        <f t="shared" si="24"/>
        <v>0</v>
      </c>
      <c r="AP53" s="315">
        <f t="shared" si="24"/>
        <v>0</v>
      </c>
      <c r="AQ53" s="315">
        <f t="shared" si="24"/>
        <v>0</v>
      </c>
      <c r="AR53" s="315">
        <f t="shared" si="23"/>
        <v>0</v>
      </c>
      <c r="AS53" s="315">
        <f t="shared" si="23"/>
        <v>0</v>
      </c>
      <c r="AT53" s="315">
        <f t="shared" si="23"/>
        <v>0</v>
      </c>
      <c r="AU53" s="315">
        <f t="shared" si="23"/>
        <v>0</v>
      </c>
      <c r="AV53" s="315">
        <f t="shared" si="23"/>
        <v>0</v>
      </c>
      <c r="AW53" s="315">
        <f t="shared" si="23"/>
        <v>0</v>
      </c>
      <c r="AX53" s="315">
        <f t="shared" si="23"/>
        <v>0</v>
      </c>
      <c r="AY53" s="315">
        <f t="shared" si="23"/>
        <v>0</v>
      </c>
      <c r="AZ53" s="315">
        <f t="shared" si="23"/>
        <v>0</v>
      </c>
      <c r="BA53" s="315">
        <f t="shared" si="23"/>
        <v>0</v>
      </c>
      <c r="BB53" s="315">
        <f t="shared" si="23"/>
        <v>0</v>
      </c>
      <c r="BC53" s="316">
        <f t="shared" si="23"/>
        <v>0</v>
      </c>
      <c r="BE53" s="39" t="str">
        <f t="shared" si="13"/>
        <v/>
      </c>
      <c r="BF53" s="39" t="str">
        <f t="shared" si="14"/>
        <v/>
      </c>
      <c r="BG53" s="39" t="str">
        <f t="shared" si="15"/>
        <v/>
      </c>
      <c r="BH53" s="315"/>
      <c r="BI53" s="315"/>
      <c r="BJ53" s="315"/>
      <c r="BK53" s="315"/>
      <c r="BL53" s="315"/>
      <c r="BM53" s="315"/>
      <c r="BN53" s="315"/>
      <c r="BO53" s="315"/>
      <c r="BP53" s="315"/>
      <c r="BQ53" s="315"/>
      <c r="BR53" s="315"/>
      <c r="BS53" s="315"/>
      <c r="BT53" s="315"/>
      <c r="BU53" s="315"/>
      <c r="BV53" s="315"/>
      <c r="BW53" s="315"/>
      <c r="BX53" s="315"/>
      <c r="BY53" s="315"/>
      <c r="BZ53" s="315"/>
      <c r="CA53" s="315"/>
      <c r="CB53" s="315"/>
      <c r="CC53" s="315"/>
      <c r="CD53" s="7"/>
    </row>
    <row r="54" spans="1:82" x14ac:dyDescent="0.25">
      <c r="A54" s="14"/>
      <c r="B54" s="460"/>
      <c r="C54" s="461"/>
      <c r="D54" s="461"/>
      <c r="E54" s="462"/>
      <c r="F54" s="463"/>
      <c r="G54" s="14"/>
      <c r="H54" s="106" t="str">
        <f t="shared" si="6"/>
        <v/>
      </c>
      <c r="I54" s="14"/>
      <c r="J54" s="39" t="str">
        <f t="shared" si="7"/>
        <v/>
      </c>
      <c r="K54" s="14"/>
      <c r="M54" s="106" t="str">
        <f t="shared" si="8"/>
        <v/>
      </c>
      <c r="O54" s="127" t="str">
        <f t="shared" si="9"/>
        <v/>
      </c>
      <c r="S54" s="102">
        <f t="shared" ca="1" si="27"/>
        <v>43612</v>
      </c>
      <c r="AC54" s="305" t="str">
        <f t="shared" si="10"/>
        <v/>
      </c>
      <c r="AD54" s="307" t="str">
        <f t="shared" si="11"/>
        <v/>
      </c>
      <c r="AF54" s="314">
        <f t="shared" si="12"/>
        <v>0</v>
      </c>
      <c r="AG54" s="315">
        <f t="shared" si="24"/>
        <v>0</v>
      </c>
      <c r="AH54" s="315">
        <f t="shared" si="24"/>
        <v>0</v>
      </c>
      <c r="AI54" s="315">
        <f t="shared" si="24"/>
        <v>0</v>
      </c>
      <c r="AJ54" s="315">
        <f t="shared" si="24"/>
        <v>0</v>
      </c>
      <c r="AK54" s="315">
        <f t="shared" si="24"/>
        <v>0</v>
      </c>
      <c r="AL54" s="315">
        <f t="shared" si="24"/>
        <v>0</v>
      </c>
      <c r="AM54" s="315">
        <f t="shared" si="24"/>
        <v>0</v>
      </c>
      <c r="AN54" s="315">
        <f t="shared" si="24"/>
        <v>0</v>
      </c>
      <c r="AO54" s="315">
        <f t="shared" si="24"/>
        <v>0</v>
      </c>
      <c r="AP54" s="315">
        <f t="shared" si="24"/>
        <v>0</v>
      </c>
      <c r="AQ54" s="315">
        <f t="shared" si="24"/>
        <v>0</v>
      </c>
      <c r="AR54" s="315">
        <f t="shared" si="23"/>
        <v>0</v>
      </c>
      <c r="AS54" s="315">
        <f t="shared" si="23"/>
        <v>0</v>
      </c>
      <c r="AT54" s="315">
        <f t="shared" si="23"/>
        <v>0</v>
      </c>
      <c r="AU54" s="315">
        <f t="shared" si="23"/>
        <v>0</v>
      </c>
      <c r="AV54" s="315">
        <f t="shared" si="23"/>
        <v>0</v>
      </c>
      <c r="AW54" s="315">
        <f t="shared" si="23"/>
        <v>0</v>
      </c>
      <c r="AX54" s="315">
        <f t="shared" si="23"/>
        <v>0</v>
      </c>
      <c r="AY54" s="315">
        <f t="shared" si="23"/>
        <v>0</v>
      </c>
      <c r="AZ54" s="315">
        <f t="shared" si="23"/>
        <v>0</v>
      </c>
      <c r="BA54" s="315">
        <f t="shared" si="23"/>
        <v>0</v>
      </c>
      <c r="BB54" s="315">
        <f t="shared" si="23"/>
        <v>0</v>
      </c>
      <c r="BC54" s="316">
        <f t="shared" si="23"/>
        <v>0</v>
      </c>
      <c r="BE54" s="39" t="str">
        <f t="shared" si="13"/>
        <v/>
      </c>
      <c r="BF54" s="39" t="str">
        <f t="shared" si="14"/>
        <v/>
      </c>
      <c r="BG54" s="39" t="str">
        <f t="shared" si="15"/>
        <v/>
      </c>
      <c r="BH54" s="315"/>
      <c r="BI54" s="315"/>
      <c r="BJ54" s="315"/>
      <c r="BK54" s="315"/>
      <c r="BL54" s="315"/>
      <c r="BM54" s="315"/>
      <c r="BN54" s="315"/>
      <c r="BO54" s="315"/>
      <c r="BP54" s="315"/>
      <c r="BQ54" s="315"/>
      <c r="BR54" s="315"/>
      <c r="BS54" s="315"/>
      <c r="BT54" s="315"/>
      <c r="BU54" s="315"/>
      <c r="BV54" s="315"/>
      <c r="BW54" s="315"/>
      <c r="BX54" s="315"/>
      <c r="BY54" s="315"/>
      <c r="BZ54" s="315"/>
      <c r="CA54" s="315"/>
      <c r="CB54" s="315"/>
      <c r="CC54" s="315"/>
      <c r="CD54" s="7"/>
    </row>
    <row r="55" spans="1:82" x14ac:dyDescent="0.25">
      <c r="A55" s="14"/>
      <c r="B55" s="460"/>
      <c r="C55" s="461"/>
      <c r="D55" s="461"/>
      <c r="E55" s="462"/>
      <c r="F55" s="463"/>
      <c r="G55" s="14"/>
      <c r="H55" s="106" t="str">
        <f t="shared" si="6"/>
        <v/>
      </c>
      <c r="I55" s="14"/>
      <c r="J55" s="39" t="str">
        <f t="shared" si="7"/>
        <v/>
      </c>
      <c r="K55" s="14"/>
      <c r="M55" s="106" t="str">
        <f t="shared" si="8"/>
        <v/>
      </c>
      <c r="O55" s="127" t="str">
        <f t="shared" si="9"/>
        <v/>
      </c>
      <c r="S55" s="102">
        <f t="shared" ca="1" si="27"/>
        <v>43703</v>
      </c>
      <c r="AC55" s="305" t="str">
        <f t="shared" si="10"/>
        <v/>
      </c>
      <c r="AD55" s="307" t="str">
        <f t="shared" si="11"/>
        <v/>
      </c>
      <c r="AF55" s="314">
        <f t="shared" si="12"/>
        <v>0</v>
      </c>
      <c r="AG55" s="315">
        <f t="shared" si="24"/>
        <v>0</v>
      </c>
      <c r="AH55" s="315">
        <f t="shared" si="24"/>
        <v>0</v>
      </c>
      <c r="AI55" s="315">
        <f t="shared" si="24"/>
        <v>0</v>
      </c>
      <c r="AJ55" s="315">
        <f t="shared" si="24"/>
        <v>0</v>
      </c>
      <c r="AK55" s="315">
        <f t="shared" si="24"/>
        <v>0</v>
      </c>
      <c r="AL55" s="315">
        <f t="shared" si="24"/>
        <v>0</v>
      </c>
      <c r="AM55" s="315">
        <f t="shared" si="24"/>
        <v>0</v>
      </c>
      <c r="AN55" s="315">
        <f t="shared" si="24"/>
        <v>0</v>
      </c>
      <c r="AO55" s="315">
        <f t="shared" si="24"/>
        <v>0</v>
      </c>
      <c r="AP55" s="315">
        <f t="shared" si="24"/>
        <v>0</v>
      </c>
      <c r="AQ55" s="315">
        <f t="shared" si="24"/>
        <v>0</v>
      </c>
      <c r="AR55" s="315">
        <f t="shared" si="24"/>
        <v>0</v>
      </c>
      <c r="AS55" s="315">
        <f t="shared" si="24"/>
        <v>0</v>
      </c>
      <c r="AT55" s="315">
        <f t="shared" si="24"/>
        <v>0</v>
      </c>
      <c r="AU55" s="315">
        <f t="shared" si="24"/>
        <v>0</v>
      </c>
      <c r="AV55" s="315">
        <f t="shared" si="24"/>
        <v>0</v>
      </c>
      <c r="AW55" s="315">
        <f t="shared" ref="AW55:BC70" si="28">IF(AND(AW$9&gt;=$AC55, AW$10&lt;=$AD55), IF($F55=$M$3, $AD$5, IF($J55="", $AD$4, $J55)), 0)</f>
        <v>0</v>
      </c>
      <c r="AX55" s="315">
        <f t="shared" si="28"/>
        <v>0</v>
      </c>
      <c r="AY55" s="315">
        <f t="shared" si="28"/>
        <v>0</v>
      </c>
      <c r="AZ55" s="315">
        <f t="shared" si="28"/>
        <v>0</v>
      </c>
      <c r="BA55" s="315">
        <f t="shared" si="28"/>
        <v>0</v>
      </c>
      <c r="BB55" s="315">
        <f t="shared" si="28"/>
        <v>0</v>
      </c>
      <c r="BC55" s="316">
        <f t="shared" si="28"/>
        <v>0</v>
      </c>
      <c r="BE55" s="39" t="str">
        <f t="shared" si="13"/>
        <v/>
      </c>
      <c r="BF55" s="39" t="str">
        <f t="shared" si="14"/>
        <v/>
      </c>
      <c r="BG55" s="39" t="str">
        <f t="shared" si="15"/>
        <v/>
      </c>
      <c r="BH55" s="315"/>
      <c r="BI55" s="315"/>
      <c r="BJ55" s="315"/>
      <c r="BK55" s="315"/>
      <c r="BL55" s="315"/>
      <c r="BM55" s="315"/>
      <c r="BN55" s="315"/>
      <c r="BO55" s="315"/>
      <c r="BP55" s="315"/>
      <c r="BQ55" s="315"/>
      <c r="BR55" s="315"/>
      <c r="BS55" s="315"/>
      <c r="BT55" s="315"/>
      <c r="BU55" s="315"/>
      <c r="BV55" s="315"/>
      <c r="BW55" s="315"/>
      <c r="BX55" s="315"/>
      <c r="BY55" s="315"/>
      <c r="BZ55" s="315"/>
      <c r="CA55" s="315"/>
      <c r="CB55" s="315"/>
      <c r="CC55" s="315"/>
      <c r="CD55" s="7"/>
    </row>
    <row r="56" spans="1:82" x14ac:dyDescent="0.25">
      <c r="A56" s="14"/>
      <c r="B56" s="460"/>
      <c r="C56" s="461"/>
      <c r="D56" s="461"/>
      <c r="E56" s="462"/>
      <c r="F56" s="463"/>
      <c r="G56" s="14"/>
      <c r="H56" s="106" t="str">
        <f t="shared" si="6"/>
        <v/>
      </c>
      <c r="I56" s="14"/>
      <c r="J56" s="39" t="str">
        <f t="shared" si="7"/>
        <v/>
      </c>
      <c r="K56" s="14"/>
      <c r="M56" s="106" t="str">
        <f t="shared" si="8"/>
        <v/>
      </c>
      <c r="O56" s="127" t="str">
        <f t="shared" si="9"/>
        <v/>
      </c>
      <c r="S56" s="102">
        <f t="shared" ca="1" si="27"/>
        <v>43824</v>
      </c>
      <c r="AC56" s="305" t="str">
        <f t="shared" si="10"/>
        <v/>
      </c>
      <c r="AD56" s="307" t="str">
        <f t="shared" si="11"/>
        <v/>
      </c>
      <c r="AF56" s="314">
        <f t="shared" si="12"/>
        <v>0</v>
      </c>
      <c r="AG56" s="315">
        <f t="shared" ref="AG56:AV71" si="29">IF(AND(AG$9&gt;=$AC56, AG$10&lt;=$AD56), IF($F56=$M$3, $AD$5, IF($J56="", $AD$4, $J56)), 0)</f>
        <v>0</v>
      </c>
      <c r="AH56" s="315">
        <f t="shared" si="29"/>
        <v>0</v>
      </c>
      <c r="AI56" s="315">
        <f t="shared" si="29"/>
        <v>0</v>
      </c>
      <c r="AJ56" s="315">
        <f t="shared" si="29"/>
        <v>0</v>
      </c>
      <c r="AK56" s="315">
        <f t="shared" si="29"/>
        <v>0</v>
      </c>
      <c r="AL56" s="315">
        <f t="shared" si="29"/>
        <v>0</v>
      </c>
      <c r="AM56" s="315">
        <f t="shared" si="29"/>
        <v>0</v>
      </c>
      <c r="AN56" s="315">
        <f t="shared" si="29"/>
        <v>0</v>
      </c>
      <c r="AO56" s="315">
        <f t="shared" si="29"/>
        <v>0</v>
      </c>
      <c r="AP56" s="315">
        <f t="shared" si="29"/>
        <v>0</v>
      </c>
      <c r="AQ56" s="315">
        <f t="shared" si="29"/>
        <v>0</v>
      </c>
      <c r="AR56" s="315">
        <f t="shared" si="29"/>
        <v>0</v>
      </c>
      <c r="AS56" s="315">
        <f t="shared" si="29"/>
        <v>0</v>
      </c>
      <c r="AT56" s="315">
        <f t="shared" si="29"/>
        <v>0</v>
      </c>
      <c r="AU56" s="315">
        <f t="shared" si="29"/>
        <v>0</v>
      </c>
      <c r="AV56" s="315">
        <f t="shared" si="29"/>
        <v>0</v>
      </c>
      <c r="AW56" s="315">
        <f t="shared" si="28"/>
        <v>0</v>
      </c>
      <c r="AX56" s="315">
        <f t="shared" si="28"/>
        <v>0</v>
      </c>
      <c r="AY56" s="315">
        <f t="shared" si="28"/>
        <v>0</v>
      </c>
      <c r="AZ56" s="315">
        <f t="shared" si="28"/>
        <v>0</v>
      </c>
      <c r="BA56" s="315">
        <f t="shared" si="28"/>
        <v>0</v>
      </c>
      <c r="BB56" s="315">
        <f t="shared" si="28"/>
        <v>0</v>
      </c>
      <c r="BC56" s="316">
        <f t="shared" si="28"/>
        <v>0</v>
      </c>
      <c r="BE56" s="39" t="str">
        <f t="shared" si="13"/>
        <v/>
      </c>
      <c r="BF56" s="39" t="str">
        <f t="shared" si="14"/>
        <v/>
      </c>
      <c r="BG56" s="39" t="str">
        <f t="shared" si="15"/>
        <v/>
      </c>
      <c r="BH56" s="315"/>
      <c r="BI56" s="315"/>
      <c r="BJ56" s="315"/>
      <c r="BK56" s="315"/>
      <c r="BL56" s="315"/>
      <c r="BM56" s="315"/>
      <c r="BN56" s="315"/>
      <c r="BO56" s="315"/>
      <c r="BP56" s="315"/>
      <c r="BQ56" s="315"/>
      <c r="BR56" s="315"/>
      <c r="BS56" s="315"/>
      <c r="BT56" s="315"/>
      <c r="BU56" s="315"/>
      <c r="BV56" s="315"/>
      <c r="BW56" s="315"/>
      <c r="BX56" s="315"/>
      <c r="BY56" s="315"/>
      <c r="BZ56" s="315"/>
      <c r="CA56" s="315"/>
      <c r="CB56" s="315"/>
      <c r="CC56" s="315"/>
      <c r="CD56" s="7"/>
    </row>
    <row r="57" spans="1:82" x14ac:dyDescent="0.25">
      <c r="A57" s="14"/>
      <c r="B57" s="460"/>
      <c r="C57" s="461"/>
      <c r="D57" s="461"/>
      <c r="E57" s="462"/>
      <c r="F57" s="463"/>
      <c r="G57" s="14"/>
      <c r="H57" s="106" t="str">
        <f t="shared" si="6"/>
        <v/>
      </c>
      <c r="I57" s="14"/>
      <c r="J57" s="39" t="str">
        <f t="shared" si="7"/>
        <v/>
      </c>
      <c r="K57" s="14"/>
      <c r="M57" s="106" t="str">
        <f t="shared" si="8"/>
        <v/>
      </c>
      <c r="O57" s="127" t="str">
        <f t="shared" si="9"/>
        <v/>
      </c>
      <c r="S57" s="102">
        <f t="shared" ca="1" si="27"/>
        <v>43825</v>
      </c>
      <c r="AC57" s="305" t="str">
        <f t="shared" si="10"/>
        <v/>
      </c>
      <c r="AD57" s="307" t="str">
        <f t="shared" si="11"/>
        <v/>
      </c>
      <c r="AF57" s="314">
        <f t="shared" si="12"/>
        <v>0</v>
      </c>
      <c r="AG57" s="315">
        <f t="shared" si="29"/>
        <v>0</v>
      </c>
      <c r="AH57" s="315">
        <f t="shared" si="29"/>
        <v>0</v>
      </c>
      <c r="AI57" s="315">
        <f t="shared" si="29"/>
        <v>0</v>
      </c>
      <c r="AJ57" s="315">
        <f t="shared" si="29"/>
        <v>0</v>
      </c>
      <c r="AK57" s="315">
        <f t="shared" si="29"/>
        <v>0</v>
      </c>
      <c r="AL57" s="315">
        <f t="shared" si="29"/>
        <v>0</v>
      </c>
      <c r="AM57" s="315">
        <f t="shared" si="29"/>
        <v>0</v>
      </c>
      <c r="AN57" s="315">
        <f t="shared" si="29"/>
        <v>0</v>
      </c>
      <c r="AO57" s="315">
        <f t="shared" si="29"/>
        <v>0</v>
      </c>
      <c r="AP57" s="315">
        <f t="shared" si="29"/>
        <v>0</v>
      </c>
      <c r="AQ57" s="315">
        <f t="shared" si="29"/>
        <v>0</v>
      </c>
      <c r="AR57" s="315">
        <f t="shared" si="29"/>
        <v>0</v>
      </c>
      <c r="AS57" s="315">
        <f t="shared" si="29"/>
        <v>0</v>
      </c>
      <c r="AT57" s="315">
        <f t="shared" si="29"/>
        <v>0</v>
      </c>
      <c r="AU57" s="315">
        <f t="shared" si="29"/>
        <v>0</v>
      </c>
      <c r="AV57" s="315">
        <f t="shared" si="29"/>
        <v>0</v>
      </c>
      <c r="AW57" s="315">
        <f t="shared" si="28"/>
        <v>0</v>
      </c>
      <c r="AX57" s="315">
        <f t="shared" si="28"/>
        <v>0</v>
      </c>
      <c r="AY57" s="315">
        <f t="shared" si="28"/>
        <v>0</v>
      </c>
      <c r="AZ57" s="315">
        <f t="shared" si="28"/>
        <v>0</v>
      </c>
      <c r="BA57" s="315">
        <f t="shared" si="28"/>
        <v>0</v>
      </c>
      <c r="BB57" s="315">
        <f t="shared" si="28"/>
        <v>0</v>
      </c>
      <c r="BC57" s="316">
        <f t="shared" si="28"/>
        <v>0</v>
      </c>
      <c r="BE57" s="39" t="str">
        <f t="shared" si="13"/>
        <v/>
      </c>
      <c r="BF57" s="39" t="str">
        <f t="shared" si="14"/>
        <v/>
      </c>
      <c r="BG57" s="39" t="str">
        <f t="shared" si="15"/>
        <v/>
      </c>
      <c r="BH57" s="315"/>
      <c r="BI57" s="315"/>
      <c r="BJ57" s="315"/>
      <c r="BK57" s="315"/>
      <c r="BL57" s="315"/>
      <c r="BM57" s="315"/>
      <c r="BN57" s="315"/>
      <c r="BO57" s="315"/>
      <c r="BP57" s="315"/>
      <c r="BQ57" s="315"/>
      <c r="BR57" s="315"/>
      <c r="BS57" s="315"/>
      <c r="BT57" s="315"/>
      <c r="BU57" s="315"/>
      <c r="BV57" s="315"/>
      <c r="BW57" s="315"/>
      <c r="BX57" s="315"/>
      <c r="BY57" s="315"/>
      <c r="BZ57" s="315"/>
      <c r="CA57" s="315"/>
      <c r="CB57" s="315"/>
      <c r="CC57" s="315"/>
      <c r="CD57" s="7"/>
    </row>
    <row r="58" spans="1:82" x14ac:dyDescent="0.25">
      <c r="A58" s="14"/>
      <c r="B58" s="460"/>
      <c r="C58" s="461"/>
      <c r="D58" s="461"/>
      <c r="E58" s="462"/>
      <c r="F58" s="463"/>
      <c r="G58" s="14"/>
      <c r="H58" s="106" t="str">
        <f t="shared" si="6"/>
        <v/>
      </c>
      <c r="I58" s="14"/>
      <c r="J58" s="39" t="str">
        <f t="shared" si="7"/>
        <v/>
      </c>
      <c r="K58" s="14"/>
      <c r="M58" s="106" t="str">
        <f t="shared" si="8"/>
        <v/>
      </c>
      <c r="O58" s="127" t="str">
        <f t="shared" si="9"/>
        <v/>
      </c>
      <c r="S58" s="102">
        <f t="shared" ref="S58:S65" ca="1" si="30">$S13</f>
        <v>43831</v>
      </c>
      <c r="AC58" s="305" t="str">
        <f t="shared" si="10"/>
        <v/>
      </c>
      <c r="AD58" s="307" t="str">
        <f t="shared" si="11"/>
        <v/>
      </c>
      <c r="AF58" s="314">
        <f t="shared" si="12"/>
        <v>0</v>
      </c>
      <c r="AG58" s="315">
        <f t="shared" si="29"/>
        <v>0</v>
      </c>
      <c r="AH58" s="315">
        <f t="shared" si="29"/>
        <v>0</v>
      </c>
      <c r="AI58" s="315">
        <f t="shared" si="29"/>
        <v>0</v>
      </c>
      <c r="AJ58" s="315">
        <f t="shared" si="29"/>
        <v>0</v>
      </c>
      <c r="AK58" s="315">
        <f t="shared" si="29"/>
        <v>0</v>
      </c>
      <c r="AL58" s="315">
        <f t="shared" si="29"/>
        <v>0</v>
      </c>
      <c r="AM58" s="315">
        <f t="shared" si="29"/>
        <v>0</v>
      </c>
      <c r="AN58" s="315">
        <f t="shared" si="29"/>
        <v>0</v>
      </c>
      <c r="AO58" s="315">
        <f t="shared" si="29"/>
        <v>0</v>
      </c>
      <c r="AP58" s="315">
        <f t="shared" si="29"/>
        <v>0</v>
      </c>
      <c r="AQ58" s="315">
        <f t="shared" si="29"/>
        <v>0</v>
      </c>
      <c r="AR58" s="315">
        <f t="shared" si="29"/>
        <v>0</v>
      </c>
      <c r="AS58" s="315">
        <f t="shared" si="29"/>
        <v>0</v>
      </c>
      <c r="AT58" s="315">
        <f t="shared" si="29"/>
        <v>0</v>
      </c>
      <c r="AU58" s="315">
        <f t="shared" si="29"/>
        <v>0</v>
      </c>
      <c r="AV58" s="315">
        <f t="shared" si="29"/>
        <v>0</v>
      </c>
      <c r="AW58" s="315">
        <f t="shared" si="28"/>
        <v>0</v>
      </c>
      <c r="AX58" s="315">
        <f t="shared" si="28"/>
        <v>0</v>
      </c>
      <c r="AY58" s="315">
        <f t="shared" si="28"/>
        <v>0</v>
      </c>
      <c r="AZ58" s="315">
        <f t="shared" si="28"/>
        <v>0</v>
      </c>
      <c r="BA58" s="315">
        <f t="shared" si="28"/>
        <v>0</v>
      </c>
      <c r="BB58" s="315">
        <f t="shared" si="28"/>
        <v>0</v>
      </c>
      <c r="BC58" s="316">
        <f t="shared" si="28"/>
        <v>0</v>
      </c>
      <c r="BE58" s="39" t="str">
        <f t="shared" si="13"/>
        <v/>
      </c>
      <c r="BF58" s="39" t="str">
        <f t="shared" si="14"/>
        <v/>
      </c>
      <c r="BG58" s="39" t="str">
        <f t="shared" si="15"/>
        <v/>
      </c>
      <c r="BH58" s="315"/>
      <c r="BI58" s="315"/>
      <c r="BJ58" s="315"/>
      <c r="BK58" s="315"/>
      <c r="BL58" s="315"/>
      <c r="BM58" s="315"/>
      <c r="BN58" s="315"/>
      <c r="BO58" s="315"/>
      <c r="BP58" s="315"/>
      <c r="BQ58" s="315"/>
      <c r="BR58" s="315"/>
      <c r="BS58" s="315"/>
      <c r="BT58" s="315"/>
      <c r="BU58" s="315"/>
      <c r="BV58" s="315"/>
      <c r="BW58" s="315"/>
      <c r="BX58" s="315"/>
      <c r="BY58" s="315"/>
      <c r="BZ58" s="315"/>
      <c r="CA58" s="315"/>
      <c r="CB58" s="315"/>
      <c r="CC58" s="315"/>
      <c r="CD58" s="7"/>
    </row>
    <row r="59" spans="1:82" x14ac:dyDescent="0.25">
      <c r="A59" s="14"/>
      <c r="B59" s="460"/>
      <c r="C59" s="461"/>
      <c r="D59" s="461"/>
      <c r="E59" s="462"/>
      <c r="F59" s="463"/>
      <c r="G59" s="14"/>
      <c r="H59" s="106" t="str">
        <f t="shared" si="6"/>
        <v/>
      </c>
      <c r="I59" s="14"/>
      <c r="J59" s="39" t="str">
        <f t="shared" si="7"/>
        <v/>
      </c>
      <c r="K59" s="14"/>
      <c r="M59" s="106" t="str">
        <f t="shared" si="8"/>
        <v/>
      </c>
      <c r="O59" s="127" t="str">
        <f t="shared" si="9"/>
        <v/>
      </c>
      <c r="S59" s="102">
        <f t="shared" ca="1" si="30"/>
        <v>43931</v>
      </c>
      <c r="AC59" s="305" t="str">
        <f t="shared" si="10"/>
        <v/>
      </c>
      <c r="AD59" s="307" t="str">
        <f t="shared" si="11"/>
        <v/>
      </c>
      <c r="AF59" s="314">
        <f t="shared" si="12"/>
        <v>0</v>
      </c>
      <c r="AG59" s="315">
        <f t="shared" si="29"/>
        <v>0</v>
      </c>
      <c r="AH59" s="315">
        <f t="shared" si="29"/>
        <v>0</v>
      </c>
      <c r="AI59" s="315">
        <f t="shared" si="29"/>
        <v>0</v>
      </c>
      <c r="AJ59" s="315">
        <f t="shared" si="29"/>
        <v>0</v>
      </c>
      <c r="AK59" s="315">
        <f t="shared" si="29"/>
        <v>0</v>
      </c>
      <c r="AL59" s="315">
        <f t="shared" si="29"/>
        <v>0</v>
      </c>
      <c r="AM59" s="315">
        <f t="shared" si="29"/>
        <v>0</v>
      </c>
      <c r="AN59" s="315">
        <f t="shared" si="29"/>
        <v>0</v>
      </c>
      <c r="AO59" s="315">
        <f t="shared" si="29"/>
        <v>0</v>
      </c>
      <c r="AP59" s="315">
        <f t="shared" si="29"/>
        <v>0</v>
      </c>
      <c r="AQ59" s="315">
        <f t="shared" si="29"/>
        <v>0</v>
      </c>
      <c r="AR59" s="315">
        <f t="shared" si="29"/>
        <v>0</v>
      </c>
      <c r="AS59" s="315">
        <f t="shared" si="29"/>
        <v>0</v>
      </c>
      <c r="AT59" s="315">
        <f t="shared" si="29"/>
        <v>0</v>
      </c>
      <c r="AU59" s="315">
        <f t="shared" si="29"/>
        <v>0</v>
      </c>
      <c r="AV59" s="315">
        <f t="shared" si="29"/>
        <v>0</v>
      </c>
      <c r="AW59" s="315">
        <f t="shared" si="28"/>
        <v>0</v>
      </c>
      <c r="AX59" s="315">
        <f t="shared" si="28"/>
        <v>0</v>
      </c>
      <c r="AY59" s="315">
        <f t="shared" si="28"/>
        <v>0</v>
      </c>
      <c r="AZ59" s="315">
        <f t="shared" si="28"/>
        <v>0</v>
      </c>
      <c r="BA59" s="315">
        <f t="shared" si="28"/>
        <v>0</v>
      </c>
      <c r="BB59" s="315">
        <f t="shared" si="28"/>
        <v>0</v>
      </c>
      <c r="BC59" s="316">
        <f t="shared" si="28"/>
        <v>0</v>
      </c>
      <c r="BE59" s="39" t="str">
        <f t="shared" si="13"/>
        <v/>
      </c>
      <c r="BF59" s="39" t="str">
        <f t="shared" si="14"/>
        <v/>
      </c>
      <c r="BG59" s="39" t="str">
        <f t="shared" si="15"/>
        <v/>
      </c>
      <c r="BH59" s="315"/>
      <c r="BI59" s="315"/>
      <c r="BJ59" s="315"/>
      <c r="BK59" s="315"/>
      <c r="BL59" s="315"/>
      <c r="BM59" s="315"/>
      <c r="BN59" s="315"/>
      <c r="BO59" s="315"/>
      <c r="BP59" s="315"/>
      <c r="BQ59" s="315"/>
      <c r="BR59" s="315"/>
      <c r="BS59" s="315"/>
      <c r="BT59" s="315"/>
      <c r="BU59" s="315"/>
      <c r="BV59" s="315"/>
      <c r="BW59" s="315"/>
      <c r="BX59" s="315"/>
      <c r="BY59" s="315"/>
      <c r="BZ59" s="315"/>
      <c r="CA59" s="315"/>
      <c r="CB59" s="315"/>
      <c r="CC59" s="315"/>
      <c r="CD59" s="7"/>
    </row>
    <row r="60" spans="1:82" x14ac:dyDescent="0.25">
      <c r="A60" s="14"/>
      <c r="B60" s="460"/>
      <c r="C60" s="461"/>
      <c r="D60" s="461"/>
      <c r="E60" s="462"/>
      <c r="F60" s="463"/>
      <c r="G60" s="14"/>
      <c r="H60" s="106" t="str">
        <f t="shared" si="6"/>
        <v/>
      </c>
      <c r="I60" s="14"/>
      <c r="J60" s="39" t="str">
        <f t="shared" si="7"/>
        <v/>
      </c>
      <c r="K60" s="14"/>
      <c r="M60" s="106" t="str">
        <f t="shared" si="8"/>
        <v/>
      </c>
      <c r="O60" s="127" t="str">
        <f t="shared" si="9"/>
        <v/>
      </c>
      <c r="S60" s="102">
        <f t="shared" ca="1" si="30"/>
        <v>43934</v>
      </c>
      <c r="AC60" s="305" t="str">
        <f t="shared" si="10"/>
        <v/>
      </c>
      <c r="AD60" s="307" t="str">
        <f t="shared" si="11"/>
        <v/>
      </c>
      <c r="AF60" s="314">
        <f t="shared" si="12"/>
        <v>0</v>
      </c>
      <c r="AG60" s="315">
        <f t="shared" si="29"/>
        <v>0</v>
      </c>
      <c r="AH60" s="315">
        <f t="shared" si="29"/>
        <v>0</v>
      </c>
      <c r="AI60" s="315">
        <f t="shared" si="29"/>
        <v>0</v>
      </c>
      <c r="AJ60" s="315">
        <f t="shared" si="29"/>
        <v>0</v>
      </c>
      <c r="AK60" s="315">
        <f t="shared" si="29"/>
        <v>0</v>
      </c>
      <c r="AL60" s="315">
        <f t="shared" si="29"/>
        <v>0</v>
      </c>
      <c r="AM60" s="315">
        <f t="shared" si="29"/>
        <v>0</v>
      </c>
      <c r="AN60" s="315">
        <f t="shared" si="29"/>
        <v>0</v>
      </c>
      <c r="AO60" s="315">
        <f t="shared" si="29"/>
        <v>0</v>
      </c>
      <c r="AP60" s="315">
        <f t="shared" si="29"/>
        <v>0</v>
      </c>
      <c r="AQ60" s="315">
        <f t="shared" si="29"/>
        <v>0</v>
      </c>
      <c r="AR60" s="315">
        <f t="shared" si="29"/>
        <v>0</v>
      </c>
      <c r="AS60" s="315">
        <f t="shared" si="29"/>
        <v>0</v>
      </c>
      <c r="AT60" s="315">
        <f t="shared" si="29"/>
        <v>0</v>
      </c>
      <c r="AU60" s="315">
        <f t="shared" si="29"/>
        <v>0</v>
      </c>
      <c r="AV60" s="315">
        <f t="shared" si="29"/>
        <v>0</v>
      </c>
      <c r="AW60" s="315">
        <f t="shared" si="28"/>
        <v>0</v>
      </c>
      <c r="AX60" s="315">
        <f t="shared" si="28"/>
        <v>0</v>
      </c>
      <c r="AY60" s="315">
        <f t="shared" si="28"/>
        <v>0</v>
      </c>
      <c r="AZ60" s="315">
        <f t="shared" si="28"/>
        <v>0</v>
      </c>
      <c r="BA60" s="315">
        <f t="shared" si="28"/>
        <v>0</v>
      </c>
      <c r="BB60" s="315">
        <f t="shared" si="28"/>
        <v>0</v>
      </c>
      <c r="BC60" s="316">
        <f t="shared" si="28"/>
        <v>0</v>
      </c>
      <c r="BE60" s="39" t="str">
        <f t="shared" si="13"/>
        <v/>
      </c>
      <c r="BF60" s="39" t="str">
        <f t="shared" si="14"/>
        <v/>
      </c>
      <c r="BG60" s="39" t="str">
        <f t="shared" si="15"/>
        <v/>
      </c>
      <c r="BH60" s="315"/>
      <c r="BI60" s="315"/>
      <c r="BJ60" s="315"/>
      <c r="BK60" s="315"/>
      <c r="BL60" s="315"/>
      <c r="BM60" s="315"/>
      <c r="BN60" s="315"/>
      <c r="BO60" s="315"/>
      <c r="BP60" s="315"/>
      <c r="BQ60" s="315"/>
      <c r="BR60" s="315"/>
      <c r="BS60" s="315"/>
      <c r="BT60" s="315"/>
      <c r="BU60" s="315"/>
      <c r="BV60" s="315"/>
      <c r="BW60" s="315"/>
      <c r="BX60" s="315"/>
      <c r="BY60" s="315"/>
      <c r="BZ60" s="315"/>
      <c r="CA60" s="315"/>
      <c r="CB60" s="315"/>
      <c r="CC60" s="315"/>
      <c r="CD60" s="7"/>
    </row>
    <row r="61" spans="1:82" x14ac:dyDescent="0.25">
      <c r="A61" s="14"/>
      <c r="B61" s="460"/>
      <c r="C61" s="461"/>
      <c r="D61" s="461"/>
      <c r="E61" s="462"/>
      <c r="F61" s="463"/>
      <c r="G61" s="14"/>
      <c r="H61" s="106" t="str">
        <f t="shared" si="6"/>
        <v/>
      </c>
      <c r="I61" s="14"/>
      <c r="J61" s="39" t="str">
        <f t="shared" si="7"/>
        <v/>
      </c>
      <c r="K61" s="14"/>
      <c r="M61" s="106" t="str">
        <f t="shared" si="8"/>
        <v/>
      </c>
      <c r="O61" s="127" t="str">
        <f t="shared" si="9"/>
        <v/>
      </c>
      <c r="S61" s="102">
        <f t="shared" ca="1" si="30"/>
        <v>43955</v>
      </c>
      <c r="AC61" s="305" t="str">
        <f t="shared" si="10"/>
        <v/>
      </c>
      <c r="AD61" s="307" t="str">
        <f t="shared" si="11"/>
        <v/>
      </c>
      <c r="AF61" s="314">
        <f t="shared" si="12"/>
        <v>0</v>
      </c>
      <c r="AG61" s="315">
        <f t="shared" si="29"/>
        <v>0</v>
      </c>
      <c r="AH61" s="315">
        <f t="shared" si="29"/>
        <v>0</v>
      </c>
      <c r="AI61" s="315">
        <f t="shared" si="29"/>
        <v>0</v>
      </c>
      <c r="AJ61" s="315">
        <f t="shared" si="29"/>
        <v>0</v>
      </c>
      <c r="AK61" s="315">
        <f t="shared" si="29"/>
        <v>0</v>
      </c>
      <c r="AL61" s="315">
        <f t="shared" si="29"/>
        <v>0</v>
      </c>
      <c r="AM61" s="315">
        <f t="shared" si="29"/>
        <v>0</v>
      </c>
      <c r="AN61" s="315">
        <f t="shared" si="29"/>
        <v>0</v>
      </c>
      <c r="AO61" s="315">
        <f t="shared" si="29"/>
        <v>0</v>
      </c>
      <c r="AP61" s="315">
        <f t="shared" si="29"/>
        <v>0</v>
      </c>
      <c r="AQ61" s="315">
        <f t="shared" si="29"/>
        <v>0</v>
      </c>
      <c r="AR61" s="315">
        <f t="shared" si="29"/>
        <v>0</v>
      </c>
      <c r="AS61" s="315">
        <f t="shared" si="29"/>
        <v>0</v>
      </c>
      <c r="AT61" s="315">
        <f t="shared" si="29"/>
        <v>0</v>
      </c>
      <c r="AU61" s="315">
        <f t="shared" si="29"/>
        <v>0</v>
      </c>
      <c r="AV61" s="315">
        <f t="shared" si="29"/>
        <v>0</v>
      </c>
      <c r="AW61" s="315">
        <f t="shared" si="28"/>
        <v>0</v>
      </c>
      <c r="AX61" s="315">
        <f t="shared" si="28"/>
        <v>0</v>
      </c>
      <c r="AY61" s="315">
        <f t="shared" si="28"/>
        <v>0</v>
      </c>
      <c r="AZ61" s="315">
        <f t="shared" si="28"/>
        <v>0</v>
      </c>
      <c r="BA61" s="315">
        <f t="shared" si="28"/>
        <v>0</v>
      </c>
      <c r="BB61" s="315">
        <f t="shared" si="28"/>
        <v>0</v>
      </c>
      <c r="BC61" s="316">
        <f t="shared" si="28"/>
        <v>0</v>
      </c>
      <c r="BE61" s="39" t="str">
        <f t="shared" si="13"/>
        <v/>
      </c>
      <c r="BF61" s="39" t="str">
        <f t="shared" si="14"/>
        <v/>
      </c>
      <c r="BG61" s="39" t="str">
        <f t="shared" si="15"/>
        <v/>
      </c>
      <c r="BH61" s="315"/>
      <c r="BI61" s="315"/>
      <c r="BJ61" s="315"/>
      <c r="BK61" s="315"/>
      <c r="BL61" s="315"/>
      <c r="BM61" s="315"/>
      <c r="BN61" s="315"/>
      <c r="BO61" s="315"/>
      <c r="BP61" s="315"/>
      <c r="BQ61" s="315"/>
      <c r="BR61" s="315"/>
      <c r="BS61" s="315"/>
      <c r="BT61" s="315"/>
      <c r="BU61" s="315"/>
      <c r="BV61" s="315"/>
      <c r="BW61" s="315"/>
      <c r="BX61" s="315"/>
      <c r="BY61" s="315"/>
      <c r="BZ61" s="315"/>
      <c r="CA61" s="315"/>
      <c r="CB61" s="315"/>
      <c r="CC61" s="315"/>
      <c r="CD61" s="7"/>
    </row>
    <row r="62" spans="1:82" x14ac:dyDescent="0.25">
      <c r="A62" s="14"/>
      <c r="B62" s="460"/>
      <c r="C62" s="461"/>
      <c r="D62" s="461"/>
      <c r="E62" s="462"/>
      <c r="F62" s="463"/>
      <c r="G62" s="14"/>
      <c r="H62" s="106" t="str">
        <f t="shared" si="6"/>
        <v/>
      </c>
      <c r="I62" s="14"/>
      <c r="J62" s="39" t="str">
        <f t="shared" si="7"/>
        <v/>
      </c>
      <c r="K62" s="14"/>
      <c r="M62" s="106" t="str">
        <f t="shared" si="8"/>
        <v/>
      </c>
      <c r="O62" s="127" t="str">
        <f t="shared" si="9"/>
        <v/>
      </c>
      <c r="S62" s="102">
        <f t="shared" ca="1" si="30"/>
        <v>43976</v>
      </c>
      <c r="AC62" s="305" t="str">
        <f t="shared" si="10"/>
        <v/>
      </c>
      <c r="AD62" s="307" t="str">
        <f t="shared" si="11"/>
        <v/>
      </c>
      <c r="AF62" s="314">
        <f t="shared" si="12"/>
        <v>0</v>
      </c>
      <c r="AG62" s="315">
        <f t="shared" si="29"/>
        <v>0</v>
      </c>
      <c r="AH62" s="315">
        <f t="shared" si="29"/>
        <v>0</v>
      </c>
      <c r="AI62" s="315">
        <f t="shared" si="29"/>
        <v>0</v>
      </c>
      <c r="AJ62" s="315">
        <f t="shared" si="29"/>
        <v>0</v>
      </c>
      <c r="AK62" s="315">
        <f t="shared" si="29"/>
        <v>0</v>
      </c>
      <c r="AL62" s="315">
        <f t="shared" si="29"/>
        <v>0</v>
      </c>
      <c r="AM62" s="315">
        <f t="shared" si="29"/>
        <v>0</v>
      </c>
      <c r="AN62" s="315">
        <f t="shared" si="29"/>
        <v>0</v>
      </c>
      <c r="AO62" s="315">
        <f t="shared" si="29"/>
        <v>0</v>
      </c>
      <c r="AP62" s="315">
        <f t="shared" si="29"/>
        <v>0</v>
      </c>
      <c r="AQ62" s="315">
        <f t="shared" si="29"/>
        <v>0</v>
      </c>
      <c r="AR62" s="315">
        <f t="shared" si="29"/>
        <v>0</v>
      </c>
      <c r="AS62" s="315">
        <f t="shared" si="29"/>
        <v>0</v>
      </c>
      <c r="AT62" s="315">
        <f t="shared" si="29"/>
        <v>0</v>
      </c>
      <c r="AU62" s="315">
        <f t="shared" si="29"/>
        <v>0</v>
      </c>
      <c r="AV62" s="315">
        <f t="shared" si="29"/>
        <v>0</v>
      </c>
      <c r="AW62" s="315">
        <f t="shared" si="28"/>
        <v>0</v>
      </c>
      <c r="AX62" s="315">
        <f t="shared" si="28"/>
        <v>0</v>
      </c>
      <c r="AY62" s="315">
        <f t="shared" si="28"/>
        <v>0</v>
      </c>
      <c r="AZ62" s="315">
        <f t="shared" si="28"/>
        <v>0</v>
      </c>
      <c r="BA62" s="315">
        <f t="shared" si="28"/>
        <v>0</v>
      </c>
      <c r="BB62" s="315">
        <f t="shared" si="28"/>
        <v>0</v>
      </c>
      <c r="BC62" s="316">
        <f t="shared" si="28"/>
        <v>0</v>
      </c>
      <c r="BE62" s="39" t="str">
        <f t="shared" si="13"/>
        <v/>
      </c>
      <c r="BF62" s="39" t="str">
        <f t="shared" si="14"/>
        <v/>
      </c>
      <c r="BG62" s="39" t="str">
        <f t="shared" si="15"/>
        <v/>
      </c>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c r="CD62" s="7"/>
    </row>
    <row r="63" spans="1:82" x14ac:dyDescent="0.25">
      <c r="A63" s="14"/>
      <c r="B63" s="460"/>
      <c r="C63" s="461"/>
      <c r="D63" s="461"/>
      <c r="E63" s="462"/>
      <c r="F63" s="463"/>
      <c r="G63" s="14"/>
      <c r="H63" s="106" t="str">
        <f t="shared" si="6"/>
        <v/>
      </c>
      <c r="I63" s="14"/>
      <c r="J63" s="39" t="str">
        <f t="shared" si="7"/>
        <v/>
      </c>
      <c r="K63" s="14"/>
      <c r="M63" s="106" t="str">
        <f t="shared" si="8"/>
        <v/>
      </c>
      <c r="O63" s="127" t="str">
        <f t="shared" si="9"/>
        <v/>
      </c>
      <c r="S63" s="102">
        <f t="shared" ca="1" si="30"/>
        <v>44074</v>
      </c>
      <c r="AC63" s="305" t="str">
        <f t="shared" si="10"/>
        <v/>
      </c>
      <c r="AD63" s="307" t="str">
        <f t="shared" si="11"/>
        <v/>
      </c>
      <c r="AF63" s="314">
        <f t="shared" si="12"/>
        <v>0</v>
      </c>
      <c r="AG63" s="315">
        <f t="shared" si="29"/>
        <v>0</v>
      </c>
      <c r="AH63" s="315">
        <f t="shared" si="29"/>
        <v>0</v>
      </c>
      <c r="AI63" s="315">
        <f t="shared" si="29"/>
        <v>0</v>
      </c>
      <c r="AJ63" s="315">
        <f t="shared" si="29"/>
        <v>0</v>
      </c>
      <c r="AK63" s="315">
        <f t="shared" si="29"/>
        <v>0</v>
      </c>
      <c r="AL63" s="315">
        <f t="shared" si="29"/>
        <v>0</v>
      </c>
      <c r="AM63" s="315">
        <f t="shared" si="29"/>
        <v>0</v>
      </c>
      <c r="AN63" s="315">
        <f t="shared" si="29"/>
        <v>0</v>
      </c>
      <c r="AO63" s="315">
        <f t="shared" si="29"/>
        <v>0</v>
      </c>
      <c r="AP63" s="315">
        <f t="shared" si="29"/>
        <v>0</v>
      </c>
      <c r="AQ63" s="315">
        <f t="shared" si="29"/>
        <v>0</v>
      </c>
      <c r="AR63" s="315">
        <f t="shared" si="29"/>
        <v>0</v>
      </c>
      <c r="AS63" s="315">
        <f t="shared" si="29"/>
        <v>0</v>
      </c>
      <c r="AT63" s="315">
        <f t="shared" si="29"/>
        <v>0</v>
      </c>
      <c r="AU63" s="315">
        <f t="shared" si="29"/>
        <v>0</v>
      </c>
      <c r="AV63" s="315">
        <f t="shared" si="29"/>
        <v>0</v>
      </c>
      <c r="AW63" s="315">
        <f t="shared" si="28"/>
        <v>0</v>
      </c>
      <c r="AX63" s="315">
        <f t="shared" si="28"/>
        <v>0</v>
      </c>
      <c r="AY63" s="315">
        <f t="shared" si="28"/>
        <v>0</v>
      </c>
      <c r="AZ63" s="315">
        <f t="shared" si="28"/>
        <v>0</v>
      </c>
      <c r="BA63" s="315">
        <f t="shared" si="28"/>
        <v>0</v>
      </c>
      <c r="BB63" s="315">
        <f t="shared" si="28"/>
        <v>0</v>
      </c>
      <c r="BC63" s="316">
        <f t="shared" si="28"/>
        <v>0</v>
      </c>
      <c r="BE63" s="39" t="str">
        <f t="shared" si="13"/>
        <v/>
      </c>
      <c r="BF63" s="39" t="str">
        <f t="shared" si="14"/>
        <v/>
      </c>
      <c r="BG63" s="39" t="str">
        <f t="shared" si="15"/>
        <v/>
      </c>
      <c r="BH63" s="315"/>
      <c r="BI63" s="315"/>
      <c r="BJ63" s="315"/>
      <c r="BK63" s="315"/>
      <c r="BL63" s="315"/>
      <c r="BM63" s="315"/>
      <c r="BN63" s="315"/>
      <c r="BO63" s="315"/>
      <c r="BP63" s="315"/>
      <c r="BQ63" s="315"/>
      <c r="BR63" s="315"/>
      <c r="BS63" s="315"/>
      <c r="BT63" s="315"/>
      <c r="BU63" s="315"/>
      <c r="BV63" s="315"/>
      <c r="BW63" s="315"/>
      <c r="BX63" s="315"/>
      <c r="BY63" s="315"/>
      <c r="BZ63" s="315"/>
      <c r="CA63" s="315"/>
      <c r="CB63" s="315"/>
      <c r="CC63" s="315"/>
      <c r="CD63" s="7"/>
    </row>
    <row r="64" spans="1:82" x14ac:dyDescent="0.25">
      <c r="A64" s="14"/>
      <c r="B64" s="460"/>
      <c r="C64" s="461"/>
      <c r="D64" s="461"/>
      <c r="E64" s="462"/>
      <c r="F64" s="463"/>
      <c r="G64" s="14"/>
      <c r="H64" s="106" t="str">
        <f t="shared" si="6"/>
        <v/>
      </c>
      <c r="I64" s="14"/>
      <c r="J64" s="39" t="str">
        <f t="shared" si="7"/>
        <v/>
      </c>
      <c r="K64" s="14"/>
      <c r="M64" s="106" t="str">
        <f t="shared" si="8"/>
        <v/>
      </c>
      <c r="O64" s="127" t="str">
        <f t="shared" si="9"/>
        <v/>
      </c>
      <c r="S64" s="102">
        <f t="shared" ca="1" si="30"/>
        <v>44190</v>
      </c>
      <c r="AC64" s="305" t="str">
        <f t="shared" si="10"/>
        <v/>
      </c>
      <c r="AD64" s="307" t="str">
        <f t="shared" si="11"/>
        <v/>
      </c>
      <c r="AF64" s="314">
        <f t="shared" si="12"/>
        <v>0</v>
      </c>
      <c r="AG64" s="315">
        <f t="shared" si="29"/>
        <v>0</v>
      </c>
      <c r="AH64" s="315">
        <f t="shared" si="29"/>
        <v>0</v>
      </c>
      <c r="AI64" s="315">
        <f t="shared" si="29"/>
        <v>0</v>
      </c>
      <c r="AJ64" s="315">
        <f t="shared" si="29"/>
        <v>0</v>
      </c>
      <c r="AK64" s="315">
        <f t="shared" si="29"/>
        <v>0</v>
      </c>
      <c r="AL64" s="315">
        <f t="shared" si="29"/>
        <v>0</v>
      </c>
      <c r="AM64" s="315">
        <f t="shared" si="29"/>
        <v>0</v>
      </c>
      <c r="AN64" s="315">
        <f t="shared" si="29"/>
        <v>0</v>
      </c>
      <c r="AO64" s="315">
        <f t="shared" si="29"/>
        <v>0</v>
      </c>
      <c r="AP64" s="315">
        <f t="shared" si="29"/>
        <v>0</v>
      </c>
      <c r="AQ64" s="315">
        <f t="shared" si="29"/>
        <v>0</v>
      </c>
      <c r="AR64" s="315">
        <f t="shared" si="29"/>
        <v>0</v>
      </c>
      <c r="AS64" s="315">
        <f t="shared" si="29"/>
        <v>0</v>
      </c>
      <c r="AT64" s="315">
        <f t="shared" si="29"/>
        <v>0</v>
      </c>
      <c r="AU64" s="315">
        <f t="shared" si="29"/>
        <v>0</v>
      </c>
      <c r="AV64" s="315">
        <f t="shared" si="29"/>
        <v>0</v>
      </c>
      <c r="AW64" s="315">
        <f t="shared" si="28"/>
        <v>0</v>
      </c>
      <c r="AX64" s="315">
        <f t="shared" si="28"/>
        <v>0</v>
      </c>
      <c r="AY64" s="315">
        <f t="shared" si="28"/>
        <v>0</v>
      </c>
      <c r="AZ64" s="315">
        <f t="shared" si="28"/>
        <v>0</v>
      </c>
      <c r="BA64" s="315">
        <f t="shared" si="28"/>
        <v>0</v>
      </c>
      <c r="BB64" s="315">
        <f t="shared" si="28"/>
        <v>0</v>
      </c>
      <c r="BC64" s="316">
        <f t="shared" si="28"/>
        <v>0</v>
      </c>
      <c r="BE64" s="39" t="str">
        <f t="shared" si="13"/>
        <v/>
      </c>
      <c r="BF64" s="39" t="str">
        <f t="shared" si="14"/>
        <v/>
      </c>
      <c r="BG64" s="39" t="str">
        <f t="shared" si="15"/>
        <v/>
      </c>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c r="CD64" s="7"/>
    </row>
    <row r="65" spans="1:82" x14ac:dyDescent="0.25">
      <c r="A65" s="14"/>
      <c r="B65" s="460"/>
      <c r="C65" s="461"/>
      <c r="D65" s="461"/>
      <c r="E65" s="462"/>
      <c r="F65" s="463"/>
      <c r="G65" s="14"/>
      <c r="H65" s="106" t="str">
        <f t="shared" si="6"/>
        <v/>
      </c>
      <c r="I65" s="14"/>
      <c r="J65" s="39" t="str">
        <f t="shared" si="7"/>
        <v/>
      </c>
      <c r="K65" s="14"/>
      <c r="M65" s="106" t="str">
        <f t="shared" si="8"/>
        <v/>
      </c>
      <c r="O65" s="127" t="str">
        <f t="shared" si="9"/>
        <v/>
      </c>
      <c r="S65" s="102">
        <f t="shared" ca="1" si="30"/>
        <v>44193</v>
      </c>
      <c r="AC65" s="305" t="str">
        <f t="shared" si="10"/>
        <v/>
      </c>
      <c r="AD65" s="307" t="str">
        <f t="shared" si="11"/>
        <v/>
      </c>
      <c r="AF65" s="314">
        <f t="shared" si="12"/>
        <v>0</v>
      </c>
      <c r="AG65" s="315">
        <f t="shared" si="29"/>
        <v>0</v>
      </c>
      <c r="AH65" s="315">
        <f t="shared" si="29"/>
        <v>0</v>
      </c>
      <c r="AI65" s="315">
        <f t="shared" si="29"/>
        <v>0</v>
      </c>
      <c r="AJ65" s="315">
        <f t="shared" si="29"/>
        <v>0</v>
      </c>
      <c r="AK65" s="315">
        <f t="shared" si="29"/>
        <v>0</v>
      </c>
      <c r="AL65" s="315">
        <f t="shared" si="29"/>
        <v>0</v>
      </c>
      <c r="AM65" s="315">
        <f t="shared" si="29"/>
        <v>0</v>
      </c>
      <c r="AN65" s="315">
        <f t="shared" si="29"/>
        <v>0</v>
      </c>
      <c r="AO65" s="315">
        <f t="shared" si="29"/>
        <v>0</v>
      </c>
      <c r="AP65" s="315">
        <f t="shared" si="29"/>
        <v>0</v>
      </c>
      <c r="AQ65" s="315">
        <f t="shared" si="29"/>
        <v>0</v>
      </c>
      <c r="AR65" s="315">
        <f t="shared" si="29"/>
        <v>0</v>
      </c>
      <c r="AS65" s="315">
        <f t="shared" si="29"/>
        <v>0</v>
      </c>
      <c r="AT65" s="315">
        <f t="shared" si="29"/>
        <v>0</v>
      </c>
      <c r="AU65" s="315">
        <f t="shared" si="29"/>
        <v>0</v>
      </c>
      <c r="AV65" s="315">
        <f t="shared" si="29"/>
        <v>0</v>
      </c>
      <c r="AW65" s="315">
        <f t="shared" si="28"/>
        <v>0</v>
      </c>
      <c r="AX65" s="315">
        <f t="shared" si="28"/>
        <v>0</v>
      </c>
      <c r="AY65" s="315">
        <f t="shared" si="28"/>
        <v>0</v>
      </c>
      <c r="AZ65" s="315">
        <f t="shared" si="28"/>
        <v>0</v>
      </c>
      <c r="BA65" s="315">
        <f t="shared" si="28"/>
        <v>0</v>
      </c>
      <c r="BB65" s="315">
        <f t="shared" si="28"/>
        <v>0</v>
      </c>
      <c r="BC65" s="316">
        <f t="shared" si="28"/>
        <v>0</v>
      </c>
      <c r="BE65" s="39" t="str">
        <f t="shared" si="13"/>
        <v/>
      </c>
      <c r="BF65" s="39" t="str">
        <f t="shared" si="14"/>
        <v/>
      </c>
      <c r="BG65" s="39" t="str">
        <f t="shared" si="15"/>
        <v/>
      </c>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7"/>
    </row>
    <row r="66" spans="1:82" x14ac:dyDescent="0.25">
      <c r="A66" s="14"/>
      <c r="B66" s="460"/>
      <c r="C66" s="461"/>
      <c r="D66" s="461"/>
      <c r="E66" s="462"/>
      <c r="F66" s="463"/>
      <c r="G66" s="14"/>
      <c r="H66" s="106" t="str">
        <f t="shared" si="6"/>
        <v/>
      </c>
      <c r="I66" s="14"/>
      <c r="J66" s="39" t="str">
        <f t="shared" si="7"/>
        <v/>
      </c>
      <c r="K66" s="14"/>
      <c r="M66" s="106" t="str">
        <f t="shared" si="8"/>
        <v/>
      </c>
      <c r="O66" s="127" t="str">
        <f t="shared" si="9"/>
        <v/>
      </c>
      <c r="S66" s="102">
        <f t="shared" ref="S66:S73" ca="1" si="31">$S22</f>
        <v>44197</v>
      </c>
      <c r="AC66" s="305" t="str">
        <f t="shared" si="10"/>
        <v/>
      </c>
      <c r="AD66" s="307" t="str">
        <f t="shared" si="11"/>
        <v/>
      </c>
      <c r="AF66" s="314">
        <f t="shared" si="12"/>
        <v>0</v>
      </c>
      <c r="AG66" s="315">
        <f t="shared" si="29"/>
        <v>0</v>
      </c>
      <c r="AH66" s="315">
        <f t="shared" si="29"/>
        <v>0</v>
      </c>
      <c r="AI66" s="315">
        <f t="shared" si="29"/>
        <v>0</v>
      </c>
      <c r="AJ66" s="315">
        <f t="shared" si="29"/>
        <v>0</v>
      </c>
      <c r="AK66" s="315">
        <f t="shared" si="29"/>
        <v>0</v>
      </c>
      <c r="AL66" s="315">
        <f t="shared" si="29"/>
        <v>0</v>
      </c>
      <c r="AM66" s="315">
        <f t="shared" si="29"/>
        <v>0</v>
      </c>
      <c r="AN66" s="315">
        <f t="shared" si="29"/>
        <v>0</v>
      </c>
      <c r="AO66" s="315">
        <f t="shared" si="29"/>
        <v>0</v>
      </c>
      <c r="AP66" s="315">
        <f t="shared" si="29"/>
        <v>0</v>
      </c>
      <c r="AQ66" s="315">
        <f t="shared" si="29"/>
        <v>0</v>
      </c>
      <c r="AR66" s="315">
        <f t="shared" si="29"/>
        <v>0</v>
      </c>
      <c r="AS66" s="315">
        <f t="shared" si="29"/>
        <v>0</v>
      </c>
      <c r="AT66" s="315">
        <f t="shared" si="29"/>
        <v>0</v>
      </c>
      <c r="AU66" s="315">
        <f t="shared" si="29"/>
        <v>0</v>
      </c>
      <c r="AV66" s="315">
        <f t="shared" si="29"/>
        <v>0</v>
      </c>
      <c r="AW66" s="315">
        <f t="shared" si="28"/>
        <v>0</v>
      </c>
      <c r="AX66" s="315">
        <f t="shared" si="28"/>
        <v>0</v>
      </c>
      <c r="AY66" s="315">
        <f t="shared" si="28"/>
        <v>0</v>
      </c>
      <c r="AZ66" s="315">
        <f t="shared" si="28"/>
        <v>0</v>
      </c>
      <c r="BA66" s="315">
        <f t="shared" si="28"/>
        <v>0</v>
      </c>
      <c r="BB66" s="315">
        <f t="shared" si="28"/>
        <v>0</v>
      </c>
      <c r="BC66" s="316">
        <f t="shared" si="28"/>
        <v>0</v>
      </c>
      <c r="BE66" s="39" t="str">
        <f t="shared" si="13"/>
        <v/>
      </c>
      <c r="BF66" s="39" t="str">
        <f t="shared" si="14"/>
        <v/>
      </c>
      <c r="BG66" s="39" t="str">
        <f t="shared" si="15"/>
        <v/>
      </c>
      <c r="BH66" s="315"/>
      <c r="BI66" s="315"/>
      <c r="BJ66" s="315"/>
      <c r="BK66" s="315"/>
      <c r="BL66" s="315"/>
      <c r="BM66" s="315"/>
      <c r="BN66" s="315"/>
      <c r="BO66" s="315"/>
      <c r="BP66" s="315"/>
      <c r="BQ66" s="315"/>
      <c r="BR66" s="315"/>
      <c r="BS66" s="315"/>
      <c r="BT66" s="315"/>
      <c r="BU66" s="315"/>
      <c r="BV66" s="315"/>
      <c r="BW66" s="315"/>
      <c r="BX66" s="315"/>
      <c r="BY66" s="315"/>
      <c r="BZ66" s="315"/>
      <c r="CA66" s="315"/>
      <c r="CB66" s="315"/>
      <c r="CC66" s="315"/>
      <c r="CD66" s="7"/>
    </row>
    <row r="67" spans="1:82" x14ac:dyDescent="0.25">
      <c r="A67" s="14"/>
      <c r="B67" s="460"/>
      <c r="C67" s="461"/>
      <c r="D67" s="461"/>
      <c r="E67" s="462"/>
      <c r="F67" s="463"/>
      <c r="G67" s="14"/>
      <c r="H67" s="106" t="str">
        <f t="shared" si="6"/>
        <v/>
      </c>
      <c r="I67" s="14"/>
      <c r="J67" s="39" t="str">
        <f t="shared" si="7"/>
        <v/>
      </c>
      <c r="K67" s="14"/>
      <c r="M67" s="106" t="str">
        <f t="shared" si="8"/>
        <v/>
      </c>
      <c r="O67" s="127" t="str">
        <f t="shared" si="9"/>
        <v/>
      </c>
      <c r="S67" s="102">
        <f t="shared" ca="1" si="31"/>
        <v>44288</v>
      </c>
      <c r="AC67" s="305" t="str">
        <f t="shared" si="10"/>
        <v/>
      </c>
      <c r="AD67" s="307" t="str">
        <f t="shared" si="11"/>
        <v/>
      </c>
      <c r="AF67" s="314">
        <f t="shared" si="12"/>
        <v>0</v>
      </c>
      <c r="AG67" s="315">
        <f t="shared" si="29"/>
        <v>0</v>
      </c>
      <c r="AH67" s="315">
        <f t="shared" si="29"/>
        <v>0</v>
      </c>
      <c r="AI67" s="315">
        <f t="shared" si="29"/>
        <v>0</v>
      </c>
      <c r="AJ67" s="315">
        <f t="shared" si="29"/>
        <v>0</v>
      </c>
      <c r="AK67" s="315">
        <f t="shared" si="29"/>
        <v>0</v>
      </c>
      <c r="AL67" s="315">
        <f t="shared" si="29"/>
        <v>0</v>
      </c>
      <c r="AM67" s="315">
        <f t="shared" si="29"/>
        <v>0</v>
      </c>
      <c r="AN67" s="315">
        <f t="shared" si="29"/>
        <v>0</v>
      </c>
      <c r="AO67" s="315">
        <f t="shared" si="29"/>
        <v>0</v>
      </c>
      <c r="AP67" s="315">
        <f t="shared" si="29"/>
        <v>0</v>
      </c>
      <c r="AQ67" s="315">
        <f t="shared" si="29"/>
        <v>0</v>
      </c>
      <c r="AR67" s="315">
        <f t="shared" si="29"/>
        <v>0</v>
      </c>
      <c r="AS67" s="315">
        <f t="shared" si="29"/>
        <v>0</v>
      </c>
      <c r="AT67" s="315">
        <f t="shared" si="29"/>
        <v>0</v>
      </c>
      <c r="AU67" s="315">
        <f t="shared" si="29"/>
        <v>0</v>
      </c>
      <c r="AV67" s="315">
        <f t="shared" si="29"/>
        <v>0</v>
      </c>
      <c r="AW67" s="315">
        <f t="shared" si="28"/>
        <v>0</v>
      </c>
      <c r="AX67" s="315">
        <f t="shared" si="28"/>
        <v>0</v>
      </c>
      <c r="AY67" s="315">
        <f t="shared" si="28"/>
        <v>0</v>
      </c>
      <c r="AZ67" s="315">
        <f t="shared" si="28"/>
        <v>0</v>
      </c>
      <c r="BA67" s="315">
        <f t="shared" si="28"/>
        <v>0</v>
      </c>
      <c r="BB67" s="315">
        <f t="shared" si="28"/>
        <v>0</v>
      </c>
      <c r="BC67" s="316">
        <f t="shared" si="28"/>
        <v>0</v>
      </c>
      <c r="BE67" s="39" t="str">
        <f t="shared" si="13"/>
        <v/>
      </c>
      <c r="BF67" s="39" t="str">
        <f t="shared" si="14"/>
        <v/>
      </c>
      <c r="BG67" s="39" t="str">
        <f t="shared" si="15"/>
        <v/>
      </c>
      <c r="BH67" s="315"/>
      <c r="BI67" s="315"/>
      <c r="BJ67" s="315"/>
      <c r="BK67" s="315"/>
      <c r="BL67" s="315"/>
      <c r="BM67" s="315"/>
      <c r="BN67" s="315"/>
      <c r="BO67" s="315"/>
      <c r="BP67" s="315"/>
      <c r="BQ67" s="315"/>
      <c r="BR67" s="315"/>
      <c r="BS67" s="315"/>
      <c r="BT67" s="315"/>
      <c r="BU67" s="315"/>
      <c r="BV67" s="315"/>
      <c r="BW67" s="315"/>
      <c r="BX67" s="315"/>
      <c r="BY67" s="315"/>
      <c r="BZ67" s="315"/>
      <c r="CA67" s="315"/>
      <c r="CB67" s="315"/>
      <c r="CC67" s="315"/>
      <c r="CD67" s="7"/>
    </row>
    <row r="68" spans="1:82" x14ac:dyDescent="0.25">
      <c r="A68" s="14"/>
      <c r="B68" s="460"/>
      <c r="C68" s="461"/>
      <c r="D68" s="461"/>
      <c r="E68" s="462"/>
      <c r="F68" s="463"/>
      <c r="G68" s="14"/>
      <c r="H68" s="106" t="str">
        <f t="shared" si="6"/>
        <v/>
      </c>
      <c r="I68" s="14"/>
      <c r="J68" s="39" t="str">
        <f t="shared" si="7"/>
        <v/>
      </c>
      <c r="K68" s="14"/>
      <c r="M68" s="106" t="str">
        <f t="shared" si="8"/>
        <v/>
      </c>
      <c r="O68" s="127" t="str">
        <f t="shared" si="9"/>
        <v/>
      </c>
      <c r="S68" s="102">
        <f t="shared" ca="1" si="31"/>
        <v>44291</v>
      </c>
      <c r="AC68" s="305" t="str">
        <f t="shared" si="10"/>
        <v/>
      </c>
      <c r="AD68" s="307" t="str">
        <f t="shared" si="11"/>
        <v/>
      </c>
      <c r="AF68" s="314">
        <f t="shared" si="12"/>
        <v>0</v>
      </c>
      <c r="AG68" s="315">
        <f t="shared" si="29"/>
        <v>0</v>
      </c>
      <c r="AH68" s="315">
        <f t="shared" si="29"/>
        <v>0</v>
      </c>
      <c r="AI68" s="315">
        <f t="shared" si="29"/>
        <v>0</v>
      </c>
      <c r="AJ68" s="315">
        <f t="shared" si="29"/>
        <v>0</v>
      </c>
      <c r="AK68" s="315">
        <f t="shared" si="29"/>
        <v>0</v>
      </c>
      <c r="AL68" s="315">
        <f t="shared" si="29"/>
        <v>0</v>
      </c>
      <c r="AM68" s="315">
        <f t="shared" si="29"/>
        <v>0</v>
      </c>
      <c r="AN68" s="315">
        <f t="shared" si="29"/>
        <v>0</v>
      </c>
      <c r="AO68" s="315">
        <f t="shared" si="29"/>
        <v>0</v>
      </c>
      <c r="AP68" s="315">
        <f t="shared" si="29"/>
        <v>0</v>
      </c>
      <c r="AQ68" s="315">
        <f t="shared" si="29"/>
        <v>0</v>
      </c>
      <c r="AR68" s="315">
        <f t="shared" si="29"/>
        <v>0</v>
      </c>
      <c r="AS68" s="315">
        <f t="shared" si="29"/>
        <v>0</v>
      </c>
      <c r="AT68" s="315">
        <f t="shared" si="29"/>
        <v>0</v>
      </c>
      <c r="AU68" s="315">
        <f t="shared" si="29"/>
        <v>0</v>
      </c>
      <c r="AV68" s="315">
        <f t="shared" si="29"/>
        <v>0</v>
      </c>
      <c r="AW68" s="315">
        <f t="shared" si="28"/>
        <v>0</v>
      </c>
      <c r="AX68" s="315">
        <f t="shared" si="28"/>
        <v>0</v>
      </c>
      <c r="AY68" s="315">
        <f t="shared" si="28"/>
        <v>0</v>
      </c>
      <c r="AZ68" s="315">
        <f t="shared" si="28"/>
        <v>0</v>
      </c>
      <c r="BA68" s="315">
        <f t="shared" si="28"/>
        <v>0</v>
      </c>
      <c r="BB68" s="315">
        <f t="shared" si="28"/>
        <v>0</v>
      </c>
      <c r="BC68" s="316">
        <f t="shared" si="28"/>
        <v>0</v>
      </c>
      <c r="BE68" s="39" t="str">
        <f t="shared" si="13"/>
        <v/>
      </c>
      <c r="BF68" s="39" t="str">
        <f t="shared" si="14"/>
        <v/>
      </c>
      <c r="BG68" s="39" t="str">
        <f t="shared" si="15"/>
        <v/>
      </c>
      <c r="BH68" s="315"/>
      <c r="BI68" s="315"/>
      <c r="BJ68" s="315"/>
      <c r="BK68" s="315"/>
      <c r="BL68" s="315"/>
      <c r="BM68" s="315"/>
      <c r="BN68" s="315"/>
      <c r="BO68" s="315"/>
      <c r="BP68" s="315"/>
      <c r="BQ68" s="315"/>
      <c r="BR68" s="315"/>
      <c r="BS68" s="315"/>
      <c r="BT68" s="315"/>
      <c r="BU68" s="315"/>
      <c r="BV68" s="315"/>
      <c r="BW68" s="315"/>
      <c r="BX68" s="315"/>
      <c r="BY68" s="315"/>
      <c r="BZ68" s="315"/>
      <c r="CA68" s="315"/>
      <c r="CB68" s="315"/>
      <c r="CC68" s="315"/>
      <c r="CD68" s="7"/>
    </row>
    <row r="69" spans="1:82" x14ac:dyDescent="0.25">
      <c r="A69" s="14"/>
      <c r="B69" s="460"/>
      <c r="C69" s="461"/>
      <c r="D69" s="461"/>
      <c r="E69" s="462"/>
      <c r="F69" s="463"/>
      <c r="G69" s="14"/>
      <c r="H69" s="106" t="str">
        <f t="shared" si="6"/>
        <v/>
      </c>
      <c r="I69" s="14"/>
      <c r="J69" s="39" t="str">
        <f t="shared" si="7"/>
        <v/>
      </c>
      <c r="K69" s="14"/>
      <c r="M69" s="106" t="str">
        <f t="shared" si="8"/>
        <v/>
      </c>
      <c r="O69" s="127" t="str">
        <f t="shared" si="9"/>
        <v/>
      </c>
      <c r="S69" s="102">
        <f t="shared" ca="1" si="31"/>
        <v>44319</v>
      </c>
      <c r="AC69" s="305" t="str">
        <f t="shared" si="10"/>
        <v/>
      </c>
      <c r="AD69" s="307" t="str">
        <f t="shared" si="11"/>
        <v/>
      </c>
      <c r="AF69" s="314">
        <f t="shared" si="12"/>
        <v>0</v>
      </c>
      <c r="AG69" s="315">
        <f t="shared" si="29"/>
        <v>0</v>
      </c>
      <c r="AH69" s="315">
        <f t="shared" si="29"/>
        <v>0</v>
      </c>
      <c r="AI69" s="315">
        <f t="shared" si="29"/>
        <v>0</v>
      </c>
      <c r="AJ69" s="315">
        <f t="shared" si="29"/>
        <v>0</v>
      </c>
      <c r="AK69" s="315">
        <f t="shared" si="29"/>
        <v>0</v>
      </c>
      <c r="AL69" s="315">
        <f t="shared" si="29"/>
        <v>0</v>
      </c>
      <c r="AM69" s="315">
        <f t="shared" si="29"/>
        <v>0</v>
      </c>
      <c r="AN69" s="315">
        <f t="shared" si="29"/>
        <v>0</v>
      </c>
      <c r="AO69" s="315">
        <f t="shared" si="29"/>
        <v>0</v>
      </c>
      <c r="AP69" s="315">
        <f t="shared" si="29"/>
        <v>0</v>
      </c>
      <c r="AQ69" s="315">
        <f t="shared" si="29"/>
        <v>0</v>
      </c>
      <c r="AR69" s="315">
        <f t="shared" si="29"/>
        <v>0</v>
      </c>
      <c r="AS69" s="315">
        <f t="shared" si="29"/>
        <v>0</v>
      </c>
      <c r="AT69" s="315">
        <f t="shared" si="29"/>
        <v>0</v>
      </c>
      <c r="AU69" s="315">
        <f t="shared" si="29"/>
        <v>0</v>
      </c>
      <c r="AV69" s="315">
        <f t="shared" si="29"/>
        <v>0</v>
      </c>
      <c r="AW69" s="315">
        <f t="shared" si="28"/>
        <v>0</v>
      </c>
      <c r="AX69" s="315">
        <f t="shared" si="28"/>
        <v>0</v>
      </c>
      <c r="AY69" s="315">
        <f t="shared" si="28"/>
        <v>0</v>
      </c>
      <c r="AZ69" s="315">
        <f t="shared" si="28"/>
        <v>0</v>
      </c>
      <c r="BA69" s="315">
        <f t="shared" si="28"/>
        <v>0</v>
      </c>
      <c r="BB69" s="315">
        <f t="shared" si="28"/>
        <v>0</v>
      </c>
      <c r="BC69" s="316">
        <f t="shared" si="28"/>
        <v>0</v>
      </c>
      <c r="BE69" s="39" t="str">
        <f t="shared" si="13"/>
        <v/>
      </c>
      <c r="BF69" s="39" t="str">
        <f t="shared" si="14"/>
        <v/>
      </c>
      <c r="BG69" s="39" t="str">
        <f t="shared" si="15"/>
        <v/>
      </c>
      <c r="BH69" s="315"/>
      <c r="BI69" s="315"/>
      <c r="BJ69" s="315"/>
      <c r="BK69" s="315"/>
      <c r="BL69" s="315"/>
      <c r="BM69" s="315"/>
      <c r="BN69" s="315"/>
      <c r="BO69" s="315"/>
      <c r="BP69" s="315"/>
      <c r="BQ69" s="315"/>
      <c r="BR69" s="315"/>
      <c r="BS69" s="315"/>
      <c r="BT69" s="315"/>
      <c r="BU69" s="315"/>
      <c r="BV69" s="315"/>
      <c r="BW69" s="315"/>
      <c r="BX69" s="315"/>
      <c r="BY69" s="315"/>
      <c r="BZ69" s="315"/>
      <c r="CA69" s="315"/>
      <c r="CB69" s="315"/>
      <c r="CC69" s="315"/>
      <c r="CD69" s="7"/>
    </row>
    <row r="70" spans="1:82" x14ac:dyDescent="0.25">
      <c r="A70" s="14"/>
      <c r="B70" s="460"/>
      <c r="C70" s="461"/>
      <c r="D70" s="461"/>
      <c r="E70" s="462"/>
      <c r="F70" s="463"/>
      <c r="G70" s="14"/>
      <c r="H70" s="106" t="str">
        <f t="shared" si="6"/>
        <v/>
      </c>
      <c r="I70" s="14"/>
      <c r="J70" s="39" t="str">
        <f t="shared" si="7"/>
        <v/>
      </c>
      <c r="K70" s="14"/>
      <c r="M70" s="106" t="str">
        <f t="shared" si="8"/>
        <v/>
      </c>
      <c r="O70" s="127" t="str">
        <f t="shared" si="9"/>
        <v/>
      </c>
      <c r="S70" s="102">
        <f t="shared" ca="1" si="31"/>
        <v>44347</v>
      </c>
      <c r="AC70" s="305" t="str">
        <f t="shared" si="10"/>
        <v/>
      </c>
      <c r="AD70" s="307" t="str">
        <f t="shared" si="11"/>
        <v/>
      </c>
      <c r="AF70" s="314">
        <f t="shared" si="12"/>
        <v>0</v>
      </c>
      <c r="AG70" s="315">
        <f t="shared" si="29"/>
        <v>0</v>
      </c>
      <c r="AH70" s="315">
        <f t="shared" si="29"/>
        <v>0</v>
      </c>
      <c r="AI70" s="315">
        <f t="shared" si="29"/>
        <v>0</v>
      </c>
      <c r="AJ70" s="315">
        <f t="shared" si="29"/>
        <v>0</v>
      </c>
      <c r="AK70" s="315">
        <f t="shared" si="29"/>
        <v>0</v>
      </c>
      <c r="AL70" s="315">
        <f t="shared" si="29"/>
        <v>0</v>
      </c>
      <c r="AM70" s="315">
        <f t="shared" si="29"/>
        <v>0</v>
      </c>
      <c r="AN70" s="315">
        <f t="shared" si="29"/>
        <v>0</v>
      </c>
      <c r="AO70" s="315">
        <f t="shared" si="29"/>
        <v>0</v>
      </c>
      <c r="AP70" s="315">
        <f t="shared" si="29"/>
        <v>0</v>
      </c>
      <c r="AQ70" s="315">
        <f t="shared" si="29"/>
        <v>0</v>
      </c>
      <c r="AR70" s="315">
        <f t="shared" si="29"/>
        <v>0</v>
      </c>
      <c r="AS70" s="315">
        <f t="shared" si="29"/>
        <v>0</v>
      </c>
      <c r="AT70" s="315">
        <f t="shared" si="29"/>
        <v>0</v>
      </c>
      <c r="AU70" s="315">
        <f t="shared" si="29"/>
        <v>0</v>
      </c>
      <c r="AV70" s="315">
        <f t="shared" si="29"/>
        <v>0</v>
      </c>
      <c r="AW70" s="315">
        <f t="shared" si="28"/>
        <v>0</v>
      </c>
      <c r="AX70" s="315">
        <f t="shared" si="28"/>
        <v>0</v>
      </c>
      <c r="AY70" s="315">
        <f t="shared" si="28"/>
        <v>0</v>
      </c>
      <c r="AZ70" s="315">
        <f t="shared" si="28"/>
        <v>0</v>
      </c>
      <c r="BA70" s="315">
        <f t="shared" si="28"/>
        <v>0</v>
      </c>
      <c r="BB70" s="315">
        <f t="shared" si="28"/>
        <v>0</v>
      </c>
      <c r="BC70" s="316">
        <f t="shared" si="28"/>
        <v>0</v>
      </c>
      <c r="BE70" s="39" t="str">
        <f t="shared" si="13"/>
        <v/>
      </c>
      <c r="BF70" s="39" t="str">
        <f t="shared" si="14"/>
        <v/>
      </c>
      <c r="BG70" s="39" t="str">
        <f t="shared" si="15"/>
        <v/>
      </c>
      <c r="BH70" s="315"/>
      <c r="BI70" s="315"/>
      <c r="BJ70" s="315"/>
      <c r="BK70" s="315"/>
      <c r="BL70" s="315"/>
      <c r="BM70" s="315"/>
      <c r="BN70" s="315"/>
      <c r="BO70" s="315"/>
      <c r="BP70" s="315"/>
      <c r="BQ70" s="315"/>
      <c r="BR70" s="315"/>
      <c r="BS70" s="315"/>
      <c r="BT70" s="315"/>
      <c r="BU70" s="315"/>
      <c r="BV70" s="315"/>
      <c r="BW70" s="315"/>
      <c r="BX70" s="315"/>
      <c r="BY70" s="315"/>
      <c r="BZ70" s="315"/>
      <c r="CA70" s="315"/>
      <c r="CB70" s="315"/>
      <c r="CC70" s="315"/>
      <c r="CD70" s="7"/>
    </row>
    <row r="71" spans="1:82" x14ac:dyDescent="0.25">
      <c r="A71" s="14"/>
      <c r="B71" s="460"/>
      <c r="C71" s="461"/>
      <c r="D71" s="461"/>
      <c r="E71" s="462"/>
      <c r="F71" s="463"/>
      <c r="G71" s="14"/>
      <c r="H71" s="106" t="str">
        <f t="shared" si="6"/>
        <v/>
      </c>
      <c r="I71" s="14"/>
      <c r="J71" s="39" t="str">
        <f t="shared" si="7"/>
        <v/>
      </c>
      <c r="K71" s="14"/>
      <c r="M71" s="106" t="str">
        <f t="shared" si="8"/>
        <v/>
      </c>
      <c r="O71" s="127" t="str">
        <f t="shared" si="9"/>
        <v/>
      </c>
      <c r="S71" s="102">
        <f t="shared" ca="1" si="31"/>
        <v>44438</v>
      </c>
      <c r="AC71" s="305" t="str">
        <f t="shared" si="10"/>
        <v/>
      </c>
      <c r="AD71" s="307" t="str">
        <f t="shared" si="11"/>
        <v/>
      </c>
      <c r="AF71" s="314">
        <f t="shared" si="12"/>
        <v>0</v>
      </c>
      <c r="AG71" s="315">
        <f t="shared" si="29"/>
        <v>0</v>
      </c>
      <c r="AH71" s="315">
        <f t="shared" si="29"/>
        <v>0</v>
      </c>
      <c r="AI71" s="315">
        <f t="shared" si="29"/>
        <v>0</v>
      </c>
      <c r="AJ71" s="315">
        <f t="shared" si="29"/>
        <v>0</v>
      </c>
      <c r="AK71" s="315">
        <f t="shared" si="29"/>
        <v>0</v>
      </c>
      <c r="AL71" s="315">
        <f t="shared" si="29"/>
        <v>0</v>
      </c>
      <c r="AM71" s="315">
        <f t="shared" si="29"/>
        <v>0</v>
      </c>
      <c r="AN71" s="315">
        <f t="shared" si="29"/>
        <v>0</v>
      </c>
      <c r="AO71" s="315">
        <f t="shared" si="29"/>
        <v>0</v>
      </c>
      <c r="AP71" s="315">
        <f t="shared" si="29"/>
        <v>0</v>
      </c>
      <c r="AQ71" s="315">
        <f t="shared" si="29"/>
        <v>0</v>
      </c>
      <c r="AR71" s="315">
        <f t="shared" si="29"/>
        <v>0</v>
      </c>
      <c r="AS71" s="315">
        <f t="shared" si="29"/>
        <v>0</v>
      </c>
      <c r="AT71" s="315">
        <f t="shared" si="29"/>
        <v>0</v>
      </c>
      <c r="AU71" s="315">
        <f t="shared" si="29"/>
        <v>0</v>
      </c>
      <c r="AV71" s="315">
        <f t="shared" ref="AV71:BC86" si="32">IF(AND(AV$9&gt;=$AC71, AV$10&lt;=$AD71), IF($F71=$M$3, $AD$5, IF($J71="", $AD$4, $J71)), 0)</f>
        <v>0</v>
      </c>
      <c r="AW71" s="315">
        <f t="shared" si="32"/>
        <v>0</v>
      </c>
      <c r="AX71" s="315">
        <f t="shared" si="32"/>
        <v>0</v>
      </c>
      <c r="AY71" s="315">
        <f t="shared" si="32"/>
        <v>0</v>
      </c>
      <c r="AZ71" s="315">
        <f t="shared" si="32"/>
        <v>0</v>
      </c>
      <c r="BA71" s="315">
        <f t="shared" si="32"/>
        <v>0</v>
      </c>
      <c r="BB71" s="315">
        <f t="shared" si="32"/>
        <v>0</v>
      </c>
      <c r="BC71" s="316">
        <f t="shared" si="32"/>
        <v>0</v>
      </c>
      <c r="BE71" s="39" t="str">
        <f t="shared" si="13"/>
        <v/>
      </c>
      <c r="BF71" s="39" t="str">
        <f t="shared" si="14"/>
        <v/>
      </c>
      <c r="BG71" s="39" t="str">
        <f t="shared" si="15"/>
        <v/>
      </c>
      <c r="BH71" s="315"/>
      <c r="BI71" s="315"/>
      <c r="BJ71" s="315"/>
      <c r="BK71" s="315"/>
      <c r="BL71" s="315"/>
      <c r="BM71" s="315"/>
      <c r="BN71" s="315"/>
      <c r="BO71" s="315"/>
      <c r="BP71" s="315"/>
      <c r="BQ71" s="315"/>
      <c r="BR71" s="315"/>
      <c r="BS71" s="315"/>
      <c r="BT71" s="315"/>
      <c r="BU71" s="315"/>
      <c r="BV71" s="315"/>
      <c r="BW71" s="315"/>
      <c r="BX71" s="315"/>
      <c r="BY71" s="315"/>
      <c r="BZ71" s="315"/>
      <c r="CA71" s="315"/>
      <c r="CB71" s="315"/>
      <c r="CC71" s="315"/>
      <c r="CD71" s="7"/>
    </row>
    <row r="72" spans="1:82" x14ac:dyDescent="0.25">
      <c r="A72" s="14"/>
      <c r="B72" s="460"/>
      <c r="C72" s="461"/>
      <c r="D72" s="461"/>
      <c r="E72" s="462"/>
      <c r="F72" s="463"/>
      <c r="G72" s="14"/>
      <c r="H72" s="106" t="str">
        <f t="shared" si="6"/>
        <v/>
      </c>
      <c r="I72" s="14"/>
      <c r="J72" s="39" t="str">
        <f t="shared" si="7"/>
        <v/>
      </c>
      <c r="K72" s="14"/>
      <c r="M72" s="106" t="str">
        <f t="shared" si="8"/>
        <v/>
      </c>
      <c r="O72" s="127" t="str">
        <f t="shared" si="9"/>
        <v/>
      </c>
      <c r="S72" s="102">
        <f t="shared" ca="1" si="31"/>
        <v>44557</v>
      </c>
      <c r="AC72" s="305" t="str">
        <f t="shared" si="10"/>
        <v/>
      </c>
      <c r="AD72" s="307" t="str">
        <f t="shared" si="11"/>
        <v/>
      </c>
      <c r="AF72" s="314">
        <f t="shared" si="12"/>
        <v>0</v>
      </c>
      <c r="AG72" s="315">
        <f t="shared" ref="AG72:AV87" si="33">IF(AND(AG$9&gt;=$AC72, AG$10&lt;=$AD72), IF($F72=$M$3, $AD$5, IF($J72="", $AD$4, $J72)), 0)</f>
        <v>0</v>
      </c>
      <c r="AH72" s="315">
        <f t="shared" si="33"/>
        <v>0</v>
      </c>
      <c r="AI72" s="315">
        <f t="shared" si="33"/>
        <v>0</v>
      </c>
      <c r="AJ72" s="315">
        <f t="shared" si="33"/>
        <v>0</v>
      </c>
      <c r="AK72" s="315">
        <f t="shared" si="33"/>
        <v>0</v>
      </c>
      <c r="AL72" s="315">
        <f t="shared" si="33"/>
        <v>0</v>
      </c>
      <c r="AM72" s="315">
        <f t="shared" si="33"/>
        <v>0</v>
      </c>
      <c r="AN72" s="315">
        <f t="shared" si="33"/>
        <v>0</v>
      </c>
      <c r="AO72" s="315">
        <f t="shared" si="33"/>
        <v>0</v>
      </c>
      <c r="AP72" s="315">
        <f t="shared" si="33"/>
        <v>0</v>
      </c>
      <c r="AQ72" s="315">
        <f t="shared" si="33"/>
        <v>0</v>
      </c>
      <c r="AR72" s="315">
        <f t="shared" si="33"/>
        <v>0</v>
      </c>
      <c r="AS72" s="315">
        <f t="shared" si="33"/>
        <v>0</v>
      </c>
      <c r="AT72" s="315">
        <f t="shared" si="33"/>
        <v>0</v>
      </c>
      <c r="AU72" s="315">
        <f t="shared" si="33"/>
        <v>0</v>
      </c>
      <c r="AV72" s="315">
        <f t="shared" si="32"/>
        <v>0</v>
      </c>
      <c r="AW72" s="315">
        <f t="shared" si="32"/>
        <v>0</v>
      </c>
      <c r="AX72" s="315">
        <f t="shared" si="32"/>
        <v>0</v>
      </c>
      <c r="AY72" s="315">
        <f t="shared" si="32"/>
        <v>0</v>
      </c>
      <c r="AZ72" s="315">
        <f t="shared" si="32"/>
        <v>0</v>
      </c>
      <c r="BA72" s="315">
        <f t="shared" si="32"/>
        <v>0</v>
      </c>
      <c r="BB72" s="315">
        <f t="shared" si="32"/>
        <v>0</v>
      </c>
      <c r="BC72" s="316">
        <f t="shared" si="32"/>
        <v>0</v>
      </c>
      <c r="BE72" s="39" t="str">
        <f t="shared" si="13"/>
        <v/>
      </c>
      <c r="BF72" s="39" t="str">
        <f t="shared" si="14"/>
        <v/>
      </c>
      <c r="BG72" s="39" t="str">
        <f t="shared" si="15"/>
        <v/>
      </c>
      <c r="BH72" s="315"/>
      <c r="BI72" s="315"/>
      <c r="BJ72" s="315"/>
      <c r="BK72" s="315"/>
      <c r="BL72" s="315"/>
      <c r="BM72" s="315"/>
      <c r="BN72" s="315"/>
      <c r="BO72" s="315"/>
      <c r="BP72" s="315"/>
      <c r="BQ72" s="315"/>
      <c r="BR72" s="315"/>
      <c r="BS72" s="315"/>
      <c r="BT72" s="315"/>
      <c r="BU72" s="315"/>
      <c r="BV72" s="315"/>
      <c r="BW72" s="315"/>
      <c r="BX72" s="315"/>
      <c r="BY72" s="315"/>
      <c r="BZ72" s="315"/>
      <c r="CA72" s="315"/>
      <c r="CB72" s="315"/>
      <c r="CC72" s="315"/>
      <c r="CD72" s="7"/>
    </row>
    <row r="73" spans="1:82" x14ac:dyDescent="0.25">
      <c r="A73" s="14"/>
      <c r="B73" s="460"/>
      <c r="C73" s="461"/>
      <c r="D73" s="461"/>
      <c r="E73" s="462"/>
      <c r="F73" s="463"/>
      <c r="G73" s="14"/>
      <c r="H73" s="106" t="str">
        <f t="shared" si="6"/>
        <v/>
      </c>
      <c r="I73" s="14"/>
      <c r="J73" s="39" t="str">
        <f t="shared" si="7"/>
        <v/>
      </c>
      <c r="K73" s="14"/>
      <c r="M73" s="106" t="str">
        <f t="shared" si="8"/>
        <v/>
      </c>
      <c r="O73" s="127" t="str">
        <f t="shared" si="9"/>
        <v/>
      </c>
      <c r="S73" s="102">
        <f t="shared" ca="1" si="31"/>
        <v>44558</v>
      </c>
      <c r="AC73" s="305" t="str">
        <f t="shared" si="10"/>
        <v/>
      </c>
      <c r="AD73" s="307" t="str">
        <f t="shared" si="11"/>
        <v/>
      </c>
      <c r="AF73" s="314">
        <f t="shared" si="12"/>
        <v>0</v>
      </c>
      <c r="AG73" s="315">
        <f t="shared" si="33"/>
        <v>0</v>
      </c>
      <c r="AH73" s="315">
        <f t="shared" si="33"/>
        <v>0</v>
      </c>
      <c r="AI73" s="315">
        <f t="shared" si="33"/>
        <v>0</v>
      </c>
      <c r="AJ73" s="315">
        <f t="shared" si="33"/>
        <v>0</v>
      </c>
      <c r="AK73" s="315">
        <f t="shared" si="33"/>
        <v>0</v>
      </c>
      <c r="AL73" s="315">
        <f t="shared" si="33"/>
        <v>0</v>
      </c>
      <c r="AM73" s="315">
        <f t="shared" si="33"/>
        <v>0</v>
      </c>
      <c r="AN73" s="315">
        <f t="shared" si="33"/>
        <v>0</v>
      </c>
      <c r="AO73" s="315">
        <f t="shared" si="33"/>
        <v>0</v>
      </c>
      <c r="AP73" s="315">
        <f t="shared" si="33"/>
        <v>0</v>
      </c>
      <c r="AQ73" s="315">
        <f t="shared" si="33"/>
        <v>0</v>
      </c>
      <c r="AR73" s="315">
        <f t="shared" si="33"/>
        <v>0</v>
      </c>
      <c r="AS73" s="315">
        <f t="shared" si="33"/>
        <v>0</v>
      </c>
      <c r="AT73" s="315">
        <f t="shared" si="33"/>
        <v>0</v>
      </c>
      <c r="AU73" s="315">
        <f t="shared" si="33"/>
        <v>0</v>
      </c>
      <c r="AV73" s="315">
        <f t="shared" si="32"/>
        <v>0</v>
      </c>
      <c r="AW73" s="315">
        <f t="shared" si="32"/>
        <v>0</v>
      </c>
      <c r="AX73" s="315">
        <f t="shared" si="32"/>
        <v>0</v>
      </c>
      <c r="AY73" s="315">
        <f t="shared" si="32"/>
        <v>0</v>
      </c>
      <c r="AZ73" s="315">
        <f t="shared" si="32"/>
        <v>0</v>
      </c>
      <c r="BA73" s="315">
        <f t="shared" si="32"/>
        <v>0</v>
      </c>
      <c r="BB73" s="315">
        <f t="shared" si="32"/>
        <v>0</v>
      </c>
      <c r="BC73" s="316">
        <f t="shared" si="32"/>
        <v>0</v>
      </c>
      <c r="BE73" s="39" t="str">
        <f t="shared" si="13"/>
        <v/>
      </c>
      <c r="BF73" s="39" t="str">
        <f t="shared" si="14"/>
        <v/>
      </c>
      <c r="BG73" s="39" t="str">
        <f t="shared" si="15"/>
        <v/>
      </c>
      <c r="BH73" s="315"/>
      <c r="BI73" s="315"/>
      <c r="BJ73" s="315"/>
      <c r="BK73" s="315"/>
      <c r="BL73" s="315"/>
      <c r="BM73" s="315"/>
      <c r="BN73" s="315"/>
      <c r="BO73" s="315"/>
      <c r="BP73" s="315"/>
      <c r="BQ73" s="315"/>
      <c r="BR73" s="315"/>
      <c r="BS73" s="315"/>
      <c r="BT73" s="315"/>
      <c r="BU73" s="315"/>
      <c r="BV73" s="315"/>
      <c r="BW73" s="315"/>
      <c r="BX73" s="315"/>
      <c r="BY73" s="315"/>
      <c r="BZ73" s="315"/>
      <c r="CA73" s="315"/>
      <c r="CB73" s="315"/>
      <c r="CC73" s="315"/>
      <c r="CD73" s="7"/>
    </row>
    <row r="74" spans="1:82" x14ac:dyDescent="0.25">
      <c r="A74" s="14"/>
      <c r="B74" s="460"/>
      <c r="C74" s="461"/>
      <c r="D74" s="461"/>
      <c r="E74" s="462"/>
      <c r="F74" s="463"/>
      <c r="G74" s="14"/>
      <c r="H74" s="106" t="str">
        <f t="shared" si="6"/>
        <v/>
      </c>
      <c r="I74" s="14"/>
      <c r="J74" s="39" t="str">
        <f t="shared" si="7"/>
        <v/>
      </c>
      <c r="K74" s="14"/>
      <c r="M74" s="106" t="str">
        <f t="shared" si="8"/>
        <v/>
      </c>
      <c r="O74" s="127" t="str">
        <f t="shared" si="9"/>
        <v/>
      </c>
      <c r="S74" s="102">
        <f t="shared" ref="S74:S81" ca="1" si="34">$S31</f>
        <v>44564</v>
      </c>
      <c r="AC74" s="305" t="str">
        <f t="shared" si="10"/>
        <v/>
      </c>
      <c r="AD74" s="307" t="str">
        <f t="shared" si="11"/>
        <v/>
      </c>
      <c r="AF74" s="314">
        <f t="shared" si="12"/>
        <v>0</v>
      </c>
      <c r="AG74" s="315">
        <f t="shared" si="33"/>
        <v>0</v>
      </c>
      <c r="AH74" s="315">
        <f t="shared" si="33"/>
        <v>0</v>
      </c>
      <c r="AI74" s="315">
        <f t="shared" si="33"/>
        <v>0</v>
      </c>
      <c r="AJ74" s="315">
        <f t="shared" si="33"/>
        <v>0</v>
      </c>
      <c r="AK74" s="315">
        <f t="shared" si="33"/>
        <v>0</v>
      </c>
      <c r="AL74" s="315">
        <f t="shared" si="33"/>
        <v>0</v>
      </c>
      <c r="AM74" s="315">
        <f t="shared" si="33"/>
        <v>0</v>
      </c>
      <c r="AN74" s="315">
        <f t="shared" si="33"/>
        <v>0</v>
      </c>
      <c r="AO74" s="315">
        <f t="shared" si="33"/>
        <v>0</v>
      </c>
      <c r="AP74" s="315">
        <f t="shared" si="33"/>
        <v>0</v>
      </c>
      <c r="AQ74" s="315">
        <f t="shared" si="33"/>
        <v>0</v>
      </c>
      <c r="AR74" s="315">
        <f t="shared" si="33"/>
        <v>0</v>
      </c>
      <c r="AS74" s="315">
        <f t="shared" si="33"/>
        <v>0</v>
      </c>
      <c r="AT74" s="315">
        <f t="shared" si="33"/>
        <v>0</v>
      </c>
      <c r="AU74" s="315">
        <f t="shared" si="33"/>
        <v>0</v>
      </c>
      <c r="AV74" s="315">
        <f t="shared" si="32"/>
        <v>0</v>
      </c>
      <c r="AW74" s="315">
        <f t="shared" si="32"/>
        <v>0</v>
      </c>
      <c r="AX74" s="315">
        <f t="shared" si="32"/>
        <v>0</v>
      </c>
      <c r="AY74" s="315">
        <f t="shared" si="32"/>
        <v>0</v>
      </c>
      <c r="AZ74" s="315">
        <f t="shared" si="32"/>
        <v>0</v>
      </c>
      <c r="BA74" s="315">
        <f t="shared" si="32"/>
        <v>0</v>
      </c>
      <c r="BB74" s="315">
        <f t="shared" si="32"/>
        <v>0</v>
      </c>
      <c r="BC74" s="316">
        <f t="shared" si="32"/>
        <v>0</v>
      </c>
      <c r="BE74" s="39" t="str">
        <f t="shared" si="13"/>
        <v/>
      </c>
      <c r="BF74" s="39" t="str">
        <f t="shared" si="14"/>
        <v/>
      </c>
      <c r="BG74" s="39" t="str">
        <f t="shared" si="15"/>
        <v/>
      </c>
      <c r="BH74" s="315"/>
      <c r="BI74" s="315"/>
      <c r="BJ74" s="315"/>
      <c r="BK74" s="315"/>
      <c r="BL74" s="315"/>
      <c r="BM74" s="315"/>
      <c r="BN74" s="315"/>
      <c r="BO74" s="315"/>
      <c r="BP74" s="315"/>
      <c r="BQ74" s="315"/>
      <c r="BR74" s="315"/>
      <c r="BS74" s="315"/>
      <c r="BT74" s="315"/>
      <c r="BU74" s="315"/>
      <c r="BV74" s="315"/>
      <c r="BW74" s="315"/>
      <c r="BX74" s="315"/>
      <c r="BY74" s="315"/>
      <c r="BZ74" s="315"/>
      <c r="CA74" s="315"/>
      <c r="CB74" s="315"/>
      <c r="CC74" s="315"/>
      <c r="CD74" s="7"/>
    </row>
    <row r="75" spans="1:82" x14ac:dyDescent="0.25">
      <c r="A75" s="14"/>
      <c r="B75" s="460"/>
      <c r="C75" s="461"/>
      <c r="D75" s="461"/>
      <c r="E75" s="462"/>
      <c r="F75" s="463"/>
      <c r="G75" s="14"/>
      <c r="H75" s="106" t="str">
        <f t="shared" si="6"/>
        <v/>
      </c>
      <c r="I75" s="14"/>
      <c r="J75" s="39" t="str">
        <f t="shared" si="7"/>
        <v/>
      </c>
      <c r="K75" s="14"/>
      <c r="M75" s="106" t="str">
        <f t="shared" si="8"/>
        <v/>
      </c>
      <c r="O75" s="127" t="str">
        <f t="shared" si="9"/>
        <v/>
      </c>
      <c r="S75" s="102">
        <f t="shared" ca="1" si="34"/>
        <v>44666</v>
      </c>
      <c r="AC75" s="305" t="str">
        <f t="shared" si="10"/>
        <v/>
      </c>
      <c r="AD75" s="307" t="str">
        <f t="shared" si="11"/>
        <v/>
      </c>
      <c r="AF75" s="314">
        <f t="shared" si="12"/>
        <v>0</v>
      </c>
      <c r="AG75" s="315">
        <f t="shared" si="33"/>
        <v>0</v>
      </c>
      <c r="AH75" s="315">
        <f t="shared" si="33"/>
        <v>0</v>
      </c>
      <c r="AI75" s="315">
        <f t="shared" si="33"/>
        <v>0</v>
      </c>
      <c r="AJ75" s="315">
        <f t="shared" si="33"/>
        <v>0</v>
      </c>
      <c r="AK75" s="315">
        <f t="shared" si="33"/>
        <v>0</v>
      </c>
      <c r="AL75" s="315">
        <f t="shared" si="33"/>
        <v>0</v>
      </c>
      <c r="AM75" s="315">
        <f t="shared" si="33"/>
        <v>0</v>
      </c>
      <c r="AN75" s="315">
        <f t="shared" si="33"/>
        <v>0</v>
      </c>
      <c r="AO75" s="315">
        <f t="shared" si="33"/>
        <v>0</v>
      </c>
      <c r="AP75" s="315">
        <f t="shared" si="33"/>
        <v>0</v>
      </c>
      <c r="AQ75" s="315">
        <f t="shared" si="33"/>
        <v>0</v>
      </c>
      <c r="AR75" s="315">
        <f t="shared" si="33"/>
        <v>0</v>
      </c>
      <c r="AS75" s="315">
        <f t="shared" si="33"/>
        <v>0</v>
      </c>
      <c r="AT75" s="315">
        <f t="shared" si="33"/>
        <v>0</v>
      </c>
      <c r="AU75" s="315">
        <f t="shared" si="33"/>
        <v>0</v>
      </c>
      <c r="AV75" s="315">
        <f t="shared" si="32"/>
        <v>0</v>
      </c>
      <c r="AW75" s="315">
        <f t="shared" si="32"/>
        <v>0</v>
      </c>
      <c r="AX75" s="315">
        <f t="shared" si="32"/>
        <v>0</v>
      </c>
      <c r="AY75" s="315">
        <f t="shared" si="32"/>
        <v>0</v>
      </c>
      <c r="AZ75" s="315">
        <f t="shared" si="32"/>
        <v>0</v>
      </c>
      <c r="BA75" s="315">
        <f t="shared" si="32"/>
        <v>0</v>
      </c>
      <c r="BB75" s="315">
        <f t="shared" si="32"/>
        <v>0</v>
      </c>
      <c r="BC75" s="316">
        <f t="shared" si="32"/>
        <v>0</v>
      </c>
      <c r="BE75" s="39" t="str">
        <f t="shared" si="13"/>
        <v/>
      </c>
      <c r="BF75" s="39" t="str">
        <f t="shared" si="14"/>
        <v/>
      </c>
      <c r="BG75" s="39" t="str">
        <f t="shared" si="15"/>
        <v/>
      </c>
      <c r="BH75" s="315"/>
      <c r="BI75" s="315"/>
      <c r="BJ75" s="315"/>
      <c r="BK75" s="315"/>
      <c r="BL75" s="315"/>
      <c r="BM75" s="315"/>
      <c r="BN75" s="315"/>
      <c r="BO75" s="315"/>
      <c r="BP75" s="315"/>
      <c r="BQ75" s="315"/>
      <c r="BR75" s="315"/>
      <c r="BS75" s="315"/>
      <c r="BT75" s="315"/>
      <c r="BU75" s="315"/>
      <c r="BV75" s="315"/>
      <c r="BW75" s="315"/>
      <c r="BX75" s="315"/>
      <c r="BY75" s="315"/>
      <c r="BZ75" s="315"/>
      <c r="CA75" s="315"/>
      <c r="CB75" s="315"/>
      <c r="CC75" s="315"/>
      <c r="CD75" s="7"/>
    </row>
    <row r="76" spans="1:82" x14ac:dyDescent="0.25">
      <c r="A76" s="14"/>
      <c r="B76" s="460"/>
      <c r="C76" s="461"/>
      <c r="D76" s="461"/>
      <c r="E76" s="462"/>
      <c r="F76" s="463"/>
      <c r="G76" s="14"/>
      <c r="H76" s="106" t="str">
        <f t="shared" ref="H76:H139" si="35">IF(OR($C76="", $D76=""), "", $D76-$C76-$E76)</f>
        <v/>
      </c>
      <c r="I76" s="14"/>
      <c r="J76" s="39" t="str">
        <f t="shared" ref="J76:J139" si="36">IF($B76="", "", IF(OR(TEXT($B76, "ddd")="sat", TEXT($B76, "ddd")="sun"), $O$4, IF(COUNTIF($S$50:$S$89, $B76)&gt;0, $O$5, "")))</f>
        <v/>
      </c>
      <c r="K76" s="14"/>
      <c r="M76" s="106" t="str">
        <f t="shared" ref="M76:M139" si="37">IF($F76=$M$3, 0, $H76)</f>
        <v/>
      </c>
      <c r="O76" s="127" t="str">
        <f t="shared" ref="O76:O139" si="38">IF($H76="", "", IF($F76=$M$3, 0, IF($J76=$O$4, $O$9*$H76*24, IF($J76=$O$5, $O$8*$H76*24, IF($J76="", $O$7*$H76*24, "")))))</f>
        <v/>
      </c>
      <c r="S76" s="102">
        <f t="shared" ca="1" si="34"/>
        <v>44669</v>
      </c>
      <c r="AC76" s="305" t="str">
        <f t="shared" ref="AC76:AC139" si="39">IF($C76="", "", _xlfn.FLOOR.MATH($C76, 1/24))</f>
        <v/>
      </c>
      <c r="AD76" s="307" t="str">
        <f t="shared" ref="AD76:AD139" si="40">IF($D76="", "", _xlfn.CEILING.MATH($D76, 1/24))</f>
        <v/>
      </c>
      <c r="AF76" s="314">
        <f t="shared" ref="AF76:AU139" si="41">IF(AND(AF$9&gt;=$AC76, AF$10&lt;=$AD76), IF($F76=$M$3, $AD$5, IF($J76="", $AD$4, $J76)), 0)</f>
        <v>0</v>
      </c>
      <c r="AG76" s="315">
        <f t="shared" si="33"/>
        <v>0</v>
      </c>
      <c r="AH76" s="315">
        <f t="shared" si="33"/>
        <v>0</v>
      </c>
      <c r="AI76" s="315">
        <f t="shared" si="33"/>
        <v>0</v>
      </c>
      <c r="AJ76" s="315">
        <f t="shared" si="33"/>
        <v>0</v>
      </c>
      <c r="AK76" s="315">
        <f t="shared" si="33"/>
        <v>0</v>
      </c>
      <c r="AL76" s="315">
        <f t="shared" si="33"/>
        <v>0</v>
      </c>
      <c r="AM76" s="315">
        <f t="shared" si="33"/>
        <v>0</v>
      </c>
      <c r="AN76" s="315">
        <f t="shared" si="33"/>
        <v>0</v>
      </c>
      <c r="AO76" s="315">
        <f t="shared" si="33"/>
        <v>0</v>
      </c>
      <c r="AP76" s="315">
        <f t="shared" si="33"/>
        <v>0</v>
      </c>
      <c r="AQ76" s="315">
        <f t="shared" si="33"/>
        <v>0</v>
      </c>
      <c r="AR76" s="315">
        <f t="shared" si="33"/>
        <v>0</v>
      </c>
      <c r="AS76" s="315">
        <f t="shared" si="33"/>
        <v>0</v>
      </c>
      <c r="AT76" s="315">
        <f t="shared" si="33"/>
        <v>0</v>
      </c>
      <c r="AU76" s="315">
        <f t="shared" si="33"/>
        <v>0</v>
      </c>
      <c r="AV76" s="315">
        <f t="shared" si="32"/>
        <v>0</v>
      </c>
      <c r="AW76" s="315">
        <f t="shared" si="32"/>
        <v>0</v>
      </c>
      <c r="AX76" s="315">
        <f t="shared" si="32"/>
        <v>0</v>
      </c>
      <c r="AY76" s="315">
        <f t="shared" si="32"/>
        <v>0</v>
      </c>
      <c r="AZ76" s="315">
        <f t="shared" si="32"/>
        <v>0</v>
      </c>
      <c r="BA76" s="315">
        <f t="shared" si="32"/>
        <v>0</v>
      </c>
      <c r="BB76" s="315">
        <f t="shared" si="32"/>
        <v>0</v>
      </c>
      <c r="BC76" s="316">
        <f t="shared" si="32"/>
        <v>0</v>
      </c>
      <c r="BE76" s="39" t="str">
        <f t="shared" ref="BE76:BE139" si="42">IF(OR($B76="", $H76=""), "", TEXT($B76, "ddd"))</f>
        <v/>
      </c>
      <c r="BF76" s="39" t="str">
        <f t="shared" ref="BF76:BF139" si="43">IF($BE76="", "", IF($F76=$M$3, $AD$5, IF($J76="", $AD$4, $J76)))</f>
        <v/>
      </c>
      <c r="BG76" s="39" t="str">
        <f t="shared" ref="BG76:BG139" si="44">IF(OR($BE76="", $BF76=""), "", CONCATENATE($BE76, " - ", $BF76))</f>
        <v/>
      </c>
      <c r="BH76" s="315"/>
      <c r="BI76" s="315"/>
      <c r="BJ76" s="315"/>
      <c r="BK76" s="315"/>
      <c r="BL76" s="315"/>
      <c r="BM76" s="315"/>
      <c r="BN76" s="315"/>
      <c r="BO76" s="315"/>
      <c r="BP76" s="315"/>
      <c r="BQ76" s="315"/>
      <c r="BR76" s="315"/>
      <c r="BS76" s="315"/>
      <c r="BT76" s="315"/>
      <c r="BU76" s="315"/>
      <c r="BV76" s="315"/>
      <c r="BW76" s="315"/>
      <c r="BX76" s="315"/>
      <c r="BY76" s="315"/>
      <c r="BZ76" s="315"/>
      <c r="CA76" s="315"/>
      <c r="CB76" s="315"/>
      <c r="CC76" s="315"/>
      <c r="CD76" s="7"/>
    </row>
    <row r="77" spans="1:82" x14ac:dyDescent="0.25">
      <c r="A77" s="14"/>
      <c r="B77" s="460"/>
      <c r="C77" s="461"/>
      <c r="D77" s="461"/>
      <c r="E77" s="462"/>
      <c r="F77" s="463"/>
      <c r="G77" s="14"/>
      <c r="H77" s="106" t="str">
        <f t="shared" si="35"/>
        <v/>
      </c>
      <c r="I77" s="14"/>
      <c r="J77" s="39" t="str">
        <f t="shared" si="36"/>
        <v/>
      </c>
      <c r="K77" s="14"/>
      <c r="M77" s="106" t="str">
        <f t="shared" si="37"/>
        <v/>
      </c>
      <c r="O77" s="127" t="str">
        <f t="shared" si="38"/>
        <v/>
      </c>
      <c r="S77" s="102">
        <f t="shared" ca="1" si="34"/>
        <v>44683</v>
      </c>
      <c r="AC77" s="305" t="str">
        <f t="shared" si="39"/>
        <v/>
      </c>
      <c r="AD77" s="307" t="str">
        <f t="shared" si="40"/>
        <v/>
      </c>
      <c r="AF77" s="314">
        <f t="shared" si="41"/>
        <v>0</v>
      </c>
      <c r="AG77" s="315">
        <f t="shared" si="33"/>
        <v>0</v>
      </c>
      <c r="AH77" s="315">
        <f t="shared" si="33"/>
        <v>0</v>
      </c>
      <c r="AI77" s="315">
        <f t="shared" si="33"/>
        <v>0</v>
      </c>
      <c r="AJ77" s="315">
        <f t="shared" si="33"/>
        <v>0</v>
      </c>
      <c r="AK77" s="315">
        <f t="shared" si="33"/>
        <v>0</v>
      </c>
      <c r="AL77" s="315">
        <f t="shared" si="33"/>
        <v>0</v>
      </c>
      <c r="AM77" s="315">
        <f t="shared" si="33"/>
        <v>0</v>
      </c>
      <c r="AN77" s="315">
        <f t="shared" si="33"/>
        <v>0</v>
      </c>
      <c r="AO77" s="315">
        <f t="shared" si="33"/>
        <v>0</v>
      </c>
      <c r="AP77" s="315">
        <f t="shared" si="33"/>
        <v>0</v>
      </c>
      <c r="AQ77" s="315">
        <f t="shared" si="33"/>
        <v>0</v>
      </c>
      <c r="AR77" s="315">
        <f t="shared" si="33"/>
        <v>0</v>
      </c>
      <c r="AS77" s="315">
        <f t="shared" si="33"/>
        <v>0</v>
      </c>
      <c r="AT77" s="315">
        <f t="shared" si="33"/>
        <v>0</v>
      </c>
      <c r="AU77" s="315">
        <f t="shared" si="33"/>
        <v>0</v>
      </c>
      <c r="AV77" s="315">
        <f t="shared" si="32"/>
        <v>0</v>
      </c>
      <c r="AW77" s="315">
        <f t="shared" si="32"/>
        <v>0</v>
      </c>
      <c r="AX77" s="315">
        <f t="shared" si="32"/>
        <v>0</v>
      </c>
      <c r="AY77" s="315">
        <f t="shared" si="32"/>
        <v>0</v>
      </c>
      <c r="AZ77" s="315">
        <f t="shared" si="32"/>
        <v>0</v>
      </c>
      <c r="BA77" s="315">
        <f t="shared" si="32"/>
        <v>0</v>
      </c>
      <c r="BB77" s="315">
        <f t="shared" si="32"/>
        <v>0</v>
      </c>
      <c r="BC77" s="316">
        <f t="shared" si="32"/>
        <v>0</v>
      </c>
      <c r="BE77" s="39" t="str">
        <f t="shared" si="42"/>
        <v/>
      </c>
      <c r="BF77" s="39" t="str">
        <f t="shared" si="43"/>
        <v/>
      </c>
      <c r="BG77" s="39" t="str">
        <f t="shared" si="44"/>
        <v/>
      </c>
      <c r="BH77" s="315"/>
      <c r="BI77" s="315"/>
      <c r="BJ77" s="315"/>
      <c r="BK77" s="315"/>
      <c r="BL77" s="315"/>
      <c r="BM77" s="315"/>
      <c r="BN77" s="315"/>
      <c r="BO77" s="315"/>
      <c r="BP77" s="315"/>
      <c r="BQ77" s="315"/>
      <c r="BR77" s="315"/>
      <c r="BS77" s="315"/>
      <c r="BT77" s="315"/>
      <c r="BU77" s="315"/>
      <c r="BV77" s="315"/>
      <c r="BW77" s="315"/>
      <c r="BX77" s="315"/>
      <c r="BY77" s="315"/>
      <c r="BZ77" s="315"/>
      <c r="CA77" s="315"/>
      <c r="CB77" s="315"/>
      <c r="CC77" s="315"/>
      <c r="CD77" s="7"/>
    </row>
    <row r="78" spans="1:82" x14ac:dyDescent="0.25">
      <c r="A78" s="14"/>
      <c r="B78" s="460"/>
      <c r="C78" s="461"/>
      <c r="D78" s="461"/>
      <c r="E78" s="462"/>
      <c r="F78" s="463"/>
      <c r="G78" s="14"/>
      <c r="H78" s="106" t="str">
        <f t="shared" si="35"/>
        <v/>
      </c>
      <c r="I78" s="14"/>
      <c r="J78" s="39" t="str">
        <f t="shared" si="36"/>
        <v/>
      </c>
      <c r="K78" s="14"/>
      <c r="M78" s="106" t="str">
        <f t="shared" si="37"/>
        <v/>
      </c>
      <c r="O78" s="127" t="str">
        <f t="shared" si="38"/>
        <v/>
      </c>
      <c r="S78" s="102">
        <f t="shared" ca="1" si="34"/>
        <v>44711</v>
      </c>
      <c r="AC78" s="305" t="str">
        <f t="shared" si="39"/>
        <v/>
      </c>
      <c r="AD78" s="307" t="str">
        <f t="shared" si="40"/>
        <v/>
      </c>
      <c r="AF78" s="314">
        <f t="shared" si="41"/>
        <v>0</v>
      </c>
      <c r="AG78" s="315">
        <f t="shared" si="33"/>
        <v>0</v>
      </c>
      <c r="AH78" s="315">
        <f t="shared" si="33"/>
        <v>0</v>
      </c>
      <c r="AI78" s="315">
        <f t="shared" si="33"/>
        <v>0</v>
      </c>
      <c r="AJ78" s="315">
        <f t="shared" si="33"/>
        <v>0</v>
      </c>
      <c r="AK78" s="315">
        <f t="shared" si="33"/>
        <v>0</v>
      </c>
      <c r="AL78" s="315">
        <f t="shared" si="33"/>
        <v>0</v>
      </c>
      <c r="AM78" s="315">
        <f t="shared" si="33"/>
        <v>0</v>
      </c>
      <c r="AN78" s="315">
        <f t="shared" si="33"/>
        <v>0</v>
      </c>
      <c r="AO78" s="315">
        <f t="shared" si="33"/>
        <v>0</v>
      </c>
      <c r="AP78" s="315">
        <f t="shared" si="33"/>
        <v>0</v>
      </c>
      <c r="AQ78" s="315">
        <f t="shared" si="33"/>
        <v>0</v>
      </c>
      <c r="AR78" s="315">
        <f t="shared" si="33"/>
        <v>0</v>
      </c>
      <c r="AS78" s="315">
        <f t="shared" si="33"/>
        <v>0</v>
      </c>
      <c r="AT78" s="315">
        <f t="shared" si="33"/>
        <v>0</v>
      </c>
      <c r="AU78" s="315">
        <f t="shared" si="33"/>
        <v>0</v>
      </c>
      <c r="AV78" s="315">
        <f t="shared" si="32"/>
        <v>0</v>
      </c>
      <c r="AW78" s="315">
        <f t="shared" si="32"/>
        <v>0</v>
      </c>
      <c r="AX78" s="315">
        <f t="shared" si="32"/>
        <v>0</v>
      </c>
      <c r="AY78" s="315">
        <f t="shared" si="32"/>
        <v>0</v>
      </c>
      <c r="AZ78" s="315">
        <f t="shared" si="32"/>
        <v>0</v>
      </c>
      <c r="BA78" s="315">
        <f t="shared" si="32"/>
        <v>0</v>
      </c>
      <c r="BB78" s="315">
        <f t="shared" si="32"/>
        <v>0</v>
      </c>
      <c r="BC78" s="316">
        <f t="shared" si="32"/>
        <v>0</v>
      </c>
      <c r="BE78" s="39" t="str">
        <f t="shared" si="42"/>
        <v/>
      </c>
      <c r="BF78" s="39" t="str">
        <f t="shared" si="43"/>
        <v/>
      </c>
      <c r="BG78" s="39" t="str">
        <f t="shared" si="44"/>
        <v/>
      </c>
      <c r="BH78" s="315"/>
      <c r="BI78" s="315"/>
      <c r="BJ78" s="315"/>
      <c r="BK78" s="315"/>
      <c r="BL78" s="315"/>
      <c r="BM78" s="315"/>
      <c r="BN78" s="315"/>
      <c r="BO78" s="315"/>
      <c r="BP78" s="315"/>
      <c r="BQ78" s="315"/>
      <c r="BR78" s="315"/>
      <c r="BS78" s="315"/>
      <c r="BT78" s="315"/>
      <c r="BU78" s="315"/>
      <c r="BV78" s="315"/>
      <c r="BW78" s="315"/>
      <c r="BX78" s="315"/>
      <c r="BY78" s="315"/>
      <c r="BZ78" s="315"/>
      <c r="CA78" s="315"/>
      <c r="CB78" s="315"/>
      <c r="CC78" s="315"/>
      <c r="CD78" s="7"/>
    </row>
    <row r="79" spans="1:82" x14ac:dyDescent="0.25">
      <c r="A79" s="14"/>
      <c r="B79" s="460"/>
      <c r="C79" s="461"/>
      <c r="D79" s="461"/>
      <c r="E79" s="462"/>
      <c r="F79" s="463"/>
      <c r="G79" s="14"/>
      <c r="H79" s="106" t="str">
        <f t="shared" si="35"/>
        <v/>
      </c>
      <c r="I79" s="14"/>
      <c r="J79" s="39" t="str">
        <f t="shared" si="36"/>
        <v/>
      </c>
      <c r="K79" s="14"/>
      <c r="M79" s="106" t="str">
        <f t="shared" si="37"/>
        <v/>
      </c>
      <c r="O79" s="127" t="str">
        <f t="shared" si="38"/>
        <v/>
      </c>
      <c r="S79" s="102">
        <f t="shared" ca="1" si="34"/>
        <v>44802</v>
      </c>
      <c r="AC79" s="305" t="str">
        <f t="shared" si="39"/>
        <v/>
      </c>
      <c r="AD79" s="307" t="str">
        <f t="shared" si="40"/>
        <v/>
      </c>
      <c r="AF79" s="314">
        <f t="shared" si="41"/>
        <v>0</v>
      </c>
      <c r="AG79" s="315">
        <f t="shared" si="33"/>
        <v>0</v>
      </c>
      <c r="AH79" s="315">
        <f t="shared" si="33"/>
        <v>0</v>
      </c>
      <c r="AI79" s="315">
        <f t="shared" si="33"/>
        <v>0</v>
      </c>
      <c r="AJ79" s="315">
        <f t="shared" si="33"/>
        <v>0</v>
      </c>
      <c r="AK79" s="315">
        <f t="shared" si="33"/>
        <v>0</v>
      </c>
      <c r="AL79" s="315">
        <f t="shared" si="33"/>
        <v>0</v>
      </c>
      <c r="AM79" s="315">
        <f t="shared" si="33"/>
        <v>0</v>
      </c>
      <c r="AN79" s="315">
        <f t="shared" si="33"/>
        <v>0</v>
      </c>
      <c r="AO79" s="315">
        <f t="shared" si="33"/>
        <v>0</v>
      </c>
      <c r="AP79" s="315">
        <f t="shared" si="33"/>
        <v>0</v>
      </c>
      <c r="AQ79" s="315">
        <f t="shared" si="33"/>
        <v>0</v>
      </c>
      <c r="AR79" s="315">
        <f t="shared" si="33"/>
        <v>0</v>
      </c>
      <c r="AS79" s="315">
        <f t="shared" si="33"/>
        <v>0</v>
      </c>
      <c r="AT79" s="315">
        <f t="shared" si="33"/>
        <v>0</v>
      </c>
      <c r="AU79" s="315">
        <f t="shared" si="33"/>
        <v>0</v>
      </c>
      <c r="AV79" s="315">
        <f t="shared" si="32"/>
        <v>0</v>
      </c>
      <c r="AW79" s="315">
        <f t="shared" si="32"/>
        <v>0</v>
      </c>
      <c r="AX79" s="315">
        <f t="shared" si="32"/>
        <v>0</v>
      </c>
      <c r="AY79" s="315">
        <f t="shared" si="32"/>
        <v>0</v>
      </c>
      <c r="AZ79" s="315">
        <f t="shared" si="32"/>
        <v>0</v>
      </c>
      <c r="BA79" s="315">
        <f t="shared" si="32"/>
        <v>0</v>
      </c>
      <c r="BB79" s="315">
        <f t="shared" si="32"/>
        <v>0</v>
      </c>
      <c r="BC79" s="316">
        <f t="shared" si="32"/>
        <v>0</v>
      </c>
      <c r="BE79" s="39" t="str">
        <f t="shared" si="42"/>
        <v/>
      </c>
      <c r="BF79" s="39" t="str">
        <f t="shared" si="43"/>
        <v/>
      </c>
      <c r="BG79" s="39" t="str">
        <f t="shared" si="44"/>
        <v/>
      </c>
      <c r="BH79" s="315"/>
      <c r="BI79" s="315"/>
      <c r="BJ79" s="315"/>
      <c r="BK79" s="315"/>
      <c r="BL79" s="315"/>
      <c r="BM79" s="315"/>
      <c r="BN79" s="315"/>
      <c r="BO79" s="315"/>
      <c r="BP79" s="315"/>
      <c r="BQ79" s="315"/>
      <c r="BR79" s="315"/>
      <c r="BS79" s="315"/>
      <c r="BT79" s="315"/>
      <c r="BU79" s="315"/>
      <c r="BV79" s="315"/>
      <c r="BW79" s="315"/>
      <c r="BX79" s="315"/>
      <c r="BY79" s="315"/>
      <c r="BZ79" s="315"/>
      <c r="CA79" s="315"/>
      <c r="CB79" s="315"/>
      <c r="CC79" s="315"/>
      <c r="CD79" s="7"/>
    </row>
    <row r="80" spans="1:82" x14ac:dyDescent="0.25">
      <c r="A80" s="14"/>
      <c r="B80" s="460"/>
      <c r="C80" s="461"/>
      <c r="D80" s="461"/>
      <c r="E80" s="462"/>
      <c r="F80" s="463"/>
      <c r="G80" s="14"/>
      <c r="H80" s="106" t="str">
        <f t="shared" si="35"/>
        <v/>
      </c>
      <c r="I80" s="14"/>
      <c r="J80" s="39" t="str">
        <f t="shared" si="36"/>
        <v/>
      </c>
      <c r="K80" s="14"/>
      <c r="M80" s="106" t="str">
        <f t="shared" si="37"/>
        <v/>
      </c>
      <c r="O80" s="127" t="str">
        <f t="shared" si="38"/>
        <v/>
      </c>
      <c r="S80" s="102">
        <f t="shared" ca="1" si="34"/>
        <v>44921</v>
      </c>
      <c r="AC80" s="305" t="str">
        <f t="shared" si="39"/>
        <v/>
      </c>
      <c r="AD80" s="307" t="str">
        <f t="shared" si="40"/>
        <v/>
      </c>
      <c r="AF80" s="314">
        <f t="shared" si="41"/>
        <v>0</v>
      </c>
      <c r="AG80" s="315">
        <f t="shared" si="33"/>
        <v>0</v>
      </c>
      <c r="AH80" s="315">
        <f t="shared" si="33"/>
        <v>0</v>
      </c>
      <c r="AI80" s="315">
        <f t="shared" si="33"/>
        <v>0</v>
      </c>
      <c r="AJ80" s="315">
        <f t="shared" si="33"/>
        <v>0</v>
      </c>
      <c r="AK80" s="315">
        <f t="shared" si="33"/>
        <v>0</v>
      </c>
      <c r="AL80" s="315">
        <f t="shared" si="33"/>
        <v>0</v>
      </c>
      <c r="AM80" s="315">
        <f t="shared" si="33"/>
        <v>0</v>
      </c>
      <c r="AN80" s="315">
        <f t="shared" si="33"/>
        <v>0</v>
      </c>
      <c r="AO80" s="315">
        <f t="shared" si="33"/>
        <v>0</v>
      </c>
      <c r="AP80" s="315">
        <f t="shared" si="33"/>
        <v>0</v>
      </c>
      <c r="AQ80" s="315">
        <f t="shared" si="33"/>
        <v>0</v>
      </c>
      <c r="AR80" s="315">
        <f t="shared" si="33"/>
        <v>0</v>
      </c>
      <c r="AS80" s="315">
        <f t="shared" si="33"/>
        <v>0</v>
      </c>
      <c r="AT80" s="315">
        <f t="shared" si="33"/>
        <v>0</v>
      </c>
      <c r="AU80" s="315">
        <f t="shared" si="33"/>
        <v>0</v>
      </c>
      <c r="AV80" s="315">
        <f t="shared" si="32"/>
        <v>0</v>
      </c>
      <c r="AW80" s="315">
        <f t="shared" si="32"/>
        <v>0</v>
      </c>
      <c r="AX80" s="315">
        <f t="shared" si="32"/>
        <v>0</v>
      </c>
      <c r="AY80" s="315">
        <f t="shared" si="32"/>
        <v>0</v>
      </c>
      <c r="AZ80" s="315">
        <f t="shared" si="32"/>
        <v>0</v>
      </c>
      <c r="BA80" s="315">
        <f t="shared" si="32"/>
        <v>0</v>
      </c>
      <c r="BB80" s="315">
        <f t="shared" si="32"/>
        <v>0</v>
      </c>
      <c r="BC80" s="316">
        <f t="shared" si="32"/>
        <v>0</v>
      </c>
      <c r="BE80" s="39" t="str">
        <f t="shared" si="42"/>
        <v/>
      </c>
      <c r="BF80" s="39" t="str">
        <f t="shared" si="43"/>
        <v/>
      </c>
      <c r="BG80" s="39" t="str">
        <f t="shared" si="44"/>
        <v/>
      </c>
      <c r="BH80" s="315"/>
      <c r="BI80" s="315"/>
      <c r="BJ80" s="315"/>
      <c r="BK80" s="315"/>
      <c r="BL80" s="315"/>
      <c r="BM80" s="315"/>
      <c r="BN80" s="315"/>
      <c r="BO80" s="315"/>
      <c r="BP80" s="315"/>
      <c r="BQ80" s="315"/>
      <c r="BR80" s="315"/>
      <c r="BS80" s="315"/>
      <c r="BT80" s="315"/>
      <c r="BU80" s="315"/>
      <c r="BV80" s="315"/>
      <c r="BW80" s="315"/>
      <c r="BX80" s="315"/>
      <c r="BY80" s="315"/>
      <c r="BZ80" s="315"/>
      <c r="CA80" s="315"/>
      <c r="CB80" s="315"/>
      <c r="CC80" s="315"/>
      <c r="CD80" s="7"/>
    </row>
    <row r="81" spans="1:82" x14ac:dyDescent="0.25">
      <c r="A81" s="14"/>
      <c r="B81" s="460"/>
      <c r="C81" s="461"/>
      <c r="D81" s="461"/>
      <c r="E81" s="462"/>
      <c r="F81" s="463"/>
      <c r="G81" s="14"/>
      <c r="H81" s="106" t="str">
        <f t="shared" si="35"/>
        <v/>
      </c>
      <c r="I81" s="14"/>
      <c r="J81" s="39" t="str">
        <f t="shared" si="36"/>
        <v/>
      </c>
      <c r="K81" s="14"/>
      <c r="M81" s="106" t="str">
        <f t="shared" si="37"/>
        <v/>
      </c>
      <c r="O81" s="127" t="str">
        <f t="shared" si="38"/>
        <v/>
      </c>
      <c r="S81" s="102">
        <f t="shared" ca="1" si="34"/>
        <v>44921</v>
      </c>
      <c r="AC81" s="305" t="str">
        <f t="shared" si="39"/>
        <v/>
      </c>
      <c r="AD81" s="307" t="str">
        <f t="shared" si="40"/>
        <v/>
      </c>
      <c r="AF81" s="314">
        <f t="shared" si="41"/>
        <v>0</v>
      </c>
      <c r="AG81" s="315">
        <f t="shared" si="33"/>
        <v>0</v>
      </c>
      <c r="AH81" s="315">
        <f t="shared" si="33"/>
        <v>0</v>
      </c>
      <c r="AI81" s="315">
        <f t="shared" si="33"/>
        <v>0</v>
      </c>
      <c r="AJ81" s="315">
        <f t="shared" si="33"/>
        <v>0</v>
      </c>
      <c r="AK81" s="315">
        <f t="shared" si="33"/>
        <v>0</v>
      </c>
      <c r="AL81" s="315">
        <f t="shared" si="33"/>
        <v>0</v>
      </c>
      <c r="AM81" s="315">
        <f t="shared" si="33"/>
        <v>0</v>
      </c>
      <c r="AN81" s="315">
        <f t="shared" si="33"/>
        <v>0</v>
      </c>
      <c r="AO81" s="315">
        <f t="shared" si="33"/>
        <v>0</v>
      </c>
      <c r="AP81" s="315">
        <f t="shared" si="33"/>
        <v>0</v>
      </c>
      <c r="AQ81" s="315">
        <f t="shared" si="33"/>
        <v>0</v>
      </c>
      <c r="AR81" s="315">
        <f t="shared" si="33"/>
        <v>0</v>
      </c>
      <c r="AS81" s="315">
        <f t="shared" si="33"/>
        <v>0</v>
      </c>
      <c r="AT81" s="315">
        <f t="shared" si="33"/>
        <v>0</v>
      </c>
      <c r="AU81" s="315">
        <f t="shared" si="33"/>
        <v>0</v>
      </c>
      <c r="AV81" s="315">
        <f t="shared" si="32"/>
        <v>0</v>
      </c>
      <c r="AW81" s="315">
        <f t="shared" si="32"/>
        <v>0</v>
      </c>
      <c r="AX81" s="315">
        <f t="shared" si="32"/>
        <v>0</v>
      </c>
      <c r="AY81" s="315">
        <f t="shared" si="32"/>
        <v>0</v>
      </c>
      <c r="AZ81" s="315">
        <f t="shared" si="32"/>
        <v>0</v>
      </c>
      <c r="BA81" s="315">
        <f t="shared" si="32"/>
        <v>0</v>
      </c>
      <c r="BB81" s="315">
        <f t="shared" si="32"/>
        <v>0</v>
      </c>
      <c r="BC81" s="316">
        <f t="shared" si="32"/>
        <v>0</v>
      </c>
      <c r="BE81" s="39" t="str">
        <f t="shared" si="42"/>
        <v/>
      </c>
      <c r="BF81" s="39" t="str">
        <f t="shared" si="43"/>
        <v/>
      </c>
      <c r="BG81" s="39" t="str">
        <f t="shared" si="44"/>
        <v/>
      </c>
      <c r="BH81" s="315"/>
      <c r="BI81" s="315"/>
      <c r="BJ81" s="315"/>
      <c r="BK81" s="315"/>
      <c r="BL81" s="315"/>
      <c r="BM81" s="315"/>
      <c r="BN81" s="315"/>
      <c r="BO81" s="315"/>
      <c r="BP81" s="315"/>
      <c r="BQ81" s="315"/>
      <c r="BR81" s="315"/>
      <c r="BS81" s="315"/>
      <c r="BT81" s="315"/>
      <c r="BU81" s="315"/>
      <c r="BV81" s="315"/>
      <c r="BW81" s="315"/>
      <c r="BX81" s="315"/>
      <c r="BY81" s="315"/>
      <c r="BZ81" s="315"/>
      <c r="CA81" s="315"/>
      <c r="CB81" s="315"/>
      <c r="CC81" s="315"/>
      <c r="CD81" s="7"/>
    </row>
    <row r="82" spans="1:82" x14ac:dyDescent="0.25">
      <c r="A82" s="14"/>
      <c r="B82" s="460"/>
      <c r="C82" s="461"/>
      <c r="D82" s="461"/>
      <c r="E82" s="462"/>
      <c r="F82" s="463"/>
      <c r="G82" s="14"/>
      <c r="H82" s="106" t="str">
        <f t="shared" si="35"/>
        <v/>
      </c>
      <c r="I82" s="14"/>
      <c r="J82" s="39" t="str">
        <f t="shared" si="36"/>
        <v/>
      </c>
      <c r="K82" s="14"/>
      <c r="M82" s="106" t="str">
        <f t="shared" si="37"/>
        <v/>
      </c>
      <c r="O82" s="127" t="str">
        <f t="shared" si="38"/>
        <v/>
      </c>
      <c r="S82" s="102">
        <f t="shared" ref="S82:S89" ca="1" si="45">$S40</f>
        <v>44928</v>
      </c>
      <c r="AC82" s="305" t="str">
        <f t="shared" si="39"/>
        <v/>
      </c>
      <c r="AD82" s="307" t="str">
        <f t="shared" si="40"/>
        <v/>
      </c>
      <c r="AF82" s="314">
        <f t="shared" si="41"/>
        <v>0</v>
      </c>
      <c r="AG82" s="315">
        <f t="shared" si="33"/>
        <v>0</v>
      </c>
      <c r="AH82" s="315">
        <f t="shared" si="33"/>
        <v>0</v>
      </c>
      <c r="AI82" s="315">
        <f t="shared" si="33"/>
        <v>0</v>
      </c>
      <c r="AJ82" s="315">
        <f t="shared" si="33"/>
        <v>0</v>
      </c>
      <c r="AK82" s="315">
        <f t="shared" si="33"/>
        <v>0</v>
      </c>
      <c r="AL82" s="315">
        <f t="shared" si="33"/>
        <v>0</v>
      </c>
      <c r="AM82" s="315">
        <f t="shared" si="33"/>
        <v>0</v>
      </c>
      <c r="AN82" s="315">
        <f t="shared" si="33"/>
        <v>0</v>
      </c>
      <c r="AO82" s="315">
        <f t="shared" si="33"/>
        <v>0</v>
      </c>
      <c r="AP82" s="315">
        <f t="shared" si="33"/>
        <v>0</v>
      </c>
      <c r="AQ82" s="315">
        <f t="shared" si="33"/>
        <v>0</v>
      </c>
      <c r="AR82" s="315">
        <f t="shared" si="33"/>
        <v>0</v>
      </c>
      <c r="AS82" s="315">
        <f t="shared" si="33"/>
        <v>0</v>
      </c>
      <c r="AT82" s="315">
        <f t="shared" si="33"/>
        <v>0</v>
      </c>
      <c r="AU82" s="315">
        <f t="shared" si="33"/>
        <v>0</v>
      </c>
      <c r="AV82" s="315">
        <f t="shared" si="32"/>
        <v>0</v>
      </c>
      <c r="AW82" s="315">
        <f t="shared" si="32"/>
        <v>0</v>
      </c>
      <c r="AX82" s="315">
        <f t="shared" si="32"/>
        <v>0</v>
      </c>
      <c r="AY82" s="315">
        <f t="shared" si="32"/>
        <v>0</v>
      </c>
      <c r="AZ82" s="315">
        <f t="shared" si="32"/>
        <v>0</v>
      </c>
      <c r="BA82" s="315">
        <f t="shared" si="32"/>
        <v>0</v>
      </c>
      <c r="BB82" s="315">
        <f t="shared" si="32"/>
        <v>0</v>
      </c>
      <c r="BC82" s="316">
        <f t="shared" si="32"/>
        <v>0</v>
      </c>
      <c r="BE82" s="39" t="str">
        <f t="shared" si="42"/>
        <v/>
      </c>
      <c r="BF82" s="39" t="str">
        <f t="shared" si="43"/>
        <v/>
      </c>
      <c r="BG82" s="39" t="str">
        <f t="shared" si="44"/>
        <v/>
      </c>
      <c r="BH82" s="315"/>
      <c r="BI82" s="315"/>
      <c r="BJ82" s="315"/>
      <c r="BK82" s="315"/>
      <c r="BL82" s="315"/>
      <c r="BM82" s="315"/>
      <c r="BN82" s="315"/>
      <c r="BO82" s="315"/>
      <c r="BP82" s="315"/>
      <c r="BQ82" s="315"/>
      <c r="BR82" s="315"/>
      <c r="BS82" s="315"/>
      <c r="BT82" s="315"/>
      <c r="BU82" s="315"/>
      <c r="BV82" s="315"/>
      <c r="BW82" s="315"/>
      <c r="BX82" s="315"/>
      <c r="BY82" s="315"/>
      <c r="BZ82" s="315"/>
      <c r="CA82" s="315"/>
      <c r="CB82" s="315"/>
      <c r="CC82" s="315"/>
      <c r="CD82" s="7"/>
    </row>
    <row r="83" spans="1:82" x14ac:dyDescent="0.25">
      <c r="A83" s="14"/>
      <c r="B83" s="460"/>
      <c r="C83" s="461"/>
      <c r="D83" s="461"/>
      <c r="E83" s="462"/>
      <c r="F83" s="463"/>
      <c r="G83" s="14"/>
      <c r="H83" s="106" t="str">
        <f t="shared" si="35"/>
        <v/>
      </c>
      <c r="I83" s="14"/>
      <c r="J83" s="39" t="str">
        <f t="shared" si="36"/>
        <v/>
      </c>
      <c r="K83" s="14"/>
      <c r="M83" s="106" t="str">
        <f t="shared" si="37"/>
        <v/>
      </c>
      <c r="O83" s="127" t="str">
        <f t="shared" si="38"/>
        <v/>
      </c>
      <c r="S83" s="102">
        <f t="shared" ca="1" si="45"/>
        <v>45023</v>
      </c>
      <c r="AC83" s="305" t="str">
        <f t="shared" si="39"/>
        <v/>
      </c>
      <c r="AD83" s="307" t="str">
        <f t="shared" si="40"/>
        <v/>
      </c>
      <c r="AF83" s="314">
        <f t="shared" si="41"/>
        <v>0</v>
      </c>
      <c r="AG83" s="315">
        <f t="shared" si="33"/>
        <v>0</v>
      </c>
      <c r="AH83" s="315">
        <f t="shared" si="33"/>
        <v>0</v>
      </c>
      <c r="AI83" s="315">
        <f t="shared" si="33"/>
        <v>0</v>
      </c>
      <c r="AJ83" s="315">
        <f t="shared" si="33"/>
        <v>0</v>
      </c>
      <c r="AK83" s="315">
        <f t="shared" si="33"/>
        <v>0</v>
      </c>
      <c r="AL83" s="315">
        <f t="shared" si="33"/>
        <v>0</v>
      </c>
      <c r="AM83" s="315">
        <f t="shared" si="33"/>
        <v>0</v>
      </c>
      <c r="AN83" s="315">
        <f t="shared" si="33"/>
        <v>0</v>
      </c>
      <c r="AO83" s="315">
        <f t="shared" si="33"/>
        <v>0</v>
      </c>
      <c r="AP83" s="315">
        <f t="shared" si="33"/>
        <v>0</v>
      </c>
      <c r="AQ83" s="315">
        <f t="shared" si="33"/>
        <v>0</v>
      </c>
      <c r="AR83" s="315">
        <f t="shared" si="33"/>
        <v>0</v>
      </c>
      <c r="AS83" s="315">
        <f t="shared" si="33"/>
        <v>0</v>
      </c>
      <c r="AT83" s="315">
        <f t="shared" si="33"/>
        <v>0</v>
      </c>
      <c r="AU83" s="315">
        <f t="shared" si="33"/>
        <v>0</v>
      </c>
      <c r="AV83" s="315">
        <f t="shared" si="32"/>
        <v>0</v>
      </c>
      <c r="AW83" s="315">
        <f t="shared" si="32"/>
        <v>0</v>
      </c>
      <c r="AX83" s="315">
        <f t="shared" si="32"/>
        <v>0</v>
      </c>
      <c r="AY83" s="315">
        <f t="shared" si="32"/>
        <v>0</v>
      </c>
      <c r="AZ83" s="315">
        <f t="shared" si="32"/>
        <v>0</v>
      </c>
      <c r="BA83" s="315">
        <f t="shared" si="32"/>
        <v>0</v>
      </c>
      <c r="BB83" s="315">
        <f t="shared" si="32"/>
        <v>0</v>
      </c>
      <c r="BC83" s="316">
        <f t="shared" si="32"/>
        <v>0</v>
      </c>
      <c r="BE83" s="39" t="str">
        <f t="shared" si="42"/>
        <v/>
      </c>
      <c r="BF83" s="39" t="str">
        <f t="shared" si="43"/>
        <v/>
      </c>
      <c r="BG83" s="39" t="str">
        <f t="shared" si="44"/>
        <v/>
      </c>
      <c r="BH83" s="315"/>
      <c r="BI83" s="315"/>
      <c r="BJ83" s="315"/>
      <c r="BK83" s="315"/>
      <c r="BL83" s="315"/>
      <c r="BM83" s="315"/>
      <c r="BN83" s="315"/>
      <c r="BO83" s="315"/>
      <c r="BP83" s="315"/>
      <c r="BQ83" s="315"/>
      <c r="BR83" s="315"/>
      <c r="BS83" s="315"/>
      <c r="BT83" s="315"/>
      <c r="BU83" s="315"/>
      <c r="BV83" s="315"/>
      <c r="BW83" s="315"/>
      <c r="BX83" s="315"/>
      <c r="BY83" s="315"/>
      <c r="BZ83" s="315"/>
      <c r="CA83" s="315"/>
      <c r="CB83" s="315"/>
      <c r="CC83" s="315"/>
      <c r="CD83" s="7"/>
    </row>
    <row r="84" spans="1:82" x14ac:dyDescent="0.25">
      <c r="A84" s="14"/>
      <c r="B84" s="460"/>
      <c r="C84" s="461"/>
      <c r="D84" s="461"/>
      <c r="E84" s="462"/>
      <c r="F84" s="463"/>
      <c r="G84" s="14"/>
      <c r="H84" s="106" t="str">
        <f t="shared" si="35"/>
        <v/>
      </c>
      <c r="I84" s="14"/>
      <c r="J84" s="39" t="str">
        <f t="shared" si="36"/>
        <v/>
      </c>
      <c r="K84" s="14"/>
      <c r="M84" s="106" t="str">
        <f t="shared" si="37"/>
        <v/>
      </c>
      <c r="O84" s="127" t="str">
        <f t="shared" si="38"/>
        <v/>
      </c>
      <c r="S84" s="102">
        <f t="shared" ca="1" si="45"/>
        <v>45026</v>
      </c>
      <c r="AC84" s="305" t="str">
        <f t="shared" si="39"/>
        <v/>
      </c>
      <c r="AD84" s="307" t="str">
        <f t="shared" si="40"/>
        <v/>
      </c>
      <c r="AF84" s="314">
        <f t="shared" si="41"/>
        <v>0</v>
      </c>
      <c r="AG84" s="315">
        <f t="shared" si="33"/>
        <v>0</v>
      </c>
      <c r="AH84" s="315">
        <f t="shared" si="33"/>
        <v>0</v>
      </c>
      <c r="AI84" s="315">
        <f t="shared" si="33"/>
        <v>0</v>
      </c>
      <c r="AJ84" s="315">
        <f t="shared" si="33"/>
        <v>0</v>
      </c>
      <c r="AK84" s="315">
        <f t="shared" si="33"/>
        <v>0</v>
      </c>
      <c r="AL84" s="315">
        <f t="shared" si="33"/>
        <v>0</v>
      </c>
      <c r="AM84" s="315">
        <f t="shared" si="33"/>
        <v>0</v>
      </c>
      <c r="AN84" s="315">
        <f t="shared" si="33"/>
        <v>0</v>
      </c>
      <c r="AO84" s="315">
        <f t="shared" si="33"/>
        <v>0</v>
      </c>
      <c r="AP84" s="315">
        <f t="shared" si="33"/>
        <v>0</v>
      </c>
      <c r="AQ84" s="315">
        <f t="shared" si="33"/>
        <v>0</v>
      </c>
      <c r="AR84" s="315">
        <f t="shared" si="33"/>
        <v>0</v>
      </c>
      <c r="AS84" s="315">
        <f t="shared" si="33"/>
        <v>0</v>
      </c>
      <c r="AT84" s="315">
        <f t="shared" si="33"/>
        <v>0</v>
      </c>
      <c r="AU84" s="315">
        <f t="shared" si="33"/>
        <v>0</v>
      </c>
      <c r="AV84" s="315">
        <f t="shared" si="32"/>
        <v>0</v>
      </c>
      <c r="AW84" s="315">
        <f t="shared" si="32"/>
        <v>0</v>
      </c>
      <c r="AX84" s="315">
        <f t="shared" si="32"/>
        <v>0</v>
      </c>
      <c r="AY84" s="315">
        <f t="shared" si="32"/>
        <v>0</v>
      </c>
      <c r="AZ84" s="315">
        <f t="shared" si="32"/>
        <v>0</v>
      </c>
      <c r="BA84" s="315">
        <f t="shared" si="32"/>
        <v>0</v>
      </c>
      <c r="BB84" s="315">
        <f t="shared" si="32"/>
        <v>0</v>
      </c>
      <c r="BC84" s="316">
        <f t="shared" si="32"/>
        <v>0</v>
      </c>
      <c r="BE84" s="39" t="str">
        <f t="shared" si="42"/>
        <v/>
      </c>
      <c r="BF84" s="39" t="str">
        <f t="shared" si="43"/>
        <v/>
      </c>
      <c r="BG84" s="39" t="str">
        <f t="shared" si="44"/>
        <v/>
      </c>
      <c r="BH84" s="315"/>
      <c r="BI84" s="315"/>
      <c r="BJ84" s="315"/>
      <c r="BK84" s="315"/>
      <c r="BL84" s="315"/>
      <c r="BM84" s="315"/>
      <c r="BN84" s="315"/>
      <c r="BO84" s="315"/>
      <c r="BP84" s="315"/>
      <c r="BQ84" s="315"/>
      <c r="BR84" s="315"/>
      <c r="BS84" s="315"/>
      <c r="BT84" s="315"/>
      <c r="BU84" s="315"/>
      <c r="BV84" s="315"/>
      <c r="BW84" s="315"/>
      <c r="BX84" s="315"/>
      <c r="BY84" s="315"/>
      <c r="BZ84" s="315"/>
      <c r="CA84" s="315"/>
      <c r="CB84" s="315"/>
      <c r="CC84" s="315"/>
      <c r="CD84" s="7"/>
    </row>
    <row r="85" spans="1:82" x14ac:dyDescent="0.25">
      <c r="A85" s="14"/>
      <c r="B85" s="460"/>
      <c r="C85" s="461"/>
      <c r="D85" s="461"/>
      <c r="E85" s="462"/>
      <c r="F85" s="463"/>
      <c r="G85" s="14"/>
      <c r="H85" s="106" t="str">
        <f t="shared" si="35"/>
        <v/>
      </c>
      <c r="I85" s="14"/>
      <c r="J85" s="39" t="str">
        <f t="shared" si="36"/>
        <v/>
      </c>
      <c r="K85" s="14"/>
      <c r="M85" s="106" t="str">
        <f t="shared" si="37"/>
        <v/>
      </c>
      <c r="O85" s="127" t="str">
        <f t="shared" si="38"/>
        <v/>
      </c>
      <c r="S85" s="102">
        <f t="shared" ca="1" si="45"/>
        <v>45047</v>
      </c>
      <c r="AC85" s="305" t="str">
        <f t="shared" si="39"/>
        <v/>
      </c>
      <c r="AD85" s="307" t="str">
        <f t="shared" si="40"/>
        <v/>
      </c>
      <c r="AF85" s="314">
        <f t="shared" si="41"/>
        <v>0</v>
      </c>
      <c r="AG85" s="315">
        <f t="shared" si="33"/>
        <v>0</v>
      </c>
      <c r="AH85" s="315">
        <f t="shared" si="33"/>
        <v>0</v>
      </c>
      <c r="AI85" s="315">
        <f t="shared" si="33"/>
        <v>0</v>
      </c>
      <c r="AJ85" s="315">
        <f t="shared" si="33"/>
        <v>0</v>
      </c>
      <c r="AK85" s="315">
        <f t="shared" si="33"/>
        <v>0</v>
      </c>
      <c r="AL85" s="315">
        <f t="shared" si="33"/>
        <v>0</v>
      </c>
      <c r="AM85" s="315">
        <f t="shared" si="33"/>
        <v>0</v>
      </c>
      <c r="AN85" s="315">
        <f t="shared" si="33"/>
        <v>0</v>
      </c>
      <c r="AO85" s="315">
        <f t="shared" si="33"/>
        <v>0</v>
      </c>
      <c r="AP85" s="315">
        <f t="shared" si="33"/>
        <v>0</v>
      </c>
      <c r="AQ85" s="315">
        <f t="shared" si="33"/>
        <v>0</v>
      </c>
      <c r="AR85" s="315">
        <f t="shared" si="33"/>
        <v>0</v>
      </c>
      <c r="AS85" s="315">
        <f t="shared" si="33"/>
        <v>0</v>
      </c>
      <c r="AT85" s="315">
        <f t="shared" si="33"/>
        <v>0</v>
      </c>
      <c r="AU85" s="315">
        <f t="shared" si="33"/>
        <v>0</v>
      </c>
      <c r="AV85" s="315">
        <f t="shared" si="32"/>
        <v>0</v>
      </c>
      <c r="AW85" s="315">
        <f t="shared" si="32"/>
        <v>0</v>
      </c>
      <c r="AX85" s="315">
        <f t="shared" si="32"/>
        <v>0</v>
      </c>
      <c r="AY85" s="315">
        <f t="shared" si="32"/>
        <v>0</v>
      </c>
      <c r="AZ85" s="315">
        <f t="shared" si="32"/>
        <v>0</v>
      </c>
      <c r="BA85" s="315">
        <f t="shared" si="32"/>
        <v>0</v>
      </c>
      <c r="BB85" s="315">
        <f t="shared" si="32"/>
        <v>0</v>
      </c>
      <c r="BC85" s="316">
        <f t="shared" si="32"/>
        <v>0</v>
      </c>
      <c r="BE85" s="39" t="str">
        <f t="shared" si="42"/>
        <v/>
      </c>
      <c r="BF85" s="39" t="str">
        <f t="shared" si="43"/>
        <v/>
      </c>
      <c r="BG85" s="39" t="str">
        <f t="shared" si="44"/>
        <v/>
      </c>
      <c r="BH85" s="315"/>
      <c r="BI85" s="315"/>
      <c r="BJ85" s="315"/>
      <c r="BK85" s="315"/>
      <c r="BL85" s="315"/>
      <c r="BM85" s="315"/>
      <c r="BN85" s="315"/>
      <c r="BO85" s="315"/>
      <c r="BP85" s="315"/>
      <c r="BQ85" s="315"/>
      <c r="BR85" s="315"/>
      <c r="BS85" s="315"/>
      <c r="BT85" s="315"/>
      <c r="BU85" s="315"/>
      <c r="BV85" s="315"/>
      <c r="BW85" s="315"/>
      <c r="BX85" s="315"/>
      <c r="BY85" s="315"/>
      <c r="BZ85" s="315"/>
      <c r="CA85" s="315"/>
      <c r="CB85" s="315"/>
      <c r="CC85" s="315"/>
      <c r="CD85" s="7"/>
    </row>
    <row r="86" spans="1:82" x14ac:dyDescent="0.25">
      <c r="A86" s="14"/>
      <c r="B86" s="460"/>
      <c r="C86" s="461"/>
      <c r="D86" s="461"/>
      <c r="E86" s="462"/>
      <c r="F86" s="463"/>
      <c r="G86" s="14"/>
      <c r="H86" s="106" t="str">
        <f t="shared" si="35"/>
        <v/>
      </c>
      <c r="I86" s="14"/>
      <c r="J86" s="39" t="str">
        <f t="shared" si="36"/>
        <v/>
      </c>
      <c r="K86" s="14"/>
      <c r="M86" s="106" t="str">
        <f t="shared" si="37"/>
        <v/>
      </c>
      <c r="O86" s="127" t="str">
        <f t="shared" si="38"/>
        <v/>
      </c>
      <c r="S86" s="102">
        <f t="shared" ca="1" si="45"/>
        <v>45075</v>
      </c>
      <c r="AC86" s="305" t="str">
        <f t="shared" si="39"/>
        <v/>
      </c>
      <c r="AD86" s="307" t="str">
        <f t="shared" si="40"/>
        <v/>
      </c>
      <c r="AF86" s="314">
        <f t="shared" si="41"/>
        <v>0</v>
      </c>
      <c r="AG86" s="315">
        <f t="shared" si="33"/>
        <v>0</v>
      </c>
      <c r="AH86" s="315">
        <f t="shared" si="33"/>
        <v>0</v>
      </c>
      <c r="AI86" s="315">
        <f t="shared" si="33"/>
        <v>0</v>
      </c>
      <c r="AJ86" s="315">
        <f t="shared" si="33"/>
        <v>0</v>
      </c>
      <c r="AK86" s="315">
        <f t="shared" si="33"/>
        <v>0</v>
      </c>
      <c r="AL86" s="315">
        <f t="shared" si="33"/>
        <v>0</v>
      </c>
      <c r="AM86" s="315">
        <f t="shared" si="33"/>
        <v>0</v>
      </c>
      <c r="AN86" s="315">
        <f t="shared" si="33"/>
        <v>0</v>
      </c>
      <c r="AO86" s="315">
        <f t="shared" si="33"/>
        <v>0</v>
      </c>
      <c r="AP86" s="315">
        <f t="shared" si="33"/>
        <v>0</v>
      </c>
      <c r="AQ86" s="315">
        <f t="shared" si="33"/>
        <v>0</v>
      </c>
      <c r="AR86" s="315">
        <f t="shared" si="33"/>
        <v>0</v>
      </c>
      <c r="AS86" s="315">
        <f t="shared" si="33"/>
        <v>0</v>
      </c>
      <c r="AT86" s="315">
        <f t="shared" si="33"/>
        <v>0</v>
      </c>
      <c r="AU86" s="315">
        <f t="shared" si="33"/>
        <v>0</v>
      </c>
      <c r="AV86" s="315">
        <f t="shared" si="32"/>
        <v>0</v>
      </c>
      <c r="AW86" s="315">
        <f t="shared" si="32"/>
        <v>0</v>
      </c>
      <c r="AX86" s="315">
        <f t="shared" si="32"/>
        <v>0</v>
      </c>
      <c r="AY86" s="315">
        <f t="shared" si="32"/>
        <v>0</v>
      </c>
      <c r="AZ86" s="315">
        <f t="shared" si="32"/>
        <v>0</v>
      </c>
      <c r="BA86" s="315">
        <f t="shared" si="32"/>
        <v>0</v>
      </c>
      <c r="BB86" s="315">
        <f t="shared" si="32"/>
        <v>0</v>
      </c>
      <c r="BC86" s="316">
        <f t="shared" si="32"/>
        <v>0</v>
      </c>
      <c r="BE86" s="39" t="str">
        <f t="shared" si="42"/>
        <v/>
      </c>
      <c r="BF86" s="39" t="str">
        <f t="shared" si="43"/>
        <v/>
      </c>
      <c r="BG86" s="39" t="str">
        <f t="shared" si="44"/>
        <v/>
      </c>
      <c r="BH86" s="315"/>
      <c r="BI86" s="315"/>
      <c r="BJ86" s="315"/>
      <c r="BK86" s="315"/>
      <c r="BL86" s="315"/>
      <c r="BM86" s="315"/>
      <c r="BN86" s="315"/>
      <c r="BO86" s="315"/>
      <c r="BP86" s="315"/>
      <c r="BQ86" s="315"/>
      <c r="BR86" s="315"/>
      <c r="BS86" s="315"/>
      <c r="BT86" s="315"/>
      <c r="BU86" s="315"/>
      <c r="BV86" s="315"/>
      <c r="BW86" s="315"/>
      <c r="BX86" s="315"/>
      <c r="BY86" s="315"/>
      <c r="BZ86" s="315"/>
      <c r="CA86" s="315"/>
      <c r="CB86" s="315"/>
      <c r="CC86" s="315"/>
      <c r="CD86" s="7"/>
    </row>
    <row r="87" spans="1:82" x14ac:dyDescent="0.25">
      <c r="A87" s="14"/>
      <c r="B87" s="460"/>
      <c r="C87" s="461"/>
      <c r="D87" s="461"/>
      <c r="E87" s="462"/>
      <c r="F87" s="463"/>
      <c r="G87" s="14"/>
      <c r="H87" s="106" t="str">
        <f t="shared" si="35"/>
        <v/>
      </c>
      <c r="I87" s="14"/>
      <c r="J87" s="39" t="str">
        <f t="shared" si="36"/>
        <v/>
      </c>
      <c r="K87" s="14"/>
      <c r="M87" s="106" t="str">
        <f t="shared" si="37"/>
        <v/>
      </c>
      <c r="O87" s="127" t="str">
        <f t="shared" si="38"/>
        <v/>
      </c>
      <c r="S87" s="102">
        <f t="shared" ca="1" si="45"/>
        <v>45166</v>
      </c>
      <c r="AC87" s="305" t="str">
        <f t="shared" si="39"/>
        <v/>
      </c>
      <c r="AD87" s="307" t="str">
        <f t="shared" si="40"/>
        <v/>
      </c>
      <c r="AF87" s="314">
        <f t="shared" si="41"/>
        <v>0</v>
      </c>
      <c r="AG87" s="315">
        <f t="shared" si="33"/>
        <v>0</v>
      </c>
      <c r="AH87" s="315">
        <f t="shared" si="33"/>
        <v>0</v>
      </c>
      <c r="AI87" s="315">
        <f t="shared" si="33"/>
        <v>0</v>
      </c>
      <c r="AJ87" s="315">
        <f t="shared" si="33"/>
        <v>0</v>
      </c>
      <c r="AK87" s="315">
        <f t="shared" si="33"/>
        <v>0</v>
      </c>
      <c r="AL87" s="315">
        <f t="shared" si="33"/>
        <v>0</v>
      </c>
      <c r="AM87" s="315">
        <f t="shared" si="33"/>
        <v>0</v>
      </c>
      <c r="AN87" s="315">
        <f t="shared" si="33"/>
        <v>0</v>
      </c>
      <c r="AO87" s="315">
        <f t="shared" si="33"/>
        <v>0</v>
      </c>
      <c r="AP87" s="315">
        <f t="shared" si="33"/>
        <v>0</v>
      </c>
      <c r="AQ87" s="315">
        <f t="shared" si="33"/>
        <v>0</v>
      </c>
      <c r="AR87" s="315">
        <f t="shared" si="33"/>
        <v>0</v>
      </c>
      <c r="AS87" s="315">
        <f t="shared" si="33"/>
        <v>0</v>
      </c>
      <c r="AT87" s="315">
        <f t="shared" si="33"/>
        <v>0</v>
      </c>
      <c r="AU87" s="315">
        <f t="shared" si="33"/>
        <v>0</v>
      </c>
      <c r="AV87" s="315">
        <f t="shared" si="33"/>
        <v>0</v>
      </c>
      <c r="AW87" s="315">
        <f t="shared" ref="AW87:BC102" si="46">IF(AND(AW$9&gt;=$AC87, AW$10&lt;=$AD87), IF($F87=$M$3, $AD$5, IF($J87="", $AD$4, $J87)), 0)</f>
        <v>0</v>
      </c>
      <c r="AX87" s="315">
        <f t="shared" si="46"/>
        <v>0</v>
      </c>
      <c r="AY87" s="315">
        <f t="shared" si="46"/>
        <v>0</v>
      </c>
      <c r="AZ87" s="315">
        <f t="shared" si="46"/>
        <v>0</v>
      </c>
      <c r="BA87" s="315">
        <f t="shared" si="46"/>
        <v>0</v>
      </c>
      <c r="BB87" s="315">
        <f t="shared" si="46"/>
        <v>0</v>
      </c>
      <c r="BC87" s="316">
        <f t="shared" si="46"/>
        <v>0</v>
      </c>
      <c r="BE87" s="39" t="str">
        <f t="shared" si="42"/>
        <v/>
      </c>
      <c r="BF87" s="39" t="str">
        <f t="shared" si="43"/>
        <v/>
      </c>
      <c r="BG87" s="39" t="str">
        <f t="shared" si="44"/>
        <v/>
      </c>
      <c r="BH87" s="315"/>
      <c r="BI87" s="315"/>
      <c r="BJ87" s="315"/>
      <c r="BK87" s="315"/>
      <c r="BL87" s="315"/>
      <c r="BM87" s="315"/>
      <c r="BN87" s="315"/>
      <c r="BO87" s="315"/>
      <c r="BP87" s="315"/>
      <c r="BQ87" s="315"/>
      <c r="BR87" s="315"/>
      <c r="BS87" s="315"/>
      <c r="BT87" s="315"/>
      <c r="BU87" s="315"/>
      <c r="BV87" s="315"/>
      <c r="BW87" s="315"/>
      <c r="BX87" s="315"/>
      <c r="BY87" s="315"/>
      <c r="BZ87" s="315"/>
      <c r="CA87" s="315"/>
      <c r="CB87" s="315"/>
      <c r="CC87" s="315"/>
      <c r="CD87" s="7"/>
    </row>
    <row r="88" spans="1:82" x14ac:dyDescent="0.25">
      <c r="A88" s="14"/>
      <c r="B88" s="460"/>
      <c r="C88" s="461"/>
      <c r="D88" s="461"/>
      <c r="E88" s="462"/>
      <c r="F88" s="463"/>
      <c r="G88" s="14"/>
      <c r="H88" s="106" t="str">
        <f t="shared" si="35"/>
        <v/>
      </c>
      <c r="I88" s="14"/>
      <c r="J88" s="39" t="str">
        <f t="shared" si="36"/>
        <v/>
      </c>
      <c r="K88" s="14"/>
      <c r="M88" s="106" t="str">
        <f t="shared" si="37"/>
        <v/>
      </c>
      <c r="O88" s="127" t="str">
        <f t="shared" si="38"/>
        <v/>
      </c>
      <c r="S88" s="102">
        <f t="shared" ca="1" si="45"/>
        <v>45285</v>
      </c>
      <c r="AC88" s="305" t="str">
        <f t="shared" si="39"/>
        <v/>
      </c>
      <c r="AD88" s="307" t="str">
        <f t="shared" si="40"/>
        <v/>
      </c>
      <c r="AF88" s="314">
        <f t="shared" si="41"/>
        <v>0</v>
      </c>
      <c r="AG88" s="315">
        <f t="shared" si="41"/>
        <v>0</v>
      </c>
      <c r="AH88" s="315">
        <f t="shared" si="41"/>
        <v>0</v>
      </c>
      <c r="AI88" s="315">
        <f t="shared" si="41"/>
        <v>0</v>
      </c>
      <c r="AJ88" s="315">
        <f t="shared" si="41"/>
        <v>0</v>
      </c>
      <c r="AK88" s="315">
        <f t="shared" si="41"/>
        <v>0</v>
      </c>
      <c r="AL88" s="315">
        <f t="shared" si="41"/>
        <v>0</v>
      </c>
      <c r="AM88" s="315">
        <f t="shared" si="41"/>
        <v>0</v>
      </c>
      <c r="AN88" s="315">
        <f t="shared" si="41"/>
        <v>0</v>
      </c>
      <c r="AO88" s="315">
        <f t="shared" si="41"/>
        <v>0</v>
      </c>
      <c r="AP88" s="315">
        <f t="shared" si="41"/>
        <v>0</v>
      </c>
      <c r="AQ88" s="315">
        <f t="shared" si="41"/>
        <v>0</v>
      </c>
      <c r="AR88" s="315">
        <f t="shared" si="41"/>
        <v>0</v>
      </c>
      <c r="AS88" s="315">
        <f t="shared" si="41"/>
        <v>0</v>
      </c>
      <c r="AT88" s="315">
        <f t="shared" si="41"/>
        <v>0</v>
      </c>
      <c r="AU88" s="315">
        <f t="shared" si="41"/>
        <v>0</v>
      </c>
      <c r="AV88" s="315">
        <f t="shared" ref="AV88:BC103" si="47">IF(AND(AV$9&gt;=$AC88, AV$10&lt;=$AD88), IF($F88=$M$3, $AD$5, IF($J88="", $AD$4, $J88)), 0)</f>
        <v>0</v>
      </c>
      <c r="AW88" s="315">
        <f t="shared" si="46"/>
        <v>0</v>
      </c>
      <c r="AX88" s="315">
        <f t="shared" si="46"/>
        <v>0</v>
      </c>
      <c r="AY88" s="315">
        <f t="shared" si="46"/>
        <v>0</v>
      </c>
      <c r="AZ88" s="315">
        <f t="shared" si="46"/>
        <v>0</v>
      </c>
      <c r="BA88" s="315">
        <f t="shared" si="46"/>
        <v>0</v>
      </c>
      <c r="BB88" s="315">
        <f t="shared" si="46"/>
        <v>0</v>
      </c>
      <c r="BC88" s="316">
        <f t="shared" si="46"/>
        <v>0</v>
      </c>
      <c r="BE88" s="39" t="str">
        <f t="shared" si="42"/>
        <v/>
      </c>
      <c r="BF88" s="39" t="str">
        <f t="shared" si="43"/>
        <v/>
      </c>
      <c r="BG88" s="39" t="str">
        <f t="shared" si="44"/>
        <v/>
      </c>
      <c r="BH88" s="315"/>
      <c r="BI88" s="315"/>
      <c r="BJ88" s="315"/>
      <c r="BK88" s="315"/>
      <c r="BL88" s="315"/>
      <c r="BM88" s="315"/>
      <c r="BN88" s="315"/>
      <c r="BO88" s="315"/>
      <c r="BP88" s="315"/>
      <c r="BQ88" s="315"/>
      <c r="BR88" s="315"/>
      <c r="BS88" s="315"/>
      <c r="BT88" s="315"/>
      <c r="BU88" s="315"/>
      <c r="BV88" s="315"/>
      <c r="BW88" s="315"/>
      <c r="BX88" s="315"/>
      <c r="BY88" s="315"/>
      <c r="BZ88" s="315"/>
      <c r="CA88" s="315"/>
      <c r="CB88" s="315"/>
      <c r="CC88" s="315"/>
      <c r="CD88" s="7"/>
    </row>
    <row r="89" spans="1:82" x14ac:dyDescent="0.25">
      <c r="A89" s="14"/>
      <c r="B89" s="460"/>
      <c r="C89" s="461"/>
      <c r="D89" s="461"/>
      <c r="E89" s="462"/>
      <c r="F89" s="463"/>
      <c r="G89" s="14"/>
      <c r="H89" s="106" t="str">
        <f t="shared" si="35"/>
        <v/>
      </c>
      <c r="I89" s="14"/>
      <c r="J89" s="39" t="str">
        <f t="shared" si="36"/>
        <v/>
      </c>
      <c r="K89" s="14"/>
      <c r="M89" s="106" t="str">
        <f t="shared" si="37"/>
        <v/>
      </c>
      <c r="O89" s="127" t="str">
        <f t="shared" si="38"/>
        <v/>
      </c>
      <c r="S89" s="103">
        <f t="shared" ca="1" si="45"/>
        <v>45286</v>
      </c>
      <c r="AC89" s="305" t="str">
        <f t="shared" si="39"/>
        <v/>
      </c>
      <c r="AD89" s="307" t="str">
        <f t="shared" si="40"/>
        <v/>
      </c>
      <c r="AF89" s="314">
        <f t="shared" si="41"/>
        <v>0</v>
      </c>
      <c r="AG89" s="315">
        <f t="shared" si="41"/>
        <v>0</v>
      </c>
      <c r="AH89" s="315">
        <f t="shared" si="41"/>
        <v>0</v>
      </c>
      <c r="AI89" s="315">
        <f t="shared" si="41"/>
        <v>0</v>
      </c>
      <c r="AJ89" s="315">
        <f t="shared" si="41"/>
        <v>0</v>
      </c>
      <c r="AK89" s="315">
        <f t="shared" si="41"/>
        <v>0</v>
      </c>
      <c r="AL89" s="315">
        <f t="shared" si="41"/>
        <v>0</v>
      </c>
      <c r="AM89" s="315">
        <f t="shared" si="41"/>
        <v>0</v>
      </c>
      <c r="AN89" s="315">
        <f t="shared" si="41"/>
        <v>0</v>
      </c>
      <c r="AO89" s="315">
        <f t="shared" si="41"/>
        <v>0</v>
      </c>
      <c r="AP89" s="315">
        <f t="shared" si="41"/>
        <v>0</v>
      </c>
      <c r="AQ89" s="315">
        <f t="shared" si="41"/>
        <v>0</v>
      </c>
      <c r="AR89" s="315">
        <f t="shared" si="41"/>
        <v>0</v>
      </c>
      <c r="AS89" s="315">
        <f t="shared" si="41"/>
        <v>0</v>
      </c>
      <c r="AT89" s="315">
        <f t="shared" si="41"/>
        <v>0</v>
      </c>
      <c r="AU89" s="315">
        <f t="shared" si="41"/>
        <v>0</v>
      </c>
      <c r="AV89" s="315">
        <f t="shared" si="47"/>
        <v>0</v>
      </c>
      <c r="AW89" s="315">
        <f t="shared" si="46"/>
        <v>0</v>
      </c>
      <c r="AX89" s="315">
        <f t="shared" si="46"/>
        <v>0</v>
      </c>
      <c r="AY89" s="315">
        <f t="shared" si="46"/>
        <v>0</v>
      </c>
      <c r="AZ89" s="315">
        <f t="shared" si="46"/>
        <v>0</v>
      </c>
      <c r="BA89" s="315">
        <f t="shared" si="46"/>
        <v>0</v>
      </c>
      <c r="BB89" s="315">
        <f t="shared" si="46"/>
        <v>0</v>
      </c>
      <c r="BC89" s="316">
        <f t="shared" si="46"/>
        <v>0</v>
      </c>
      <c r="BE89" s="39" t="str">
        <f t="shared" si="42"/>
        <v/>
      </c>
      <c r="BF89" s="39" t="str">
        <f t="shared" si="43"/>
        <v/>
      </c>
      <c r="BG89" s="39" t="str">
        <f t="shared" si="44"/>
        <v/>
      </c>
      <c r="BH89" s="315"/>
      <c r="BI89" s="315"/>
      <c r="BJ89" s="315"/>
      <c r="BK89" s="315"/>
      <c r="BL89" s="315"/>
      <c r="BM89" s="315"/>
      <c r="BN89" s="315"/>
      <c r="BO89" s="315"/>
      <c r="BP89" s="315"/>
      <c r="BQ89" s="315"/>
      <c r="BR89" s="315"/>
      <c r="BS89" s="315"/>
      <c r="BT89" s="315"/>
      <c r="BU89" s="315"/>
      <c r="BV89" s="315"/>
      <c r="BW89" s="315"/>
      <c r="BX89" s="315"/>
      <c r="BY89" s="315"/>
      <c r="BZ89" s="315"/>
      <c r="CA89" s="315"/>
      <c r="CB89" s="315"/>
      <c r="CC89" s="315"/>
      <c r="CD89" s="7"/>
    </row>
    <row r="90" spans="1:82" x14ac:dyDescent="0.25">
      <c r="A90" s="14"/>
      <c r="B90" s="460"/>
      <c r="C90" s="461"/>
      <c r="D90" s="461"/>
      <c r="E90" s="462"/>
      <c r="F90" s="463"/>
      <c r="G90" s="14"/>
      <c r="H90" s="106" t="str">
        <f t="shared" si="35"/>
        <v/>
      </c>
      <c r="I90" s="14"/>
      <c r="J90" s="39" t="str">
        <f t="shared" si="36"/>
        <v/>
      </c>
      <c r="K90" s="14"/>
      <c r="M90" s="106" t="str">
        <f t="shared" si="37"/>
        <v/>
      </c>
      <c r="O90" s="127" t="str">
        <f t="shared" si="38"/>
        <v/>
      </c>
      <c r="S90" s="100"/>
      <c r="AC90" s="305" t="str">
        <f t="shared" si="39"/>
        <v/>
      </c>
      <c r="AD90" s="307" t="str">
        <f t="shared" si="40"/>
        <v/>
      </c>
      <c r="AF90" s="314">
        <f t="shared" si="41"/>
        <v>0</v>
      </c>
      <c r="AG90" s="315">
        <f t="shared" si="41"/>
        <v>0</v>
      </c>
      <c r="AH90" s="315">
        <f t="shared" si="41"/>
        <v>0</v>
      </c>
      <c r="AI90" s="315">
        <f t="shared" si="41"/>
        <v>0</v>
      </c>
      <c r="AJ90" s="315">
        <f t="shared" si="41"/>
        <v>0</v>
      </c>
      <c r="AK90" s="315">
        <f t="shared" si="41"/>
        <v>0</v>
      </c>
      <c r="AL90" s="315">
        <f t="shared" si="41"/>
        <v>0</v>
      </c>
      <c r="AM90" s="315">
        <f t="shared" si="41"/>
        <v>0</v>
      </c>
      <c r="AN90" s="315">
        <f t="shared" si="41"/>
        <v>0</v>
      </c>
      <c r="AO90" s="315">
        <f t="shared" si="41"/>
        <v>0</v>
      </c>
      <c r="AP90" s="315">
        <f t="shared" si="41"/>
        <v>0</v>
      </c>
      <c r="AQ90" s="315">
        <f t="shared" si="41"/>
        <v>0</v>
      </c>
      <c r="AR90" s="315">
        <f t="shared" si="41"/>
        <v>0</v>
      </c>
      <c r="AS90" s="315">
        <f t="shared" si="41"/>
        <v>0</v>
      </c>
      <c r="AT90" s="315">
        <f t="shared" si="41"/>
        <v>0</v>
      </c>
      <c r="AU90" s="315">
        <f t="shared" si="41"/>
        <v>0</v>
      </c>
      <c r="AV90" s="315">
        <f t="shared" si="47"/>
        <v>0</v>
      </c>
      <c r="AW90" s="315">
        <f t="shared" si="46"/>
        <v>0</v>
      </c>
      <c r="AX90" s="315">
        <f t="shared" si="46"/>
        <v>0</v>
      </c>
      <c r="AY90" s="315">
        <f t="shared" si="46"/>
        <v>0</v>
      </c>
      <c r="AZ90" s="315">
        <f t="shared" si="46"/>
        <v>0</v>
      </c>
      <c r="BA90" s="315">
        <f t="shared" si="46"/>
        <v>0</v>
      </c>
      <c r="BB90" s="315">
        <f t="shared" si="46"/>
        <v>0</v>
      </c>
      <c r="BC90" s="316">
        <f t="shared" si="46"/>
        <v>0</v>
      </c>
      <c r="BE90" s="39" t="str">
        <f t="shared" si="42"/>
        <v/>
      </c>
      <c r="BF90" s="39" t="str">
        <f t="shared" si="43"/>
        <v/>
      </c>
      <c r="BG90" s="39" t="str">
        <f t="shared" si="44"/>
        <v/>
      </c>
      <c r="BH90" s="315"/>
      <c r="BI90" s="315"/>
      <c r="BJ90" s="315"/>
      <c r="BK90" s="315"/>
      <c r="BL90" s="315"/>
      <c r="BM90" s="315"/>
      <c r="BN90" s="315"/>
      <c r="BO90" s="315"/>
      <c r="BP90" s="315"/>
      <c r="BQ90" s="315"/>
      <c r="BR90" s="315"/>
      <c r="BS90" s="315"/>
      <c r="BT90" s="315"/>
      <c r="BU90" s="315"/>
      <c r="BV90" s="315"/>
      <c r="BW90" s="315"/>
      <c r="BX90" s="315"/>
      <c r="BY90" s="315"/>
      <c r="BZ90" s="315"/>
      <c r="CA90" s="315"/>
      <c r="CB90" s="315"/>
      <c r="CC90" s="315"/>
      <c r="CD90" s="7"/>
    </row>
    <row r="91" spans="1:82" x14ac:dyDescent="0.25">
      <c r="A91" s="14"/>
      <c r="B91" s="460"/>
      <c r="C91" s="461"/>
      <c r="D91" s="461"/>
      <c r="E91" s="462"/>
      <c r="F91" s="463"/>
      <c r="G91" s="14"/>
      <c r="H91" s="106" t="str">
        <f t="shared" si="35"/>
        <v/>
      </c>
      <c r="I91" s="14"/>
      <c r="J91" s="39" t="str">
        <f t="shared" si="36"/>
        <v/>
      </c>
      <c r="K91" s="14"/>
      <c r="M91" s="106" t="str">
        <f t="shared" si="37"/>
        <v/>
      </c>
      <c r="O91" s="127" t="str">
        <f t="shared" si="38"/>
        <v/>
      </c>
      <c r="S91" s="100"/>
      <c r="AC91" s="305" t="str">
        <f t="shared" si="39"/>
        <v/>
      </c>
      <c r="AD91" s="307" t="str">
        <f t="shared" si="40"/>
        <v/>
      </c>
      <c r="AF91" s="314">
        <f t="shared" si="41"/>
        <v>0</v>
      </c>
      <c r="AG91" s="315">
        <f t="shared" si="41"/>
        <v>0</v>
      </c>
      <c r="AH91" s="315">
        <f t="shared" si="41"/>
        <v>0</v>
      </c>
      <c r="AI91" s="315">
        <f t="shared" si="41"/>
        <v>0</v>
      </c>
      <c r="AJ91" s="315">
        <f t="shared" si="41"/>
        <v>0</v>
      </c>
      <c r="AK91" s="315">
        <f t="shared" si="41"/>
        <v>0</v>
      </c>
      <c r="AL91" s="315">
        <f t="shared" si="41"/>
        <v>0</v>
      </c>
      <c r="AM91" s="315">
        <f t="shared" si="41"/>
        <v>0</v>
      </c>
      <c r="AN91" s="315">
        <f t="shared" si="41"/>
        <v>0</v>
      </c>
      <c r="AO91" s="315">
        <f t="shared" si="41"/>
        <v>0</v>
      </c>
      <c r="AP91" s="315">
        <f t="shared" si="41"/>
        <v>0</v>
      </c>
      <c r="AQ91" s="315">
        <f t="shared" si="41"/>
        <v>0</v>
      </c>
      <c r="AR91" s="315">
        <f t="shared" si="41"/>
        <v>0</v>
      </c>
      <c r="AS91" s="315">
        <f t="shared" si="41"/>
        <v>0</v>
      </c>
      <c r="AT91" s="315">
        <f t="shared" si="41"/>
        <v>0</v>
      </c>
      <c r="AU91" s="315">
        <f t="shared" si="41"/>
        <v>0</v>
      </c>
      <c r="AV91" s="315">
        <f t="shared" si="47"/>
        <v>0</v>
      </c>
      <c r="AW91" s="315">
        <f t="shared" si="46"/>
        <v>0</v>
      </c>
      <c r="AX91" s="315">
        <f t="shared" si="46"/>
        <v>0</v>
      </c>
      <c r="AY91" s="315">
        <f t="shared" si="46"/>
        <v>0</v>
      </c>
      <c r="AZ91" s="315">
        <f t="shared" si="46"/>
        <v>0</v>
      </c>
      <c r="BA91" s="315">
        <f t="shared" si="46"/>
        <v>0</v>
      </c>
      <c r="BB91" s="315">
        <f t="shared" si="46"/>
        <v>0</v>
      </c>
      <c r="BC91" s="316">
        <f t="shared" si="46"/>
        <v>0</v>
      </c>
      <c r="BE91" s="39" t="str">
        <f t="shared" si="42"/>
        <v/>
      </c>
      <c r="BF91" s="39" t="str">
        <f t="shared" si="43"/>
        <v/>
      </c>
      <c r="BG91" s="39" t="str">
        <f t="shared" si="44"/>
        <v/>
      </c>
      <c r="BH91" s="315"/>
      <c r="BI91" s="315"/>
      <c r="BJ91" s="315"/>
      <c r="BK91" s="315"/>
      <c r="BL91" s="315"/>
      <c r="BM91" s="315"/>
      <c r="BN91" s="315"/>
      <c r="BO91" s="315"/>
      <c r="BP91" s="315"/>
      <c r="BQ91" s="315"/>
      <c r="BR91" s="315"/>
      <c r="BS91" s="315"/>
      <c r="BT91" s="315"/>
      <c r="BU91" s="315"/>
      <c r="BV91" s="315"/>
      <c r="BW91" s="315"/>
      <c r="BX91" s="315"/>
      <c r="BY91" s="315"/>
      <c r="BZ91" s="315"/>
      <c r="CA91" s="315"/>
      <c r="CB91" s="315"/>
      <c r="CC91" s="315"/>
      <c r="CD91" s="7"/>
    </row>
    <row r="92" spans="1:82" x14ac:dyDescent="0.25">
      <c r="A92" s="14"/>
      <c r="B92" s="460"/>
      <c r="C92" s="461"/>
      <c r="D92" s="461"/>
      <c r="E92" s="462"/>
      <c r="F92" s="463"/>
      <c r="G92" s="14"/>
      <c r="H92" s="106" t="str">
        <f t="shared" si="35"/>
        <v/>
      </c>
      <c r="I92" s="14"/>
      <c r="J92" s="39" t="str">
        <f t="shared" si="36"/>
        <v/>
      </c>
      <c r="K92" s="14"/>
      <c r="M92" s="106" t="str">
        <f t="shared" si="37"/>
        <v/>
      </c>
      <c r="O92" s="127" t="str">
        <f t="shared" si="38"/>
        <v/>
      </c>
      <c r="S92" s="100"/>
      <c r="AC92" s="305" t="str">
        <f t="shared" si="39"/>
        <v/>
      </c>
      <c r="AD92" s="307" t="str">
        <f t="shared" si="40"/>
        <v/>
      </c>
      <c r="AF92" s="314">
        <f t="shared" si="41"/>
        <v>0</v>
      </c>
      <c r="AG92" s="315">
        <f t="shared" si="41"/>
        <v>0</v>
      </c>
      <c r="AH92" s="315">
        <f t="shared" si="41"/>
        <v>0</v>
      </c>
      <c r="AI92" s="315">
        <f t="shared" si="41"/>
        <v>0</v>
      </c>
      <c r="AJ92" s="315">
        <f t="shared" si="41"/>
        <v>0</v>
      </c>
      <c r="AK92" s="315">
        <f t="shared" si="41"/>
        <v>0</v>
      </c>
      <c r="AL92" s="315">
        <f t="shared" si="41"/>
        <v>0</v>
      </c>
      <c r="AM92" s="315">
        <f t="shared" si="41"/>
        <v>0</v>
      </c>
      <c r="AN92" s="315">
        <f t="shared" si="41"/>
        <v>0</v>
      </c>
      <c r="AO92" s="315">
        <f t="shared" si="41"/>
        <v>0</v>
      </c>
      <c r="AP92" s="315">
        <f t="shared" si="41"/>
        <v>0</v>
      </c>
      <c r="AQ92" s="315">
        <f t="shared" si="41"/>
        <v>0</v>
      </c>
      <c r="AR92" s="315">
        <f t="shared" si="41"/>
        <v>0</v>
      </c>
      <c r="AS92" s="315">
        <f t="shared" si="41"/>
        <v>0</v>
      </c>
      <c r="AT92" s="315">
        <f t="shared" si="41"/>
        <v>0</v>
      </c>
      <c r="AU92" s="315">
        <f t="shared" si="41"/>
        <v>0</v>
      </c>
      <c r="AV92" s="315">
        <f t="shared" si="47"/>
        <v>0</v>
      </c>
      <c r="AW92" s="315">
        <f t="shared" si="46"/>
        <v>0</v>
      </c>
      <c r="AX92" s="315">
        <f t="shared" si="46"/>
        <v>0</v>
      </c>
      <c r="AY92" s="315">
        <f t="shared" si="46"/>
        <v>0</v>
      </c>
      <c r="AZ92" s="315">
        <f t="shared" si="46"/>
        <v>0</v>
      </c>
      <c r="BA92" s="315">
        <f t="shared" si="46"/>
        <v>0</v>
      </c>
      <c r="BB92" s="315">
        <f t="shared" si="46"/>
        <v>0</v>
      </c>
      <c r="BC92" s="316">
        <f t="shared" si="46"/>
        <v>0</v>
      </c>
      <c r="BE92" s="39" t="str">
        <f t="shared" si="42"/>
        <v/>
      </c>
      <c r="BF92" s="39" t="str">
        <f t="shared" si="43"/>
        <v/>
      </c>
      <c r="BG92" s="39" t="str">
        <f t="shared" si="44"/>
        <v/>
      </c>
      <c r="BH92" s="315"/>
      <c r="BI92" s="315"/>
      <c r="BJ92" s="315"/>
      <c r="BK92" s="315"/>
      <c r="BL92" s="315"/>
      <c r="BM92" s="315"/>
      <c r="BN92" s="315"/>
      <c r="BO92" s="315"/>
      <c r="BP92" s="315"/>
      <c r="BQ92" s="315"/>
      <c r="BR92" s="315"/>
      <c r="BS92" s="315"/>
      <c r="BT92" s="315"/>
      <c r="BU92" s="315"/>
      <c r="BV92" s="315"/>
      <c r="BW92" s="315"/>
      <c r="BX92" s="315"/>
      <c r="BY92" s="315"/>
      <c r="BZ92" s="315"/>
      <c r="CA92" s="315"/>
      <c r="CB92" s="315"/>
      <c r="CC92" s="315"/>
      <c r="CD92" s="7"/>
    </row>
    <row r="93" spans="1:82" x14ac:dyDescent="0.25">
      <c r="A93" s="14"/>
      <c r="B93" s="460"/>
      <c r="C93" s="461"/>
      <c r="D93" s="461"/>
      <c r="E93" s="462"/>
      <c r="F93" s="463"/>
      <c r="G93" s="14"/>
      <c r="H93" s="106" t="str">
        <f t="shared" si="35"/>
        <v/>
      </c>
      <c r="I93" s="14"/>
      <c r="J93" s="39" t="str">
        <f t="shared" si="36"/>
        <v/>
      </c>
      <c r="K93" s="14"/>
      <c r="M93" s="106" t="str">
        <f t="shared" si="37"/>
        <v/>
      </c>
      <c r="O93" s="127" t="str">
        <f t="shared" si="38"/>
        <v/>
      </c>
      <c r="S93" s="100"/>
      <c r="AC93" s="305" t="str">
        <f t="shared" si="39"/>
        <v/>
      </c>
      <c r="AD93" s="307" t="str">
        <f t="shared" si="40"/>
        <v/>
      </c>
      <c r="AF93" s="314">
        <f t="shared" si="41"/>
        <v>0</v>
      </c>
      <c r="AG93" s="315">
        <f t="shared" si="41"/>
        <v>0</v>
      </c>
      <c r="AH93" s="315">
        <f t="shared" si="41"/>
        <v>0</v>
      </c>
      <c r="AI93" s="315">
        <f t="shared" si="41"/>
        <v>0</v>
      </c>
      <c r="AJ93" s="315">
        <f t="shared" si="41"/>
        <v>0</v>
      </c>
      <c r="AK93" s="315">
        <f t="shared" si="41"/>
        <v>0</v>
      </c>
      <c r="AL93" s="315">
        <f t="shared" si="41"/>
        <v>0</v>
      </c>
      <c r="AM93" s="315">
        <f t="shared" si="41"/>
        <v>0</v>
      </c>
      <c r="AN93" s="315">
        <f t="shared" si="41"/>
        <v>0</v>
      </c>
      <c r="AO93" s="315">
        <f t="shared" si="41"/>
        <v>0</v>
      </c>
      <c r="AP93" s="315">
        <f t="shared" si="41"/>
        <v>0</v>
      </c>
      <c r="AQ93" s="315">
        <f t="shared" si="41"/>
        <v>0</v>
      </c>
      <c r="AR93" s="315">
        <f t="shared" si="41"/>
        <v>0</v>
      </c>
      <c r="AS93" s="315">
        <f t="shared" si="41"/>
        <v>0</v>
      </c>
      <c r="AT93" s="315">
        <f t="shared" si="41"/>
        <v>0</v>
      </c>
      <c r="AU93" s="315">
        <f t="shared" si="41"/>
        <v>0</v>
      </c>
      <c r="AV93" s="315">
        <f t="shared" si="47"/>
        <v>0</v>
      </c>
      <c r="AW93" s="315">
        <f t="shared" si="46"/>
        <v>0</v>
      </c>
      <c r="AX93" s="315">
        <f t="shared" si="46"/>
        <v>0</v>
      </c>
      <c r="AY93" s="315">
        <f t="shared" si="46"/>
        <v>0</v>
      </c>
      <c r="AZ93" s="315">
        <f t="shared" si="46"/>
        <v>0</v>
      </c>
      <c r="BA93" s="315">
        <f t="shared" si="46"/>
        <v>0</v>
      </c>
      <c r="BB93" s="315">
        <f t="shared" si="46"/>
        <v>0</v>
      </c>
      <c r="BC93" s="316">
        <f t="shared" si="46"/>
        <v>0</v>
      </c>
      <c r="BE93" s="39" t="str">
        <f t="shared" si="42"/>
        <v/>
      </c>
      <c r="BF93" s="39" t="str">
        <f t="shared" si="43"/>
        <v/>
      </c>
      <c r="BG93" s="39" t="str">
        <f t="shared" si="44"/>
        <v/>
      </c>
      <c r="BH93" s="315"/>
      <c r="BI93" s="315"/>
      <c r="BJ93" s="315"/>
      <c r="BK93" s="315"/>
      <c r="BL93" s="315"/>
      <c r="BM93" s="315"/>
      <c r="BN93" s="315"/>
      <c r="BO93" s="315"/>
      <c r="BP93" s="315"/>
      <c r="BQ93" s="315"/>
      <c r="BR93" s="315"/>
      <c r="BS93" s="315"/>
      <c r="BT93" s="315"/>
      <c r="BU93" s="315"/>
      <c r="BV93" s="315"/>
      <c r="BW93" s="315"/>
      <c r="BX93" s="315"/>
      <c r="BY93" s="315"/>
      <c r="BZ93" s="315"/>
      <c r="CA93" s="315"/>
      <c r="CB93" s="315"/>
      <c r="CC93" s="315"/>
      <c r="CD93" s="7"/>
    </row>
    <row r="94" spans="1:82" x14ac:dyDescent="0.25">
      <c r="A94" s="14"/>
      <c r="B94" s="460"/>
      <c r="C94" s="461"/>
      <c r="D94" s="461"/>
      <c r="E94" s="462"/>
      <c r="F94" s="463"/>
      <c r="G94" s="14"/>
      <c r="H94" s="106" t="str">
        <f t="shared" si="35"/>
        <v/>
      </c>
      <c r="I94" s="14"/>
      <c r="J94" s="39" t="str">
        <f t="shared" si="36"/>
        <v/>
      </c>
      <c r="K94" s="14"/>
      <c r="M94" s="106" t="str">
        <f t="shared" si="37"/>
        <v/>
      </c>
      <c r="O94" s="127" t="str">
        <f t="shared" si="38"/>
        <v/>
      </c>
      <c r="S94" s="100"/>
      <c r="AC94" s="305" t="str">
        <f t="shared" si="39"/>
        <v/>
      </c>
      <c r="AD94" s="307" t="str">
        <f t="shared" si="40"/>
        <v/>
      </c>
      <c r="AF94" s="314">
        <f t="shared" si="41"/>
        <v>0</v>
      </c>
      <c r="AG94" s="315">
        <f t="shared" si="41"/>
        <v>0</v>
      </c>
      <c r="AH94" s="315">
        <f t="shared" si="41"/>
        <v>0</v>
      </c>
      <c r="AI94" s="315">
        <f t="shared" si="41"/>
        <v>0</v>
      </c>
      <c r="AJ94" s="315">
        <f t="shared" si="41"/>
        <v>0</v>
      </c>
      <c r="AK94" s="315">
        <f t="shared" si="41"/>
        <v>0</v>
      </c>
      <c r="AL94" s="315">
        <f t="shared" si="41"/>
        <v>0</v>
      </c>
      <c r="AM94" s="315">
        <f t="shared" si="41"/>
        <v>0</v>
      </c>
      <c r="AN94" s="315">
        <f t="shared" si="41"/>
        <v>0</v>
      </c>
      <c r="AO94" s="315">
        <f t="shared" si="41"/>
        <v>0</v>
      </c>
      <c r="AP94" s="315">
        <f t="shared" si="41"/>
        <v>0</v>
      </c>
      <c r="AQ94" s="315">
        <f t="shared" si="41"/>
        <v>0</v>
      </c>
      <c r="AR94" s="315">
        <f t="shared" si="41"/>
        <v>0</v>
      </c>
      <c r="AS94" s="315">
        <f t="shared" si="41"/>
        <v>0</v>
      </c>
      <c r="AT94" s="315">
        <f t="shared" si="41"/>
        <v>0</v>
      </c>
      <c r="AU94" s="315">
        <f t="shared" si="41"/>
        <v>0</v>
      </c>
      <c r="AV94" s="315">
        <f t="shared" si="47"/>
        <v>0</v>
      </c>
      <c r="AW94" s="315">
        <f t="shared" si="46"/>
        <v>0</v>
      </c>
      <c r="AX94" s="315">
        <f t="shared" si="46"/>
        <v>0</v>
      </c>
      <c r="AY94" s="315">
        <f t="shared" si="46"/>
        <v>0</v>
      </c>
      <c r="AZ94" s="315">
        <f t="shared" si="46"/>
        <v>0</v>
      </c>
      <c r="BA94" s="315">
        <f t="shared" si="46"/>
        <v>0</v>
      </c>
      <c r="BB94" s="315">
        <f t="shared" si="46"/>
        <v>0</v>
      </c>
      <c r="BC94" s="316">
        <f t="shared" si="46"/>
        <v>0</v>
      </c>
      <c r="BE94" s="39" t="str">
        <f t="shared" si="42"/>
        <v/>
      </c>
      <c r="BF94" s="39" t="str">
        <f t="shared" si="43"/>
        <v/>
      </c>
      <c r="BG94" s="39" t="str">
        <f t="shared" si="44"/>
        <v/>
      </c>
      <c r="BH94" s="315"/>
      <c r="BI94" s="315"/>
      <c r="BJ94" s="315"/>
      <c r="BK94" s="315"/>
      <c r="BL94" s="315"/>
      <c r="BM94" s="315"/>
      <c r="BN94" s="315"/>
      <c r="BO94" s="315"/>
      <c r="BP94" s="315"/>
      <c r="BQ94" s="315"/>
      <c r="BR94" s="315"/>
      <c r="BS94" s="315"/>
      <c r="BT94" s="315"/>
      <c r="BU94" s="315"/>
      <c r="BV94" s="315"/>
      <c r="BW94" s="315"/>
      <c r="BX94" s="315"/>
      <c r="BY94" s="315"/>
      <c r="BZ94" s="315"/>
      <c r="CA94" s="315"/>
      <c r="CB94" s="315"/>
      <c r="CC94" s="315"/>
      <c r="CD94" s="7"/>
    </row>
    <row r="95" spans="1:82" x14ac:dyDescent="0.25">
      <c r="A95" s="14"/>
      <c r="B95" s="460"/>
      <c r="C95" s="461"/>
      <c r="D95" s="461"/>
      <c r="E95" s="462"/>
      <c r="F95" s="463"/>
      <c r="G95" s="14"/>
      <c r="H95" s="106" t="str">
        <f t="shared" si="35"/>
        <v/>
      </c>
      <c r="I95" s="14"/>
      <c r="J95" s="39" t="str">
        <f t="shared" si="36"/>
        <v/>
      </c>
      <c r="K95" s="14"/>
      <c r="M95" s="106" t="str">
        <f t="shared" si="37"/>
        <v/>
      </c>
      <c r="O95" s="127" t="str">
        <f t="shared" si="38"/>
        <v/>
      </c>
      <c r="S95" s="100"/>
      <c r="AC95" s="305" t="str">
        <f t="shared" si="39"/>
        <v/>
      </c>
      <c r="AD95" s="307" t="str">
        <f t="shared" si="40"/>
        <v/>
      </c>
      <c r="AF95" s="314">
        <f t="shared" si="41"/>
        <v>0</v>
      </c>
      <c r="AG95" s="315">
        <f t="shared" si="41"/>
        <v>0</v>
      </c>
      <c r="AH95" s="315">
        <f t="shared" si="41"/>
        <v>0</v>
      </c>
      <c r="AI95" s="315">
        <f t="shared" si="41"/>
        <v>0</v>
      </c>
      <c r="AJ95" s="315">
        <f t="shared" si="41"/>
        <v>0</v>
      </c>
      <c r="AK95" s="315">
        <f t="shared" si="41"/>
        <v>0</v>
      </c>
      <c r="AL95" s="315">
        <f t="shared" si="41"/>
        <v>0</v>
      </c>
      <c r="AM95" s="315">
        <f t="shared" si="41"/>
        <v>0</v>
      </c>
      <c r="AN95" s="315">
        <f t="shared" si="41"/>
        <v>0</v>
      </c>
      <c r="AO95" s="315">
        <f t="shared" si="41"/>
        <v>0</v>
      </c>
      <c r="AP95" s="315">
        <f t="shared" si="41"/>
        <v>0</v>
      </c>
      <c r="AQ95" s="315">
        <f t="shared" si="41"/>
        <v>0</v>
      </c>
      <c r="AR95" s="315">
        <f t="shared" si="41"/>
        <v>0</v>
      </c>
      <c r="AS95" s="315">
        <f t="shared" si="41"/>
        <v>0</v>
      </c>
      <c r="AT95" s="315">
        <f t="shared" si="41"/>
        <v>0</v>
      </c>
      <c r="AU95" s="315">
        <f t="shared" si="41"/>
        <v>0</v>
      </c>
      <c r="AV95" s="315">
        <f t="shared" si="47"/>
        <v>0</v>
      </c>
      <c r="AW95" s="315">
        <f t="shared" si="46"/>
        <v>0</v>
      </c>
      <c r="AX95" s="315">
        <f t="shared" si="46"/>
        <v>0</v>
      </c>
      <c r="AY95" s="315">
        <f t="shared" si="46"/>
        <v>0</v>
      </c>
      <c r="AZ95" s="315">
        <f t="shared" si="46"/>
        <v>0</v>
      </c>
      <c r="BA95" s="315">
        <f t="shared" si="46"/>
        <v>0</v>
      </c>
      <c r="BB95" s="315">
        <f t="shared" si="46"/>
        <v>0</v>
      </c>
      <c r="BC95" s="316">
        <f t="shared" si="46"/>
        <v>0</v>
      </c>
      <c r="BE95" s="39" t="str">
        <f t="shared" si="42"/>
        <v/>
      </c>
      <c r="BF95" s="39" t="str">
        <f t="shared" si="43"/>
        <v/>
      </c>
      <c r="BG95" s="39" t="str">
        <f t="shared" si="44"/>
        <v/>
      </c>
      <c r="BH95" s="315"/>
      <c r="BI95" s="315"/>
      <c r="BJ95" s="315"/>
      <c r="BK95" s="315"/>
      <c r="BL95" s="315"/>
      <c r="BM95" s="315"/>
      <c r="BN95" s="315"/>
      <c r="BO95" s="315"/>
      <c r="BP95" s="315"/>
      <c r="BQ95" s="315"/>
      <c r="BR95" s="315"/>
      <c r="BS95" s="315"/>
      <c r="BT95" s="315"/>
      <c r="BU95" s="315"/>
      <c r="BV95" s="315"/>
      <c r="BW95" s="315"/>
      <c r="BX95" s="315"/>
      <c r="BY95" s="315"/>
      <c r="BZ95" s="315"/>
      <c r="CA95" s="315"/>
      <c r="CB95" s="315"/>
      <c r="CC95" s="315"/>
      <c r="CD95" s="7"/>
    </row>
    <row r="96" spans="1:82" x14ac:dyDescent="0.25">
      <c r="A96" s="14"/>
      <c r="B96" s="460"/>
      <c r="C96" s="461"/>
      <c r="D96" s="461"/>
      <c r="E96" s="462"/>
      <c r="F96" s="463"/>
      <c r="G96" s="14"/>
      <c r="H96" s="106" t="str">
        <f t="shared" si="35"/>
        <v/>
      </c>
      <c r="I96" s="14"/>
      <c r="J96" s="39" t="str">
        <f t="shared" si="36"/>
        <v/>
      </c>
      <c r="K96" s="14"/>
      <c r="M96" s="106" t="str">
        <f t="shared" si="37"/>
        <v/>
      </c>
      <c r="O96" s="127" t="str">
        <f t="shared" si="38"/>
        <v/>
      </c>
      <c r="S96" s="100"/>
      <c r="AC96" s="305" t="str">
        <f t="shared" si="39"/>
        <v/>
      </c>
      <c r="AD96" s="307" t="str">
        <f t="shared" si="40"/>
        <v/>
      </c>
      <c r="AF96" s="314">
        <f t="shared" si="41"/>
        <v>0</v>
      </c>
      <c r="AG96" s="315">
        <f t="shared" si="41"/>
        <v>0</v>
      </c>
      <c r="AH96" s="315">
        <f t="shared" si="41"/>
        <v>0</v>
      </c>
      <c r="AI96" s="315">
        <f t="shared" si="41"/>
        <v>0</v>
      </c>
      <c r="AJ96" s="315">
        <f t="shared" si="41"/>
        <v>0</v>
      </c>
      <c r="AK96" s="315">
        <f t="shared" si="41"/>
        <v>0</v>
      </c>
      <c r="AL96" s="315">
        <f t="shared" si="41"/>
        <v>0</v>
      </c>
      <c r="AM96" s="315">
        <f t="shared" si="41"/>
        <v>0</v>
      </c>
      <c r="AN96" s="315">
        <f t="shared" si="41"/>
        <v>0</v>
      </c>
      <c r="AO96" s="315">
        <f t="shared" si="41"/>
        <v>0</v>
      </c>
      <c r="AP96" s="315">
        <f t="shared" si="41"/>
        <v>0</v>
      </c>
      <c r="AQ96" s="315">
        <f t="shared" si="41"/>
        <v>0</v>
      </c>
      <c r="AR96" s="315">
        <f t="shared" si="41"/>
        <v>0</v>
      </c>
      <c r="AS96" s="315">
        <f t="shared" si="41"/>
        <v>0</v>
      </c>
      <c r="AT96" s="315">
        <f t="shared" si="41"/>
        <v>0</v>
      </c>
      <c r="AU96" s="315">
        <f t="shared" si="41"/>
        <v>0</v>
      </c>
      <c r="AV96" s="315">
        <f t="shared" si="47"/>
        <v>0</v>
      </c>
      <c r="AW96" s="315">
        <f t="shared" si="46"/>
        <v>0</v>
      </c>
      <c r="AX96" s="315">
        <f t="shared" si="46"/>
        <v>0</v>
      </c>
      <c r="AY96" s="315">
        <f t="shared" si="46"/>
        <v>0</v>
      </c>
      <c r="AZ96" s="315">
        <f t="shared" si="46"/>
        <v>0</v>
      </c>
      <c r="BA96" s="315">
        <f t="shared" si="46"/>
        <v>0</v>
      </c>
      <c r="BB96" s="315">
        <f t="shared" si="46"/>
        <v>0</v>
      </c>
      <c r="BC96" s="316">
        <f t="shared" si="46"/>
        <v>0</v>
      </c>
      <c r="BE96" s="39" t="str">
        <f t="shared" si="42"/>
        <v/>
      </c>
      <c r="BF96" s="39" t="str">
        <f t="shared" si="43"/>
        <v/>
      </c>
      <c r="BG96" s="39" t="str">
        <f t="shared" si="44"/>
        <v/>
      </c>
      <c r="BH96" s="315"/>
      <c r="BI96" s="315"/>
      <c r="BJ96" s="315"/>
      <c r="BK96" s="315"/>
      <c r="BL96" s="315"/>
      <c r="BM96" s="315"/>
      <c r="BN96" s="315"/>
      <c r="BO96" s="315"/>
      <c r="BP96" s="315"/>
      <c r="BQ96" s="315"/>
      <c r="BR96" s="315"/>
      <c r="BS96" s="315"/>
      <c r="BT96" s="315"/>
      <c r="BU96" s="315"/>
      <c r="BV96" s="315"/>
      <c r="BW96" s="315"/>
      <c r="BX96" s="315"/>
      <c r="BY96" s="315"/>
      <c r="BZ96" s="315"/>
      <c r="CA96" s="315"/>
      <c r="CB96" s="315"/>
      <c r="CC96" s="315"/>
      <c r="CD96" s="7"/>
    </row>
    <row r="97" spans="1:82" x14ac:dyDescent="0.25">
      <c r="A97" s="14"/>
      <c r="B97" s="460"/>
      <c r="C97" s="461"/>
      <c r="D97" s="461"/>
      <c r="E97" s="462"/>
      <c r="F97" s="463"/>
      <c r="G97" s="14"/>
      <c r="H97" s="106" t="str">
        <f t="shared" si="35"/>
        <v/>
      </c>
      <c r="I97" s="14"/>
      <c r="J97" s="39" t="str">
        <f t="shared" si="36"/>
        <v/>
      </c>
      <c r="K97" s="14"/>
      <c r="M97" s="106" t="str">
        <f t="shared" si="37"/>
        <v/>
      </c>
      <c r="O97" s="127" t="str">
        <f t="shared" si="38"/>
        <v/>
      </c>
      <c r="S97" s="100"/>
      <c r="AC97" s="305" t="str">
        <f t="shared" si="39"/>
        <v/>
      </c>
      <c r="AD97" s="307" t="str">
        <f t="shared" si="40"/>
        <v/>
      </c>
      <c r="AF97" s="314">
        <f t="shared" si="41"/>
        <v>0</v>
      </c>
      <c r="AG97" s="315">
        <f t="shared" si="41"/>
        <v>0</v>
      </c>
      <c r="AH97" s="315">
        <f t="shared" si="41"/>
        <v>0</v>
      </c>
      <c r="AI97" s="315">
        <f t="shared" si="41"/>
        <v>0</v>
      </c>
      <c r="AJ97" s="315">
        <f t="shared" si="41"/>
        <v>0</v>
      </c>
      <c r="AK97" s="315">
        <f t="shared" si="41"/>
        <v>0</v>
      </c>
      <c r="AL97" s="315">
        <f t="shared" si="41"/>
        <v>0</v>
      </c>
      <c r="AM97" s="315">
        <f t="shared" si="41"/>
        <v>0</v>
      </c>
      <c r="AN97" s="315">
        <f t="shared" si="41"/>
        <v>0</v>
      </c>
      <c r="AO97" s="315">
        <f t="shared" si="41"/>
        <v>0</v>
      </c>
      <c r="AP97" s="315">
        <f t="shared" si="41"/>
        <v>0</v>
      </c>
      <c r="AQ97" s="315">
        <f t="shared" si="41"/>
        <v>0</v>
      </c>
      <c r="AR97" s="315">
        <f t="shared" si="41"/>
        <v>0</v>
      </c>
      <c r="AS97" s="315">
        <f t="shared" si="41"/>
        <v>0</v>
      </c>
      <c r="AT97" s="315">
        <f t="shared" si="41"/>
        <v>0</v>
      </c>
      <c r="AU97" s="315">
        <f t="shared" si="41"/>
        <v>0</v>
      </c>
      <c r="AV97" s="315">
        <f t="shared" si="47"/>
        <v>0</v>
      </c>
      <c r="AW97" s="315">
        <f t="shared" si="46"/>
        <v>0</v>
      </c>
      <c r="AX97" s="315">
        <f t="shared" si="46"/>
        <v>0</v>
      </c>
      <c r="AY97" s="315">
        <f t="shared" si="46"/>
        <v>0</v>
      </c>
      <c r="AZ97" s="315">
        <f t="shared" si="46"/>
        <v>0</v>
      </c>
      <c r="BA97" s="315">
        <f t="shared" si="46"/>
        <v>0</v>
      </c>
      <c r="BB97" s="315">
        <f t="shared" si="46"/>
        <v>0</v>
      </c>
      <c r="BC97" s="316">
        <f t="shared" si="46"/>
        <v>0</v>
      </c>
      <c r="BE97" s="39" t="str">
        <f t="shared" si="42"/>
        <v/>
      </c>
      <c r="BF97" s="39" t="str">
        <f t="shared" si="43"/>
        <v/>
      </c>
      <c r="BG97" s="39" t="str">
        <f t="shared" si="44"/>
        <v/>
      </c>
      <c r="BH97" s="315"/>
      <c r="BI97" s="315"/>
      <c r="BJ97" s="315"/>
      <c r="BK97" s="315"/>
      <c r="BL97" s="315"/>
      <c r="BM97" s="315"/>
      <c r="BN97" s="315"/>
      <c r="BO97" s="315"/>
      <c r="BP97" s="315"/>
      <c r="BQ97" s="315"/>
      <c r="BR97" s="315"/>
      <c r="BS97" s="315"/>
      <c r="BT97" s="315"/>
      <c r="BU97" s="315"/>
      <c r="BV97" s="315"/>
      <c r="BW97" s="315"/>
      <c r="BX97" s="315"/>
      <c r="BY97" s="315"/>
      <c r="BZ97" s="315"/>
      <c r="CA97" s="315"/>
      <c r="CB97" s="315"/>
      <c r="CC97" s="315"/>
      <c r="CD97" s="7"/>
    </row>
    <row r="98" spans="1:82" x14ac:dyDescent="0.25">
      <c r="A98" s="14"/>
      <c r="B98" s="460"/>
      <c r="C98" s="461"/>
      <c r="D98" s="461"/>
      <c r="E98" s="462"/>
      <c r="F98" s="463"/>
      <c r="G98" s="14"/>
      <c r="H98" s="106" t="str">
        <f t="shared" si="35"/>
        <v/>
      </c>
      <c r="I98" s="14"/>
      <c r="J98" s="39" t="str">
        <f t="shared" si="36"/>
        <v/>
      </c>
      <c r="K98" s="14"/>
      <c r="M98" s="106" t="str">
        <f t="shared" si="37"/>
        <v/>
      </c>
      <c r="O98" s="127" t="str">
        <f t="shared" si="38"/>
        <v/>
      </c>
      <c r="S98" s="100"/>
      <c r="AC98" s="305" t="str">
        <f t="shared" si="39"/>
        <v/>
      </c>
      <c r="AD98" s="307" t="str">
        <f t="shared" si="40"/>
        <v/>
      </c>
      <c r="AF98" s="314">
        <f t="shared" si="41"/>
        <v>0</v>
      </c>
      <c r="AG98" s="315">
        <f t="shared" si="41"/>
        <v>0</v>
      </c>
      <c r="AH98" s="315">
        <f t="shared" si="41"/>
        <v>0</v>
      </c>
      <c r="AI98" s="315">
        <f t="shared" si="41"/>
        <v>0</v>
      </c>
      <c r="AJ98" s="315">
        <f t="shared" si="41"/>
        <v>0</v>
      </c>
      <c r="AK98" s="315">
        <f t="shared" si="41"/>
        <v>0</v>
      </c>
      <c r="AL98" s="315">
        <f t="shared" si="41"/>
        <v>0</v>
      </c>
      <c r="AM98" s="315">
        <f t="shared" si="41"/>
        <v>0</v>
      </c>
      <c r="AN98" s="315">
        <f t="shared" si="41"/>
        <v>0</v>
      </c>
      <c r="AO98" s="315">
        <f t="shared" si="41"/>
        <v>0</v>
      </c>
      <c r="AP98" s="315">
        <f t="shared" si="41"/>
        <v>0</v>
      </c>
      <c r="AQ98" s="315">
        <f t="shared" si="41"/>
        <v>0</v>
      </c>
      <c r="AR98" s="315">
        <f t="shared" si="41"/>
        <v>0</v>
      </c>
      <c r="AS98" s="315">
        <f t="shared" si="41"/>
        <v>0</v>
      </c>
      <c r="AT98" s="315">
        <f t="shared" si="41"/>
        <v>0</v>
      </c>
      <c r="AU98" s="315">
        <f t="shared" si="41"/>
        <v>0</v>
      </c>
      <c r="AV98" s="315">
        <f t="shared" si="47"/>
        <v>0</v>
      </c>
      <c r="AW98" s="315">
        <f t="shared" si="46"/>
        <v>0</v>
      </c>
      <c r="AX98" s="315">
        <f t="shared" si="46"/>
        <v>0</v>
      </c>
      <c r="AY98" s="315">
        <f t="shared" si="46"/>
        <v>0</v>
      </c>
      <c r="AZ98" s="315">
        <f t="shared" si="46"/>
        <v>0</v>
      </c>
      <c r="BA98" s="315">
        <f t="shared" si="46"/>
        <v>0</v>
      </c>
      <c r="BB98" s="315">
        <f t="shared" si="46"/>
        <v>0</v>
      </c>
      <c r="BC98" s="316">
        <f t="shared" si="46"/>
        <v>0</v>
      </c>
      <c r="BE98" s="39" t="str">
        <f t="shared" si="42"/>
        <v/>
      </c>
      <c r="BF98" s="39" t="str">
        <f t="shared" si="43"/>
        <v/>
      </c>
      <c r="BG98" s="39" t="str">
        <f t="shared" si="44"/>
        <v/>
      </c>
      <c r="BH98" s="315"/>
      <c r="BI98" s="315"/>
      <c r="BJ98" s="315"/>
      <c r="BK98" s="315"/>
      <c r="BL98" s="315"/>
      <c r="BM98" s="315"/>
      <c r="BN98" s="315"/>
      <c r="BO98" s="315"/>
      <c r="BP98" s="315"/>
      <c r="BQ98" s="315"/>
      <c r="BR98" s="315"/>
      <c r="BS98" s="315"/>
      <c r="BT98" s="315"/>
      <c r="BU98" s="315"/>
      <c r="BV98" s="315"/>
      <c r="BW98" s="315"/>
      <c r="BX98" s="315"/>
      <c r="BY98" s="315"/>
      <c r="BZ98" s="315"/>
      <c r="CA98" s="315"/>
      <c r="CB98" s="315"/>
      <c r="CC98" s="315"/>
      <c r="CD98" s="7"/>
    </row>
    <row r="99" spans="1:82" x14ac:dyDescent="0.25">
      <c r="A99" s="14"/>
      <c r="B99" s="460"/>
      <c r="C99" s="461"/>
      <c r="D99" s="461"/>
      <c r="E99" s="462"/>
      <c r="F99" s="463"/>
      <c r="G99" s="14"/>
      <c r="H99" s="106" t="str">
        <f t="shared" si="35"/>
        <v/>
      </c>
      <c r="I99" s="14"/>
      <c r="J99" s="39" t="str">
        <f t="shared" si="36"/>
        <v/>
      </c>
      <c r="K99" s="14"/>
      <c r="M99" s="106" t="str">
        <f t="shared" si="37"/>
        <v/>
      </c>
      <c r="O99" s="127" t="str">
        <f t="shared" si="38"/>
        <v/>
      </c>
      <c r="S99" s="100"/>
      <c r="AC99" s="305" t="str">
        <f t="shared" si="39"/>
        <v/>
      </c>
      <c r="AD99" s="307" t="str">
        <f t="shared" si="40"/>
        <v/>
      </c>
      <c r="AF99" s="314">
        <f t="shared" si="41"/>
        <v>0</v>
      </c>
      <c r="AG99" s="315">
        <f t="shared" si="41"/>
        <v>0</v>
      </c>
      <c r="AH99" s="315">
        <f t="shared" si="41"/>
        <v>0</v>
      </c>
      <c r="AI99" s="315">
        <f t="shared" si="41"/>
        <v>0</v>
      </c>
      <c r="AJ99" s="315">
        <f t="shared" si="41"/>
        <v>0</v>
      </c>
      <c r="AK99" s="315">
        <f t="shared" si="41"/>
        <v>0</v>
      </c>
      <c r="AL99" s="315">
        <f t="shared" si="41"/>
        <v>0</v>
      </c>
      <c r="AM99" s="315">
        <f t="shared" si="41"/>
        <v>0</v>
      </c>
      <c r="AN99" s="315">
        <f t="shared" si="41"/>
        <v>0</v>
      </c>
      <c r="AO99" s="315">
        <f t="shared" si="41"/>
        <v>0</v>
      </c>
      <c r="AP99" s="315">
        <f t="shared" si="41"/>
        <v>0</v>
      </c>
      <c r="AQ99" s="315">
        <f t="shared" si="41"/>
        <v>0</v>
      </c>
      <c r="AR99" s="315">
        <f t="shared" si="41"/>
        <v>0</v>
      </c>
      <c r="AS99" s="315">
        <f t="shared" si="41"/>
        <v>0</v>
      </c>
      <c r="AT99" s="315">
        <f t="shared" si="41"/>
        <v>0</v>
      </c>
      <c r="AU99" s="315">
        <f t="shared" si="41"/>
        <v>0</v>
      </c>
      <c r="AV99" s="315">
        <f t="shared" si="47"/>
        <v>0</v>
      </c>
      <c r="AW99" s="315">
        <f t="shared" si="46"/>
        <v>0</v>
      </c>
      <c r="AX99" s="315">
        <f t="shared" si="46"/>
        <v>0</v>
      </c>
      <c r="AY99" s="315">
        <f t="shared" si="46"/>
        <v>0</v>
      </c>
      <c r="AZ99" s="315">
        <f t="shared" si="46"/>
        <v>0</v>
      </c>
      <c r="BA99" s="315">
        <f t="shared" si="46"/>
        <v>0</v>
      </c>
      <c r="BB99" s="315">
        <f t="shared" si="46"/>
        <v>0</v>
      </c>
      <c r="BC99" s="316">
        <f t="shared" si="46"/>
        <v>0</v>
      </c>
      <c r="BE99" s="39" t="str">
        <f t="shared" si="42"/>
        <v/>
      </c>
      <c r="BF99" s="39" t="str">
        <f t="shared" si="43"/>
        <v/>
      </c>
      <c r="BG99" s="39" t="str">
        <f t="shared" si="44"/>
        <v/>
      </c>
      <c r="BH99" s="315"/>
      <c r="BI99" s="315"/>
      <c r="BJ99" s="315"/>
      <c r="BK99" s="315"/>
      <c r="BL99" s="315"/>
      <c r="BM99" s="315"/>
      <c r="BN99" s="315"/>
      <c r="BO99" s="315"/>
      <c r="BP99" s="315"/>
      <c r="BQ99" s="315"/>
      <c r="BR99" s="315"/>
      <c r="BS99" s="315"/>
      <c r="BT99" s="315"/>
      <c r="BU99" s="315"/>
      <c r="BV99" s="315"/>
      <c r="BW99" s="315"/>
      <c r="BX99" s="315"/>
      <c r="BY99" s="315"/>
      <c r="BZ99" s="315"/>
      <c r="CA99" s="315"/>
      <c r="CB99" s="315"/>
      <c r="CC99" s="315"/>
      <c r="CD99" s="7"/>
    </row>
    <row r="100" spans="1:82" x14ac:dyDescent="0.25">
      <c r="A100" s="14"/>
      <c r="B100" s="460"/>
      <c r="C100" s="461"/>
      <c r="D100" s="461"/>
      <c r="E100" s="462"/>
      <c r="F100" s="463"/>
      <c r="G100" s="14"/>
      <c r="H100" s="106" t="str">
        <f t="shared" si="35"/>
        <v/>
      </c>
      <c r="I100" s="14"/>
      <c r="J100" s="39" t="str">
        <f t="shared" si="36"/>
        <v/>
      </c>
      <c r="K100" s="14"/>
      <c r="M100" s="106" t="str">
        <f t="shared" si="37"/>
        <v/>
      </c>
      <c r="O100" s="127" t="str">
        <f t="shared" si="38"/>
        <v/>
      </c>
      <c r="S100" s="100"/>
      <c r="AC100" s="305" t="str">
        <f t="shared" si="39"/>
        <v/>
      </c>
      <c r="AD100" s="307" t="str">
        <f t="shared" si="40"/>
        <v/>
      </c>
      <c r="AF100" s="314">
        <f t="shared" si="41"/>
        <v>0</v>
      </c>
      <c r="AG100" s="315">
        <f t="shared" si="41"/>
        <v>0</v>
      </c>
      <c r="AH100" s="315">
        <f t="shared" si="41"/>
        <v>0</v>
      </c>
      <c r="AI100" s="315">
        <f t="shared" si="41"/>
        <v>0</v>
      </c>
      <c r="AJ100" s="315">
        <f t="shared" si="41"/>
        <v>0</v>
      </c>
      <c r="AK100" s="315">
        <f t="shared" si="41"/>
        <v>0</v>
      </c>
      <c r="AL100" s="315">
        <f t="shared" si="41"/>
        <v>0</v>
      </c>
      <c r="AM100" s="315">
        <f t="shared" si="41"/>
        <v>0</v>
      </c>
      <c r="AN100" s="315">
        <f t="shared" si="41"/>
        <v>0</v>
      </c>
      <c r="AO100" s="315">
        <f t="shared" si="41"/>
        <v>0</v>
      </c>
      <c r="AP100" s="315">
        <f t="shared" si="41"/>
        <v>0</v>
      </c>
      <c r="AQ100" s="315">
        <f t="shared" si="41"/>
        <v>0</v>
      </c>
      <c r="AR100" s="315">
        <f t="shared" ref="AR100:BC115" si="48">IF(AND(AR$9&gt;=$AC100, AR$10&lt;=$AD100), IF($F100=$M$3, $AD$5, IF($J100="", $AD$4, $J100)), 0)</f>
        <v>0</v>
      </c>
      <c r="AS100" s="315">
        <f t="shared" si="48"/>
        <v>0</v>
      </c>
      <c r="AT100" s="315">
        <f t="shared" si="48"/>
        <v>0</v>
      </c>
      <c r="AU100" s="315">
        <f t="shared" si="48"/>
        <v>0</v>
      </c>
      <c r="AV100" s="315">
        <f t="shared" si="47"/>
        <v>0</v>
      </c>
      <c r="AW100" s="315">
        <f t="shared" si="46"/>
        <v>0</v>
      </c>
      <c r="AX100" s="315">
        <f t="shared" si="46"/>
        <v>0</v>
      </c>
      <c r="AY100" s="315">
        <f t="shared" si="46"/>
        <v>0</v>
      </c>
      <c r="AZ100" s="315">
        <f t="shared" si="46"/>
        <v>0</v>
      </c>
      <c r="BA100" s="315">
        <f t="shared" si="46"/>
        <v>0</v>
      </c>
      <c r="BB100" s="315">
        <f t="shared" si="46"/>
        <v>0</v>
      </c>
      <c r="BC100" s="316">
        <f t="shared" si="46"/>
        <v>0</v>
      </c>
      <c r="BE100" s="39" t="str">
        <f t="shared" si="42"/>
        <v/>
      </c>
      <c r="BF100" s="39" t="str">
        <f t="shared" si="43"/>
        <v/>
      </c>
      <c r="BG100" s="39" t="str">
        <f t="shared" si="44"/>
        <v/>
      </c>
      <c r="BH100" s="315"/>
      <c r="BI100" s="315"/>
      <c r="BJ100" s="315"/>
      <c r="BK100" s="315"/>
      <c r="BL100" s="315"/>
      <c r="BM100" s="315"/>
      <c r="BN100" s="315"/>
      <c r="BO100" s="315"/>
      <c r="BP100" s="315"/>
      <c r="BQ100" s="315"/>
      <c r="BR100" s="315"/>
      <c r="BS100" s="315"/>
      <c r="BT100" s="315"/>
      <c r="BU100" s="315"/>
      <c r="BV100" s="315"/>
      <c r="BW100" s="315"/>
      <c r="BX100" s="315"/>
      <c r="BY100" s="315"/>
      <c r="BZ100" s="315"/>
      <c r="CA100" s="315"/>
      <c r="CB100" s="315"/>
      <c r="CC100" s="315"/>
      <c r="CD100" s="7"/>
    </row>
    <row r="101" spans="1:82" x14ac:dyDescent="0.25">
      <c r="A101" s="14"/>
      <c r="B101" s="460"/>
      <c r="C101" s="461"/>
      <c r="D101" s="461"/>
      <c r="E101" s="462"/>
      <c r="F101" s="463"/>
      <c r="G101" s="14"/>
      <c r="H101" s="106" t="str">
        <f t="shared" si="35"/>
        <v/>
      </c>
      <c r="I101" s="14"/>
      <c r="J101" s="39" t="str">
        <f t="shared" si="36"/>
        <v/>
      </c>
      <c r="K101" s="14"/>
      <c r="M101" s="106" t="str">
        <f t="shared" si="37"/>
        <v/>
      </c>
      <c r="O101" s="127" t="str">
        <f t="shared" si="38"/>
        <v/>
      </c>
      <c r="S101" s="100"/>
      <c r="AC101" s="305" t="str">
        <f t="shared" si="39"/>
        <v/>
      </c>
      <c r="AD101" s="307" t="str">
        <f t="shared" si="40"/>
        <v/>
      </c>
      <c r="AF101" s="314">
        <f t="shared" si="41"/>
        <v>0</v>
      </c>
      <c r="AG101" s="315">
        <f t="shared" ref="AG101:AV116" si="49">IF(AND(AG$9&gt;=$AC101, AG$10&lt;=$AD101), IF($F101=$M$3, $AD$5, IF($J101="", $AD$4, $J101)), 0)</f>
        <v>0</v>
      </c>
      <c r="AH101" s="315">
        <f t="shared" si="49"/>
        <v>0</v>
      </c>
      <c r="AI101" s="315">
        <f t="shared" si="49"/>
        <v>0</v>
      </c>
      <c r="AJ101" s="315">
        <f t="shared" si="49"/>
        <v>0</v>
      </c>
      <c r="AK101" s="315">
        <f t="shared" si="49"/>
        <v>0</v>
      </c>
      <c r="AL101" s="315">
        <f t="shared" si="49"/>
        <v>0</v>
      </c>
      <c r="AM101" s="315">
        <f t="shared" si="49"/>
        <v>0</v>
      </c>
      <c r="AN101" s="315">
        <f t="shared" si="49"/>
        <v>0</v>
      </c>
      <c r="AO101" s="315">
        <f t="shared" si="49"/>
        <v>0</v>
      </c>
      <c r="AP101" s="315">
        <f t="shared" si="49"/>
        <v>0</v>
      </c>
      <c r="AQ101" s="315">
        <f t="shared" si="49"/>
        <v>0</v>
      </c>
      <c r="AR101" s="315">
        <f t="shared" si="48"/>
        <v>0</v>
      </c>
      <c r="AS101" s="315">
        <f t="shared" si="48"/>
        <v>0</v>
      </c>
      <c r="AT101" s="315">
        <f t="shared" si="48"/>
        <v>0</v>
      </c>
      <c r="AU101" s="315">
        <f t="shared" si="48"/>
        <v>0</v>
      </c>
      <c r="AV101" s="315">
        <f t="shared" si="47"/>
        <v>0</v>
      </c>
      <c r="AW101" s="315">
        <f t="shared" si="46"/>
        <v>0</v>
      </c>
      <c r="AX101" s="315">
        <f t="shared" si="46"/>
        <v>0</v>
      </c>
      <c r="AY101" s="315">
        <f t="shared" si="46"/>
        <v>0</v>
      </c>
      <c r="AZ101" s="315">
        <f t="shared" si="46"/>
        <v>0</v>
      </c>
      <c r="BA101" s="315">
        <f t="shared" si="46"/>
        <v>0</v>
      </c>
      <c r="BB101" s="315">
        <f t="shared" si="46"/>
        <v>0</v>
      </c>
      <c r="BC101" s="316">
        <f t="shared" si="46"/>
        <v>0</v>
      </c>
      <c r="BE101" s="39" t="str">
        <f t="shared" si="42"/>
        <v/>
      </c>
      <c r="BF101" s="39" t="str">
        <f t="shared" si="43"/>
        <v/>
      </c>
      <c r="BG101" s="39" t="str">
        <f t="shared" si="44"/>
        <v/>
      </c>
      <c r="BH101" s="315"/>
      <c r="BI101" s="315"/>
      <c r="BJ101" s="315"/>
      <c r="BK101" s="315"/>
      <c r="BL101" s="315"/>
      <c r="BM101" s="315"/>
      <c r="BN101" s="315"/>
      <c r="BO101" s="315"/>
      <c r="BP101" s="315"/>
      <c r="BQ101" s="315"/>
      <c r="BR101" s="315"/>
      <c r="BS101" s="315"/>
      <c r="BT101" s="315"/>
      <c r="BU101" s="315"/>
      <c r="BV101" s="315"/>
      <c r="BW101" s="315"/>
      <c r="BX101" s="315"/>
      <c r="BY101" s="315"/>
      <c r="BZ101" s="315"/>
      <c r="CA101" s="315"/>
      <c r="CB101" s="315"/>
      <c r="CC101" s="315"/>
      <c r="CD101" s="7"/>
    </row>
    <row r="102" spans="1:82" x14ac:dyDescent="0.25">
      <c r="A102" s="14"/>
      <c r="B102" s="460"/>
      <c r="C102" s="461"/>
      <c r="D102" s="461"/>
      <c r="E102" s="462"/>
      <c r="F102" s="463"/>
      <c r="G102" s="14"/>
      <c r="H102" s="106" t="str">
        <f t="shared" si="35"/>
        <v/>
      </c>
      <c r="I102" s="14"/>
      <c r="J102" s="39" t="str">
        <f t="shared" si="36"/>
        <v/>
      </c>
      <c r="K102" s="14"/>
      <c r="M102" s="106" t="str">
        <f t="shared" si="37"/>
        <v/>
      </c>
      <c r="O102" s="127" t="str">
        <f t="shared" si="38"/>
        <v/>
      </c>
      <c r="S102" s="100"/>
      <c r="AC102" s="305" t="str">
        <f t="shared" si="39"/>
        <v/>
      </c>
      <c r="AD102" s="307" t="str">
        <f t="shared" si="40"/>
        <v/>
      </c>
      <c r="AF102" s="314">
        <f t="shared" si="41"/>
        <v>0</v>
      </c>
      <c r="AG102" s="315">
        <f t="shared" si="49"/>
        <v>0</v>
      </c>
      <c r="AH102" s="315">
        <f t="shared" si="49"/>
        <v>0</v>
      </c>
      <c r="AI102" s="315">
        <f t="shared" si="49"/>
        <v>0</v>
      </c>
      <c r="AJ102" s="315">
        <f t="shared" si="49"/>
        <v>0</v>
      </c>
      <c r="AK102" s="315">
        <f t="shared" si="49"/>
        <v>0</v>
      </c>
      <c r="AL102" s="315">
        <f t="shared" si="49"/>
        <v>0</v>
      </c>
      <c r="AM102" s="315">
        <f t="shared" si="49"/>
        <v>0</v>
      </c>
      <c r="AN102" s="315">
        <f t="shared" si="49"/>
        <v>0</v>
      </c>
      <c r="AO102" s="315">
        <f t="shared" si="49"/>
        <v>0</v>
      </c>
      <c r="AP102" s="315">
        <f t="shared" si="49"/>
        <v>0</v>
      </c>
      <c r="AQ102" s="315">
        <f t="shared" si="49"/>
        <v>0</v>
      </c>
      <c r="AR102" s="315">
        <f t="shared" si="48"/>
        <v>0</v>
      </c>
      <c r="AS102" s="315">
        <f t="shared" si="48"/>
        <v>0</v>
      </c>
      <c r="AT102" s="315">
        <f t="shared" si="48"/>
        <v>0</v>
      </c>
      <c r="AU102" s="315">
        <f t="shared" si="48"/>
        <v>0</v>
      </c>
      <c r="AV102" s="315">
        <f t="shared" si="47"/>
        <v>0</v>
      </c>
      <c r="AW102" s="315">
        <f t="shared" si="46"/>
        <v>0</v>
      </c>
      <c r="AX102" s="315">
        <f t="shared" si="46"/>
        <v>0</v>
      </c>
      <c r="AY102" s="315">
        <f t="shared" si="46"/>
        <v>0</v>
      </c>
      <c r="AZ102" s="315">
        <f t="shared" si="46"/>
        <v>0</v>
      </c>
      <c r="BA102" s="315">
        <f t="shared" si="46"/>
        <v>0</v>
      </c>
      <c r="BB102" s="315">
        <f t="shared" si="46"/>
        <v>0</v>
      </c>
      <c r="BC102" s="316">
        <f t="shared" si="46"/>
        <v>0</v>
      </c>
      <c r="BE102" s="39" t="str">
        <f t="shared" si="42"/>
        <v/>
      </c>
      <c r="BF102" s="39" t="str">
        <f t="shared" si="43"/>
        <v/>
      </c>
      <c r="BG102" s="39" t="str">
        <f t="shared" si="44"/>
        <v/>
      </c>
      <c r="BH102" s="315"/>
      <c r="BI102" s="315"/>
      <c r="BJ102" s="315"/>
      <c r="BK102" s="315"/>
      <c r="BL102" s="315"/>
      <c r="BM102" s="315"/>
      <c r="BN102" s="315"/>
      <c r="BO102" s="315"/>
      <c r="BP102" s="315"/>
      <c r="BQ102" s="315"/>
      <c r="BR102" s="315"/>
      <c r="BS102" s="315"/>
      <c r="BT102" s="315"/>
      <c r="BU102" s="315"/>
      <c r="BV102" s="315"/>
      <c r="BW102" s="315"/>
      <c r="BX102" s="315"/>
      <c r="BY102" s="315"/>
      <c r="BZ102" s="315"/>
      <c r="CA102" s="315"/>
      <c r="CB102" s="315"/>
      <c r="CC102" s="315"/>
      <c r="CD102" s="7"/>
    </row>
    <row r="103" spans="1:82" x14ac:dyDescent="0.25">
      <c r="A103" s="14"/>
      <c r="B103" s="460"/>
      <c r="C103" s="461"/>
      <c r="D103" s="461"/>
      <c r="E103" s="462"/>
      <c r="F103" s="463"/>
      <c r="G103" s="14"/>
      <c r="H103" s="106" t="str">
        <f t="shared" si="35"/>
        <v/>
      </c>
      <c r="I103" s="14"/>
      <c r="J103" s="39" t="str">
        <f t="shared" si="36"/>
        <v/>
      </c>
      <c r="K103" s="14"/>
      <c r="M103" s="106" t="str">
        <f t="shared" si="37"/>
        <v/>
      </c>
      <c r="O103" s="127" t="str">
        <f t="shared" si="38"/>
        <v/>
      </c>
      <c r="S103" s="100"/>
      <c r="AC103" s="305" t="str">
        <f t="shared" si="39"/>
        <v/>
      </c>
      <c r="AD103" s="307" t="str">
        <f t="shared" si="40"/>
        <v/>
      </c>
      <c r="AF103" s="314">
        <f t="shared" si="41"/>
        <v>0</v>
      </c>
      <c r="AG103" s="315">
        <f t="shared" si="49"/>
        <v>0</v>
      </c>
      <c r="AH103" s="315">
        <f t="shared" si="49"/>
        <v>0</v>
      </c>
      <c r="AI103" s="315">
        <f t="shared" si="49"/>
        <v>0</v>
      </c>
      <c r="AJ103" s="315">
        <f t="shared" si="49"/>
        <v>0</v>
      </c>
      <c r="AK103" s="315">
        <f t="shared" si="49"/>
        <v>0</v>
      </c>
      <c r="AL103" s="315">
        <f t="shared" si="49"/>
        <v>0</v>
      </c>
      <c r="AM103" s="315">
        <f t="shared" si="49"/>
        <v>0</v>
      </c>
      <c r="AN103" s="315">
        <f t="shared" si="49"/>
        <v>0</v>
      </c>
      <c r="AO103" s="315">
        <f t="shared" si="49"/>
        <v>0</v>
      </c>
      <c r="AP103" s="315">
        <f t="shared" si="49"/>
        <v>0</v>
      </c>
      <c r="AQ103" s="315">
        <f t="shared" si="49"/>
        <v>0</v>
      </c>
      <c r="AR103" s="315">
        <f t="shared" si="48"/>
        <v>0</v>
      </c>
      <c r="AS103" s="315">
        <f t="shared" si="48"/>
        <v>0</v>
      </c>
      <c r="AT103" s="315">
        <f t="shared" si="48"/>
        <v>0</v>
      </c>
      <c r="AU103" s="315">
        <f t="shared" si="48"/>
        <v>0</v>
      </c>
      <c r="AV103" s="315">
        <f t="shared" si="47"/>
        <v>0</v>
      </c>
      <c r="AW103" s="315">
        <f t="shared" si="47"/>
        <v>0</v>
      </c>
      <c r="AX103" s="315">
        <f t="shared" si="47"/>
        <v>0</v>
      </c>
      <c r="AY103" s="315">
        <f t="shared" si="47"/>
        <v>0</v>
      </c>
      <c r="AZ103" s="315">
        <f t="shared" si="47"/>
        <v>0</v>
      </c>
      <c r="BA103" s="315">
        <f t="shared" si="47"/>
        <v>0</v>
      </c>
      <c r="BB103" s="315">
        <f t="shared" si="47"/>
        <v>0</v>
      </c>
      <c r="BC103" s="316">
        <f t="shared" si="47"/>
        <v>0</v>
      </c>
      <c r="BE103" s="39" t="str">
        <f t="shared" si="42"/>
        <v/>
      </c>
      <c r="BF103" s="39" t="str">
        <f t="shared" si="43"/>
        <v/>
      </c>
      <c r="BG103" s="39" t="str">
        <f t="shared" si="44"/>
        <v/>
      </c>
      <c r="BH103" s="315"/>
      <c r="BI103" s="315"/>
      <c r="BJ103" s="315"/>
      <c r="BK103" s="315"/>
      <c r="BL103" s="315"/>
      <c r="BM103" s="315"/>
      <c r="BN103" s="315"/>
      <c r="BO103" s="315"/>
      <c r="BP103" s="315"/>
      <c r="BQ103" s="315"/>
      <c r="BR103" s="315"/>
      <c r="BS103" s="315"/>
      <c r="BT103" s="315"/>
      <c r="BU103" s="315"/>
      <c r="BV103" s="315"/>
      <c r="BW103" s="315"/>
      <c r="BX103" s="315"/>
      <c r="BY103" s="315"/>
      <c r="BZ103" s="315"/>
      <c r="CA103" s="315"/>
      <c r="CB103" s="315"/>
      <c r="CC103" s="315"/>
      <c r="CD103" s="7"/>
    </row>
    <row r="104" spans="1:82" x14ac:dyDescent="0.25">
      <c r="A104" s="14"/>
      <c r="B104" s="460"/>
      <c r="C104" s="461"/>
      <c r="D104" s="461"/>
      <c r="E104" s="462"/>
      <c r="F104" s="463"/>
      <c r="G104" s="14"/>
      <c r="H104" s="106" t="str">
        <f t="shared" si="35"/>
        <v/>
      </c>
      <c r="I104" s="14"/>
      <c r="J104" s="39" t="str">
        <f t="shared" si="36"/>
        <v/>
      </c>
      <c r="K104" s="14"/>
      <c r="M104" s="106" t="str">
        <f t="shared" si="37"/>
        <v/>
      </c>
      <c r="O104" s="127" t="str">
        <f t="shared" si="38"/>
        <v/>
      </c>
      <c r="S104" s="100"/>
      <c r="AC104" s="305" t="str">
        <f t="shared" si="39"/>
        <v/>
      </c>
      <c r="AD104" s="307" t="str">
        <f t="shared" si="40"/>
        <v/>
      </c>
      <c r="AF104" s="314">
        <f t="shared" si="41"/>
        <v>0</v>
      </c>
      <c r="AG104" s="315">
        <f t="shared" si="49"/>
        <v>0</v>
      </c>
      <c r="AH104" s="315">
        <f t="shared" si="49"/>
        <v>0</v>
      </c>
      <c r="AI104" s="315">
        <f t="shared" si="49"/>
        <v>0</v>
      </c>
      <c r="AJ104" s="315">
        <f t="shared" si="49"/>
        <v>0</v>
      </c>
      <c r="AK104" s="315">
        <f t="shared" si="49"/>
        <v>0</v>
      </c>
      <c r="AL104" s="315">
        <f t="shared" si="49"/>
        <v>0</v>
      </c>
      <c r="AM104" s="315">
        <f t="shared" si="49"/>
        <v>0</v>
      </c>
      <c r="AN104" s="315">
        <f t="shared" si="49"/>
        <v>0</v>
      </c>
      <c r="AO104" s="315">
        <f t="shared" si="49"/>
        <v>0</v>
      </c>
      <c r="AP104" s="315">
        <f t="shared" si="49"/>
        <v>0</v>
      </c>
      <c r="AQ104" s="315">
        <f t="shared" si="49"/>
        <v>0</v>
      </c>
      <c r="AR104" s="315">
        <f t="shared" si="48"/>
        <v>0</v>
      </c>
      <c r="AS104" s="315">
        <f t="shared" si="48"/>
        <v>0</v>
      </c>
      <c r="AT104" s="315">
        <f t="shared" si="48"/>
        <v>0</v>
      </c>
      <c r="AU104" s="315">
        <f t="shared" si="48"/>
        <v>0</v>
      </c>
      <c r="AV104" s="315">
        <f t="shared" si="48"/>
        <v>0</v>
      </c>
      <c r="AW104" s="315">
        <f t="shared" si="48"/>
        <v>0</v>
      </c>
      <c r="AX104" s="315">
        <f t="shared" si="48"/>
        <v>0</v>
      </c>
      <c r="AY104" s="315">
        <f t="shared" si="48"/>
        <v>0</v>
      </c>
      <c r="AZ104" s="315">
        <f t="shared" si="48"/>
        <v>0</v>
      </c>
      <c r="BA104" s="315">
        <f t="shared" si="48"/>
        <v>0</v>
      </c>
      <c r="BB104" s="315">
        <f t="shared" si="48"/>
        <v>0</v>
      </c>
      <c r="BC104" s="316">
        <f t="shared" si="48"/>
        <v>0</v>
      </c>
      <c r="BE104" s="39" t="str">
        <f t="shared" si="42"/>
        <v/>
      </c>
      <c r="BF104" s="39" t="str">
        <f t="shared" si="43"/>
        <v/>
      </c>
      <c r="BG104" s="39" t="str">
        <f t="shared" si="44"/>
        <v/>
      </c>
      <c r="BH104" s="315"/>
      <c r="BI104" s="315"/>
      <c r="BJ104" s="315"/>
      <c r="BK104" s="315"/>
      <c r="BL104" s="315"/>
      <c r="BM104" s="315"/>
      <c r="BN104" s="315"/>
      <c r="BO104" s="315"/>
      <c r="BP104" s="315"/>
      <c r="BQ104" s="315"/>
      <c r="BR104" s="315"/>
      <c r="BS104" s="315"/>
      <c r="BT104" s="315"/>
      <c r="BU104" s="315"/>
      <c r="BV104" s="315"/>
      <c r="BW104" s="315"/>
      <c r="BX104" s="315"/>
      <c r="BY104" s="315"/>
      <c r="BZ104" s="315"/>
      <c r="CA104" s="315"/>
      <c r="CB104" s="315"/>
      <c r="CC104" s="315"/>
      <c r="CD104" s="7"/>
    </row>
    <row r="105" spans="1:82" x14ac:dyDescent="0.25">
      <c r="A105" s="14"/>
      <c r="B105" s="460"/>
      <c r="C105" s="461"/>
      <c r="D105" s="461"/>
      <c r="E105" s="462"/>
      <c r="F105" s="463"/>
      <c r="G105" s="14"/>
      <c r="H105" s="106" t="str">
        <f t="shared" si="35"/>
        <v/>
      </c>
      <c r="I105" s="14"/>
      <c r="J105" s="39" t="str">
        <f t="shared" si="36"/>
        <v/>
      </c>
      <c r="K105" s="14"/>
      <c r="M105" s="106" t="str">
        <f t="shared" si="37"/>
        <v/>
      </c>
      <c r="O105" s="127" t="str">
        <f t="shared" si="38"/>
        <v/>
      </c>
      <c r="S105" s="100"/>
      <c r="AC105" s="305" t="str">
        <f t="shared" si="39"/>
        <v/>
      </c>
      <c r="AD105" s="307" t="str">
        <f t="shared" si="40"/>
        <v/>
      </c>
      <c r="AF105" s="314">
        <f t="shared" si="41"/>
        <v>0</v>
      </c>
      <c r="AG105" s="315">
        <f t="shared" si="49"/>
        <v>0</v>
      </c>
      <c r="AH105" s="315">
        <f t="shared" si="49"/>
        <v>0</v>
      </c>
      <c r="AI105" s="315">
        <f t="shared" si="49"/>
        <v>0</v>
      </c>
      <c r="AJ105" s="315">
        <f t="shared" si="49"/>
        <v>0</v>
      </c>
      <c r="AK105" s="315">
        <f t="shared" si="49"/>
        <v>0</v>
      </c>
      <c r="AL105" s="315">
        <f t="shared" si="49"/>
        <v>0</v>
      </c>
      <c r="AM105" s="315">
        <f t="shared" si="49"/>
        <v>0</v>
      </c>
      <c r="AN105" s="315">
        <f t="shared" si="49"/>
        <v>0</v>
      </c>
      <c r="AO105" s="315">
        <f t="shared" si="49"/>
        <v>0</v>
      </c>
      <c r="AP105" s="315">
        <f t="shared" si="49"/>
        <v>0</v>
      </c>
      <c r="AQ105" s="315">
        <f t="shared" si="49"/>
        <v>0</v>
      </c>
      <c r="AR105" s="315">
        <f t="shared" si="48"/>
        <v>0</v>
      </c>
      <c r="AS105" s="315">
        <f t="shared" si="48"/>
        <v>0</v>
      </c>
      <c r="AT105" s="315">
        <f t="shared" si="48"/>
        <v>0</v>
      </c>
      <c r="AU105" s="315">
        <f t="shared" si="48"/>
        <v>0</v>
      </c>
      <c r="AV105" s="315">
        <f t="shared" si="48"/>
        <v>0</v>
      </c>
      <c r="AW105" s="315">
        <f t="shared" si="48"/>
        <v>0</v>
      </c>
      <c r="AX105" s="315">
        <f t="shared" si="48"/>
        <v>0</v>
      </c>
      <c r="AY105" s="315">
        <f t="shared" si="48"/>
        <v>0</v>
      </c>
      <c r="AZ105" s="315">
        <f t="shared" si="48"/>
        <v>0</v>
      </c>
      <c r="BA105" s="315">
        <f t="shared" si="48"/>
        <v>0</v>
      </c>
      <c r="BB105" s="315">
        <f t="shared" si="48"/>
        <v>0</v>
      </c>
      <c r="BC105" s="316">
        <f t="shared" si="48"/>
        <v>0</v>
      </c>
      <c r="BE105" s="39" t="str">
        <f t="shared" si="42"/>
        <v/>
      </c>
      <c r="BF105" s="39" t="str">
        <f t="shared" si="43"/>
        <v/>
      </c>
      <c r="BG105" s="39" t="str">
        <f t="shared" si="44"/>
        <v/>
      </c>
      <c r="BH105" s="315"/>
      <c r="BI105" s="315"/>
      <c r="BJ105" s="315"/>
      <c r="BK105" s="315"/>
      <c r="BL105" s="315"/>
      <c r="BM105" s="315"/>
      <c r="BN105" s="315"/>
      <c r="BO105" s="315"/>
      <c r="BP105" s="315"/>
      <c r="BQ105" s="315"/>
      <c r="BR105" s="315"/>
      <c r="BS105" s="315"/>
      <c r="BT105" s="315"/>
      <c r="BU105" s="315"/>
      <c r="BV105" s="315"/>
      <c r="BW105" s="315"/>
      <c r="BX105" s="315"/>
      <c r="BY105" s="315"/>
      <c r="BZ105" s="315"/>
      <c r="CA105" s="315"/>
      <c r="CB105" s="315"/>
      <c r="CC105" s="315"/>
      <c r="CD105" s="7"/>
    </row>
    <row r="106" spans="1:82" x14ac:dyDescent="0.25">
      <c r="A106" s="14"/>
      <c r="B106" s="460"/>
      <c r="C106" s="461"/>
      <c r="D106" s="461"/>
      <c r="E106" s="462"/>
      <c r="F106" s="463"/>
      <c r="G106" s="14"/>
      <c r="H106" s="106" t="str">
        <f t="shared" si="35"/>
        <v/>
      </c>
      <c r="I106" s="14"/>
      <c r="J106" s="39" t="str">
        <f t="shared" si="36"/>
        <v/>
      </c>
      <c r="K106" s="14"/>
      <c r="M106" s="106" t="str">
        <f t="shared" si="37"/>
        <v/>
      </c>
      <c r="O106" s="127" t="str">
        <f t="shared" si="38"/>
        <v/>
      </c>
      <c r="S106" s="100"/>
      <c r="AC106" s="305" t="str">
        <f t="shared" si="39"/>
        <v/>
      </c>
      <c r="AD106" s="307" t="str">
        <f t="shared" si="40"/>
        <v/>
      </c>
      <c r="AF106" s="314">
        <f t="shared" si="41"/>
        <v>0</v>
      </c>
      <c r="AG106" s="315">
        <f t="shared" si="49"/>
        <v>0</v>
      </c>
      <c r="AH106" s="315">
        <f t="shared" si="49"/>
        <v>0</v>
      </c>
      <c r="AI106" s="315">
        <f t="shared" si="49"/>
        <v>0</v>
      </c>
      <c r="AJ106" s="315">
        <f t="shared" si="49"/>
        <v>0</v>
      </c>
      <c r="AK106" s="315">
        <f t="shared" si="49"/>
        <v>0</v>
      </c>
      <c r="AL106" s="315">
        <f t="shared" si="49"/>
        <v>0</v>
      </c>
      <c r="AM106" s="315">
        <f t="shared" si="49"/>
        <v>0</v>
      </c>
      <c r="AN106" s="315">
        <f t="shared" si="49"/>
        <v>0</v>
      </c>
      <c r="AO106" s="315">
        <f t="shared" si="49"/>
        <v>0</v>
      </c>
      <c r="AP106" s="315">
        <f t="shared" si="49"/>
        <v>0</v>
      </c>
      <c r="AQ106" s="315">
        <f t="shared" si="49"/>
        <v>0</v>
      </c>
      <c r="AR106" s="315">
        <f t="shared" si="48"/>
        <v>0</v>
      </c>
      <c r="AS106" s="315">
        <f t="shared" si="48"/>
        <v>0</v>
      </c>
      <c r="AT106" s="315">
        <f t="shared" si="48"/>
        <v>0</v>
      </c>
      <c r="AU106" s="315">
        <f t="shared" si="48"/>
        <v>0</v>
      </c>
      <c r="AV106" s="315">
        <f t="shared" si="48"/>
        <v>0</v>
      </c>
      <c r="AW106" s="315">
        <f t="shared" si="48"/>
        <v>0</v>
      </c>
      <c r="AX106" s="315">
        <f t="shared" si="48"/>
        <v>0</v>
      </c>
      <c r="AY106" s="315">
        <f t="shared" si="48"/>
        <v>0</v>
      </c>
      <c r="AZ106" s="315">
        <f t="shared" si="48"/>
        <v>0</v>
      </c>
      <c r="BA106" s="315">
        <f t="shared" si="48"/>
        <v>0</v>
      </c>
      <c r="BB106" s="315">
        <f t="shared" si="48"/>
        <v>0</v>
      </c>
      <c r="BC106" s="316">
        <f t="shared" si="48"/>
        <v>0</v>
      </c>
      <c r="BE106" s="39" t="str">
        <f t="shared" si="42"/>
        <v/>
      </c>
      <c r="BF106" s="39" t="str">
        <f t="shared" si="43"/>
        <v/>
      </c>
      <c r="BG106" s="39" t="str">
        <f t="shared" si="44"/>
        <v/>
      </c>
      <c r="BH106" s="315"/>
      <c r="BI106" s="315"/>
      <c r="BJ106" s="315"/>
      <c r="BK106" s="315"/>
      <c r="BL106" s="315"/>
      <c r="BM106" s="315"/>
      <c r="BN106" s="315"/>
      <c r="BO106" s="315"/>
      <c r="BP106" s="315"/>
      <c r="BQ106" s="315"/>
      <c r="BR106" s="315"/>
      <c r="BS106" s="315"/>
      <c r="BT106" s="315"/>
      <c r="BU106" s="315"/>
      <c r="BV106" s="315"/>
      <c r="BW106" s="315"/>
      <c r="BX106" s="315"/>
      <c r="BY106" s="315"/>
      <c r="BZ106" s="315"/>
      <c r="CA106" s="315"/>
      <c r="CB106" s="315"/>
      <c r="CC106" s="315"/>
      <c r="CD106" s="7"/>
    </row>
    <row r="107" spans="1:82" x14ac:dyDescent="0.25">
      <c r="A107" s="14"/>
      <c r="B107" s="460"/>
      <c r="C107" s="461"/>
      <c r="D107" s="461"/>
      <c r="E107" s="462"/>
      <c r="F107" s="463"/>
      <c r="G107" s="14"/>
      <c r="H107" s="106" t="str">
        <f t="shared" si="35"/>
        <v/>
      </c>
      <c r="I107" s="14"/>
      <c r="J107" s="39" t="str">
        <f t="shared" si="36"/>
        <v/>
      </c>
      <c r="K107" s="14"/>
      <c r="M107" s="106" t="str">
        <f t="shared" si="37"/>
        <v/>
      </c>
      <c r="O107" s="127" t="str">
        <f t="shared" si="38"/>
        <v/>
      </c>
      <c r="S107" s="100"/>
      <c r="AC107" s="305" t="str">
        <f t="shared" si="39"/>
        <v/>
      </c>
      <c r="AD107" s="307" t="str">
        <f t="shared" si="40"/>
        <v/>
      </c>
      <c r="AF107" s="314">
        <f t="shared" si="41"/>
        <v>0</v>
      </c>
      <c r="AG107" s="315">
        <f t="shared" si="49"/>
        <v>0</v>
      </c>
      <c r="AH107" s="315">
        <f t="shared" si="49"/>
        <v>0</v>
      </c>
      <c r="AI107" s="315">
        <f t="shared" si="49"/>
        <v>0</v>
      </c>
      <c r="AJ107" s="315">
        <f t="shared" si="49"/>
        <v>0</v>
      </c>
      <c r="AK107" s="315">
        <f t="shared" si="49"/>
        <v>0</v>
      </c>
      <c r="AL107" s="315">
        <f t="shared" si="49"/>
        <v>0</v>
      </c>
      <c r="AM107" s="315">
        <f t="shared" si="49"/>
        <v>0</v>
      </c>
      <c r="AN107" s="315">
        <f t="shared" si="49"/>
        <v>0</v>
      </c>
      <c r="AO107" s="315">
        <f t="shared" si="49"/>
        <v>0</v>
      </c>
      <c r="AP107" s="315">
        <f t="shared" si="49"/>
        <v>0</v>
      </c>
      <c r="AQ107" s="315">
        <f t="shared" si="49"/>
        <v>0</v>
      </c>
      <c r="AR107" s="315">
        <f t="shared" si="48"/>
        <v>0</v>
      </c>
      <c r="AS107" s="315">
        <f t="shared" si="48"/>
        <v>0</v>
      </c>
      <c r="AT107" s="315">
        <f t="shared" si="48"/>
        <v>0</v>
      </c>
      <c r="AU107" s="315">
        <f t="shared" si="48"/>
        <v>0</v>
      </c>
      <c r="AV107" s="315">
        <f t="shared" si="48"/>
        <v>0</v>
      </c>
      <c r="AW107" s="315">
        <f t="shared" si="48"/>
        <v>0</v>
      </c>
      <c r="AX107" s="315">
        <f t="shared" si="48"/>
        <v>0</v>
      </c>
      <c r="AY107" s="315">
        <f t="shared" si="48"/>
        <v>0</v>
      </c>
      <c r="AZ107" s="315">
        <f t="shared" si="48"/>
        <v>0</v>
      </c>
      <c r="BA107" s="315">
        <f t="shared" si="48"/>
        <v>0</v>
      </c>
      <c r="BB107" s="315">
        <f t="shared" si="48"/>
        <v>0</v>
      </c>
      <c r="BC107" s="316">
        <f t="shared" si="48"/>
        <v>0</v>
      </c>
      <c r="BE107" s="39" t="str">
        <f t="shared" si="42"/>
        <v/>
      </c>
      <c r="BF107" s="39" t="str">
        <f t="shared" si="43"/>
        <v/>
      </c>
      <c r="BG107" s="39" t="str">
        <f t="shared" si="44"/>
        <v/>
      </c>
      <c r="BH107" s="315"/>
      <c r="BI107" s="315"/>
      <c r="BJ107" s="315"/>
      <c r="BK107" s="315"/>
      <c r="BL107" s="315"/>
      <c r="BM107" s="315"/>
      <c r="BN107" s="315"/>
      <c r="BO107" s="315"/>
      <c r="BP107" s="315"/>
      <c r="BQ107" s="315"/>
      <c r="BR107" s="315"/>
      <c r="BS107" s="315"/>
      <c r="BT107" s="315"/>
      <c r="BU107" s="315"/>
      <c r="BV107" s="315"/>
      <c r="BW107" s="315"/>
      <c r="BX107" s="315"/>
      <c r="BY107" s="315"/>
      <c r="BZ107" s="315"/>
      <c r="CA107" s="315"/>
      <c r="CB107" s="315"/>
      <c r="CC107" s="315"/>
      <c r="CD107" s="7"/>
    </row>
    <row r="108" spans="1:82" x14ac:dyDescent="0.25">
      <c r="A108" s="14"/>
      <c r="B108" s="460"/>
      <c r="C108" s="461"/>
      <c r="D108" s="461"/>
      <c r="E108" s="462"/>
      <c r="F108" s="463"/>
      <c r="G108" s="14"/>
      <c r="H108" s="106" t="str">
        <f t="shared" si="35"/>
        <v/>
      </c>
      <c r="I108" s="14"/>
      <c r="J108" s="39" t="str">
        <f t="shared" si="36"/>
        <v/>
      </c>
      <c r="K108" s="14"/>
      <c r="M108" s="106" t="str">
        <f t="shared" si="37"/>
        <v/>
      </c>
      <c r="O108" s="127" t="str">
        <f t="shared" si="38"/>
        <v/>
      </c>
      <c r="S108" s="100"/>
      <c r="AC108" s="305" t="str">
        <f t="shared" si="39"/>
        <v/>
      </c>
      <c r="AD108" s="307" t="str">
        <f t="shared" si="40"/>
        <v/>
      </c>
      <c r="AF108" s="314">
        <f t="shared" si="41"/>
        <v>0</v>
      </c>
      <c r="AG108" s="315">
        <f t="shared" si="49"/>
        <v>0</v>
      </c>
      <c r="AH108" s="315">
        <f t="shared" si="49"/>
        <v>0</v>
      </c>
      <c r="AI108" s="315">
        <f t="shared" si="49"/>
        <v>0</v>
      </c>
      <c r="AJ108" s="315">
        <f t="shared" si="49"/>
        <v>0</v>
      </c>
      <c r="AK108" s="315">
        <f t="shared" si="49"/>
        <v>0</v>
      </c>
      <c r="AL108" s="315">
        <f t="shared" si="49"/>
        <v>0</v>
      </c>
      <c r="AM108" s="315">
        <f t="shared" si="49"/>
        <v>0</v>
      </c>
      <c r="AN108" s="315">
        <f t="shared" si="49"/>
        <v>0</v>
      </c>
      <c r="AO108" s="315">
        <f t="shared" si="49"/>
        <v>0</v>
      </c>
      <c r="AP108" s="315">
        <f t="shared" si="49"/>
        <v>0</v>
      </c>
      <c r="AQ108" s="315">
        <f t="shared" si="49"/>
        <v>0</v>
      </c>
      <c r="AR108" s="315">
        <f t="shared" si="48"/>
        <v>0</v>
      </c>
      <c r="AS108" s="315">
        <f t="shared" si="48"/>
        <v>0</v>
      </c>
      <c r="AT108" s="315">
        <f t="shared" si="48"/>
        <v>0</v>
      </c>
      <c r="AU108" s="315">
        <f t="shared" si="48"/>
        <v>0</v>
      </c>
      <c r="AV108" s="315">
        <f t="shared" si="48"/>
        <v>0</v>
      </c>
      <c r="AW108" s="315">
        <f t="shared" si="48"/>
        <v>0</v>
      </c>
      <c r="AX108" s="315">
        <f t="shared" si="48"/>
        <v>0</v>
      </c>
      <c r="AY108" s="315">
        <f t="shared" si="48"/>
        <v>0</v>
      </c>
      <c r="AZ108" s="315">
        <f t="shared" si="48"/>
        <v>0</v>
      </c>
      <c r="BA108" s="315">
        <f t="shared" si="48"/>
        <v>0</v>
      </c>
      <c r="BB108" s="315">
        <f t="shared" si="48"/>
        <v>0</v>
      </c>
      <c r="BC108" s="316">
        <f t="shared" si="48"/>
        <v>0</v>
      </c>
      <c r="BE108" s="39" t="str">
        <f t="shared" si="42"/>
        <v/>
      </c>
      <c r="BF108" s="39" t="str">
        <f t="shared" si="43"/>
        <v/>
      </c>
      <c r="BG108" s="39" t="str">
        <f t="shared" si="44"/>
        <v/>
      </c>
      <c r="BH108" s="315"/>
      <c r="BI108" s="315"/>
      <c r="BJ108" s="315"/>
      <c r="BK108" s="315"/>
      <c r="BL108" s="315"/>
      <c r="BM108" s="315"/>
      <c r="BN108" s="315"/>
      <c r="BO108" s="315"/>
      <c r="BP108" s="315"/>
      <c r="BQ108" s="315"/>
      <c r="BR108" s="315"/>
      <c r="BS108" s="315"/>
      <c r="BT108" s="315"/>
      <c r="BU108" s="315"/>
      <c r="BV108" s="315"/>
      <c r="BW108" s="315"/>
      <c r="BX108" s="315"/>
      <c r="BY108" s="315"/>
      <c r="BZ108" s="315"/>
      <c r="CA108" s="315"/>
      <c r="CB108" s="315"/>
      <c r="CC108" s="315"/>
      <c r="CD108" s="7"/>
    </row>
    <row r="109" spans="1:82" x14ac:dyDescent="0.25">
      <c r="A109" s="14"/>
      <c r="B109" s="460"/>
      <c r="C109" s="461"/>
      <c r="D109" s="461"/>
      <c r="E109" s="462"/>
      <c r="F109" s="463"/>
      <c r="G109" s="14"/>
      <c r="H109" s="106" t="str">
        <f t="shared" si="35"/>
        <v/>
      </c>
      <c r="I109" s="14"/>
      <c r="J109" s="39" t="str">
        <f t="shared" si="36"/>
        <v/>
      </c>
      <c r="K109" s="14"/>
      <c r="M109" s="106" t="str">
        <f t="shared" si="37"/>
        <v/>
      </c>
      <c r="O109" s="127" t="str">
        <f t="shared" si="38"/>
        <v/>
      </c>
      <c r="S109" s="100"/>
      <c r="AC109" s="305" t="str">
        <f t="shared" si="39"/>
        <v/>
      </c>
      <c r="AD109" s="307" t="str">
        <f t="shared" si="40"/>
        <v/>
      </c>
      <c r="AF109" s="314">
        <f t="shared" si="41"/>
        <v>0</v>
      </c>
      <c r="AG109" s="315">
        <f t="shared" si="49"/>
        <v>0</v>
      </c>
      <c r="AH109" s="315">
        <f t="shared" si="49"/>
        <v>0</v>
      </c>
      <c r="AI109" s="315">
        <f t="shared" si="49"/>
        <v>0</v>
      </c>
      <c r="AJ109" s="315">
        <f t="shared" si="49"/>
        <v>0</v>
      </c>
      <c r="AK109" s="315">
        <f t="shared" si="49"/>
        <v>0</v>
      </c>
      <c r="AL109" s="315">
        <f t="shared" si="49"/>
        <v>0</v>
      </c>
      <c r="AM109" s="315">
        <f t="shared" si="49"/>
        <v>0</v>
      </c>
      <c r="AN109" s="315">
        <f t="shared" si="49"/>
        <v>0</v>
      </c>
      <c r="AO109" s="315">
        <f t="shared" si="49"/>
        <v>0</v>
      </c>
      <c r="AP109" s="315">
        <f t="shared" si="49"/>
        <v>0</v>
      </c>
      <c r="AQ109" s="315">
        <f t="shared" si="49"/>
        <v>0</v>
      </c>
      <c r="AR109" s="315">
        <f t="shared" si="48"/>
        <v>0</v>
      </c>
      <c r="AS109" s="315">
        <f t="shared" si="48"/>
        <v>0</v>
      </c>
      <c r="AT109" s="315">
        <f t="shared" si="48"/>
        <v>0</v>
      </c>
      <c r="AU109" s="315">
        <f t="shared" si="48"/>
        <v>0</v>
      </c>
      <c r="AV109" s="315">
        <f t="shared" si="48"/>
        <v>0</v>
      </c>
      <c r="AW109" s="315">
        <f t="shared" si="48"/>
        <v>0</v>
      </c>
      <c r="AX109" s="315">
        <f t="shared" si="48"/>
        <v>0</v>
      </c>
      <c r="AY109" s="315">
        <f t="shared" si="48"/>
        <v>0</v>
      </c>
      <c r="AZ109" s="315">
        <f t="shared" si="48"/>
        <v>0</v>
      </c>
      <c r="BA109" s="315">
        <f t="shared" si="48"/>
        <v>0</v>
      </c>
      <c r="BB109" s="315">
        <f t="shared" si="48"/>
        <v>0</v>
      </c>
      <c r="BC109" s="316">
        <f t="shared" si="48"/>
        <v>0</v>
      </c>
      <c r="BE109" s="39" t="str">
        <f t="shared" si="42"/>
        <v/>
      </c>
      <c r="BF109" s="39" t="str">
        <f t="shared" si="43"/>
        <v/>
      </c>
      <c r="BG109" s="39" t="str">
        <f t="shared" si="44"/>
        <v/>
      </c>
      <c r="BH109" s="315"/>
      <c r="BI109" s="315"/>
      <c r="BJ109" s="315"/>
      <c r="BK109" s="315"/>
      <c r="BL109" s="315"/>
      <c r="BM109" s="315"/>
      <c r="BN109" s="315"/>
      <c r="BO109" s="315"/>
      <c r="BP109" s="315"/>
      <c r="BQ109" s="315"/>
      <c r="BR109" s="315"/>
      <c r="BS109" s="315"/>
      <c r="BT109" s="315"/>
      <c r="BU109" s="315"/>
      <c r="BV109" s="315"/>
      <c r="BW109" s="315"/>
      <c r="BX109" s="315"/>
      <c r="BY109" s="315"/>
      <c r="BZ109" s="315"/>
      <c r="CA109" s="315"/>
      <c r="CB109" s="315"/>
      <c r="CC109" s="315"/>
      <c r="CD109" s="7"/>
    </row>
    <row r="110" spans="1:82" x14ac:dyDescent="0.25">
      <c r="A110" s="14"/>
      <c r="B110" s="460"/>
      <c r="C110" s="461"/>
      <c r="D110" s="461"/>
      <c r="E110" s="462"/>
      <c r="F110" s="463"/>
      <c r="G110" s="14"/>
      <c r="H110" s="106" t="str">
        <f t="shared" si="35"/>
        <v/>
      </c>
      <c r="I110" s="14"/>
      <c r="J110" s="39" t="str">
        <f t="shared" si="36"/>
        <v/>
      </c>
      <c r="K110" s="14"/>
      <c r="M110" s="106" t="str">
        <f t="shared" si="37"/>
        <v/>
      </c>
      <c r="O110" s="127" t="str">
        <f t="shared" si="38"/>
        <v/>
      </c>
      <c r="S110" s="100"/>
      <c r="AC110" s="305" t="str">
        <f t="shared" si="39"/>
        <v/>
      </c>
      <c r="AD110" s="307" t="str">
        <f t="shared" si="40"/>
        <v/>
      </c>
      <c r="AF110" s="314">
        <f t="shared" si="41"/>
        <v>0</v>
      </c>
      <c r="AG110" s="315">
        <f t="shared" si="49"/>
        <v>0</v>
      </c>
      <c r="AH110" s="315">
        <f t="shared" si="49"/>
        <v>0</v>
      </c>
      <c r="AI110" s="315">
        <f t="shared" si="49"/>
        <v>0</v>
      </c>
      <c r="AJ110" s="315">
        <f t="shared" si="49"/>
        <v>0</v>
      </c>
      <c r="AK110" s="315">
        <f t="shared" si="49"/>
        <v>0</v>
      </c>
      <c r="AL110" s="315">
        <f t="shared" si="49"/>
        <v>0</v>
      </c>
      <c r="AM110" s="315">
        <f t="shared" si="49"/>
        <v>0</v>
      </c>
      <c r="AN110" s="315">
        <f t="shared" si="49"/>
        <v>0</v>
      </c>
      <c r="AO110" s="315">
        <f t="shared" si="49"/>
        <v>0</v>
      </c>
      <c r="AP110" s="315">
        <f t="shared" si="49"/>
        <v>0</v>
      </c>
      <c r="AQ110" s="315">
        <f t="shared" si="49"/>
        <v>0</v>
      </c>
      <c r="AR110" s="315">
        <f t="shared" si="48"/>
        <v>0</v>
      </c>
      <c r="AS110" s="315">
        <f t="shared" si="48"/>
        <v>0</v>
      </c>
      <c r="AT110" s="315">
        <f t="shared" si="48"/>
        <v>0</v>
      </c>
      <c r="AU110" s="315">
        <f t="shared" si="48"/>
        <v>0</v>
      </c>
      <c r="AV110" s="315">
        <f t="shared" si="48"/>
        <v>0</v>
      </c>
      <c r="AW110" s="315">
        <f t="shared" si="48"/>
        <v>0</v>
      </c>
      <c r="AX110" s="315">
        <f t="shared" si="48"/>
        <v>0</v>
      </c>
      <c r="AY110" s="315">
        <f t="shared" si="48"/>
        <v>0</v>
      </c>
      <c r="AZ110" s="315">
        <f t="shared" si="48"/>
        <v>0</v>
      </c>
      <c r="BA110" s="315">
        <f t="shared" si="48"/>
        <v>0</v>
      </c>
      <c r="BB110" s="315">
        <f t="shared" si="48"/>
        <v>0</v>
      </c>
      <c r="BC110" s="316">
        <f t="shared" si="48"/>
        <v>0</v>
      </c>
      <c r="BE110" s="39" t="str">
        <f t="shared" si="42"/>
        <v/>
      </c>
      <c r="BF110" s="39" t="str">
        <f t="shared" si="43"/>
        <v/>
      </c>
      <c r="BG110" s="39" t="str">
        <f t="shared" si="44"/>
        <v/>
      </c>
      <c r="BH110" s="315"/>
      <c r="BI110" s="315"/>
      <c r="BJ110" s="315"/>
      <c r="BK110" s="315"/>
      <c r="BL110" s="315"/>
      <c r="BM110" s="315"/>
      <c r="BN110" s="315"/>
      <c r="BO110" s="315"/>
      <c r="BP110" s="315"/>
      <c r="BQ110" s="315"/>
      <c r="BR110" s="315"/>
      <c r="BS110" s="315"/>
      <c r="BT110" s="315"/>
      <c r="BU110" s="315"/>
      <c r="BV110" s="315"/>
      <c r="BW110" s="315"/>
      <c r="BX110" s="315"/>
      <c r="BY110" s="315"/>
      <c r="BZ110" s="315"/>
      <c r="CA110" s="315"/>
      <c r="CB110" s="315"/>
      <c r="CC110" s="315"/>
      <c r="CD110" s="7"/>
    </row>
    <row r="111" spans="1:82" x14ac:dyDescent="0.25">
      <c r="A111" s="14"/>
      <c r="B111" s="460"/>
      <c r="C111" s="461"/>
      <c r="D111" s="461"/>
      <c r="E111" s="462"/>
      <c r="F111" s="463"/>
      <c r="G111" s="14"/>
      <c r="H111" s="106" t="str">
        <f t="shared" si="35"/>
        <v/>
      </c>
      <c r="I111" s="14"/>
      <c r="J111" s="39" t="str">
        <f t="shared" si="36"/>
        <v/>
      </c>
      <c r="K111" s="14"/>
      <c r="M111" s="106" t="str">
        <f t="shared" si="37"/>
        <v/>
      </c>
      <c r="O111" s="127" t="str">
        <f t="shared" si="38"/>
        <v/>
      </c>
      <c r="S111" s="100"/>
      <c r="AC111" s="305" t="str">
        <f t="shared" si="39"/>
        <v/>
      </c>
      <c r="AD111" s="307" t="str">
        <f t="shared" si="40"/>
        <v/>
      </c>
      <c r="AF111" s="314">
        <f t="shared" si="41"/>
        <v>0</v>
      </c>
      <c r="AG111" s="315">
        <f t="shared" si="49"/>
        <v>0</v>
      </c>
      <c r="AH111" s="315">
        <f t="shared" si="49"/>
        <v>0</v>
      </c>
      <c r="AI111" s="315">
        <f t="shared" si="49"/>
        <v>0</v>
      </c>
      <c r="AJ111" s="315">
        <f t="shared" si="49"/>
        <v>0</v>
      </c>
      <c r="AK111" s="315">
        <f t="shared" si="49"/>
        <v>0</v>
      </c>
      <c r="AL111" s="315">
        <f t="shared" si="49"/>
        <v>0</v>
      </c>
      <c r="AM111" s="315">
        <f t="shared" si="49"/>
        <v>0</v>
      </c>
      <c r="AN111" s="315">
        <f t="shared" si="49"/>
        <v>0</v>
      </c>
      <c r="AO111" s="315">
        <f t="shared" si="49"/>
        <v>0</v>
      </c>
      <c r="AP111" s="315">
        <f t="shared" si="49"/>
        <v>0</v>
      </c>
      <c r="AQ111" s="315">
        <f t="shared" si="49"/>
        <v>0</v>
      </c>
      <c r="AR111" s="315">
        <f t="shared" si="48"/>
        <v>0</v>
      </c>
      <c r="AS111" s="315">
        <f t="shared" si="48"/>
        <v>0</v>
      </c>
      <c r="AT111" s="315">
        <f t="shared" si="48"/>
        <v>0</v>
      </c>
      <c r="AU111" s="315">
        <f t="shared" si="48"/>
        <v>0</v>
      </c>
      <c r="AV111" s="315">
        <f t="shared" si="48"/>
        <v>0</v>
      </c>
      <c r="AW111" s="315">
        <f t="shared" si="48"/>
        <v>0</v>
      </c>
      <c r="AX111" s="315">
        <f t="shared" si="48"/>
        <v>0</v>
      </c>
      <c r="AY111" s="315">
        <f t="shared" si="48"/>
        <v>0</v>
      </c>
      <c r="AZ111" s="315">
        <f t="shared" si="48"/>
        <v>0</v>
      </c>
      <c r="BA111" s="315">
        <f t="shared" si="48"/>
        <v>0</v>
      </c>
      <c r="BB111" s="315">
        <f t="shared" si="48"/>
        <v>0</v>
      </c>
      <c r="BC111" s="316">
        <f t="shared" si="48"/>
        <v>0</v>
      </c>
      <c r="BE111" s="39" t="str">
        <f t="shared" si="42"/>
        <v/>
      </c>
      <c r="BF111" s="39" t="str">
        <f t="shared" si="43"/>
        <v/>
      </c>
      <c r="BG111" s="39" t="str">
        <f t="shared" si="44"/>
        <v/>
      </c>
      <c r="BH111" s="315"/>
      <c r="BI111" s="315"/>
      <c r="BJ111" s="315"/>
      <c r="BK111" s="315"/>
      <c r="BL111" s="315"/>
      <c r="BM111" s="315"/>
      <c r="BN111" s="315"/>
      <c r="BO111" s="315"/>
      <c r="BP111" s="315"/>
      <c r="BQ111" s="315"/>
      <c r="BR111" s="315"/>
      <c r="BS111" s="315"/>
      <c r="BT111" s="315"/>
      <c r="BU111" s="315"/>
      <c r="BV111" s="315"/>
      <c r="BW111" s="315"/>
      <c r="BX111" s="315"/>
      <c r="BY111" s="315"/>
      <c r="BZ111" s="315"/>
      <c r="CA111" s="315"/>
      <c r="CB111" s="315"/>
      <c r="CC111" s="315"/>
      <c r="CD111" s="7"/>
    </row>
    <row r="112" spans="1:82" x14ac:dyDescent="0.25">
      <c r="A112" s="14"/>
      <c r="B112" s="460"/>
      <c r="C112" s="461"/>
      <c r="D112" s="461"/>
      <c r="E112" s="462"/>
      <c r="F112" s="463"/>
      <c r="G112" s="14"/>
      <c r="H112" s="106" t="str">
        <f t="shared" si="35"/>
        <v/>
      </c>
      <c r="I112" s="14"/>
      <c r="J112" s="39" t="str">
        <f t="shared" si="36"/>
        <v/>
      </c>
      <c r="K112" s="14"/>
      <c r="M112" s="106" t="str">
        <f t="shared" si="37"/>
        <v/>
      </c>
      <c r="O112" s="127" t="str">
        <f t="shared" si="38"/>
        <v/>
      </c>
      <c r="S112" s="100"/>
      <c r="AC112" s="305" t="str">
        <f t="shared" si="39"/>
        <v/>
      </c>
      <c r="AD112" s="307" t="str">
        <f t="shared" si="40"/>
        <v/>
      </c>
      <c r="AF112" s="314">
        <f t="shared" si="41"/>
        <v>0</v>
      </c>
      <c r="AG112" s="315">
        <f t="shared" si="49"/>
        <v>0</v>
      </c>
      <c r="AH112" s="315">
        <f t="shared" si="49"/>
        <v>0</v>
      </c>
      <c r="AI112" s="315">
        <f t="shared" si="49"/>
        <v>0</v>
      </c>
      <c r="AJ112" s="315">
        <f t="shared" si="49"/>
        <v>0</v>
      </c>
      <c r="AK112" s="315">
        <f t="shared" si="49"/>
        <v>0</v>
      </c>
      <c r="AL112" s="315">
        <f t="shared" si="49"/>
        <v>0</v>
      </c>
      <c r="AM112" s="315">
        <f t="shared" si="49"/>
        <v>0</v>
      </c>
      <c r="AN112" s="315">
        <f t="shared" si="49"/>
        <v>0</v>
      </c>
      <c r="AO112" s="315">
        <f t="shared" si="49"/>
        <v>0</v>
      </c>
      <c r="AP112" s="315">
        <f t="shared" si="49"/>
        <v>0</v>
      </c>
      <c r="AQ112" s="315">
        <f t="shared" si="49"/>
        <v>0</v>
      </c>
      <c r="AR112" s="315">
        <f t="shared" si="48"/>
        <v>0</v>
      </c>
      <c r="AS112" s="315">
        <f t="shared" si="48"/>
        <v>0</v>
      </c>
      <c r="AT112" s="315">
        <f t="shared" si="48"/>
        <v>0</v>
      </c>
      <c r="AU112" s="315">
        <f t="shared" si="48"/>
        <v>0</v>
      </c>
      <c r="AV112" s="315">
        <f t="shared" si="48"/>
        <v>0</v>
      </c>
      <c r="AW112" s="315">
        <f t="shared" si="48"/>
        <v>0</v>
      </c>
      <c r="AX112" s="315">
        <f t="shared" si="48"/>
        <v>0</v>
      </c>
      <c r="AY112" s="315">
        <f t="shared" si="48"/>
        <v>0</v>
      </c>
      <c r="AZ112" s="315">
        <f t="shared" si="48"/>
        <v>0</v>
      </c>
      <c r="BA112" s="315">
        <f t="shared" si="48"/>
        <v>0</v>
      </c>
      <c r="BB112" s="315">
        <f t="shared" si="48"/>
        <v>0</v>
      </c>
      <c r="BC112" s="316">
        <f t="shared" si="48"/>
        <v>0</v>
      </c>
      <c r="BE112" s="39" t="str">
        <f t="shared" si="42"/>
        <v/>
      </c>
      <c r="BF112" s="39" t="str">
        <f t="shared" si="43"/>
        <v/>
      </c>
      <c r="BG112" s="39" t="str">
        <f t="shared" si="44"/>
        <v/>
      </c>
      <c r="BH112" s="315"/>
      <c r="BI112" s="315"/>
      <c r="BJ112" s="315"/>
      <c r="BK112" s="315"/>
      <c r="BL112" s="315"/>
      <c r="BM112" s="315"/>
      <c r="BN112" s="315"/>
      <c r="BO112" s="315"/>
      <c r="BP112" s="315"/>
      <c r="BQ112" s="315"/>
      <c r="BR112" s="315"/>
      <c r="BS112" s="315"/>
      <c r="BT112" s="315"/>
      <c r="BU112" s="315"/>
      <c r="BV112" s="315"/>
      <c r="BW112" s="315"/>
      <c r="BX112" s="315"/>
      <c r="BY112" s="315"/>
      <c r="BZ112" s="315"/>
      <c r="CA112" s="315"/>
      <c r="CB112" s="315"/>
      <c r="CC112" s="315"/>
      <c r="CD112" s="7"/>
    </row>
    <row r="113" spans="1:82" x14ac:dyDescent="0.25">
      <c r="A113" s="14"/>
      <c r="B113" s="460"/>
      <c r="C113" s="461"/>
      <c r="D113" s="461"/>
      <c r="E113" s="462"/>
      <c r="F113" s="463"/>
      <c r="G113" s="14"/>
      <c r="H113" s="106" t="str">
        <f t="shared" si="35"/>
        <v/>
      </c>
      <c r="I113" s="14"/>
      <c r="J113" s="39" t="str">
        <f t="shared" si="36"/>
        <v/>
      </c>
      <c r="K113" s="14"/>
      <c r="M113" s="106" t="str">
        <f t="shared" si="37"/>
        <v/>
      </c>
      <c r="O113" s="127" t="str">
        <f t="shared" si="38"/>
        <v/>
      </c>
      <c r="S113" s="100"/>
      <c r="AC113" s="305" t="str">
        <f t="shared" si="39"/>
        <v/>
      </c>
      <c r="AD113" s="307" t="str">
        <f t="shared" si="40"/>
        <v/>
      </c>
      <c r="AF113" s="314">
        <f t="shared" si="41"/>
        <v>0</v>
      </c>
      <c r="AG113" s="315">
        <f t="shared" si="49"/>
        <v>0</v>
      </c>
      <c r="AH113" s="315">
        <f t="shared" si="49"/>
        <v>0</v>
      </c>
      <c r="AI113" s="315">
        <f t="shared" si="49"/>
        <v>0</v>
      </c>
      <c r="AJ113" s="315">
        <f t="shared" si="49"/>
        <v>0</v>
      </c>
      <c r="AK113" s="315">
        <f t="shared" si="49"/>
        <v>0</v>
      </c>
      <c r="AL113" s="315">
        <f t="shared" si="49"/>
        <v>0</v>
      </c>
      <c r="AM113" s="315">
        <f t="shared" si="49"/>
        <v>0</v>
      </c>
      <c r="AN113" s="315">
        <f t="shared" si="49"/>
        <v>0</v>
      </c>
      <c r="AO113" s="315">
        <f t="shared" si="49"/>
        <v>0</v>
      </c>
      <c r="AP113" s="315">
        <f t="shared" si="49"/>
        <v>0</v>
      </c>
      <c r="AQ113" s="315">
        <f t="shared" si="49"/>
        <v>0</v>
      </c>
      <c r="AR113" s="315">
        <f t="shared" si="48"/>
        <v>0</v>
      </c>
      <c r="AS113" s="315">
        <f t="shared" si="48"/>
        <v>0</v>
      </c>
      <c r="AT113" s="315">
        <f t="shared" si="48"/>
        <v>0</v>
      </c>
      <c r="AU113" s="315">
        <f t="shared" si="48"/>
        <v>0</v>
      </c>
      <c r="AV113" s="315">
        <f t="shared" si="48"/>
        <v>0</v>
      </c>
      <c r="AW113" s="315">
        <f t="shared" si="48"/>
        <v>0</v>
      </c>
      <c r="AX113" s="315">
        <f t="shared" si="48"/>
        <v>0</v>
      </c>
      <c r="AY113" s="315">
        <f t="shared" si="48"/>
        <v>0</v>
      </c>
      <c r="AZ113" s="315">
        <f t="shared" si="48"/>
        <v>0</v>
      </c>
      <c r="BA113" s="315">
        <f t="shared" si="48"/>
        <v>0</v>
      </c>
      <c r="BB113" s="315">
        <f t="shared" si="48"/>
        <v>0</v>
      </c>
      <c r="BC113" s="316">
        <f t="shared" si="48"/>
        <v>0</v>
      </c>
      <c r="BE113" s="39" t="str">
        <f t="shared" si="42"/>
        <v/>
      </c>
      <c r="BF113" s="39" t="str">
        <f t="shared" si="43"/>
        <v/>
      </c>
      <c r="BG113" s="39" t="str">
        <f t="shared" si="44"/>
        <v/>
      </c>
      <c r="BH113" s="315"/>
      <c r="BI113" s="315"/>
      <c r="BJ113" s="315"/>
      <c r="BK113" s="315"/>
      <c r="BL113" s="315"/>
      <c r="BM113" s="315"/>
      <c r="BN113" s="315"/>
      <c r="BO113" s="315"/>
      <c r="BP113" s="315"/>
      <c r="BQ113" s="315"/>
      <c r="BR113" s="315"/>
      <c r="BS113" s="315"/>
      <c r="BT113" s="315"/>
      <c r="BU113" s="315"/>
      <c r="BV113" s="315"/>
      <c r="BW113" s="315"/>
      <c r="BX113" s="315"/>
      <c r="BY113" s="315"/>
      <c r="BZ113" s="315"/>
      <c r="CA113" s="315"/>
      <c r="CB113" s="315"/>
      <c r="CC113" s="315"/>
      <c r="CD113" s="7"/>
    </row>
    <row r="114" spans="1:82" x14ac:dyDescent="0.25">
      <c r="A114" s="14"/>
      <c r="B114" s="460"/>
      <c r="C114" s="461"/>
      <c r="D114" s="461"/>
      <c r="E114" s="462"/>
      <c r="F114" s="463"/>
      <c r="G114" s="14"/>
      <c r="H114" s="106" t="str">
        <f t="shared" si="35"/>
        <v/>
      </c>
      <c r="I114" s="14"/>
      <c r="J114" s="39" t="str">
        <f t="shared" si="36"/>
        <v/>
      </c>
      <c r="K114" s="14"/>
      <c r="M114" s="106" t="str">
        <f t="shared" si="37"/>
        <v/>
      </c>
      <c r="O114" s="127" t="str">
        <f t="shared" si="38"/>
        <v/>
      </c>
      <c r="S114" s="100"/>
      <c r="AC114" s="305" t="str">
        <f t="shared" si="39"/>
        <v/>
      </c>
      <c r="AD114" s="307" t="str">
        <f t="shared" si="40"/>
        <v/>
      </c>
      <c r="AF114" s="314">
        <f t="shared" si="41"/>
        <v>0</v>
      </c>
      <c r="AG114" s="315">
        <f t="shared" si="49"/>
        <v>0</v>
      </c>
      <c r="AH114" s="315">
        <f t="shared" si="49"/>
        <v>0</v>
      </c>
      <c r="AI114" s="315">
        <f t="shared" si="49"/>
        <v>0</v>
      </c>
      <c r="AJ114" s="315">
        <f t="shared" si="49"/>
        <v>0</v>
      </c>
      <c r="AK114" s="315">
        <f t="shared" si="49"/>
        <v>0</v>
      </c>
      <c r="AL114" s="315">
        <f t="shared" si="49"/>
        <v>0</v>
      </c>
      <c r="AM114" s="315">
        <f t="shared" si="49"/>
        <v>0</v>
      </c>
      <c r="AN114" s="315">
        <f t="shared" si="49"/>
        <v>0</v>
      </c>
      <c r="AO114" s="315">
        <f t="shared" si="49"/>
        <v>0</v>
      </c>
      <c r="AP114" s="315">
        <f t="shared" si="49"/>
        <v>0</v>
      </c>
      <c r="AQ114" s="315">
        <f t="shared" si="49"/>
        <v>0</v>
      </c>
      <c r="AR114" s="315">
        <f t="shared" si="48"/>
        <v>0</v>
      </c>
      <c r="AS114" s="315">
        <f t="shared" si="48"/>
        <v>0</v>
      </c>
      <c r="AT114" s="315">
        <f t="shared" si="48"/>
        <v>0</v>
      </c>
      <c r="AU114" s="315">
        <f t="shared" si="48"/>
        <v>0</v>
      </c>
      <c r="AV114" s="315">
        <f t="shared" si="48"/>
        <v>0</v>
      </c>
      <c r="AW114" s="315">
        <f t="shared" si="48"/>
        <v>0</v>
      </c>
      <c r="AX114" s="315">
        <f t="shared" si="48"/>
        <v>0</v>
      </c>
      <c r="AY114" s="315">
        <f t="shared" si="48"/>
        <v>0</v>
      </c>
      <c r="AZ114" s="315">
        <f t="shared" si="48"/>
        <v>0</v>
      </c>
      <c r="BA114" s="315">
        <f t="shared" si="48"/>
        <v>0</v>
      </c>
      <c r="BB114" s="315">
        <f t="shared" si="48"/>
        <v>0</v>
      </c>
      <c r="BC114" s="316">
        <f t="shared" si="48"/>
        <v>0</v>
      </c>
      <c r="BE114" s="39" t="str">
        <f t="shared" si="42"/>
        <v/>
      </c>
      <c r="BF114" s="39" t="str">
        <f t="shared" si="43"/>
        <v/>
      </c>
      <c r="BG114" s="39" t="str">
        <f t="shared" si="44"/>
        <v/>
      </c>
      <c r="BH114" s="315"/>
      <c r="BI114" s="315"/>
      <c r="BJ114" s="315"/>
      <c r="BK114" s="315"/>
      <c r="BL114" s="315"/>
      <c r="BM114" s="315"/>
      <c r="BN114" s="315"/>
      <c r="BO114" s="315"/>
      <c r="BP114" s="315"/>
      <c r="BQ114" s="315"/>
      <c r="BR114" s="315"/>
      <c r="BS114" s="315"/>
      <c r="BT114" s="315"/>
      <c r="BU114" s="315"/>
      <c r="BV114" s="315"/>
      <c r="BW114" s="315"/>
      <c r="BX114" s="315"/>
      <c r="BY114" s="315"/>
      <c r="BZ114" s="315"/>
      <c r="CA114" s="315"/>
      <c r="CB114" s="315"/>
      <c r="CC114" s="315"/>
      <c r="CD114" s="7"/>
    </row>
    <row r="115" spans="1:82" x14ac:dyDescent="0.25">
      <c r="A115" s="14"/>
      <c r="B115" s="460"/>
      <c r="C115" s="461"/>
      <c r="D115" s="461"/>
      <c r="E115" s="462"/>
      <c r="F115" s="463"/>
      <c r="G115" s="14"/>
      <c r="H115" s="106" t="str">
        <f t="shared" si="35"/>
        <v/>
      </c>
      <c r="I115" s="14"/>
      <c r="J115" s="39" t="str">
        <f t="shared" si="36"/>
        <v/>
      </c>
      <c r="K115" s="14"/>
      <c r="M115" s="106" t="str">
        <f t="shared" si="37"/>
        <v/>
      </c>
      <c r="O115" s="127" t="str">
        <f t="shared" si="38"/>
        <v/>
      </c>
      <c r="S115" s="100"/>
      <c r="AC115" s="305" t="str">
        <f t="shared" si="39"/>
        <v/>
      </c>
      <c r="AD115" s="307" t="str">
        <f t="shared" si="40"/>
        <v/>
      </c>
      <c r="AF115" s="314">
        <f t="shared" si="41"/>
        <v>0</v>
      </c>
      <c r="AG115" s="315">
        <f t="shared" si="49"/>
        <v>0</v>
      </c>
      <c r="AH115" s="315">
        <f t="shared" si="49"/>
        <v>0</v>
      </c>
      <c r="AI115" s="315">
        <f t="shared" si="49"/>
        <v>0</v>
      </c>
      <c r="AJ115" s="315">
        <f t="shared" si="49"/>
        <v>0</v>
      </c>
      <c r="AK115" s="315">
        <f t="shared" si="49"/>
        <v>0</v>
      </c>
      <c r="AL115" s="315">
        <f t="shared" si="49"/>
        <v>0</v>
      </c>
      <c r="AM115" s="315">
        <f t="shared" si="49"/>
        <v>0</v>
      </c>
      <c r="AN115" s="315">
        <f t="shared" si="49"/>
        <v>0</v>
      </c>
      <c r="AO115" s="315">
        <f t="shared" si="49"/>
        <v>0</v>
      </c>
      <c r="AP115" s="315">
        <f t="shared" si="49"/>
        <v>0</v>
      </c>
      <c r="AQ115" s="315">
        <f t="shared" si="49"/>
        <v>0</v>
      </c>
      <c r="AR115" s="315">
        <f t="shared" si="48"/>
        <v>0</v>
      </c>
      <c r="AS115" s="315">
        <f t="shared" si="48"/>
        <v>0</v>
      </c>
      <c r="AT115" s="315">
        <f t="shared" si="48"/>
        <v>0</v>
      </c>
      <c r="AU115" s="315">
        <f t="shared" si="48"/>
        <v>0</v>
      </c>
      <c r="AV115" s="315">
        <f t="shared" si="48"/>
        <v>0</v>
      </c>
      <c r="AW115" s="315">
        <f t="shared" si="48"/>
        <v>0</v>
      </c>
      <c r="AX115" s="315">
        <f t="shared" si="48"/>
        <v>0</v>
      </c>
      <c r="AY115" s="315">
        <f t="shared" si="48"/>
        <v>0</v>
      </c>
      <c r="AZ115" s="315">
        <f t="shared" si="48"/>
        <v>0</v>
      </c>
      <c r="BA115" s="315">
        <f t="shared" si="48"/>
        <v>0</v>
      </c>
      <c r="BB115" s="315">
        <f t="shared" si="48"/>
        <v>0</v>
      </c>
      <c r="BC115" s="316">
        <f t="shared" si="48"/>
        <v>0</v>
      </c>
      <c r="BE115" s="39" t="str">
        <f t="shared" si="42"/>
        <v/>
      </c>
      <c r="BF115" s="39" t="str">
        <f t="shared" si="43"/>
        <v/>
      </c>
      <c r="BG115" s="39" t="str">
        <f t="shared" si="44"/>
        <v/>
      </c>
      <c r="BH115" s="315"/>
      <c r="BI115" s="315"/>
      <c r="BJ115" s="315"/>
      <c r="BK115" s="315"/>
      <c r="BL115" s="315"/>
      <c r="BM115" s="315"/>
      <c r="BN115" s="315"/>
      <c r="BO115" s="315"/>
      <c r="BP115" s="315"/>
      <c r="BQ115" s="315"/>
      <c r="BR115" s="315"/>
      <c r="BS115" s="315"/>
      <c r="BT115" s="315"/>
      <c r="BU115" s="315"/>
      <c r="BV115" s="315"/>
      <c r="BW115" s="315"/>
      <c r="BX115" s="315"/>
      <c r="BY115" s="315"/>
      <c r="BZ115" s="315"/>
      <c r="CA115" s="315"/>
      <c r="CB115" s="315"/>
      <c r="CC115" s="315"/>
      <c r="CD115" s="7"/>
    </row>
    <row r="116" spans="1:82" x14ac:dyDescent="0.25">
      <c r="A116" s="14"/>
      <c r="B116" s="460"/>
      <c r="C116" s="461"/>
      <c r="D116" s="461"/>
      <c r="E116" s="462"/>
      <c r="F116" s="463"/>
      <c r="G116" s="14"/>
      <c r="H116" s="106" t="str">
        <f t="shared" si="35"/>
        <v/>
      </c>
      <c r="I116" s="14"/>
      <c r="J116" s="39" t="str">
        <f t="shared" si="36"/>
        <v/>
      </c>
      <c r="K116" s="14"/>
      <c r="M116" s="106" t="str">
        <f t="shared" si="37"/>
        <v/>
      </c>
      <c r="O116" s="127" t="str">
        <f t="shared" si="38"/>
        <v/>
      </c>
      <c r="S116" s="100"/>
      <c r="AC116" s="305" t="str">
        <f t="shared" si="39"/>
        <v/>
      </c>
      <c r="AD116" s="307" t="str">
        <f t="shared" si="40"/>
        <v/>
      </c>
      <c r="AF116" s="314">
        <f t="shared" si="41"/>
        <v>0</v>
      </c>
      <c r="AG116" s="315">
        <f t="shared" si="49"/>
        <v>0</v>
      </c>
      <c r="AH116" s="315">
        <f t="shared" si="49"/>
        <v>0</v>
      </c>
      <c r="AI116" s="315">
        <f t="shared" si="49"/>
        <v>0</v>
      </c>
      <c r="AJ116" s="315">
        <f t="shared" si="49"/>
        <v>0</v>
      </c>
      <c r="AK116" s="315">
        <f t="shared" si="49"/>
        <v>0</v>
      </c>
      <c r="AL116" s="315">
        <f t="shared" si="49"/>
        <v>0</v>
      </c>
      <c r="AM116" s="315">
        <f t="shared" si="49"/>
        <v>0</v>
      </c>
      <c r="AN116" s="315">
        <f t="shared" si="49"/>
        <v>0</v>
      </c>
      <c r="AO116" s="315">
        <f t="shared" si="49"/>
        <v>0</v>
      </c>
      <c r="AP116" s="315">
        <f t="shared" si="49"/>
        <v>0</v>
      </c>
      <c r="AQ116" s="315">
        <f t="shared" si="49"/>
        <v>0</v>
      </c>
      <c r="AR116" s="315">
        <f t="shared" si="49"/>
        <v>0</v>
      </c>
      <c r="AS116" s="315">
        <f t="shared" si="49"/>
        <v>0</v>
      </c>
      <c r="AT116" s="315">
        <f t="shared" si="49"/>
        <v>0</v>
      </c>
      <c r="AU116" s="315">
        <f t="shared" si="49"/>
        <v>0</v>
      </c>
      <c r="AV116" s="315">
        <f t="shared" si="49"/>
        <v>0</v>
      </c>
      <c r="AW116" s="315">
        <f t="shared" ref="AW116:BC131" si="50">IF(AND(AW$9&gt;=$AC116, AW$10&lt;=$AD116), IF($F116=$M$3, $AD$5, IF($J116="", $AD$4, $J116)), 0)</f>
        <v>0</v>
      </c>
      <c r="AX116" s="315">
        <f t="shared" si="50"/>
        <v>0</v>
      </c>
      <c r="AY116" s="315">
        <f t="shared" si="50"/>
        <v>0</v>
      </c>
      <c r="AZ116" s="315">
        <f t="shared" si="50"/>
        <v>0</v>
      </c>
      <c r="BA116" s="315">
        <f t="shared" si="50"/>
        <v>0</v>
      </c>
      <c r="BB116" s="315">
        <f t="shared" si="50"/>
        <v>0</v>
      </c>
      <c r="BC116" s="316">
        <f t="shared" si="50"/>
        <v>0</v>
      </c>
      <c r="BE116" s="39" t="str">
        <f t="shared" si="42"/>
        <v/>
      </c>
      <c r="BF116" s="39" t="str">
        <f t="shared" si="43"/>
        <v/>
      </c>
      <c r="BG116" s="39" t="str">
        <f t="shared" si="44"/>
        <v/>
      </c>
      <c r="BH116" s="315"/>
      <c r="BI116" s="315"/>
      <c r="BJ116" s="315"/>
      <c r="BK116" s="315"/>
      <c r="BL116" s="315"/>
      <c r="BM116" s="315"/>
      <c r="BN116" s="315"/>
      <c r="BO116" s="315"/>
      <c r="BP116" s="315"/>
      <c r="BQ116" s="315"/>
      <c r="BR116" s="315"/>
      <c r="BS116" s="315"/>
      <c r="BT116" s="315"/>
      <c r="BU116" s="315"/>
      <c r="BV116" s="315"/>
      <c r="BW116" s="315"/>
      <c r="BX116" s="315"/>
      <c r="BY116" s="315"/>
      <c r="BZ116" s="315"/>
      <c r="CA116" s="315"/>
      <c r="CB116" s="315"/>
      <c r="CC116" s="315"/>
      <c r="CD116" s="7"/>
    </row>
    <row r="117" spans="1:82" x14ac:dyDescent="0.25">
      <c r="A117" s="14"/>
      <c r="B117" s="460"/>
      <c r="C117" s="461"/>
      <c r="D117" s="461"/>
      <c r="E117" s="462"/>
      <c r="F117" s="463"/>
      <c r="G117" s="14"/>
      <c r="H117" s="106" t="str">
        <f t="shared" si="35"/>
        <v/>
      </c>
      <c r="I117" s="14"/>
      <c r="J117" s="39" t="str">
        <f t="shared" si="36"/>
        <v/>
      </c>
      <c r="K117" s="14"/>
      <c r="M117" s="106" t="str">
        <f t="shared" si="37"/>
        <v/>
      </c>
      <c r="O117" s="127" t="str">
        <f t="shared" si="38"/>
        <v/>
      </c>
      <c r="S117" s="100"/>
      <c r="AC117" s="305" t="str">
        <f t="shared" si="39"/>
        <v/>
      </c>
      <c r="AD117" s="307" t="str">
        <f t="shared" si="40"/>
        <v/>
      </c>
      <c r="AF117" s="314">
        <f t="shared" si="41"/>
        <v>0</v>
      </c>
      <c r="AG117" s="315">
        <f t="shared" ref="AG117:AV132" si="51">IF(AND(AG$9&gt;=$AC117, AG$10&lt;=$AD117), IF($F117=$M$3, $AD$5, IF($J117="", $AD$4, $J117)), 0)</f>
        <v>0</v>
      </c>
      <c r="AH117" s="315">
        <f t="shared" si="51"/>
        <v>0</v>
      </c>
      <c r="AI117" s="315">
        <f t="shared" si="51"/>
        <v>0</v>
      </c>
      <c r="AJ117" s="315">
        <f t="shared" si="51"/>
        <v>0</v>
      </c>
      <c r="AK117" s="315">
        <f t="shared" si="51"/>
        <v>0</v>
      </c>
      <c r="AL117" s="315">
        <f t="shared" si="51"/>
        <v>0</v>
      </c>
      <c r="AM117" s="315">
        <f t="shared" si="51"/>
        <v>0</v>
      </c>
      <c r="AN117" s="315">
        <f t="shared" si="51"/>
        <v>0</v>
      </c>
      <c r="AO117" s="315">
        <f t="shared" si="51"/>
        <v>0</v>
      </c>
      <c r="AP117" s="315">
        <f t="shared" si="51"/>
        <v>0</v>
      </c>
      <c r="AQ117" s="315">
        <f t="shared" si="51"/>
        <v>0</v>
      </c>
      <c r="AR117" s="315">
        <f t="shared" si="51"/>
        <v>0</v>
      </c>
      <c r="AS117" s="315">
        <f t="shared" si="51"/>
        <v>0</v>
      </c>
      <c r="AT117" s="315">
        <f t="shared" si="51"/>
        <v>0</v>
      </c>
      <c r="AU117" s="315">
        <f t="shared" si="51"/>
        <v>0</v>
      </c>
      <c r="AV117" s="315">
        <f t="shared" si="51"/>
        <v>0</v>
      </c>
      <c r="AW117" s="315">
        <f t="shared" si="50"/>
        <v>0</v>
      </c>
      <c r="AX117" s="315">
        <f t="shared" si="50"/>
        <v>0</v>
      </c>
      <c r="AY117" s="315">
        <f t="shared" si="50"/>
        <v>0</v>
      </c>
      <c r="AZ117" s="315">
        <f t="shared" si="50"/>
        <v>0</v>
      </c>
      <c r="BA117" s="315">
        <f t="shared" si="50"/>
        <v>0</v>
      </c>
      <c r="BB117" s="315">
        <f t="shared" si="50"/>
        <v>0</v>
      </c>
      <c r="BC117" s="316">
        <f t="shared" si="50"/>
        <v>0</v>
      </c>
      <c r="BE117" s="39" t="str">
        <f t="shared" si="42"/>
        <v/>
      </c>
      <c r="BF117" s="39" t="str">
        <f t="shared" si="43"/>
        <v/>
      </c>
      <c r="BG117" s="39" t="str">
        <f t="shared" si="44"/>
        <v/>
      </c>
      <c r="BH117" s="315"/>
      <c r="BI117" s="315"/>
      <c r="BJ117" s="315"/>
      <c r="BK117" s="315"/>
      <c r="BL117" s="315"/>
      <c r="BM117" s="315"/>
      <c r="BN117" s="315"/>
      <c r="BO117" s="315"/>
      <c r="BP117" s="315"/>
      <c r="BQ117" s="315"/>
      <c r="BR117" s="315"/>
      <c r="BS117" s="315"/>
      <c r="BT117" s="315"/>
      <c r="BU117" s="315"/>
      <c r="BV117" s="315"/>
      <c r="BW117" s="315"/>
      <c r="BX117" s="315"/>
      <c r="BY117" s="315"/>
      <c r="BZ117" s="315"/>
      <c r="CA117" s="315"/>
      <c r="CB117" s="315"/>
      <c r="CC117" s="315"/>
      <c r="CD117" s="7"/>
    </row>
    <row r="118" spans="1:82" x14ac:dyDescent="0.25">
      <c r="A118" s="14"/>
      <c r="B118" s="460"/>
      <c r="C118" s="461"/>
      <c r="D118" s="461"/>
      <c r="E118" s="462"/>
      <c r="F118" s="463"/>
      <c r="G118" s="14"/>
      <c r="H118" s="106" t="str">
        <f t="shared" si="35"/>
        <v/>
      </c>
      <c r="I118" s="14"/>
      <c r="J118" s="39" t="str">
        <f t="shared" si="36"/>
        <v/>
      </c>
      <c r="K118" s="14"/>
      <c r="M118" s="106" t="str">
        <f t="shared" si="37"/>
        <v/>
      </c>
      <c r="O118" s="127" t="str">
        <f t="shared" si="38"/>
        <v/>
      </c>
      <c r="S118" s="100"/>
      <c r="AC118" s="305" t="str">
        <f t="shared" si="39"/>
        <v/>
      </c>
      <c r="AD118" s="307" t="str">
        <f t="shared" si="40"/>
        <v/>
      </c>
      <c r="AF118" s="314">
        <f t="shared" si="41"/>
        <v>0</v>
      </c>
      <c r="AG118" s="315">
        <f t="shared" si="51"/>
        <v>0</v>
      </c>
      <c r="AH118" s="315">
        <f t="shared" si="51"/>
        <v>0</v>
      </c>
      <c r="AI118" s="315">
        <f t="shared" si="51"/>
        <v>0</v>
      </c>
      <c r="AJ118" s="315">
        <f t="shared" si="51"/>
        <v>0</v>
      </c>
      <c r="AK118" s="315">
        <f t="shared" si="51"/>
        <v>0</v>
      </c>
      <c r="AL118" s="315">
        <f t="shared" si="51"/>
        <v>0</v>
      </c>
      <c r="AM118" s="315">
        <f t="shared" si="51"/>
        <v>0</v>
      </c>
      <c r="AN118" s="315">
        <f t="shared" si="51"/>
        <v>0</v>
      </c>
      <c r="AO118" s="315">
        <f t="shared" si="51"/>
        <v>0</v>
      </c>
      <c r="AP118" s="315">
        <f t="shared" si="51"/>
        <v>0</v>
      </c>
      <c r="AQ118" s="315">
        <f t="shared" si="51"/>
        <v>0</v>
      </c>
      <c r="AR118" s="315">
        <f t="shared" si="51"/>
        <v>0</v>
      </c>
      <c r="AS118" s="315">
        <f t="shared" si="51"/>
        <v>0</v>
      </c>
      <c r="AT118" s="315">
        <f t="shared" si="51"/>
        <v>0</v>
      </c>
      <c r="AU118" s="315">
        <f t="shared" si="51"/>
        <v>0</v>
      </c>
      <c r="AV118" s="315">
        <f t="shared" si="51"/>
        <v>0</v>
      </c>
      <c r="AW118" s="315">
        <f t="shared" si="50"/>
        <v>0</v>
      </c>
      <c r="AX118" s="315">
        <f t="shared" si="50"/>
        <v>0</v>
      </c>
      <c r="AY118" s="315">
        <f t="shared" si="50"/>
        <v>0</v>
      </c>
      <c r="AZ118" s="315">
        <f t="shared" si="50"/>
        <v>0</v>
      </c>
      <c r="BA118" s="315">
        <f t="shared" si="50"/>
        <v>0</v>
      </c>
      <c r="BB118" s="315">
        <f t="shared" si="50"/>
        <v>0</v>
      </c>
      <c r="BC118" s="316">
        <f t="shared" si="50"/>
        <v>0</v>
      </c>
      <c r="BE118" s="39" t="str">
        <f t="shared" si="42"/>
        <v/>
      </c>
      <c r="BF118" s="39" t="str">
        <f t="shared" si="43"/>
        <v/>
      </c>
      <c r="BG118" s="39" t="str">
        <f t="shared" si="44"/>
        <v/>
      </c>
      <c r="BH118" s="315"/>
      <c r="BI118" s="315"/>
      <c r="BJ118" s="315"/>
      <c r="BK118" s="315"/>
      <c r="BL118" s="315"/>
      <c r="BM118" s="315"/>
      <c r="BN118" s="315"/>
      <c r="BO118" s="315"/>
      <c r="BP118" s="315"/>
      <c r="BQ118" s="315"/>
      <c r="BR118" s="315"/>
      <c r="BS118" s="315"/>
      <c r="BT118" s="315"/>
      <c r="BU118" s="315"/>
      <c r="BV118" s="315"/>
      <c r="BW118" s="315"/>
      <c r="BX118" s="315"/>
      <c r="BY118" s="315"/>
      <c r="BZ118" s="315"/>
      <c r="CA118" s="315"/>
      <c r="CB118" s="315"/>
      <c r="CC118" s="315"/>
      <c r="CD118" s="7"/>
    </row>
    <row r="119" spans="1:82" x14ac:dyDescent="0.25">
      <c r="A119" s="14"/>
      <c r="B119" s="460"/>
      <c r="C119" s="461"/>
      <c r="D119" s="461"/>
      <c r="E119" s="462"/>
      <c r="F119" s="463"/>
      <c r="G119" s="14"/>
      <c r="H119" s="106" t="str">
        <f t="shared" si="35"/>
        <v/>
      </c>
      <c r="I119" s="14"/>
      <c r="J119" s="39" t="str">
        <f t="shared" si="36"/>
        <v/>
      </c>
      <c r="K119" s="14"/>
      <c r="M119" s="106" t="str">
        <f t="shared" si="37"/>
        <v/>
      </c>
      <c r="O119" s="127" t="str">
        <f t="shared" si="38"/>
        <v/>
      </c>
      <c r="S119" s="100"/>
      <c r="AC119" s="305" t="str">
        <f t="shared" si="39"/>
        <v/>
      </c>
      <c r="AD119" s="307" t="str">
        <f t="shared" si="40"/>
        <v/>
      </c>
      <c r="AF119" s="314">
        <f t="shared" si="41"/>
        <v>0</v>
      </c>
      <c r="AG119" s="315">
        <f t="shared" si="51"/>
        <v>0</v>
      </c>
      <c r="AH119" s="315">
        <f t="shared" si="51"/>
        <v>0</v>
      </c>
      <c r="AI119" s="315">
        <f t="shared" si="51"/>
        <v>0</v>
      </c>
      <c r="AJ119" s="315">
        <f t="shared" si="51"/>
        <v>0</v>
      </c>
      <c r="AK119" s="315">
        <f t="shared" si="51"/>
        <v>0</v>
      </c>
      <c r="AL119" s="315">
        <f t="shared" si="51"/>
        <v>0</v>
      </c>
      <c r="AM119" s="315">
        <f t="shared" si="51"/>
        <v>0</v>
      </c>
      <c r="AN119" s="315">
        <f t="shared" si="51"/>
        <v>0</v>
      </c>
      <c r="AO119" s="315">
        <f t="shared" si="51"/>
        <v>0</v>
      </c>
      <c r="AP119" s="315">
        <f t="shared" si="51"/>
        <v>0</v>
      </c>
      <c r="AQ119" s="315">
        <f t="shared" si="51"/>
        <v>0</v>
      </c>
      <c r="AR119" s="315">
        <f t="shared" si="51"/>
        <v>0</v>
      </c>
      <c r="AS119" s="315">
        <f t="shared" si="51"/>
        <v>0</v>
      </c>
      <c r="AT119" s="315">
        <f t="shared" si="51"/>
        <v>0</v>
      </c>
      <c r="AU119" s="315">
        <f t="shared" si="51"/>
        <v>0</v>
      </c>
      <c r="AV119" s="315">
        <f t="shared" si="51"/>
        <v>0</v>
      </c>
      <c r="AW119" s="315">
        <f t="shared" si="50"/>
        <v>0</v>
      </c>
      <c r="AX119" s="315">
        <f t="shared" si="50"/>
        <v>0</v>
      </c>
      <c r="AY119" s="315">
        <f t="shared" si="50"/>
        <v>0</v>
      </c>
      <c r="AZ119" s="315">
        <f t="shared" si="50"/>
        <v>0</v>
      </c>
      <c r="BA119" s="315">
        <f t="shared" si="50"/>
        <v>0</v>
      </c>
      <c r="BB119" s="315">
        <f t="shared" si="50"/>
        <v>0</v>
      </c>
      <c r="BC119" s="316">
        <f t="shared" si="50"/>
        <v>0</v>
      </c>
      <c r="BE119" s="39" t="str">
        <f t="shared" si="42"/>
        <v/>
      </c>
      <c r="BF119" s="39" t="str">
        <f t="shared" si="43"/>
        <v/>
      </c>
      <c r="BG119" s="39" t="str">
        <f t="shared" si="44"/>
        <v/>
      </c>
      <c r="BH119" s="315"/>
      <c r="BI119" s="315"/>
      <c r="BJ119" s="315"/>
      <c r="BK119" s="315"/>
      <c r="BL119" s="315"/>
      <c r="BM119" s="315"/>
      <c r="BN119" s="315"/>
      <c r="BO119" s="315"/>
      <c r="BP119" s="315"/>
      <c r="BQ119" s="315"/>
      <c r="BR119" s="315"/>
      <c r="BS119" s="315"/>
      <c r="BT119" s="315"/>
      <c r="BU119" s="315"/>
      <c r="BV119" s="315"/>
      <c r="BW119" s="315"/>
      <c r="BX119" s="315"/>
      <c r="BY119" s="315"/>
      <c r="BZ119" s="315"/>
      <c r="CA119" s="315"/>
      <c r="CB119" s="315"/>
      <c r="CC119" s="315"/>
      <c r="CD119" s="7"/>
    </row>
    <row r="120" spans="1:82" x14ac:dyDescent="0.25">
      <c r="A120" s="14"/>
      <c r="B120" s="460"/>
      <c r="C120" s="461"/>
      <c r="D120" s="461"/>
      <c r="E120" s="462"/>
      <c r="F120" s="463"/>
      <c r="G120" s="14"/>
      <c r="H120" s="106" t="str">
        <f t="shared" si="35"/>
        <v/>
      </c>
      <c r="I120" s="14"/>
      <c r="J120" s="39" t="str">
        <f t="shared" si="36"/>
        <v/>
      </c>
      <c r="K120" s="14"/>
      <c r="M120" s="106" t="str">
        <f t="shared" si="37"/>
        <v/>
      </c>
      <c r="O120" s="127" t="str">
        <f t="shared" si="38"/>
        <v/>
      </c>
      <c r="S120" s="100"/>
      <c r="AC120" s="305" t="str">
        <f t="shared" si="39"/>
        <v/>
      </c>
      <c r="AD120" s="307" t="str">
        <f t="shared" si="40"/>
        <v/>
      </c>
      <c r="AF120" s="314">
        <f t="shared" si="41"/>
        <v>0</v>
      </c>
      <c r="AG120" s="315">
        <f t="shared" si="51"/>
        <v>0</v>
      </c>
      <c r="AH120" s="315">
        <f t="shared" si="51"/>
        <v>0</v>
      </c>
      <c r="AI120" s="315">
        <f t="shared" si="51"/>
        <v>0</v>
      </c>
      <c r="AJ120" s="315">
        <f t="shared" si="51"/>
        <v>0</v>
      </c>
      <c r="AK120" s="315">
        <f t="shared" si="51"/>
        <v>0</v>
      </c>
      <c r="AL120" s="315">
        <f t="shared" si="51"/>
        <v>0</v>
      </c>
      <c r="AM120" s="315">
        <f t="shared" si="51"/>
        <v>0</v>
      </c>
      <c r="AN120" s="315">
        <f t="shared" si="51"/>
        <v>0</v>
      </c>
      <c r="AO120" s="315">
        <f t="shared" si="51"/>
        <v>0</v>
      </c>
      <c r="AP120" s="315">
        <f t="shared" si="51"/>
        <v>0</v>
      </c>
      <c r="AQ120" s="315">
        <f t="shared" si="51"/>
        <v>0</v>
      </c>
      <c r="AR120" s="315">
        <f t="shared" si="51"/>
        <v>0</v>
      </c>
      <c r="AS120" s="315">
        <f t="shared" si="51"/>
        <v>0</v>
      </c>
      <c r="AT120" s="315">
        <f t="shared" si="51"/>
        <v>0</v>
      </c>
      <c r="AU120" s="315">
        <f t="shared" si="51"/>
        <v>0</v>
      </c>
      <c r="AV120" s="315">
        <f t="shared" si="51"/>
        <v>0</v>
      </c>
      <c r="AW120" s="315">
        <f t="shared" si="50"/>
        <v>0</v>
      </c>
      <c r="AX120" s="315">
        <f t="shared" si="50"/>
        <v>0</v>
      </c>
      <c r="AY120" s="315">
        <f t="shared" si="50"/>
        <v>0</v>
      </c>
      <c r="AZ120" s="315">
        <f t="shared" si="50"/>
        <v>0</v>
      </c>
      <c r="BA120" s="315">
        <f t="shared" si="50"/>
        <v>0</v>
      </c>
      <c r="BB120" s="315">
        <f t="shared" si="50"/>
        <v>0</v>
      </c>
      <c r="BC120" s="316">
        <f t="shared" si="50"/>
        <v>0</v>
      </c>
      <c r="BE120" s="39" t="str">
        <f t="shared" si="42"/>
        <v/>
      </c>
      <c r="BF120" s="39" t="str">
        <f t="shared" si="43"/>
        <v/>
      </c>
      <c r="BG120" s="39" t="str">
        <f t="shared" si="44"/>
        <v/>
      </c>
      <c r="BH120" s="315"/>
      <c r="BI120" s="315"/>
      <c r="BJ120" s="315"/>
      <c r="BK120" s="315"/>
      <c r="BL120" s="315"/>
      <c r="BM120" s="315"/>
      <c r="BN120" s="315"/>
      <c r="BO120" s="315"/>
      <c r="BP120" s="315"/>
      <c r="BQ120" s="315"/>
      <c r="BR120" s="315"/>
      <c r="BS120" s="315"/>
      <c r="BT120" s="315"/>
      <c r="BU120" s="315"/>
      <c r="BV120" s="315"/>
      <c r="BW120" s="315"/>
      <c r="BX120" s="315"/>
      <c r="BY120" s="315"/>
      <c r="BZ120" s="315"/>
      <c r="CA120" s="315"/>
      <c r="CB120" s="315"/>
      <c r="CC120" s="315"/>
      <c r="CD120" s="7"/>
    </row>
    <row r="121" spans="1:82" x14ac:dyDescent="0.25">
      <c r="A121" s="14"/>
      <c r="B121" s="460"/>
      <c r="C121" s="461"/>
      <c r="D121" s="461"/>
      <c r="E121" s="462"/>
      <c r="F121" s="463"/>
      <c r="G121" s="14"/>
      <c r="H121" s="106" t="str">
        <f t="shared" si="35"/>
        <v/>
      </c>
      <c r="I121" s="14"/>
      <c r="J121" s="39" t="str">
        <f t="shared" si="36"/>
        <v/>
      </c>
      <c r="K121" s="14"/>
      <c r="M121" s="106" t="str">
        <f t="shared" si="37"/>
        <v/>
      </c>
      <c r="O121" s="127" t="str">
        <f t="shared" si="38"/>
        <v/>
      </c>
      <c r="S121" s="100"/>
      <c r="AC121" s="305" t="str">
        <f t="shared" si="39"/>
        <v/>
      </c>
      <c r="AD121" s="307" t="str">
        <f t="shared" si="40"/>
        <v/>
      </c>
      <c r="AF121" s="314">
        <f t="shared" si="41"/>
        <v>0</v>
      </c>
      <c r="AG121" s="315">
        <f t="shared" si="51"/>
        <v>0</v>
      </c>
      <c r="AH121" s="315">
        <f t="shared" si="51"/>
        <v>0</v>
      </c>
      <c r="AI121" s="315">
        <f t="shared" si="51"/>
        <v>0</v>
      </c>
      <c r="AJ121" s="315">
        <f t="shared" si="51"/>
        <v>0</v>
      </c>
      <c r="AK121" s="315">
        <f t="shared" si="51"/>
        <v>0</v>
      </c>
      <c r="AL121" s="315">
        <f t="shared" si="51"/>
        <v>0</v>
      </c>
      <c r="AM121" s="315">
        <f t="shared" si="51"/>
        <v>0</v>
      </c>
      <c r="AN121" s="315">
        <f t="shared" si="51"/>
        <v>0</v>
      </c>
      <c r="AO121" s="315">
        <f t="shared" si="51"/>
        <v>0</v>
      </c>
      <c r="AP121" s="315">
        <f t="shared" si="51"/>
        <v>0</v>
      </c>
      <c r="AQ121" s="315">
        <f t="shared" si="51"/>
        <v>0</v>
      </c>
      <c r="AR121" s="315">
        <f t="shared" si="51"/>
        <v>0</v>
      </c>
      <c r="AS121" s="315">
        <f t="shared" si="51"/>
        <v>0</v>
      </c>
      <c r="AT121" s="315">
        <f t="shared" si="51"/>
        <v>0</v>
      </c>
      <c r="AU121" s="315">
        <f t="shared" si="51"/>
        <v>0</v>
      </c>
      <c r="AV121" s="315">
        <f t="shared" si="51"/>
        <v>0</v>
      </c>
      <c r="AW121" s="315">
        <f t="shared" si="50"/>
        <v>0</v>
      </c>
      <c r="AX121" s="315">
        <f t="shared" si="50"/>
        <v>0</v>
      </c>
      <c r="AY121" s="315">
        <f t="shared" si="50"/>
        <v>0</v>
      </c>
      <c r="AZ121" s="315">
        <f t="shared" si="50"/>
        <v>0</v>
      </c>
      <c r="BA121" s="315">
        <f t="shared" si="50"/>
        <v>0</v>
      </c>
      <c r="BB121" s="315">
        <f t="shared" si="50"/>
        <v>0</v>
      </c>
      <c r="BC121" s="316">
        <f t="shared" si="50"/>
        <v>0</v>
      </c>
      <c r="BE121" s="39" t="str">
        <f t="shared" si="42"/>
        <v/>
      </c>
      <c r="BF121" s="39" t="str">
        <f t="shared" si="43"/>
        <v/>
      </c>
      <c r="BG121" s="39" t="str">
        <f t="shared" si="44"/>
        <v/>
      </c>
      <c r="BH121" s="315"/>
      <c r="BI121" s="315"/>
      <c r="BJ121" s="315"/>
      <c r="BK121" s="315"/>
      <c r="BL121" s="315"/>
      <c r="BM121" s="315"/>
      <c r="BN121" s="315"/>
      <c r="BO121" s="315"/>
      <c r="BP121" s="315"/>
      <c r="BQ121" s="315"/>
      <c r="BR121" s="315"/>
      <c r="BS121" s="315"/>
      <c r="BT121" s="315"/>
      <c r="BU121" s="315"/>
      <c r="BV121" s="315"/>
      <c r="BW121" s="315"/>
      <c r="BX121" s="315"/>
      <c r="BY121" s="315"/>
      <c r="BZ121" s="315"/>
      <c r="CA121" s="315"/>
      <c r="CB121" s="315"/>
      <c r="CC121" s="315"/>
      <c r="CD121" s="7"/>
    </row>
    <row r="122" spans="1:82" x14ac:dyDescent="0.25">
      <c r="A122" s="14"/>
      <c r="B122" s="460"/>
      <c r="C122" s="461"/>
      <c r="D122" s="461"/>
      <c r="E122" s="462"/>
      <c r="F122" s="463"/>
      <c r="G122" s="14"/>
      <c r="H122" s="106" t="str">
        <f t="shared" si="35"/>
        <v/>
      </c>
      <c r="I122" s="14"/>
      <c r="J122" s="39" t="str">
        <f t="shared" si="36"/>
        <v/>
      </c>
      <c r="K122" s="14"/>
      <c r="M122" s="106" t="str">
        <f t="shared" si="37"/>
        <v/>
      </c>
      <c r="O122" s="127" t="str">
        <f t="shared" si="38"/>
        <v/>
      </c>
      <c r="S122" s="100"/>
      <c r="AC122" s="305" t="str">
        <f t="shared" si="39"/>
        <v/>
      </c>
      <c r="AD122" s="307" t="str">
        <f t="shared" si="40"/>
        <v/>
      </c>
      <c r="AF122" s="314">
        <f t="shared" si="41"/>
        <v>0</v>
      </c>
      <c r="AG122" s="315">
        <f t="shared" si="51"/>
        <v>0</v>
      </c>
      <c r="AH122" s="315">
        <f t="shared" si="51"/>
        <v>0</v>
      </c>
      <c r="AI122" s="315">
        <f t="shared" si="51"/>
        <v>0</v>
      </c>
      <c r="AJ122" s="315">
        <f t="shared" si="51"/>
        <v>0</v>
      </c>
      <c r="AK122" s="315">
        <f t="shared" si="51"/>
        <v>0</v>
      </c>
      <c r="AL122" s="315">
        <f t="shared" si="51"/>
        <v>0</v>
      </c>
      <c r="AM122" s="315">
        <f t="shared" si="51"/>
        <v>0</v>
      </c>
      <c r="AN122" s="315">
        <f t="shared" si="51"/>
        <v>0</v>
      </c>
      <c r="AO122" s="315">
        <f t="shared" si="51"/>
        <v>0</v>
      </c>
      <c r="AP122" s="315">
        <f t="shared" si="51"/>
        <v>0</v>
      </c>
      <c r="AQ122" s="315">
        <f t="shared" si="51"/>
        <v>0</v>
      </c>
      <c r="AR122" s="315">
        <f t="shared" si="51"/>
        <v>0</v>
      </c>
      <c r="AS122" s="315">
        <f t="shared" si="51"/>
        <v>0</v>
      </c>
      <c r="AT122" s="315">
        <f t="shared" si="51"/>
        <v>0</v>
      </c>
      <c r="AU122" s="315">
        <f t="shared" si="51"/>
        <v>0</v>
      </c>
      <c r="AV122" s="315">
        <f t="shared" si="51"/>
        <v>0</v>
      </c>
      <c r="AW122" s="315">
        <f t="shared" si="50"/>
        <v>0</v>
      </c>
      <c r="AX122" s="315">
        <f t="shared" si="50"/>
        <v>0</v>
      </c>
      <c r="AY122" s="315">
        <f t="shared" si="50"/>
        <v>0</v>
      </c>
      <c r="AZ122" s="315">
        <f t="shared" si="50"/>
        <v>0</v>
      </c>
      <c r="BA122" s="315">
        <f t="shared" si="50"/>
        <v>0</v>
      </c>
      <c r="BB122" s="315">
        <f t="shared" si="50"/>
        <v>0</v>
      </c>
      <c r="BC122" s="316">
        <f t="shared" si="50"/>
        <v>0</v>
      </c>
      <c r="BE122" s="39" t="str">
        <f t="shared" si="42"/>
        <v/>
      </c>
      <c r="BF122" s="39" t="str">
        <f t="shared" si="43"/>
        <v/>
      </c>
      <c r="BG122" s="39" t="str">
        <f t="shared" si="44"/>
        <v/>
      </c>
      <c r="BH122" s="315"/>
      <c r="BI122" s="315"/>
      <c r="BJ122" s="315"/>
      <c r="BK122" s="315"/>
      <c r="BL122" s="315"/>
      <c r="BM122" s="315"/>
      <c r="BN122" s="315"/>
      <c r="BO122" s="315"/>
      <c r="BP122" s="315"/>
      <c r="BQ122" s="315"/>
      <c r="BR122" s="315"/>
      <c r="BS122" s="315"/>
      <c r="BT122" s="315"/>
      <c r="BU122" s="315"/>
      <c r="BV122" s="315"/>
      <c r="BW122" s="315"/>
      <c r="BX122" s="315"/>
      <c r="BY122" s="315"/>
      <c r="BZ122" s="315"/>
      <c r="CA122" s="315"/>
      <c r="CB122" s="315"/>
      <c r="CC122" s="315"/>
      <c r="CD122" s="7"/>
    </row>
    <row r="123" spans="1:82" x14ac:dyDescent="0.25">
      <c r="A123" s="14"/>
      <c r="B123" s="460"/>
      <c r="C123" s="461"/>
      <c r="D123" s="461"/>
      <c r="E123" s="462"/>
      <c r="F123" s="463"/>
      <c r="G123" s="14"/>
      <c r="H123" s="106" t="str">
        <f t="shared" si="35"/>
        <v/>
      </c>
      <c r="I123" s="14"/>
      <c r="J123" s="39" t="str">
        <f t="shared" si="36"/>
        <v/>
      </c>
      <c r="K123" s="14"/>
      <c r="M123" s="106" t="str">
        <f t="shared" si="37"/>
        <v/>
      </c>
      <c r="O123" s="127" t="str">
        <f t="shared" si="38"/>
        <v/>
      </c>
      <c r="S123" s="100"/>
      <c r="AC123" s="305" t="str">
        <f t="shared" si="39"/>
        <v/>
      </c>
      <c r="AD123" s="307" t="str">
        <f t="shared" si="40"/>
        <v/>
      </c>
      <c r="AF123" s="314">
        <f t="shared" si="41"/>
        <v>0</v>
      </c>
      <c r="AG123" s="315">
        <f t="shared" si="51"/>
        <v>0</v>
      </c>
      <c r="AH123" s="315">
        <f t="shared" si="51"/>
        <v>0</v>
      </c>
      <c r="AI123" s="315">
        <f t="shared" si="51"/>
        <v>0</v>
      </c>
      <c r="AJ123" s="315">
        <f t="shared" si="51"/>
        <v>0</v>
      </c>
      <c r="AK123" s="315">
        <f t="shared" si="51"/>
        <v>0</v>
      </c>
      <c r="AL123" s="315">
        <f t="shared" si="51"/>
        <v>0</v>
      </c>
      <c r="AM123" s="315">
        <f t="shared" si="51"/>
        <v>0</v>
      </c>
      <c r="AN123" s="315">
        <f t="shared" si="51"/>
        <v>0</v>
      </c>
      <c r="AO123" s="315">
        <f t="shared" si="51"/>
        <v>0</v>
      </c>
      <c r="AP123" s="315">
        <f t="shared" si="51"/>
        <v>0</v>
      </c>
      <c r="AQ123" s="315">
        <f t="shared" si="51"/>
        <v>0</v>
      </c>
      <c r="AR123" s="315">
        <f t="shared" si="51"/>
        <v>0</v>
      </c>
      <c r="AS123" s="315">
        <f t="shared" si="51"/>
        <v>0</v>
      </c>
      <c r="AT123" s="315">
        <f t="shared" si="51"/>
        <v>0</v>
      </c>
      <c r="AU123" s="315">
        <f t="shared" si="51"/>
        <v>0</v>
      </c>
      <c r="AV123" s="315">
        <f t="shared" si="51"/>
        <v>0</v>
      </c>
      <c r="AW123" s="315">
        <f t="shared" si="50"/>
        <v>0</v>
      </c>
      <c r="AX123" s="315">
        <f t="shared" si="50"/>
        <v>0</v>
      </c>
      <c r="AY123" s="315">
        <f t="shared" si="50"/>
        <v>0</v>
      </c>
      <c r="AZ123" s="315">
        <f t="shared" si="50"/>
        <v>0</v>
      </c>
      <c r="BA123" s="315">
        <f t="shared" si="50"/>
        <v>0</v>
      </c>
      <c r="BB123" s="315">
        <f t="shared" si="50"/>
        <v>0</v>
      </c>
      <c r="BC123" s="316">
        <f t="shared" si="50"/>
        <v>0</v>
      </c>
      <c r="BE123" s="39" t="str">
        <f t="shared" si="42"/>
        <v/>
      </c>
      <c r="BF123" s="39" t="str">
        <f t="shared" si="43"/>
        <v/>
      </c>
      <c r="BG123" s="39" t="str">
        <f t="shared" si="44"/>
        <v/>
      </c>
      <c r="BH123" s="315"/>
      <c r="BI123" s="315"/>
      <c r="BJ123" s="315"/>
      <c r="BK123" s="315"/>
      <c r="BL123" s="315"/>
      <c r="BM123" s="315"/>
      <c r="BN123" s="315"/>
      <c r="BO123" s="315"/>
      <c r="BP123" s="315"/>
      <c r="BQ123" s="315"/>
      <c r="BR123" s="315"/>
      <c r="BS123" s="315"/>
      <c r="BT123" s="315"/>
      <c r="BU123" s="315"/>
      <c r="BV123" s="315"/>
      <c r="BW123" s="315"/>
      <c r="BX123" s="315"/>
      <c r="BY123" s="315"/>
      <c r="BZ123" s="315"/>
      <c r="CA123" s="315"/>
      <c r="CB123" s="315"/>
      <c r="CC123" s="315"/>
      <c r="CD123" s="7"/>
    </row>
    <row r="124" spans="1:82" x14ac:dyDescent="0.25">
      <c r="A124" s="14"/>
      <c r="B124" s="460"/>
      <c r="C124" s="461"/>
      <c r="D124" s="461"/>
      <c r="E124" s="462"/>
      <c r="F124" s="463"/>
      <c r="G124" s="14"/>
      <c r="H124" s="106" t="str">
        <f t="shared" si="35"/>
        <v/>
      </c>
      <c r="I124" s="14"/>
      <c r="J124" s="39" t="str">
        <f t="shared" si="36"/>
        <v/>
      </c>
      <c r="K124" s="14"/>
      <c r="M124" s="106" t="str">
        <f t="shared" si="37"/>
        <v/>
      </c>
      <c r="O124" s="127" t="str">
        <f t="shared" si="38"/>
        <v/>
      </c>
      <c r="S124" s="100"/>
      <c r="AC124" s="305" t="str">
        <f t="shared" si="39"/>
        <v/>
      </c>
      <c r="AD124" s="307" t="str">
        <f t="shared" si="40"/>
        <v/>
      </c>
      <c r="AF124" s="314">
        <f t="shared" si="41"/>
        <v>0</v>
      </c>
      <c r="AG124" s="315">
        <f t="shared" si="51"/>
        <v>0</v>
      </c>
      <c r="AH124" s="315">
        <f t="shared" si="51"/>
        <v>0</v>
      </c>
      <c r="AI124" s="315">
        <f t="shared" si="51"/>
        <v>0</v>
      </c>
      <c r="AJ124" s="315">
        <f t="shared" si="51"/>
        <v>0</v>
      </c>
      <c r="AK124" s="315">
        <f t="shared" si="51"/>
        <v>0</v>
      </c>
      <c r="AL124" s="315">
        <f t="shared" si="51"/>
        <v>0</v>
      </c>
      <c r="AM124" s="315">
        <f t="shared" si="51"/>
        <v>0</v>
      </c>
      <c r="AN124" s="315">
        <f t="shared" si="51"/>
        <v>0</v>
      </c>
      <c r="AO124" s="315">
        <f t="shared" si="51"/>
        <v>0</v>
      </c>
      <c r="AP124" s="315">
        <f t="shared" si="51"/>
        <v>0</v>
      </c>
      <c r="AQ124" s="315">
        <f t="shared" si="51"/>
        <v>0</v>
      </c>
      <c r="AR124" s="315">
        <f t="shared" si="51"/>
        <v>0</v>
      </c>
      <c r="AS124" s="315">
        <f t="shared" si="51"/>
        <v>0</v>
      </c>
      <c r="AT124" s="315">
        <f t="shared" si="51"/>
        <v>0</v>
      </c>
      <c r="AU124" s="315">
        <f t="shared" si="51"/>
        <v>0</v>
      </c>
      <c r="AV124" s="315">
        <f t="shared" si="51"/>
        <v>0</v>
      </c>
      <c r="AW124" s="315">
        <f t="shared" si="50"/>
        <v>0</v>
      </c>
      <c r="AX124" s="315">
        <f t="shared" si="50"/>
        <v>0</v>
      </c>
      <c r="AY124" s="315">
        <f t="shared" si="50"/>
        <v>0</v>
      </c>
      <c r="AZ124" s="315">
        <f t="shared" si="50"/>
        <v>0</v>
      </c>
      <c r="BA124" s="315">
        <f t="shared" si="50"/>
        <v>0</v>
      </c>
      <c r="BB124" s="315">
        <f t="shared" si="50"/>
        <v>0</v>
      </c>
      <c r="BC124" s="316">
        <f t="shared" si="50"/>
        <v>0</v>
      </c>
      <c r="BE124" s="39" t="str">
        <f t="shared" si="42"/>
        <v/>
      </c>
      <c r="BF124" s="39" t="str">
        <f t="shared" si="43"/>
        <v/>
      </c>
      <c r="BG124" s="39" t="str">
        <f t="shared" si="44"/>
        <v/>
      </c>
      <c r="BH124" s="315"/>
      <c r="BI124" s="315"/>
      <c r="BJ124" s="315"/>
      <c r="BK124" s="315"/>
      <c r="BL124" s="315"/>
      <c r="BM124" s="315"/>
      <c r="BN124" s="315"/>
      <c r="BO124" s="315"/>
      <c r="BP124" s="315"/>
      <c r="BQ124" s="315"/>
      <c r="BR124" s="315"/>
      <c r="BS124" s="315"/>
      <c r="BT124" s="315"/>
      <c r="BU124" s="315"/>
      <c r="BV124" s="315"/>
      <c r="BW124" s="315"/>
      <c r="BX124" s="315"/>
      <c r="BY124" s="315"/>
      <c r="BZ124" s="315"/>
      <c r="CA124" s="315"/>
      <c r="CB124" s="315"/>
      <c r="CC124" s="315"/>
      <c r="CD124" s="7"/>
    </row>
    <row r="125" spans="1:82" x14ac:dyDescent="0.25">
      <c r="A125" s="14"/>
      <c r="B125" s="460"/>
      <c r="C125" s="461"/>
      <c r="D125" s="461"/>
      <c r="E125" s="462"/>
      <c r="F125" s="463"/>
      <c r="G125" s="14"/>
      <c r="H125" s="106" t="str">
        <f t="shared" si="35"/>
        <v/>
      </c>
      <c r="I125" s="14"/>
      <c r="J125" s="39" t="str">
        <f t="shared" si="36"/>
        <v/>
      </c>
      <c r="K125" s="14"/>
      <c r="M125" s="106" t="str">
        <f t="shared" si="37"/>
        <v/>
      </c>
      <c r="O125" s="127" t="str">
        <f t="shared" si="38"/>
        <v/>
      </c>
      <c r="S125" s="100"/>
      <c r="AC125" s="305" t="str">
        <f t="shared" si="39"/>
        <v/>
      </c>
      <c r="AD125" s="307" t="str">
        <f t="shared" si="40"/>
        <v/>
      </c>
      <c r="AF125" s="314">
        <f t="shared" si="41"/>
        <v>0</v>
      </c>
      <c r="AG125" s="315">
        <f t="shared" si="51"/>
        <v>0</v>
      </c>
      <c r="AH125" s="315">
        <f t="shared" si="51"/>
        <v>0</v>
      </c>
      <c r="AI125" s="315">
        <f t="shared" si="51"/>
        <v>0</v>
      </c>
      <c r="AJ125" s="315">
        <f t="shared" si="51"/>
        <v>0</v>
      </c>
      <c r="AK125" s="315">
        <f t="shared" si="51"/>
        <v>0</v>
      </c>
      <c r="AL125" s="315">
        <f t="shared" si="51"/>
        <v>0</v>
      </c>
      <c r="AM125" s="315">
        <f t="shared" si="51"/>
        <v>0</v>
      </c>
      <c r="AN125" s="315">
        <f t="shared" si="51"/>
        <v>0</v>
      </c>
      <c r="AO125" s="315">
        <f t="shared" si="51"/>
        <v>0</v>
      </c>
      <c r="AP125" s="315">
        <f t="shared" si="51"/>
        <v>0</v>
      </c>
      <c r="AQ125" s="315">
        <f t="shared" si="51"/>
        <v>0</v>
      </c>
      <c r="AR125" s="315">
        <f t="shared" si="51"/>
        <v>0</v>
      </c>
      <c r="AS125" s="315">
        <f t="shared" si="51"/>
        <v>0</v>
      </c>
      <c r="AT125" s="315">
        <f t="shared" si="51"/>
        <v>0</v>
      </c>
      <c r="AU125" s="315">
        <f t="shared" si="51"/>
        <v>0</v>
      </c>
      <c r="AV125" s="315">
        <f t="shared" si="51"/>
        <v>0</v>
      </c>
      <c r="AW125" s="315">
        <f t="shared" si="50"/>
        <v>0</v>
      </c>
      <c r="AX125" s="315">
        <f t="shared" si="50"/>
        <v>0</v>
      </c>
      <c r="AY125" s="315">
        <f t="shared" si="50"/>
        <v>0</v>
      </c>
      <c r="AZ125" s="315">
        <f t="shared" si="50"/>
        <v>0</v>
      </c>
      <c r="BA125" s="315">
        <f t="shared" si="50"/>
        <v>0</v>
      </c>
      <c r="BB125" s="315">
        <f t="shared" si="50"/>
        <v>0</v>
      </c>
      <c r="BC125" s="316">
        <f t="shared" si="50"/>
        <v>0</v>
      </c>
      <c r="BE125" s="39" t="str">
        <f t="shared" si="42"/>
        <v/>
      </c>
      <c r="BF125" s="39" t="str">
        <f t="shared" si="43"/>
        <v/>
      </c>
      <c r="BG125" s="39" t="str">
        <f t="shared" si="44"/>
        <v/>
      </c>
      <c r="BH125" s="315"/>
      <c r="BI125" s="315"/>
      <c r="BJ125" s="315"/>
      <c r="BK125" s="315"/>
      <c r="BL125" s="315"/>
      <c r="BM125" s="315"/>
      <c r="BN125" s="315"/>
      <c r="BO125" s="315"/>
      <c r="BP125" s="315"/>
      <c r="BQ125" s="315"/>
      <c r="BR125" s="315"/>
      <c r="BS125" s="315"/>
      <c r="BT125" s="315"/>
      <c r="BU125" s="315"/>
      <c r="BV125" s="315"/>
      <c r="BW125" s="315"/>
      <c r="BX125" s="315"/>
      <c r="BY125" s="315"/>
      <c r="BZ125" s="315"/>
      <c r="CA125" s="315"/>
      <c r="CB125" s="315"/>
      <c r="CC125" s="315"/>
      <c r="CD125" s="7"/>
    </row>
    <row r="126" spans="1:82" x14ac:dyDescent="0.25">
      <c r="A126" s="14"/>
      <c r="B126" s="460"/>
      <c r="C126" s="461"/>
      <c r="D126" s="461"/>
      <c r="E126" s="462"/>
      <c r="F126" s="463"/>
      <c r="G126" s="14"/>
      <c r="H126" s="106" t="str">
        <f t="shared" si="35"/>
        <v/>
      </c>
      <c r="I126" s="14"/>
      <c r="J126" s="39" t="str">
        <f t="shared" si="36"/>
        <v/>
      </c>
      <c r="K126" s="14"/>
      <c r="M126" s="106" t="str">
        <f t="shared" si="37"/>
        <v/>
      </c>
      <c r="O126" s="127" t="str">
        <f t="shared" si="38"/>
        <v/>
      </c>
      <c r="S126" s="100"/>
      <c r="AC126" s="305" t="str">
        <f t="shared" si="39"/>
        <v/>
      </c>
      <c r="AD126" s="307" t="str">
        <f t="shared" si="40"/>
        <v/>
      </c>
      <c r="AF126" s="314">
        <f t="shared" si="41"/>
        <v>0</v>
      </c>
      <c r="AG126" s="315">
        <f t="shared" si="51"/>
        <v>0</v>
      </c>
      <c r="AH126" s="315">
        <f t="shared" si="51"/>
        <v>0</v>
      </c>
      <c r="AI126" s="315">
        <f t="shared" si="51"/>
        <v>0</v>
      </c>
      <c r="AJ126" s="315">
        <f t="shared" si="51"/>
        <v>0</v>
      </c>
      <c r="AK126" s="315">
        <f t="shared" si="51"/>
        <v>0</v>
      </c>
      <c r="AL126" s="315">
        <f t="shared" si="51"/>
        <v>0</v>
      </c>
      <c r="AM126" s="315">
        <f t="shared" si="51"/>
        <v>0</v>
      </c>
      <c r="AN126" s="315">
        <f t="shared" si="51"/>
        <v>0</v>
      </c>
      <c r="AO126" s="315">
        <f t="shared" si="51"/>
        <v>0</v>
      </c>
      <c r="AP126" s="315">
        <f t="shared" si="51"/>
        <v>0</v>
      </c>
      <c r="AQ126" s="315">
        <f t="shared" si="51"/>
        <v>0</v>
      </c>
      <c r="AR126" s="315">
        <f t="shared" si="51"/>
        <v>0</v>
      </c>
      <c r="AS126" s="315">
        <f t="shared" si="51"/>
        <v>0</v>
      </c>
      <c r="AT126" s="315">
        <f t="shared" si="51"/>
        <v>0</v>
      </c>
      <c r="AU126" s="315">
        <f t="shared" si="51"/>
        <v>0</v>
      </c>
      <c r="AV126" s="315">
        <f t="shared" si="51"/>
        <v>0</v>
      </c>
      <c r="AW126" s="315">
        <f t="shared" si="50"/>
        <v>0</v>
      </c>
      <c r="AX126" s="315">
        <f t="shared" si="50"/>
        <v>0</v>
      </c>
      <c r="AY126" s="315">
        <f t="shared" si="50"/>
        <v>0</v>
      </c>
      <c r="AZ126" s="315">
        <f t="shared" si="50"/>
        <v>0</v>
      </c>
      <c r="BA126" s="315">
        <f t="shared" si="50"/>
        <v>0</v>
      </c>
      <c r="BB126" s="315">
        <f t="shared" si="50"/>
        <v>0</v>
      </c>
      <c r="BC126" s="316">
        <f t="shared" si="50"/>
        <v>0</v>
      </c>
      <c r="BE126" s="39" t="str">
        <f t="shared" si="42"/>
        <v/>
      </c>
      <c r="BF126" s="39" t="str">
        <f t="shared" si="43"/>
        <v/>
      </c>
      <c r="BG126" s="39" t="str">
        <f t="shared" si="44"/>
        <v/>
      </c>
      <c r="BH126" s="315"/>
      <c r="BI126" s="315"/>
      <c r="BJ126" s="315"/>
      <c r="BK126" s="315"/>
      <c r="BL126" s="315"/>
      <c r="BM126" s="315"/>
      <c r="BN126" s="315"/>
      <c r="BO126" s="315"/>
      <c r="BP126" s="315"/>
      <c r="BQ126" s="315"/>
      <c r="BR126" s="315"/>
      <c r="BS126" s="315"/>
      <c r="BT126" s="315"/>
      <c r="BU126" s="315"/>
      <c r="BV126" s="315"/>
      <c r="BW126" s="315"/>
      <c r="BX126" s="315"/>
      <c r="BY126" s="315"/>
      <c r="BZ126" s="315"/>
      <c r="CA126" s="315"/>
      <c r="CB126" s="315"/>
      <c r="CC126" s="315"/>
      <c r="CD126" s="7"/>
    </row>
    <row r="127" spans="1:82" x14ac:dyDescent="0.25">
      <c r="A127" s="14"/>
      <c r="B127" s="460"/>
      <c r="C127" s="461"/>
      <c r="D127" s="461"/>
      <c r="E127" s="462"/>
      <c r="F127" s="463"/>
      <c r="G127" s="14"/>
      <c r="H127" s="106" t="str">
        <f t="shared" si="35"/>
        <v/>
      </c>
      <c r="I127" s="14"/>
      <c r="J127" s="39" t="str">
        <f t="shared" si="36"/>
        <v/>
      </c>
      <c r="K127" s="14"/>
      <c r="M127" s="106" t="str">
        <f t="shared" si="37"/>
        <v/>
      </c>
      <c r="O127" s="127" t="str">
        <f t="shared" si="38"/>
        <v/>
      </c>
      <c r="S127" s="100"/>
      <c r="AC127" s="305" t="str">
        <f t="shared" si="39"/>
        <v/>
      </c>
      <c r="AD127" s="307" t="str">
        <f t="shared" si="40"/>
        <v/>
      </c>
      <c r="AF127" s="314">
        <f t="shared" si="41"/>
        <v>0</v>
      </c>
      <c r="AG127" s="315">
        <f t="shared" si="51"/>
        <v>0</v>
      </c>
      <c r="AH127" s="315">
        <f t="shared" si="51"/>
        <v>0</v>
      </c>
      <c r="AI127" s="315">
        <f t="shared" si="51"/>
        <v>0</v>
      </c>
      <c r="AJ127" s="315">
        <f t="shared" si="51"/>
        <v>0</v>
      </c>
      <c r="AK127" s="315">
        <f t="shared" si="51"/>
        <v>0</v>
      </c>
      <c r="AL127" s="315">
        <f t="shared" si="51"/>
        <v>0</v>
      </c>
      <c r="AM127" s="315">
        <f t="shared" si="51"/>
        <v>0</v>
      </c>
      <c r="AN127" s="315">
        <f t="shared" si="51"/>
        <v>0</v>
      </c>
      <c r="AO127" s="315">
        <f t="shared" si="51"/>
        <v>0</v>
      </c>
      <c r="AP127" s="315">
        <f t="shared" si="51"/>
        <v>0</v>
      </c>
      <c r="AQ127" s="315">
        <f t="shared" si="51"/>
        <v>0</v>
      </c>
      <c r="AR127" s="315">
        <f t="shared" si="51"/>
        <v>0</v>
      </c>
      <c r="AS127" s="315">
        <f t="shared" si="51"/>
        <v>0</v>
      </c>
      <c r="AT127" s="315">
        <f t="shared" si="51"/>
        <v>0</v>
      </c>
      <c r="AU127" s="315">
        <f t="shared" si="51"/>
        <v>0</v>
      </c>
      <c r="AV127" s="315">
        <f t="shared" si="51"/>
        <v>0</v>
      </c>
      <c r="AW127" s="315">
        <f t="shared" si="50"/>
        <v>0</v>
      </c>
      <c r="AX127" s="315">
        <f t="shared" si="50"/>
        <v>0</v>
      </c>
      <c r="AY127" s="315">
        <f t="shared" si="50"/>
        <v>0</v>
      </c>
      <c r="AZ127" s="315">
        <f t="shared" si="50"/>
        <v>0</v>
      </c>
      <c r="BA127" s="315">
        <f t="shared" si="50"/>
        <v>0</v>
      </c>
      <c r="BB127" s="315">
        <f t="shared" si="50"/>
        <v>0</v>
      </c>
      <c r="BC127" s="316">
        <f t="shared" si="50"/>
        <v>0</v>
      </c>
      <c r="BE127" s="39" t="str">
        <f t="shared" si="42"/>
        <v/>
      </c>
      <c r="BF127" s="39" t="str">
        <f t="shared" si="43"/>
        <v/>
      </c>
      <c r="BG127" s="39" t="str">
        <f t="shared" si="44"/>
        <v/>
      </c>
      <c r="BH127" s="315"/>
      <c r="BI127" s="315"/>
      <c r="BJ127" s="315"/>
      <c r="BK127" s="315"/>
      <c r="BL127" s="315"/>
      <c r="BM127" s="315"/>
      <c r="BN127" s="315"/>
      <c r="BO127" s="315"/>
      <c r="BP127" s="315"/>
      <c r="BQ127" s="315"/>
      <c r="BR127" s="315"/>
      <c r="BS127" s="315"/>
      <c r="BT127" s="315"/>
      <c r="BU127" s="315"/>
      <c r="BV127" s="315"/>
      <c r="BW127" s="315"/>
      <c r="BX127" s="315"/>
      <c r="BY127" s="315"/>
      <c r="BZ127" s="315"/>
      <c r="CA127" s="315"/>
      <c r="CB127" s="315"/>
      <c r="CC127" s="315"/>
      <c r="CD127" s="7"/>
    </row>
    <row r="128" spans="1:82" x14ac:dyDescent="0.25">
      <c r="A128" s="14"/>
      <c r="B128" s="460"/>
      <c r="C128" s="461"/>
      <c r="D128" s="461"/>
      <c r="E128" s="462"/>
      <c r="F128" s="463"/>
      <c r="G128" s="14"/>
      <c r="H128" s="106" t="str">
        <f t="shared" si="35"/>
        <v/>
      </c>
      <c r="I128" s="14"/>
      <c r="J128" s="39" t="str">
        <f t="shared" si="36"/>
        <v/>
      </c>
      <c r="K128" s="14"/>
      <c r="M128" s="106" t="str">
        <f t="shared" si="37"/>
        <v/>
      </c>
      <c r="O128" s="127" t="str">
        <f t="shared" si="38"/>
        <v/>
      </c>
      <c r="S128" s="100"/>
      <c r="AC128" s="305" t="str">
        <f t="shared" si="39"/>
        <v/>
      </c>
      <c r="AD128" s="307" t="str">
        <f t="shared" si="40"/>
        <v/>
      </c>
      <c r="AF128" s="314">
        <f t="shared" si="41"/>
        <v>0</v>
      </c>
      <c r="AG128" s="315">
        <f t="shared" si="51"/>
        <v>0</v>
      </c>
      <c r="AH128" s="315">
        <f t="shared" si="51"/>
        <v>0</v>
      </c>
      <c r="AI128" s="315">
        <f t="shared" si="51"/>
        <v>0</v>
      </c>
      <c r="AJ128" s="315">
        <f t="shared" si="51"/>
        <v>0</v>
      </c>
      <c r="AK128" s="315">
        <f t="shared" si="51"/>
        <v>0</v>
      </c>
      <c r="AL128" s="315">
        <f t="shared" si="51"/>
        <v>0</v>
      </c>
      <c r="AM128" s="315">
        <f t="shared" si="51"/>
        <v>0</v>
      </c>
      <c r="AN128" s="315">
        <f t="shared" si="51"/>
        <v>0</v>
      </c>
      <c r="AO128" s="315">
        <f t="shared" si="51"/>
        <v>0</v>
      </c>
      <c r="AP128" s="315">
        <f t="shared" si="51"/>
        <v>0</v>
      </c>
      <c r="AQ128" s="315">
        <f t="shared" si="51"/>
        <v>0</v>
      </c>
      <c r="AR128" s="315">
        <f t="shared" si="51"/>
        <v>0</v>
      </c>
      <c r="AS128" s="315">
        <f t="shared" si="51"/>
        <v>0</v>
      </c>
      <c r="AT128" s="315">
        <f t="shared" si="51"/>
        <v>0</v>
      </c>
      <c r="AU128" s="315">
        <f t="shared" si="51"/>
        <v>0</v>
      </c>
      <c r="AV128" s="315">
        <f t="shared" si="51"/>
        <v>0</v>
      </c>
      <c r="AW128" s="315">
        <f t="shared" si="50"/>
        <v>0</v>
      </c>
      <c r="AX128" s="315">
        <f t="shared" si="50"/>
        <v>0</v>
      </c>
      <c r="AY128" s="315">
        <f t="shared" si="50"/>
        <v>0</v>
      </c>
      <c r="AZ128" s="315">
        <f t="shared" si="50"/>
        <v>0</v>
      </c>
      <c r="BA128" s="315">
        <f t="shared" si="50"/>
        <v>0</v>
      </c>
      <c r="BB128" s="315">
        <f t="shared" si="50"/>
        <v>0</v>
      </c>
      <c r="BC128" s="316">
        <f t="shared" si="50"/>
        <v>0</v>
      </c>
      <c r="BE128" s="39" t="str">
        <f t="shared" si="42"/>
        <v/>
      </c>
      <c r="BF128" s="39" t="str">
        <f t="shared" si="43"/>
        <v/>
      </c>
      <c r="BG128" s="39" t="str">
        <f t="shared" si="44"/>
        <v/>
      </c>
      <c r="BH128" s="315"/>
      <c r="BI128" s="315"/>
      <c r="BJ128" s="315"/>
      <c r="BK128" s="315"/>
      <c r="BL128" s="315"/>
      <c r="BM128" s="315"/>
      <c r="BN128" s="315"/>
      <c r="BO128" s="315"/>
      <c r="BP128" s="315"/>
      <c r="BQ128" s="315"/>
      <c r="BR128" s="315"/>
      <c r="BS128" s="315"/>
      <c r="BT128" s="315"/>
      <c r="BU128" s="315"/>
      <c r="BV128" s="315"/>
      <c r="BW128" s="315"/>
      <c r="BX128" s="315"/>
      <c r="BY128" s="315"/>
      <c r="BZ128" s="315"/>
      <c r="CA128" s="315"/>
      <c r="CB128" s="315"/>
      <c r="CC128" s="315"/>
      <c r="CD128" s="7"/>
    </row>
    <row r="129" spans="1:82" x14ac:dyDescent="0.25">
      <c r="A129" s="14"/>
      <c r="B129" s="460"/>
      <c r="C129" s="461"/>
      <c r="D129" s="461"/>
      <c r="E129" s="462"/>
      <c r="F129" s="463"/>
      <c r="G129" s="14"/>
      <c r="H129" s="106" t="str">
        <f t="shared" si="35"/>
        <v/>
      </c>
      <c r="I129" s="14"/>
      <c r="J129" s="39" t="str">
        <f t="shared" si="36"/>
        <v/>
      </c>
      <c r="K129" s="14"/>
      <c r="M129" s="106" t="str">
        <f t="shared" si="37"/>
        <v/>
      </c>
      <c r="O129" s="127" t="str">
        <f t="shared" si="38"/>
        <v/>
      </c>
      <c r="S129" s="100"/>
      <c r="AC129" s="305" t="str">
        <f t="shared" si="39"/>
        <v/>
      </c>
      <c r="AD129" s="307" t="str">
        <f t="shared" si="40"/>
        <v/>
      </c>
      <c r="AF129" s="314">
        <f t="shared" si="41"/>
        <v>0</v>
      </c>
      <c r="AG129" s="315">
        <f t="shared" si="51"/>
        <v>0</v>
      </c>
      <c r="AH129" s="315">
        <f t="shared" si="51"/>
        <v>0</v>
      </c>
      <c r="AI129" s="315">
        <f t="shared" si="51"/>
        <v>0</v>
      </c>
      <c r="AJ129" s="315">
        <f t="shared" si="51"/>
        <v>0</v>
      </c>
      <c r="AK129" s="315">
        <f t="shared" si="51"/>
        <v>0</v>
      </c>
      <c r="AL129" s="315">
        <f t="shared" si="51"/>
        <v>0</v>
      </c>
      <c r="AM129" s="315">
        <f t="shared" si="51"/>
        <v>0</v>
      </c>
      <c r="AN129" s="315">
        <f t="shared" si="51"/>
        <v>0</v>
      </c>
      <c r="AO129" s="315">
        <f t="shared" si="51"/>
        <v>0</v>
      </c>
      <c r="AP129" s="315">
        <f t="shared" si="51"/>
        <v>0</v>
      </c>
      <c r="AQ129" s="315">
        <f t="shared" si="51"/>
        <v>0</v>
      </c>
      <c r="AR129" s="315">
        <f t="shared" si="51"/>
        <v>0</v>
      </c>
      <c r="AS129" s="315">
        <f t="shared" si="51"/>
        <v>0</v>
      </c>
      <c r="AT129" s="315">
        <f t="shared" si="51"/>
        <v>0</v>
      </c>
      <c r="AU129" s="315">
        <f t="shared" si="51"/>
        <v>0</v>
      </c>
      <c r="AV129" s="315">
        <f t="shared" si="51"/>
        <v>0</v>
      </c>
      <c r="AW129" s="315">
        <f t="shared" si="50"/>
        <v>0</v>
      </c>
      <c r="AX129" s="315">
        <f t="shared" si="50"/>
        <v>0</v>
      </c>
      <c r="AY129" s="315">
        <f t="shared" si="50"/>
        <v>0</v>
      </c>
      <c r="AZ129" s="315">
        <f t="shared" si="50"/>
        <v>0</v>
      </c>
      <c r="BA129" s="315">
        <f t="shared" si="50"/>
        <v>0</v>
      </c>
      <c r="BB129" s="315">
        <f t="shared" si="50"/>
        <v>0</v>
      </c>
      <c r="BC129" s="316">
        <f t="shared" si="50"/>
        <v>0</v>
      </c>
      <c r="BE129" s="39" t="str">
        <f t="shared" si="42"/>
        <v/>
      </c>
      <c r="BF129" s="39" t="str">
        <f t="shared" si="43"/>
        <v/>
      </c>
      <c r="BG129" s="39" t="str">
        <f t="shared" si="44"/>
        <v/>
      </c>
      <c r="BH129" s="315"/>
      <c r="BI129" s="315"/>
      <c r="BJ129" s="315"/>
      <c r="BK129" s="315"/>
      <c r="BL129" s="315"/>
      <c r="BM129" s="315"/>
      <c r="BN129" s="315"/>
      <c r="BO129" s="315"/>
      <c r="BP129" s="315"/>
      <c r="BQ129" s="315"/>
      <c r="BR129" s="315"/>
      <c r="BS129" s="315"/>
      <c r="BT129" s="315"/>
      <c r="BU129" s="315"/>
      <c r="BV129" s="315"/>
      <c r="BW129" s="315"/>
      <c r="BX129" s="315"/>
      <c r="BY129" s="315"/>
      <c r="BZ129" s="315"/>
      <c r="CA129" s="315"/>
      <c r="CB129" s="315"/>
      <c r="CC129" s="315"/>
      <c r="CD129" s="7"/>
    </row>
    <row r="130" spans="1:82" x14ac:dyDescent="0.25">
      <c r="A130" s="14"/>
      <c r="B130" s="460"/>
      <c r="C130" s="461"/>
      <c r="D130" s="461"/>
      <c r="E130" s="462"/>
      <c r="F130" s="463"/>
      <c r="G130" s="14"/>
      <c r="H130" s="106" t="str">
        <f t="shared" si="35"/>
        <v/>
      </c>
      <c r="I130" s="14"/>
      <c r="J130" s="39" t="str">
        <f t="shared" si="36"/>
        <v/>
      </c>
      <c r="K130" s="14"/>
      <c r="M130" s="106" t="str">
        <f t="shared" si="37"/>
        <v/>
      </c>
      <c r="O130" s="127" t="str">
        <f t="shared" si="38"/>
        <v/>
      </c>
      <c r="S130" s="100"/>
      <c r="AC130" s="305" t="str">
        <f t="shared" si="39"/>
        <v/>
      </c>
      <c r="AD130" s="307" t="str">
        <f t="shared" si="40"/>
        <v/>
      </c>
      <c r="AF130" s="314">
        <f t="shared" si="41"/>
        <v>0</v>
      </c>
      <c r="AG130" s="315">
        <f t="shared" si="51"/>
        <v>0</v>
      </c>
      <c r="AH130" s="315">
        <f t="shared" si="51"/>
        <v>0</v>
      </c>
      <c r="AI130" s="315">
        <f t="shared" si="51"/>
        <v>0</v>
      </c>
      <c r="AJ130" s="315">
        <f t="shared" si="51"/>
        <v>0</v>
      </c>
      <c r="AK130" s="315">
        <f t="shared" si="51"/>
        <v>0</v>
      </c>
      <c r="AL130" s="315">
        <f t="shared" si="51"/>
        <v>0</v>
      </c>
      <c r="AM130" s="315">
        <f t="shared" si="51"/>
        <v>0</v>
      </c>
      <c r="AN130" s="315">
        <f t="shared" si="51"/>
        <v>0</v>
      </c>
      <c r="AO130" s="315">
        <f t="shared" si="51"/>
        <v>0</v>
      </c>
      <c r="AP130" s="315">
        <f t="shared" si="51"/>
        <v>0</v>
      </c>
      <c r="AQ130" s="315">
        <f t="shared" si="51"/>
        <v>0</v>
      </c>
      <c r="AR130" s="315">
        <f t="shared" si="51"/>
        <v>0</v>
      </c>
      <c r="AS130" s="315">
        <f t="shared" si="51"/>
        <v>0</v>
      </c>
      <c r="AT130" s="315">
        <f t="shared" si="51"/>
        <v>0</v>
      </c>
      <c r="AU130" s="315">
        <f t="shared" si="51"/>
        <v>0</v>
      </c>
      <c r="AV130" s="315">
        <f t="shared" si="51"/>
        <v>0</v>
      </c>
      <c r="AW130" s="315">
        <f t="shared" si="50"/>
        <v>0</v>
      </c>
      <c r="AX130" s="315">
        <f t="shared" si="50"/>
        <v>0</v>
      </c>
      <c r="AY130" s="315">
        <f t="shared" si="50"/>
        <v>0</v>
      </c>
      <c r="AZ130" s="315">
        <f t="shared" si="50"/>
        <v>0</v>
      </c>
      <c r="BA130" s="315">
        <f t="shared" si="50"/>
        <v>0</v>
      </c>
      <c r="BB130" s="315">
        <f t="shared" si="50"/>
        <v>0</v>
      </c>
      <c r="BC130" s="316">
        <f t="shared" si="50"/>
        <v>0</v>
      </c>
      <c r="BE130" s="39" t="str">
        <f t="shared" si="42"/>
        <v/>
      </c>
      <c r="BF130" s="39" t="str">
        <f t="shared" si="43"/>
        <v/>
      </c>
      <c r="BG130" s="39" t="str">
        <f t="shared" si="44"/>
        <v/>
      </c>
      <c r="BH130" s="315"/>
      <c r="BI130" s="315"/>
      <c r="BJ130" s="315"/>
      <c r="BK130" s="315"/>
      <c r="BL130" s="315"/>
      <c r="BM130" s="315"/>
      <c r="BN130" s="315"/>
      <c r="BO130" s="315"/>
      <c r="BP130" s="315"/>
      <c r="BQ130" s="315"/>
      <c r="BR130" s="315"/>
      <c r="BS130" s="315"/>
      <c r="BT130" s="315"/>
      <c r="BU130" s="315"/>
      <c r="BV130" s="315"/>
      <c r="BW130" s="315"/>
      <c r="BX130" s="315"/>
      <c r="BY130" s="315"/>
      <c r="BZ130" s="315"/>
      <c r="CA130" s="315"/>
      <c r="CB130" s="315"/>
      <c r="CC130" s="315"/>
      <c r="CD130" s="7"/>
    </row>
    <row r="131" spans="1:82" x14ac:dyDescent="0.25">
      <c r="A131" s="14"/>
      <c r="B131" s="460"/>
      <c r="C131" s="461"/>
      <c r="D131" s="461"/>
      <c r="E131" s="462"/>
      <c r="F131" s="463"/>
      <c r="G131" s="14"/>
      <c r="H131" s="106" t="str">
        <f t="shared" si="35"/>
        <v/>
      </c>
      <c r="I131" s="14"/>
      <c r="J131" s="39" t="str">
        <f t="shared" si="36"/>
        <v/>
      </c>
      <c r="K131" s="14"/>
      <c r="M131" s="106" t="str">
        <f t="shared" si="37"/>
        <v/>
      </c>
      <c r="O131" s="127" t="str">
        <f t="shared" si="38"/>
        <v/>
      </c>
      <c r="S131" s="100"/>
      <c r="AC131" s="305" t="str">
        <f t="shared" si="39"/>
        <v/>
      </c>
      <c r="AD131" s="307" t="str">
        <f t="shared" si="40"/>
        <v/>
      </c>
      <c r="AF131" s="314">
        <f t="shared" si="41"/>
        <v>0</v>
      </c>
      <c r="AG131" s="315">
        <f t="shared" si="51"/>
        <v>0</v>
      </c>
      <c r="AH131" s="315">
        <f t="shared" si="51"/>
        <v>0</v>
      </c>
      <c r="AI131" s="315">
        <f t="shared" si="51"/>
        <v>0</v>
      </c>
      <c r="AJ131" s="315">
        <f t="shared" si="51"/>
        <v>0</v>
      </c>
      <c r="AK131" s="315">
        <f t="shared" si="51"/>
        <v>0</v>
      </c>
      <c r="AL131" s="315">
        <f t="shared" si="51"/>
        <v>0</v>
      </c>
      <c r="AM131" s="315">
        <f t="shared" si="51"/>
        <v>0</v>
      </c>
      <c r="AN131" s="315">
        <f t="shared" si="51"/>
        <v>0</v>
      </c>
      <c r="AO131" s="315">
        <f t="shared" si="51"/>
        <v>0</v>
      </c>
      <c r="AP131" s="315">
        <f t="shared" si="51"/>
        <v>0</v>
      </c>
      <c r="AQ131" s="315">
        <f t="shared" si="51"/>
        <v>0</v>
      </c>
      <c r="AR131" s="315">
        <f t="shared" si="51"/>
        <v>0</v>
      </c>
      <c r="AS131" s="315">
        <f t="shared" si="51"/>
        <v>0</v>
      </c>
      <c r="AT131" s="315">
        <f t="shared" si="51"/>
        <v>0</v>
      </c>
      <c r="AU131" s="315">
        <f t="shared" si="51"/>
        <v>0</v>
      </c>
      <c r="AV131" s="315">
        <f t="shared" si="51"/>
        <v>0</v>
      </c>
      <c r="AW131" s="315">
        <f t="shared" si="50"/>
        <v>0</v>
      </c>
      <c r="AX131" s="315">
        <f t="shared" si="50"/>
        <v>0</v>
      </c>
      <c r="AY131" s="315">
        <f t="shared" si="50"/>
        <v>0</v>
      </c>
      <c r="AZ131" s="315">
        <f t="shared" si="50"/>
        <v>0</v>
      </c>
      <c r="BA131" s="315">
        <f t="shared" si="50"/>
        <v>0</v>
      </c>
      <c r="BB131" s="315">
        <f t="shared" si="50"/>
        <v>0</v>
      </c>
      <c r="BC131" s="316">
        <f t="shared" si="50"/>
        <v>0</v>
      </c>
      <c r="BE131" s="39" t="str">
        <f t="shared" si="42"/>
        <v/>
      </c>
      <c r="BF131" s="39" t="str">
        <f t="shared" si="43"/>
        <v/>
      </c>
      <c r="BG131" s="39" t="str">
        <f t="shared" si="44"/>
        <v/>
      </c>
      <c r="BH131" s="315"/>
      <c r="BI131" s="315"/>
      <c r="BJ131" s="315"/>
      <c r="BK131" s="315"/>
      <c r="BL131" s="315"/>
      <c r="BM131" s="315"/>
      <c r="BN131" s="315"/>
      <c r="BO131" s="315"/>
      <c r="BP131" s="315"/>
      <c r="BQ131" s="315"/>
      <c r="BR131" s="315"/>
      <c r="BS131" s="315"/>
      <c r="BT131" s="315"/>
      <c r="BU131" s="315"/>
      <c r="BV131" s="315"/>
      <c r="BW131" s="315"/>
      <c r="BX131" s="315"/>
      <c r="BY131" s="315"/>
      <c r="BZ131" s="315"/>
      <c r="CA131" s="315"/>
      <c r="CB131" s="315"/>
      <c r="CC131" s="315"/>
      <c r="CD131" s="7"/>
    </row>
    <row r="132" spans="1:82" x14ac:dyDescent="0.25">
      <c r="A132" s="14"/>
      <c r="B132" s="460"/>
      <c r="C132" s="461"/>
      <c r="D132" s="461"/>
      <c r="E132" s="462"/>
      <c r="F132" s="463"/>
      <c r="G132" s="14"/>
      <c r="H132" s="106" t="str">
        <f t="shared" si="35"/>
        <v/>
      </c>
      <c r="I132" s="14"/>
      <c r="J132" s="39" t="str">
        <f t="shared" si="36"/>
        <v/>
      </c>
      <c r="K132" s="14"/>
      <c r="M132" s="106" t="str">
        <f t="shared" si="37"/>
        <v/>
      </c>
      <c r="O132" s="127" t="str">
        <f t="shared" si="38"/>
        <v/>
      </c>
      <c r="S132" s="100"/>
      <c r="AC132" s="305" t="str">
        <f t="shared" si="39"/>
        <v/>
      </c>
      <c r="AD132" s="307" t="str">
        <f t="shared" si="40"/>
        <v/>
      </c>
      <c r="AF132" s="314">
        <f t="shared" si="41"/>
        <v>0</v>
      </c>
      <c r="AG132" s="315">
        <f t="shared" si="51"/>
        <v>0</v>
      </c>
      <c r="AH132" s="315">
        <f t="shared" si="51"/>
        <v>0</v>
      </c>
      <c r="AI132" s="315">
        <f t="shared" si="51"/>
        <v>0</v>
      </c>
      <c r="AJ132" s="315">
        <f t="shared" si="51"/>
        <v>0</v>
      </c>
      <c r="AK132" s="315">
        <f t="shared" si="51"/>
        <v>0</v>
      </c>
      <c r="AL132" s="315">
        <f t="shared" si="51"/>
        <v>0</v>
      </c>
      <c r="AM132" s="315">
        <f t="shared" si="51"/>
        <v>0</v>
      </c>
      <c r="AN132" s="315">
        <f t="shared" si="51"/>
        <v>0</v>
      </c>
      <c r="AO132" s="315">
        <f t="shared" si="51"/>
        <v>0</v>
      </c>
      <c r="AP132" s="315">
        <f t="shared" si="51"/>
        <v>0</v>
      </c>
      <c r="AQ132" s="315">
        <f t="shared" si="51"/>
        <v>0</v>
      </c>
      <c r="AR132" s="315">
        <f t="shared" si="51"/>
        <v>0</v>
      </c>
      <c r="AS132" s="315">
        <f t="shared" si="51"/>
        <v>0</v>
      </c>
      <c r="AT132" s="315">
        <f t="shared" si="51"/>
        <v>0</v>
      </c>
      <c r="AU132" s="315">
        <f t="shared" si="51"/>
        <v>0</v>
      </c>
      <c r="AV132" s="315">
        <f t="shared" ref="AV132:BC147" si="52">IF(AND(AV$9&gt;=$AC132, AV$10&lt;=$AD132), IF($F132=$M$3, $AD$5, IF($J132="", $AD$4, $J132)), 0)</f>
        <v>0</v>
      </c>
      <c r="AW132" s="315">
        <f t="shared" si="52"/>
        <v>0</v>
      </c>
      <c r="AX132" s="315">
        <f t="shared" si="52"/>
        <v>0</v>
      </c>
      <c r="AY132" s="315">
        <f t="shared" si="52"/>
        <v>0</v>
      </c>
      <c r="AZ132" s="315">
        <f t="shared" si="52"/>
        <v>0</v>
      </c>
      <c r="BA132" s="315">
        <f t="shared" si="52"/>
        <v>0</v>
      </c>
      <c r="BB132" s="315">
        <f t="shared" si="52"/>
        <v>0</v>
      </c>
      <c r="BC132" s="316">
        <f t="shared" si="52"/>
        <v>0</v>
      </c>
      <c r="BE132" s="39" t="str">
        <f t="shared" si="42"/>
        <v/>
      </c>
      <c r="BF132" s="39" t="str">
        <f t="shared" si="43"/>
        <v/>
      </c>
      <c r="BG132" s="39" t="str">
        <f t="shared" si="44"/>
        <v/>
      </c>
      <c r="BH132" s="315"/>
      <c r="BI132" s="315"/>
      <c r="BJ132" s="315"/>
      <c r="BK132" s="315"/>
      <c r="BL132" s="315"/>
      <c r="BM132" s="315"/>
      <c r="BN132" s="315"/>
      <c r="BO132" s="315"/>
      <c r="BP132" s="315"/>
      <c r="BQ132" s="315"/>
      <c r="BR132" s="315"/>
      <c r="BS132" s="315"/>
      <c r="BT132" s="315"/>
      <c r="BU132" s="315"/>
      <c r="BV132" s="315"/>
      <c r="BW132" s="315"/>
      <c r="BX132" s="315"/>
      <c r="BY132" s="315"/>
      <c r="BZ132" s="315"/>
      <c r="CA132" s="315"/>
      <c r="CB132" s="315"/>
      <c r="CC132" s="315"/>
      <c r="CD132" s="7"/>
    </row>
    <row r="133" spans="1:82" x14ac:dyDescent="0.25">
      <c r="A133" s="14"/>
      <c r="B133" s="460"/>
      <c r="C133" s="461"/>
      <c r="D133" s="461"/>
      <c r="E133" s="462"/>
      <c r="F133" s="463"/>
      <c r="G133" s="14"/>
      <c r="H133" s="106" t="str">
        <f t="shared" si="35"/>
        <v/>
      </c>
      <c r="I133" s="14"/>
      <c r="J133" s="39" t="str">
        <f t="shared" si="36"/>
        <v/>
      </c>
      <c r="K133" s="14"/>
      <c r="M133" s="106" t="str">
        <f t="shared" si="37"/>
        <v/>
      </c>
      <c r="O133" s="127" t="str">
        <f t="shared" si="38"/>
        <v/>
      </c>
      <c r="S133" s="100"/>
      <c r="AC133" s="305" t="str">
        <f t="shared" si="39"/>
        <v/>
      </c>
      <c r="AD133" s="307" t="str">
        <f t="shared" si="40"/>
        <v/>
      </c>
      <c r="AF133" s="314">
        <f t="shared" si="41"/>
        <v>0</v>
      </c>
      <c r="AG133" s="315">
        <f t="shared" ref="AG133:AV148" si="53">IF(AND(AG$9&gt;=$AC133, AG$10&lt;=$AD133), IF($F133=$M$3, $AD$5, IF($J133="", $AD$4, $J133)), 0)</f>
        <v>0</v>
      </c>
      <c r="AH133" s="315">
        <f t="shared" si="53"/>
        <v>0</v>
      </c>
      <c r="AI133" s="315">
        <f t="shared" si="53"/>
        <v>0</v>
      </c>
      <c r="AJ133" s="315">
        <f t="shared" si="53"/>
        <v>0</v>
      </c>
      <c r="AK133" s="315">
        <f t="shared" si="53"/>
        <v>0</v>
      </c>
      <c r="AL133" s="315">
        <f t="shared" si="53"/>
        <v>0</v>
      </c>
      <c r="AM133" s="315">
        <f t="shared" si="53"/>
        <v>0</v>
      </c>
      <c r="AN133" s="315">
        <f t="shared" si="53"/>
        <v>0</v>
      </c>
      <c r="AO133" s="315">
        <f t="shared" si="53"/>
        <v>0</v>
      </c>
      <c r="AP133" s="315">
        <f t="shared" si="53"/>
        <v>0</v>
      </c>
      <c r="AQ133" s="315">
        <f t="shared" si="53"/>
        <v>0</v>
      </c>
      <c r="AR133" s="315">
        <f t="shared" si="53"/>
        <v>0</v>
      </c>
      <c r="AS133" s="315">
        <f t="shared" si="53"/>
        <v>0</v>
      </c>
      <c r="AT133" s="315">
        <f t="shared" si="53"/>
        <v>0</v>
      </c>
      <c r="AU133" s="315">
        <f t="shared" si="53"/>
        <v>0</v>
      </c>
      <c r="AV133" s="315">
        <f t="shared" si="52"/>
        <v>0</v>
      </c>
      <c r="AW133" s="315">
        <f t="shared" si="52"/>
        <v>0</v>
      </c>
      <c r="AX133" s="315">
        <f t="shared" si="52"/>
        <v>0</v>
      </c>
      <c r="AY133" s="315">
        <f t="shared" si="52"/>
        <v>0</v>
      </c>
      <c r="AZ133" s="315">
        <f t="shared" si="52"/>
        <v>0</v>
      </c>
      <c r="BA133" s="315">
        <f t="shared" si="52"/>
        <v>0</v>
      </c>
      <c r="BB133" s="315">
        <f t="shared" si="52"/>
        <v>0</v>
      </c>
      <c r="BC133" s="316">
        <f t="shared" si="52"/>
        <v>0</v>
      </c>
      <c r="BE133" s="39" t="str">
        <f t="shared" si="42"/>
        <v/>
      </c>
      <c r="BF133" s="39" t="str">
        <f t="shared" si="43"/>
        <v/>
      </c>
      <c r="BG133" s="39" t="str">
        <f t="shared" si="44"/>
        <v/>
      </c>
      <c r="BH133" s="315"/>
      <c r="BI133" s="315"/>
      <c r="BJ133" s="315"/>
      <c r="BK133" s="315"/>
      <c r="BL133" s="315"/>
      <c r="BM133" s="315"/>
      <c r="BN133" s="315"/>
      <c r="BO133" s="315"/>
      <c r="BP133" s="315"/>
      <c r="BQ133" s="315"/>
      <c r="BR133" s="315"/>
      <c r="BS133" s="315"/>
      <c r="BT133" s="315"/>
      <c r="BU133" s="315"/>
      <c r="BV133" s="315"/>
      <c r="BW133" s="315"/>
      <c r="BX133" s="315"/>
      <c r="BY133" s="315"/>
      <c r="BZ133" s="315"/>
      <c r="CA133" s="315"/>
      <c r="CB133" s="315"/>
      <c r="CC133" s="315"/>
      <c r="CD133" s="7"/>
    </row>
    <row r="134" spans="1:82" x14ac:dyDescent="0.25">
      <c r="A134" s="14"/>
      <c r="B134" s="460"/>
      <c r="C134" s="461"/>
      <c r="D134" s="461"/>
      <c r="E134" s="462"/>
      <c r="F134" s="463"/>
      <c r="G134" s="14"/>
      <c r="H134" s="106" t="str">
        <f t="shared" si="35"/>
        <v/>
      </c>
      <c r="I134" s="14"/>
      <c r="J134" s="39" t="str">
        <f t="shared" si="36"/>
        <v/>
      </c>
      <c r="K134" s="14"/>
      <c r="M134" s="106" t="str">
        <f t="shared" si="37"/>
        <v/>
      </c>
      <c r="O134" s="127" t="str">
        <f t="shared" si="38"/>
        <v/>
      </c>
      <c r="S134" s="100"/>
      <c r="AC134" s="305" t="str">
        <f t="shared" si="39"/>
        <v/>
      </c>
      <c r="AD134" s="307" t="str">
        <f t="shared" si="40"/>
        <v/>
      </c>
      <c r="AF134" s="314">
        <f t="shared" si="41"/>
        <v>0</v>
      </c>
      <c r="AG134" s="315">
        <f t="shared" si="53"/>
        <v>0</v>
      </c>
      <c r="AH134" s="315">
        <f t="shared" si="53"/>
        <v>0</v>
      </c>
      <c r="AI134" s="315">
        <f t="shared" si="53"/>
        <v>0</v>
      </c>
      <c r="AJ134" s="315">
        <f t="shared" si="53"/>
        <v>0</v>
      </c>
      <c r="AK134" s="315">
        <f t="shared" si="53"/>
        <v>0</v>
      </c>
      <c r="AL134" s="315">
        <f t="shared" si="53"/>
        <v>0</v>
      </c>
      <c r="AM134" s="315">
        <f t="shared" si="53"/>
        <v>0</v>
      </c>
      <c r="AN134" s="315">
        <f t="shared" si="53"/>
        <v>0</v>
      </c>
      <c r="AO134" s="315">
        <f t="shared" si="53"/>
        <v>0</v>
      </c>
      <c r="AP134" s="315">
        <f t="shared" si="53"/>
        <v>0</v>
      </c>
      <c r="AQ134" s="315">
        <f t="shared" si="53"/>
        <v>0</v>
      </c>
      <c r="AR134" s="315">
        <f t="shared" si="53"/>
        <v>0</v>
      </c>
      <c r="AS134" s="315">
        <f t="shared" si="53"/>
        <v>0</v>
      </c>
      <c r="AT134" s="315">
        <f t="shared" si="53"/>
        <v>0</v>
      </c>
      <c r="AU134" s="315">
        <f t="shared" si="53"/>
        <v>0</v>
      </c>
      <c r="AV134" s="315">
        <f t="shared" si="52"/>
        <v>0</v>
      </c>
      <c r="AW134" s="315">
        <f t="shared" si="52"/>
        <v>0</v>
      </c>
      <c r="AX134" s="315">
        <f t="shared" si="52"/>
        <v>0</v>
      </c>
      <c r="AY134" s="315">
        <f t="shared" si="52"/>
        <v>0</v>
      </c>
      <c r="AZ134" s="315">
        <f t="shared" si="52"/>
        <v>0</v>
      </c>
      <c r="BA134" s="315">
        <f t="shared" si="52"/>
        <v>0</v>
      </c>
      <c r="BB134" s="315">
        <f t="shared" si="52"/>
        <v>0</v>
      </c>
      <c r="BC134" s="316">
        <f t="shared" si="52"/>
        <v>0</v>
      </c>
      <c r="BE134" s="39" t="str">
        <f t="shared" si="42"/>
        <v/>
      </c>
      <c r="BF134" s="39" t="str">
        <f t="shared" si="43"/>
        <v/>
      </c>
      <c r="BG134" s="39" t="str">
        <f t="shared" si="44"/>
        <v/>
      </c>
      <c r="BH134" s="315"/>
      <c r="BI134" s="315"/>
      <c r="BJ134" s="315"/>
      <c r="BK134" s="315"/>
      <c r="BL134" s="315"/>
      <c r="BM134" s="315"/>
      <c r="BN134" s="315"/>
      <c r="BO134" s="315"/>
      <c r="BP134" s="315"/>
      <c r="BQ134" s="315"/>
      <c r="BR134" s="315"/>
      <c r="BS134" s="315"/>
      <c r="BT134" s="315"/>
      <c r="BU134" s="315"/>
      <c r="BV134" s="315"/>
      <c r="BW134" s="315"/>
      <c r="BX134" s="315"/>
      <c r="BY134" s="315"/>
      <c r="BZ134" s="315"/>
      <c r="CA134" s="315"/>
      <c r="CB134" s="315"/>
      <c r="CC134" s="315"/>
      <c r="CD134" s="7"/>
    </row>
    <row r="135" spans="1:82" x14ac:dyDescent="0.25">
      <c r="A135" s="14"/>
      <c r="B135" s="460"/>
      <c r="C135" s="461"/>
      <c r="D135" s="461"/>
      <c r="E135" s="462"/>
      <c r="F135" s="463"/>
      <c r="G135" s="14"/>
      <c r="H135" s="106" t="str">
        <f t="shared" si="35"/>
        <v/>
      </c>
      <c r="I135" s="14"/>
      <c r="J135" s="39" t="str">
        <f t="shared" si="36"/>
        <v/>
      </c>
      <c r="K135" s="14"/>
      <c r="M135" s="106" t="str">
        <f t="shared" si="37"/>
        <v/>
      </c>
      <c r="O135" s="127" t="str">
        <f t="shared" si="38"/>
        <v/>
      </c>
      <c r="S135" s="100"/>
      <c r="AC135" s="305" t="str">
        <f t="shared" si="39"/>
        <v/>
      </c>
      <c r="AD135" s="307" t="str">
        <f t="shared" si="40"/>
        <v/>
      </c>
      <c r="AF135" s="314">
        <f t="shared" si="41"/>
        <v>0</v>
      </c>
      <c r="AG135" s="315">
        <f t="shared" si="53"/>
        <v>0</v>
      </c>
      <c r="AH135" s="315">
        <f t="shared" si="53"/>
        <v>0</v>
      </c>
      <c r="AI135" s="315">
        <f t="shared" si="53"/>
        <v>0</v>
      </c>
      <c r="AJ135" s="315">
        <f t="shared" si="53"/>
        <v>0</v>
      </c>
      <c r="AK135" s="315">
        <f t="shared" si="53"/>
        <v>0</v>
      </c>
      <c r="AL135" s="315">
        <f t="shared" si="53"/>
        <v>0</v>
      </c>
      <c r="AM135" s="315">
        <f t="shared" si="53"/>
        <v>0</v>
      </c>
      <c r="AN135" s="315">
        <f t="shared" si="53"/>
        <v>0</v>
      </c>
      <c r="AO135" s="315">
        <f t="shared" si="53"/>
        <v>0</v>
      </c>
      <c r="AP135" s="315">
        <f t="shared" si="53"/>
        <v>0</v>
      </c>
      <c r="AQ135" s="315">
        <f t="shared" si="53"/>
        <v>0</v>
      </c>
      <c r="AR135" s="315">
        <f t="shared" si="53"/>
        <v>0</v>
      </c>
      <c r="AS135" s="315">
        <f t="shared" si="53"/>
        <v>0</v>
      </c>
      <c r="AT135" s="315">
        <f t="shared" si="53"/>
        <v>0</v>
      </c>
      <c r="AU135" s="315">
        <f t="shared" si="53"/>
        <v>0</v>
      </c>
      <c r="AV135" s="315">
        <f t="shared" si="52"/>
        <v>0</v>
      </c>
      <c r="AW135" s="315">
        <f t="shared" si="52"/>
        <v>0</v>
      </c>
      <c r="AX135" s="315">
        <f t="shared" si="52"/>
        <v>0</v>
      </c>
      <c r="AY135" s="315">
        <f t="shared" si="52"/>
        <v>0</v>
      </c>
      <c r="AZ135" s="315">
        <f t="shared" si="52"/>
        <v>0</v>
      </c>
      <c r="BA135" s="315">
        <f t="shared" si="52"/>
        <v>0</v>
      </c>
      <c r="BB135" s="315">
        <f t="shared" si="52"/>
        <v>0</v>
      </c>
      <c r="BC135" s="316">
        <f t="shared" si="52"/>
        <v>0</v>
      </c>
      <c r="BE135" s="39" t="str">
        <f t="shared" si="42"/>
        <v/>
      </c>
      <c r="BF135" s="39" t="str">
        <f t="shared" si="43"/>
        <v/>
      </c>
      <c r="BG135" s="39" t="str">
        <f t="shared" si="44"/>
        <v/>
      </c>
      <c r="BH135" s="315"/>
      <c r="BI135" s="315"/>
      <c r="BJ135" s="315"/>
      <c r="BK135" s="315"/>
      <c r="BL135" s="315"/>
      <c r="BM135" s="315"/>
      <c r="BN135" s="315"/>
      <c r="BO135" s="315"/>
      <c r="BP135" s="315"/>
      <c r="BQ135" s="315"/>
      <c r="BR135" s="315"/>
      <c r="BS135" s="315"/>
      <c r="BT135" s="315"/>
      <c r="BU135" s="315"/>
      <c r="BV135" s="315"/>
      <c r="BW135" s="315"/>
      <c r="BX135" s="315"/>
      <c r="BY135" s="315"/>
      <c r="BZ135" s="315"/>
      <c r="CA135" s="315"/>
      <c r="CB135" s="315"/>
      <c r="CC135" s="315"/>
      <c r="CD135" s="7"/>
    </row>
    <row r="136" spans="1:82" x14ac:dyDescent="0.25">
      <c r="A136" s="14"/>
      <c r="B136" s="460"/>
      <c r="C136" s="461"/>
      <c r="D136" s="461"/>
      <c r="E136" s="462"/>
      <c r="F136" s="463"/>
      <c r="G136" s="14"/>
      <c r="H136" s="106" t="str">
        <f t="shared" si="35"/>
        <v/>
      </c>
      <c r="I136" s="14"/>
      <c r="J136" s="39" t="str">
        <f t="shared" si="36"/>
        <v/>
      </c>
      <c r="K136" s="14"/>
      <c r="M136" s="106" t="str">
        <f t="shared" si="37"/>
        <v/>
      </c>
      <c r="O136" s="127" t="str">
        <f t="shared" si="38"/>
        <v/>
      </c>
      <c r="S136" s="100"/>
      <c r="AC136" s="305" t="str">
        <f t="shared" si="39"/>
        <v/>
      </c>
      <c r="AD136" s="307" t="str">
        <f t="shared" si="40"/>
        <v/>
      </c>
      <c r="AF136" s="314">
        <f t="shared" si="41"/>
        <v>0</v>
      </c>
      <c r="AG136" s="315">
        <f t="shared" si="53"/>
        <v>0</v>
      </c>
      <c r="AH136" s="315">
        <f t="shared" si="53"/>
        <v>0</v>
      </c>
      <c r="AI136" s="315">
        <f t="shared" si="53"/>
        <v>0</v>
      </c>
      <c r="AJ136" s="315">
        <f t="shared" si="53"/>
        <v>0</v>
      </c>
      <c r="AK136" s="315">
        <f t="shared" si="53"/>
        <v>0</v>
      </c>
      <c r="AL136" s="315">
        <f t="shared" si="53"/>
        <v>0</v>
      </c>
      <c r="AM136" s="315">
        <f t="shared" si="53"/>
        <v>0</v>
      </c>
      <c r="AN136" s="315">
        <f t="shared" si="53"/>
        <v>0</v>
      </c>
      <c r="AO136" s="315">
        <f t="shared" si="53"/>
        <v>0</v>
      </c>
      <c r="AP136" s="315">
        <f t="shared" si="53"/>
        <v>0</v>
      </c>
      <c r="AQ136" s="315">
        <f t="shared" si="53"/>
        <v>0</v>
      </c>
      <c r="AR136" s="315">
        <f t="shared" si="53"/>
        <v>0</v>
      </c>
      <c r="AS136" s="315">
        <f t="shared" si="53"/>
        <v>0</v>
      </c>
      <c r="AT136" s="315">
        <f t="shared" si="53"/>
        <v>0</v>
      </c>
      <c r="AU136" s="315">
        <f t="shared" si="53"/>
        <v>0</v>
      </c>
      <c r="AV136" s="315">
        <f t="shared" si="52"/>
        <v>0</v>
      </c>
      <c r="AW136" s="315">
        <f t="shared" si="52"/>
        <v>0</v>
      </c>
      <c r="AX136" s="315">
        <f t="shared" si="52"/>
        <v>0</v>
      </c>
      <c r="AY136" s="315">
        <f t="shared" si="52"/>
        <v>0</v>
      </c>
      <c r="AZ136" s="315">
        <f t="shared" si="52"/>
        <v>0</v>
      </c>
      <c r="BA136" s="315">
        <f t="shared" si="52"/>
        <v>0</v>
      </c>
      <c r="BB136" s="315">
        <f t="shared" si="52"/>
        <v>0</v>
      </c>
      <c r="BC136" s="316">
        <f t="shared" si="52"/>
        <v>0</v>
      </c>
      <c r="BE136" s="39" t="str">
        <f t="shared" si="42"/>
        <v/>
      </c>
      <c r="BF136" s="39" t="str">
        <f t="shared" si="43"/>
        <v/>
      </c>
      <c r="BG136" s="39" t="str">
        <f t="shared" si="44"/>
        <v/>
      </c>
      <c r="BH136" s="315"/>
      <c r="BI136" s="315"/>
      <c r="BJ136" s="315"/>
      <c r="BK136" s="315"/>
      <c r="BL136" s="315"/>
      <c r="BM136" s="315"/>
      <c r="BN136" s="315"/>
      <c r="BO136" s="315"/>
      <c r="BP136" s="315"/>
      <c r="BQ136" s="315"/>
      <c r="BR136" s="315"/>
      <c r="BS136" s="315"/>
      <c r="BT136" s="315"/>
      <c r="BU136" s="315"/>
      <c r="BV136" s="315"/>
      <c r="BW136" s="315"/>
      <c r="BX136" s="315"/>
      <c r="BY136" s="315"/>
      <c r="BZ136" s="315"/>
      <c r="CA136" s="315"/>
      <c r="CB136" s="315"/>
      <c r="CC136" s="315"/>
      <c r="CD136" s="7"/>
    </row>
    <row r="137" spans="1:82" x14ac:dyDescent="0.25">
      <c r="A137" s="14"/>
      <c r="B137" s="460"/>
      <c r="C137" s="461"/>
      <c r="D137" s="461"/>
      <c r="E137" s="462"/>
      <c r="F137" s="463"/>
      <c r="G137" s="14"/>
      <c r="H137" s="106" t="str">
        <f t="shared" si="35"/>
        <v/>
      </c>
      <c r="I137" s="14"/>
      <c r="J137" s="39" t="str">
        <f t="shared" si="36"/>
        <v/>
      </c>
      <c r="K137" s="14"/>
      <c r="M137" s="106" t="str">
        <f t="shared" si="37"/>
        <v/>
      </c>
      <c r="O137" s="127" t="str">
        <f t="shared" si="38"/>
        <v/>
      </c>
      <c r="S137" s="100"/>
      <c r="AC137" s="305" t="str">
        <f t="shared" si="39"/>
        <v/>
      </c>
      <c r="AD137" s="307" t="str">
        <f t="shared" si="40"/>
        <v/>
      </c>
      <c r="AF137" s="314">
        <f t="shared" si="41"/>
        <v>0</v>
      </c>
      <c r="AG137" s="315">
        <f t="shared" si="53"/>
        <v>0</v>
      </c>
      <c r="AH137" s="315">
        <f t="shared" si="53"/>
        <v>0</v>
      </c>
      <c r="AI137" s="315">
        <f t="shared" si="53"/>
        <v>0</v>
      </c>
      <c r="AJ137" s="315">
        <f t="shared" si="53"/>
        <v>0</v>
      </c>
      <c r="AK137" s="315">
        <f t="shared" si="53"/>
        <v>0</v>
      </c>
      <c r="AL137" s="315">
        <f t="shared" si="53"/>
        <v>0</v>
      </c>
      <c r="AM137" s="315">
        <f t="shared" si="53"/>
        <v>0</v>
      </c>
      <c r="AN137" s="315">
        <f t="shared" si="53"/>
        <v>0</v>
      </c>
      <c r="AO137" s="315">
        <f t="shared" si="53"/>
        <v>0</v>
      </c>
      <c r="AP137" s="315">
        <f t="shared" si="53"/>
        <v>0</v>
      </c>
      <c r="AQ137" s="315">
        <f t="shared" si="53"/>
        <v>0</v>
      </c>
      <c r="AR137" s="315">
        <f t="shared" si="53"/>
        <v>0</v>
      </c>
      <c r="AS137" s="315">
        <f t="shared" si="53"/>
        <v>0</v>
      </c>
      <c r="AT137" s="315">
        <f t="shared" si="53"/>
        <v>0</v>
      </c>
      <c r="AU137" s="315">
        <f t="shared" si="53"/>
        <v>0</v>
      </c>
      <c r="AV137" s="315">
        <f t="shared" si="52"/>
        <v>0</v>
      </c>
      <c r="AW137" s="315">
        <f t="shared" si="52"/>
        <v>0</v>
      </c>
      <c r="AX137" s="315">
        <f t="shared" si="52"/>
        <v>0</v>
      </c>
      <c r="AY137" s="315">
        <f t="shared" si="52"/>
        <v>0</v>
      </c>
      <c r="AZ137" s="315">
        <f t="shared" si="52"/>
        <v>0</v>
      </c>
      <c r="BA137" s="315">
        <f t="shared" si="52"/>
        <v>0</v>
      </c>
      <c r="BB137" s="315">
        <f t="shared" si="52"/>
        <v>0</v>
      </c>
      <c r="BC137" s="316">
        <f t="shared" si="52"/>
        <v>0</v>
      </c>
      <c r="BE137" s="39" t="str">
        <f t="shared" si="42"/>
        <v/>
      </c>
      <c r="BF137" s="39" t="str">
        <f t="shared" si="43"/>
        <v/>
      </c>
      <c r="BG137" s="39" t="str">
        <f t="shared" si="44"/>
        <v/>
      </c>
      <c r="BH137" s="315"/>
      <c r="BI137" s="315"/>
      <c r="BJ137" s="315"/>
      <c r="BK137" s="315"/>
      <c r="BL137" s="315"/>
      <c r="BM137" s="315"/>
      <c r="BN137" s="315"/>
      <c r="BO137" s="315"/>
      <c r="BP137" s="315"/>
      <c r="BQ137" s="315"/>
      <c r="BR137" s="315"/>
      <c r="BS137" s="315"/>
      <c r="BT137" s="315"/>
      <c r="BU137" s="315"/>
      <c r="BV137" s="315"/>
      <c r="BW137" s="315"/>
      <c r="BX137" s="315"/>
      <c r="BY137" s="315"/>
      <c r="BZ137" s="315"/>
      <c r="CA137" s="315"/>
      <c r="CB137" s="315"/>
      <c r="CC137" s="315"/>
      <c r="CD137" s="7"/>
    </row>
    <row r="138" spans="1:82" x14ac:dyDescent="0.25">
      <c r="A138" s="14"/>
      <c r="B138" s="460"/>
      <c r="C138" s="461"/>
      <c r="D138" s="461"/>
      <c r="E138" s="462"/>
      <c r="F138" s="463"/>
      <c r="G138" s="14"/>
      <c r="H138" s="106" t="str">
        <f t="shared" si="35"/>
        <v/>
      </c>
      <c r="I138" s="14"/>
      <c r="J138" s="39" t="str">
        <f t="shared" si="36"/>
        <v/>
      </c>
      <c r="K138" s="14"/>
      <c r="M138" s="106" t="str">
        <f t="shared" si="37"/>
        <v/>
      </c>
      <c r="O138" s="127" t="str">
        <f t="shared" si="38"/>
        <v/>
      </c>
      <c r="S138" s="100"/>
      <c r="AC138" s="305" t="str">
        <f t="shared" si="39"/>
        <v/>
      </c>
      <c r="AD138" s="307" t="str">
        <f t="shared" si="40"/>
        <v/>
      </c>
      <c r="AF138" s="314">
        <f t="shared" si="41"/>
        <v>0</v>
      </c>
      <c r="AG138" s="315">
        <f t="shared" si="53"/>
        <v>0</v>
      </c>
      <c r="AH138" s="315">
        <f t="shared" si="53"/>
        <v>0</v>
      </c>
      <c r="AI138" s="315">
        <f t="shared" si="53"/>
        <v>0</v>
      </c>
      <c r="AJ138" s="315">
        <f t="shared" si="53"/>
        <v>0</v>
      </c>
      <c r="AK138" s="315">
        <f t="shared" si="53"/>
        <v>0</v>
      </c>
      <c r="AL138" s="315">
        <f t="shared" si="53"/>
        <v>0</v>
      </c>
      <c r="AM138" s="315">
        <f t="shared" si="53"/>
        <v>0</v>
      </c>
      <c r="AN138" s="315">
        <f t="shared" si="53"/>
        <v>0</v>
      </c>
      <c r="AO138" s="315">
        <f t="shared" si="53"/>
        <v>0</v>
      </c>
      <c r="AP138" s="315">
        <f t="shared" si="53"/>
        <v>0</v>
      </c>
      <c r="AQ138" s="315">
        <f t="shared" si="53"/>
        <v>0</v>
      </c>
      <c r="AR138" s="315">
        <f t="shared" si="53"/>
        <v>0</v>
      </c>
      <c r="AS138" s="315">
        <f t="shared" si="53"/>
        <v>0</v>
      </c>
      <c r="AT138" s="315">
        <f t="shared" si="53"/>
        <v>0</v>
      </c>
      <c r="AU138" s="315">
        <f t="shared" si="53"/>
        <v>0</v>
      </c>
      <c r="AV138" s="315">
        <f t="shared" si="52"/>
        <v>0</v>
      </c>
      <c r="AW138" s="315">
        <f t="shared" si="52"/>
        <v>0</v>
      </c>
      <c r="AX138" s="315">
        <f t="shared" si="52"/>
        <v>0</v>
      </c>
      <c r="AY138" s="315">
        <f t="shared" si="52"/>
        <v>0</v>
      </c>
      <c r="AZ138" s="315">
        <f t="shared" si="52"/>
        <v>0</v>
      </c>
      <c r="BA138" s="315">
        <f t="shared" si="52"/>
        <v>0</v>
      </c>
      <c r="BB138" s="315">
        <f t="shared" si="52"/>
        <v>0</v>
      </c>
      <c r="BC138" s="316">
        <f t="shared" si="52"/>
        <v>0</v>
      </c>
      <c r="BE138" s="39" t="str">
        <f t="shared" si="42"/>
        <v/>
      </c>
      <c r="BF138" s="39" t="str">
        <f t="shared" si="43"/>
        <v/>
      </c>
      <c r="BG138" s="39" t="str">
        <f t="shared" si="44"/>
        <v/>
      </c>
      <c r="BH138" s="315"/>
      <c r="BI138" s="315"/>
      <c r="BJ138" s="315"/>
      <c r="BK138" s="315"/>
      <c r="BL138" s="315"/>
      <c r="BM138" s="315"/>
      <c r="BN138" s="315"/>
      <c r="BO138" s="315"/>
      <c r="BP138" s="315"/>
      <c r="BQ138" s="315"/>
      <c r="BR138" s="315"/>
      <c r="BS138" s="315"/>
      <c r="BT138" s="315"/>
      <c r="BU138" s="315"/>
      <c r="BV138" s="315"/>
      <c r="BW138" s="315"/>
      <c r="BX138" s="315"/>
      <c r="BY138" s="315"/>
      <c r="BZ138" s="315"/>
      <c r="CA138" s="315"/>
      <c r="CB138" s="315"/>
      <c r="CC138" s="315"/>
      <c r="CD138" s="7"/>
    </row>
    <row r="139" spans="1:82" x14ac:dyDescent="0.25">
      <c r="A139" s="14"/>
      <c r="B139" s="460"/>
      <c r="C139" s="461"/>
      <c r="D139" s="461"/>
      <c r="E139" s="462"/>
      <c r="F139" s="463"/>
      <c r="G139" s="14"/>
      <c r="H139" s="106" t="str">
        <f t="shared" si="35"/>
        <v/>
      </c>
      <c r="I139" s="14"/>
      <c r="J139" s="39" t="str">
        <f t="shared" si="36"/>
        <v/>
      </c>
      <c r="K139" s="14"/>
      <c r="M139" s="106" t="str">
        <f t="shared" si="37"/>
        <v/>
      </c>
      <c r="O139" s="127" t="str">
        <f t="shared" si="38"/>
        <v/>
      </c>
      <c r="S139" s="100"/>
      <c r="AC139" s="305" t="str">
        <f t="shared" si="39"/>
        <v/>
      </c>
      <c r="AD139" s="307" t="str">
        <f t="shared" si="40"/>
        <v/>
      </c>
      <c r="AF139" s="314">
        <f t="shared" si="41"/>
        <v>0</v>
      </c>
      <c r="AG139" s="315">
        <f t="shared" si="53"/>
        <v>0</v>
      </c>
      <c r="AH139" s="315">
        <f t="shared" si="53"/>
        <v>0</v>
      </c>
      <c r="AI139" s="315">
        <f t="shared" si="53"/>
        <v>0</v>
      </c>
      <c r="AJ139" s="315">
        <f t="shared" si="53"/>
        <v>0</v>
      </c>
      <c r="AK139" s="315">
        <f t="shared" si="53"/>
        <v>0</v>
      </c>
      <c r="AL139" s="315">
        <f t="shared" si="53"/>
        <v>0</v>
      </c>
      <c r="AM139" s="315">
        <f t="shared" si="53"/>
        <v>0</v>
      </c>
      <c r="AN139" s="315">
        <f t="shared" si="53"/>
        <v>0</v>
      </c>
      <c r="AO139" s="315">
        <f t="shared" si="53"/>
        <v>0</v>
      </c>
      <c r="AP139" s="315">
        <f t="shared" si="53"/>
        <v>0</v>
      </c>
      <c r="AQ139" s="315">
        <f t="shared" si="53"/>
        <v>0</v>
      </c>
      <c r="AR139" s="315">
        <f t="shared" si="53"/>
        <v>0</v>
      </c>
      <c r="AS139" s="315">
        <f t="shared" si="53"/>
        <v>0</v>
      </c>
      <c r="AT139" s="315">
        <f t="shared" si="53"/>
        <v>0</v>
      </c>
      <c r="AU139" s="315">
        <f t="shared" si="53"/>
        <v>0</v>
      </c>
      <c r="AV139" s="315">
        <f t="shared" si="52"/>
        <v>0</v>
      </c>
      <c r="AW139" s="315">
        <f t="shared" si="52"/>
        <v>0</v>
      </c>
      <c r="AX139" s="315">
        <f t="shared" si="52"/>
        <v>0</v>
      </c>
      <c r="AY139" s="315">
        <f t="shared" si="52"/>
        <v>0</v>
      </c>
      <c r="AZ139" s="315">
        <f t="shared" si="52"/>
        <v>0</v>
      </c>
      <c r="BA139" s="315">
        <f t="shared" si="52"/>
        <v>0</v>
      </c>
      <c r="BB139" s="315">
        <f t="shared" si="52"/>
        <v>0</v>
      </c>
      <c r="BC139" s="316">
        <f t="shared" si="52"/>
        <v>0</v>
      </c>
      <c r="BE139" s="39" t="str">
        <f t="shared" si="42"/>
        <v/>
      </c>
      <c r="BF139" s="39" t="str">
        <f t="shared" si="43"/>
        <v/>
      </c>
      <c r="BG139" s="39" t="str">
        <f t="shared" si="44"/>
        <v/>
      </c>
      <c r="BH139" s="315"/>
      <c r="BI139" s="315"/>
      <c r="BJ139" s="315"/>
      <c r="BK139" s="315"/>
      <c r="BL139" s="315"/>
      <c r="BM139" s="315"/>
      <c r="BN139" s="315"/>
      <c r="BO139" s="315"/>
      <c r="BP139" s="315"/>
      <c r="BQ139" s="315"/>
      <c r="BR139" s="315"/>
      <c r="BS139" s="315"/>
      <c r="BT139" s="315"/>
      <c r="BU139" s="315"/>
      <c r="BV139" s="315"/>
      <c r="BW139" s="315"/>
      <c r="BX139" s="315"/>
      <c r="BY139" s="315"/>
      <c r="BZ139" s="315"/>
      <c r="CA139" s="315"/>
      <c r="CB139" s="315"/>
      <c r="CC139" s="315"/>
      <c r="CD139" s="7"/>
    </row>
    <row r="140" spans="1:82" x14ac:dyDescent="0.25">
      <c r="A140" s="14"/>
      <c r="B140" s="460"/>
      <c r="C140" s="461"/>
      <c r="D140" s="461"/>
      <c r="E140" s="462"/>
      <c r="F140" s="463"/>
      <c r="G140" s="14"/>
      <c r="H140" s="106" t="str">
        <f t="shared" ref="H140:H203" si="54">IF(OR($C140="", $D140=""), "", $D140-$C140-$E140)</f>
        <v/>
      </c>
      <c r="I140" s="14"/>
      <c r="J140" s="39" t="str">
        <f t="shared" ref="J140:J203" si="55">IF($B140="", "", IF(OR(TEXT($B140, "ddd")="sat", TEXT($B140, "ddd")="sun"), $O$4, IF(COUNTIF($S$50:$S$89, $B140)&gt;0, $O$5, "")))</f>
        <v/>
      </c>
      <c r="K140" s="14"/>
      <c r="M140" s="106" t="str">
        <f t="shared" ref="M140:M203" si="56">IF($F140=$M$3, 0, $H140)</f>
        <v/>
      </c>
      <c r="O140" s="127" t="str">
        <f t="shared" ref="O140:O203" si="57">IF($H140="", "", IF($F140=$M$3, 0, IF($J140=$O$4, $O$9*$H140*24, IF($J140=$O$5, $O$8*$H140*24, IF($J140="", $O$7*$H140*24, "")))))</f>
        <v/>
      </c>
      <c r="S140" s="100"/>
      <c r="AC140" s="305" t="str">
        <f t="shared" ref="AC140:AC203" si="58">IF($C140="", "", _xlfn.FLOOR.MATH($C140, 1/24))</f>
        <v/>
      </c>
      <c r="AD140" s="307" t="str">
        <f t="shared" ref="AD140:AD203" si="59">IF($D140="", "", _xlfn.CEILING.MATH($D140, 1/24))</f>
        <v/>
      </c>
      <c r="AF140" s="314">
        <f t="shared" ref="AF140:AU203" si="60">IF(AND(AF$9&gt;=$AC140, AF$10&lt;=$AD140), IF($F140=$M$3, $AD$5, IF($J140="", $AD$4, $J140)), 0)</f>
        <v>0</v>
      </c>
      <c r="AG140" s="315">
        <f t="shared" si="53"/>
        <v>0</v>
      </c>
      <c r="AH140" s="315">
        <f t="shared" si="53"/>
        <v>0</v>
      </c>
      <c r="AI140" s="315">
        <f t="shared" si="53"/>
        <v>0</v>
      </c>
      <c r="AJ140" s="315">
        <f t="shared" si="53"/>
        <v>0</v>
      </c>
      <c r="AK140" s="315">
        <f t="shared" si="53"/>
        <v>0</v>
      </c>
      <c r="AL140" s="315">
        <f t="shared" si="53"/>
        <v>0</v>
      </c>
      <c r="AM140" s="315">
        <f t="shared" si="53"/>
        <v>0</v>
      </c>
      <c r="AN140" s="315">
        <f t="shared" si="53"/>
        <v>0</v>
      </c>
      <c r="AO140" s="315">
        <f t="shared" si="53"/>
        <v>0</v>
      </c>
      <c r="AP140" s="315">
        <f t="shared" si="53"/>
        <v>0</v>
      </c>
      <c r="AQ140" s="315">
        <f t="shared" si="53"/>
        <v>0</v>
      </c>
      <c r="AR140" s="315">
        <f t="shared" si="53"/>
        <v>0</v>
      </c>
      <c r="AS140" s="315">
        <f t="shared" si="53"/>
        <v>0</v>
      </c>
      <c r="AT140" s="315">
        <f t="shared" si="53"/>
        <v>0</v>
      </c>
      <c r="AU140" s="315">
        <f t="shared" si="53"/>
        <v>0</v>
      </c>
      <c r="AV140" s="315">
        <f t="shared" si="52"/>
        <v>0</v>
      </c>
      <c r="AW140" s="315">
        <f t="shared" si="52"/>
        <v>0</v>
      </c>
      <c r="AX140" s="315">
        <f t="shared" si="52"/>
        <v>0</v>
      </c>
      <c r="AY140" s="315">
        <f t="shared" si="52"/>
        <v>0</v>
      </c>
      <c r="AZ140" s="315">
        <f t="shared" si="52"/>
        <v>0</v>
      </c>
      <c r="BA140" s="315">
        <f t="shared" si="52"/>
        <v>0</v>
      </c>
      <c r="BB140" s="315">
        <f t="shared" si="52"/>
        <v>0</v>
      </c>
      <c r="BC140" s="316">
        <f t="shared" si="52"/>
        <v>0</v>
      </c>
      <c r="BE140" s="39" t="str">
        <f t="shared" ref="BE140:BE203" si="61">IF(OR($B140="", $H140=""), "", TEXT($B140, "ddd"))</f>
        <v/>
      </c>
      <c r="BF140" s="39" t="str">
        <f t="shared" ref="BF140:BF203" si="62">IF($BE140="", "", IF($F140=$M$3, $AD$5, IF($J140="", $AD$4, $J140)))</f>
        <v/>
      </c>
      <c r="BG140" s="39" t="str">
        <f t="shared" ref="BG140:BG203" si="63">IF(OR($BE140="", $BF140=""), "", CONCATENATE($BE140, " - ", $BF140))</f>
        <v/>
      </c>
      <c r="BH140" s="315"/>
      <c r="BI140" s="315"/>
      <c r="BJ140" s="315"/>
      <c r="BK140" s="315"/>
      <c r="BL140" s="315"/>
      <c r="BM140" s="315"/>
      <c r="BN140" s="315"/>
      <c r="BO140" s="315"/>
      <c r="BP140" s="315"/>
      <c r="BQ140" s="315"/>
      <c r="BR140" s="315"/>
      <c r="BS140" s="315"/>
      <c r="BT140" s="315"/>
      <c r="BU140" s="315"/>
      <c r="BV140" s="315"/>
      <c r="BW140" s="315"/>
      <c r="BX140" s="315"/>
      <c r="BY140" s="315"/>
      <c r="BZ140" s="315"/>
      <c r="CA140" s="315"/>
      <c r="CB140" s="315"/>
      <c r="CC140" s="315"/>
      <c r="CD140" s="7"/>
    </row>
    <row r="141" spans="1:82" x14ac:dyDescent="0.25">
      <c r="A141" s="14"/>
      <c r="B141" s="460"/>
      <c r="C141" s="461"/>
      <c r="D141" s="461"/>
      <c r="E141" s="462"/>
      <c r="F141" s="463"/>
      <c r="G141" s="14"/>
      <c r="H141" s="106" t="str">
        <f t="shared" si="54"/>
        <v/>
      </c>
      <c r="I141" s="14"/>
      <c r="J141" s="39" t="str">
        <f t="shared" si="55"/>
        <v/>
      </c>
      <c r="K141" s="14"/>
      <c r="M141" s="106" t="str">
        <f t="shared" si="56"/>
        <v/>
      </c>
      <c r="O141" s="127" t="str">
        <f t="shared" si="57"/>
        <v/>
      </c>
      <c r="AC141" s="305" t="str">
        <f t="shared" si="58"/>
        <v/>
      </c>
      <c r="AD141" s="307" t="str">
        <f t="shared" si="59"/>
        <v/>
      </c>
      <c r="AF141" s="314">
        <f t="shared" si="60"/>
        <v>0</v>
      </c>
      <c r="AG141" s="315">
        <f t="shared" si="53"/>
        <v>0</v>
      </c>
      <c r="AH141" s="315">
        <f t="shared" si="53"/>
        <v>0</v>
      </c>
      <c r="AI141" s="315">
        <f t="shared" si="53"/>
        <v>0</v>
      </c>
      <c r="AJ141" s="315">
        <f t="shared" si="53"/>
        <v>0</v>
      </c>
      <c r="AK141" s="315">
        <f t="shared" si="53"/>
        <v>0</v>
      </c>
      <c r="AL141" s="315">
        <f t="shared" si="53"/>
        <v>0</v>
      </c>
      <c r="AM141" s="315">
        <f t="shared" si="53"/>
        <v>0</v>
      </c>
      <c r="AN141" s="315">
        <f t="shared" si="53"/>
        <v>0</v>
      </c>
      <c r="AO141" s="315">
        <f t="shared" si="53"/>
        <v>0</v>
      </c>
      <c r="AP141" s="315">
        <f t="shared" si="53"/>
        <v>0</v>
      </c>
      <c r="AQ141" s="315">
        <f t="shared" si="53"/>
        <v>0</v>
      </c>
      <c r="AR141" s="315">
        <f t="shared" si="53"/>
        <v>0</v>
      </c>
      <c r="AS141" s="315">
        <f t="shared" si="53"/>
        <v>0</v>
      </c>
      <c r="AT141" s="315">
        <f t="shared" si="53"/>
        <v>0</v>
      </c>
      <c r="AU141" s="315">
        <f t="shared" si="53"/>
        <v>0</v>
      </c>
      <c r="AV141" s="315">
        <f t="shared" si="52"/>
        <v>0</v>
      </c>
      <c r="AW141" s="315">
        <f t="shared" si="52"/>
        <v>0</v>
      </c>
      <c r="AX141" s="315">
        <f t="shared" si="52"/>
        <v>0</v>
      </c>
      <c r="AY141" s="315">
        <f t="shared" si="52"/>
        <v>0</v>
      </c>
      <c r="AZ141" s="315">
        <f t="shared" si="52"/>
        <v>0</v>
      </c>
      <c r="BA141" s="315">
        <f t="shared" si="52"/>
        <v>0</v>
      </c>
      <c r="BB141" s="315">
        <f t="shared" si="52"/>
        <v>0</v>
      </c>
      <c r="BC141" s="316">
        <f t="shared" si="52"/>
        <v>0</v>
      </c>
      <c r="BE141" s="39" t="str">
        <f t="shared" si="61"/>
        <v/>
      </c>
      <c r="BF141" s="39" t="str">
        <f t="shared" si="62"/>
        <v/>
      </c>
      <c r="BG141" s="39" t="str">
        <f t="shared" si="63"/>
        <v/>
      </c>
      <c r="BH141" s="315"/>
      <c r="BI141" s="315"/>
      <c r="BJ141" s="315"/>
      <c r="BK141" s="315"/>
      <c r="BL141" s="315"/>
      <c r="BM141" s="315"/>
      <c r="BN141" s="315"/>
      <c r="BO141" s="315"/>
      <c r="BP141" s="315"/>
      <c r="BQ141" s="315"/>
      <c r="BR141" s="315"/>
      <c r="BS141" s="315"/>
      <c r="BT141" s="315"/>
      <c r="BU141" s="315"/>
      <c r="BV141" s="315"/>
      <c r="BW141" s="315"/>
      <c r="BX141" s="315"/>
      <c r="BY141" s="315"/>
      <c r="BZ141" s="315"/>
      <c r="CA141" s="315"/>
      <c r="CB141" s="315"/>
      <c r="CC141" s="315"/>
      <c r="CD141" s="7"/>
    </row>
    <row r="142" spans="1:82" x14ac:dyDescent="0.25">
      <c r="A142" s="14"/>
      <c r="B142" s="460"/>
      <c r="C142" s="461"/>
      <c r="D142" s="461"/>
      <c r="E142" s="462"/>
      <c r="F142" s="463"/>
      <c r="G142" s="14"/>
      <c r="H142" s="106" t="str">
        <f t="shared" si="54"/>
        <v/>
      </c>
      <c r="I142" s="14"/>
      <c r="J142" s="39" t="str">
        <f t="shared" si="55"/>
        <v/>
      </c>
      <c r="K142" s="14"/>
      <c r="M142" s="106" t="str">
        <f t="shared" si="56"/>
        <v/>
      </c>
      <c r="O142" s="127" t="str">
        <f t="shared" si="57"/>
        <v/>
      </c>
      <c r="AC142" s="305" t="str">
        <f t="shared" si="58"/>
        <v/>
      </c>
      <c r="AD142" s="307" t="str">
        <f t="shared" si="59"/>
        <v/>
      </c>
      <c r="AF142" s="314">
        <f t="shared" si="60"/>
        <v>0</v>
      </c>
      <c r="AG142" s="315">
        <f t="shared" si="53"/>
        <v>0</v>
      </c>
      <c r="AH142" s="315">
        <f t="shared" si="53"/>
        <v>0</v>
      </c>
      <c r="AI142" s="315">
        <f t="shared" si="53"/>
        <v>0</v>
      </c>
      <c r="AJ142" s="315">
        <f t="shared" si="53"/>
        <v>0</v>
      </c>
      <c r="AK142" s="315">
        <f t="shared" si="53"/>
        <v>0</v>
      </c>
      <c r="AL142" s="315">
        <f t="shared" si="53"/>
        <v>0</v>
      </c>
      <c r="AM142" s="315">
        <f t="shared" si="53"/>
        <v>0</v>
      </c>
      <c r="AN142" s="315">
        <f t="shared" si="53"/>
        <v>0</v>
      </c>
      <c r="AO142" s="315">
        <f t="shared" si="53"/>
        <v>0</v>
      </c>
      <c r="AP142" s="315">
        <f t="shared" si="53"/>
        <v>0</v>
      </c>
      <c r="AQ142" s="315">
        <f t="shared" si="53"/>
        <v>0</v>
      </c>
      <c r="AR142" s="315">
        <f t="shared" si="53"/>
        <v>0</v>
      </c>
      <c r="AS142" s="315">
        <f t="shared" si="53"/>
        <v>0</v>
      </c>
      <c r="AT142" s="315">
        <f t="shared" si="53"/>
        <v>0</v>
      </c>
      <c r="AU142" s="315">
        <f t="shared" si="53"/>
        <v>0</v>
      </c>
      <c r="AV142" s="315">
        <f t="shared" si="52"/>
        <v>0</v>
      </c>
      <c r="AW142" s="315">
        <f t="shared" si="52"/>
        <v>0</v>
      </c>
      <c r="AX142" s="315">
        <f t="shared" si="52"/>
        <v>0</v>
      </c>
      <c r="AY142" s="315">
        <f t="shared" si="52"/>
        <v>0</v>
      </c>
      <c r="AZ142" s="315">
        <f t="shared" si="52"/>
        <v>0</v>
      </c>
      <c r="BA142" s="315">
        <f t="shared" si="52"/>
        <v>0</v>
      </c>
      <c r="BB142" s="315">
        <f t="shared" si="52"/>
        <v>0</v>
      </c>
      <c r="BC142" s="316">
        <f t="shared" si="52"/>
        <v>0</v>
      </c>
      <c r="BE142" s="39" t="str">
        <f t="shared" si="61"/>
        <v/>
      </c>
      <c r="BF142" s="39" t="str">
        <f t="shared" si="62"/>
        <v/>
      </c>
      <c r="BG142" s="39" t="str">
        <f t="shared" si="63"/>
        <v/>
      </c>
      <c r="BH142" s="315"/>
      <c r="BI142" s="315"/>
      <c r="BJ142" s="315"/>
      <c r="BK142" s="315"/>
      <c r="BL142" s="315"/>
      <c r="BM142" s="315"/>
      <c r="BN142" s="315"/>
      <c r="BO142" s="315"/>
      <c r="BP142" s="315"/>
      <c r="BQ142" s="315"/>
      <c r="BR142" s="315"/>
      <c r="BS142" s="315"/>
      <c r="BT142" s="315"/>
      <c r="BU142" s="315"/>
      <c r="BV142" s="315"/>
      <c r="BW142" s="315"/>
      <c r="BX142" s="315"/>
      <c r="BY142" s="315"/>
      <c r="BZ142" s="315"/>
      <c r="CA142" s="315"/>
      <c r="CB142" s="315"/>
      <c r="CC142" s="315"/>
      <c r="CD142" s="7"/>
    </row>
    <row r="143" spans="1:82" x14ac:dyDescent="0.25">
      <c r="A143" s="14"/>
      <c r="B143" s="460"/>
      <c r="C143" s="461"/>
      <c r="D143" s="461"/>
      <c r="E143" s="462"/>
      <c r="F143" s="463"/>
      <c r="G143" s="14"/>
      <c r="H143" s="106" t="str">
        <f t="shared" si="54"/>
        <v/>
      </c>
      <c r="I143" s="14"/>
      <c r="J143" s="39" t="str">
        <f t="shared" si="55"/>
        <v/>
      </c>
      <c r="K143" s="14"/>
      <c r="M143" s="106" t="str">
        <f t="shared" si="56"/>
        <v/>
      </c>
      <c r="O143" s="127" t="str">
        <f t="shared" si="57"/>
        <v/>
      </c>
      <c r="AC143" s="305" t="str">
        <f t="shared" si="58"/>
        <v/>
      </c>
      <c r="AD143" s="307" t="str">
        <f t="shared" si="59"/>
        <v/>
      </c>
      <c r="AF143" s="314">
        <f t="shared" si="60"/>
        <v>0</v>
      </c>
      <c r="AG143" s="315">
        <f t="shared" si="53"/>
        <v>0</v>
      </c>
      <c r="AH143" s="315">
        <f t="shared" si="53"/>
        <v>0</v>
      </c>
      <c r="AI143" s="315">
        <f t="shared" si="53"/>
        <v>0</v>
      </c>
      <c r="AJ143" s="315">
        <f t="shared" si="53"/>
        <v>0</v>
      </c>
      <c r="AK143" s="315">
        <f t="shared" si="53"/>
        <v>0</v>
      </c>
      <c r="AL143" s="315">
        <f t="shared" si="53"/>
        <v>0</v>
      </c>
      <c r="AM143" s="315">
        <f t="shared" si="53"/>
        <v>0</v>
      </c>
      <c r="AN143" s="315">
        <f t="shared" si="53"/>
        <v>0</v>
      </c>
      <c r="AO143" s="315">
        <f t="shared" si="53"/>
        <v>0</v>
      </c>
      <c r="AP143" s="315">
        <f t="shared" si="53"/>
        <v>0</v>
      </c>
      <c r="AQ143" s="315">
        <f t="shared" si="53"/>
        <v>0</v>
      </c>
      <c r="AR143" s="315">
        <f t="shared" si="53"/>
        <v>0</v>
      </c>
      <c r="AS143" s="315">
        <f t="shared" si="53"/>
        <v>0</v>
      </c>
      <c r="AT143" s="315">
        <f t="shared" si="53"/>
        <v>0</v>
      </c>
      <c r="AU143" s="315">
        <f t="shared" si="53"/>
        <v>0</v>
      </c>
      <c r="AV143" s="315">
        <f t="shared" si="52"/>
        <v>0</v>
      </c>
      <c r="AW143" s="315">
        <f t="shared" si="52"/>
        <v>0</v>
      </c>
      <c r="AX143" s="315">
        <f t="shared" si="52"/>
        <v>0</v>
      </c>
      <c r="AY143" s="315">
        <f t="shared" si="52"/>
        <v>0</v>
      </c>
      <c r="AZ143" s="315">
        <f t="shared" si="52"/>
        <v>0</v>
      </c>
      <c r="BA143" s="315">
        <f t="shared" si="52"/>
        <v>0</v>
      </c>
      <c r="BB143" s="315">
        <f t="shared" si="52"/>
        <v>0</v>
      </c>
      <c r="BC143" s="316">
        <f t="shared" si="52"/>
        <v>0</v>
      </c>
      <c r="BE143" s="39" t="str">
        <f t="shared" si="61"/>
        <v/>
      </c>
      <c r="BF143" s="39" t="str">
        <f t="shared" si="62"/>
        <v/>
      </c>
      <c r="BG143" s="39" t="str">
        <f t="shared" si="63"/>
        <v/>
      </c>
      <c r="BH143" s="315"/>
      <c r="BI143" s="315"/>
      <c r="BJ143" s="315"/>
      <c r="BK143" s="315"/>
      <c r="BL143" s="315"/>
      <c r="BM143" s="315"/>
      <c r="BN143" s="315"/>
      <c r="BO143" s="315"/>
      <c r="BP143" s="315"/>
      <c r="BQ143" s="315"/>
      <c r="BR143" s="315"/>
      <c r="BS143" s="315"/>
      <c r="BT143" s="315"/>
      <c r="BU143" s="315"/>
      <c r="BV143" s="315"/>
      <c r="BW143" s="315"/>
      <c r="BX143" s="315"/>
      <c r="BY143" s="315"/>
      <c r="BZ143" s="315"/>
      <c r="CA143" s="315"/>
      <c r="CB143" s="315"/>
      <c r="CC143" s="315"/>
      <c r="CD143" s="7"/>
    </row>
    <row r="144" spans="1:82" x14ac:dyDescent="0.25">
      <c r="A144" s="14"/>
      <c r="B144" s="460"/>
      <c r="C144" s="461"/>
      <c r="D144" s="461"/>
      <c r="E144" s="462"/>
      <c r="F144" s="463"/>
      <c r="G144" s="14"/>
      <c r="H144" s="106" t="str">
        <f t="shared" si="54"/>
        <v/>
      </c>
      <c r="I144" s="14"/>
      <c r="J144" s="39" t="str">
        <f t="shared" si="55"/>
        <v/>
      </c>
      <c r="K144" s="14"/>
      <c r="M144" s="106" t="str">
        <f t="shared" si="56"/>
        <v/>
      </c>
      <c r="O144" s="127" t="str">
        <f t="shared" si="57"/>
        <v/>
      </c>
      <c r="AC144" s="305" t="str">
        <f t="shared" si="58"/>
        <v/>
      </c>
      <c r="AD144" s="307" t="str">
        <f t="shared" si="59"/>
        <v/>
      </c>
      <c r="AF144" s="314">
        <f t="shared" si="60"/>
        <v>0</v>
      </c>
      <c r="AG144" s="315">
        <f t="shared" si="53"/>
        <v>0</v>
      </c>
      <c r="AH144" s="315">
        <f t="shared" si="53"/>
        <v>0</v>
      </c>
      <c r="AI144" s="315">
        <f t="shared" si="53"/>
        <v>0</v>
      </c>
      <c r="AJ144" s="315">
        <f t="shared" si="53"/>
        <v>0</v>
      </c>
      <c r="AK144" s="315">
        <f t="shared" si="53"/>
        <v>0</v>
      </c>
      <c r="AL144" s="315">
        <f t="shared" si="53"/>
        <v>0</v>
      </c>
      <c r="AM144" s="315">
        <f t="shared" si="53"/>
        <v>0</v>
      </c>
      <c r="AN144" s="315">
        <f t="shared" si="53"/>
        <v>0</v>
      </c>
      <c r="AO144" s="315">
        <f t="shared" si="53"/>
        <v>0</v>
      </c>
      <c r="AP144" s="315">
        <f t="shared" si="53"/>
        <v>0</v>
      </c>
      <c r="AQ144" s="315">
        <f t="shared" si="53"/>
        <v>0</v>
      </c>
      <c r="AR144" s="315">
        <f t="shared" si="53"/>
        <v>0</v>
      </c>
      <c r="AS144" s="315">
        <f t="shared" si="53"/>
        <v>0</v>
      </c>
      <c r="AT144" s="315">
        <f t="shared" si="53"/>
        <v>0</v>
      </c>
      <c r="AU144" s="315">
        <f t="shared" si="53"/>
        <v>0</v>
      </c>
      <c r="AV144" s="315">
        <f t="shared" si="52"/>
        <v>0</v>
      </c>
      <c r="AW144" s="315">
        <f t="shared" si="52"/>
        <v>0</v>
      </c>
      <c r="AX144" s="315">
        <f t="shared" si="52"/>
        <v>0</v>
      </c>
      <c r="AY144" s="315">
        <f t="shared" si="52"/>
        <v>0</v>
      </c>
      <c r="AZ144" s="315">
        <f t="shared" si="52"/>
        <v>0</v>
      </c>
      <c r="BA144" s="315">
        <f t="shared" si="52"/>
        <v>0</v>
      </c>
      <c r="BB144" s="315">
        <f t="shared" si="52"/>
        <v>0</v>
      </c>
      <c r="BC144" s="316">
        <f t="shared" si="52"/>
        <v>0</v>
      </c>
      <c r="BE144" s="39" t="str">
        <f t="shared" si="61"/>
        <v/>
      </c>
      <c r="BF144" s="39" t="str">
        <f t="shared" si="62"/>
        <v/>
      </c>
      <c r="BG144" s="39" t="str">
        <f t="shared" si="63"/>
        <v/>
      </c>
      <c r="BH144" s="315"/>
      <c r="BI144" s="315"/>
      <c r="BJ144" s="315"/>
      <c r="BK144" s="315"/>
      <c r="BL144" s="315"/>
      <c r="BM144" s="315"/>
      <c r="BN144" s="315"/>
      <c r="BO144" s="315"/>
      <c r="BP144" s="315"/>
      <c r="BQ144" s="315"/>
      <c r="BR144" s="315"/>
      <c r="BS144" s="315"/>
      <c r="BT144" s="315"/>
      <c r="BU144" s="315"/>
      <c r="BV144" s="315"/>
      <c r="BW144" s="315"/>
      <c r="BX144" s="315"/>
      <c r="BY144" s="315"/>
      <c r="BZ144" s="315"/>
      <c r="CA144" s="315"/>
      <c r="CB144" s="315"/>
      <c r="CC144" s="315"/>
      <c r="CD144" s="7"/>
    </row>
    <row r="145" spans="1:82" x14ac:dyDescent="0.25">
      <c r="A145" s="14"/>
      <c r="B145" s="460"/>
      <c r="C145" s="461"/>
      <c r="D145" s="461"/>
      <c r="E145" s="462"/>
      <c r="F145" s="463"/>
      <c r="G145" s="14"/>
      <c r="H145" s="106" t="str">
        <f t="shared" si="54"/>
        <v/>
      </c>
      <c r="I145" s="14"/>
      <c r="J145" s="39" t="str">
        <f t="shared" si="55"/>
        <v/>
      </c>
      <c r="K145" s="14"/>
      <c r="M145" s="106" t="str">
        <f t="shared" si="56"/>
        <v/>
      </c>
      <c r="O145" s="127" t="str">
        <f t="shared" si="57"/>
        <v/>
      </c>
      <c r="AC145" s="305" t="str">
        <f t="shared" si="58"/>
        <v/>
      </c>
      <c r="AD145" s="307" t="str">
        <f t="shared" si="59"/>
        <v/>
      </c>
      <c r="AF145" s="314">
        <f t="shared" si="60"/>
        <v>0</v>
      </c>
      <c r="AG145" s="315">
        <f t="shared" si="53"/>
        <v>0</v>
      </c>
      <c r="AH145" s="315">
        <f t="shared" si="53"/>
        <v>0</v>
      </c>
      <c r="AI145" s="315">
        <f t="shared" si="53"/>
        <v>0</v>
      </c>
      <c r="AJ145" s="315">
        <f t="shared" si="53"/>
        <v>0</v>
      </c>
      <c r="AK145" s="315">
        <f t="shared" si="53"/>
        <v>0</v>
      </c>
      <c r="AL145" s="315">
        <f t="shared" si="53"/>
        <v>0</v>
      </c>
      <c r="AM145" s="315">
        <f t="shared" si="53"/>
        <v>0</v>
      </c>
      <c r="AN145" s="315">
        <f t="shared" si="53"/>
        <v>0</v>
      </c>
      <c r="AO145" s="315">
        <f t="shared" si="53"/>
        <v>0</v>
      </c>
      <c r="AP145" s="315">
        <f t="shared" si="53"/>
        <v>0</v>
      </c>
      <c r="AQ145" s="315">
        <f t="shared" si="53"/>
        <v>0</v>
      </c>
      <c r="AR145" s="315">
        <f t="shared" si="53"/>
        <v>0</v>
      </c>
      <c r="AS145" s="315">
        <f t="shared" si="53"/>
        <v>0</v>
      </c>
      <c r="AT145" s="315">
        <f t="shared" si="53"/>
        <v>0</v>
      </c>
      <c r="AU145" s="315">
        <f t="shared" si="53"/>
        <v>0</v>
      </c>
      <c r="AV145" s="315">
        <f t="shared" si="52"/>
        <v>0</v>
      </c>
      <c r="AW145" s="315">
        <f t="shared" si="52"/>
        <v>0</v>
      </c>
      <c r="AX145" s="315">
        <f t="shared" si="52"/>
        <v>0</v>
      </c>
      <c r="AY145" s="315">
        <f t="shared" si="52"/>
        <v>0</v>
      </c>
      <c r="AZ145" s="315">
        <f t="shared" si="52"/>
        <v>0</v>
      </c>
      <c r="BA145" s="315">
        <f t="shared" si="52"/>
        <v>0</v>
      </c>
      <c r="BB145" s="315">
        <f t="shared" si="52"/>
        <v>0</v>
      </c>
      <c r="BC145" s="316">
        <f t="shared" si="52"/>
        <v>0</v>
      </c>
      <c r="BE145" s="39" t="str">
        <f t="shared" si="61"/>
        <v/>
      </c>
      <c r="BF145" s="39" t="str">
        <f t="shared" si="62"/>
        <v/>
      </c>
      <c r="BG145" s="39" t="str">
        <f t="shared" si="63"/>
        <v/>
      </c>
      <c r="BH145" s="315"/>
      <c r="BI145" s="315"/>
      <c r="BJ145" s="315"/>
      <c r="BK145" s="315"/>
      <c r="BL145" s="315"/>
      <c r="BM145" s="315"/>
      <c r="BN145" s="315"/>
      <c r="BO145" s="315"/>
      <c r="BP145" s="315"/>
      <c r="BQ145" s="315"/>
      <c r="BR145" s="315"/>
      <c r="BS145" s="315"/>
      <c r="BT145" s="315"/>
      <c r="BU145" s="315"/>
      <c r="BV145" s="315"/>
      <c r="BW145" s="315"/>
      <c r="BX145" s="315"/>
      <c r="BY145" s="315"/>
      <c r="BZ145" s="315"/>
      <c r="CA145" s="315"/>
      <c r="CB145" s="315"/>
      <c r="CC145" s="315"/>
      <c r="CD145" s="7"/>
    </row>
    <row r="146" spans="1:82" x14ac:dyDescent="0.25">
      <c r="A146" s="14"/>
      <c r="B146" s="460"/>
      <c r="C146" s="461"/>
      <c r="D146" s="461"/>
      <c r="E146" s="462"/>
      <c r="F146" s="463"/>
      <c r="G146" s="14"/>
      <c r="H146" s="106" t="str">
        <f t="shared" si="54"/>
        <v/>
      </c>
      <c r="I146" s="14"/>
      <c r="J146" s="39" t="str">
        <f t="shared" si="55"/>
        <v/>
      </c>
      <c r="K146" s="14"/>
      <c r="M146" s="106" t="str">
        <f t="shared" si="56"/>
        <v/>
      </c>
      <c r="O146" s="127" t="str">
        <f t="shared" si="57"/>
        <v/>
      </c>
      <c r="AC146" s="305" t="str">
        <f t="shared" si="58"/>
        <v/>
      </c>
      <c r="AD146" s="307" t="str">
        <f t="shared" si="59"/>
        <v/>
      </c>
      <c r="AF146" s="314">
        <f t="shared" si="60"/>
        <v>0</v>
      </c>
      <c r="AG146" s="315">
        <f t="shared" si="53"/>
        <v>0</v>
      </c>
      <c r="AH146" s="315">
        <f t="shared" si="53"/>
        <v>0</v>
      </c>
      <c r="AI146" s="315">
        <f t="shared" si="53"/>
        <v>0</v>
      </c>
      <c r="AJ146" s="315">
        <f t="shared" si="53"/>
        <v>0</v>
      </c>
      <c r="AK146" s="315">
        <f t="shared" si="53"/>
        <v>0</v>
      </c>
      <c r="AL146" s="315">
        <f t="shared" si="53"/>
        <v>0</v>
      </c>
      <c r="AM146" s="315">
        <f t="shared" si="53"/>
        <v>0</v>
      </c>
      <c r="AN146" s="315">
        <f t="shared" si="53"/>
        <v>0</v>
      </c>
      <c r="AO146" s="315">
        <f t="shared" si="53"/>
        <v>0</v>
      </c>
      <c r="AP146" s="315">
        <f t="shared" si="53"/>
        <v>0</v>
      </c>
      <c r="AQ146" s="315">
        <f t="shared" si="53"/>
        <v>0</v>
      </c>
      <c r="AR146" s="315">
        <f t="shared" si="53"/>
        <v>0</v>
      </c>
      <c r="AS146" s="315">
        <f t="shared" si="53"/>
        <v>0</v>
      </c>
      <c r="AT146" s="315">
        <f t="shared" si="53"/>
        <v>0</v>
      </c>
      <c r="AU146" s="315">
        <f t="shared" si="53"/>
        <v>0</v>
      </c>
      <c r="AV146" s="315">
        <f t="shared" si="52"/>
        <v>0</v>
      </c>
      <c r="AW146" s="315">
        <f t="shared" si="52"/>
        <v>0</v>
      </c>
      <c r="AX146" s="315">
        <f t="shared" si="52"/>
        <v>0</v>
      </c>
      <c r="AY146" s="315">
        <f t="shared" si="52"/>
        <v>0</v>
      </c>
      <c r="AZ146" s="315">
        <f t="shared" si="52"/>
        <v>0</v>
      </c>
      <c r="BA146" s="315">
        <f t="shared" si="52"/>
        <v>0</v>
      </c>
      <c r="BB146" s="315">
        <f t="shared" si="52"/>
        <v>0</v>
      </c>
      <c r="BC146" s="316">
        <f t="shared" si="52"/>
        <v>0</v>
      </c>
      <c r="BE146" s="39" t="str">
        <f t="shared" si="61"/>
        <v/>
      </c>
      <c r="BF146" s="39" t="str">
        <f t="shared" si="62"/>
        <v/>
      </c>
      <c r="BG146" s="39" t="str">
        <f t="shared" si="63"/>
        <v/>
      </c>
      <c r="BH146" s="315"/>
      <c r="BI146" s="315"/>
      <c r="BJ146" s="315"/>
      <c r="BK146" s="315"/>
      <c r="BL146" s="315"/>
      <c r="BM146" s="315"/>
      <c r="BN146" s="315"/>
      <c r="BO146" s="315"/>
      <c r="BP146" s="315"/>
      <c r="BQ146" s="315"/>
      <c r="BR146" s="315"/>
      <c r="BS146" s="315"/>
      <c r="BT146" s="315"/>
      <c r="BU146" s="315"/>
      <c r="BV146" s="315"/>
      <c r="BW146" s="315"/>
      <c r="BX146" s="315"/>
      <c r="BY146" s="315"/>
      <c r="BZ146" s="315"/>
      <c r="CA146" s="315"/>
      <c r="CB146" s="315"/>
      <c r="CC146" s="315"/>
      <c r="CD146" s="7"/>
    </row>
    <row r="147" spans="1:82" x14ac:dyDescent="0.25">
      <c r="A147" s="14"/>
      <c r="B147" s="460"/>
      <c r="C147" s="461"/>
      <c r="D147" s="461"/>
      <c r="E147" s="462"/>
      <c r="F147" s="463"/>
      <c r="G147" s="14"/>
      <c r="H147" s="106" t="str">
        <f t="shared" si="54"/>
        <v/>
      </c>
      <c r="I147" s="14"/>
      <c r="J147" s="39" t="str">
        <f t="shared" si="55"/>
        <v/>
      </c>
      <c r="K147" s="14"/>
      <c r="M147" s="106" t="str">
        <f t="shared" si="56"/>
        <v/>
      </c>
      <c r="O147" s="127" t="str">
        <f t="shared" si="57"/>
        <v/>
      </c>
      <c r="AC147" s="305" t="str">
        <f t="shared" si="58"/>
        <v/>
      </c>
      <c r="AD147" s="307" t="str">
        <f t="shared" si="59"/>
        <v/>
      </c>
      <c r="AF147" s="314">
        <f t="shared" si="60"/>
        <v>0</v>
      </c>
      <c r="AG147" s="315">
        <f t="shared" si="53"/>
        <v>0</v>
      </c>
      <c r="AH147" s="315">
        <f t="shared" si="53"/>
        <v>0</v>
      </c>
      <c r="AI147" s="315">
        <f t="shared" si="53"/>
        <v>0</v>
      </c>
      <c r="AJ147" s="315">
        <f t="shared" si="53"/>
        <v>0</v>
      </c>
      <c r="AK147" s="315">
        <f t="shared" si="53"/>
        <v>0</v>
      </c>
      <c r="AL147" s="315">
        <f t="shared" si="53"/>
        <v>0</v>
      </c>
      <c r="AM147" s="315">
        <f t="shared" si="53"/>
        <v>0</v>
      </c>
      <c r="AN147" s="315">
        <f t="shared" si="53"/>
        <v>0</v>
      </c>
      <c r="AO147" s="315">
        <f t="shared" si="53"/>
        <v>0</v>
      </c>
      <c r="AP147" s="315">
        <f t="shared" si="53"/>
        <v>0</v>
      </c>
      <c r="AQ147" s="315">
        <f t="shared" si="53"/>
        <v>0</v>
      </c>
      <c r="AR147" s="315">
        <f t="shared" si="53"/>
        <v>0</v>
      </c>
      <c r="AS147" s="315">
        <f t="shared" si="53"/>
        <v>0</v>
      </c>
      <c r="AT147" s="315">
        <f t="shared" si="53"/>
        <v>0</v>
      </c>
      <c r="AU147" s="315">
        <f t="shared" si="53"/>
        <v>0</v>
      </c>
      <c r="AV147" s="315">
        <f t="shared" si="52"/>
        <v>0</v>
      </c>
      <c r="AW147" s="315">
        <f t="shared" si="52"/>
        <v>0</v>
      </c>
      <c r="AX147" s="315">
        <f t="shared" si="52"/>
        <v>0</v>
      </c>
      <c r="AY147" s="315">
        <f t="shared" si="52"/>
        <v>0</v>
      </c>
      <c r="AZ147" s="315">
        <f t="shared" si="52"/>
        <v>0</v>
      </c>
      <c r="BA147" s="315">
        <f t="shared" si="52"/>
        <v>0</v>
      </c>
      <c r="BB147" s="315">
        <f t="shared" si="52"/>
        <v>0</v>
      </c>
      <c r="BC147" s="316">
        <f t="shared" si="52"/>
        <v>0</v>
      </c>
      <c r="BE147" s="39" t="str">
        <f t="shared" si="61"/>
        <v/>
      </c>
      <c r="BF147" s="39" t="str">
        <f t="shared" si="62"/>
        <v/>
      </c>
      <c r="BG147" s="39" t="str">
        <f t="shared" si="63"/>
        <v/>
      </c>
      <c r="BH147" s="315"/>
      <c r="BI147" s="315"/>
      <c r="BJ147" s="315"/>
      <c r="BK147" s="315"/>
      <c r="BL147" s="315"/>
      <c r="BM147" s="315"/>
      <c r="BN147" s="315"/>
      <c r="BO147" s="315"/>
      <c r="BP147" s="315"/>
      <c r="BQ147" s="315"/>
      <c r="BR147" s="315"/>
      <c r="BS147" s="315"/>
      <c r="BT147" s="315"/>
      <c r="BU147" s="315"/>
      <c r="BV147" s="315"/>
      <c r="BW147" s="315"/>
      <c r="BX147" s="315"/>
      <c r="BY147" s="315"/>
      <c r="BZ147" s="315"/>
      <c r="CA147" s="315"/>
      <c r="CB147" s="315"/>
      <c r="CC147" s="315"/>
      <c r="CD147" s="7"/>
    </row>
    <row r="148" spans="1:82" x14ac:dyDescent="0.25">
      <c r="A148" s="14"/>
      <c r="B148" s="460"/>
      <c r="C148" s="461"/>
      <c r="D148" s="461"/>
      <c r="E148" s="462"/>
      <c r="F148" s="463"/>
      <c r="G148" s="14"/>
      <c r="H148" s="106" t="str">
        <f t="shared" si="54"/>
        <v/>
      </c>
      <c r="I148" s="14"/>
      <c r="J148" s="39" t="str">
        <f t="shared" si="55"/>
        <v/>
      </c>
      <c r="K148" s="14"/>
      <c r="M148" s="106" t="str">
        <f t="shared" si="56"/>
        <v/>
      </c>
      <c r="O148" s="127" t="str">
        <f t="shared" si="57"/>
        <v/>
      </c>
      <c r="AC148" s="305" t="str">
        <f t="shared" si="58"/>
        <v/>
      </c>
      <c r="AD148" s="307" t="str">
        <f t="shared" si="59"/>
        <v/>
      </c>
      <c r="AF148" s="314">
        <f t="shared" si="60"/>
        <v>0</v>
      </c>
      <c r="AG148" s="315">
        <f t="shared" si="53"/>
        <v>0</v>
      </c>
      <c r="AH148" s="315">
        <f t="shared" si="53"/>
        <v>0</v>
      </c>
      <c r="AI148" s="315">
        <f t="shared" si="53"/>
        <v>0</v>
      </c>
      <c r="AJ148" s="315">
        <f t="shared" si="53"/>
        <v>0</v>
      </c>
      <c r="AK148" s="315">
        <f t="shared" si="53"/>
        <v>0</v>
      </c>
      <c r="AL148" s="315">
        <f t="shared" si="53"/>
        <v>0</v>
      </c>
      <c r="AM148" s="315">
        <f t="shared" si="53"/>
        <v>0</v>
      </c>
      <c r="AN148" s="315">
        <f t="shared" si="53"/>
        <v>0</v>
      </c>
      <c r="AO148" s="315">
        <f t="shared" si="53"/>
        <v>0</v>
      </c>
      <c r="AP148" s="315">
        <f t="shared" si="53"/>
        <v>0</v>
      </c>
      <c r="AQ148" s="315">
        <f t="shared" si="53"/>
        <v>0</v>
      </c>
      <c r="AR148" s="315">
        <f t="shared" si="53"/>
        <v>0</v>
      </c>
      <c r="AS148" s="315">
        <f t="shared" si="53"/>
        <v>0</v>
      </c>
      <c r="AT148" s="315">
        <f t="shared" si="53"/>
        <v>0</v>
      </c>
      <c r="AU148" s="315">
        <f t="shared" si="53"/>
        <v>0</v>
      </c>
      <c r="AV148" s="315">
        <f t="shared" si="53"/>
        <v>0</v>
      </c>
      <c r="AW148" s="315">
        <f t="shared" ref="AW148:BC163" si="64">IF(AND(AW$9&gt;=$AC148, AW$10&lt;=$AD148), IF($F148=$M$3, $AD$5, IF($J148="", $AD$4, $J148)), 0)</f>
        <v>0</v>
      </c>
      <c r="AX148" s="315">
        <f t="shared" si="64"/>
        <v>0</v>
      </c>
      <c r="AY148" s="315">
        <f t="shared" si="64"/>
        <v>0</v>
      </c>
      <c r="AZ148" s="315">
        <f t="shared" si="64"/>
        <v>0</v>
      </c>
      <c r="BA148" s="315">
        <f t="shared" si="64"/>
        <v>0</v>
      </c>
      <c r="BB148" s="315">
        <f t="shared" si="64"/>
        <v>0</v>
      </c>
      <c r="BC148" s="316">
        <f t="shared" si="64"/>
        <v>0</v>
      </c>
      <c r="BE148" s="39" t="str">
        <f t="shared" si="61"/>
        <v/>
      </c>
      <c r="BF148" s="39" t="str">
        <f t="shared" si="62"/>
        <v/>
      </c>
      <c r="BG148" s="39" t="str">
        <f t="shared" si="63"/>
        <v/>
      </c>
      <c r="BH148" s="315"/>
      <c r="BI148" s="315"/>
      <c r="BJ148" s="315"/>
      <c r="BK148" s="315"/>
      <c r="BL148" s="315"/>
      <c r="BM148" s="315"/>
      <c r="BN148" s="315"/>
      <c r="BO148" s="315"/>
      <c r="BP148" s="315"/>
      <c r="BQ148" s="315"/>
      <c r="BR148" s="315"/>
      <c r="BS148" s="315"/>
      <c r="BT148" s="315"/>
      <c r="BU148" s="315"/>
      <c r="BV148" s="315"/>
      <c r="BW148" s="315"/>
      <c r="BX148" s="315"/>
      <c r="BY148" s="315"/>
      <c r="BZ148" s="315"/>
      <c r="CA148" s="315"/>
      <c r="CB148" s="315"/>
      <c r="CC148" s="315"/>
      <c r="CD148" s="7"/>
    </row>
    <row r="149" spans="1:82" x14ac:dyDescent="0.25">
      <c r="A149" s="14"/>
      <c r="B149" s="460"/>
      <c r="C149" s="461"/>
      <c r="D149" s="461"/>
      <c r="E149" s="462"/>
      <c r="F149" s="463"/>
      <c r="G149" s="14"/>
      <c r="H149" s="106" t="str">
        <f t="shared" si="54"/>
        <v/>
      </c>
      <c r="I149" s="14"/>
      <c r="J149" s="39" t="str">
        <f t="shared" si="55"/>
        <v/>
      </c>
      <c r="K149" s="14"/>
      <c r="M149" s="106" t="str">
        <f t="shared" si="56"/>
        <v/>
      </c>
      <c r="O149" s="127" t="str">
        <f t="shared" si="57"/>
        <v/>
      </c>
      <c r="AC149" s="305" t="str">
        <f t="shared" si="58"/>
        <v/>
      </c>
      <c r="AD149" s="307" t="str">
        <f t="shared" si="59"/>
        <v/>
      </c>
      <c r="AF149" s="314">
        <f t="shared" si="60"/>
        <v>0</v>
      </c>
      <c r="AG149" s="315">
        <f t="shared" si="60"/>
        <v>0</v>
      </c>
      <c r="AH149" s="315">
        <f t="shared" si="60"/>
        <v>0</v>
      </c>
      <c r="AI149" s="315">
        <f t="shared" si="60"/>
        <v>0</v>
      </c>
      <c r="AJ149" s="315">
        <f t="shared" si="60"/>
        <v>0</v>
      </c>
      <c r="AK149" s="315">
        <f t="shared" si="60"/>
        <v>0</v>
      </c>
      <c r="AL149" s="315">
        <f t="shared" si="60"/>
        <v>0</v>
      </c>
      <c r="AM149" s="315">
        <f t="shared" si="60"/>
        <v>0</v>
      </c>
      <c r="AN149" s="315">
        <f t="shared" si="60"/>
        <v>0</v>
      </c>
      <c r="AO149" s="315">
        <f t="shared" si="60"/>
        <v>0</v>
      </c>
      <c r="AP149" s="315">
        <f t="shared" si="60"/>
        <v>0</v>
      </c>
      <c r="AQ149" s="315">
        <f t="shared" si="60"/>
        <v>0</v>
      </c>
      <c r="AR149" s="315">
        <f t="shared" si="60"/>
        <v>0</v>
      </c>
      <c r="AS149" s="315">
        <f t="shared" si="60"/>
        <v>0</v>
      </c>
      <c r="AT149" s="315">
        <f t="shared" si="60"/>
        <v>0</v>
      </c>
      <c r="AU149" s="315">
        <f t="shared" si="60"/>
        <v>0</v>
      </c>
      <c r="AV149" s="315">
        <f t="shared" ref="AV149:BC164" si="65">IF(AND(AV$9&gt;=$AC149, AV$10&lt;=$AD149), IF($F149=$M$3, $AD$5, IF($J149="", $AD$4, $J149)), 0)</f>
        <v>0</v>
      </c>
      <c r="AW149" s="315">
        <f t="shared" si="64"/>
        <v>0</v>
      </c>
      <c r="AX149" s="315">
        <f t="shared" si="64"/>
        <v>0</v>
      </c>
      <c r="AY149" s="315">
        <f t="shared" si="64"/>
        <v>0</v>
      </c>
      <c r="AZ149" s="315">
        <f t="shared" si="64"/>
        <v>0</v>
      </c>
      <c r="BA149" s="315">
        <f t="shared" si="64"/>
        <v>0</v>
      </c>
      <c r="BB149" s="315">
        <f t="shared" si="64"/>
        <v>0</v>
      </c>
      <c r="BC149" s="316">
        <f t="shared" si="64"/>
        <v>0</v>
      </c>
      <c r="BE149" s="39" t="str">
        <f t="shared" si="61"/>
        <v/>
      </c>
      <c r="BF149" s="39" t="str">
        <f t="shared" si="62"/>
        <v/>
      </c>
      <c r="BG149" s="39" t="str">
        <f t="shared" si="63"/>
        <v/>
      </c>
      <c r="BH149" s="315"/>
      <c r="BI149" s="315"/>
      <c r="BJ149" s="315"/>
      <c r="BK149" s="315"/>
      <c r="BL149" s="315"/>
      <c r="BM149" s="315"/>
      <c r="BN149" s="315"/>
      <c r="BO149" s="315"/>
      <c r="BP149" s="315"/>
      <c r="BQ149" s="315"/>
      <c r="BR149" s="315"/>
      <c r="BS149" s="315"/>
      <c r="BT149" s="315"/>
      <c r="BU149" s="315"/>
      <c r="BV149" s="315"/>
      <c r="BW149" s="315"/>
      <c r="BX149" s="315"/>
      <c r="BY149" s="315"/>
      <c r="BZ149" s="315"/>
      <c r="CA149" s="315"/>
      <c r="CB149" s="315"/>
      <c r="CC149" s="315"/>
      <c r="CD149" s="7"/>
    </row>
    <row r="150" spans="1:82" x14ac:dyDescent="0.25">
      <c r="A150" s="14"/>
      <c r="B150" s="460"/>
      <c r="C150" s="461"/>
      <c r="D150" s="461"/>
      <c r="E150" s="462"/>
      <c r="F150" s="463"/>
      <c r="G150" s="14"/>
      <c r="H150" s="106" t="str">
        <f t="shared" si="54"/>
        <v/>
      </c>
      <c r="I150" s="14"/>
      <c r="J150" s="39" t="str">
        <f t="shared" si="55"/>
        <v/>
      </c>
      <c r="K150" s="14"/>
      <c r="M150" s="106" t="str">
        <f t="shared" si="56"/>
        <v/>
      </c>
      <c r="O150" s="127" t="str">
        <f t="shared" si="57"/>
        <v/>
      </c>
      <c r="AC150" s="305" t="str">
        <f t="shared" si="58"/>
        <v/>
      </c>
      <c r="AD150" s="307" t="str">
        <f t="shared" si="59"/>
        <v/>
      </c>
      <c r="AF150" s="314">
        <f t="shared" si="60"/>
        <v>0</v>
      </c>
      <c r="AG150" s="315">
        <f t="shared" si="60"/>
        <v>0</v>
      </c>
      <c r="AH150" s="315">
        <f t="shared" si="60"/>
        <v>0</v>
      </c>
      <c r="AI150" s="315">
        <f t="shared" si="60"/>
        <v>0</v>
      </c>
      <c r="AJ150" s="315">
        <f t="shared" si="60"/>
        <v>0</v>
      </c>
      <c r="AK150" s="315">
        <f t="shared" si="60"/>
        <v>0</v>
      </c>
      <c r="AL150" s="315">
        <f t="shared" si="60"/>
        <v>0</v>
      </c>
      <c r="AM150" s="315">
        <f t="shared" si="60"/>
        <v>0</v>
      </c>
      <c r="AN150" s="315">
        <f t="shared" si="60"/>
        <v>0</v>
      </c>
      <c r="AO150" s="315">
        <f t="shared" si="60"/>
        <v>0</v>
      </c>
      <c r="AP150" s="315">
        <f t="shared" si="60"/>
        <v>0</v>
      </c>
      <c r="AQ150" s="315">
        <f t="shared" si="60"/>
        <v>0</v>
      </c>
      <c r="AR150" s="315">
        <f t="shared" si="60"/>
        <v>0</v>
      </c>
      <c r="AS150" s="315">
        <f t="shared" si="60"/>
        <v>0</v>
      </c>
      <c r="AT150" s="315">
        <f t="shared" si="60"/>
        <v>0</v>
      </c>
      <c r="AU150" s="315">
        <f t="shared" si="60"/>
        <v>0</v>
      </c>
      <c r="AV150" s="315">
        <f t="shared" si="65"/>
        <v>0</v>
      </c>
      <c r="AW150" s="315">
        <f t="shared" si="64"/>
        <v>0</v>
      </c>
      <c r="AX150" s="315">
        <f t="shared" si="64"/>
        <v>0</v>
      </c>
      <c r="AY150" s="315">
        <f t="shared" si="64"/>
        <v>0</v>
      </c>
      <c r="AZ150" s="315">
        <f t="shared" si="64"/>
        <v>0</v>
      </c>
      <c r="BA150" s="315">
        <f t="shared" si="64"/>
        <v>0</v>
      </c>
      <c r="BB150" s="315">
        <f t="shared" si="64"/>
        <v>0</v>
      </c>
      <c r="BC150" s="316">
        <f t="shared" si="64"/>
        <v>0</v>
      </c>
      <c r="BE150" s="39" t="str">
        <f t="shared" si="61"/>
        <v/>
      </c>
      <c r="BF150" s="39" t="str">
        <f t="shared" si="62"/>
        <v/>
      </c>
      <c r="BG150" s="39" t="str">
        <f t="shared" si="63"/>
        <v/>
      </c>
      <c r="BH150" s="315"/>
      <c r="BI150" s="315"/>
      <c r="BJ150" s="315"/>
      <c r="BK150" s="315"/>
      <c r="BL150" s="315"/>
      <c r="BM150" s="315"/>
      <c r="BN150" s="315"/>
      <c r="BO150" s="315"/>
      <c r="BP150" s="315"/>
      <c r="BQ150" s="315"/>
      <c r="BR150" s="315"/>
      <c r="BS150" s="315"/>
      <c r="BT150" s="315"/>
      <c r="BU150" s="315"/>
      <c r="BV150" s="315"/>
      <c r="BW150" s="315"/>
      <c r="BX150" s="315"/>
      <c r="BY150" s="315"/>
      <c r="BZ150" s="315"/>
      <c r="CA150" s="315"/>
      <c r="CB150" s="315"/>
      <c r="CC150" s="315"/>
      <c r="CD150" s="7"/>
    </row>
    <row r="151" spans="1:82" x14ac:dyDescent="0.25">
      <c r="A151" s="14"/>
      <c r="B151" s="460"/>
      <c r="C151" s="461"/>
      <c r="D151" s="461"/>
      <c r="E151" s="462"/>
      <c r="F151" s="463"/>
      <c r="G151" s="14"/>
      <c r="H151" s="106" t="str">
        <f t="shared" si="54"/>
        <v/>
      </c>
      <c r="I151" s="14"/>
      <c r="J151" s="39" t="str">
        <f t="shared" si="55"/>
        <v/>
      </c>
      <c r="K151" s="14"/>
      <c r="M151" s="106" t="str">
        <f t="shared" si="56"/>
        <v/>
      </c>
      <c r="O151" s="127" t="str">
        <f t="shared" si="57"/>
        <v/>
      </c>
      <c r="AC151" s="305" t="str">
        <f t="shared" si="58"/>
        <v/>
      </c>
      <c r="AD151" s="307" t="str">
        <f t="shared" si="59"/>
        <v/>
      </c>
      <c r="AF151" s="314">
        <f t="shared" si="60"/>
        <v>0</v>
      </c>
      <c r="AG151" s="315">
        <f t="shared" si="60"/>
        <v>0</v>
      </c>
      <c r="AH151" s="315">
        <f t="shared" si="60"/>
        <v>0</v>
      </c>
      <c r="AI151" s="315">
        <f t="shared" si="60"/>
        <v>0</v>
      </c>
      <c r="AJ151" s="315">
        <f t="shared" si="60"/>
        <v>0</v>
      </c>
      <c r="AK151" s="315">
        <f t="shared" si="60"/>
        <v>0</v>
      </c>
      <c r="AL151" s="315">
        <f t="shared" si="60"/>
        <v>0</v>
      </c>
      <c r="AM151" s="315">
        <f t="shared" si="60"/>
        <v>0</v>
      </c>
      <c r="AN151" s="315">
        <f t="shared" si="60"/>
        <v>0</v>
      </c>
      <c r="AO151" s="315">
        <f t="shared" si="60"/>
        <v>0</v>
      </c>
      <c r="AP151" s="315">
        <f t="shared" si="60"/>
        <v>0</v>
      </c>
      <c r="AQ151" s="315">
        <f t="shared" si="60"/>
        <v>0</v>
      </c>
      <c r="AR151" s="315">
        <f t="shared" si="60"/>
        <v>0</v>
      </c>
      <c r="AS151" s="315">
        <f t="shared" si="60"/>
        <v>0</v>
      </c>
      <c r="AT151" s="315">
        <f t="shared" si="60"/>
        <v>0</v>
      </c>
      <c r="AU151" s="315">
        <f t="shared" si="60"/>
        <v>0</v>
      </c>
      <c r="AV151" s="315">
        <f t="shared" si="65"/>
        <v>0</v>
      </c>
      <c r="AW151" s="315">
        <f t="shared" si="64"/>
        <v>0</v>
      </c>
      <c r="AX151" s="315">
        <f t="shared" si="64"/>
        <v>0</v>
      </c>
      <c r="AY151" s="315">
        <f t="shared" si="64"/>
        <v>0</v>
      </c>
      <c r="AZ151" s="315">
        <f t="shared" si="64"/>
        <v>0</v>
      </c>
      <c r="BA151" s="315">
        <f t="shared" si="64"/>
        <v>0</v>
      </c>
      <c r="BB151" s="315">
        <f t="shared" si="64"/>
        <v>0</v>
      </c>
      <c r="BC151" s="316">
        <f t="shared" si="64"/>
        <v>0</v>
      </c>
      <c r="BE151" s="39" t="str">
        <f t="shared" si="61"/>
        <v/>
      </c>
      <c r="BF151" s="39" t="str">
        <f t="shared" si="62"/>
        <v/>
      </c>
      <c r="BG151" s="39" t="str">
        <f t="shared" si="63"/>
        <v/>
      </c>
      <c r="BH151" s="315"/>
      <c r="BI151" s="315"/>
      <c r="BJ151" s="315"/>
      <c r="BK151" s="315"/>
      <c r="BL151" s="315"/>
      <c r="BM151" s="315"/>
      <c r="BN151" s="315"/>
      <c r="BO151" s="315"/>
      <c r="BP151" s="315"/>
      <c r="BQ151" s="315"/>
      <c r="BR151" s="315"/>
      <c r="BS151" s="315"/>
      <c r="BT151" s="315"/>
      <c r="BU151" s="315"/>
      <c r="BV151" s="315"/>
      <c r="BW151" s="315"/>
      <c r="BX151" s="315"/>
      <c r="BY151" s="315"/>
      <c r="BZ151" s="315"/>
      <c r="CA151" s="315"/>
      <c r="CB151" s="315"/>
      <c r="CC151" s="315"/>
      <c r="CD151" s="7"/>
    </row>
    <row r="152" spans="1:82" x14ac:dyDescent="0.25">
      <c r="A152" s="14"/>
      <c r="B152" s="460"/>
      <c r="C152" s="461"/>
      <c r="D152" s="461"/>
      <c r="E152" s="462"/>
      <c r="F152" s="463"/>
      <c r="G152" s="14"/>
      <c r="H152" s="106" t="str">
        <f t="shared" si="54"/>
        <v/>
      </c>
      <c r="I152" s="14"/>
      <c r="J152" s="39" t="str">
        <f t="shared" si="55"/>
        <v/>
      </c>
      <c r="K152" s="14"/>
      <c r="M152" s="106" t="str">
        <f t="shared" si="56"/>
        <v/>
      </c>
      <c r="O152" s="127" t="str">
        <f t="shared" si="57"/>
        <v/>
      </c>
      <c r="AC152" s="305" t="str">
        <f t="shared" si="58"/>
        <v/>
      </c>
      <c r="AD152" s="307" t="str">
        <f t="shared" si="59"/>
        <v/>
      </c>
      <c r="AF152" s="314">
        <f t="shared" si="60"/>
        <v>0</v>
      </c>
      <c r="AG152" s="315">
        <f t="shared" si="60"/>
        <v>0</v>
      </c>
      <c r="AH152" s="315">
        <f t="shared" si="60"/>
        <v>0</v>
      </c>
      <c r="AI152" s="315">
        <f t="shared" si="60"/>
        <v>0</v>
      </c>
      <c r="AJ152" s="315">
        <f t="shared" si="60"/>
        <v>0</v>
      </c>
      <c r="AK152" s="315">
        <f t="shared" si="60"/>
        <v>0</v>
      </c>
      <c r="AL152" s="315">
        <f t="shared" si="60"/>
        <v>0</v>
      </c>
      <c r="AM152" s="315">
        <f t="shared" si="60"/>
        <v>0</v>
      </c>
      <c r="AN152" s="315">
        <f t="shared" si="60"/>
        <v>0</v>
      </c>
      <c r="AO152" s="315">
        <f t="shared" si="60"/>
        <v>0</v>
      </c>
      <c r="AP152" s="315">
        <f t="shared" si="60"/>
        <v>0</v>
      </c>
      <c r="AQ152" s="315">
        <f t="shared" si="60"/>
        <v>0</v>
      </c>
      <c r="AR152" s="315">
        <f t="shared" si="60"/>
        <v>0</v>
      </c>
      <c r="AS152" s="315">
        <f t="shared" si="60"/>
        <v>0</v>
      </c>
      <c r="AT152" s="315">
        <f t="shared" si="60"/>
        <v>0</v>
      </c>
      <c r="AU152" s="315">
        <f t="shared" si="60"/>
        <v>0</v>
      </c>
      <c r="AV152" s="315">
        <f t="shared" si="65"/>
        <v>0</v>
      </c>
      <c r="AW152" s="315">
        <f t="shared" si="64"/>
        <v>0</v>
      </c>
      <c r="AX152" s="315">
        <f t="shared" si="64"/>
        <v>0</v>
      </c>
      <c r="AY152" s="315">
        <f t="shared" si="64"/>
        <v>0</v>
      </c>
      <c r="AZ152" s="315">
        <f t="shared" si="64"/>
        <v>0</v>
      </c>
      <c r="BA152" s="315">
        <f t="shared" si="64"/>
        <v>0</v>
      </c>
      <c r="BB152" s="315">
        <f t="shared" si="64"/>
        <v>0</v>
      </c>
      <c r="BC152" s="316">
        <f t="shared" si="64"/>
        <v>0</v>
      </c>
      <c r="BE152" s="39" t="str">
        <f t="shared" si="61"/>
        <v/>
      </c>
      <c r="BF152" s="39" t="str">
        <f t="shared" si="62"/>
        <v/>
      </c>
      <c r="BG152" s="39" t="str">
        <f t="shared" si="63"/>
        <v/>
      </c>
      <c r="BH152" s="315"/>
      <c r="BI152" s="315"/>
      <c r="BJ152" s="315"/>
      <c r="BK152" s="315"/>
      <c r="BL152" s="315"/>
      <c r="BM152" s="315"/>
      <c r="BN152" s="315"/>
      <c r="BO152" s="315"/>
      <c r="BP152" s="315"/>
      <c r="BQ152" s="315"/>
      <c r="BR152" s="315"/>
      <c r="BS152" s="315"/>
      <c r="BT152" s="315"/>
      <c r="BU152" s="315"/>
      <c r="BV152" s="315"/>
      <c r="BW152" s="315"/>
      <c r="BX152" s="315"/>
      <c r="BY152" s="315"/>
      <c r="BZ152" s="315"/>
      <c r="CA152" s="315"/>
      <c r="CB152" s="315"/>
      <c r="CC152" s="315"/>
      <c r="CD152" s="7"/>
    </row>
    <row r="153" spans="1:82" x14ac:dyDescent="0.25">
      <c r="A153" s="14"/>
      <c r="B153" s="460"/>
      <c r="C153" s="461"/>
      <c r="D153" s="461"/>
      <c r="E153" s="462"/>
      <c r="F153" s="463"/>
      <c r="G153" s="14"/>
      <c r="H153" s="106" t="str">
        <f t="shared" si="54"/>
        <v/>
      </c>
      <c r="I153" s="14"/>
      <c r="J153" s="39" t="str">
        <f t="shared" si="55"/>
        <v/>
      </c>
      <c r="K153" s="14"/>
      <c r="M153" s="106" t="str">
        <f t="shared" si="56"/>
        <v/>
      </c>
      <c r="O153" s="127" t="str">
        <f t="shared" si="57"/>
        <v/>
      </c>
      <c r="AC153" s="305" t="str">
        <f t="shared" si="58"/>
        <v/>
      </c>
      <c r="AD153" s="307" t="str">
        <f t="shared" si="59"/>
        <v/>
      </c>
      <c r="AF153" s="314">
        <f t="shared" si="60"/>
        <v>0</v>
      </c>
      <c r="AG153" s="315">
        <f t="shared" si="60"/>
        <v>0</v>
      </c>
      <c r="AH153" s="315">
        <f t="shared" si="60"/>
        <v>0</v>
      </c>
      <c r="AI153" s="315">
        <f t="shared" si="60"/>
        <v>0</v>
      </c>
      <c r="AJ153" s="315">
        <f t="shared" si="60"/>
        <v>0</v>
      </c>
      <c r="AK153" s="315">
        <f t="shared" si="60"/>
        <v>0</v>
      </c>
      <c r="AL153" s="315">
        <f t="shared" si="60"/>
        <v>0</v>
      </c>
      <c r="AM153" s="315">
        <f t="shared" si="60"/>
        <v>0</v>
      </c>
      <c r="AN153" s="315">
        <f t="shared" si="60"/>
        <v>0</v>
      </c>
      <c r="AO153" s="315">
        <f t="shared" si="60"/>
        <v>0</v>
      </c>
      <c r="AP153" s="315">
        <f t="shared" si="60"/>
        <v>0</v>
      </c>
      <c r="AQ153" s="315">
        <f t="shared" si="60"/>
        <v>0</v>
      </c>
      <c r="AR153" s="315">
        <f t="shared" si="60"/>
        <v>0</v>
      </c>
      <c r="AS153" s="315">
        <f t="shared" si="60"/>
        <v>0</v>
      </c>
      <c r="AT153" s="315">
        <f t="shared" si="60"/>
        <v>0</v>
      </c>
      <c r="AU153" s="315">
        <f t="shared" si="60"/>
        <v>0</v>
      </c>
      <c r="AV153" s="315">
        <f t="shared" si="65"/>
        <v>0</v>
      </c>
      <c r="AW153" s="315">
        <f t="shared" si="64"/>
        <v>0</v>
      </c>
      <c r="AX153" s="315">
        <f t="shared" si="64"/>
        <v>0</v>
      </c>
      <c r="AY153" s="315">
        <f t="shared" si="64"/>
        <v>0</v>
      </c>
      <c r="AZ153" s="315">
        <f t="shared" si="64"/>
        <v>0</v>
      </c>
      <c r="BA153" s="315">
        <f t="shared" si="64"/>
        <v>0</v>
      </c>
      <c r="BB153" s="315">
        <f t="shared" si="64"/>
        <v>0</v>
      </c>
      <c r="BC153" s="316">
        <f t="shared" si="64"/>
        <v>0</v>
      </c>
      <c r="BE153" s="39" t="str">
        <f t="shared" si="61"/>
        <v/>
      </c>
      <c r="BF153" s="39" t="str">
        <f t="shared" si="62"/>
        <v/>
      </c>
      <c r="BG153" s="39" t="str">
        <f t="shared" si="63"/>
        <v/>
      </c>
      <c r="BH153" s="315"/>
      <c r="BI153" s="315"/>
      <c r="BJ153" s="315"/>
      <c r="BK153" s="315"/>
      <c r="BL153" s="315"/>
      <c r="BM153" s="315"/>
      <c r="BN153" s="315"/>
      <c r="BO153" s="315"/>
      <c r="BP153" s="315"/>
      <c r="BQ153" s="315"/>
      <c r="BR153" s="315"/>
      <c r="BS153" s="315"/>
      <c r="BT153" s="315"/>
      <c r="BU153" s="315"/>
      <c r="BV153" s="315"/>
      <c r="BW153" s="315"/>
      <c r="BX153" s="315"/>
      <c r="BY153" s="315"/>
      <c r="BZ153" s="315"/>
      <c r="CA153" s="315"/>
      <c r="CB153" s="315"/>
      <c r="CC153" s="315"/>
      <c r="CD153" s="7"/>
    </row>
    <row r="154" spans="1:82" x14ac:dyDescent="0.25">
      <c r="A154" s="14"/>
      <c r="B154" s="460"/>
      <c r="C154" s="461"/>
      <c r="D154" s="461"/>
      <c r="E154" s="462"/>
      <c r="F154" s="463"/>
      <c r="G154" s="14"/>
      <c r="H154" s="106" t="str">
        <f t="shared" si="54"/>
        <v/>
      </c>
      <c r="I154" s="14"/>
      <c r="J154" s="39" t="str">
        <f t="shared" si="55"/>
        <v/>
      </c>
      <c r="K154" s="14"/>
      <c r="M154" s="106" t="str">
        <f t="shared" si="56"/>
        <v/>
      </c>
      <c r="O154" s="127" t="str">
        <f t="shared" si="57"/>
        <v/>
      </c>
      <c r="AC154" s="305" t="str">
        <f t="shared" si="58"/>
        <v/>
      </c>
      <c r="AD154" s="307" t="str">
        <f t="shared" si="59"/>
        <v/>
      </c>
      <c r="AF154" s="314">
        <f t="shared" si="60"/>
        <v>0</v>
      </c>
      <c r="AG154" s="315">
        <f t="shared" si="60"/>
        <v>0</v>
      </c>
      <c r="AH154" s="315">
        <f t="shared" si="60"/>
        <v>0</v>
      </c>
      <c r="AI154" s="315">
        <f t="shared" si="60"/>
        <v>0</v>
      </c>
      <c r="AJ154" s="315">
        <f t="shared" si="60"/>
        <v>0</v>
      </c>
      <c r="AK154" s="315">
        <f t="shared" si="60"/>
        <v>0</v>
      </c>
      <c r="AL154" s="315">
        <f t="shared" si="60"/>
        <v>0</v>
      </c>
      <c r="AM154" s="315">
        <f t="shared" si="60"/>
        <v>0</v>
      </c>
      <c r="AN154" s="315">
        <f t="shared" si="60"/>
        <v>0</v>
      </c>
      <c r="AO154" s="315">
        <f t="shared" si="60"/>
        <v>0</v>
      </c>
      <c r="AP154" s="315">
        <f t="shared" si="60"/>
        <v>0</v>
      </c>
      <c r="AQ154" s="315">
        <f t="shared" si="60"/>
        <v>0</v>
      </c>
      <c r="AR154" s="315">
        <f t="shared" si="60"/>
        <v>0</v>
      </c>
      <c r="AS154" s="315">
        <f t="shared" si="60"/>
        <v>0</v>
      </c>
      <c r="AT154" s="315">
        <f t="shared" si="60"/>
        <v>0</v>
      </c>
      <c r="AU154" s="315">
        <f t="shared" si="60"/>
        <v>0</v>
      </c>
      <c r="AV154" s="315">
        <f t="shared" si="65"/>
        <v>0</v>
      </c>
      <c r="AW154" s="315">
        <f t="shared" si="64"/>
        <v>0</v>
      </c>
      <c r="AX154" s="315">
        <f t="shared" si="64"/>
        <v>0</v>
      </c>
      <c r="AY154" s="315">
        <f t="shared" si="64"/>
        <v>0</v>
      </c>
      <c r="AZ154" s="315">
        <f t="shared" si="64"/>
        <v>0</v>
      </c>
      <c r="BA154" s="315">
        <f t="shared" si="64"/>
        <v>0</v>
      </c>
      <c r="BB154" s="315">
        <f t="shared" si="64"/>
        <v>0</v>
      </c>
      <c r="BC154" s="316">
        <f t="shared" si="64"/>
        <v>0</v>
      </c>
      <c r="BE154" s="39" t="str">
        <f t="shared" si="61"/>
        <v/>
      </c>
      <c r="BF154" s="39" t="str">
        <f t="shared" si="62"/>
        <v/>
      </c>
      <c r="BG154" s="39" t="str">
        <f t="shared" si="63"/>
        <v/>
      </c>
      <c r="BH154" s="315"/>
      <c r="BI154" s="315"/>
      <c r="BJ154" s="315"/>
      <c r="BK154" s="315"/>
      <c r="BL154" s="315"/>
      <c r="BM154" s="315"/>
      <c r="BN154" s="315"/>
      <c r="BO154" s="315"/>
      <c r="BP154" s="315"/>
      <c r="BQ154" s="315"/>
      <c r="BR154" s="315"/>
      <c r="BS154" s="315"/>
      <c r="BT154" s="315"/>
      <c r="BU154" s="315"/>
      <c r="BV154" s="315"/>
      <c r="BW154" s="315"/>
      <c r="BX154" s="315"/>
      <c r="BY154" s="315"/>
      <c r="BZ154" s="315"/>
      <c r="CA154" s="315"/>
      <c r="CB154" s="315"/>
      <c r="CC154" s="315"/>
      <c r="CD154" s="7"/>
    </row>
    <row r="155" spans="1:82" x14ac:dyDescent="0.25">
      <c r="A155" s="14"/>
      <c r="B155" s="460"/>
      <c r="C155" s="461"/>
      <c r="D155" s="461"/>
      <c r="E155" s="462"/>
      <c r="F155" s="463"/>
      <c r="G155" s="14"/>
      <c r="H155" s="106" t="str">
        <f t="shared" si="54"/>
        <v/>
      </c>
      <c r="I155" s="14"/>
      <c r="J155" s="39" t="str">
        <f t="shared" si="55"/>
        <v/>
      </c>
      <c r="K155" s="14"/>
      <c r="M155" s="106" t="str">
        <f t="shared" si="56"/>
        <v/>
      </c>
      <c r="O155" s="127" t="str">
        <f t="shared" si="57"/>
        <v/>
      </c>
      <c r="AC155" s="305" t="str">
        <f t="shared" si="58"/>
        <v/>
      </c>
      <c r="AD155" s="307" t="str">
        <f t="shared" si="59"/>
        <v/>
      </c>
      <c r="AF155" s="314">
        <f t="shared" si="60"/>
        <v>0</v>
      </c>
      <c r="AG155" s="315">
        <f t="shared" si="60"/>
        <v>0</v>
      </c>
      <c r="AH155" s="315">
        <f t="shared" si="60"/>
        <v>0</v>
      </c>
      <c r="AI155" s="315">
        <f t="shared" si="60"/>
        <v>0</v>
      </c>
      <c r="AJ155" s="315">
        <f t="shared" si="60"/>
        <v>0</v>
      </c>
      <c r="AK155" s="315">
        <f t="shared" si="60"/>
        <v>0</v>
      </c>
      <c r="AL155" s="315">
        <f t="shared" si="60"/>
        <v>0</v>
      </c>
      <c r="AM155" s="315">
        <f t="shared" si="60"/>
        <v>0</v>
      </c>
      <c r="AN155" s="315">
        <f t="shared" si="60"/>
        <v>0</v>
      </c>
      <c r="AO155" s="315">
        <f t="shared" si="60"/>
        <v>0</v>
      </c>
      <c r="AP155" s="315">
        <f t="shared" si="60"/>
        <v>0</v>
      </c>
      <c r="AQ155" s="315">
        <f t="shared" si="60"/>
        <v>0</v>
      </c>
      <c r="AR155" s="315">
        <f t="shared" si="60"/>
        <v>0</v>
      </c>
      <c r="AS155" s="315">
        <f t="shared" si="60"/>
        <v>0</v>
      </c>
      <c r="AT155" s="315">
        <f t="shared" si="60"/>
        <v>0</v>
      </c>
      <c r="AU155" s="315">
        <f t="shared" si="60"/>
        <v>0</v>
      </c>
      <c r="AV155" s="315">
        <f t="shared" si="65"/>
        <v>0</v>
      </c>
      <c r="AW155" s="315">
        <f t="shared" si="64"/>
        <v>0</v>
      </c>
      <c r="AX155" s="315">
        <f t="shared" si="64"/>
        <v>0</v>
      </c>
      <c r="AY155" s="315">
        <f t="shared" si="64"/>
        <v>0</v>
      </c>
      <c r="AZ155" s="315">
        <f t="shared" si="64"/>
        <v>0</v>
      </c>
      <c r="BA155" s="315">
        <f t="shared" si="64"/>
        <v>0</v>
      </c>
      <c r="BB155" s="315">
        <f t="shared" si="64"/>
        <v>0</v>
      </c>
      <c r="BC155" s="316">
        <f t="shared" si="64"/>
        <v>0</v>
      </c>
      <c r="BE155" s="39" t="str">
        <f t="shared" si="61"/>
        <v/>
      </c>
      <c r="BF155" s="39" t="str">
        <f t="shared" si="62"/>
        <v/>
      </c>
      <c r="BG155" s="39" t="str">
        <f t="shared" si="63"/>
        <v/>
      </c>
      <c r="BH155" s="315"/>
      <c r="BI155" s="315"/>
      <c r="BJ155" s="315"/>
      <c r="BK155" s="315"/>
      <c r="BL155" s="315"/>
      <c r="BM155" s="315"/>
      <c r="BN155" s="315"/>
      <c r="BO155" s="315"/>
      <c r="BP155" s="315"/>
      <c r="BQ155" s="315"/>
      <c r="BR155" s="315"/>
      <c r="BS155" s="315"/>
      <c r="BT155" s="315"/>
      <c r="BU155" s="315"/>
      <c r="BV155" s="315"/>
      <c r="BW155" s="315"/>
      <c r="BX155" s="315"/>
      <c r="BY155" s="315"/>
      <c r="BZ155" s="315"/>
      <c r="CA155" s="315"/>
      <c r="CB155" s="315"/>
      <c r="CC155" s="315"/>
      <c r="CD155" s="7"/>
    </row>
    <row r="156" spans="1:82" x14ac:dyDescent="0.25">
      <c r="A156" s="14"/>
      <c r="B156" s="460"/>
      <c r="C156" s="461"/>
      <c r="D156" s="461"/>
      <c r="E156" s="462"/>
      <c r="F156" s="463"/>
      <c r="G156" s="14"/>
      <c r="H156" s="106" t="str">
        <f t="shared" si="54"/>
        <v/>
      </c>
      <c r="I156" s="14"/>
      <c r="J156" s="39" t="str">
        <f t="shared" si="55"/>
        <v/>
      </c>
      <c r="K156" s="14"/>
      <c r="M156" s="106" t="str">
        <f t="shared" si="56"/>
        <v/>
      </c>
      <c r="O156" s="127" t="str">
        <f t="shared" si="57"/>
        <v/>
      </c>
      <c r="AC156" s="305" t="str">
        <f t="shared" si="58"/>
        <v/>
      </c>
      <c r="AD156" s="307" t="str">
        <f t="shared" si="59"/>
        <v/>
      </c>
      <c r="AF156" s="314">
        <f t="shared" si="60"/>
        <v>0</v>
      </c>
      <c r="AG156" s="315">
        <f t="shared" si="60"/>
        <v>0</v>
      </c>
      <c r="AH156" s="315">
        <f t="shared" si="60"/>
        <v>0</v>
      </c>
      <c r="AI156" s="315">
        <f t="shared" si="60"/>
        <v>0</v>
      </c>
      <c r="AJ156" s="315">
        <f t="shared" si="60"/>
        <v>0</v>
      </c>
      <c r="AK156" s="315">
        <f t="shared" si="60"/>
        <v>0</v>
      </c>
      <c r="AL156" s="315">
        <f t="shared" si="60"/>
        <v>0</v>
      </c>
      <c r="AM156" s="315">
        <f t="shared" si="60"/>
        <v>0</v>
      </c>
      <c r="AN156" s="315">
        <f t="shared" si="60"/>
        <v>0</v>
      </c>
      <c r="AO156" s="315">
        <f t="shared" si="60"/>
        <v>0</v>
      </c>
      <c r="AP156" s="315">
        <f t="shared" si="60"/>
        <v>0</v>
      </c>
      <c r="AQ156" s="315">
        <f t="shared" si="60"/>
        <v>0</v>
      </c>
      <c r="AR156" s="315">
        <f t="shared" si="60"/>
        <v>0</v>
      </c>
      <c r="AS156" s="315">
        <f t="shared" si="60"/>
        <v>0</v>
      </c>
      <c r="AT156" s="315">
        <f t="shared" si="60"/>
        <v>0</v>
      </c>
      <c r="AU156" s="315">
        <f t="shared" si="60"/>
        <v>0</v>
      </c>
      <c r="AV156" s="315">
        <f t="shared" si="65"/>
        <v>0</v>
      </c>
      <c r="AW156" s="315">
        <f t="shared" si="64"/>
        <v>0</v>
      </c>
      <c r="AX156" s="315">
        <f t="shared" si="64"/>
        <v>0</v>
      </c>
      <c r="AY156" s="315">
        <f t="shared" si="64"/>
        <v>0</v>
      </c>
      <c r="AZ156" s="315">
        <f t="shared" si="64"/>
        <v>0</v>
      </c>
      <c r="BA156" s="315">
        <f t="shared" si="64"/>
        <v>0</v>
      </c>
      <c r="BB156" s="315">
        <f t="shared" si="64"/>
        <v>0</v>
      </c>
      <c r="BC156" s="316">
        <f t="shared" si="64"/>
        <v>0</v>
      </c>
      <c r="BE156" s="39" t="str">
        <f t="shared" si="61"/>
        <v/>
      </c>
      <c r="BF156" s="39" t="str">
        <f t="shared" si="62"/>
        <v/>
      </c>
      <c r="BG156" s="39" t="str">
        <f t="shared" si="63"/>
        <v/>
      </c>
      <c r="BH156" s="315"/>
      <c r="BI156" s="315"/>
      <c r="BJ156" s="315"/>
      <c r="BK156" s="315"/>
      <c r="BL156" s="315"/>
      <c r="BM156" s="315"/>
      <c r="BN156" s="315"/>
      <c r="BO156" s="315"/>
      <c r="BP156" s="315"/>
      <c r="BQ156" s="315"/>
      <c r="BR156" s="315"/>
      <c r="BS156" s="315"/>
      <c r="BT156" s="315"/>
      <c r="BU156" s="315"/>
      <c r="BV156" s="315"/>
      <c r="BW156" s="315"/>
      <c r="BX156" s="315"/>
      <c r="BY156" s="315"/>
      <c r="BZ156" s="315"/>
      <c r="CA156" s="315"/>
      <c r="CB156" s="315"/>
      <c r="CC156" s="315"/>
      <c r="CD156" s="7"/>
    </row>
    <row r="157" spans="1:82" x14ac:dyDescent="0.25">
      <c r="A157" s="14"/>
      <c r="B157" s="460"/>
      <c r="C157" s="461"/>
      <c r="D157" s="461"/>
      <c r="E157" s="462"/>
      <c r="F157" s="463"/>
      <c r="G157" s="14"/>
      <c r="H157" s="106" t="str">
        <f t="shared" si="54"/>
        <v/>
      </c>
      <c r="I157" s="14"/>
      <c r="J157" s="39" t="str">
        <f t="shared" si="55"/>
        <v/>
      </c>
      <c r="K157" s="14"/>
      <c r="M157" s="106" t="str">
        <f t="shared" si="56"/>
        <v/>
      </c>
      <c r="O157" s="127" t="str">
        <f t="shared" si="57"/>
        <v/>
      </c>
      <c r="AC157" s="305" t="str">
        <f t="shared" si="58"/>
        <v/>
      </c>
      <c r="AD157" s="307" t="str">
        <f t="shared" si="59"/>
        <v/>
      </c>
      <c r="AF157" s="314">
        <f t="shared" si="60"/>
        <v>0</v>
      </c>
      <c r="AG157" s="315">
        <f t="shared" si="60"/>
        <v>0</v>
      </c>
      <c r="AH157" s="315">
        <f t="shared" si="60"/>
        <v>0</v>
      </c>
      <c r="AI157" s="315">
        <f t="shared" si="60"/>
        <v>0</v>
      </c>
      <c r="AJ157" s="315">
        <f t="shared" si="60"/>
        <v>0</v>
      </c>
      <c r="AK157" s="315">
        <f t="shared" si="60"/>
        <v>0</v>
      </c>
      <c r="AL157" s="315">
        <f t="shared" si="60"/>
        <v>0</v>
      </c>
      <c r="AM157" s="315">
        <f t="shared" si="60"/>
        <v>0</v>
      </c>
      <c r="AN157" s="315">
        <f t="shared" si="60"/>
        <v>0</v>
      </c>
      <c r="AO157" s="315">
        <f t="shared" si="60"/>
        <v>0</v>
      </c>
      <c r="AP157" s="315">
        <f t="shared" si="60"/>
        <v>0</v>
      </c>
      <c r="AQ157" s="315">
        <f t="shared" si="60"/>
        <v>0</v>
      </c>
      <c r="AR157" s="315">
        <f t="shared" si="60"/>
        <v>0</v>
      </c>
      <c r="AS157" s="315">
        <f t="shared" si="60"/>
        <v>0</v>
      </c>
      <c r="AT157" s="315">
        <f t="shared" si="60"/>
        <v>0</v>
      </c>
      <c r="AU157" s="315">
        <f t="shared" si="60"/>
        <v>0</v>
      </c>
      <c r="AV157" s="315">
        <f t="shared" si="65"/>
        <v>0</v>
      </c>
      <c r="AW157" s="315">
        <f t="shared" si="64"/>
        <v>0</v>
      </c>
      <c r="AX157" s="315">
        <f t="shared" si="64"/>
        <v>0</v>
      </c>
      <c r="AY157" s="315">
        <f t="shared" si="64"/>
        <v>0</v>
      </c>
      <c r="AZ157" s="315">
        <f t="shared" si="64"/>
        <v>0</v>
      </c>
      <c r="BA157" s="315">
        <f t="shared" si="64"/>
        <v>0</v>
      </c>
      <c r="BB157" s="315">
        <f t="shared" si="64"/>
        <v>0</v>
      </c>
      <c r="BC157" s="316">
        <f t="shared" si="64"/>
        <v>0</v>
      </c>
      <c r="BE157" s="39" t="str">
        <f t="shared" si="61"/>
        <v/>
      </c>
      <c r="BF157" s="39" t="str">
        <f t="shared" si="62"/>
        <v/>
      </c>
      <c r="BG157" s="39" t="str">
        <f t="shared" si="63"/>
        <v/>
      </c>
      <c r="BH157" s="315"/>
      <c r="BI157" s="315"/>
      <c r="BJ157" s="315"/>
      <c r="BK157" s="315"/>
      <c r="BL157" s="315"/>
      <c r="BM157" s="315"/>
      <c r="BN157" s="315"/>
      <c r="BO157" s="315"/>
      <c r="BP157" s="315"/>
      <c r="BQ157" s="315"/>
      <c r="BR157" s="315"/>
      <c r="BS157" s="315"/>
      <c r="BT157" s="315"/>
      <c r="BU157" s="315"/>
      <c r="BV157" s="315"/>
      <c r="BW157" s="315"/>
      <c r="BX157" s="315"/>
      <c r="BY157" s="315"/>
      <c r="BZ157" s="315"/>
      <c r="CA157" s="315"/>
      <c r="CB157" s="315"/>
      <c r="CC157" s="315"/>
      <c r="CD157" s="7"/>
    </row>
    <row r="158" spans="1:82" x14ac:dyDescent="0.25">
      <c r="A158" s="14"/>
      <c r="B158" s="460"/>
      <c r="C158" s="461"/>
      <c r="D158" s="461"/>
      <c r="E158" s="462"/>
      <c r="F158" s="463"/>
      <c r="G158" s="14"/>
      <c r="H158" s="106" t="str">
        <f t="shared" si="54"/>
        <v/>
      </c>
      <c r="I158" s="14"/>
      <c r="J158" s="39" t="str">
        <f t="shared" si="55"/>
        <v/>
      </c>
      <c r="K158" s="14"/>
      <c r="M158" s="106" t="str">
        <f t="shared" si="56"/>
        <v/>
      </c>
      <c r="O158" s="127" t="str">
        <f t="shared" si="57"/>
        <v/>
      </c>
      <c r="AC158" s="305" t="str">
        <f t="shared" si="58"/>
        <v/>
      </c>
      <c r="AD158" s="307" t="str">
        <f t="shared" si="59"/>
        <v/>
      </c>
      <c r="AF158" s="314">
        <f t="shared" si="60"/>
        <v>0</v>
      </c>
      <c r="AG158" s="315">
        <f t="shared" si="60"/>
        <v>0</v>
      </c>
      <c r="AH158" s="315">
        <f t="shared" si="60"/>
        <v>0</v>
      </c>
      <c r="AI158" s="315">
        <f t="shared" si="60"/>
        <v>0</v>
      </c>
      <c r="AJ158" s="315">
        <f t="shared" si="60"/>
        <v>0</v>
      </c>
      <c r="AK158" s="315">
        <f t="shared" si="60"/>
        <v>0</v>
      </c>
      <c r="AL158" s="315">
        <f t="shared" si="60"/>
        <v>0</v>
      </c>
      <c r="AM158" s="315">
        <f t="shared" si="60"/>
        <v>0</v>
      </c>
      <c r="AN158" s="315">
        <f t="shared" si="60"/>
        <v>0</v>
      </c>
      <c r="AO158" s="315">
        <f t="shared" si="60"/>
        <v>0</v>
      </c>
      <c r="AP158" s="315">
        <f t="shared" si="60"/>
        <v>0</v>
      </c>
      <c r="AQ158" s="315">
        <f t="shared" si="60"/>
        <v>0</v>
      </c>
      <c r="AR158" s="315">
        <f t="shared" si="60"/>
        <v>0</v>
      </c>
      <c r="AS158" s="315">
        <f t="shared" si="60"/>
        <v>0</v>
      </c>
      <c r="AT158" s="315">
        <f t="shared" si="60"/>
        <v>0</v>
      </c>
      <c r="AU158" s="315">
        <f t="shared" si="60"/>
        <v>0</v>
      </c>
      <c r="AV158" s="315">
        <f t="shared" si="65"/>
        <v>0</v>
      </c>
      <c r="AW158" s="315">
        <f t="shared" si="64"/>
        <v>0</v>
      </c>
      <c r="AX158" s="315">
        <f t="shared" si="64"/>
        <v>0</v>
      </c>
      <c r="AY158" s="315">
        <f t="shared" si="64"/>
        <v>0</v>
      </c>
      <c r="AZ158" s="315">
        <f t="shared" si="64"/>
        <v>0</v>
      </c>
      <c r="BA158" s="315">
        <f t="shared" si="64"/>
        <v>0</v>
      </c>
      <c r="BB158" s="315">
        <f t="shared" si="64"/>
        <v>0</v>
      </c>
      <c r="BC158" s="316">
        <f t="shared" si="64"/>
        <v>0</v>
      </c>
      <c r="BE158" s="39" t="str">
        <f t="shared" si="61"/>
        <v/>
      </c>
      <c r="BF158" s="39" t="str">
        <f t="shared" si="62"/>
        <v/>
      </c>
      <c r="BG158" s="39" t="str">
        <f t="shared" si="63"/>
        <v/>
      </c>
      <c r="BH158" s="315"/>
      <c r="BI158" s="315"/>
      <c r="BJ158" s="315"/>
      <c r="BK158" s="315"/>
      <c r="BL158" s="315"/>
      <c r="BM158" s="315"/>
      <c r="BN158" s="315"/>
      <c r="BO158" s="315"/>
      <c r="BP158" s="315"/>
      <c r="BQ158" s="315"/>
      <c r="BR158" s="315"/>
      <c r="BS158" s="315"/>
      <c r="BT158" s="315"/>
      <c r="BU158" s="315"/>
      <c r="BV158" s="315"/>
      <c r="BW158" s="315"/>
      <c r="BX158" s="315"/>
      <c r="BY158" s="315"/>
      <c r="BZ158" s="315"/>
      <c r="CA158" s="315"/>
      <c r="CB158" s="315"/>
      <c r="CC158" s="315"/>
      <c r="CD158" s="7"/>
    </row>
    <row r="159" spans="1:82" x14ac:dyDescent="0.25">
      <c r="A159" s="14"/>
      <c r="B159" s="460"/>
      <c r="C159" s="461"/>
      <c r="D159" s="461"/>
      <c r="E159" s="462"/>
      <c r="F159" s="463"/>
      <c r="G159" s="14"/>
      <c r="H159" s="106" t="str">
        <f t="shared" si="54"/>
        <v/>
      </c>
      <c r="I159" s="14"/>
      <c r="J159" s="39" t="str">
        <f t="shared" si="55"/>
        <v/>
      </c>
      <c r="K159" s="14"/>
      <c r="M159" s="106" t="str">
        <f t="shared" si="56"/>
        <v/>
      </c>
      <c r="O159" s="127" t="str">
        <f t="shared" si="57"/>
        <v/>
      </c>
      <c r="AC159" s="305" t="str">
        <f t="shared" si="58"/>
        <v/>
      </c>
      <c r="AD159" s="307" t="str">
        <f t="shared" si="59"/>
        <v/>
      </c>
      <c r="AF159" s="314">
        <f t="shared" si="60"/>
        <v>0</v>
      </c>
      <c r="AG159" s="315">
        <f t="shared" si="60"/>
        <v>0</v>
      </c>
      <c r="AH159" s="315">
        <f t="shared" si="60"/>
        <v>0</v>
      </c>
      <c r="AI159" s="315">
        <f t="shared" si="60"/>
        <v>0</v>
      </c>
      <c r="AJ159" s="315">
        <f t="shared" si="60"/>
        <v>0</v>
      </c>
      <c r="AK159" s="315">
        <f t="shared" si="60"/>
        <v>0</v>
      </c>
      <c r="AL159" s="315">
        <f t="shared" si="60"/>
        <v>0</v>
      </c>
      <c r="AM159" s="315">
        <f t="shared" si="60"/>
        <v>0</v>
      </c>
      <c r="AN159" s="315">
        <f t="shared" si="60"/>
        <v>0</v>
      </c>
      <c r="AO159" s="315">
        <f t="shared" si="60"/>
        <v>0</v>
      </c>
      <c r="AP159" s="315">
        <f t="shared" si="60"/>
        <v>0</v>
      </c>
      <c r="AQ159" s="315">
        <f t="shared" si="60"/>
        <v>0</v>
      </c>
      <c r="AR159" s="315">
        <f t="shared" si="60"/>
        <v>0</v>
      </c>
      <c r="AS159" s="315">
        <f t="shared" si="60"/>
        <v>0</v>
      </c>
      <c r="AT159" s="315">
        <f t="shared" si="60"/>
        <v>0</v>
      </c>
      <c r="AU159" s="315">
        <f t="shared" si="60"/>
        <v>0</v>
      </c>
      <c r="AV159" s="315">
        <f t="shared" si="65"/>
        <v>0</v>
      </c>
      <c r="AW159" s="315">
        <f t="shared" si="64"/>
        <v>0</v>
      </c>
      <c r="AX159" s="315">
        <f t="shared" si="64"/>
        <v>0</v>
      </c>
      <c r="AY159" s="315">
        <f t="shared" si="64"/>
        <v>0</v>
      </c>
      <c r="AZ159" s="315">
        <f t="shared" si="64"/>
        <v>0</v>
      </c>
      <c r="BA159" s="315">
        <f t="shared" si="64"/>
        <v>0</v>
      </c>
      <c r="BB159" s="315">
        <f t="shared" si="64"/>
        <v>0</v>
      </c>
      <c r="BC159" s="316">
        <f t="shared" si="64"/>
        <v>0</v>
      </c>
      <c r="BE159" s="39" t="str">
        <f t="shared" si="61"/>
        <v/>
      </c>
      <c r="BF159" s="39" t="str">
        <f t="shared" si="62"/>
        <v/>
      </c>
      <c r="BG159" s="39" t="str">
        <f t="shared" si="63"/>
        <v/>
      </c>
      <c r="BH159" s="315"/>
      <c r="BI159" s="315"/>
      <c r="BJ159" s="315"/>
      <c r="BK159" s="315"/>
      <c r="BL159" s="315"/>
      <c r="BM159" s="315"/>
      <c r="BN159" s="315"/>
      <c r="BO159" s="315"/>
      <c r="BP159" s="315"/>
      <c r="BQ159" s="315"/>
      <c r="BR159" s="315"/>
      <c r="BS159" s="315"/>
      <c r="BT159" s="315"/>
      <c r="BU159" s="315"/>
      <c r="BV159" s="315"/>
      <c r="BW159" s="315"/>
      <c r="BX159" s="315"/>
      <c r="BY159" s="315"/>
      <c r="BZ159" s="315"/>
      <c r="CA159" s="315"/>
      <c r="CB159" s="315"/>
      <c r="CC159" s="315"/>
      <c r="CD159" s="7"/>
    </row>
    <row r="160" spans="1:82" x14ac:dyDescent="0.25">
      <c r="A160" s="14"/>
      <c r="B160" s="460"/>
      <c r="C160" s="461"/>
      <c r="D160" s="461"/>
      <c r="E160" s="462"/>
      <c r="F160" s="463"/>
      <c r="G160" s="14"/>
      <c r="H160" s="106" t="str">
        <f t="shared" si="54"/>
        <v/>
      </c>
      <c r="I160" s="14"/>
      <c r="J160" s="39" t="str">
        <f t="shared" si="55"/>
        <v/>
      </c>
      <c r="K160" s="14"/>
      <c r="M160" s="106" t="str">
        <f t="shared" si="56"/>
        <v/>
      </c>
      <c r="O160" s="127" t="str">
        <f t="shared" si="57"/>
        <v/>
      </c>
      <c r="AC160" s="305" t="str">
        <f t="shared" si="58"/>
        <v/>
      </c>
      <c r="AD160" s="307" t="str">
        <f t="shared" si="59"/>
        <v/>
      </c>
      <c r="AF160" s="314">
        <f t="shared" si="60"/>
        <v>0</v>
      </c>
      <c r="AG160" s="315">
        <f t="shared" si="60"/>
        <v>0</v>
      </c>
      <c r="AH160" s="315">
        <f t="shared" si="60"/>
        <v>0</v>
      </c>
      <c r="AI160" s="315">
        <f t="shared" si="60"/>
        <v>0</v>
      </c>
      <c r="AJ160" s="315">
        <f t="shared" si="60"/>
        <v>0</v>
      </c>
      <c r="AK160" s="315">
        <f t="shared" si="60"/>
        <v>0</v>
      </c>
      <c r="AL160" s="315">
        <f t="shared" si="60"/>
        <v>0</v>
      </c>
      <c r="AM160" s="315">
        <f t="shared" si="60"/>
        <v>0</v>
      </c>
      <c r="AN160" s="315">
        <f t="shared" si="60"/>
        <v>0</v>
      </c>
      <c r="AO160" s="315">
        <f t="shared" si="60"/>
        <v>0</v>
      </c>
      <c r="AP160" s="315">
        <f t="shared" si="60"/>
        <v>0</v>
      </c>
      <c r="AQ160" s="315">
        <f t="shared" si="60"/>
        <v>0</v>
      </c>
      <c r="AR160" s="315">
        <f t="shared" si="60"/>
        <v>0</v>
      </c>
      <c r="AS160" s="315">
        <f t="shared" si="60"/>
        <v>0</v>
      </c>
      <c r="AT160" s="315">
        <f t="shared" si="60"/>
        <v>0</v>
      </c>
      <c r="AU160" s="315">
        <f t="shared" si="60"/>
        <v>0</v>
      </c>
      <c r="AV160" s="315">
        <f t="shared" si="65"/>
        <v>0</v>
      </c>
      <c r="AW160" s="315">
        <f t="shared" si="64"/>
        <v>0</v>
      </c>
      <c r="AX160" s="315">
        <f t="shared" si="64"/>
        <v>0</v>
      </c>
      <c r="AY160" s="315">
        <f t="shared" si="64"/>
        <v>0</v>
      </c>
      <c r="AZ160" s="315">
        <f t="shared" si="64"/>
        <v>0</v>
      </c>
      <c r="BA160" s="315">
        <f t="shared" si="64"/>
        <v>0</v>
      </c>
      <c r="BB160" s="315">
        <f t="shared" si="64"/>
        <v>0</v>
      </c>
      <c r="BC160" s="316">
        <f t="shared" si="64"/>
        <v>0</v>
      </c>
      <c r="BE160" s="39" t="str">
        <f t="shared" si="61"/>
        <v/>
      </c>
      <c r="BF160" s="39" t="str">
        <f t="shared" si="62"/>
        <v/>
      </c>
      <c r="BG160" s="39" t="str">
        <f t="shared" si="63"/>
        <v/>
      </c>
      <c r="BH160" s="315"/>
      <c r="BI160" s="315"/>
      <c r="BJ160" s="315"/>
      <c r="BK160" s="315"/>
      <c r="BL160" s="315"/>
      <c r="BM160" s="315"/>
      <c r="BN160" s="315"/>
      <c r="BO160" s="315"/>
      <c r="BP160" s="315"/>
      <c r="BQ160" s="315"/>
      <c r="BR160" s="315"/>
      <c r="BS160" s="315"/>
      <c r="BT160" s="315"/>
      <c r="BU160" s="315"/>
      <c r="BV160" s="315"/>
      <c r="BW160" s="315"/>
      <c r="BX160" s="315"/>
      <c r="BY160" s="315"/>
      <c r="BZ160" s="315"/>
      <c r="CA160" s="315"/>
      <c r="CB160" s="315"/>
      <c r="CC160" s="315"/>
      <c r="CD160" s="7"/>
    </row>
    <row r="161" spans="1:82" x14ac:dyDescent="0.25">
      <c r="A161" s="14"/>
      <c r="B161" s="460"/>
      <c r="C161" s="461"/>
      <c r="D161" s="461"/>
      <c r="E161" s="462"/>
      <c r="F161" s="463"/>
      <c r="G161" s="14"/>
      <c r="H161" s="106" t="str">
        <f t="shared" si="54"/>
        <v/>
      </c>
      <c r="I161" s="14"/>
      <c r="J161" s="39" t="str">
        <f t="shared" si="55"/>
        <v/>
      </c>
      <c r="K161" s="14"/>
      <c r="M161" s="106" t="str">
        <f t="shared" si="56"/>
        <v/>
      </c>
      <c r="O161" s="127" t="str">
        <f t="shared" si="57"/>
        <v/>
      </c>
      <c r="AC161" s="305" t="str">
        <f t="shared" si="58"/>
        <v/>
      </c>
      <c r="AD161" s="307" t="str">
        <f t="shared" si="59"/>
        <v/>
      </c>
      <c r="AF161" s="314">
        <f t="shared" si="60"/>
        <v>0</v>
      </c>
      <c r="AG161" s="315">
        <f t="shared" si="60"/>
        <v>0</v>
      </c>
      <c r="AH161" s="315">
        <f t="shared" si="60"/>
        <v>0</v>
      </c>
      <c r="AI161" s="315">
        <f t="shared" si="60"/>
        <v>0</v>
      </c>
      <c r="AJ161" s="315">
        <f t="shared" si="60"/>
        <v>0</v>
      </c>
      <c r="AK161" s="315">
        <f t="shared" si="60"/>
        <v>0</v>
      </c>
      <c r="AL161" s="315">
        <f t="shared" si="60"/>
        <v>0</v>
      </c>
      <c r="AM161" s="315">
        <f t="shared" si="60"/>
        <v>0</v>
      </c>
      <c r="AN161" s="315">
        <f t="shared" si="60"/>
        <v>0</v>
      </c>
      <c r="AO161" s="315">
        <f t="shared" si="60"/>
        <v>0</v>
      </c>
      <c r="AP161" s="315">
        <f t="shared" si="60"/>
        <v>0</v>
      </c>
      <c r="AQ161" s="315">
        <f t="shared" si="60"/>
        <v>0</v>
      </c>
      <c r="AR161" s="315">
        <f t="shared" ref="AR161:BC176" si="66">IF(AND(AR$9&gt;=$AC161, AR$10&lt;=$AD161), IF($F161=$M$3, $AD$5, IF($J161="", $AD$4, $J161)), 0)</f>
        <v>0</v>
      </c>
      <c r="AS161" s="315">
        <f t="shared" si="66"/>
        <v>0</v>
      </c>
      <c r="AT161" s="315">
        <f t="shared" si="66"/>
        <v>0</v>
      </c>
      <c r="AU161" s="315">
        <f t="shared" si="66"/>
        <v>0</v>
      </c>
      <c r="AV161" s="315">
        <f t="shared" si="65"/>
        <v>0</v>
      </c>
      <c r="AW161" s="315">
        <f t="shared" si="64"/>
        <v>0</v>
      </c>
      <c r="AX161" s="315">
        <f t="shared" si="64"/>
        <v>0</v>
      </c>
      <c r="AY161" s="315">
        <f t="shared" si="64"/>
        <v>0</v>
      </c>
      <c r="AZ161" s="315">
        <f t="shared" si="64"/>
        <v>0</v>
      </c>
      <c r="BA161" s="315">
        <f t="shared" si="64"/>
        <v>0</v>
      </c>
      <c r="BB161" s="315">
        <f t="shared" si="64"/>
        <v>0</v>
      </c>
      <c r="BC161" s="316">
        <f t="shared" si="64"/>
        <v>0</v>
      </c>
      <c r="BE161" s="39" t="str">
        <f t="shared" si="61"/>
        <v/>
      </c>
      <c r="BF161" s="39" t="str">
        <f t="shared" si="62"/>
        <v/>
      </c>
      <c r="BG161" s="39" t="str">
        <f t="shared" si="63"/>
        <v/>
      </c>
      <c r="BH161" s="315"/>
      <c r="BI161" s="315"/>
      <c r="BJ161" s="315"/>
      <c r="BK161" s="315"/>
      <c r="BL161" s="315"/>
      <c r="BM161" s="315"/>
      <c r="BN161" s="315"/>
      <c r="BO161" s="315"/>
      <c r="BP161" s="315"/>
      <c r="BQ161" s="315"/>
      <c r="BR161" s="315"/>
      <c r="BS161" s="315"/>
      <c r="BT161" s="315"/>
      <c r="BU161" s="315"/>
      <c r="BV161" s="315"/>
      <c r="BW161" s="315"/>
      <c r="BX161" s="315"/>
      <c r="BY161" s="315"/>
      <c r="BZ161" s="315"/>
      <c r="CA161" s="315"/>
      <c r="CB161" s="315"/>
      <c r="CC161" s="315"/>
      <c r="CD161" s="7"/>
    </row>
    <row r="162" spans="1:82" x14ac:dyDescent="0.25">
      <c r="A162" s="14"/>
      <c r="B162" s="460"/>
      <c r="C162" s="461"/>
      <c r="D162" s="461"/>
      <c r="E162" s="462"/>
      <c r="F162" s="463"/>
      <c r="G162" s="14"/>
      <c r="H162" s="106" t="str">
        <f t="shared" si="54"/>
        <v/>
      </c>
      <c r="I162" s="14"/>
      <c r="J162" s="39" t="str">
        <f t="shared" si="55"/>
        <v/>
      </c>
      <c r="K162" s="14"/>
      <c r="M162" s="106" t="str">
        <f t="shared" si="56"/>
        <v/>
      </c>
      <c r="O162" s="127" t="str">
        <f t="shared" si="57"/>
        <v/>
      </c>
      <c r="AC162" s="305" t="str">
        <f t="shared" si="58"/>
        <v/>
      </c>
      <c r="AD162" s="307" t="str">
        <f t="shared" si="59"/>
        <v/>
      </c>
      <c r="AF162" s="314">
        <f t="shared" si="60"/>
        <v>0</v>
      </c>
      <c r="AG162" s="315">
        <f t="shared" ref="AG162:AV177" si="67">IF(AND(AG$9&gt;=$AC162, AG$10&lt;=$AD162), IF($F162=$M$3, $AD$5, IF($J162="", $AD$4, $J162)), 0)</f>
        <v>0</v>
      </c>
      <c r="AH162" s="315">
        <f t="shared" si="67"/>
        <v>0</v>
      </c>
      <c r="AI162" s="315">
        <f t="shared" si="67"/>
        <v>0</v>
      </c>
      <c r="AJ162" s="315">
        <f t="shared" si="67"/>
        <v>0</v>
      </c>
      <c r="AK162" s="315">
        <f t="shared" si="67"/>
        <v>0</v>
      </c>
      <c r="AL162" s="315">
        <f t="shared" si="67"/>
        <v>0</v>
      </c>
      <c r="AM162" s="315">
        <f t="shared" si="67"/>
        <v>0</v>
      </c>
      <c r="AN162" s="315">
        <f t="shared" si="67"/>
        <v>0</v>
      </c>
      <c r="AO162" s="315">
        <f t="shared" si="67"/>
        <v>0</v>
      </c>
      <c r="AP162" s="315">
        <f t="shared" si="67"/>
        <v>0</v>
      </c>
      <c r="AQ162" s="315">
        <f t="shared" si="67"/>
        <v>0</v>
      </c>
      <c r="AR162" s="315">
        <f t="shared" si="66"/>
        <v>0</v>
      </c>
      <c r="AS162" s="315">
        <f t="shared" si="66"/>
        <v>0</v>
      </c>
      <c r="AT162" s="315">
        <f t="shared" si="66"/>
        <v>0</v>
      </c>
      <c r="AU162" s="315">
        <f t="shared" si="66"/>
        <v>0</v>
      </c>
      <c r="AV162" s="315">
        <f t="shared" si="65"/>
        <v>0</v>
      </c>
      <c r="AW162" s="315">
        <f t="shared" si="64"/>
        <v>0</v>
      </c>
      <c r="AX162" s="315">
        <f t="shared" si="64"/>
        <v>0</v>
      </c>
      <c r="AY162" s="315">
        <f t="shared" si="64"/>
        <v>0</v>
      </c>
      <c r="AZ162" s="315">
        <f t="shared" si="64"/>
        <v>0</v>
      </c>
      <c r="BA162" s="315">
        <f t="shared" si="64"/>
        <v>0</v>
      </c>
      <c r="BB162" s="315">
        <f t="shared" si="64"/>
        <v>0</v>
      </c>
      <c r="BC162" s="316">
        <f t="shared" si="64"/>
        <v>0</v>
      </c>
      <c r="BE162" s="39" t="str">
        <f t="shared" si="61"/>
        <v/>
      </c>
      <c r="BF162" s="39" t="str">
        <f t="shared" si="62"/>
        <v/>
      </c>
      <c r="BG162" s="39" t="str">
        <f t="shared" si="63"/>
        <v/>
      </c>
      <c r="BH162" s="315"/>
      <c r="BI162" s="315"/>
      <c r="BJ162" s="315"/>
      <c r="BK162" s="315"/>
      <c r="BL162" s="315"/>
      <c r="BM162" s="315"/>
      <c r="BN162" s="315"/>
      <c r="BO162" s="315"/>
      <c r="BP162" s="315"/>
      <c r="BQ162" s="315"/>
      <c r="BR162" s="315"/>
      <c r="BS162" s="315"/>
      <c r="BT162" s="315"/>
      <c r="BU162" s="315"/>
      <c r="BV162" s="315"/>
      <c r="BW162" s="315"/>
      <c r="BX162" s="315"/>
      <c r="BY162" s="315"/>
      <c r="BZ162" s="315"/>
      <c r="CA162" s="315"/>
      <c r="CB162" s="315"/>
      <c r="CC162" s="315"/>
      <c r="CD162" s="7"/>
    </row>
    <row r="163" spans="1:82" x14ac:dyDescent="0.25">
      <c r="A163" s="14"/>
      <c r="B163" s="460"/>
      <c r="C163" s="461"/>
      <c r="D163" s="461"/>
      <c r="E163" s="462"/>
      <c r="F163" s="463"/>
      <c r="G163" s="14"/>
      <c r="H163" s="106" t="str">
        <f t="shared" si="54"/>
        <v/>
      </c>
      <c r="I163" s="14"/>
      <c r="J163" s="39" t="str">
        <f t="shared" si="55"/>
        <v/>
      </c>
      <c r="K163" s="14"/>
      <c r="M163" s="106" t="str">
        <f t="shared" si="56"/>
        <v/>
      </c>
      <c r="O163" s="127" t="str">
        <f t="shared" si="57"/>
        <v/>
      </c>
      <c r="AC163" s="305" t="str">
        <f t="shared" si="58"/>
        <v/>
      </c>
      <c r="AD163" s="307" t="str">
        <f t="shared" si="59"/>
        <v/>
      </c>
      <c r="AF163" s="314">
        <f t="shared" si="60"/>
        <v>0</v>
      </c>
      <c r="AG163" s="315">
        <f t="shared" si="67"/>
        <v>0</v>
      </c>
      <c r="AH163" s="315">
        <f t="shared" si="67"/>
        <v>0</v>
      </c>
      <c r="AI163" s="315">
        <f t="shared" si="67"/>
        <v>0</v>
      </c>
      <c r="AJ163" s="315">
        <f t="shared" si="67"/>
        <v>0</v>
      </c>
      <c r="AK163" s="315">
        <f t="shared" si="67"/>
        <v>0</v>
      </c>
      <c r="AL163" s="315">
        <f t="shared" si="67"/>
        <v>0</v>
      </c>
      <c r="AM163" s="315">
        <f t="shared" si="67"/>
        <v>0</v>
      </c>
      <c r="AN163" s="315">
        <f t="shared" si="67"/>
        <v>0</v>
      </c>
      <c r="AO163" s="315">
        <f t="shared" si="67"/>
        <v>0</v>
      </c>
      <c r="AP163" s="315">
        <f t="shared" si="67"/>
        <v>0</v>
      </c>
      <c r="AQ163" s="315">
        <f t="shared" si="67"/>
        <v>0</v>
      </c>
      <c r="AR163" s="315">
        <f t="shared" si="66"/>
        <v>0</v>
      </c>
      <c r="AS163" s="315">
        <f t="shared" si="66"/>
        <v>0</v>
      </c>
      <c r="AT163" s="315">
        <f t="shared" si="66"/>
        <v>0</v>
      </c>
      <c r="AU163" s="315">
        <f t="shared" si="66"/>
        <v>0</v>
      </c>
      <c r="AV163" s="315">
        <f t="shared" si="65"/>
        <v>0</v>
      </c>
      <c r="AW163" s="315">
        <f t="shared" si="64"/>
        <v>0</v>
      </c>
      <c r="AX163" s="315">
        <f t="shared" si="64"/>
        <v>0</v>
      </c>
      <c r="AY163" s="315">
        <f t="shared" si="64"/>
        <v>0</v>
      </c>
      <c r="AZ163" s="315">
        <f t="shared" si="64"/>
        <v>0</v>
      </c>
      <c r="BA163" s="315">
        <f t="shared" si="64"/>
        <v>0</v>
      </c>
      <c r="BB163" s="315">
        <f t="shared" si="64"/>
        <v>0</v>
      </c>
      <c r="BC163" s="316">
        <f t="shared" si="64"/>
        <v>0</v>
      </c>
      <c r="BE163" s="39" t="str">
        <f t="shared" si="61"/>
        <v/>
      </c>
      <c r="BF163" s="39" t="str">
        <f t="shared" si="62"/>
        <v/>
      </c>
      <c r="BG163" s="39" t="str">
        <f t="shared" si="63"/>
        <v/>
      </c>
      <c r="BH163" s="315"/>
      <c r="BI163" s="315"/>
      <c r="BJ163" s="315"/>
      <c r="BK163" s="315"/>
      <c r="BL163" s="315"/>
      <c r="BM163" s="315"/>
      <c r="BN163" s="315"/>
      <c r="BO163" s="315"/>
      <c r="BP163" s="315"/>
      <c r="BQ163" s="315"/>
      <c r="BR163" s="315"/>
      <c r="BS163" s="315"/>
      <c r="BT163" s="315"/>
      <c r="BU163" s="315"/>
      <c r="BV163" s="315"/>
      <c r="BW163" s="315"/>
      <c r="BX163" s="315"/>
      <c r="BY163" s="315"/>
      <c r="BZ163" s="315"/>
      <c r="CA163" s="315"/>
      <c r="CB163" s="315"/>
      <c r="CC163" s="315"/>
      <c r="CD163" s="7"/>
    </row>
    <row r="164" spans="1:82" x14ac:dyDescent="0.25">
      <c r="A164" s="14"/>
      <c r="B164" s="460"/>
      <c r="C164" s="461"/>
      <c r="D164" s="461"/>
      <c r="E164" s="462"/>
      <c r="F164" s="463"/>
      <c r="G164" s="14"/>
      <c r="H164" s="106" t="str">
        <f t="shared" si="54"/>
        <v/>
      </c>
      <c r="I164" s="14"/>
      <c r="J164" s="39" t="str">
        <f t="shared" si="55"/>
        <v/>
      </c>
      <c r="K164" s="14"/>
      <c r="M164" s="106" t="str">
        <f t="shared" si="56"/>
        <v/>
      </c>
      <c r="O164" s="127" t="str">
        <f t="shared" si="57"/>
        <v/>
      </c>
      <c r="AC164" s="305" t="str">
        <f t="shared" si="58"/>
        <v/>
      </c>
      <c r="AD164" s="307" t="str">
        <f t="shared" si="59"/>
        <v/>
      </c>
      <c r="AF164" s="314">
        <f t="shared" si="60"/>
        <v>0</v>
      </c>
      <c r="AG164" s="315">
        <f t="shared" si="67"/>
        <v>0</v>
      </c>
      <c r="AH164" s="315">
        <f t="shared" si="67"/>
        <v>0</v>
      </c>
      <c r="AI164" s="315">
        <f t="shared" si="67"/>
        <v>0</v>
      </c>
      <c r="AJ164" s="315">
        <f t="shared" si="67"/>
        <v>0</v>
      </c>
      <c r="AK164" s="315">
        <f t="shared" si="67"/>
        <v>0</v>
      </c>
      <c r="AL164" s="315">
        <f t="shared" si="67"/>
        <v>0</v>
      </c>
      <c r="AM164" s="315">
        <f t="shared" si="67"/>
        <v>0</v>
      </c>
      <c r="AN164" s="315">
        <f t="shared" si="67"/>
        <v>0</v>
      </c>
      <c r="AO164" s="315">
        <f t="shared" si="67"/>
        <v>0</v>
      </c>
      <c r="AP164" s="315">
        <f t="shared" si="67"/>
        <v>0</v>
      </c>
      <c r="AQ164" s="315">
        <f t="shared" si="67"/>
        <v>0</v>
      </c>
      <c r="AR164" s="315">
        <f t="shared" si="66"/>
        <v>0</v>
      </c>
      <c r="AS164" s="315">
        <f t="shared" si="66"/>
        <v>0</v>
      </c>
      <c r="AT164" s="315">
        <f t="shared" si="66"/>
        <v>0</v>
      </c>
      <c r="AU164" s="315">
        <f t="shared" si="66"/>
        <v>0</v>
      </c>
      <c r="AV164" s="315">
        <f t="shared" si="65"/>
        <v>0</v>
      </c>
      <c r="AW164" s="315">
        <f t="shared" si="65"/>
        <v>0</v>
      </c>
      <c r="AX164" s="315">
        <f t="shared" si="65"/>
        <v>0</v>
      </c>
      <c r="AY164" s="315">
        <f t="shared" si="65"/>
        <v>0</v>
      </c>
      <c r="AZ164" s="315">
        <f t="shared" si="65"/>
        <v>0</v>
      </c>
      <c r="BA164" s="315">
        <f t="shared" si="65"/>
        <v>0</v>
      </c>
      <c r="BB164" s="315">
        <f t="shared" si="65"/>
        <v>0</v>
      </c>
      <c r="BC164" s="316">
        <f t="shared" si="65"/>
        <v>0</v>
      </c>
      <c r="BE164" s="39" t="str">
        <f t="shared" si="61"/>
        <v/>
      </c>
      <c r="BF164" s="39" t="str">
        <f t="shared" si="62"/>
        <v/>
      </c>
      <c r="BG164" s="39" t="str">
        <f t="shared" si="63"/>
        <v/>
      </c>
      <c r="BH164" s="315"/>
      <c r="BI164" s="315"/>
      <c r="BJ164" s="315"/>
      <c r="BK164" s="315"/>
      <c r="BL164" s="315"/>
      <c r="BM164" s="315"/>
      <c r="BN164" s="315"/>
      <c r="BO164" s="315"/>
      <c r="BP164" s="315"/>
      <c r="BQ164" s="315"/>
      <c r="BR164" s="315"/>
      <c r="BS164" s="315"/>
      <c r="BT164" s="315"/>
      <c r="BU164" s="315"/>
      <c r="BV164" s="315"/>
      <c r="BW164" s="315"/>
      <c r="BX164" s="315"/>
      <c r="BY164" s="315"/>
      <c r="BZ164" s="315"/>
      <c r="CA164" s="315"/>
      <c r="CB164" s="315"/>
      <c r="CC164" s="315"/>
      <c r="CD164" s="7"/>
    </row>
    <row r="165" spans="1:82" x14ac:dyDescent="0.25">
      <c r="A165" s="14"/>
      <c r="B165" s="460"/>
      <c r="C165" s="461"/>
      <c r="D165" s="461"/>
      <c r="E165" s="462"/>
      <c r="F165" s="463"/>
      <c r="G165" s="14"/>
      <c r="H165" s="106" t="str">
        <f t="shared" si="54"/>
        <v/>
      </c>
      <c r="I165" s="14"/>
      <c r="J165" s="39" t="str">
        <f t="shared" si="55"/>
        <v/>
      </c>
      <c r="K165" s="14"/>
      <c r="M165" s="106" t="str">
        <f t="shared" si="56"/>
        <v/>
      </c>
      <c r="O165" s="127" t="str">
        <f t="shared" si="57"/>
        <v/>
      </c>
      <c r="AC165" s="305" t="str">
        <f t="shared" si="58"/>
        <v/>
      </c>
      <c r="AD165" s="307" t="str">
        <f t="shared" si="59"/>
        <v/>
      </c>
      <c r="AF165" s="314">
        <f t="shared" si="60"/>
        <v>0</v>
      </c>
      <c r="AG165" s="315">
        <f t="shared" si="67"/>
        <v>0</v>
      </c>
      <c r="AH165" s="315">
        <f t="shared" si="67"/>
        <v>0</v>
      </c>
      <c r="AI165" s="315">
        <f t="shared" si="67"/>
        <v>0</v>
      </c>
      <c r="AJ165" s="315">
        <f t="shared" si="67"/>
        <v>0</v>
      </c>
      <c r="AK165" s="315">
        <f t="shared" si="67"/>
        <v>0</v>
      </c>
      <c r="AL165" s="315">
        <f t="shared" si="67"/>
        <v>0</v>
      </c>
      <c r="AM165" s="315">
        <f t="shared" si="67"/>
        <v>0</v>
      </c>
      <c r="AN165" s="315">
        <f t="shared" si="67"/>
        <v>0</v>
      </c>
      <c r="AO165" s="315">
        <f t="shared" si="67"/>
        <v>0</v>
      </c>
      <c r="AP165" s="315">
        <f t="shared" si="67"/>
        <v>0</v>
      </c>
      <c r="AQ165" s="315">
        <f t="shared" si="67"/>
        <v>0</v>
      </c>
      <c r="AR165" s="315">
        <f t="shared" si="66"/>
        <v>0</v>
      </c>
      <c r="AS165" s="315">
        <f t="shared" si="66"/>
        <v>0</v>
      </c>
      <c r="AT165" s="315">
        <f t="shared" si="66"/>
        <v>0</v>
      </c>
      <c r="AU165" s="315">
        <f t="shared" si="66"/>
        <v>0</v>
      </c>
      <c r="AV165" s="315">
        <f t="shared" si="66"/>
        <v>0</v>
      </c>
      <c r="AW165" s="315">
        <f t="shared" si="66"/>
        <v>0</v>
      </c>
      <c r="AX165" s="315">
        <f t="shared" si="66"/>
        <v>0</v>
      </c>
      <c r="AY165" s="315">
        <f t="shared" si="66"/>
        <v>0</v>
      </c>
      <c r="AZ165" s="315">
        <f t="shared" si="66"/>
        <v>0</v>
      </c>
      <c r="BA165" s="315">
        <f t="shared" si="66"/>
        <v>0</v>
      </c>
      <c r="BB165" s="315">
        <f t="shared" si="66"/>
        <v>0</v>
      </c>
      <c r="BC165" s="316">
        <f t="shared" si="66"/>
        <v>0</v>
      </c>
      <c r="BE165" s="39" t="str">
        <f t="shared" si="61"/>
        <v/>
      </c>
      <c r="BF165" s="39" t="str">
        <f t="shared" si="62"/>
        <v/>
      </c>
      <c r="BG165" s="39" t="str">
        <f t="shared" si="63"/>
        <v/>
      </c>
      <c r="BH165" s="315"/>
      <c r="BI165" s="315"/>
      <c r="BJ165" s="315"/>
      <c r="BK165" s="315"/>
      <c r="BL165" s="315"/>
      <c r="BM165" s="315"/>
      <c r="BN165" s="315"/>
      <c r="BO165" s="315"/>
      <c r="BP165" s="315"/>
      <c r="BQ165" s="315"/>
      <c r="BR165" s="315"/>
      <c r="BS165" s="315"/>
      <c r="BT165" s="315"/>
      <c r="BU165" s="315"/>
      <c r="BV165" s="315"/>
      <c r="BW165" s="315"/>
      <c r="BX165" s="315"/>
      <c r="BY165" s="315"/>
      <c r="BZ165" s="315"/>
      <c r="CA165" s="315"/>
      <c r="CB165" s="315"/>
      <c r="CC165" s="315"/>
      <c r="CD165" s="7"/>
    </row>
    <row r="166" spans="1:82" x14ac:dyDescent="0.25">
      <c r="A166" s="14"/>
      <c r="B166" s="460"/>
      <c r="C166" s="461"/>
      <c r="D166" s="461"/>
      <c r="E166" s="462"/>
      <c r="F166" s="463"/>
      <c r="G166" s="14"/>
      <c r="H166" s="106" t="str">
        <f t="shared" si="54"/>
        <v/>
      </c>
      <c r="I166" s="14"/>
      <c r="J166" s="39" t="str">
        <f t="shared" si="55"/>
        <v/>
      </c>
      <c r="K166" s="14"/>
      <c r="M166" s="106" t="str">
        <f t="shared" si="56"/>
        <v/>
      </c>
      <c r="O166" s="127" t="str">
        <f t="shared" si="57"/>
        <v/>
      </c>
      <c r="AC166" s="305" t="str">
        <f t="shared" si="58"/>
        <v/>
      </c>
      <c r="AD166" s="307" t="str">
        <f t="shared" si="59"/>
        <v/>
      </c>
      <c r="AF166" s="314">
        <f t="shared" si="60"/>
        <v>0</v>
      </c>
      <c r="AG166" s="315">
        <f t="shared" si="67"/>
        <v>0</v>
      </c>
      <c r="AH166" s="315">
        <f t="shared" si="67"/>
        <v>0</v>
      </c>
      <c r="AI166" s="315">
        <f t="shared" si="67"/>
        <v>0</v>
      </c>
      <c r="AJ166" s="315">
        <f t="shared" si="67"/>
        <v>0</v>
      </c>
      <c r="AK166" s="315">
        <f t="shared" si="67"/>
        <v>0</v>
      </c>
      <c r="AL166" s="315">
        <f t="shared" si="67"/>
        <v>0</v>
      </c>
      <c r="AM166" s="315">
        <f t="shared" si="67"/>
        <v>0</v>
      </c>
      <c r="AN166" s="315">
        <f t="shared" si="67"/>
        <v>0</v>
      </c>
      <c r="AO166" s="315">
        <f t="shared" si="67"/>
        <v>0</v>
      </c>
      <c r="AP166" s="315">
        <f t="shared" si="67"/>
        <v>0</v>
      </c>
      <c r="AQ166" s="315">
        <f t="shared" si="67"/>
        <v>0</v>
      </c>
      <c r="AR166" s="315">
        <f t="shared" si="66"/>
        <v>0</v>
      </c>
      <c r="AS166" s="315">
        <f t="shared" si="66"/>
        <v>0</v>
      </c>
      <c r="AT166" s="315">
        <f t="shared" si="66"/>
        <v>0</v>
      </c>
      <c r="AU166" s="315">
        <f t="shared" si="66"/>
        <v>0</v>
      </c>
      <c r="AV166" s="315">
        <f t="shared" si="66"/>
        <v>0</v>
      </c>
      <c r="AW166" s="315">
        <f t="shared" si="66"/>
        <v>0</v>
      </c>
      <c r="AX166" s="315">
        <f t="shared" si="66"/>
        <v>0</v>
      </c>
      <c r="AY166" s="315">
        <f t="shared" si="66"/>
        <v>0</v>
      </c>
      <c r="AZ166" s="315">
        <f t="shared" si="66"/>
        <v>0</v>
      </c>
      <c r="BA166" s="315">
        <f t="shared" si="66"/>
        <v>0</v>
      </c>
      <c r="BB166" s="315">
        <f t="shared" si="66"/>
        <v>0</v>
      </c>
      <c r="BC166" s="316">
        <f t="shared" si="66"/>
        <v>0</v>
      </c>
      <c r="BE166" s="39" t="str">
        <f t="shared" si="61"/>
        <v/>
      </c>
      <c r="BF166" s="39" t="str">
        <f t="shared" si="62"/>
        <v/>
      </c>
      <c r="BG166" s="39" t="str">
        <f t="shared" si="63"/>
        <v/>
      </c>
      <c r="BH166" s="315"/>
      <c r="BI166" s="315"/>
      <c r="BJ166" s="315"/>
      <c r="BK166" s="315"/>
      <c r="BL166" s="315"/>
      <c r="BM166" s="315"/>
      <c r="BN166" s="315"/>
      <c r="BO166" s="315"/>
      <c r="BP166" s="315"/>
      <c r="BQ166" s="315"/>
      <c r="BR166" s="315"/>
      <c r="BS166" s="315"/>
      <c r="BT166" s="315"/>
      <c r="BU166" s="315"/>
      <c r="BV166" s="315"/>
      <c r="BW166" s="315"/>
      <c r="BX166" s="315"/>
      <c r="BY166" s="315"/>
      <c r="BZ166" s="315"/>
      <c r="CA166" s="315"/>
      <c r="CB166" s="315"/>
      <c r="CC166" s="315"/>
      <c r="CD166" s="7"/>
    </row>
    <row r="167" spans="1:82" x14ac:dyDescent="0.25">
      <c r="A167" s="14"/>
      <c r="B167" s="460"/>
      <c r="C167" s="461"/>
      <c r="D167" s="461"/>
      <c r="E167" s="462"/>
      <c r="F167" s="463"/>
      <c r="G167" s="14"/>
      <c r="H167" s="106" t="str">
        <f t="shared" si="54"/>
        <v/>
      </c>
      <c r="I167" s="14"/>
      <c r="J167" s="39" t="str">
        <f t="shared" si="55"/>
        <v/>
      </c>
      <c r="K167" s="14"/>
      <c r="M167" s="106" t="str">
        <f t="shared" si="56"/>
        <v/>
      </c>
      <c r="O167" s="127" t="str">
        <f t="shared" si="57"/>
        <v/>
      </c>
      <c r="AC167" s="305" t="str">
        <f t="shared" si="58"/>
        <v/>
      </c>
      <c r="AD167" s="307" t="str">
        <f t="shared" si="59"/>
        <v/>
      </c>
      <c r="AF167" s="314">
        <f t="shared" si="60"/>
        <v>0</v>
      </c>
      <c r="AG167" s="315">
        <f t="shared" si="67"/>
        <v>0</v>
      </c>
      <c r="AH167" s="315">
        <f t="shared" si="67"/>
        <v>0</v>
      </c>
      <c r="AI167" s="315">
        <f t="shared" si="67"/>
        <v>0</v>
      </c>
      <c r="AJ167" s="315">
        <f t="shared" si="67"/>
        <v>0</v>
      </c>
      <c r="AK167" s="315">
        <f t="shared" si="67"/>
        <v>0</v>
      </c>
      <c r="AL167" s="315">
        <f t="shared" si="67"/>
        <v>0</v>
      </c>
      <c r="AM167" s="315">
        <f t="shared" si="67"/>
        <v>0</v>
      </c>
      <c r="AN167" s="315">
        <f t="shared" si="67"/>
        <v>0</v>
      </c>
      <c r="AO167" s="315">
        <f t="shared" si="67"/>
        <v>0</v>
      </c>
      <c r="AP167" s="315">
        <f t="shared" si="67"/>
        <v>0</v>
      </c>
      <c r="AQ167" s="315">
        <f t="shared" si="67"/>
        <v>0</v>
      </c>
      <c r="AR167" s="315">
        <f t="shared" si="66"/>
        <v>0</v>
      </c>
      <c r="AS167" s="315">
        <f t="shared" si="66"/>
        <v>0</v>
      </c>
      <c r="AT167" s="315">
        <f t="shared" si="66"/>
        <v>0</v>
      </c>
      <c r="AU167" s="315">
        <f t="shared" si="66"/>
        <v>0</v>
      </c>
      <c r="AV167" s="315">
        <f t="shared" si="66"/>
        <v>0</v>
      </c>
      <c r="AW167" s="315">
        <f t="shared" si="66"/>
        <v>0</v>
      </c>
      <c r="AX167" s="315">
        <f t="shared" si="66"/>
        <v>0</v>
      </c>
      <c r="AY167" s="315">
        <f t="shared" si="66"/>
        <v>0</v>
      </c>
      <c r="AZ167" s="315">
        <f t="shared" si="66"/>
        <v>0</v>
      </c>
      <c r="BA167" s="315">
        <f t="shared" si="66"/>
        <v>0</v>
      </c>
      <c r="BB167" s="315">
        <f t="shared" si="66"/>
        <v>0</v>
      </c>
      <c r="BC167" s="316">
        <f t="shared" si="66"/>
        <v>0</v>
      </c>
      <c r="BE167" s="39" t="str">
        <f t="shared" si="61"/>
        <v/>
      </c>
      <c r="BF167" s="39" t="str">
        <f t="shared" si="62"/>
        <v/>
      </c>
      <c r="BG167" s="39" t="str">
        <f t="shared" si="63"/>
        <v/>
      </c>
      <c r="BH167" s="315"/>
      <c r="BI167" s="315"/>
      <c r="BJ167" s="315"/>
      <c r="BK167" s="315"/>
      <c r="BL167" s="315"/>
      <c r="BM167" s="315"/>
      <c r="BN167" s="315"/>
      <c r="BO167" s="315"/>
      <c r="BP167" s="315"/>
      <c r="BQ167" s="315"/>
      <c r="BR167" s="315"/>
      <c r="BS167" s="315"/>
      <c r="BT167" s="315"/>
      <c r="BU167" s="315"/>
      <c r="BV167" s="315"/>
      <c r="BW167" s="315"/>
      <c r="BX167" s="315"/>
      <c r="BY167" s="315"/>
      <c r="BZ167" s="315"/>
      <c r="CA167" s="315"/>
      <c r="CB167" s="315"/>
      <c r="CC167" s="315"/>
      <c r="CD167" s="7"/>
    </row>
    <row r="168" spans="1:82" x14ac:dyDescent="0.25">
      <c r="A168" s="14"/>
      <c r="B168" s="460"/>
      <c r="C168" s="461"/>
      <c r="D168" s="461"/>
      <c r="E168" s="462"/>
      <c r="F168" s="463"/>
      <c r="G168" s="14"/>
      <c r="H168" s="106" t="str">
        <f t="shared" si="54"/>
        <v/>
      </c>
      <c r="I168" s="14"/>
      <c r="J168" s="39" t="str">
        <f t="shared" si="55"/>
        <v/>
      </c>
      <c r="K168" s="14"/>
      <c r="M168" s="106" t="str">
        <f t="shared" si="56"/>
        <v/>
      </c>
      <c r="O168" s="127" t="str">
        <f t="shared" si="57"/>
        <v/>
      </c>
      <c r="AC168" s="305" t="str">
        <f t="shared" si="58"/>
        <v/>
      </c>
      <c r="AD168" s="307" t="str">
        <f t="shared" si="59"/>
        <v/>
      </c>
      <c r="AF168" s="314">
        <f t="shared" si="60"/>
        <v>0</v>
      </c>
      <c r="AG168" s="315">
        <f t="shared" si="67"/>
        <v>0</v>
      </c>
      <c r="AH168" s="315">
        <f t="shared" si="67"/>
        <v>0</v>
      </c>
      <c r="AI168" s="315">
        <f t="shared" si="67"/>
        <v>0</v>
      </c>
      <c r="AJ168" s="315">
        <f t="shared" si="67"/>
        <v>0</v>
      </c>
      <c r="AK168" s="315">
        <f t="shared" si="67"/>
        <v>0</v>
      </c>
      <c r="AL168" s="315">
        <f t="shared" si="67"/>
        <v>0</v>
      </c>
      <c r="AM168" s="315">
        <f t="shared" si="67"/>
        <v>0</v>
      </c>
      <c r="AN168" s="315">
        <f t="shared" si="67"/>
        <v>0</v>
      </c>
      <c r="AO168" s="315">
        <f t="shared" si="67"/>
        <v>0</v>
      </c>
      <c r="AP168" s="315">
        <f t="shared" si="67"/>
        <v>0</v>
      </c>
      <c r="AQ168" s="315">
        <f t="shared" si="67"/>
        <v>0</v>
      </c>
      <c r="AR168" s="315">
        <f t="shared" si="66"/>
        <v>0</v>
      </c>
      <c r="AS168" s="315">
        <f t="shared" si="66"/>
        <v>0</v>
      </c>
      <c r="AT168" s="315">
        <f t="shared" si="66"/>
        <v>0</v>
      </c>
      <c r="AU168" s="315">
        <f t="shared" si="66"/>
        <v>0</v>
      </c>
      <c r="AV168" s="315">
        <f t="shared" si="66"/>
        <v>0</v>
      </c>
      <c r="AW168" s="315">
        <f t="shared" si="66"/>
        <v>0</v>
      </c>
      <c r="AX168" s="315">
        <f t="shared" si="66"/>
        <v>0</v>
      </c>
      <c r="AY168" s="315">
        <f t="shared" si="66"/>
        <v>0</v>
      </c>
      <c r="AZ168" s="315">
        <f t="shared" si="66"/>
        <v>0</v>
      </c>
      <c r="BA168" s="315">
        <f t="shared" si="66"/>
        <v>0</v>
      </c>
      <c r="BB168" s="315">
        <f t="shared" si="66"/>
        <v>0</v>
      </c>
      <c r="BC168" s="316">
        <f t="shared" si="66"/>
        <v>0</v>
      </c>
      <c r="BE168" s="39" t="str">
        <f t="shared" si="61"/>
        <v/>
      </c>
      <c r="BF168" s="39" t="str">
        <f t="shared" si="62"/>
        <v/>
      </c>
      <c r="BG168" s="39" t="str">
        <f t="shared" si="63"/>
        <v/>
      </c>
      <c r="BH168" s="315"/>
      <c r="BI168" s="315"/>
      <c r="BJ168" s="315"/>
      <c r="BK168" s="315"/>
      <c r="BL168" s="315"/>
      <c r="BM168" s="315"/>
      <c r="BN168" s="315"/>
      <c r="BO168" s="315"/>
      <c r="BP168" s="315"/>
      <c r="BQ168" s="315"/>
      <c r="BR168" s="315"/>
      <c r="BS168" s="315"/>
      <c r="BT168" s="315"/>
      <c r="BU168" s="315"/>
      <c r="BV168" s="315"/>
      <c r="BW168" s="315"/>
      <c r="BX168" s="315"/>
      <c r="BY168" s="315"/>
      <c r="BZ168" s="315"/>
      <c r="CA168" s="315"/>
      <c r="CB168" s="315"/>
      <c r="CC168" s="315"/>
      <c r="CD168" s="7"/>
    </row>
    <row r="169" spans="1:82" x14ac:dyDescent="0.25">
      <c r="A169" s="14"/>
      <c r="B169" s="460"/>
      <c r="C169" s="461"/>
      <c r="D169" s="461"/>
      <c r="E169" s="462"/>
      <c r="F169" s="463"/>
      <c r="G169" s="14"/>
      <c r="H169" s="106" t="str">
        <f t="shared" si="54"/>
        <v/>
      </c>
      <c r="I169" s="14"/>
      <c r="J169" s="39" t="str">
        <f t="shared" si="55"/>
        <v/>
      </c>
      <c r="K169" s="14"/>
      <c r="M169" s="106" t="str">
        <f t="shared" si="56"/>
        <v/>
      </c>
      <c r="O169" s="127" t="str">
        <f t="shared" si="57"/>
        <v/>
      </c>
      <c r="AC169" s="305" t="str">
        <f t="shared" si="58"/>
        <v/>
      </c>
      <c r="AD169" s="307" t="str">
        <f t="shared" si="59"/>
        <v/>
      </c>
      <c r="AF169" s="314">
        <f t="shared" si="60"/>
        <v>0</v>
      </c>
      <c r="AG169" s="315">
        <f t="shared" si="67"/>
        <v>0</v>
      </c>
      <c r="AH169" s="315">
        <f t="shared" si="67"/>
        <v>0</v>
      </c>
      <c r="AI169" s="315">
        <f t="shared" si="67"/>
        <v>0</v>
      </c>
      <c r="AJ169" s="315">
        <f t="shared" si="67"/>
        <v>0</v>
      </c>
      <c r="AK169" s="315">
        <f t="shared" si="67"/>
        <v>0</v>
      </c>
      <c r="AL169" s="315">
        <f t="shared" si="67"/>
        <v>0</v>
      </c>
      <c r="AM169" s="315">
        <f t="shared" si="67"/>
        <v>0</v>
      </c>
      <c r="AN169" s="315">
        <f t="shared" si="67"/>
        <v>0</v>
      </c>
      <c r="AO169" s="315">
        <f t="shared" si="67"/>
        <v>0</v>
      </c>
      <c r="AP169" s="315">
        <f t="shared" si="67"/>
        <v>0</v>
      </c>
      <c r="AQ169" s="315">
        <f t="shared" si="67"/>
        <v>0</v>
      </c>
      <c r="AR169" s="315">
        <f t="shared" si="66"/>
        <v>0</v>
      </c>
      <c r="AS169" s="315">
        <f t="shared" si="66"/>
        <v>0</v>
      </c>
      <c r="AT169" s="315">
        <f t="shared" si="66"/>
        <v>0</v>
      </c>
      <c r="AU169" s="315">
        <f t="shared" si="66"/>
        <v>0</v>
      </c>
      <c r="AV169" s="315">
        <f t="shared" si="66"/>
        <v>0</v>
      </c>
      <c r="AW169" s="315">
        <f t="shared" si="66"/>
        <v>0</v>
      </c>
      <c r="AX169" s="315">
        <f t="shared" si="66"/>
        <v>0</v>
      </c>
      <c r="AY169" s="315">
        <f t="shared" si="66"/>
        <v>0</v>
      </c>
      <c r="AZ169" s="315">
        <f t="shared" si="66"/>
        <v>0</v>
      </c>
      <c r="BA169" s="315">
        <f t="shared" si="66"/>
        <v>0</v>
      </c>
      <c r="BB169" s="315">
        <f t="shared" si="66"/>
        <v>0</v>
      </c>
      <c r="BC169" s="316">
        <f t="shared" si="66"/>
        <v>0</v>
      </c>
      <c r="BE169" s="39" t="str">
        <f t="shared" si="61"/>
        <v/>
      </c>
      <c r="BF169" s="39" t="str">
        <f t="shared" si="62"/>
        <v/>
      </c>
      <c r="BG169" s="39" t="str">
        <f t="shared" si="63"/>
        <v/>
      </c>
      <c r="BH169" s="315"/>
      <c r="BI169" s="315"/>
      <c r="BJ169" s="315"/>
      <c r="BK169" s="315"/>
      <c r="BL169" s="315"/>
      <c r="BM169" s="315"/>
      <c r="BN169" s="315"/>
      <c r="BO169" s="315"/>
      <c r="BP169" s="315"/>
      <c r="BQ169" s="315"/>
      <c r="BR169" s="315"/>
      <c r="BS169" s="315"/>
      <c r="BT169" s="315"/>
      <c r="BU169" s="315"/>
      <c r="BV169" s="315"/>
      <c r="BW169" s="315"/>
      <c r="BX169" s="315"/>
      <c r="BY169" s="315"/>
      <c r="BZ169" s="315"/>
      <c r="CA169" s="315"/>
      <c r="CB169" s="315"/>
      <c r="CC169" s="315"/>
      <c r="CD169" s="7"/>
    </row>
    <row r="170" spans="1:82" x14ac:dyDescent="0.25">
      <c r="A170" s="14"/>
      <c r="B170" s="460"/>
      <c r="C170" s="461"/>
      <c r="D170" s="461"/>
      <c r="E170" s="462"/>
      <c r="F170" s="463"/>
      <c r="G170" s="14"/>
      <c r="H170" s="106" t="str">
        <f t="shared" si="54"/>
        <v/>
      </c>
      <c r="I170" s="14"/>
      <c r="J170" s="39" t="str">
        <f t="shared" si="55"/>
        <v/>
      </c>
      <c r="K170" s="14"/>
      <c r="M170" s="106" t="str">
        <f t="shared" si="56"/>
        <v/>
      </c>
      <c r="O170" s="127" t="str">
        <f t="shared" si="57"/>
        <v/>
      </c>
      <c r="AC170" s="305" t="str">
        <f t="shared" si="58"/>
        <v/>
      </c>
      <c r="AD170" s="307" t="str">
        <f t="shared" si="59"/>
        <v/>
      </c>
      <c r="AF170" s="314">
        <f t="shared" si="60"/>
        <v>0</v>
      </c>
      <c r="AG170" s="315">
        <f t="shared" si="67"/>
        <v>0</v>
      </c>
      <c r="AH170" s="315">
        <f t="shared" si="67"/>
        <v>0</v>
      </c>
      <c r="AI170" s="315">
        <f t="shared" si="67"/>
        <v>0</v>
      </c>
      <c r="AJ170" s="315">
        <f t="shared" si="67"/>
        <v>0</v>
      </c>
      <c r="AK170" s="315">
        <f t="shared" si="67"/>
        <v>0</v>
      </c>
      <c r="AL170" s="315">
        <f t="shared" si="67"/>
        <v>0</v>
      </c>
      <c r="AM170" s="315">
        <f t="shared" si="67"/>
        <v>0</v>
      </c>
      <c r="AN170" s="315">
        <f t="shared" si="67"/>
        <v>0</v>
      </c>
      <c r="AO170" s="315">
        <f t="shared" si="67"/>
        <v>0</v>
      </c>
      <c r="AP170" s="315">
        <f t="shared" si="67"/>
        <v>0</v>
      </c>
      <c r="AQ170" s="315">
        <f t="shared" si="67"/>
        <v>0</v>
      </c>
      <c r="AR170" s="315">
        <f t="shared" si="66"/>
        <v>0</v>
      </c>
      <c r="AS170" s="315">
        <f t="shared" si="66"/>
        <v>0</v>
      </c>
      <c r="AT170" s="315">
        <f t="shared" si="66"/>
        <v>0</v>
      </c>
      <c r="AU170" s="315">
        <f t="shared" si="66"/>
        <v>0</v>
      </c>
      <c r="AV170" s="315">
        <f t="shared" si="66"/>
        <v>0</v>
      </c>
      <c r="AW170" s="315">
        <f t="shared" si="66"/>
        <v>0</v>
      </c>
      <c r="AX170" s="315">
        <f t="shared" si="66"/>
        <v>0</v>
      </c>
      <c r="AY170" s="315">
        <f t="shared" si="66"/>
        <v>0</v>
      </c>
      <c r="AZ170" s="315">
        <f t="shared" si="66"/>
        <v>0</v>
      </c>
      <c r="BA170" s="315">
        <f t="shared" si="66"/>
        <v>0</v>
      </c>
      <c r="BB170" s="315">
        <f t="shared" si="66"/>
        <v>0</v>
      </c>
      <c r="BC170" s="316">
        <f t="shared" si="66"/>
        <v>0</v>
      </c>
      <c r="BE170" s="39" t="str">
        <f t="shared" si="61"/>
        <v/>
      </c>
      <c r="BF170" s="39" t="str">
        <f t="shared" si="62"/>
        <v/>
      </c>
      <c r="BG170" s="39" t="str">
        <f t="shared" si="63"/>
        <v/>
      </c>
      <c r="BH170" s="315"/>
      <c r="BI170" s="315"/>
      <c r="BJ170" s="315"/>
      <c r="BK170" s="315"/>
      <c r="BL170" s="315"/>
      <c r="BM170" s="315"/>
      <c r="BN170" s="315"/>
      <c r="BO170" s="315"/>
      <c r="BP170" s="315"/>
      <c r="BQ170" s="315"/>
      <c r="BR170" s="315"/>
      <c r="BS170" s="315"/>
      <c r="BT170" s="315"/>
      <c r="BU170" s="315"/>
      <c r="BV170" s="315"/>
      <c r="BW170" s="315"/>
      <c r="BX170" s="315"/>
      <c r="BY170" s="315"/>
      <c r="BZ170" s="315"/>
      <c r="CA170" s="315"/>
      <c r="CB170" s="315"/>
      <c r="CC170" s="315"/>
      <c r="CD170" s="7"/>
    </row>
    <row r="171" spans="1:82" x14ac:dyDescent="0.25">
      <c r="A171" s="14"/>
      <c r="B171" s="460"/>
      <c r="C171" s="461"/>
      <c r="D171" s="461"/>
      <c r="E171" s="462"/>
      <c r="F171" s="463"/>
      <c r="G171" s="14"/>
      <c r="H171" s="106" t="str">
        <f t="shared" si="54"/>
        <v/>
      </c>
      <c r="I171" s="14"/>
      <c r="J171" s="39" t="str">
        <f t="shared" si="55"/>
        <v/>
      </c>
      <c r="K171" s="14"/>
      <c r="M171" s="106" t="str">
        <f t="shared" si="56"/>
        <v/>
      </c>
      <c r="O171" s="127" t="str">
        <f t="shared" si="57"/>
        <v/>
      </c>
      <c r="AC171" s="305" t="str">
        <f t="shared" si="58"/>
        <v/>
      </c>
      <c r="AD171" s="307" t="str">
        <f t="shared" si="59"/>
        <v/>
      </c>
      <c r="AF171" s="314">
        <f t="shared" si="60"/>
        <v>0</v>
      </c>
      <c r="AG171" s="315">
        <f t="shared" si="67"/>
        <v>0</v>
      </c>
      <c r="AH171" s="315">
        <f t="shared" si="67"/>
        <v>0</v>
      </c>
      <c r="AI171" s="315">
        <f t="shared" si="67"/>
        <v>0</v>
      </c>
      <c r="AJ171" s="315">
        <f t="shared" si="67"/>
        <v>0</v>
      </c>
      <c r="AK171" s="315">
        <f t="shared" si="67"/>
        <v>0</v>
      </c>
      <c r="AL171" s="315">
        <f t="shared" si="67"/>
        <v>0</v>
      </c>
      <c r="AM171" s="315">
        <f t="shared" si="67"/>
        <v>0</v>
      </c>
      <c r="AN171" s="315">
        <f t="shared" si="67"/>
        <v>0</v>
      </c>
      <c r="AO171" s="315">
        <f t="shared" si="67"/>
        <v>0</v>
      </c>
      <c r="AP171" s="315">
        <f t="shared" si="67"/>
        <v>0</v>
      </c>
      <c r="AQ171" s="315">
        <f t="shared" si="67"/>
        <v>0</v>
      </c>
      <c r="AR171" s="315">
        <f t="shared" si="66"/>
        <v>0</v>
      </c>
      <c r="AS171" s="315">
        <f t="shared" si="66"/>
        <v>0</v>
      </c>
      <c r="AT171" s="315">
        <f t="shared" si="66"/>
        <v>0</v>
      </c>
      <c r="AU171" s="315">
        <f t="shared" si="66"/>
        <v>0</v>
      </c>
      <c r="AV171" s="315">
        <f t="shared" si="66"/>
        <v>0</v>
      </c>
      <c r="AW171" s="315">
        <f t="shared" si="66"/>
        <v>0</v>
      </c>
      <c r="AX171" s="315">
        <f t="shared" si="66"/>
        <v>0</v>
      </c>
      <c r="AY171" s="315">
        <f t="shared" si="66"/>
        <v>0</v>
      </c>
      <c r="AZ171" s="315">
        <f t="shared" si="66"/>
        <v>0</v>
      </c>
      <c r="BA171" s="315">
        <f t="shared" si="66"/>
        <v>0</v>
      </c>
      <c r="BB171" s="315">
        <f t="shared" si="66"/>
        <v>0</v>
      </c>
      <c r="BC171" s="316">
        <f t="shared" si="66"/>
        <v>0</v>
      </c>
      <c r="BE171" s="39" t="str">
        <f t="shared" si="61"/>
        <v/>
      </c>
      <c r="BF171" s="39" t="str">
        <f t="shared" si="62"/>
        <v/>
      </c>
      <c r="BG171" s="39" t="str">
        <f t="shared" si="63"/>
        <v/>
      </c>
      <c r="BH171" s="315"/>
      <c r="BI171" s="315"/>
      <c r="BJ171" s="315"/>
      <c r="BK171" s="315"/>
      <c r="BL171" s="315"/>
      <c r="BM171" s="315"/>
      <c r="BN171" s="315"/>
      <c r="BO171" s="315"/>
      <c r="BP171" s="315"/>
      <c r="BQ171" s="315"/>
      <c r="BR171" s="315"/>
      <c r="BS171" s="315"/>
      <c r="BT171" s="315"/>
      <c r="BU171" s="315"/>
      <c r="BV171" s="315"/>
      <c r="BW171" s="315"/>
      <c r="BX171" s="315"/>
      <c r="BY171" s="315"/>
      <c r="BZ171" s="315"/>
      <c r="CA171" s="315"/>
      <c r="CB171" s="315"/>
      <c r="CC171" s="315"/>
      <c r="CD171" s="7"/>
    </row>
    <row r="172" spans="1:82" x14ac:dyDescent="0.25">
      <c r="A172" s="14"/>
      <c r="B172" s="460"/>
      <c r="C172" s="461"/>
      <c r="D172" s="461"/>
      <c r="E172" s="462"/>
      <c r="F172" s="463"/>
      <c r="G172" s="14"/>
      <c r="H172" s="106" t="str">
        <f t="shared" si="54"/>
        <v/>
      </c>
      <c r="I172" s="14"/>
      <c r="J172" s="39" t="str">
        <f t="shared" si="55"/>
        <v/>
      </c>
      <c r="K172" s="14"/>
      <c r="M172" s="106" t="str">
        <f t="shared" si="56"/>
        <v/>
      </c>
      <c r="O172" s="127" t="str">
        <f t="shared" si="57"/>
        <v/>
      </c>
      <c r="AC172" s="305" t="str">
        <f t="shared" si="58"/>
        <v/>
      </c>
      <c r="AD172" s="307" t="str">
        <f t="shared" si="59"/>
        <v/>
      </c>
      <c r="AF172" s="314">
        <f t="shared" si="60"/>
        <v>0</v>
      </c>
      <c r="AG172" s="315">
        <f t="shared" si="67"/>
        <v>0</v>
      </c>
      <c r="AH172" s="315">
        <f t="shared" si="67"/>
        <v>0</v>
      </c>
      <c r="AI172" s="315">
        <f t="shared" si="67"/>
        <v>0</v>
      </c>
      <c r="AJ172" s="315">
        <f t="shared" si="67"/>
        <v>0</v>
      </c>
      <c r="AK172" s="315">
        <f t="shared" si="67"/>
        <v>0</v>
      </c>
      <c r="AL172" s="315">
        <f t="shared" si="67"/>
        <v>0</v>
      </c>
      <c r="AM172" s="315">
        <f t="shared" si="67"/>
        <v>0</v>
      </c>
      <c r="AN172" s="315">
        <f t="shared" si="67"/>
        <v>0</v>
      </c>
      <c r="AO172" s="315">
        <f t="shared" si="67"/>
        <v>0</v>
      </c>
      <c r="AP172" s="315">
        <f t="shared" si="67"/>
        <v>0</v>
      </c>
      <c r="AQ172" s="315">
        <f t="shared" si="67"/>
        <v>0</v>
      </c>
      <c r="AR172" s="315">
        <f t="shared" si="66"/>
        <v>0</v>
      </c>
      <c r="AS172" s="315">
        <f t="shared" si="66"/>
        <v>0</v>
      </c>
      <c r="AT172" s="315">
        <f t="shared" si="66"/>
        <v>0</v>
      </c>
      <c r="AU172" s="315">
        <f t="shared" si="66"/>
        <v>0</v>
      </c>
      <c r="AV172" s="315">
        <f t="shared" si="66"/>
        <v>0</v>
      </c>
      <c r="AW172" s="315">
        <f t="shared" si="66"/>
        <v>0</v>
      </c>
      <c r="AX172" s="315">
        <f t="shared" si="66"/>
        <v>0</v>
      </c>
      <c r="AY172" s="315">
        <f t="shared" si="66"/>
        <v>0</v>
      </c>
      <c r="AZ172" s="315">
        <f t="shared" si="66"/>
        <v>0</v>
      </c>
      <c r="BA172" s="315">
        <f t="shared" si="66"/>
        <v>0</v>
      </c>
      <c r="BB172" s="315">
        <f t="shared" si="66"/>
        <v>0</v>
      </c>
      <c r="BC172" s="316">
        <f t="shared" si="66"/>
        <v>0</v>
      </c>
      <c r="BE172" s="39" t="str">
        <f t="shared" si="61"/>
        <v/>
      </c>
      <c r="BF172" s="39" t="str">
        <f t="shared" si="62"/>
        <v/>
      </c>
      <c r="BG172" s="39" t="str">
        <f t="shared" si="63"/>
        <v/>
      </c>
      <c r="BH172" s="315"/>
      <c r="BI172" s="315"/>
      <c r="BJ172" s="315"/>
      <c r="BK172" s="315"/>
      <c r="BL172" s="315"/>
      <c r="BM172" s="315"/>
      <c r="BN172" s="315"/>
      <c r="BO172" s="315"/>
      <c r="BP172" s="315"/>
      <c r="BQ172" s="315"/>
      <c r="BR172" s="315"/>
      <c r="BS172" s="315"/>
      <c r="BT172" s="315"/>
      <c r="BU172" s="315"/>
      <c r="BV172" s="315"/>
      <c r="BW172" s="315"/>
      <c r="BX172" s="315"/>
      <c r="BY172" s="315"/>
      <c r="BZ172" s="315"/>
      <c r="CA172" s="315"/>
      <c r="CB172" s="315"/>
      <c r="CC172" s="315"/>
      <c r="CD172" s="7"/>
    </row>
    <row r="173" spans="1:82" x14ac:dyDescent="0.25">
      <c r="A173" s="14"/>
      <c r="B173" s="460"/>
      <c r="C173" s="461"/>
      <c r="D173" s="461"/>
      <c r="E173" s="462"/>
      <c r="F173" s="463"/>
      <c r="G173" s="14"/>
      <c r="H173" s="106" t="str">
        <f t="shared" si="54"/>
        <v/>
      </c>
      <c r="I173" s="14"/>
      <c r="J173" s="39" t="str">
        <f t="shared" si="55"/>
        <v/>
      </c>
      <c r="K173" s="14"/>
      <c r="M173" s="106" t="str">
        <f t="shared" si="56"/>
        <v/>
      </c>
      <c r="O173" s="127" t="str">
        <f t="shared" si="57"/>
        <v/>
      </c>
      <c r="AC173" s="305" t="str">
        <f t="shared" si="58"/>
        <v/>
      </c>
      <c r="AD173" s="307" t="str">
        <f t="shared" si="59"/>
        <v/>
      </c>
      <c r="AF173" s="314">
        <f t="shared" si="60"/>
        <v>0</v>
      </c>
      <c r="AG173" s="315">
        <f t="shared" si="67"/>
        <v>0</v>
      </c>
      <c r="AH173" s="315">
        <f t="shared" si="67"/>
        <v>0</v>
      </c>
      <c r="AI173" s="315">
        <f t="shared" si="67"/>
        <v>0</v>
      </c>
      <c r="AJ173" s="315">
        <f t="shared" si="67"/>
        <v>0</v>
      </c>
      <c r="AK173" s="315">
        <f t="shared" si="67"/>
        <v>0</v>
      </c>
      <c r="AL173" s="315">
        <f t="shared" si="67"/>
        <v>0</v>
      </c>
      <c r="AM173" s="315">
        <f t="shared" si="67"/>
        <v>0</v>
      </c>
      <c r="AN173" s="315">
        <f t="shared" si="67"/>
        <v>0</v>
      </c>
      <c r="AO173" s="315">
        <f t="shared" si="67"/>
        <v>0</v>
      </c>
      <c r="AP173" s="315">
        <f t="shared" si="67"/>
        <v>0</v>
      </c>
      <c r="AQ173" s="315">
        <f t="shared" si="67"/>
        <v>0</v>
      </c>
      <c r="AR173" s="315">
        <f t="shared" si="66"/>
        <v>0</v>
      </c>
      <c r="AS173" s="315">
        <f t="shared" si="66"/>
        <v>0</v>
      </c>
      <c r="AT173" s="315">
        <f t="shared" si="66"/>
        <v>0</v>
      </c>
      <c r="AU173" s="315">
        <f t="shared" si="66"/>
        <v>0</v>
      </c>
      <c r="AV173" s="315">
        <f t="shared" si="66"/>
        <v>0</v>
      </c>
      <c r="AW173" s="315">
        <f t="shared" si="66"/>
        <v>0</v>
      </c>
      <c r="AX173" s="315">
        <f t="shared" si="66"/>
        <v>0</v>
      </c>
      <c r="AY173" s="315">
        <f t="shared" si="66"/>
        <v>0</v>
      </c>
      <c r="AZ173" s="315">
        <f t="shared" si="66"/>
        <v>0</v>
      </c>
      <c r="BA173" s="315">
        <f t="shared" si="66"/>
        <v>0</v>
      </c>
      <c r="BB173" s="315">
        <f t="shared" si="66"/>
        <v>0</v>
      </c>
      <c r="BC173" s="316">
        <f t="shared" si="66"/>
        <v>0</v>
      </c>
      <c r="BE173" s="39" t="str">
        <f t="shared" si="61"/>
        <v/>
      </c>
      <c r="BF173" s="39" t="str">
        <f t="shared" si="62"/>
        <v/>
      </c>
      <c r="BG173" s="39" t="str">
        <f t="shared" si="63"/>
        <v/>
      </c>
      <c r="BH173" s="315"/>
      <c r="BI173" s="315"/>
      <c r="BJ173" s="315"/>
      <c r="BK173" s="315"/>
      <c r="BL173" s="315"/>
      <c r="BM173" s="315"/>
      <c r="BN173" s="315"/>
      <c r="BO173" s="315"/>
      <c r="BP173" s="315"/>
      <c r="BQ173" s="315"/>
      <c r="BR173" s="315"/>
      <c r="BS173" s="315"/>
      <c r="BT173" s="315"/>
      <c r="BU173" s="315"/>
      <c r="BV173" s="315"/>
      <c r="BW173" s="315"/>
      <c r="BX173" s="315"/>
      <c r="BY173" s="315"/>
      <c r="BZ173" s="315"/>
      <c r="CA173" s="315"/>
      <c r="CB173" s="315"/>
      <c r="CC173" s="315"/>
      <c r="CD173" s="7"/>
    </row>
    <row r="174" spans="1:82" x14ac:dyDescent="0.25">
      <c r="A174" s="14"/>
      <c r="B174" s="460"/>
      <c r="C174" s="461"/>
      <c r="D174" s="461"/>
      <c r="E174" s="462"/>
      <c r="F174" s="463"/>
      <c r="G174" s="14"/>
      <c r="H174" s="106" t="str">
        <f t="shared" si="54"/>
        <v/>
      </c>
      <c r="I174" s="14"/>
      <c r="J174" s="39" t="str">
        <f t="shared" si="55"/>
        <v/>
      </c>
      <c r="K174" s="14"/>
      <c r="M174" s="106" t="str">
        <f t="shared" si="56"/>
        <v/>
      </c>
      <c r="O174" s="127" t="str">
        <f t="shared" si="57"/>
        <v/>
      </c>
      <c r="AC174" s="305" t="str">
        <f t="shared" si="58"/>
        <v/>
      </c>
      <c r="AD174" s="307" t="str">
        <f t="shared" si="59"/>
        <v/>
      </c>
      <c r="AF174" s="314">
        <f t="shared" si="60"/>
        <v>0</v>
      </c>
      <c r="AG174" s="315">
        <f t="shared" si="67"/>
        <v>0</v>
      </c>
      <c r="AH174" s="315">
        <f t="shared" si="67"/>
        <v>0</v>
      </c>
      <c r="AI174" s="315">
        <f t="shared" si="67"/>
        <v>0</v>
      </c>
      <c r="AJ174" s="315">
        <f t="shared" si="67"/>
        <v>0</v>
      </c>
      <c r="AK174" s="315">
        <f t="shared" si="67"/>
        <v>0</v>
      </c>
      <c r="AL174" s="315">
        <f t="shared" si="67"/>
        <v>0</v>
      </c>
      <c r="AM174" s="315">
        <f t="shared" si="67"/>
        <v>0</v>
      </c>
      <c r="AN174" s="315">
        <f t="shared" si="67"/>
        <v>0</v>
      </c>
      <c r="AO174" s="315">
        <f t="shared" si="67"/>
        <v>0</v>
      </c>
      <c r="AP174" s="315">
        <f t="shared" si="67"/>
        <v>0</v>
      </c>
      <c r="AQ174" s="315">
        <f t="shared" si="67"/>
        <v>0</v>
      </c>
      <c r="AR174" s="315">
        <f t="shared" si="66"/>
        <v>0</v>
      </c>
      <c r="AS174" s="315">
        <f t="shared" si="66"/>
        <v>0</v>
      </c>
      <c r="AT174" s="315">
        <f t="shared" si="66"/>
        <v>0</v>
      </c>
      <c r="AU174" s="315">
        <f t="shared" si="66"/>
        <v>0</v>
      </c>
      <c r="AV174" s="315">
        <f t="shared" si="66"/>
        <v>0</v>
      </c>
      <c r="AW174" s="315">
        <f t="shared" si="66"/>
        <v>0</v>
      </c>
      <c r="AX174" s="315">
        <f t="shared" si="66"/>
        <v>0</v>
      </c>
      <c r="AY174" s="315">
        <f t="shared" si="66"/>
        <v>0</v>
      </c>
      <c r="AZ174" s="315">
        <f t="shared" si="66"/>
        <v>0</v>
      </c>
      <c r="BA174" s="315">
        <f t="shared" si="66"/>
        <v>0</v>
      </c>
      <c r="BB174" s="315">
        <f t="shared" si="66"/>
        <v>0</v>
      </c>
      <c r="BC174" s="316">
        <f t="shared" si="66"/>
        <v>0</v>
      </c>
      <c r="BE174" s="39" t="str">
        <f t="shared" si="61"/>
        <v/>
      </c>
      <c r="BF174" s="39" t="str">
        <f t="shared" si="62"/>
        <v/>
      </c>
      <c r="BG174" s="39" t="str">
        <f t="shared" si="63"/>
        <v/>
      </c>
      <c r="BH174" s="315"/>
      <c r="BI174" s="315"/>
      <c r="BJ174" s="315"/>
      <c r="BK174" s="315"/>
      <c r="BL174" s="315"/>
      <c r="BM174" s="315"/>
      <c r="BN174" s="315"/>
      <c r="BO174" s="315"/>
      <c r="BP174" s="315"/>
      <c r="BQ174" s="315"/>
      <c r="BR174" s="315"/>
      <c r="BS174" s="315"/>
      <c r="BT174" s="315"/>
      <c r="BU174" s="315"/>
      <c r="BV174" s="315"/>
      <c r="BW174" s="315"/>
      <c r="BX174" s="315"/>
      <c r="BY174" s="315"/>
      <c r="BZ174" s="315"/>
      <c r="CA174" s="315"/>
      <c r="CB174" s="315"/>
      <c r="CC174" s="315"/>
      <c r="CD174" s="7"/>
    </row>
    <row r="175" spans="1:82" x14ac:dyDescent="0.25">
      <c r="A175" s="14"/>
      <c r="B175" s="460"/>
      <c r="C175" s="461"/>
      <c r="D175" s="461"/>
      <c r="E175" s="462"/>
      <c r="F175" s="463"/>
      <c r="G175" s="14"/>
      <c r="H175" s="106" t="str">
        <f t="shared" si="54"/>
        <v/>
      </c>
      <c r="I175" s="14"/>
      <c r="J175" s="39" t="str">
        <f t="shared" si="55"/>
        <v/>
      </c>
      <c r="K175" s="14"/>
      <c r="M175" s="106" t="str">
        <f t="shared" si="56"/>
        <v/>
      </c>
      <c r="O175" s="127" t="str">
        <f t="shared" si="57"/>
        <v/>
      </c>
      <c r="AC175" s="305" t="str">
        <f t="shared" si="58"/>
        <v/>
      </c>
      <c r="AD175" s="307" t="str">
        <f t="shared" si="59"/>
        <v/>
      </c>
      <c r="AF175" s="314">
        <f t="shared" si="60"/>
        <v>0</v>
      </c>
      <c r="AG175" s="315">
        <f t="shared" si="67"/>
        <v>0</v>
      </c>
      <c r="AH175" s="315">
        <f t="shared" si="67"/>
        <v>0</v>
      </c>
      <c r="AI175" s="315">
        <f t="shared" si="67"/>
        <v>0</v>
      </c>
      <c r="AJ175" s="315">
        <f t="shared" si="67"/>
        <v>0</v>
      </c>
      <c r="AK175" s="315">
        <f t="shared" si="67"/>
        <v>0</v>
      </c>
      <c r="AL175" s="315">
        <f t="shared" si="67"/>
        <v>0</v>
      </c>
      <c r="AM175" s="315">
        <f t="shared" si="67"/>
        <v>0</v>
      </c>
      <c r="AN175" s="315">
        <f t="shared" si="67"/>
        <v>0</v>
      </c>
      <c r="AO175" s="315">
        <f t="shared" si="67"/>
        <v>0</v>
      </c>
      <c r="AP175" s="315">
        <f t="shared" si="67"/>
        <v>0</v>
      </c>
      <c r="AQ175" s="315">
        <f t="shared" si="67"/>
        <v>0</v>
      </c>
      <c r="AR175" s="315">
        <f t="shared" si="66"/>
        <v>0</v>
      </c>
      <c r="AS175" s="315">
        <f t="shared" si="66"/>
        <v>0</v>
      </c>
      <c r="AT175" s="315">
        <f t="shared" si="66"/>
        <v>0</v>
      </c>
      <c r="AU175" s="315">
        <f t="shared" si="66"/>
        <v>0</v>
      </c>
      <c r="AV175" s="315">
        <f t="shared" si="66"/>
        <v>0</v>
      </c>
      <c r="AW175" s="315">
        <f t="shared" si="66"/>
        <v>0</v>
      </c>
      <c r="AX175" s="315">
        <f t="shared" si="66"/>
        <v>0</v>
      </c>
      <c r="AY175" s="315">
        <f t="shared" si="66"/>
        <v>0</v>
      </c>
      <c r="AZ175" s="315">
        <f t="shared" si="66"/>
        <v>0</v>
      </c>
      <c r="BA175" s="315">
        <f t="shared" si="66"/>
        <v>0</v>
      </c>
      <c r="BB175" s="315">
        <f t="shared" si="66"/>
        <v>0</v>
      </c>
      <c r="BC175" s="316">
        <f t="shared" si="66"/>
        <v>0</v>
      </c>
      <c r="BE175" s="39" t="str">
        <f t="shared" si="61"/>
        <v/>
      </c>
      <c r="BF175" s="39" t="str">
        <f t="shared" si="62"/>
        <v/>
      </c>
      <c r="BG175" s="39" t="str">
        <f t="shared" si="63"/>
        <v/>
      </c>
      <c r="BH175" s="315"/>
      <c r="BI175" s="315"/>
      <c r="BJ175" s="315"/>
      <c r="BK175" s="315"/>
      <c r="BL175" s="315"/>
      <c r="BM175" s="315"/>
      <c r="BN175" s="315"/>
      <c r="BO175" s="315"/>
      <c r="BP175" s="315"/>
      <c r="BQ175" s="315"/>
      <c r="BR175" s="315"/>
      <c r="BS175" s="315"/>
      <c r="BT175" s="315"/>
      <c r="BU175" s="315"/>
      <c r="BV175" s="315"/>
      <c r="BW175" s="315"/>
      <c r="BX175" s="315"/>
      <c r="BY175" s="315"/>
      <c r="BZ175" s="315"/>
      <c r="CA175" s="315"/>
      <c r="CB175" s="315"/>
      <c r="CC175" s="315"/>
      <c r="CD175" s="7"/>
    </row>
    <row r="176" spans="1:82" x14ac:dyDescent="0.25">
      <c r="A176" s="14"/>
      <c r="B176" s="460"/>
      <c r="C176" s="461"/>
      <c r="D176" s="461"/>
      <c r="E176" s="462"/>
      <c r="F176" s="463"/>
      <c r="G176" s="14"/>
      <c r="H176" s="106" t="str">
        <f t="shared" si="54"/>
        <v/>
      </c>
      <c r="I176" s="14"/>
      <c r="J176" s="39" t="str">
        <f t="shared" si="55"/>
        <v/>
      </c>
      <c r="K176" s="14"/>
      <c r="M176" s="106" t="str">
        <f t="shared" si="56"/>
        <v/>
      </c>
      <c r="O176" s="127" t="str">
        <f t="shared" si="57"/>
        <v/>
      </c>
      <c r="AC176" s="305" t="str">
        <f t="shared" si="58"/>
        <v/>
      </c>
      <c r="AD176" s="307" t="str">
        <f t="shared" si="59"/>
        <v/>
      </c>
      <c r="AF176" s="314">
        <f t="shared" si="60"/>
        <v>0</v>
      </c>
      <c r="AG176" s="315">
        <f t="shared" si="67"/>
        <v>0</v>
      </c>
      <c r="AH176" s="315">
        <f t="shared" si="67"/>
        <v>0</v>
      </c>
      <c r="AI176" s="315">
        <f t="shared" si="67"/>
        <v>0</v>
      </c>
      <c r="AJ176" s="315">
        <f t="shared" si="67"/>
        <v>0</v>
      </c>
      <c r="AK176" s="315">
        <f t="shared" si="67"/>
        <v>0</v>
      </c>
      <c r="AL176" s="315">
        <f t="shared" si="67"/>
        <v>0</v>
      </c>
      <c r="AM176" s="315">
        <f t="shared" si="67"/>
        <v>0</v>
      </c>
      <c r="AN176" s="315">
        <f t="shared" si="67"/>
        <v>0</v>
      </c>
      <c r="AO176" s="315">
        <f t="shared" si="67"/>
        <v>0</v>
      </c>
      <c r="AP176" s="315">
        <f t="shared" si="67"/>
        <v>0</v>
      </c>
      <c r="AQ176" s="315">
        <f t="shared" si="67"/>
        <v>0</v>
      </c>
      <c r="AR176" s="315">
        <f t="shared" si="66"/>
        <v>0</v>
      </c>
      <c r="AS176" s="315">
        <f t="shared" si="66"/>
        <v>0</v>
      </c>
      <c r="AT176" s="315">
        <f t="shared" si="66"/>
        <v>0</v>
      </c>
      <c r="AU176" s="315">
        <f t="shared" si="66"/>
        <v>0</v>
      </c>
      <c r="AV176" s="315">
        <f t="shared" si="66"/>
        <v>0</v>
      </c>
      <c r="AW176" s="315">
        <f t="shared" si="66"/>
        <v>0</v>
      </c>
      <c r="AX176" s="315">
        <f t="shared" si="66"/>
        <v>0</v>
      </c>
      <c r="AY176" s="315">
        <f t="shared" si="66"/>
        <v>0</v>
      </c>
      <c r="AZ176" s="315">
        <f t="shared" si="66"/>
        <v>0</v>
      </c>
      <c r="BA176" s="315">
        <f t="shared" si="66"/>
        <v>0</v>
      </c>
      <c r="BB176" s="315">
        <f t="shared" si="66"/>
        <v>0</v>
      </c>
      <c r="BC176" s="316">
        <f t="shared" si="66"/>
        <v>0</v>
      </c>
      <c r="BE176" s="39" t="str">
        <f t="shared" si="61"/>
        <v/>
      </c>
      <c r="BF176" s="39" t="str">
        <f t="shared" si="62"/>
        <v/>
      </c>
      <c r="BG176" s="39" t="str">
        <f t="shared" si="63"/>
        <v/>
      </c>
      <c r="BH176" s="315"/>
      <c r="BI176" s="315"/>
      <c r="BJ176" s="315"/>
      <c r="BK176" s="315"/>
      <c r="BL176" s="315"/>
      <c r="BM176" s="315"/>
      <c r="BN176" s="315"/>
      <c r="BO176" s="315"/>
      <c r="BP176" s="315"/>
      <c r="BQ176" s="315"/>
      <c r="BR176" s="315"/>
      <c r="BS176" s="315"/>
      <c r="BT176" s="315"/>
      <c r="BU176" s="315"/>
      <c r="BV176" s="315"/>
      <c r="BW176" s="315"/>
      <c r="BX176" s="315"/>
      <c r="BY176" s="315"/>
      <c r="BZ176" s="315"/>
      <c r="CA176" s="315"/>
      <c r="CB176" s="315"/>
      <c r="CC176" s="315"/>
      <c r="CD176" s="7"/>
    </row>
    <row r="177" spans="1:82" x14ac:dyDescent="0.25">
      <c r="A177" s="14"/>
      <c r="B177" s="460"/>
      <c r="C177" s="461"/>
      <c r="D177" s="461"/>
      <c r="E177" s="462"/>
      <c r="F177" s="463"/>
      <c r="G177" s="14"/>
      <c r="H177" s="106" t="str">
        <f t="shared" si="54"/>
        <v/>
      </c>
      <c r="I177" s="14"/>
      <c r="J177" s="39" t="str">
        <f t="shared" si="55"/>
        <v/>
      </c>
      <c r="K177" s="14"/>
      <c r="M177" s="106" t="str">
        <f t="shared" si="56"/>
        <v/>
      </c>
      <c r="O177" s="127" t="str">
        <f t="shared" si="57"/>
        <v/>
      </c>
      <c r="AC177" s="305" t="str">
        <f t="shared" si="58"/>
        <v/>
      </c>
      <c r="AD177" s="307" t="str">
        <f t="shared" si="59"/>
        <v/>
      </c>
      <c r="AF177" s="314">
        <f t="shared" si="60"/>
        <v>0</v>
      </c>
      <c r="AG177" s="315">
        <f t="shared" si="67"/>
        <v>0</v>
      </c>
      <c r="AH177" s="315">
        <f t="shared" si="67"/>
        <v>0</v>
      </c>
      <c r="AI177" s="315">
        <f t="shared" si="67"/>
        <v>0</v>
      </c>
      <c r="AJ177" s="315">
        <f t="shared" si="67"/>
        <v>0</v>
      </c>
      <c r="AK177" s="315">
        <f t="shared" si="67"/>
        <v>0</v>
      </c>
      <c r="AL177" s="315">
        <f t="shared" si="67"/>
        <v>0</v>
      </c>
      <c r="AM177" s="315">
        <f t="shared" si="67"/>
        <v>0</v>
      </c>
      <c r="AN177" s="315">
        <f t="shared" si="67"/>
        <v>0</v>
      </c>
      <c r="AO177" s="315">
        <f t="shared" si="67"/>
        <v>0</v>
      </c>
      <c r="AP177" s="315">
        <f t="shared" si="67"/>
        <v>0</v>
      </c>
      <c r="AQ177" s="315">
        <f t="shared" si="67"/>
        <v>0</v>
      </c>
      <c r="AR177" s="315">
        <f t="shared" si="67"/>
        <v>0</v>
      </c>
      <c r="AS177" s="315">
        <f t="shared" si="67"/>
        <v>0</v>
      </c>
      <c r="AT177" s="315">
        <f t="shared" si="67"/>
        <v>0</v>
      </c>
      <c r="AU177" s="315">
        <f t="shared" si="67"/>
        <v>0</v>
      </c>
      <c r="AV177" s="315">
        <f t="shared" si="67"/>
        <v>0</v>
      </c>
      <c r="AW177" s="315">
        <f t="shared" ref="AW177:BC192" si="68">IF(AND(AW$9&gt;=$AC177, AW$10&lt;=$AD177), IF($F177=$M$3, $AD$5, IF($J177="", $AD$4, $J177)), 0)</f>
        <v>0</v>
      </c>
      <c r="AX177" s="315">
        <f t="shared" si="68"/>
        <v>0</v>
      </c>
      <c r="AY177" s="315">
        <f t="shared" si="68"/>
        <v>0</v>
      </c>
      <c r="AZ177" s="315">
        <f t="shared" si="68"/>
        <v>0</v>
      </c>
      <c r="BA177" s="315">
        <f t="shared" si="68"/>
        <v>0</v>
      </c>
      <c r="BB177" s="315">
        <f t="shared" si="68"/>
        <v>0</v>
      </c>
      <c r="BC177" s="316">
        <f t="shared" si="68"/>
        <v>0</v>
      </c>
      <c r="BE177" s="39" t="str">
        <f t="shared" si="61"/>
        <v/>
      </c>
      <c r="BF177" s="39" t="str">
        <f t="shared" si="62"/>
        <v/>
      </c>
      <c r="BG177" s="39" t="str">
        <f t="shared" si="63"/>
        <v/>
      </c>
      <c r="BH177" s="315"/>
      <c r="BI177" s="315"/>
      <c r="BJ177" s="315"/>
      <c r="BK177" s="315"/>
      <c r="BL177" s="315"/>
      <c r="BM177" s="315"/>
      <c r="BN177" s="315"/>
      <c r="BO177" s="315"/>
      <c r="BP177" s="315"/>
      <c r="BQ177" s="315"/>
      <c r="BR177" s="315"/>
      <c r="BS177" s="315"/>
      <c r="BT177" s="315"/>
      <c r="BU177" s="315"/>
      <c r="BV177" s="315"/>
      <c r="BW177" s="315"/>
      <c r="BX177" s="315"/>
      <c r="BY177" s="315"/>
      <c r="BZ177" s="315"/>
      <c r="CA177" s="315"/>
      <c r="CB177" s="315"/>
      <c r="CC177" s="315"/>
      <c r="CD177" s="7"/>
    </row>
    <row r="178" spans="1:82" x14ac:dyDescent="0.25">
      <c r="A178" s="14"/>
      <c r="B178" s="460"/>
      <c r="C178" s="461"/>
      <c r="D178" s="461"/>
      <c r="E178" s="462"/>
      <c r="F178" s="463"/>
      <c r="G178" s="14"/>
      <c r="H178" s="106" t="str">
        <f t="shared" si="54"/>
        <v/>
      </c>
      <c r="I178" s="14"/>
      <c r="J178" s="39" t="str">
        <f t="shared" si="55"/>
        <v/>
      </c>
      <c r="K178" s="14"/>
      <c r="M178" s="106" t="str">
        <f t="shared" si="56"/>
        <v/>
      </c>
      <c r="O178" s="127" t="str">
        <f t="shared" si="57"/>
        <v/>
      </c>
      <c r="AC178" s="305" t="str">
        <f t="shared" si="58"/>
        <v/>
      </c>
      <c r="AD178" s="307" t="str">
        <f t="shared" si="59"/>
        <v/>
      </c>
      <c r="AF178" s="314">
        <f t="shared" si="60"/>
        <v>0</v>
      </c>
      <c r="AG178" s="315">
        <f t="shared" ref="AG178:AV193" si="69">IF(AND(AG$9&gt;=$AC178, AG$10&lt;=$AD178), IF($F178=$M$3, $AD$5, IF($J178="", $AD$4, $J178)), 0)</f>
        <v>0</v>
      </c>
      <c r="AH178" s="315">
        <f t="shared" si="69"/>
        <v>0</v>
      </c>
      <c r="AI178" s="315">
        <f t="shared" si="69"/>
        <v>0</v>
      </c>
      <c r="AJ178" s="315">
        <f t="shared" si="69"/>
        <v>0</v>
      </c>
      <c r="AK178" s="315">
        <f t="shared" si="69"/>
        <v>0</v>
      </c>
      <c r="AL178" s="315">
        <f t="shared" si="69"/>
        <v>0</v>
      </c>
      <c r="AM178" s="315">
        <f t="shared" si="69"/>
        <v>0</v>
      </c>
      <c r="AN178" s="315">
        <f t="shared" si="69"/>
        <v>0</v>
      </c>
      <c r="AO178" s="315">
        <f t="shared" si="69"/>
        <v>0</v>
      </c>
      <c r="AP178" s="315">
        <f t="shared" si="69"/>
        <v>0</v>
      </c>
      <c r="AQ178" s="315">
        <f t="shared" si="69"/>
        <v>0</v>
      </c>
      <c r="AR178" s="315">
        <f t="shared" si="69"/>
        <v>0</v>
      </c>
      <c r="AS178" s="315">
        <f t="shared" si="69"/>
        <v>0</v>
      </c>
      <c r="AT178" s="315">
        <f t="shared" si="69"/>
        <v>0</v>
      </c>
      <c r="AU178" s="315">
        <f t="shared" si="69"/>
        <v>0</v>
      </c>
      <c r="AV178" s="315">
        <f t="shared" si="69"/>
        <v>0</v>
      </c>
      <c r="AW178" s="315">
        <f t="shared" si="68"/>
        <v>0</v>
      </c>
      <c r="AX178" s="315">
        <f t="shared" si="68"/>
        <v>0</v>
      </c>
      <c r="AY178" s="315">
        <f t="shared" si="68"/>
        <v>0</v>
      </c>
      <c r="AZ178" s="315">
        <f t="shared" si="68"/>
        <v>0</v>
      </c>
      <c r="BA178" s="315">
        <f t="shared" si="68"/>
        <v>0</v>
      </c>
      <c r="BB178" s="315">
        <f t="shared" si="68"/>
        <v>0</v>
      </c>
      <c r="BC178" s="316">
        <f t="shared" si="68"/>
        <v>0</v>
      </c>
      <c r="BE178" s="39" t="str">
        <f t="shared" si="61"/>
        <v/>
      </c>
      <c r="BF178" s="39" t="str">
        <f t="shared" si="62"/>
        <v/>
      </c>
      <c r="BG178" s="39" t="str">
        <f t="shared" si="63"/>
        <v/>
      </c>
      <c r="BH178" s="315"/>
      <c r="BI178" s="315"/>
      <c r="BJ178" s="315"/>
      <c r="BK178" s="315"/>
      <c r="BL178" s="315"/>
      <c r="BM178" s="315"/>
      <c r="BN178" s="315"/>
      <c r="BO178" s="315"/>
      <c r="BP178" s="315"/>
      <c r="BQ178" s="315"/>
      <c r="BR178" s="315"/>
      <c r="BS178" s="315"/>
      <c r="BT178" s="315"/>
      <c r="BU178" s="315"/>
      <c r="BV178" s="315"/>
      <c r="BW178" s="315"/>
      <c r="BX178" s="315"/>
      <c r="BY178" s="315"/>
      <c r="BZ178" s="315"/>
      <c r="CA178" s="315"/>
      <c r="CB178" s="315"/>
      <c r="CC178" s="315"/>
      <c r="CD178" s="7"/>
    </row>
    <row r="179" spans="1:82" x14ac:dyDescent="0.25">
      <c r="A179" s="14"/>
      <c r="B179" s="460"/>
      <c r="C179" s="461"/>
      <c r="D179" s="461"/>
      <c r="E179" s="462"/>
      <c r="F179" s="463"/>
      <c r="G179" s="14"/>
      <c r="H179" s="106" t="str">
        <f t="shared" si="54"/>
        <v/>
      </c>
      <c r="I179" s="14"/>
      <c r="J179" s="39" t="str">
        <f t="shared" si="55"/>
        <v/>
      </c>
      <c r="K179" s="14"/>
      <c r="M179" s="106" t="str">
        <f t="shared" si="56"/>
        <v/>
      </c>
      <c r="O179" s="127" t="str">
        <f t="shared" si="57"/>
        <v/>
      </c>
      <c r="AC179" s="305" t="str">
        <f t="shared" si="58"/>
        <v/>
      </c>
      <c r="AD179" s="307" t="str">
        <f t="shared" si="59"/>
        <v/>
      </c>
      <c r="AF179" s="314">
        <f t="shared" si="60"/>
        <v>0</v>
      </c>
      <c r="AG179" s="315">
        <f t="shared" si="69"/>
        <v>0</v>
      </c>
      <c r="AH179" s="315">
        <f t="shared" si="69"/>
        <v>0</v>
      </c>
      <c r="AI179" s="315">
        <f t="shared" si="69"/>
        <v>0</v>
      </c>
      <c r="AJ179" s="315">
        <f t="shared" si="69"/>
        <v>0</v>
      </c>
      <c r="AK179" s="315">
        <f t="shared" si="69"/>
        <v>0</v>
      </c>
      <c r="AL179" s="315">
        <f t="shared" si="69"/>
        <v>0</v>
      </c>
      <c r="AM179" s="315">
        <f t="shared" si="69"/>
        <v>0</v>
      </c>
      <c r="AN179" s="315">
        <f t="shared" si="69"/>
        <v>0</v>
      </c>
      <c r="AO179" s="315">
        <f t="shared" si="69"/>
        <v>0</v>
      </c>
      <c r="AP179" s="315">
        <f t="shared" si="69"/>
        <v>0</v>
      </c>
      <c r="AQ179" s="315">
        <f t="shared" si="69"/>
        <v>0</v>
      </c>
      <c r="AR179" s="315">
        <f t="shared" si="69"/>
        <v>0</v>
      </c>
      <c r="AS179" s="315">
        <f t="shared" si="69"/>
        <v>0</v>
      </c>
      <c r="AT179" s="315">
        <f t="shared" si="69"/>
        <v>0</v>
      </c>
      <c r="AU179" s="315">
        <f t="shared" si="69"/>
        <v>0</v>
      </c>
      <c r="AV179" s="315">
        <f t="shared" si="69"/>
        <v>0</v>
      </c>
      <c r="AW179" s="315">
        <f t="shared" si="68"/>
        <v>0</v>
      </c>
      <c r="AX179" s="315">
        <f t="shared" si="68"/>
        <v>0</v>
      </c>
      <c r="AY179" s="315">
        <f t="shared" si="68"/>
        <v>0</v>
      </c>
      <c r="AZ179" s="315">
        <f t="shared" si="68"/>
        <v>0</v>
      </c>
      <c r="BA179" s="315">
        <f t="shared" si="68"/>
        <v>0</v>
      </c>
      <c r="BB179" s="315">
        <f t="shared" si="68"/>
        <v>0</v>
      </c>
      <c r="BC179" s="316">
        <f t="shared" si="68"/>
        <v>0</v>
      </c>
      <c r="BE179" s="39" t="str">
        <f t="shared" si="61"/>
        <v/>
      </c>
      <c r="BF179" s="39" t="str">
        <f t="shared" si="62"/>
        <v/>
      </c>
      <c r="BG179" s="39" t="str">
        <f t="shared" si="63"/>
        <v/>
      </c>
      <c r="BH179" s="315"/>
      <c r="BI179" s="315"/>
      <c r="BJ179" s="315"/>
      <c r="BK179" s="315"/>
      <c r="BL179" s="315"/>
      <c r="BM179" s="315"/>
      <c r="BN179" s="315"/>
      <c r="BO179" s="315"/>
      <c r="BP179" s="315"/>
      <c r="BQ179" s="315"/>
      <c r="BR179" s="315"/>
      <c r="BS179" s="315"/>
      <c r="BT179" s="315"/>
      <c r="BU179" s="315"/>
      <c r="BV179" s="315"/>
      <c r="BW179" s="315"/>
      <c r="BX179" s="315"/>
      <c r="BY179" s="315"/>
      <c r="BZ179" s="315"/>
      <c r="CA179" s="315"/>
      <c r="CB179" s="315"/>
      <c r="CC179" s="315"/>
      <c r="CD179" s="7"/>
    </row>
    <row r="180" spans="1:82" x14ac:dyDescent="0.25">
      <c r="A180" s="14"/>
      <c r="B180" s="460"/>
      <c r="C180" s="461"/>
      <c r="D180" s="461"/>
      <c r="E180" s="462"/>
      <c r="F180" s="463"/>
      <c r="G180" s="14"/>
      <c r="H180" s="106" t="str">
        <f t="shared" si="54"/>
        <v/>
      </c>
      <c r="I180" s="14"/>
      <c r="J180" s="39" t="str">
        <f t="shared" si="55"/>
        <v/>
      </c>
      <c r="K180" s="14"/>
      <c r="M180" s="106" t="str">
        <f t="shared" si="56"/>
        <v/>
      </c>
      <c r="O180" s="127" t="str">
        <f t="shared" si="57"/>
        <v/>
      </c>
      <c r="AC180" s="305" t="str">
        <f t="shared" si="58"/>
        <v/>
      </c>
      <c r="AD180" s="307" t="str">
        <f t="shared" si="59"/>
        <v/>
      </c>
      <c r="AF180" s="314">
        <f t="shared" si="60"/>
        <v>0</v>
      </c>
      <c r="AG180" s="315">
        <f t="shared" si="69"/>
        <v>0</v>
      </c>
      <c r="AH180" s="315">
        <f t="shared" si="69"/>
        <v>0</v>
      </c>
      <c r="AI180" s="315">
        <f t="shared" si="69"/>
        <v>0</v>
      </c>
      <c r="AJ180" s="315">
        <f t="shared" si="69"/>
        <v>0</v>
      </c>
      <c r="AK180" s="315">
        <f t="shared" si="69"/>
        <v>0</v>
      </c>
      <c r="AL180" s="315">
        <f t="shared" si="69"/>
        <v>0</v>
      </c>
      <c r="AM180" s="315">
        <f t="shared" si="69"/>
        <v>0</v>
      </c>
      <c r="AN180" s="315">
        <f t="shared" si="69"/>
        <v>0</v>
      </c>
      <c r="AO180" s="315">
        <f t="shared" si="69"/>
        <v>0</v>
      </c>
      <c r="AP180" s="315">
        <f t="shared" si="69"/>
        <v>0</v>
      </c>
      <c r="AQ180" s="315">
        <f t="shared" si="69"/>
        <v>0</v>
      </c>
      <c r="AR180" s="315">
        <f t="shared" si="69"/>
        <v>0</v>
      </c>
      <c r="AS180" s="315">
        <f t="shared" si="69"/>
        <v>0</v>
      </c>
      <c r="AT180" s="315">
        <f t="shared" si="69"/>
        <v>0</v>
      </c>
      <c r="AU180" s="315">
        <f t="shared" si="69"/>
        <v>0</v>
      </c>
      <c r="AV180" s="315">
        <f t="shared" si="69"/>
        <v>0</v>
      </c>
      <c r="AW180" s="315">
        <f t="shared" si="68"/>
        <v>0</v>
      </c>
      <c r="AX180" s="315">
        <f t="shared" si="68"/>
        <v>0</v>
      </c>
      <c r="AY180" s="315">
        <f t="shared" si="68"/>
        <v>0</v>
      </c>
      <c r="AZ180" s="315">
        <f t="shared" si="68"/>
        <v>0</v>
      </c>
      <c r="BA180" s="315">
        <f t="shared" si="68"/>
        <v>0</v>
      </c>
      <c r="BB180" s="315">
        <f t="shared" si="68"/>
        <v>0</v>
      </c>
      <c r="BC180" s="316">
        <f t="shared" si="68"/>
        <v>0</v>
      </c>
      <c r="BE180" s="39" t="str">
        <f t="shared" si="61"/>
        <v/>
      </c>
      <c r="BF180" s="39" t="str">
        <f t="shared" si="62"/>
        <v/>
      </c>
      <c r="BG180" s="39" t="str">
        <f t="shared" si="63"/>
        <v/>
      </c>
      <c r="BH180" s="315"/>
      <c r="BI180" s="315"/>
      <c r="BJ180" s="315"/>
      <c r="BK180" s="315"/>
      <c r="BL180" s="315"/>
      <c r="BM180" s="315"/>
      <c r="BN180" s="315"/>
      <c r="BO180" s="315"/>
      <c r="BP180" s="315"/>
      <c r="BQ180" s="315"/>
      <c r="BR180" s="315"/>
      <c r="BS180" s="315"/>
      <c r="BT180" s="315"/>
      <c r="BU180" s="315"/>
      <c r="BV180" s="315"/>
      <c r="BW180" s="315"/>
      <c r="BX180" s="315"/>
      <c r="BY180" s="315"/>
      <c r="BZ180" s="315"/>
      <c r="CA180" s="315"/>
      <c r="CB180" s="315"/>
      <c r="CC180" s="315"/>
      <c r="CD180" s="7"/>
    </row>
    <row r="181" spans="1:82" x14ac:dyDescent="0.25">
      <c r="A181" s="14"/>
      <c r="B181" s="460"/>
      <c r="C181" s="461"/>
      <c r="D181" s="461"/>
      <c r="E181" s="462"/>
      <c r="F181" s="463"/>
      <c r="G181" s="14"/>
      <c r="H181" s="106" t="str">
        <f t="shared" si="54"/>
        <v/>
      </c>
      <c r="I181" s="14"/>
      <c r="J181" s="39" t="str">
        <f t="shared" si="55"/>
        <v/>
      </c>
      <c r="K181" s="14"/>
      <c r="M181" s="106" t="str">
        <f t="shared" si="56"/>
        <v/>
      </c>
      <c r="O181" s="127" t="str">
        <f t="shared" si="57"/>
        <v/>
      </c>
      <c r="AC181" s="305" t="str">
        <f t="shared" si="58"/>
        <v/>
      </c>
      <c r="AD181" s="307" t="str">
        <f t="shared" si="59"/>
        <v/>
      </c>
      <c r="AF181" s="314">
        <f t="shared" si="60"/>
        <v>0</v>
      </c>
      <c r="AG181" s="315">
        <f t="shared" si="69"/>
        <v>0</v>
      </c>
      <c r="AH181" s="315">
        <f t="shared" si="69"/>
        <v>0</v>
      </c>
      <c r="AI181" s="315">
        <f t="shared" si="69"/>
        <v>0</v>
      </c>
      <c r="AJ181" s="315">
        <f t="shared" si="69"/>
        <v>0</v>
      </c>
      <c r="AK181" s="315">
        <f t="shared" si="69"/>
        <v>0</v>
      </c>
      <c r="AL181" s="315">
        <f t="shared" si="69"/>
        <v>0</v>
      </c>
      <c r="AM181" s="315">
        <f t="shared" si="69"/>
        <v>0</v>
      </c>
      <c r="AN181" s="315">
        <f t="shared" si="69"/>
        <v>0</v>
      </c>
      <c r="AO181" s="315">
        <f t="shared" si="69"/>
        <v>0</v>
      </c>
      <c r="AP181" s="315">
        <f t="shared" si="69"/>
        <v>0</v>
      </c>
      <c r="AQ181" s="315">
        <f t="shared" si="69"/>
        <v>0</v>
      </c>
      <c r="AR181" s="315">
        <f t="shared" si="69"/>
        <v>0</v>
      </c>
      <c r="AS181" s="315">
        <f t="shared" si="69"/>
        <v>0</v>
      </c>
      <c r="AT181" s="315">
        <f t="shared" si="69"/>
        <v>0</v>
      </c>
      <c r="AU181" s="315">
        <f t="shared" si="69"/>
        <v>0</v>
      </c>
      <c r="AV181" s="315">
        <f t="shared" si="69"/>
        <v>0</v>
      </c>
      <c r="AW181" s="315">
        <f t="shared" si="68"/>
        <v>0</v>
      </c>
      <c r="AX181" s="315">
        <f t="shared" si="68"/>
        <v>0</v>
      </c>
      <c r="AY181" s="315">
        <f t="shared" si="68"/>
        <v>0</v>
      </c>
      <c r="AZ181" s="315">
        <f t="shared" si="68"/>
        <v>0</v>
      </c>
      <c r="BA181" s="315">
        <f t="shared" si="68"/>
        <v>0</v>
      </c>
      <c r="BB181" s="315">
        <f t="shared" si="68"/>
        <v>0</v>
      </c>
      <c r="BC181" s="316">
        <f t="shared" si="68"/>
        <v>0</v>
      </c>
      <c r="BE181" s="39" t="str">
        <f t="shared" si="61"/>
        <v/>
      </c>
      <c r="BF181" s="39" t="str">
        <f t="shared" si="62"/>
        <v/>
      </c>
      <c r="BG181" s="39" t="str">
        <f t="shared" si="63"/>
        <v/>
      </c>
      <c r="BH181" s="315"/>
      <c r="BI181" s="315"/>
      <c r="BJ181" s="315"/>
      <c r="BK181" s="315"/>
      <c r="BL181" s="315"/>
      <c r="BM181" s="315"/>
      <c r="BN181" s="315"/>
      <c r="BO181" s="315"/>
      <c r="BP181" s="315"/>
      <c r="BQ181" s="315"/>
      <c r="BR181" s="315"/>
      <c r="BS181" s="315"/>
      <c r="BT181" s="315"/>
      <c r="BU181" s="315"/>
      <c r="BV181" s="315"/>
      <c r="BW181" s="315"/>
      <c r="BX181" s="315"/>
      <c r="BY181" s="315"/>
      <c r="BZ181" s="315"/>
      <c r="CA181" s="315"/>
      <c r="CB181" s="315"/>
      <c r="CC181" s="315"/>
      <c r="CD181" s="7"/>
    </row>
    <row r="182" spans="1:82" x14ac:dyDescent="0.25">
      <c r="A182" s="14"/>
      <c r="B182" s="460"/>
      <c r="C182" s="461"/>
      <c r="D182" s="461"/>
      <c r="E182" s="462"/>
      <c r="F182" s="463"/>
      <c r="G182" s="14"/>
      <c r="H182" s="106" t="str">
        <f t="shared" si="54"/>
        <v/>
      </c>
      <c r="I182" s="14"/>
      <c r="J182" s="39" t="str">
        <f t="shared" si="55"/>
        <v/>
      </c>
      <c r="K182" s="14"/>
      <c r="M182" s="106" t="str">
        <f t="shared" si="56"/>
        <v/>
      </c>
      <c r="O182" s="127" t="str">
        <f t="shared" si="57"/>
        <v/>
      </c>
      <c r="AC182" s="305" t="str">
        <f t="shared" si="58"/>
        <v/>
      </c>
      <c r="AD182" s="307" t="str">
        <f t="shared" si="59"/>
        <v/>
      </c>
      <c r="AF182" s="314">
        <f t="shared" si="60"/>
        <v>0</v>
      </c>
      <c r="AG182" s="315">
        <f t="shared" si="69"/>
        <v>0</v>
      </c>
      <c r="AH182" s="315">
        <f t="shared" si="69"/>
        <v>0</v>
      </c>
      <c r="AI182" s="315">
        <f t="shared" si="69"/>
        <v>0</v>
      </c>
      <c r="AJ182" s="315">
        <f t="shared" si="69"/>
        <v>0</v>
      </c>
      <c r="AK182" s="315">
        <f t="shared" si="69"/>
        <v>0</v>
      </c>
      <c r="AL182" s="315">
        <f t="shared" si="69"/>
        <v>0</v>
      </c>
      <c r="AM182" s="315">
        <f t="shared" si="69"/>
        <v>0</v>
      </c>
      <c r="AN182" s="315">
        <f t="shared" si="69"/>
        <v>0</v>
      </c>
      <c r="AO182" s="315">
        <f t="shared" si="69"/>
        <v>0</v>
      </c>
      <c r="AP182" s="315">
        <f t="shared" si="69"/>
        <v>0</v>
      </c>
      <c r="AQ182" s="315">
        <f t="shared" si="69"/>
        <v>0</v>
      </c>
      <c r="AR182" s="315">
        <f t="shared" si="69"/>
        <v>0</v>
      </c>
      <c r="AS182" s="315">
        <f t="shared" si="69"/>
        <v>0</v>
      </c>
      <c r="AT182" s="315">
        <f t="shared" si="69"/>
        <v>0</v>
      </c>
      <c r="AU182" s="315">
        <f t="shared" si="69"/>
        <v>0</v>
      </c>
      <c r="AV182" s="315">
        <f t="shared" si="69"/>
        <v>0</v>
      </c>
      <c r="AW182" s="315">
        <f t="shared" si="68"/>
        <v>0</v>
      </c>
      <c r="AX182" s="315">
        <f t="shared" si="68"/>
        <v>0</v>
      </c>
      <c r="AY182" s="315">
        <f t="shared" si="68"/>
        <v>0</v>
      </c>
      <c r="AZ182" s="315">
        <f t="shared" si="68"/>
        <v>0</v>
      </c>
      <c r="BA182" s="315">
        <f t="shared" si="68"/>
        <v>0</v>
      </c>
      <c r="BB182" s="315">
        <f t="shared" si="68"/>
        <v>0</v>
      </c>
      <c r="BC182" s="316">
        <f t="shared" si="68"/>
        <v>0</v>
      </c>
      <c r="BE182" s="39" t="str">
        <f t="shared" si="61"/>
        <v/>
      </c>
      <c r="BF182" s="39" t="str">
        <f t="shared" si="62"/>
        <v/>
      </c>
      <c r="BG182" s="39" t="str">
        <f t="shared" si="63"/>
        <v/>
      </c>
      <c r="BH182" s="315"/>
      <c r="BI182" s="315"/>
      <c r="BJ182" s="315"/>
      <c r="BK182" s="315"/>
      <c r="BL182" s="315"/>
      <c r="BM182" s="315"/>
      <c r="BN182" s="315"/>
      <c r="BO182" s="315"/>
      <c r="BP182" s="315"/>
      <c r="BQ182" s="315"/>
      <c r="BR182" s="315"/>
      <c r="BS182" s="315"/>
      <c r="BT182" s="315"/>
      <c r="BU182" s="315"/>
      <c r="BV182" s="315"/>
      <c r="BW182" s="315"/>
      <c r="BX182" s="315"/>
      <c r="BY182" s="315"/>
      <c r="BZ182" s="315"/>
      <c r="CA182" s="315"/>
      <c r="CB182" s="315"/>
      <c r="CC182" s="315"/>
      <c r="CD182" s="7"/>
    </row>
    <row r="183" spans="1:82" x14ac:dyDescent="0.25">
      <c r="A183" s="14"/>
      <c r="B183" s="460"/>
      <c r="C183" s="461"/>
      <c r="D183" s="461"/>
      <c r="E183" s="462"/>
      <c r="F183" s="463"/>
      <c r="G183" s="14"/>
      <c r="H183" s="106" t="str">
        <f t="shared" si="54"/>
        <v/>
      </c>
      <c r="I183" s="14"/>
      <c r="J183" s="39" t="str">
        <f t="shared" si="55"/>
        <v/>
      </c>
      <c r="K183" s="14"/>
      <c r="M183" s="106" t="str">
        <f t="shared" si="56"/>
        <v/>
      </c>
      <c r="O183" s="127" t="str">
        <f t="shared" si="57"/>
        <v/>
      </c>
      <c r="AC183" s="305" t="str">
        <f t="shared" si="58"/>
        <v/>
      </c>
      <c r="AD183" s="307" t="str">
        <f t="shared" si="59"/>
        <v/>
      </c>
      <c r="AF183" s="314">
        <f t="shared" si="60"/>
        <v>0</v>
      </c>
      <c r="AG183" s="315">
        <f t="shared" si="69"/>
        <v>0</v>
      </c>
      <c r="AH183" s="315">
        <f t="shared" si="69"/>
        <v>0</v>
      </c>
      <c r="AI183" s="315">
        <f t="shared" si="69"/>
        <v>0</v>
      </c>
      <c r="AJ183" s="315">
        <f t="shared" si="69"/>
        <v>0</v>
      </c>
      <c r="AK183" s="315">
        <f t="shared" si="69"/>
        <v>0</v>
      </c>
      <c r="AL183" s="315">
        <f t="shared" si="69"/>
        <v>0</v>
      </c>
      <c r="AM183" s="315">
        <f t="shared" si="69"/>
        <v>0</v>
      </c>
      <c r="AN183" s="315">
        <f t="shared" si="69"/>
        <v>0</v>
      </c>
      <c r="AO183" s="315">
        <f t="shared" si="69"/>
        <v>0</v>
      </c>
      <c r="AP183" s="315">
        <f t="shared" si="69"/>
        <v>0</v>
      </c>
      <c r="AQ183" s="315">
        <f t="shared" si="69"/>
        <v>0</v>
      </c>
      <c r="AR183" s="315">
        <f t="shared" si="69"/>
        <v>0</v>
      </c>
      <c r="AS183" s="315">
        <f t="shared" si="69"/>
        <v>0</v>
      </c>
      <c r="AT183" s="315">
        <f t="shared" si="69"/>
        <v>0</v>
      </c>
      <c r="AU183" s="315">
        <f t="shared" si="69"/>
        <v>0</v>
      </c>
      <c r="AV183" s="315">
        <f t="shared" si="69"/>
        <v>0</v>
      </c>
      <c r="AW183" s="315">
        <f t="shared" si="68"/>
        <v>0</v>
      </c>
      <c r="AX183" s="315">
        <f t="shared" si="68"/>
        <v>0</v>
      </c>
      <c r="AY183" s="315">
        <f t="shared" si="68"/>
        <v>0</v>
      </c>
      <c r="AZ183" s="315">
        <f t="shared" si="68"/>
        <v>0</v>
      </c>
      <c r="BA183" s="315">
        <f t="shared" si="68"/>
        <v>0</v>
      </c>
      <c r="BB183" s="315">
        <f t="shared" si="68"/>
        <v>0</v>
      </c>
      <c r="BC183" s="316">
        <f t="shared" si="68"/>
        <v>0</v>
      </c>
      <c r="BE183" s="39" t="str">
        <f t="shared" si="61"/>
        <v/>
      </c>
      <c r="BF183" s="39" t="str">
        <f t="shared" si="62"/>
        <v/>
      </c>
      <c r="BG183" s="39" t="str">
        <f t="shared" si="63"/>
        <v/>
      </c>
      <c r="BH183" s="315"/>
      <c r="BI183" s="315"/>
      <c r="BJ183" s="315"/>
      <c r="BK183" s="315"/>
      <c r="BL183" s="315"/>
      <c r="BM183" s="315"/>
      <c r="BN183" s="315"/>
      <c r="BO183" s="315"/>
      <c r="BP183" s="315"/>
      <c r="BQ183" s="315"/>
      <c r="BR183" s="315"/>
      <c r="BS183" s="315"/>
      <c r="BT183" s="315"/>
      <c r="BU183" s="315"/>
      <c r="BV183" s="315"/>
      <c r="BW183" s="315"/>
      <c r="BX183" s="315"/>
      <c r="BY183" s="315"/>
      <c r="BZ183" s="315"/>
      <c r="CA183" s="315"/>
      <c r="CB183" s="315"/>
      <c r="CC183" s="315"/>
      <c r="CD183" s="7"/>
    </row>
    <row r="184" spans="1:82" x14ac:dyDescent="0.25">
      <c r="A184" s="14"/>
      <c r="B184" s="460"/>
      <c r="C184" s="461"/>
      <c r="D184" s="461"/>
      <c r="E184" s="462"/>
      <c r="F184" s="463"/>
      <c r="G184" s="14"/>
      <c r="H184" s="106" t="str">
        <f t="shared" si="54"/>
        <v/>
      </c>
      <c r="I184" s="14"/>
      <c r="J184" s="39" t="str">
        <f t="shared" si="55"/>
        <v/>
      </c>
      <c r="K184" s="14"/>
      <c r="M184" s="106" t="str">
        <f t="shared" si="56"/>
        <v/>
      </c>
      <c r="O184" s="127" t="str">
        <f t="shared" si="57"/>
        <v/>
      </c>
      <c r="AC184" s="305" t="str">
        <f t="shared" si="58"/>
        <v/>
      </c>
      <c r="AD184" s="307" t="str">
        <f t="shared" si="59"/>
        <v/>
      </c>
      <c r="AF184" s="314">
        <f t="shared" si="60"/>
        <v>0</v>
      </c>
      <c r="AG184" s="315">
        <f t="shared" si="69"/>
        <v>0</v>
      </c>
      <c r="AH184" s="315">
        <f t="shared" si="69"/>
        <v>0</v>
      </c>
      <c r="AI184" s="315">
        <f t="shared" si="69"/>
        <v>0</v>
      </c>
      <c r="AJ184" s="315">
        <f t="shared" si="69"/>
        <v>0</v>
      </c>
      <c r="AK184" s="315">
        <f t="shared" si="69"/>
        <v>0</v>
      </c>
      <c r="AL184" s="315">
        <f t="shared" si="69"/>
        <v>0</v>
      </c>
      <c r="AM184" s="315">
        <f t="shared" si="69"/>
        <v>0</v>
      </c>
      <c r="AN184" s="315">
        <f t="shared" si="69"/>
        <v>0</v>
      </c>
      <c r="AO184" s="315">
        <f t="shared" si="69"/>
        <v>0</v>
      </c>
      <c r="AP184" s="315">
        <f t="shared" si="69"/>
        <v>0</v>
      </c>
      <c r="AQ184" s="315">
        <f t="shared" si="69"/>
        <v>0</v>
      </c>
      <c r="AR184" s="315">
        <f t="shared" si="69"/>
        <v>0</v>
      </c>
      <c r="AS184" s="315">
        <f t="shared" si="69"/>
        <v>0</v>
      </c>
      <c r="AT184" s="315">
        <f t="shared" si="69"/>
        <v>0</v>
      </c>
      <c r="AU184" s="315">
        <f t="shared" si="69"/>
        <v>0</v>
      </c>
      <c r="AV184" s="315">
        <f t="shared" si="69"/>
        <v>0</v>
      </c>
      <c r="AW184" s="315">
        <f t="shared" si="68"/>
        <v>0</v>
      </c>
      <c r="AX184" s="315">
        <f t="shared" si="68"/>
        <v>0</v>
      </c>
      <c r="AY184" s="315">
        <f t="shared" si="68"/>
        <v>0</v>
      </c>
      <c r="AZ184" s="315">
        <f t="shared" si="68"/>
        <v>0</v>
      </c>
      <c r="BA184" s="315">
        <f t="shared" si="68"/>
        <v>0</v>
      </c>
      <c r="BB184" s="315">
        <f t="shared" si="68"/>
        <v>0</v>
      </c>
      <c r="BC184" s="316">
        <f t="shared" si="68"/>
        <v>0</v>
      </c>
      <c r="BE184" s="39" t="str">
        <f t="shared" si="61"/>
        <v/>
      </c>
      <c r="BF184" s="39" t="str">
        <f t="shared" si="62"/>
        <v/>
      </c>
      <c r="BG184" s="39" t="str">
        <f t="shared" si="63"/>
        <v/>
      </c>
      <c r="BH184" s="315"/>
      <c r="BI184" s="315"/>
      <c r="BJ184" s="315"/>
      <c r="BK184" s="315"/>
      <c r="BL184" s="315"/>
      <c r="BM184" s="315"/>
      <c r="BN184" s="315"/>
      <c r="BO184" s="315"/>
      <c r="BP184" s="315"/>
      <c r="BQ184" s="315"/>
      <c r="BR184" s="315"/>
      <c r="BS184" s="315"/>
      <c r="BT184" s="315"/>
      <c r="BU184" s="315"/>
      <c r="BV184" s="315"/>
      <c r="BW184" s="315"/>
      <c r="BX184" s="315"/>
      <c r="BY184" s="315"/>
      <c r="BZ184" s="315"/>
      <c r="CA184" s="315"/>
      <c r="CB184" s="315"/>
      <c r="CC184" s="315"/>
      <c r="CD184" s="7"/>
    </row>
    <row r="185" spans="1:82" x14ac:dyDescent="0.25">
      <c r="A185" s="14"/>
      <c r="B185" s="460"/>
      <c r="C185" s="461"/>
      <c r="D185" s="461"/>
      <c r="E185" s="462"/>
      <c r="F185" s="463"/>
      <c r="G185" s="14"/>
      <c r="H185" s="106" t="str">
        <f t="shared" si="54"/>
        <v/>
      </c>
      <c r="I185" s="14"/>
      <c r="J185" s="39" t="str">
        <f t="shared" si="55"/>
        <v/>
      </c>
      <c r="K185" s="14"/>
      <c r="M185" s="106" t="str">
        <f t="shared" si="56"/>
        <v/>
      </c>
      <c r="O185" s="127" t="str">
        <f t="shared" si="57"/>
        <v/>
      </c>
      <c r="AC185" s="305" t="str">
        <f t="shared" si="58"/>
        <v/>
      </c>
      <c r="AD185" s="307" t="str">
        <f t="shared" si="59"/>
        <v/>
      </c>
      <c r="AF185" s="314">
        <f t="shared" si="60"/>
        <v>0</v>
      </c>
      <c r="AG185" s="315">
        <f t="shared" si="69"/>
        <v>0</v>
      </c>
      <c r="AH185" s="315">
        <f t="shared" si="69"/>
        <v>0</v>
      </c>
      <c r="AI185" s="315">
        <f t="shared" si="69"/>
        <v>0</v>
      </c>
      <c r="AJ185" s="315">
        <f t="shared" si="69"/>
        <v>0</v>
      </c>
      <c r="AK185" s="315">
        <f t="shared" si="69"/>
        <v>0</v>
      </c>
      <c r="AL185" s="315">
        <f t="shared" si="69"/>
        <v>0</v>
      </c>
      <c r="AM185" s="315">
        <f t="shared" si="69"/>
        <v>0</v>
      </c>
      <c r="AN185" s="315">
        <f t="shared" si="69"/>
        <v>0</v>
      </c>
      <c r="AO185" s="315">
        <f t="shared" si="69"/>
        <v>0</v>
      </c>
      <c r="AP185" s="315">
        <f t="shared" si="69"/>
        <v>0</v>
      </c>
      <c r="AQ185" s="315">
        <f t="shared" si="69"/>
        <v>0</v>
      </c>
      <c r="AR185" s="315">
        <f t="shared" si="69"/>
        <v>0</v>
      </c>
      <c r="AS185" s="315">
        <f t="shared" si="69"/>
        <v>0</v>
      </c>
      <c r="AT185" s="315">
        <f t="shared" si="69"/>
        <v>0</v>
      </c>
      <c r="AU185" s="315">
        <f t="shared" si="69"/>
        <v>0</v>
      </c>
      <c r="AV185" s="315">
        <f t="shared" si="69"/>
        <v>0</v>
      </c>
      <c r="AW185" s="315">
        <f t="shared" si="68"/>
        <v>0</v>
      </c>
      <c r="AX185" s="315">
        <f t="shared" si="68"/>
        <v>0</v>
      </c>
      <c r="AY185" s="315">
        <f t="shared" si="68"/>
        <v>0</v>
      </c>
      <c r="AZ185" s="315">
        <f t="shared" si="68"/>
        <v>0</v>
      </c>
      <c r="BA185" s="315">
        <f t="shared" si="68"/>
        <v>0</v>
      </c>
      <c r="BB185" s="315">
        <f t="shared" si="68"/>
        <v>0</v>
      </c>
      <c r="BC185" s="316">
        <f t="shared" si="68"/>
        <v>0</v>
      </c>
      <c r="BE185" s="39" t="str">
        <f t="shared" si="61"/>
        <v/>
      </c>
      <c r="BF185" s="39" t="str">
        <f t="shared" si="62"/>
        <v/>
      </c>
      <c r="BG185" s="39" t="str">
        <f t="shared" si="63"/>
        <v/>
      </c>
      <c r="BH185" s="315"/>
      <c r="BI185" s="315"/>
      <c r="BJ185" s="315"/>
      <c r="BK185" s="315"/>
      <c r="BL185" s="315"/>
      <c r="BM185" s="315"/>
      <c r="BN185" s="315"/>
      <c r="BO185" s="315"/>
      <c r="BP185" s="315"/>
      <c r="BQ185" s="315"/>
      <c r="BR185" s="315"/>
      <c r="BS185" s="315"/>
      <c r="BT185" s="315"/>
      <c r="BU185" s="315"/>
      <c r="BV185" s="315"/>
      <c r="BW185" s="315"/>
      <c r="BX185" s="315"/>
      <c r="BY185" s="315"/>
      <c r="BZ185" s="315"/>
      <c r="CA185" s="315"/>
      <c r="CB185" s="315"/>
      <c r="CC185" s="315"/>
      <c r="CD185" s="7"/>
    </row>
    <row r="186" spans="1:82" x14ac:dyDescent="0.25">
      <c r="A186" s="14"/>
      <c r="B186" s="460"/>
      <c r="C186" s="461"/>
      <c r="D186" s="461"/>
      <c r="E186" s="462"/>
      <c r="F186" s="463"/>
      <c r="G186" s="14"/>
      <c r="H186" s="106" t="str">
        <f t="shared" si="54"/>
        <v/>
      </c>
      <c r="I186" s="14"/>
      <c r="J186" s="39" t="str">
        <f t="shared" si="55"/>
        <v/>
      </c>
      <c r="K186" s="14"/>
      <c r="M186" s="106" t="str">
        <f t="shared" si="56"/>
        <v/>
      </c>
      <c r="O186" s="127" t="str">
        <f t="shared" si="57"/>
        <v/>
      </c>
      <c r="AC186" s="305" t="str">
        <f t="shared" si="58"/>
        <v/>
      </c>
      <c r="AD186" s="307" t="str">
        <f t="shared" si="59"/>
        <v/>
      </c>
      <c r="AF186" s="314">
        <f t="shared" si="60"/>
        <v>0</v>
      </c>
      <c r="AG186" s="315">
        <f t="shared" si="69"/>
        <v>0</v>
      </c>
      <c r="AH186" s="315">
        <f t="shared" si="69"/>
        <v>0</v>
      </c>
      <c r="AI186" s="315">
        <f t="shared" si="69"/>
        <v>0</v>
      </c>
      <c r="AJ186" s="315">
        <f t="shared" si="69"/>
        <v>0</v>
      </c>
      <c r="AK186" s="315">
        <f t="shared" si="69"/>
        <v>0</v>
      </c>
      <c r="AL186" s="315">
        <f t="shared" si="69"/>
        <v>0</v>
      </c>
      <c r="AM186" s="315">
        <f t="shared" si="69"/>
        <v>0</v>
      </c>
      <c r="AN186" s="315">
        <f t="shared" si="69"/>
        <v>0</v>
      </c>
      <c r="AO186" s="315">
        <f t="shared" si="69"/>
        <v>0</v>
      </c>
      <c r="AP186" s="315">
        <f t="shared" si="69"/>
        <v>0</v>
      </c>
      <c r="AQ186" s="315">
        <f t="shared" si="69"/>
        <v>0</v>
      </c>
      <c r="AR186" s="315">
        <f t="shared" si="69"/>
        <v>0</v>
      </c>
      <c r="AS186" s="315">
        <f t="shared" si="69"/>
        <v>0</v>
      </c>
      <c r="AT186" s="315">
        <f t="shared" si="69"/>
        <v>0</v>
      </c>
      <c r="AU186" s="315">
        <f t="shared" si="69"/>
        <v>0</v>
      </c>
      <c r="AV186" s="315">
        <f t="shared" si="69"/>
        <v>0</v>
      </c>
      <c r="AW186" s="315">
        <f t="shared" si="68"/>
        <v>0</v>
      </c>
      <c r="AX186" s="315">
        <f t="shared" si="68"/>
        <v>0</v>
      </c>
      <c r="AY186" s="315">
        <f t="shared" si="68"/>
        <v>0</v>
      </c>
      <c r="AZ186" s="315">
        <f t="shared" si="68"/>
        <v>0</v>
      </c>
      <c r="BA186" s="315">
        <f t="shared" si="68"/>
        <v>0</v>
      </c>
      <c r="BB186" s="315">
        <f t="shared" si="68"/>
        <v>0</v>
      </c>
      <c r="BC186" s="316">
        <f t="shared" si="68"/>
        <v>0</v>
      </c>
      <c r="BE186" s="39" t="str">
        <f t="shared" si="61"/>
        <v/>
      </c>
      <c r="BF186" s="39" t="str">
        <f t="shared" si="62"/>
        <v/>
      </c>
      <c r="BG186" s="39" t="str">
        <f t="shared" si="63"/>
        <v/>
      </c>
      <c r="BH186" s="315"/>
      <c r="BI186" s="315"/>
      <c r="BJ186" s="315"/>
      <c r="BK186" s="315"/>
      <c r="BL186" s="315"/>
      <c r="BM186" s="315"/>
      <c r="BN186" s="315"/>
      <c r="BO186" s="315"/>
      <c r="BP186" s="315"/>
      <c r="BQ186" s="315"/>
      <c r="BR186" s="315"/>
      <c r="BS186" s="315"/>
      <c r="BT186" s="315"/>
      <c r="BU186" s="315"/>
      <c r="BV186" s="315"/>
      <c r="BW186" s="315"/>
      <c r="BX186" s="315"/>
      <c r="BY186" s="315"/>
      <c r="BZ186" s="315"/>
      <c r="CA186" s="315"/>
      <c r="CB186" s="315"/>
      <c r="CC186" s="315"/>
      <c r="CD186" s="7"/>
    </row>
    <row r="187" spans="1:82" x14ac:dyDescent="0.25">
      <c r="A187" s="14"/>
      <c r="B187" s="460"/>
      <c r="C187" s="461"/>
      <c r="D187" s="461"/>
      <c r="E187" s="462"/>
      <c r="F187" s="463"/>
      <c r="G187" s="14"/>
      <c r="H187" s="106" t="str">
        <f t="shared" si="54"/>
        <v/>
      </c>
      <c r="I187" s="14"/>
      <c r="J187" s="39" t="str">
        <f t="shared" si="55"/>
        <v/>
      </c>
      <c r="K187" s="14"/>
      <c r="M187" s="106" t="str">
        <f t="shared" si="56"/>
        <v/>
      </c>
      <c r="O187" s="127" t="str">
        <f t="shared" si="57"/>
        <v/>
      </c>
      <c r="AC187" s="305" t="str">
        <f t="shared" si="58"/>
        <v/>
      </c>
      <c r="AD187" s="307" t="str">
        <f t="shared" si="59"/>
        <v/>
      </c>
      <c r="AF187" s="314">
        <f t="shared" si="60"/>
        <v>0</v>
      </c>
      <c r="AG187" s="315">
        <f t="shared" si="69"/>
        <v>0</v>
      </c>
      <c r="AH187" s="315">
        <f t="shared" si="69"/>
        <v>0</v>
      </c>
      <c r="AI187" s="315">
        <f t="shared" si="69"/>
        <v>0</v>
      </c>
      <c r="AJ187" s="315">
        <f t="shared" si="69"/>
        <v>0</v>
      </c>
      <c r="AK187" s="315">
        <f t="shared" si="69"/>
        <v>0</v>
      </c>
      <c r="AL187" s="315">
        <f t="shared" si="69"/>
        <v>0</v>
      </c>
      <c r="AM187" s="315">
        <f t="shared" si="69"/>
        <v>0</v>
      </c>
      <c r="AN187" s="315">
        <f t="shared" si="69"/>
        <v>0</v>
      </c>
      <c r="AO187" s="315">
        <f t="shared" si="69"/>
        <v>0</v>
      </c>
      <c r="AP187" s="315">
        <f t="shared" si="69"/>
        <v>0</v>
      </c>
      <c r="AQ187" s="315">
        <f t="shared" si="69"/>
        <v>0</v>
      </c>
      <c r="AR187" s="315">
        <f t="shared" si="69"/>
        <v>0</v>
      </c>
      <c r="AS187" s="315">
        <f t="shared" si="69"/>
        <v>0</v>
      </c>
      <c r="AT187" s="315">
        <f t="shared" si="69"/>
        <v>0</v>
      </c>
      <c r="AU187" s="315">
        <f t="shared" si="69"/>
        <v>0</v>
      </c>
      <c r="AV187" s="315">
        <f t="shared" si="69"/>
        <v>0</v>
      </c>
      <c r="AW187" s="315">
        <f t="shared" si="68"/>
        <v>0</v>
      </c>
      <c r="AX187" s="315">
        <f t="shared" si="68"/>
        <v>0</v>
      </c>
      <c r="AY187" s="315">
        <f t="shared" si="68"/>
        <v>0</v>
      </c>
      <c r="AZ187" s="315">
        <f t="shared" si="68"/>
        <v>0</v>
      </c>
      <c r="BA187" s="315">
        <f t="shared" si="68"/>
        <v>0</v>
      </c>
      <c r="BB187" s="315">
        <f t="shared" si="68"/>
        <v>0</v>
      </c>
      <c r="BC187" s="316">
        <f t="shared" si="68"/>
        <v>0</v>
      </c>
      <c r="BE187" s="39" t="str">
        <f t="shared" si="61"/>
        <v/>
      </c>
      <c r="BF187" s="39" t="str">
        <f t="shared" si="62"/>
        <v/>
      </c>
      <c r="BG187" s="39" t="str">
        <f t="shared" si="63"/>
        <v/>
      </c>
      <c r="BH187" s="315"/>
      <c r="BI187" s="315"/>
      <c r="BJ187" s="315"/>
      <c r="BK187" s="315"/>
      <c r="BL187" s="315"/>
      <c r="BM187" s="315"/>
      <c r="BN187" s="315"/>
      <c r="BO187" s="315"/>
      <c r="BP187" s="315"/>
      <c r="BQ187" s="315"/>
      <c r="BR187" s="315"/>
      <c r="BS187" s="315"/>
      <c r="BT187" s="315"/>
      <c r="BU187" s="315"/>
      <c r="BV187" s="315"/>
      <c r="BW187" s="315"/>
      <c r="BX187" s="315"/>
      <c r="BY187" s="315"/>
      <c r="BZ187" s="315"/>
      <c r="CA187" s="315"/>
      <c r="CB187" s="315"/>
      <c r="CC187" s="315"/>
      <c r="CD187" s="7"/>
    </row>
    <row r="188" spans="1:82" x14ac:dyDescent="0.25">
      <c r="A188" s="14"/>
      <c r="B188" s="460"/>
      <c r="C188" s="461"/>
      <c r="D188" s="461"/>
      <c r="E188" s="462"/>
      <c r="F188" s="463"/>
      <c r="G188" s="14"/>
      <c r="H188" s="106" t="str">
        <f t="shared" si="54"/>
        <v/>
      </c>
      <c r="I188" s="14"/>
      <c r="J188" s="39" t="str">
        <f t="shared" si="55"/>
        <v/>
      </c>
      <c r="K188" s="14"/>
      <c r="M188" s="106" t="str">
        <f t="shared" si="56"/>
        <v/>
      </c>
      <c r="O188" s="127" t="str">
        <f t="shared" si="57"/>
        <v/>
      </c>
      <c r="AC188" s="305" t="str">
        <f t="shared" si="58"/>
        <v/>
      </c>
      <c r="AD188" s="307" t="str">
        <f t="shared" si="59"/>
        <v/>
      </c>
      <c r="AF188" s="314">
        <f t="shared" si="60"/>
        <v>0</v>
      </c>
      <c r="AG188" s="315">
        <f t="shared" si="69"/>
        <v>0</v>
      </c>
      <c r="AH188" s="315">
        <f t="shared" si="69"/>
        <v>0</v>
      </c>
      <c r="AI188" s="315">
        <f t="shared" si="69"/>
        <v>0</v>
      </c>
      <c r="AJ188" s="315">
        <f t="shared" si="69"/>
        <v>0</v>
      </c>
      <c r="AK188" s="315">
        <f t="shared" si="69"/>
        <v>0</v>
      </c>
      <c r="AL188" s="315">
        <f t="shared" si="69"/>
        <v>0</v>
      </c>
      <c r="AM188" s="315">
        <f t="shared" si="69"/>
        <v>0</v>
      </c>
      <c r="AN188" s="315">
        <f t="shared" si="69"/>
        <v>0</v>
      </c>
      <c r="AO188" s="315">
        <f t="shared" si="69"/>
        <v>0</v>
      </c>
      <c r="AP188" s="315">
        <f t="shared" si="69"/>
        <v>0</v>
      </c>
      <c r="AQ188" s="315">
        <f t="shared" si="69"/>
        <v>0</v>
      </c>
      <c r="AR188" s="315">
        <f t="shared" si="69"/>
        <v>0</v>
      </c>
      <c r="AS188" s="315">
        <f t="shared" si="69"/>
        <v>0</v>
      </c>
      <c r="AT188" s="315">
        <f t="shared" si="69"/>
        <v>0</v>
      </c>
      <c r="AU188" s="315">
        <f t="shared" si="69"/>
        <v>0</v>
      </c>
      <c r="AV188" s="315">
        <f t="shared" si="69"/>
        <v>0</v>
      </c>
      <c r="AW188" s="315">
        <f t="shared" si="68"/>
        <v>0</v>
      </c>
      <c r="AX188" s="315">
        <f t="shared" si="68"/>
        <v>0</v>
      </c>
      <c r="AY188" s="315">
        <f t="shared" si="68"/>
        <v>0</v>
      </c>
      <c r="AZ188" s="315">
        <f t="shared" si="68"/>
        <v>0</v>
      </c>
      <c r="BA188" s="315">
        <f t="shared" si="68"/>
        <v>0</v>
      </c>
      <c r="BB188" s="315">
        <f t="shared" si="68"/>
        <v>0</v>
      </c>
      <c r="BC188" s="316">
        <f t="shared" si="68"/>
        <v>0</v>
      </c>
      <c r="BE188" s="39" t="str">
        <f t="shared" si="61"/>
        <v/>
      </c>
      <c r="BF188" s="39" t="str">
        <f t="shared" si="62"/>
        <v/>
      </c>
      <c r="BG188" s="39" t="str">
        <f t="shared" si="63"/>
        <v/>
      </c>
      <c r="BH188" s="315"/>
      <c r="BI188" s="315"/>
      <c r="BJ188" s="315"/>
      <c r="BK188" s="315"/>
      <c r="BL188" s="315"/>
      <c r="BM188" s="315"/>
      <c r="BN188" s="315"/>
      <c r="BO188" s="315"/>
      <c r="BP188" s="315"/>
      <c r="BQ188" s="315"/>
      <c r="BR188" s="315"/>
      <c r="BS188" s="315"/>
      <c r="BT188" s="315"/>
      <c r="BU188" s="315"/>
      <c r="BV188" s="315"/>
      <c r="BW188" s="315"/>
      <c r="BX188" s="315"/>
      <c r="BY188" s="315"/>
      <c r="BZ188" s="315"/>
      <c r="CA188" s="315"/>
      <c r="CB188" s="315"/>
      <c r="CC188" s="315"/>
      <c r="CD188" s="7"/>
    </row>
    <row r="189" spans="1:82" x14ac:dyDescent="0.25">
      <c r="A189" s="14"/>
      <c r="B189" s="460"/>
      <c r="C189" s="461"/>
      <c r="D189" s="461"/>
      <c r="E189" s="462"/>
      <c r="F189" s="463"/>
      <c r="G189" s="14"/>
      <c r="H189" s="106" t="str">
        <f t="shared" si="54"/>
        <v/>
      </c>
      <c r="I189" s="14"/>
      <c r="J189" s="39" t="str">
        <f t="shared" si="55"/>
        <v/>
      </c>
      <c r="K189" s="14"/>
      <c r="M189" s="106" t="str">
        <f t="shared" si="56"/>
        <v/>
      </c>
      <c r="O189" s="127" t="str">
        <f t="shared" si="57"/>
        <v/>
      </c>
      <c r="AC189" s="305" t="str">
        <f t="shared" si="58"/>
        <v/>
      </c>
      <c r="AD189" s="307" t="str">
        <f t="shared" si="59"/>
        <v/>
      </c>
      <c r="AF189" s="314">
        <f t="shared" si="60"/>
        <v>0</v>
      </c>
      <c r="AG189" s="315">
        <f t="shared" si="69"/>
        <v>0</v>
      </c>
      <c r="AH189" s="315">
        <f t="shared" si="69"/>
        <v>0</v>
      </c>
      <c r="AI189" s="315">
        <f t="shared" si="69"/>
        <v>0</v>
      </c>
      <c r="AJ189" s="315">
        <f t="shared" si="69"/>
        <v>0</v>
      </c>
      <c r="AK189" s="315">
        <f t="shared" si="69"/>
        <v>0</v>
      </c>
      <c r="AL189" s="315">
        <f t="shared" si="69"/>
        <v>0</v>
      </c>
      <c r="AM189" s="315">
        <f t="shared" si="69"/>
        <v>0</v>
      </c>
      <c r="AN189" s="315">
        <f t="shared" si="69"/>
        <v>0</v>
      </c>
      <c r="AO189" s="315">
        <f t="shared" si="69"/>
        <v>0</v>
      </c>
      <c r="AP189" s="315">
        <f t="shared" si="69"/>
        <v>0</v>
      </c>
      <c r="AQ189" s="315">
        <f t="shared" si="69"/>
        <v>0</v>
      </c>
      <c r="AR189" s="315">
        <f t="shared" si="69"/>
        <v>0</v>
      </c>
      <c r="AS189" s="315">
        <f t="shared" si="69"/>
        <v>0</v>
      </c>
      <c r="AT189" s="315">
        <f t="shared" si="69"/>
        <v>0</v>
      </c>
      <c r="AU189" s="315">
        <f t="shared" si="69"/>
        <v>0</v>
      </c>
      <c r="AV189" s="315">
        <f t="shared" si="69"/>
        <v>0</v>
      </c>
      <c r="AW189" s="315">
        <f t="shared" si="68"/>
        <v>0</v>
      </c>
      <c r="AX189" s="315">
        <f t="shared" si="68"/>
        <v>0</v>
      </c>
      <c r="AY189" s="315">
        <f t="shared" si="68"/>
        <v>0</v>
      </c>
      <c r="AZ189" s="315">
        <f t="shared" si="68"/>
        <v>0</v>
      </c>
      <c r="BA189" s="315">
        <f t="shared" si="68"/>
        <v>0</v>
      </c>
      <c r="BB189" s="315">
        <f t="shared" si="68"/>
        <v>0</v>
      </c>
      <c r="BC189" s="316">
        <f t="shared" si="68"/>
        <v>0</v>
      </c>
      <c r="BE189" s="39" t="str">
        <f t="shared" si="61"/>
        <v/>
      </c>
      <c r="BF189" s="39" t="str">
        <f t="shared" si="62"/>
        <v/>
      </c>
      <c r="BG189" s="39" t="str">
        <f t="shared" si="63"/>
        <v/>
      </c>
      <c r="BH189" s="315"/>
      <c r="BI189" s="315"/>
      <c r="BJ189" s="315"/>
      <c r="BK189" s="315"/>
      <c r="BL189" s="315"/>
      <c r="BM189" s="315"/>
      <c r="BN189" s="315"/>
      <c r="BO189" s="315"/>
      <c r="BP189" s="315"/>
      <c r="BQ189" s="315"/>
      <c r="BR189" s="315"/>
      <c r="BS189" s="315"/>
      <c r="BT189" s="315"/>
      <c r="BU189" s="315"/>
      <c r="BV189" s="315"/>
      <c r="BW189" s="315"/>
      <c r="BX189" s="315"/>
      <c r="BY189" s="315"/>
      <c r="BZ189" s="315"/>
      <c r="CA189" s="315"/>
      <c r="CB189" s="315"/>
      <c r="CC189" s="315"/>
      <c r="CD189" s="7"/>
    </row>
    <row r="190" spans="1:82" x14ac:dyDescent="0.25">
      <c r="A190" s="14"/>
      <c r="B190" s="460"/>
      <c r="C190" s="461"/>
      <c r="D190" s="461"/>
      <c r="E190" s="462"/>
      <c r="F190" s="463"/>
      <c r="G190" s="14"/>
      <c r="H190" s="106" t="str">
        <f t="shared" si="54"/>
        <v/>
      </c>
      <c r="I190" s="14"/>
      <c r="J190" s="39" t="str">
        <f t="shared" si="55"/>
        <v/>
      </c>
      <c r="K190" s="14"/>
      <c r="M190" s="106" t="str">
        <f t="shared" si="56"/>
        <v/>
      </c>
      <c r="O190" s="127" t="str">
        <f t="shared" si="57"/>
        <v/>
      </c>
      <c r="AC190" s="305" t="str">
        <f t="shared" si="58"/>
        <v/>
      </c>
      <c r="AD190" s="307" t="str">
        <f t="shared" si="59"/>
        <v/>
      </c>
      <c r="AF190" s="314">
        <f t="shared" si="60"/>
        <v>0</v>
      </c>
      <c r="AG190" s="315">
        <f t="shared" si="69"/>
        <v>0</v>
      </c>
      <c r="AH190" s="315">
        <f t="shared" si="69"/>
        <v>0</v>
      </c>
      <c r="AI190" s="315">
        <f t="shared" si="69"/>
        <v>0</v>
      </c>
      <c r="AJ190" s="315">
        <f t="shared" si="69"/>
        <v>0</v>
      </c>
      <c r="AK190" s="315">
        <f t="shared" si="69"/>
        <v>0</v>
      </c>
      <c r="AL190" s="315">
        <f t="shared" si="69"/>
        <v>0</v>
      </c>
      <c r="AM190" s="315">
        <f t="shared" si="69"/>
        <v>0</v>
      </c>
      <c r="AN190" s="315">
        <f t="shared" si="69"/>
        <v>0</v>
      </c>
      <c r="AO190" s="315">
        <f t="shared" si="69"/>
        <v>0</v>
      </c>
      <c r="AP190" s="315">
        <f t="shared" si="69"/>
        <v>0</v>
      </c>
      <c r="AQ190" s="315">
        <f t="shared" si="69"/>
        <v>0</v>
      </c>
      <c r="AR190" s="315">
        <f t="shared" si="69"/>
        <v>0</v>
      </c>
      <c r="AS190" s="315">
        <f t="shared" si="69"/>
        <v>0</v>
      </c>
      <c r="AT190" s="315">
        <f t="shared" si="69"/>
        <v>0</v>
      </c>
      <c r="AU190" s="315">
        <f t="shared" si="69"/>
        <v>0</v>
      </c>
      <c r="AV190" s="315">
        <f t="shared" si="69"/>
        <v>0</v>
      </c>
      <c r="AW190" s="315">
        <f t="shared" si="68"/>
        <v>0</v>
      </c>
      <c r="AX190" s="315">
        <f t="shared" si="68"/>
        <v>0</v>
      </c>
      <c r="AY190" s="315">
        <f t="shared" si="68"/>
        <v>0</v>
      </c>
      <c r="AZ190" s="315">
        <f t="shared" si="68"/>
        <v>0</v>
      </c>
      <c r="BA190" s="315">
        <f t="shared" si="68"/>
        <v>0</v>
      </c>
      <c r="BB190" s="315">
        <f t="shared" si="68"/>
        <v>0</v>
      </c>
      <c r="BC190" s="316">
        <f t="shared" si="68"/>
        <v>0</v>
      </c>
      <c r="BE190" s="39" t="str">
        <f t="shared" si="61"/>
        <v/>
      </c>
      <c r="BF190" s="39" t="str">
        <f t="shared" si="62"/>
        <v/>
      </c>
      <c r="BG190" s="39" t="str">
        <f t="shared" si="63"/>
        <v/>
      </c>
      <c r="BH190" s="315"/>
      <c r="BI190" s="315"/>
      <c r="BJ190" s="315"/>
      <c r="BK190" s="315"/>
      <c r="BL190" s="315"/>
      <c r="BM190" s="315"/>
      <c r="BN190" s="315"/>
      <c r="BO190" s="315"/>
      <c r="BP190" s="315"/>
      <c r="BQ190" s="315"/>
      <c r="BR190" s="315"/>
      <c r="BS190" s="315"/>
      <c r="BT190" s="315"/>
      <c r="BU190" s="315"/>
      <c r="BV190" s="315"/>
      <c r="BW190" s="315"/>
      <c r="BX190" s="315"/>
      <c r="BY190" s="315"/>
      <c r="BZ190" s="315"/>
      <c r="CA190" s="315"/>
      <c r="CB190" s="315"/>
      <c r="CC190" s="315"/>
      <c r="CD190" s="7"/>
    </row>
    <row r="191" spans="1:82" x14ac:dyDescent="0.25">
      <c r="A191" s="14"/>
      <c r="B191" s="460"/>
      <c r="C191" s="461"/>
      <c r="D191" s="461"/>
      <c r="E191" s="462"/>
      <c r="F191" s="463"/>
      <c r="G191" s="14"/>
      <c r="H191" s="106" t="str">
        <f t="shared" si="54"/>
        <v/>
      </c>
      <c r="I191" s="14"/>
      <c r="J191" s="39" t="str">
        <f t="shared" si="55"/>
        <v/>
      </c>
      <c r="K191" s="14"/>
      <c r="M191" s="106" t="str">
        <f t="shared" si="56"/>
        <v/>
      </c>
      <c r="O191" s="127" t="str">
        <f t="shared" si="57"/>
        <v/>
      </c>
      <c r="AC191" s="305" t="str">
        <f t="shared" si="58"/>
        <v/>
      </c>
      <c r="AD191" s="307" t="str">
        <f t="shared" si="59"/>
        <v/>
      </c>
      <c r="AF191" s="314">
        <f t="shared" si="60"/>
        <v>0</v>
      </c>
      <c r="AG191" s="315">
        <f t="shared" si="69"/>
        <v>0</v>
      </c>
      <c r="AH191" s="315">
        <f t="shared" si="69"/>
        <v>0</v>
      </c>
      <c r="AI191" s="315">
        <f t="shared" si="69"/>
        <v>0</v>
      </c>
      <c r="AJ191" s="315">
        <f t="shared" si="69"/>
        <v>0</v>
      </c>
      <c r="AK191" s="315">
        <f t="shared" si="69"/>
        <v>0</v>
      </c>
      <c r="AL191" s="315">
        <f t="shared" si="69"/>
        <v>0</v>
      </c>
      <c r="AM191" s="315">
        <f t="shared" si="69"/>
        <v>0</v>
      </c>
      <c r="AN191" s="315">
        <f t="shared" si="69"/>
        <v>0</v>
      </c>
      <c r="AO191" s="315">
        <f t="shared" si="69"/>
        <v>0</v>
      </c>
      <c r="AP191" s="315">
        <f t="shared" si="69"/>
        <v>0</v>
      </c>
      <c r="AQ191" s="315">
        <f t="shared" si="69"/>
        <v>0</v>
      </c>
      <c r="AR191" s="315">
        <f t="shared" si="69"/>
        <v>0</v>
      </c>
      <c r="AS191" s="315">
        <f t="shared" si="69"/>
        <v>0</v>
      </c>
      <c r="AT191" s="315">
        <f t="shared" si="69"/>
        <v>0</v>
      </c>
      <c r="AU191" s="315">
        <f t="shared" si="69"/>
        <v>0</v>
      </c>
      <c r="AV191" s="315">
        <f t="shared" si="69"/>
        <v>0</v>
      </c>
      <c r="AW191" s="315">
        <f t="shared" si="68"/>
        <v>0</v>
      </c>
      <c r="AX191" s="315">
        <f t="shared" si="68"/>
        <v>0</v>
      </c>
      <c r="AY191" s="315">
        <f t="shared" si="68"/>
        <v>0</v>
      </c>
      <c r="AZ191" s="315">
        <f t="shared" si="68"/>
        <v>0</v>
      </c>
      <c r="BA191" s="315">
        <f t="shared" si="68"/>
        <v>0</v>
      </c>
      <c r="BB191" s="315">
        <f t="shared" si="68"/>
        <v>0</v>
      </c>
      <c r="BC191" s="316">
        <f t="shared" si="68"/>
        <v>0</v>
      </c>
      <c r="BE191" s="39" t="str">
        <f t="shared" si="61"/>
        <v/>
      </c>
      <c r="BF191" s="39" t="str">
        <f t="shared" si="62"/>
        <v/>
      </c>
      <c r="BG191" s="39" t="str">
        <f t="shared" si="63"/>
        <v/>
      </c>
      <c r="BH191" s="315"/>
      <c r="BI191" s="315"/>
      <c r="BJ191" s="315"/>
      <c r="BK191" s="315"/>
      <c r="BL191" s="315"/>
      <c r="BM191" s="315"/>
      <c r="BN191" s="315"/>
      <c r="BO191" s="315"/>
      <c r="BP191" s="315"/>
      <c r="BQ191" s="315"/>
      <c r="BR191" s="315"/>
      <c r="BS191" s="315"/>
      <c r="BT191" s="315"/>
      <c r="BU191" s="315"/>
      <c r="BV191" s="315"/>
      <c r="BW191" s="315"/>
      <c r="BX191" s="315"/>
      <c r="BY191" s="315"/>
      <c r="BZ191" s="315"/>
      <c r="CA191" s="315"/>
      <c r="CB191" s="315"/>
      <c r="CC191" s="315"/>
      <c r="CD191" s="7"/>
    </row>
    <row r="192" spans="1:82" x14ac:dyDescent="0.25">
      <c r="A192" s="14"/>
      <c r="B192" s="460"/>
      <c r="C192" s="461"/>
      <c r="D192" s="461"/>
      <c r="E192" s="462"/>
      <c r="F192" s="463"/>
      <c r="G192" s="14"/>
      <c r="H192" s="106" t="str">
        <f t="shared" si="54"/>
        <v/>
      </c>
      <c r="I192" s="14"/>
      <c r="J192" s="39" t="str">
        <f t="shared" si="55"/>
        <v/>
      </c>
      <c r="K192" s="14"/>
      <c r="M192" s="106" t="str">
        <f t="shared" si="56"/>
        <v/>
      </c>
      <c r="O192" s="127" t="str">
        <f t="shared" si="57"/>
        <v/>
      </c>
      <c r="AC192" s="305" t="str">
        <f t="shared" si="58"/>
        <v/>
      </c>
      <c r="AD192" s="307" t="str">
        <f t="shared" si="59"/>
        <v/>
      </c>
      <c r="AF192" s="314">
        <f t="shared" si="60"/>
        <v>0</v>
      </c>
      <c r="AG192" s="315">
        <f t="shared" si="69"/>
        <v>0</v>
      </c>
      <c r="AH192" s="315">
        <f t="shared" si="69"/>
        <v>0</v>
      </c>
      <c r="AI192" s="315">
        <f t="shared" si="69"/>
        <v>0</v>
      </c>
      <c r="AJ192" s="315">
        <f t="shared" si="69"/>
        <v>0</v>
      </c>
      <c r="AK192" s="315">
        <f t="shared" si="69"/>
        <v>0</v>
      </c>
      <c r="AL192" s="315">
        <f t="shared" si="69"/>
        <v>0</v>
      </c>
      <c r="AM192" s="315">
        <f t="shared" si="69"/>
        <v>0</v>
      </c>
      <c r="AN192" s="315">
        <f t="shared" si="69"/>
        <v>0</v>
      </c>
      <c r="AO192" s="315">
        <f t="shared" si="69"/>
        <v>0</v>
      </c>
      <c r="AP192" s="315">
        <f t="shared" si="69"/>
        <v>0</v>
      </c>
      <c r="AQ192" s="315">
        <f t="shared" si="69"/>
        <v>0</v>
      </c>
      <c r="AR192" s="315">
        <f t="shared" si="69"/>
        <v>0</v>
      </c>
      <c r="AS192" s="315">
        <f t="shared" si="69"/>
        <v>0</v>
      </c>
      <c r="AT192" s="315">
        <f t="shared" si="69"/>
        <v>0</v>
      </c>
      <c r="AU192" s="315">
        <f t="shared" si="69"/>
        <v>0</v>
      </c>
      <c r="AV192" s="315">
        <f t="shared" si="69"/>
        <v>0</v>
      </c>
      <c r="AW192" s="315">
        <f t="shared" si="68"/>
        <v>0</v>
      </c>
      <c r="AX192" s="315">
        <f t="shared" si="68"/>
        <v>0</v>
      </c>
      <c r="AY192" s="315">
        <f t="shared" si="68"/>
        <v>0</v>
      </c>
      <c r="AZ192" s="315">
        <f t="shared" si="68"/>
        <v>0</v>
      </c>
      <c r="BA192" s="315">
        <f t="shared" si="68"/>
        <v>0</v>
      </c>
      <c r="BB192" s="315">
        <f t="shared" si="68"/>
        <v>0</v>
      </c>
      <c r="BC192" s="316">
        <f t="shared" si="68"/>
        <v>0</v>
      </c>
      <c r="BE192" s="39" t="str">
        <f t="shared" si="61"/>
        <v/>
      </c>
      <c r="BF192" s="39" t="str">
        <f t="shared" si="62"/>
        <v/>
      </c>
      <c r="BG192" s="39" t="str">
        <f t="shared" si="63"/>
        <v/>
      </c>
      <c r="BH192" s="315"/>
      <c r="BI192" s="315"/>
      <c r="BJ192" s="315"/>
      <c r="BK192" s="315"/>
      <c r="BL192" s="315"/>
      <c r="BM192" s="315"/>
      <c r="BN192" s="315"/>
      <c r="BO192" s="315"/>
      <c r="BP192" s="315"/>
      <c r="BQ192" s="315"/>
      <c r="BR192" s="315"/>
      <c r="BS192" s="315"/>
      <c r="BT192" s="315"/>
      <c r="BU192" s="315"/>
      <c r="BV192" s="315"/>
      <c r="BW192" s="315"/>
      <c r="BX192" s="315"/>
      <c r="BY192" s="315"/>
      <c r="BZ192" s="315"/>
      <c r="CA192" s="315"/>
      <c r="CB192" s="315"/>
      <c r="CC192" s="315"/>
      <c r="CD192" s="7"/>
    </row>
    <row r="193" spans="1:82" x14ac:dyDescent="0.25">
      <c r="A193" s="14"/>
      <c r="B193" s="460"/>
      <c r="C193" s="461"/>
      <c r="D193" s="461"/>
      <c r="E193" s="462"/>
      <c r="F193" s="463"/>
      <c r="G193" s="14"/>
      <c r="H193" s="106" t="str">
        <f t="shared" si="54"/>
        <v/>
      </c>
      <c r="I193" s="14"/>
      <c r="J193" s="39" t="str">
        <f t="shared" si="55"/>
        <v/>
      </c>
      <c r="K193" s="14"/>
      <c r="M193" s="106" t="str">
        <f t="shared" si="56"/>
        <v/>
      </c>
      <c r="O193" s="127" t="str">
        <f t="shared" si="57"/>
        <v/>
      </c>
      <c r="AC193" s="305" t="str">
        <f t="shared" si="58"/>
        <v/>
      </c>
      <c r="AD193" s="307" t="str">
        <f t="shared" si="59"/>
        <v/>
      </c>
      <c r="AF193" s="314">
        <f t="shared" si="60"/>
        <v>0</v>
      </c>
      <c r="AG193" s="315">
        <f t="shared" si="69"/>
        <v>0</v>
      </c>
      <c r="AH193" s="315">
        <f t="shared" si="69"/>
        <v>0</v>
      </c>
      <c r="AI193" s="315">
        <f t="shared" si="69"/>
        <v>0</v>
      </c>
      <c r="AJ193" s="315">
        <f t="shared" si="69"/>
        <v>0</v>
      </c>
      <c r="AK193" s="315">
        <f t="shared" si="69"/>
        <v>0</v>
      </c>
      <c r="AL193" s="315">
        <f t="shared" si="69"/>
        <v>0</v>
      </c>
      <c r="AM193" s="315">
        <f t="shared" si="69"/>
        <v>0</v>
      </c>
      <c r="AN193" s="315">
        <f t="shared" si="69"/>
        <v>0</v>
      </c>
      <c r="AO193" s="315">
        <f t="shared" si="69"/>
        <v>0</v>
      </c>
      <c r="AP193" s="315">
        <f t="shared" si="69"/>
        <v>0</v>
      </c>
      <c r="AQ193" s="315">
        <f t="shared" si="69"/>
        <v>0</v>
      </c>
      <c r="AR193" s="315">
        <f t="shared" si="69"/>
        <v>0</v>
      </c>
      <c r="AS193" s="315">
        <f t="shared" si="69"/>
        <v>0</v>
      </c>
      <c r="AT193" s="315">
        <f t="shared" si="69"/>
        <v>0</v>
      </c>
      <c r="AU193" s="315">
        <f t="shared" si="69"/>
        <v>0</v>
      </c>
      <c r="AV193" s="315">
        <f t="shared" ref="AV193:BC208" si="70">IF(AND(AV$9&gt;=$AC193, AV$10&lt;=$AD193), IF($F193=$M$3, $AD$5, IF($J193="", $AD$4, $J193)), 0)</f>
        <v>0</v>
      </c>
      <c r="AW193" s="315">
        <f t="shared" si="70"/>
        <v>0</v>
      </c>
      <c r="AX193" s="315">
        <f t="shared" si="70"/>
        <v>0</v>
      </c>
      <c r="AY193" s="315">
        <f t="shared" si="70"/>
        <v>0</v>
      </c>
      <c r="AZ193" s="315">
        <f t="shared" si="70"/>
        <v>0</v>
      </c>
      <c r="BA193" s="315">
        <f t="shared" si="70"/>
        <v>0</v>
      </c>
      <c r="BB193" s="315">
        <f t="shared" si="70"/>
        <v>0</v>
      </c>
      <c r="BC193" s="316">
        <f t="shared" si="70"/>
        <v>0</v>
      </c>
      <c r="BE193" s="39" t="str">
        <f t="shared" si="61"/>
        <v/>
      </c>
      <c r="BF193" s="39" t="str">
        <f t="shared" si="62"/>
        <v/>
      </c>
      <c r="BG193" s="39" t="str">
        <f t="shared" si="63"/>
        <v/>
      </c>
      <c r="BH193" s="315"/>
      <c r="BI193" s="315"/>
      <c r="BJ193" s="315"/>
      <c r="BK193" s="315"/>
      <c r="BL193" s="315"/>
      <c r="BM193" s="315"/>
      <c r="BN193" s="315"/>
      <c r="BO193" s="315"/>
      <c r="BP193" s="315"/>
      <c r="BQ193" s="315"/>
      <c r="BR193" s="315"/>
      <c r="BS193" s="315"/>
      <c r="BT193" s="315"/>
      <c r="BU193" s="315"/>
      <c r="BV193" s="315"/>
      <c r="BW193" s="315"/>
      <c r="BX193" s="315"/>
      <c r="BY193" s="315"/>
      <c r="BZ193" s="315"/>
      <c r="CA193" s="315"/>
      <c r="CB193" s="315"/>
      <c r="CC193" s="315"/>
      <c r="CD193" s="7"/>
    </row>
    <row r="194" spans="1:82" x14ac:dyDescent="0.25">
      <c r="A194" s="14"/>
      <c r="B194" s="460"/>
      <c r="C194" s="461"/>
      <c r="D194" s="461"/>
      <c r="E194" s="462"/>
      <c r="F194" s="463"/>
      <c r="G194" s="14"/>
      <c r="H194" s="106" t="str">
        <f t="shared" si="54"/>
        <v/>
      </c>
      <c r="I194" s="14"/>
      <c r="J194" s="39" t="str">
        <f t="shared" si="55"/>
        <v/>
      </c>
      <c r="K194" s="14"/>
      <c r="M194" s="106" t="str">
        <f t="shared" si="56"/>
        <v/>
      </c>
      <c r="O194" s="127" t="str">
        <f t="shared" si="57"/>
        <v/>
      </c>
      <c r="AC194" s="305" t="str">
        <f t="shared" si="58"/>
        <v/>
      </c>
      <c r="AD194" s="307" t="str">
        <f t="shared" si="59"/>
        <v/>
      </c>
      <c r="AF194" s="314">
        <f t="shared" si="60"/>
        <v>0</v>
      </c>
      <c r="AG194" s="315">
        <f t="shared" ref="AG194:AV209" si="71">IF(AND(AG$9&gt;=$AC194, AG$10&lt;=$AD194), IF($F194=$M$3, $AD$5, IF($J194="", $AD$4, $J194)), 0)</f>
        <v>0</v>
      </c>
      <c r="AH194" s="315">
        <f t="shared" si="71"/>
        <v>0</v>
      </c>
      <c r="AI194" s="315">
        <f t="shared" si="71"/>
        <v>0</v>
      </c>
      <c r="AJ194" s="315">
        <f t="shared" si="71"/>
        <v>0</v>
      </c>
      <c r="AK194" s="315">
        <f t="shared" si="71"/>
        <v>0</v>
      </c>
      <c r="AL194" s="315">
        <f t="shared" si="71"/>
        <v>0</v>
      </c>
      <c r="AM194" s="315">
        <f t="shared" si="71"/>
        <v>0</v>
      </c>
      <c r="AN194" s="315">
        <f t="shared" si="71"/>
        <v>0</v>
      </c>
      <c r="AO194" s="315">
        <f t="shared" si="71"/>
        <v>0</v>
      </c>
      <c r="AP194" s="315">
        <f t="shared" si="71"/>
        <v>0</v>
      </c>
      <c r="AQ194" s="315">
        <f t="shared" si="71"/>
        <v>0</v>
      </c>
      <c r="AR194" s="315">
        <f t="shared" si="71"/>
        <v>0</v>
      </c>
      <c r="AS194" s="315">
        <f t="shared" si="71"/>
        <v>0</v>
      </c>
      <c r="AT194" s="315">
        <f t="shared" si="71"/>
        <v>0</v>
      </c>
      <c r="AU194" s="315">
        <f t="shared" si="71"/>
        <v>0</v>
      </c>
      <c r="AV194" s="315">
        <f t="shared" si="70"/>
        <v>0</v>
      </c>
      <c r="AW194" s="315">
        <f t="shared" si="70"/>
        <v>0</v>
      </c>
      <c r="AX194" s="315">
        <f t="shared" si="70"/>
        <v>0</v>
      </c>
      <c r="AY194" s="315">
        <f t="shared" si="70"/>
        <v>0</v>
      </c>
      <c r="AZ194" s="315">
        <f t="shared" si="70"/>
        <v>0</v>
      </c>
      <c r="BA194" s="315">
        <f t="shared" si="70"/>
        <v>0</v>
      </c>
      <c r="BB194" s="315">
        <f t="shared" si="70"/>
        <v>0</v>
      </c>
      <c r="BC194" s="316">
        <f t="shared" si="70"/>
        <v>0</v>
      </c>
      <c r="BE194" s="39" t="str">
        <f t="shared" si="61"/>
        <v/>
      </c>
      <c r="BF194" s="39" t="str">
        <f t="shared" si="62"/>
        <v/>
      </c>
      <c r="BG194" s="39" t="str">
        <f t="shared" si="63"/>
        <v/>
      </c>
      <c r="BH194" s="315"/>
      <c r="BI194" s="315"/>
      <c r="BJ194" s="315"/>
      <c r="BK194" s="315"/>
      <c r="BL194" s="315"/>
      <c r="BM194" s="315"/>
      <c r="BN194" s="315"/>
      <c r="BO194" s="315"/>
      <c r="BP194" s="315"/>
      <c r="BQ194" s="315"/>
      <c r="BR194" s="315"/>
      <c r="BS194" s="315"/>
      <c r="BT194" s="315"/>
      <c r="BU194" s="315"/>
      <c r="BV194" s="315"/>
      <c r="BW194" s="315"/>
      <c r="BX194" s="315"/>
      <c r="BY194" s="315"/>
      <c r="BZ194" s="315"/>
      <c r="CA194" s="315"/>
      <c r="CB194" s="315"/>
      <c r="CC194" s="315"/>
      <c r="CD194" s="7"/>
    </row>
    <row r="195" spans="1:82" x14ac:dyDescent="0.25">
      <c r="A195" s="14"/>
      <c r="B195" s="460"/>
      <c r="C195" s="461"/>
      <c r="D195" s="461"/>
      <c r="E195" s="462"/>
      <c r="F195" s="463"/>
      <c r="G195" s="14"/>
      <c r="H195" s="106" t="str">
        <f t="shared" si="54"/>
        <v/>
      </c>
      <c r="I195" s="14"/>
      <c r="J195" s="39" t="str">
        <f t="shared" si="55"/>
        <v/>
      </c>
      <c r="K195" s="14"/>
      <c r="M195" s="106" t="str">
        <f t="shared" si="56"/>
        <v/>
      </c>
      <c r="O195" s="127" t="str">
        <f t="shared" si="57"/>
        <v/>
      </c>
      <c r="AC195" s="305" t="str">
        <f t="shared" si="58"/>
        <v/>
      </c>
      <c r="AD195" s="307" t="str">
        <f t="shared" si="59"/>
        <v/>
      </c>
      <c r="AF195" s="314">
        <f t="shared" si="60"/>
        <v>0</v>
      </c>
      <c r="AG195" s="315">
        <f t="shared" si="71"/>
        <v>0</v>
      </c>
      <c r="AH195" s="315">
        <f t="shared" si="71"/>
        <v>0</v>
      </c>
      <c r="AI195" s="315">
        <f t="shared" si="71"/>
        <v>0</v>
      </c>
      <c r="AJ195" s="315">
        <f t="shared" si="71"/>
        <v>0</v>
      </c>
      <c r="AK195" s="315">
        <f t="shared" si="71"/>
        <v>0</v>
      </c>
      <c r="AL195" s="315">
        <f t="shared" si="71"/>
        <v>0</v>
      </c>
      <c r="AM195" s="315">
        <f t="shared" si="71"/>
        <v>0</v>
      </c>
      <c r="AN195" s="315">
        <f t="shared" si="71"/>
        <v>0</v>
      </c>
      <c r="AO195" s="315">
        <f t="shared" si="71"/>
        <v>0</v>
      </c>
      <c r="AP195" s="315">
        <f t="shared" si="71"/>
        <v>0</v>
      </c>
      <c r="AQ195" s="315">
        <f t="shared" si="71"/>
        <v>0</v>
      </c>
      <c r="AR195" s="315">
        <f t="shared" si="71"/>
        <v>0</v>
      </c>
      <c r="AS195" s="315">
        <f t="shared" si="71"/>
        <v>0</v>
      </c>
      <c r="AT195" s="315">
        <f t="shared" si="71"/>
        <v>0</v>
      </c>
      <c r="AU195" s="315">
        <f t="shared" si="71"/>
        <v>0</v>
      </c>
      <c r="AV195" s="315">
        <f t="shared" si="70"/>
        <v>0</v>
      </c>
      <c r="AW195" s="315">
        <f t="shared" si="70"/>
        <v>0</v>
      </c>
      <c r="AX195" s="315">
        <f t="shared" si="70"/>
        <v>0</v>
      </c>
      <c r="AY195" s="315">
        <f t="shared" si="70"/>
        <v>0</v>
      </c>
      <c r="AZ195" s="315">
        <f t="shared" si="70"/>
        <v>0</v>
      </c>
      <c r="BA195" s="315">
        <f t="shared" si="70"/>
        <v>0</v>
      </c>
      <c r="BB195" s="315">
        <f t="shared" si="70"/>
        <v>0</v>
      </c>
      <c r="BC195" s="316">
        <f t="shared" si="70"/>
        <v>0</v>
      </c>
      <c r="BE195" s="39" t="str">
        <f t="shared" si="61"/>
        <v/>
      </c>
      <c r="BF195" s="39" t="str">
        <f t="shared" si="62"/>
        <v/>
      </c>
      <c r="BG195" s="39" t="str">
        <f t="shared" si="63"/>
        <v/>
      </c>
      <c r="BH195" s="315"/>
      <c r="BI195" s="315"/>
      <c r="BJ195" s="315"/>
      <c r="BK195" s="315"/>
      <c r="BL195" s="315"/>
      <c r="BM195" s="315"/>
      <c r="BN195" s="315"/>
      <c r="BO195" s="315"/>
      <c r="BP195" s="315"/>
      <c r="BQ195" s="315"/>
      <c r="BR195" s="315"/>
      <c r="BS195" s="315"/>
      <c r="BT195" s="315"/>
      <c r="BU195" s="315"/>
      <c r="BV195" s="315"/>
      <c r="BW195" s="315"/>
      <c r="BX195" s="315"/>
      <c r="BY195" s="315"/>
      <c r="BZ195" s="315"/>
      <c r="CA195" s="315"/>
      <c r="CB195" s="315"/>
      <c r="CC195" s="315"/>
      <c r="CD195" s="7"/>
    </row>
    <row r="196" spans="1:82" x14ac:dyDescent="0.25">
      <c r="A196" s="14"/>
      <c r="B196" s="460"/>
      <c r="C196" s="461"/>
      <c r="D196" s="461"/>
      <c r="E196" s="462"/>
      <c r="F196" s="463"/>
      <c r="G196" s="14"/>
      <c r="H196" s="106" t="str">
        <f t="shared" si="54"/>
        <v/>
      </c>
      <c r="I196" s="14"/>
      <c r="J196" s="39" t="str">
        <f t="shared" si="55"/>
        <v/>
      </c>
      <c r="K196" s="14"/>
      <c r="M196" s="106" t="str">
        <f t="shared" si="56"/>
        <v/>
      </c>
      <c r="O196" s="127" t="str">
        <f t="shared" si="57"/>
        <v/>
      </c>
      <c r="AC196" s="305" t="str">
        <f t="shared" si="58"/>
        <v/>
      </c>
      <c r="AD196" s="307" t="str">
        <f t="shared" si="59"/>
        <v/>
      </c>
      <c r="AF196" s="314">
        <f t="shared" si="60"/>
        <v>0</v>
      </c>
      <c r="AG196" s="315">
        <f t="shared" si="71"/>
        <v>0</v>
      </c>
      <c r="AH196" s="315">
        <f t="shared" si="71"/>
        <v>0</v>
      </c>
      <c r="AI196" s="315">
        <f t="shared" si="71"/>
        <v>0</v>
      </c>
      <c r="AJ196" s="315">
        <f t="shared" si="71"/>
        <v>0</v>
      </c>
      <c r="AK196" s="315">
        <f t="shared" si="71"/>
        <v>0</v>
      </c>
      <c r="AL196" s="315">
        <f t="shared" si="71"/>
        <v>0</v>
      </c>
      <c r="AM196" s="315">
        <f t="shared" si="71"/>
        <v>0</v>
      </c>
      <c r="AN196" s="315">
        <f t="shared" si="71"/>
        <v>0</v>
      </c>
      <c r="AO196" s="315">
        <f t="shared" si="71"/>
        <v>0</v>
      </c>
      <c r="AP196" s="315">
        <f t="shared" si="71"/>
        <v>0</v>
      </c>
      <c r="AQ196" s="315">
        <f t="shared" si="71"/>
        <v>0</v>
      </c>
      <c r="AR196" s="315">
        <f t="shared" si="71"/>
        <v>0</v>
      </c>
      <c r="AS196" s="315">
        <f t="shared" si="71"/>
        <v>0</v>
      </c>
      <c r="AT196" s="315">
        <f t="shared" si="71"/>
        <v>0</v>
      </c>
      <c r="AU196" s="315">
        <f t="shared" si="71"/>
        <v>0</v>
      </c>
      <c r="AV196" s="315">
        <f t="shared" si="70"/>
        <v>0</v>
      </c>
      <c r="AW196" s="315">
        <f t="shared" si="70"/>
        <v>0</v>
      </c>
      <c r="AX196" s="315">
        <f t="shared" si="70"/>
        <v>0</v>
      </c>
      <c r="AY196" s="315">
        <f t="shared" si="70"/>
        <v>0</v>
      </c>
      <c r="AZ196" s="315">
        <f t="shared" si="70"/>
        <v>0</v>
      </c>
      <c r="BA196" s="315">
        <f t="shared" si="70"/>
        <v>0</v>
      </c>
      <c r="BB196" s="315">
        <f t="shared" si="70"/>
        <v>0</v>
      </c>
      <c r="BC196" s="316">
        <f t="shared" si="70"/>
        <v>0</v>
      </c>
      <c r="BE196" s="39" t="str">
        <f t="shared" si="61"/>
        <v/>
      </c>
      <c r="BF196" s="39" t="str">
        <f t="shared" si="62"/>
        <v/>
      </c>
      <c r="BG196" s="39" t="str">
        <f t="shared" si="63"/>
        <v/>
      </c>
      <c r="BH196" s="315"/>
      <c r="BI196" s="315"/>
      <c r="BJ196" s="315"/>
      <c r="BK196" s="315"/>
      <c r="BL196" s="315"/>
      <c r="BM196" s="315"/>
      <c r="BN196" s="315"/>
      <c r="BO196" s="315"/>
      <c r="BP196" s="315"/>
      <c r="BQ196" s="315"/>
      <c r="BR196" s="315"/>
      <c r="BS196" s="315"/>
      <c r="BT196" s="315"/>
      <c r="BU196" s="315"/>
      <c r="BV196" s="315"/>
      <c r="BW196" s="315"/>
      <c r="BX196" s="315"/>
      <c r="BY196" s="315"/>
      <c r="BZ196" s="315"/>
      <c r="CA196" s="315"/>
      <c r="CB196" s="315"/>
      <c r="CC196" s="315"/>
      <c r="CD196" s="7"/>
    </row>
    <row r="197" spans="1:82" x14ac:dyDescent="0.25">
      <c r="A197" s="14"/>
      <c r="B197" s="460"/>
      <c r="C197" s="461"/>
      <c r="D197" s="461"/>
      <c r="E197" s="462"/>
      <c r="F197" s="463"/>
      <c r="G197" s="14"/>
      <c r="H197" s="106" t="str">
        <f t="shared" si="54"/>
        <v/>
      </c>
      <c r="I197" s="14"/>
      <c r="J197" s="39" t="str">
        <f t="shared" si="55"/>
        <v/>
      </c>
      <c r="K197" s="14"/>
      <c r="M197" s="106" t="str">
        <f t="shared" si="56"/>
        <v/>
      </c>
      <c r="O197" s="127" t="str">
        <f t="shared" si="57"/>
        <v/>
      </c>
      <c r="AC197" s="305" t="str">
        <f t="shared" si="58"/>
        <v/>
      </c>
      <c r="AD197" s="307" t="str">
        <f t="shared" si="59"/>
        <v/>
      </c>
      <c r="AF197" s="314">
        <f t="shared" si="60"/>
        <v>0</v>
      </c>
      <c r="AG197" s="315">
        <f t="shared" si="71"/>
        <v>0</v>
      </c>
      <c r="AH197" s="315">
        <f t="shared" si="71"/>
        <v>0</v>
      </c>
      <c r="AI197" s="315">
        <f t="shared" si="71"/>
        <v>0</v>
      </c>
      <c r="AJ197" s="315">
        <f t="shared" si="71"/>
        <v>0</v>
      </c>
      <c r="AK197" s="315">
        <f t="shared" si="71"/>
        <v>0</v>
      </c>
      <c r="AL197" s="315">
        <f t="shared" si="71"/>
        <v>0</v>
      </c>
      <c r="AM197" s="315">
        <f t="shared" si="71"/>
        <v>0</v>
      </c>
      <c r="AN197" s="315">
        <f t="shared" si="71"/>
        <v>0</v>
      </c>
      <c r="AO197" s="315">
        <f t="shared" si="71"/>
        <v>0</v>
      </c>
      <c r="AP197" s="315">
        <f t="shared" si="71"/>
        <v>0</v>
      </c>
      <c r="AQ197" s="315">
        <f t="shared" si="71"/>
        <v>0</v>
      </c>
      <c r="AR197" s="315">
        <f t="shared" si="71"/>
        <v>0</v>
      </c>
      <c r="AS197" s="315">
        <f t="shared" si="71"/>
        <v>0</v>
      </c>
      <c r="AT197" s="315">
        <f t="shared" si="71"/>
        <v>0</v>
      </c>
      <c r="AU197" s="315">
        <f t="shared" si="71"/>
        <v>0</v>
      </c>
      <c r="AV197" s="315">
        <f t="shared" si="70"/>
        <v>0</v>
      </c>
      <c r="AW197" s="315">
        <f t="shared" si="70"/>
        <v>0</v>
      </c>
      <c r="AX197" s="315">
        <f t="shared" si="70"/>
        <v>0</v>
      </c>
      <c r="AY197" s="315">
        <f t="shared" si="70"/>
        <v>0</v>
      </c>
      <c r="AZ197" s="315">
        <f t="shared" si="70"/>
        <v>0</v>
      </c>
      <c r="BA197" s="315">
        <f t="shared" si="70"/>
        <v>0</v>
      </c>
      <c r="BB197" s="315">
        <f t="shared" si="70"/>
        <v>0</v>
      </c>
      <c r="BC197" s="316">
        <f t="shared" si="70"/>
        <v>0</v>
      </c>
      <c r="BE197" s="39" t="str">
        <f t="shared" si="61"/>
        <v/>
      </c>
      <c r="BF197" s="39" t="str">
        <f t="shared" si="62"/>
        <v/>
      </c>
      <c r="BG197" s="39" t="str">
        <f t="shared" si="63"/>
        <v/>
      </c>
      <c r="BH197" s="315"/>
      <c r="BI197" s="315"/>
      <c r="BJ197" s="315"/>
      <c r="BK197" s="315"/>
      <c r="BL197" s="315"/>
      <c r="BM197" s="315"/>
      <c r="BN197" s="315"/>
      <c r="BO197" s="315"/>
      <c r="BP197" s="315"/>
      <c r="BQ197" s="315"/>
      <c r="BR197" s="315"/>
      <c r="BS197" s="315"/>
      <c r="BT197" s="315"/>
      <c r="BU197" s="315"/>
      <c r="BV197" s="315"/>
      <c r="BW197" s="315"/>
      <c r="BX197" s="315"/>
      <c r="BY197" s="315"/>
      <c r="BZ197" s="315"/>
      <c r="CA197" s="315"/>
      <c r="CB197" s="315"/>
      <c r="CC197" s="315"/>
      <c r="CD197" s="7"/>
    </row>
    <row r="198" spans="1:82" x14ac:dyDescent="0.25">
      <c r="A198" s="14"/>
      <c r="B198" s="460"/>
      <c r="C198" s="461"/>
      <c r="D198" s="461"/>
      <c r="E198" s="462"/>
      <c r="F198" s="463"/>
      <c r="G198" s="14"/>
      <c r="H198" s="106" t="str">
        <f t="shared" si="54"/>
        <v/>
      </c>
      <c r="I198" s="14"/>
      <c r="J198" s="39" t="str">
        <f t="shared" si="55"/>
        <v/>
      </c>
      <c r="K198" s="14"/>
      <c r="M198" s="106" t="str">
        <f t="shared" si="56"/>
        <v/>
      </c>
      <c r="O198" s="127" t="str">
        <f t="shared" si="57"/>
        <v/>
      </c>
      <c r="AC198" s="305" t="str">
        <f t="shared" si="58"/>
        <v/>
      </c>
      <c r="AD198" s="307" t="str">
        <f t="shared" si="59"/>
        <v/>
      </c>
      <c r="AF198" s="314">
        <f t="shared" si="60"/>
        <v>0</v>
      </c>
      <c r="AG198" s="315">
        <f t="shared" si="71"/>
        <v>0</v>
      </c>
      <c r="AH198" s="315">
        <f t="shared" si="71"/>
        <v>0</v>
      </c>
      <c r="AI198" s="315">
        <f t="shared" si="71"/>
        <v>0</v>
      </c>
      <c r="AJ198" s="315">
        <f t="shared" si="71"/>
        <v>0</v>
      </c>
      <c r="AK198" s="315">
        <f t="shared" si="71"/>
        <v>0</v>
      </c>
      <c r="AL198" s="315">
        <f t="shared" si="71"/>
        <v>0</v>
      </c>
      <c r="AM198" s="315">
        <f t="shared" si="71"/>
        <v>0</v>
      </c>
      <c r="AN198" s="315">
        <f t="shared" si="71"/>
        <v>0</v>
      </c>
      <c r="AO198" s="315">
        <f t="shared" si="71"/>
        <v>0</v>
      </c>
      <c r="AP198" s="315">
        <f t="shared" si="71"/>
        <v>0</v>
      </c>
      <c r="AQ198" s="315">
        <f t="shared" si="71"/>
        <v>0</v>
      </c>
      <c r="AR198" s="315">
        <f t="shared" si="71"/>
        <v>0</v>
      </c>
      <c r="AS198" s="315">
        <f t="shared" si="71"/>
        <v>0</v>
      </c>
      <c r="AT198" s="315">
        <f t="shared" si="71"/>
        <v>0</v>
      </c>
      <c r="AU198" s="315">
        <f t="shared" si="71"/>
        <v>0</v>
      </c>
      <c r="AV198" s="315">
        <f t="shared" si="70"/>
        <v>0</v>
      </c>
      <c r="AW198" s="315">
        <f t="shared" si="70"/>
        <v>0</v>
      </c>
      <c r="AX198" s="315">
        <f t="shared" si="70"/>
        <v>0</v>
      </c>
      <c r="AY198" s="315">
        <f t="shared" si="70"/>
        <v>0</v>
      </c>
      <c r="AZ198" s="315">
        <f t="shared" si="70"/>
        <v>0</v>
      </c>
      <c r="BA198" s="315">
        <f t="shared" si="70"/>
        <v>0</v>
      </c>
      <c r="BB198" s="315">
        <f t="shared" si="70"/>
        <v>0</v>
      </c>
      <c r="BC198" s="316">
        <f t="shared" si="70"/>
        <v>0</v>
      </c>
      <c r="BE198" s="39" t="str">
        <f t="shared" si="61"/>
        <v/>
      </c>
      <c r="BF198" s="39" t="str">
        <f t="shared" si="62"/>
        <v/>
      </c>
      <c r="BG198" s="39" t="str">
        <f t="shared" si="63"/>
        <v/>
      </c>
      <c r="BH198" s="315"/>
      <c r="BI198" s="315"/>
      <c r="BJ198" s="315"/>
      <c r="BK198" s="315"/>
      <c r="BL198" s="315"/>
      <c r="BM198" s="315"/>
      <c r="BN198" s="315"/>
      <c r="BO198" s="315"/>
      <c r="BP198" s="315"/>
      <c r="BQ198" s="315"/>
      <c r="BR198" s="315"/>
      <c r="BS198" s="315"/>
      <c r="BT198" s="315"/>
      <c r="BU198" s="315"/>
      <c r="BV198" s="315"/>
      <c r="BW198" s="315"/>
      <c r="BX198" s="315"/>
      <c r="BY198" s="315"/>
      <c r="BZ198" s="315"/>
      <c r="CA198" s="315"/>
      <c r="CB198" s="315"/>
      <c r="CC198" s="315"/>
      <c r="CD198" s="7"/>
    </row>
    <row r="199" spans="1:82" x14ac:dyDescent="0.25">
      <c r="A199" s="14"/>
      <c r="B199" s="460"/>
      <c r="C199" s="461"/>
      <c r="D199" s="461"/>
      <c r="E199" s="462"/>
      <c r="F199" s="463"/>
      <c r="G199" s="14"/>
      <c r="H199" s="106" t="str">
        <f t="shared" si="54"/>
        <v/>
      </c>
      <c r="I199" s="14"/>
      <c r="J199" s="39" t="str">
        <f t="shared" si="55"/>
        <v/>
      </c>
      <c r="K199" s="14"/>
      <c r="M199" s="106" t="str">
        <f t="shared" si="56"/>
        <v/>
      </c>
      <c r="O199" s="127" t="str">
        <f t="shared" si="57"/>
        <v/>
      </c>
      <c r="AC199" s="305" t="str">
        <f t="shared" si="58"/>
        <v/>
      </c>
      <c r="AD199" s="307" t="str">
        <f t="shared" si="59"/>
        <v/>
      </c>
      <c r="AF199" s="314">
        <f t="shared" si="60"/>
        <v>0</v>
      </c>
      <c r="AG199" s="315">
        <f t="shared" si="71"/>
        <v>0</v>
      </c>
      <c r="AH199" s="315">
        <f t="shared" si="71"/>
        <v>0</v>
      </c>
      <c r="AI199" s="315">
        <f t="shared" si="71"/>
        <v>0</v>
      </c>
      <c r="AJ199" s="315">
        <f t="shared" si="71"/>
        <v>0</v>
      </c>
      <c r="AK199" s="315">
        <f t="shared" si="71"/>
        <v>0</v>
      </c>
      <c r="AL199" s="315">
        <f t="shared" si="71"/>
        <v>0</v>
      </c>
      <c r="AM199" s="315">
        <f t="shared" si="71"/>
        <v>0</v>
      </c>
      <c r="AN199" s="315">
        <f t="shared" si="71"/>
        <v>0</v>
      </c>
      <c r="AO199" s="315">
        <f t="shared" si="71"/>
        <v>0</v>
      </c>
      <c r="AP199" s="315">
        <f t="shared" si="71"/>
        <v>0</v>
      </c>
      <c r="AQ199" s="315">
        <f t="shared" si="71"/>
        <v>0</v>
      </c>
      <c r="AR199" s="315">
        <f t="shared" si="71"/>
        <v>0</v>
      </c>
      <c r="AS199" s="315">
        <f t="shared" si="71"/>
        <v>0</v>
      </c>
      <c r="AT199" s="315">
        <f t="shared" si="71"/>
        <v>0</v>
      </c>
      <c r="AU199" s="315">
        <f t="shared" si="71"/>
        <v>0</v>
      </c>
      <c r="AV199" s="315">
        <f t="shared" si="70"/>
        <v>0</v>
      </c>
      <c r="AW199" s="315">
        <f t="shared" si="70"/>
        <v>0</v>
      </c>
      <c r="AX199" s="315">
        <f t="shared" si="70"/>
        <v>0</v>
      </c>
      <c r="AY199" s="315">
        <f t="shared" si="70"/>
        <v>0</v>
      </c>
      <c r="AZ199" s="315">
        <f t="shared" si="70"/>
        <v>0</v>
      </c>
      <c r="BA199" s="315">
        <f t="shared" si="70"/>
        <v>0</v>
      </c>
      <c r="BB199" s="315">
        <f t="shared" si="70"/>
        <v>0</v>
      </c>
      <c r="BC199" s="316">
        <f t="shared" si="70"/>
        <v>0</v>
      </c>
      <c r="BE199" s="39" t="str">
        <f t="shared" si="61"/>
        <v/>
      </c>
      <c r="BF199" s="39" t="str">
        <f t="shared" si="62"/>
        <v/>
      </c>
      <c r="BG199" s="39" t="str">
        <f t="shared" si="63"/>
        <v/>
      </c>
      <c r="BH199" s="315"/>
      <c r="BI199" s="315"/>
      <c r="BJ199" s="315"/>
      <c r="BK199" s="315"/>
      <c r="BL199" s="315"/>
      <c r="BM199" s="315"/>
      <c r="BN199" s="315"/>
      <c r="BO199" s="315"/>
      <c r="BP199" s="315"/>
      <c r="BQ199" s="315"/>
      <c r="BR199" s="315"/>
      <c r="BS199" s="315"/>
      <c r="BT199" s="315"/>
      <c r="BU199" s="315"/>
      <c r="BV199" s="315"/>
      <c r="BW199" s="315"/>
      <c r="BX199" s="315"/>
      <c r="BY199" s="315"/>
      <c r="BZ199" s="315"/>
      <c r="CA199" s="315"/>
      <c r="CB199" s="315"/>
      <c r="CC199" s="315"/>
      <c r="CD199" s="7"/>
    </row>
    <row r="200" spans="1:82" x14ac:dyDescent="0.25">
      <c r="A200" s="14"/>
      <c r="B200" s="460"/>
      <c r="C200" s="461"/>
      <c r="D200" s="461"/>
      <c r="E200" s="462"/>
      <c r="F200" s="463"/>
      <c r="G200" s="14"/>
      <c r="H200" s="106" t="str">
        <f t="shared" si="54"/>
        <v/>
      </c>
      <c r="I200" s="14"/>
      <c r="J200" s="39" t="str">
        <f t="shared" si="55"/>
        <v/>
      </c>
      <c r="K200" s="14"/>
      <c r="M200" s="106" t="str">
        <f t="shared" si="56"/>
        <v/>
      </c>
      <c r="O200" s="127" t="str">
        <f t="shared" si="57"/>
        <v/>
      </c>
      <c r="AC200" s="305" t="str">
        <f t="shared" si="58"/>
        <v/>
      </c>
      <c r="AD200" s="307" t="str">
        <f t="shared" si="59"/>
        <v/>
      </c>
      <c r="AF200" s="314">
        <f t="shared" si="60"/>
        <v>0</v>
      </c>
      <c r="AG200" s="315">
        <f t="shared" si="71"/>
        <v>0</v>
      </c>
      <c r="AH200" s="315">
        <f t="shared" si="71"/>
        <v>0</v>
      </c>
      <c r="AI200" s="315">
        <f t="shared" si="71"/>
        <v>0</v>
      </c>
      <c r="AJ200" s="315">
        <f t="shared" si="71"/>
        <v>0</v>
      </c>
      <c r="AK200" s="315">
        <f t="shared" si="71"/>
        <v>0</v>
      </c>
      <c r="AL200" s="315">
        <f t="shared" si="71"/>
        <v>0</v>
      </c>
      <c r="AM200" s="315">
        <f t="shared" si="71"/>
        <v>0</v>
      </c>
      <c r="AN200" s="315">
        <f t="shared" si="71"/>
        <v>0</v>
      </c>
      <c r="AO200" s="315">
        <f t="shared" si="71"/>
        <v>0</v>
      </c>
      <c r="AP200" s="315">
        <f t="shared" si="71"/>
        <v>0</v>
      </c>
      <c r="AQ200" s="315">
        <f t="shared" si="71"/>
        <v>0</v>
      </c>
      <c r="AR200" s="315">
        <f t="shared" si="71"/>
        <v>0</v>
      </c>
      <c r="AS200" s="315">
        <f t="shared" si="71"/>
        <v>0</v>
      </c>
      <c r="AT200" s="315">
        <f t="shared" si="71"/>
        <v>0</v>
      </c>
      <c r="AU200" s="315">
        <f t="shared" si="71"/>
        <v>0</v>
      </c>
      <c r="AV200" s="315">
        <f t="shared" si="70"/>
        <v>0</v>
      </c>
      <c r="AW200" s="315">
        <f t="shared" si="70"/>
        <v>0</v>
      </c>
      <c r="AX200" s="315">
        <f t="shared" si="70"/>
        <v>0</v>
      </c>
      <c r="AY200" s="315">
        <f t="shared" si="70"/>
        <v>0</v>
      </c>
      <c r="AZ200" s="315">
        <f t="shared" si="70"/>
        <v>0</v>
      </c>
      <c r="BA200" s="315">
        <f t="shared" si="70"/>
        <v>0</v>
      </c>
      <c r="BB200" s="315">
        <f t="shared" si="70"/>
        <v>0</v>
      </c>
      <c r="BC200" s="316">
        <f t="shared" si="70"/>
        <v>0</v>
      </c>
      <c r="BE200" s="39" t="str">
        <f t="shared" si="61"/>
        <v/>
      </c>
      <c r="BF200" s="39" t="str">
        <f t="shared" si="62"/>
        <v/>
      </c>
      <c r="BG200" s="39" t="str">
        <f t="shared" si="63"/>
        <v/>
      </c>
      <c r="BH200" s="315"/>
      <c r="BI200" s="315"/>
      <c r="BJ200" s="315"/>
      <c r="BK200" s="315"/>
      <c r="BL200" s="315"/>
      <c r="BM200" s="315"/>
      <c r="BN200" s="315"/>
      <c r="BO200" s="315"/>
      <c r="BP200" s="315"/>
      <c r="BQ200" s="315"/>
      <c r="BR200" s="315"/>
      <c r="BS200" s="315"/>
      <c r="BT200" s="315"/>
      <c r="BU200" s="315"/>
      <c r="BV200" s="315"/>
      <c r="BW200" s="315"/>
      <c r="BX200" s="315"/>
      <c r="BY200" s="315"/>
      <c r="BZ200" s="315"/>
      <c r="CA200" s="315"/>
      <c r="CB200" s="315"/>
      <c r="CC200" s="315"/>
      <c r="CD200" s="7"/>
    </row>
    <row r="201" spans="1:82" x14ac:dyDescent="0.25">
      <c r="A201" s="14"/>
      <c r="B201" s="460"/>
      <c r="C201" s="461"/>
      <c r="D201" s="461"/>
      <c r="E201" s="462"/>
      <c r="F201" s="463"/>
      <c r="G201" s="14"/>
      <c r="H201" s="106" t="str">
        <f t="shared" si="54"/>
        <v/>
      </c>
      <c r="I201" s="14"/>
      <c r="J201" s="39" t="str">
        <f t="shared" si="55"/>
        <v/>
      </c>
      <c r="K201" s="14"/>
      <c r="M201" s="106" t="str">
        <f t="shared" si="56"/>
        <v/>
      </c>
      <c r="O201" s="127" t="str">
        <f t="shared" si="57"/>
        <v/>
      </c>
      <c r="AC201" s="305" t="str">
        <f t="shared" si="58"/>
        <v/>
      </c>
      <c r="AD201" s="307" t="str">
        <f t="shared" si="59"/>
        <v/>
      </c>
      <c r="AF201" s="314">
        <f t="shared" si="60"/>
        <v>0</v>
      </c>
      <c r="AG201" s="315">
        <f t="shared" si="71"/>
        <v>0</v>
      </c>
      <c r="AH201" s="315">
        <f t="shared" si="71"/>
        <v>0</v>
      </c>
      <c r="AI201" s="315">
        <f t="shared" si="71"/>
        <v>0</v>
      </c>
      <c r="AJ201" s="315">
        <f t="shared" si="71"/>
        <v>0</v>
      </c>
      <c r="AK201" s="315">
        <f t="shared" si="71"/>
        <v>0</v>
      </c>
      <c r="AL201" s="315">
        <f t="shared" si="71"/>
        <v>0</v>
      </c>
      <c r="AM201" s="315">
        <f t="shared" si="71"/>
        <v>0</v>
      </c>
      <c r="AN201" s="315">
        <f t="shared" si="71"/>
        <v>0</v>
      </c>
      <c r="AO201" s="315">
        <f t="shared" si="71"/>
        <v>0</v>
      </c>
      <c r="AP201" s="315">
        <f t="shared" si="71"/>
        <v>0</v>
      </c>
      <c r="AQ201" s="315">
        <f t="shared" si="71"/>
        <v>0</v>
      </c>
      <c r="AR201" s="315">
        <f t="shared" si="71"/>
        <v>0</v>
      </c>
      <c r="AS201" s="315">
        <f t="shared" si="71"/>
        <v>0</v>
      </c>
      <c r="AT201" s="315">
        <f t="shared" si="71"/>
        <v>0</v>
      </c>
      <c r="AU201" s="315">
        <f t="shared" si="71"/>
        <v>0</v>
      </c>
      <c r="AV201" s="315">
        <f t="shared" si="70"/>
        <v>0</v>
      </c>
      <c r="AW201" s="315">
        <f t="shared" si="70"/>
        <v>0</v>
      </c>
      <c r="AX201" s="315">
        <f t="shared" si="70"/>
        <v>0</v>
      </c>
      <c r="AY201" s="315">
        <f t="shared" si="70"/>
        <v>0</v>
      </c>
      <c r="AZ201" s="315">
        <f t="shared" si="70"/>
        <v>0</v>
      </c>
      <c r="BA201" s="315">
        <f t="shared" si="70"/>
        <v>0</v>
      </c>
      <c r="BB201" s="315">
        <f t="shared" si="70"/>
        <v>0</v>
      </c>
      <c r="BC201" s="316">
        <f t="shared" si="70"/>
        <v>0</v>
      </c>
      <c r="BE201" s="39" t="str">
        <f t="shared" si="61"/>
        <v/>
      </c>
      <c r="BF201" s="39" t="str">
        <f t="shared" si="62"/>
        <v/>
      </c>
      <c r="BG201" s="39" t="str">
        <f t="shared" si="63"/>
        <v/>
      </c>
      <c r="BH201" s="315"/>
      <c r="BI201" s="315"/>
      <c r="BJ201" s="315"/>
      <c r="BK201" s="315"/>
      <c r="BL201" s="315"/>
      <c r="BM201" s="315"/>
      <c r="BN201" s="315"/>
      <c r="BO201" s="315"/>
      <c r="BP201" s="315"/>
      <c r="BQ201" s="315"/>
      <c r="BR201" s="315"/>
      <c r="BS201" s="315"/>
      <c r="BT201" s="315"/>
      <c r="BU201" s="315"/>
      <c r="BV201" s="315"/>
      <c r="BW201" s="315"/>
      <c r="BX201" s="315"/>
      <c r="BY201" s="315"/>
      <c r="BZ201" s="315"/>
      <c r="CA201" s="315"/>
      <c r="CB201" s="315"/>
      <c r="CC201" s="315"/>
      <c r="CD201" s="7"/>
    </row>
    <row r="202" spans="1:82" x14ac:dyDescent="0.25">
      <c r="A202" s="14"/>
      <c r="B202" s="460"/>
      <c r="C202" s="461"/>
      <c r="D202" s="461"/>
      <c r="E202" s="462"/>
      <c r="F202" s="463"/>
      <c r="G202" s="14"/>
      <c r="H202" s="106" t="str">
        <f t="shared" si="54"/>
        <v/>
      </c>
      <c r="I202" s="14"/>
      <c r="J202" s="39" t="str">
        <f t="shared" si="55"/>
        <v/>
      </c>
      <c r="K202" s="14"/>
      <c r="M202" s="106" t="str">
        <f t="shared" si="56"/>
        <v/>
      </c>
      <c r="O202" s="127" t="str">
        <f t="shared" si="57"/>
        <v/>
      </c>
      <c r="AC202" s="305" t="str">
        <f t="shared" si="58"/>
        <v/>
      </c>
      <c r="AD202" s="307" t="str">
        <f t="shared" si="59"/>
        <v/>
      </c>
      <c r="AF202" s="314">
        <f t="shared" si="60"/>
        <v>0</v>
      </c>
      <c r="AG202" s="315">
        <f t="shared" si="71"/>
        <v>0</v>
      </c>
      <c r="AH202" s="315">
        <f t="shared" si="71"/>
        <v>0</v>
      </c>
      <c r="AI202" s="315">
        <f t="shared" si="71"/>
        <v>0</v>
      </c>
      <c r="AJ202" s="315">
        <f t="shared" si="71"/>
        <v>0</v>
      </c>
      <c r="AK202" s="315">
        <f t="shared" si="71"/>
        <v>0</v>
      </c>
      <c r="AL202" s="315">
        <f t="shared" si="71"/>
        <v>0</v>
      </c>
      <c r="AM202" s="315">
        <f t="shared" si="71"/>
        <v>0</v>
      </c>
      <c r="AN202" s="315">
        <f t="shared" si="71"/>
        <v>0</v>
      </c>
      <c r="AO202" s="315">
        <f t="shared" si="71"/>
        <v>0</v>
      </c>
      <c r="AP202" s="315">
        <f t="shared" si="71"/>
        <v>0</v>
      </c>
      <c r="AQ202" s="315">
        <f t="shared" si="71"/>
        <v>0</v>
      </c>
      <c r="AR202" s="315">
        <f t="shared" si="71"/>
        <v>0</v>
      </c>
      <c r="AS202" s="315">
        <f t="shared" si="71"/>
        <v>0</v>
      </c>
      <c r="AT202" s="315">
        <f t="shared" si="71"/>
        <v>0</v>
      </c>
      <c r="AU202" s="315">
        <f t="shared" si="71"/>
        <v>0</v>
      </c>
      <c r="AV202" s="315">
        <f t="shared" si="70"/>
        <v>0</v>
      </c>
      <c r="AW202" s="315">
        <f t="shared" si="70"/>
        <v>0</v>
      </c>
      <c r="AX202" s="315">
        <f t="shared" si="70"/>
        <v>0</v>
      </c>
      <c r="AY202" s="315">
        <f t="shared" si="70"/>
        <v>0</v>
      </c>
      <c r="AZ202" s="315">
        <f t="shared" si="70"/>
        <v>0</v>
      </c>
      <c r="BA202" s="315">
        <f t="shared" si="70"/>
        <v>0</v>
      </c>
      <c r="BB202" s="315">
        <f t="shared" si="70"/>
        <v>0</v>
      </c>
      <c r="BC202" s="316">
        <f t="shared" si="70"/>
        <v>0</v>
      </c>
      <c r="BE202" s="39" t="str">
        <f t="shared" si="61"/>
        <v/>
      </c>
      <c r="BF202" s="39" t="str">
        <f t="shared" si="62"/>
        <v/>
      </c>
      <c r="BG202" s="39" t="str">
        <f t="shared" si="63"/>
        <v/>
      </c>
      <c r="BH202" s="315"/>
      <c r="BI202" s="315"/>
      <c r="BJ202" s="315"/>
      <c r="BK202" s="315"/>
      <c r="BL202" s="315"/>
      <c r="BM202" s="315"/>
      <c r="BN202" s="315"/>
      <c r="BO202" s="315"/>
      <c r="BP202" s="315"/>
      <c r="BQ202" s="315"/>
      <c r="BR202" s="315"/>
      <c r="BS202" s="315"/>
      <c r="BT202" s="315"/>
      <c r="BU202" s="315"/>
      <c r="BV202" s="315"/>
      <c r="BW202" s="315"/>
      <c r="BX202" s="315"/>
      <c r="BY202" s="315"/>
      <c r="BZ202" s="315"/>
      <c r="CA202" s="315"/>
      <c r="CB202" s="315"/>
      <c r="CC202" s="315"/>
      <c r="CD202" s="7"/>
    </row>
    <row r="203" spans="1:82" x14ac:dyDescent="0.25">
      <c r="A203" s="14"/>
      <c r="B203" s="460"/>
      <c r="C203" s="461"/>
      <c r="D203" s="461"/>
      <c r="E203" s="462"/>
      <c r="F203" s="463"/>
      <c r="G203" s="14"/>
      <c r="H203" s="106" t="str">
        <f t="shared" si="54"/>
        <v/>
      </c>
      <c r="I203" s="14"/>
      <c r="J203" s="39" t="str">
        <f t="shared" si="55"/>
        <v/>
      </c>
      <c r="K203" s="14"/>
      <c r="M203" s="106" t="str">
        <f t="shared" si="56"/>
        <v/>
      </c>
      <c r="O203" s="127" t="str">
        <f t="shared" si="57"/>
        <v/>
      </c>
      <c r="AC203" s="305" t="str">
        <f t="shared" si="58"/>
        <v/>
      </c>
      <c r="AD203" s="307" t="str">
        <f t="shared" si="59"/>
        <v/>
      </c>
      <c r="AF203" s="314">
        <f t="shared" si="60"/>
        <v>0</v>
      </c>
      <c r="AG203" s="315">
        <f t="shared" si="71"/>
        <v>0</v>
      </c>
      <c r="AH203" s="315">
        <f t="shared" si="71"/>
        <v>0</v>
      </c>
      <c r="AI203" s="315">
        <f t="shared" si="71"/>
        <v>0</v>
      </c>
      <c r="AJ203" s="315">
        <f t="shared" si="71"/>
        <v>0</v>
      </c>
      <c r="AK203" s="315">
        <f t="shared" si="71"/>
        <v>0</v>
      </c>
      <c r="AL203" s="315">
        <f t="shared" si="71"/>
        <v>0</v>
      </c>
      <c r="AM203" s="315">
        <f t="shared" si="71"/>
        <v>0</v>
      </c>
      <c r="AN203" s="315">
        <f t="shared" si="71"/>
        <v>0</v>
      </c>
      <c r="AO203" s="315">
        <f t="shared" si="71"/>
        <v>0</v>
      </c>
      <c r="AP203" s="315">
        <f t="shared" si="71"/>
        <v>0</v>
      </c>
      <c r="AQ203" s="315">
        <f t="shared" si="71"/>
        <v>0</v>
      </c>
      <c r="AR203" s="315">
        <f t="shared" si="71"/>
        <v>0</v>
      </c>
      <c r="AS203" s="315">
        <f t="shared" si="71"/>
        <v>0</v>
      </c>
      <c r="AT203" s="315">
        <f t="shared" si="71"/>
        <v>0</v>
      </c>
      <c r="AU203" s="315">
        <f t="shared" si="71"/>
        <v>0</v>
      </c>
      <c r="AV203" s="315">
        <f t="shared" si="70"/>
        <v>0</v>
      </c>
      <c r="AW203" s="315">
        <f t="shared" si="70"/>
        <v>0</v>
      </c>
      <c r="AX203" s="315">
        <f t="shared" si="70"/>
        <v>0</v>
      </c>
      <c r="AY203" s="315">
        <f t="shared" si="70"/>
        <v>0</v>
      </c>
      <c r="AZ203" s="315">
        <f t="shared" si="70"/>
        <v>0</v>
      </c>
      <c r="BA203" s="315">
        <f t="shared" si="70"/>
        <v>0</v>
      </c>
      <c r="BB203" s="315">
        <f t="shared" si="70"/>
        <v>0</v>
      </c>
      <c r="BC203" s="316">
        <f t="shared" si="70"/>
        <v>0</v>
      </c>
      <c r="BE203" s="39" t="str">
        <f t="shared" si="61"/>
        <v/>
      </c>
      <c r="BF203" s="39" t="str">
        <f t="shared" si="62"/>
        <v/>
      </c>
      <c r="BG203" s="39" t="str">
        <f t="shared" si="63"/>
        <v/>
      </c>
      <c r="BH203" s="315"/>
      <c r="BI203" s="315"/>
      <c r="BJ203" s="315"/>
      <c r="BK203" s="315"/>
      <c r="BL203" s="315"/>
      <c r="BM203" s="315"/>
      <c r="BN203" s="315"/>
      <c r="BO203" s="315"/>
      <c r="BP203" s="315"/>
      <c r="BQ203" s="315"/>
      <c r="BR203" s="315"/>
      <c r="BS203" s="315"/>
      <c r="BT203" s="315"/>
      <c r="BU203" s="315"/>
      <c r="BV203" s="315"/>
      <c r="BW203" s="315"/>
      <c r="BX203" s="315"/>
      <c r="BY203" s="315"/>
      <c r="BZ203" s="315"/>
      <c r="CA203" s="315"/>
      <c r="CB203" s="315"/>
      <c r="CC203" s="315"/>
      <c r="CD203" s="7"/>
    </row>
    <row r="204" spans="1:82" x14ac:dyDescent="0.25">
      <c r="A204" s="14"/>
      <c r="B204" s="460"/>
      <c r="C204" s="461"/>
      <c r="D204" s="461"/>
      <c r="E204" s="462"/>
      <c r="F204" s="463"/>
      <c r="G204" s="14"/>
      <c r="H204" s="106" t="str">
        <f t="shared" ref="H204:H267" si="72">IF(OR($C204="", $D204=""), "", $D204-$C204-$E204)</f>
        <v/>
      </c>
      <c r="I204" s="14"/>
      <c r="J204" s="39" t="str">
        <f t="shared" ref="J204:J267" si="73">IF($B204="", "", IF(OR(TEXT($B204, "ddd")="sat", TEXT($B204, "ddd")="sun"), $O$4, IF(COUNTIF($S$50:$S$89, $B204)&gt;0, $O$5, "")))</f>
        <v/>
      </c>
      <c r="K204" s="14"/>
      <c r="M204" s="106" t="str">
        <f t="shared" ref="M204:M267" si="74">IF($F204=$M$3, 0, $H204)</f>
        <v/>
      </c>
      <c r="O204" s="127" t="str">
        <f t="shared" ref="O204:O267" si="75">IF($H204="", "", IF($F204=$M$3, 0, IF($J204=$O$4, $O$9*$H204*24, IF($J204=$O$5, $O$8*$H204*24, IF($J204="", $O$7*$H204*24, "")))))</f>
        <v/>
      </c>
      <c r="AC204" s="305" t="str">
        <f t="shared" ref="AC204:AC267" si="76">IF($C204="", "", _xlfn.FLOOR.MATH($C204, 1/24))</f>
        <v/>
      </c>
      <c r="AD204" s="307" t="str">
        <f t="shared" ref="AD204:AD267" si="77">IF($D204="", "", _xlfn.CEILING.MATH($D204, 1/24))</f>
        <v/>
      </c>
      <c r="AF204" s="314">
        <f t="shared" ref="AF204:AU267" si="78">IF(AND(AF$9&gt;=$AC204, AF$10&lt;=$AD204), IF($F204=$M$3, $AD$5, IF($J204="", $AD$4, $J204)), 0)</f>
        <v>0</v>
      </c>
      <c r="AG204" s="315">
        <f t="shared" si="71"/>
        <v>0</v>
      </c>
      <c r="AH204" s="315">
        <f t="shared" si="71"/>
        <v>0</v>
      </c>
      <c r="AI204" s="315">
        <f t="shared" si="71"/>
        <v>0</v>
      </c>
      <c r="AJ204" s="315">
        <f t="shared" si="71"/>
        <v>0</v>
      </c>
      <c r="AK204" s="315">
        <f t="shared" si="71"/>
        <v>0</v>
      </c>
      <c r="AL204" s="315">
        <f t="shared" si="71"/>
        <v>0</v>
      </c>
      <c r="AM204" s="315">
        <f t="shared" si="71"/>
        <v>0</v>
      </c>
      <c r="AN204" s="315">
        <f t="shared" si="71"/>
        <v>0</v>
      </c>
      <c r="AO204" s="315">
        <f t="shared" si="71"/>
        <v>0</v>
      </c>
      <c r="AP204" s="315">
        <f t="shared" si="71"/>
        <v>0</v>
      </c>
      <c r="AQ204" s="315">
        <f t="shared" si="71"/>
        <v>0</v>
      </c>
      <c r="AR204" s="315">
        <f t="shared" si="71"/>
        <v>0</v>
      </c>
      <c r="AS204" s="315">
        <f t="shared" si="71"/>
        <v>0</v>
      </c>
      <c r="AT204" s="315">
        <f t="shared" si="71"/>
        <v>0</v>
      </c>
      <c r="AU204" s="315">
        <f t="shared" si="71"/>
        <v>0</v>
      </c>
      <c r="AV204" s="315">
        <f t="shared" si="70"/>
        <v>0</v>
      </c>
      <c r="AW204" s="315">
        <f t="shared" si="70"/>
        <v>0</v>
      </c>
      <c r="AX204" s="315">
        <f t="shared" si="70"/>
        <v>0</v>
      </c>
      <c r="AY204" s="315">
        <f t="shared" si="70"/>
        <v>0</v>
      </c>
      <c r="AZ204" s="315">
        <f t="shared" si="70"/>
        <v>0</v>
      </c>
      <c r="BA204" s="315">
        <f t="shared" si="70"/>
        <v>0</v>
      </c>
      <c r="BB204" s="315">
        <f t="shared" si="70"/>
        <v>0</v>
      </c>
      <c r="BC204" s="316">
        <f t="shared" si="70"/>
        <v>0</v>
      </c>
      <c r="BE204" s="39" t="str">
        <f t="shared" ref="BE204:BE267" si="79">IF(OR($B204="", $H204=""), "", TEXT($B204, "ddd"))</f>
        <v/>
      </c>
      <c r="BF204" s="39" t="str">
        <f t="shared" ref="BF204:BF267" si="80">IF($BE204="", "", IF($F204=$M$3, $AD$5, IF($J204="", $AD$4, $J204)))</f>
        <v/>
      </c>
      <c r="BG204" s="39" t="str">
        <f t="shared" ref="BG204:BG267" si="81">IF(OR($BE204="", $BF204=""), "", CONCATENATE($BE204, " - ", $BF204))</f>
        <v/>
      </c>
      <c r="BH204" s="315"/>
      <c r="BI204" s="315"/>
      <c r="BJ204" s="315"/>
      <c r="BK204" s="315"/>
      <c r="BL204" s="315"/>
      <c r="BM204" s="315"/>
      <c r="BN204" s="315"/>
      <c r="BO204" s="315"/>
      <c r="BP204" s="315"/>
      <c r="BQ204" s="315"/>
      <c r="BR204" s="315"/>
      <c r="BS204" s="315"/>
      <c r="BT204" s="315"/>
      <c r="BU204" s="315"/>
      <c r="BV204" s="315"/>
      <c r="BW204" s="315"/>
      <c r="BX204" s="315"/>
      <c r="BY204" s="315"/>
      <c r="BZ204" s="315"/>
      <c r="CA204" s="315"/>
      <c r="CB204" s="315"/>
      <c r="CC204" s="315"/>
      <c r="CD204" s="7"/>
    </row>
    <row r="205" spans="1:82" x14ac:dyDescent="0.25">
      <c r="A205" s="14"/>
      <c r="B205" s="460"/>
      <c r="C205" s="461"/>
      <c r="D205" s="461"/>
      <c r="E205" s="462"/>
      <c r="F205" s="463"/>
      <c r="G205" s="14"/>
      <c r="H205" s="106" t="str">
        <f t="shared" si="72"/>
        <v/>
      </c>
      <c r="I205" s="14"/>
      <c r="J205" s="39" t="str">
        <f t="shared" si="73"/>
        <v/>
      </c>
      <c r="K205" s="14"/>
      <c r="M205" s="106" t="str">
        <f t="shared" si="74"/>
        <v/>
      </c>
      <c r="O205" s="127" t="str">
        <f t="shared" si="75"/>
        <v/>
      </c>
      <c r="AC205" s="305" t="str">
        <f t="shared" si="76"/>
        <v/>
      </c>
      <c r="AD205" s="307" t="str">
        <f t="shared" si="77"/>
        <v/>
      </c>
      <c r="AF205" s="314">
        <f t="shared" si="78"/>
        <v>0</v>
      </c>
      <c r="AG205" s="315">
        <f t="shared" si="71"/>
        <v>0</v>
      </c>
      <c r="AH205" s="315">
        <f t="shared" si="71"/>
        <v>0</v>
      </c>
      <c r="AI205" s="315">
        <f t="shared" si="71"/>
        <v>0</v>
      </c>
      <c r="AJ205" s="315">
        <f t="shared" si="71"/>
        <v>0</v>
      </c>
      <c r="AK205" s="315">
        <f t="shared" si="71"/>
        <v>0</v>
      </c>
      <c r="AL205" s="315">
        <f t="shared" si="71"/>
        <v>0</v>
      </c>
      <c r="AM205" s="315">
        <f t="shared" si="71"/>
        <v>0</v>
      </c>
      <c r="AN205" s="315">
        <f t="shared" si="71"/>
        <v>0</v>
      </c>
      <c r="AO205" s="315">
        <f t="shared" si="71"/>
        <v>0</v>
      </c>
      <c r="AP205" s="315">
        <f t="shared" si="71"/>
        <v>0</v>
      </c>
      <c r="AQ205" s="315">
        <f t="shared" si="71"/>
        <v>0</v>
      </c>
      <c r="AR205" s="315">
        <f t="shared" si="71"/>
        <v>0</v>
      </c>
      <c r="AS205" s="315">
        <f t="shared" si="71"/>
        <v>0</v>
      </c>
      <c r="AT205" s="315">
        <f t="shared" si="71"/>
        <v>0</v>
      </c>
      <c r="AU205" s="315">
        <f t="shared" si="71"/>
        <v>0</v>
      </c>
      <c r="AV205" s="315">
        <f t="shared" si="70"/>
        <v>0</v>
      </c>
      <c r="AW205" s="315">
        <f t="shared" si="70"/>
        <v>0</v>
      </c>
      <c r="AX205" s="315">
        <f t="shared" si="70"/>
        <v>0</v>
      </c>
      <c r="AY205" s="315">
        <f t="shared" si="70"/>
        <v>0</v>
      </c>
      <c r="AZ205" s="315">
        <f t="shared" si="70"/>
        <v>0</v>
      </c>
      <c r="BA205" s="315">
        <f t="shared" si="70"/>
        <v>0</v>
      </c>
      <c r="BB205" s="315">
        <f t="shared" si="70"/>
        <v>0</v>
      </c>
      <c r="BC205" s="316">
        <f t="shared" si="70"/>
        <v>0</v>
      </c>
      <c r="BE205" s="39" t="str">
        <f t="shared" si="79"/>
        <v/>
      </c>
      <c r="BF205" s="39" t="str">
        <f t="shared" si="80"/>
        <v/>
      </c>
      <c r="BG205" s="39" t="str">
        <f t="shared" si="81"/>
        <v/>
      </c>
      <c r="BH205" s="315"/>
      <c r="BI205" s="315"/>
      <c r="BJ205" s="315"/>
      <c r="BK205" s="315"/>
      <c r="BL205" s="315"/>
      <c r="BM205" s="315"/>
      <c r="BN205" s="315"/>
      <c r="BO205" s="315"/>
      <c r="BP205" s="315"/>
      <c r="BQ205" s="315"/>
      <c r="BR205" s="315"/>
      <c r="BS205" s="315"/>
      <c r="BT205" s="315"/>
      <c r="BU205" s="315"/>
      <c r="BV205" s="315"/>
      <c r="BW205" s="315"/>
      <c r="BX205" s="315"/>
      <c r="BY205" s="315"/>
      <c r="BZ205" s="315"/>
      <c r="CA205" s="315"/>
      <c r="CB205" s="315"/>
      <c r="CC205" s="315"/>
      <c r="CD205" s="7"/>
    </row>
    <row r="206" spans="1:82" x14ac:dyDescent="0.25">
      <c r="A206" s="14"/>
      <c r="B206" s="460"/>
      <c r="C206" s="461"/>
      <c r="D206" s="461"/>
      <c r="E206" s="462"/>
      <c r="F206" s="463"/>
      <c r="G206" s="14"/>
      <c r="H206" s="106" t="str">
        <f t="shared" si="72"/>
        <v/>
      </c>
      <c r="I206" s="14"/>
      <c r="J206" s="39" t="str">
        <f t="shared" si="73"/>
        <v/>
      </c>
      <c r="K206" s="14"/>
      <c r="M206" s="106" t="str">
        <f t="shared" si="74"/>
        <v/>
      </c>
      <c r="O206" s="127" t="str">
        <f t="shared" si="75"/>
        <v/>
      </c>
      <c r="AC206" s="305" t="str">
        <f t="shared" si="76"/>
        <v/>
      </c>
      <c r="AD206" s="307" t="str">
        <f t="shared" si="77"/>
        <v/>
      </c>
      <c r="AF206" s="314">
        <f t="shared" si="78"/>
        <v>0</v>
      </c>
      <c r="AG206" s="315">
        <f t="shared" si="71"/>
        <v>0</v>
      </c>
      <c r="AH206" s="315">
        <f t="shared" si="71"/>
        <v>0</v>
      </c>
      <c r="AI206" s="315">
        <f t="shared" si="71"/>
        <v>0</v>
      </c>
      <c r="AJ206" s="315">
        <f t="shared" si="71"/>
        <v>0</v>
      </c>
      <c r="AK206" s="315">
        <f t="shared" si="71"/>
        <v>0</v>
      </c>
      <c r="AL206" s="315">
        <f t="shared" si="71"/>
        <v>0</v>
      </c>
      <c r="AM206" s="315">
        <f t="shared" si="71"/>
        <v>0</v>
      </c>
      <c r="AN206" s="315">
        <f t="shared" si="71"/>
        <v>0</v>
      </c>
      <c r="AO206" s="315">
        <f t="shared" si="71"/>
        <v>0</v>
      </c>
      <c r="AP206" s="315">
        <f t="shared" si="71"/>
        <v>0</v>
      </c>
      <c r="AQ206" s="315">
        <f t="shared" si="71"/>
        <v>0</v>
      </c>
      <c r="AR206" s="315">
        <f t="shared" si="71"/>
        <v>0</v>
      </c>
      <c r="AS206" s="315">
        <f t="shared" si="71"/>
        <v>0</v>
      </c>
      <c r="AT206" s="315">
        <f t="shared" si="71"/>
        <v>0</v>
      </c>
      <c r="AU206" s="315">
        <f t="shared" si="71"/>
        <v>0</v>
      </c>
      <c r="AV206" s="315">
        <f t="shared" si="70"/>
        <v>0</v>
      </c>
      <c r="AW206" s="315">
        <f t="shared" si="70"/>
        <v>0</v>
      </c>
      <c r="AX206" s="315">
        <f t="shared" si="70"/>
        <v>0</v>
      </c>
      <c r="AY206" s="315">
        <f t="shared" si="70"/>
        <v>0</v>
      </c>
      <c r="AZ206" s="315">
        <f t="shared" si="70"/>
        <v>0</v>
      </c>
      <c r="BA206" s="315">
        <f t="shared" si="70"/>
        <v>0</v>
      </c>
      <c r="BB206" s="315">
        <f t="shared" si="70"/>
        <v>0</v>
      </c>
      <c r="BC206" s="316">
        <f t="shared" si="70"/>
        <v>0</v>
      </c>
      <c r="BE206" s="39" t="str">
        <f t="shared" si="79"/>
        <v/>
      </c>
      <c r="BF206" s="39" t="str">
        <f t="shared" si="80"/>
        <v/>
      </c>
      <c r="BG206" s="39" t="str">
        <f t="shared" si="81"/>
        <v/>
      </c>
      <c r="BH206" s="315"/>
      <c r="BI206" s="315"/>
      <c r="BJ206" s="315"/>
      <c r="BK206" s="315"/>
      <c r="BL206" s="315"/>
      <c r="BM206" s="315"/>
      <c r="BN206" s="315"/>
      <c r="BO206" s="315"/>
      <c r="BP206" s="315"/>
      <c r="BQ206" s="315"/>
      <c r="BR206" s="315"/>
      <c r="BS206" s="315"/>
      <c r="BT206" s="315"/>
      <c r="BU206" s="315"/>
      <c r="BV206" s="315"/>
      <c r="BW206" s="315"/>
      <c r="BX206" s="315"/>
      <c r="BY206" s="315"/>
      <c r="BZ206" s="315"/>
      <c r="CA206" s="315"/>
      <c r="CB206" s="315"/>
      <c r="CC206" s="315"/>
      <c r="CD206" s="7"/>
    </row>
    <row r="207" spans="1:82" x14ac:dyDescent="0.25">
      <c r="A207" s="14"/>
      <c r="B207" s="460"/>
      <c r="C207" s="461"/>
      <c r="D207" s="461"/>
      <c r="E207" s="462"/>
      <c r="F207" s="463"/>
      <c r="G207" s="14"/>
      <c r="H207" s="106" t="str">
        <f t="shared" si="72"/>
        <v/>
      </c>
      <c r="I207" s="14"/>
      <c r="J207" s="39" t="str">
        <f t="shared" si="73"/>
        <v/>
      </c>
      <c r="K207" s="14"/>
      <c r="M207" s="106" t="str">
        <f t="shared" si="74"/>
        <v/>
      </c>
      <c r="O207" s="127" t="str">
        <f t="shared" si="75"/>
        <v/>
      </c>
      <c r="AC207" s="305" t="str">
        <f t="shared" si="76"/>
        <v/>
      </c>
      <c r="AD207" s="307" t="str">
        <f t="shared" si="77"/>
        <v/>
      </c>
      <c r="AF207" s="314">
        <f t="shared" si="78"/>
        <v>0</v>
      </c>
      <c r="AG207" s="315">
        <f t="shared" si="71"/>
        <v>0</v>
      </c>
      <c r="AH207" s="315">
        <f t="shared" si="71"/>
        <v>0</v>
      </c>
      <c r="AI207" s="315">
        <f t="shared" si="71"/>
        <v>0</v>
      </c>
      <c r="AJ207" s="315">
        <f t="shared" si="71"/>
        <v>0</v>
      </c>
      <c r="AK207" s="315">
        <f t="shared" si="71"/>
        <v>0</v>
      </c>
      <c r="AL207" s="315">
        <f t="shared" si="71"/>
        <v>0</v>
      </c>
      <c r="AM207" s="315">
        <f t="shared" si="71"/>
        <v>0</v>
      </c>
      <c r="AN207" s="315">
        <f t="shared" si="71"/>
        <v>0</v>
      </c>
      <c r="AO207" s="315">
        <f t="shared" si="71"/>
        <v>0</v>
      </c>
      <c r="AP207" s="315">
        <f t="shared" si="71"/>
        <v>0</v>
      </c>
      <c r="AQ207" s="315">
        <f t="shared" si="71"/>
        <v>0</v>
      </c>
      <c r="AR207" s="315">
        <f t="shared" si="71"/>
        <v>0</v>
      </c>
      <c r="AS207" s="315">
        <f t="shared" si="71"/>
        <v>0</v>
      </c>
      <c r="AT207" s="315">
        <f t="shared" si="71"/>
        <v>0</v>
      </c>
      <c r="AU207" s="315">
        <f t="shared" si="71"/>
        <v>0</v>
      </c>
      <c r="AV207" s="315">
        <f t="shared" si="70"/>
        <v>0</v>
      </c>
      <c r="AW207" s="315">
        <f t="shared" si="70"/>
        <v>0</v>
      </c>
      <c r="AX207" s="315">
        <f t="shared" si="70"/>
        <v>0</v>
      </c>
      <c r="AY207" s="315">
        <f t="shared" si="70"/>
        <v>0</v>
      </c>
      <c r="AZ207" s="315">
        <f t="shared" si="70"/>
        <v>0</v>
      </c>
      <c r="BA207" s="315">
        <f t="shared" si="70"/>
        <v>0</v>
      </c>
      <c r="BB207" s="315">
        <f t="shared" si="70"/>
        <v>0</v>
      </c>
      <c r="BC207" s="316">
        <f t="shared" si="70"/>
        <v>0</v>
      </c>
      <c r="BE207" s="39" t="str">
        <f t="shared" si="79"/>
        <v/>
      </c>
      <c r="BF207" s="39" t="str">
        <f t="shared" si="80"/>
        <v/>
      </c>
      <c r="BG207" s="39" t="str">
        <f t="shared" si="81"/>
        <v/>
      </c>
      <c r="BH207" s="315"/>
      <c r="BI207" s="315"/>
      <c r="BJ207" s="315"/>
      <c r="BK207" s="315"/>
      <c r="BL207" s="315"/>
      <c r="BM207" s="315"/>
      <c r="BN207" s="315"/>
      <c r="BO207" s="315"/>
      <c r="BP207" s="315"/>
      <c r="BQ207" s="315"/>
      <c r="BR207" s="315"/>
      <c r="BS207" s="315"/>
      <c r="BT207" s="315"/>
      <c r="BU207" s="315"/>
      <c r="BV207" s="315"/>
      <c r="BW207" s="315"/>
      <c r="BX207" s="315"/>
      <c r="BY207" s="315"/>
      <c r="BZ207" s="315"/>
      <c r="CA207" s="315"/>
      <c r="CB207" s="315"/>
      <c r="CC207" s="315"/>
      <c r="CD207" s="7"/>
    </row>
    <row r="208" spans="1:82" x14ac:dyDescent="0.25">
      <c r="A208" s="14"/>
      <c r="B208" s="460"/>
      <c r="C208" s="461"/>
      <c r="D208" s="461"/>
      <c r="E208" s="462"/>
      <c r="F208" s="463"/>
      <c r="G208" s="14"/>
      <c r="H208" s="106" t="str">
        <f t="shared" si="72"/>
        <v/>
      </c>
      <c r="I208" s="14"/>
      <c r="J208" s="39" t="str">
        <f t="shared" si="73"/>
        <v/>
      </c>
      <c r="K208" s="14"/>
      <c r="M208" s="106" t="str">
        <f t="shared" si="74"/>
        <v/>
      </c>
      <c r="O208" s="127" t="str">
        <f t="shared" si="75"/>
        <v/>
      </c>
      <c r="AC208" s="305" t="str">
        <f t="shared" si="76"/>
        <v/>
      </c>
      <c r="AD208" s="307" t="str">
        <f t="shared" si="77"/>
        <v/>
      </c>
      <c r="AF208" s="314">
        <f t="shared" si="78"/>
        <v>0</v>
      </c>
      <c r="AG208" s="315">
        <f t="shared" si="71"/>
        <v>0</v>
      </c>
      <c r="AH208" s="315">
        <f t="shared" si="71"/>
        <v>0</v>
      </c>
      <c r="AI208" s="315">
        <f t="shared" si="71"/>
        <v>0</v>
      </c>
      <c r="AJ208" s="315">
        <f t="shared" si="71"/>
        <v>0</v>
      </c>
      <c r="AK208" s="315">
        <f t="shared" si="71"/>
        <v>0</v>
      </c>
      <c r="AL208" s="315">
        <f t="shared" si="71"/>
        <v>0</v>
      </c>
      <c r="AM208" s="315">
        <f t="shared" si="71"/>
        <v>0</v>
      </c>
      <c r="AN208" s="315">
        <f t="shared" si="71"/>
        <v>0</v>
      </c>
      <c r="AO208" s="315">
        <f t="shared" si="71"/>
        <v>0</v>
      </c>
      <c r="AP208" s="315">
        <f t="shared" si="71"/>
        <v>0</v>
      </c>
      <c r="AQ208" s="315">
        <f t="shared" si="71"/>
        <v>0</v>
      </c>
      <c r="AR208" s="315">
        <f t="shared" si="71"/>
        <v>0</v>
      </c>
      <c r="AS208" s="315">
        <f t="shared" si="71"/>
        <v>0</v>
      </c>
      <c r="AT208" s="315">
        <f t="shared" si="71"/>
        <v>0</v>
      </c>
      <c r="AU208" s="315">
        <f t="shared" si="71"/>
        <v>0</v>
      </c>
      <c r="AV208" s="315">
        <f t="shared" si="70"/>
        <v>0</v>
      </c>
      <c r="AW208" s="315">
        <f t="shared" si="70"/>
        <v>0</v>
      </c>
      <c r="AX208" s="315">
        <f t="shared" si="70"/>
        <v>0</v>
      </c>
      <c r="AY208" s="315">
        <f t="shared" si="70"/>
        <v>0</v>
      </c>
      <c r="AZ208" s="315">
        <f t="shared" si="70"/>
        <v>0</v>
      </c>
      <c r="BA208" s="315">
        <f t="shared" si="70"/>
        <v>0</v>
      </c>
      <c r="BB208" s="315">
        <f t="shared" si="70"/>
        <v>0</v>
      </c>
      <c r="BC208" s="316">
        <f t="shared" si="70"/>
        <v>0</v>
      </c>
      <c r="BE208" s="39" t="str">
        <f t="shared" si="79"/>
        <v/>
      </c>
      <c r="BF208" s="39" t="str">
        <f t="shared" si="80"/>
        <v/>
      </c>
      <c r="BG208" s="39" t="str">
        <f t="shared" si="81"/>
        <v/>
      </c>
      <c r="BH208" s="315"/>
      <c r="BI208" s="315"/>
      <c r="BJ208" s="315"/>
      <c r="BK208" s="315"/>
      <c r="BL208" s="315"/>
      <c r="BM208" s="315"/>
      <c r="BN208" s="315"/>
      <c r="BO208" s="315"/>
      <c r="BP208" s="315"/>
      <c r="BQ208" s="315"/>
      <c r="BR208" s="315"/>
      <c r="BS208" s="315"/>
      <c r="BT208" s="315"/>
      <c r="BU208" s="315"/>
      <c r="BV208" s="315"/>
      <c r="BW208" s="315"/>
      <c r="BX208" s="315"/>
      <c r="BY208" s="315"/>
      <c r="BZ208" s="315"/>
      <c r="CA208" s="315"/>
      <c r="CB208" s="315"/>
      <c r="CC208" s="315"/>
      <c r="CD208" s="7"/>
    </row>
    <row r="209" spans="1:82" x14ac:dyDescent="0.25">
      <c r="A209" s="14"/>
      <c r="B209" s="460"/>
      <c r="C209" s="461"/>
      <c r="D209" s="461"/>
      <c r="E209" s="462"/>
      <c r="F209" s="463"/>
      <c r="G209" s="14"/>
      <c r="H209" s="106" t="str">
        <f t="shared" si="72"/>
        <v/>
      </c>
      <c r="I209" s="14"/>
      <c r="J209" s="39" t="str">
        <f t="shared" si="73"/>
        <v/>
      </c>
      <c r="K209" s="14"/>
      <c r="M209" s="106" t="str">
        <f t="shared" si="74"/>
        <v/>
      </c>
      <c r="O209" s="127" t="str">
        <f t="shared" si="75"/>
        <v/>
      </c>
      <c r="AC209" s="305" t="str">
        <f t="shared" si="76"/>
        <v/>
      </c>
      <c r="AD209" s="307" t="str">
        <f t="shared" si="77"/>
        <v/>
      </c>
      <c r="AF209" s="314">
        <f t="shared" si="78"/>
        <v>0</v>
      </c>
      <c r="AG209" s="315">
        <f t="shared" si="71"/>
        <v>0</v>
      </c>
      <c r="AH209" s="315">
        <f t="shared" si="71"/>
        <v>0</v>
      </c>
      <c r="AI209" s="315">
        <f t="shared" si="71"/>
        <v>0</v>
      </c>
      <c r="AJ209" s="315">
        <f t="shared" si="71"/>
        <v>0</v>
      </c>
      <c r="AK209" s="315">
        <f t="shared" si="71"/>
        <v>0</v>
      </c>
      <c r="AL209" s="315">
        <f t="shared" si="71"/>
        <v>0</v>
      </c>
      <c r="AM209" s="315">
        <f t="shared" si="71"/>
        <v>0</v>
      </c>
      <c r="AN209" s="315">
        <f t="shared" si="71"/>
        <v>0</v>
      </c>
      <c r="AO209" s="315">
        <f t="shared" si="71"/>
        <v>0</v>
      </c>
      <c r="AP209" s="315">
        <f t="shared" si="71"/>
        <v>0</v>
      </c>
      <c r="AQ209" s="315">
        <f t="shared" si="71"/>
        <v>0</v>
      </c>
      <c r="AR209" s="315">
        <f t="shared" si="71"/>
        <v>0</v>
      </c>
      <c r="AS209" s="315">
        <f t="shared" si="71"/>
        <v>0</v>
      </c>
      <c r="AT209" s="315">
        <f t="shared" si="71"/>
        <v>0</v>
      </c>
      <c r="AU209" s="315">
        <f t="shared" si="71"/>
        <v>0</v>
      </c>
      <c r="AV209" s="315">
        <f t="shared" si="71"/>
        <v>0</v>
      </c>
      <c r="AW209" s="315">
        <f t="shared" ref="AW209:BC224" si="82">IF(AND(AW$9&gt;=$AC209, AW$10&lt;=$AD209), IF($F209=$M$3, $AD$5, IF($J209="", $AD$4, $J209)), 0)</f>
        <v>0</v>
      </c>
      <c r="AX209" s="315">
        <f t="shared" si="82"/>
        <v>0</v>
      </c>
      <c r="AY209" s="315">
        <f t="shared" si="82"/>
        <v>0</v>
      </c>
      <c r="AZ209" s="315">
        <f t="shared" si="82"/>
        <v>0</v>
      </c>
      <c r="BA209" s="315">
        <f t="shared" si="82"/>
        <v>0</v>
      </c>
      <c r="BB209" s="315">
        <f t="shared" si="82"/>
        <v>0</v>
      </c>
      <c r="BC209" s="316">
        <f t="shared" si="82"/>
        <v>0</v>
      </c>
      <c r="BE209" s="39" t="str">
        <f t="shared" si="79"/>
        <v/>
      </c>
      <c r="BF209" s="39" t="str">
        <f t="shared" si="80"/>
        <v/>
      </c>
      <c r="BG209" s="39" t="str">
        <f t="shared" si="81"/>
        <v/>
      </c>
      <c r="BH209" s="315"/>
      <c r="BI209" s="315"/>
      <c r="BJ209" s="315"/>
      <c r="BK209" s="315"/>
      <c r="BL209" s="315"/>
      <c r="BM209" s="315"/>
      <c r="BN209" s="315"/>
      <c r="BO209" s="315"/>
      <c r="BP209" s="315"/>
      <c r="BQ209" s="315"/>
      <c r="BR209" s="315"/>
      <c r="BS209" s="315"/>
      <c r="BT209" s="315"/>
      <c r="BU209" s="315"/>
      <c r="BV209" s="315"/>
      <c r="BW209" s="315"/>
      <c r="BX209" s="315"/>
      <c r="BY209" s="315"/>
      <c r="BZ209" s="315"/>
      <c r="CA209" s="315"/>
      <c r="CB209" s="315"/>
      <c r="CC209" s="315"/>
      <c r="CD209" s="7"/>
    </row>
    <row r="210" spans="1:82" x14ac:dyDescent="0.25">
      <c r="A210" s="14"/>
      <c r="B210" s="460"/>
      <c r="C210" s="461"/>
      <c r="D210" s="461"/>
      <c r="E210" s="462"/>
      <c r="F210" s="463"/>
      <c r="G210" s="14"/>
      <c r="H210" s="106" t="str">
        <f t="shared" si="72"/>
        <v/>
      </c>
      <c r="I210" s="14"/>
      <c r="J210" s="39" t="str">
        <f t="shared" si="73"/>
        <v/>
      </c>
      <c r="K210" s="14"/>
      <c r="M210" s="106" t="str">
        <f t="shared" si="74"/>
        <v/>
      </c>
      <c r="O210" s="127" t="str">
        <f t="shared" si="75"/>
        <v/>
      </c>
      <c r="AC210" s="305" t="str">
        <f t="shared" si="76"/>
        <v/>
      </c>
      <c r="AD210" s="307" t="str">
        <f t="shared" si="77"/>
        <v/>
      </c>
      <c r="AF210" s="314">
        <f t="shared" si="78"/>
        <v>0</v>
      </c>
      <c r="AG210" s="315">
        <f t="shared" si="78"/>
        <v>0</v>
      </c>
      <c r="AH210" s="315">
        <f t="shared" si="78"/>
        <v>0</v>
      </c>
      <c r="AI210" s="315">
        <f t="shared" si="78"/>
        <v>0</v>
      </c>
      <c r="AJ210" s="315">
        <f t="shared" si="78"/>
        <v>0</v>
      </c>
      <c r="AK210" s="315">
        <f t="shared" si="78"/>
        <v>0</v>
      </c>
      <c r="AL210" s="315">
        <f t="shared" si="78"/>
        <v>0</v>
      </c>
      <c r="AM210" s="315">
        <f t="shared" si="78"/>
        <v>0</v>
      </c>
      <c r="AN210" s="315">
        <f t="shared" si="78"/>
        <v>0</v>
      </c>
      <c r="AO210" s="315">
        <f t="shared" si="78"/>
        <v>0</v>
      </c>
      <c r="AP210" s="315">
        <f t="shared" si="78"/>
        <v>0</v>
      </c>
      <c r="AQ210" s="315">
        <f t="shared" si="78"/>
        <v>0</v>
      </c>
      <c r="AR210" s="315">
        <f t="shared" si="78"/>
        <v>0</v>
      </c>
      <c r="AS210" s="315">
        <f t="shared" si="78"/>
        <v>0</v>
      </c>
      <c r="AT210" s="315">
        <f t="shared" si="78"/>
        <v>0</v>
      </c>
      <c r="AU210" s="315">
        <f t="shared" si="78"/>
        <v>0</v>
      </c>
      <c r="AV210" s="315">
        <f t="shared" ref="AV210:BC225" si="83">IF(AND(AV$9&gt;=$AC210, AV$10&lt;=$AD210), IF($F210=$M$3, $AD$5, IF($J210="", $AD$4, $J210)), 0)</f>
        <v>0</v>
      </c>
      <c r="AW210" s="315">
        <f t="shared" si="82"/>
        <v>0</v>
      </c>
      <c r="AX210" s="315">
        <f t="shared" si="82"/>
        <v>0</v>
      </c>
      <c r="AY210" s="315">
        <f t="shared" si="82"/>
        <v>0</v>
      </c>
      <c r="AZ210" s="315">
        <f t="shared" si="82"/>
        <v>0</v>
      </c>
      <c r="BA210" s="315">
        <f t="shared" si="82"/>
        <v>0</v>
      </c>
      <c r="BB210" s="315">
        <f t="shared" si="82"/>
        <v>0</v>
      </c>
      <c r="BC210" s="316">
        <f t="shared" si="82"/>
        <v>0</v>
      </c>
      <c r="BE210" s="39" t="str">
        <f t="shared" si="79"/>
        <v/>
      </c>
      <c r="BF210" s="39" t="str">
        <f t="shared" si="80"/>
        <v/>
      </c>
      <c r="BG210" s="39" t="str">
        <f t="shared" si="81"/>
        <v/>
      </c>
      <c r="BH210" s="315"/>
      <c r="BI210" s="315"/>
      <c r="BJ210" s="315"/>
      <c r="BK210" s="315"/>
      <c r="BL210" s="315"/>
      <c r="BM210" s="315"/>
      <c r="BN210" s="315"/>
      <c r="BO210" s="315"/>
      <c r="BP210" s="315"/>
      <c r="BQ210" s="315"/>
      <c r="BR210" s="315"/>
      <c r="BS210" s="315"/>
      <c r="BT210" s="315"/>
      <c r="BU210" s="315"/>
      <c r="BV210" s="315"/>
      <c r="BW210" s="315"/>
      <c r="BX210" s="315"/>
      <c r="BY210" s="315"/>
      <c r="BZ210" s="315"/>
      <c r="CA210" s="315"/>
      <c r="CB210" s="315"/>
      <c r="CC210" s="315"/>
      <c r="CD210" s="7"/>
    </row>
    <row r="211" spans="1:82" x14ac:dyDescent="0.25">
      <c r="A211" s="14"/>
      <c r="B211" s="460"/>
      <c r="C211" s="461"/>
      <c r="D211" s="461"/>
      <c r="E211" s="462"/>
      <c r="F211" s="463"/>
      <c r="G211" s="14"/>
      <c r="H211" s="106" t="str">
        <f t="shared" si="72"/>
        <v/>
      </c>
      <c r="I211" s="14"/>
      <c r="J211" s="39" t="str">
        <f t="shared" si="73"/>
        <v/>
      </c>
      <c r="K211" s="14"/>
      <c r="M211" s="106" t="str">
        <f t="shared" si="74"/>
        <v/>
      </c>
      <c r="O211" s="127" t="str">
        <f t="shared" si="75"/>
        <v/>
      </c>
      <c r="AC211" s="305" t="str">
        <f t="shared" si="76"/>
        <v/>
      </c>
      <c r="AD211" s="307" t="str">
        <f t="shared" si="77"/>
        <v/>
      </c>
      <c r="AF211" s="314">
        <f t="shared" si="78"/>
        <v>0</v>
      </c>
      <c r="AG211" s="315">
        <f t="shared" si="78"/>
        <v>0</v>
      </c>
      <c r="AH211" s="315">
        <f t="shared" si="78"/>
        <v>0</v>
      </c>
      <c r="AI211" s="315">
        <f t="shared" si="78"/>
        <v>0</v>
      </c>
      <c r="AJ211" s="315">
        <f t="shared" si="78"/>
        <v>0</v>
      </c>
      <c r="AK211" s="315">
        <f t="shared" si="78"/>
        <v>0</v>
      </c>
      <c r="AL211" s="315">
        <f t="shared" si="78"/>
        <v>0</v>
      </c>
      <c r="AM211" s="315">
        <f t="shared" si="78"/>
        <v>0</v>
      </c>
      <c r="AN211" s="315">
        <f t="shared" si="78"/>
        <v>0</v>
      </c>
      <c r="AO211" s="315">
        <f t="shared" si="78"/>
        <v>0</v>
      </c>
      <c r="AP211" s="315">
        <f t="shared" si="78"/>
        <v>0</v>
      </c>
      <c r="AQ211" s="315">
        <f t="shared" si="78"/>
        <v>0</v>
      </c>
      <c r="AR211" s="315">
        <f t="shared" si="78"/>
        <v>0</v>
      </c>
      <c r="AS211" s="315">
        <f t="shared" si="78"/>
        <v>0</v>
      </c>
      <c r="AT211" s="315">
        <f t="shared" si="78"/>
        <v>0</v>
      </c>
      <c r="AU211" s="315">
        <f t="shared" si="78"/>
        <v>0</v>
      </c>
      <c r="AV211" s="315">
        <f t="shared" si="83"/>
        <v>0</v>
      </c>
      <c r="AW211" s="315">
        <f t="shared" si="82"/>
        <v>0</v>
      </c>
      <c r="AX211" s="315">
        <f t="shared" si="82"/>
        <v>0</v>
      </c>
      <c r="AY211" s="315">
        <f t="shared" si="82"/>
        <v>0</v>
      </c>
      <c r="AZ211" s="315">
        <f t="shared" si="82"/>
        <v>0</v>
      </c>
      <c r="BA211" s="315">
        <f t="shared" si="82"/>
        <v>0</v>
      </c>
      <c r="BB211" s="315">
        <f t="shared" si="82"/>
        <v>0</v>
      </c>
      <c r="BC211" s="316">
        <f t="shared" si="82"/>
        <v>0</v>
      </c>
      <c r="BE211" s="39" t="str">
        <f t="shared" si="79"/>
        <v/>
      </c>
      <c r="BF211" s="39" t="str">
        <f t="shared" si="80"/>
        <v/>
      </c>
      <c r="BG211" s="39" t="str">
        <f t="shared" si="81"/>
        <v/>
      </c>
      <c r="BH211" s="315"/>
      <c r="BI211" s="315"/>
      <c r="BJ211" s="315"/>
      <c r="BK211" s="315"/>
      <c r="BL211" s="315"/>
      <c r="BM211" s="315"/>
      <c r="BN211" s="315"/>
      <c r="BO211" s="315"/>
      <c r="BP211" s="315"/>
      <c r="BQ211" s="315"/>
      <c r="BR211" s="315"/>
      <c r="BS211" s="315"/>
      <c r="BT211" s="315"/>
      <c r="BU211" s="315"/>
      <c r="BV211" s="315"/>
      <c r="BW211" s="315"/>
      <c r="BX211" s="315"/>
      <c r="BY211" s="315"/>
      <c r="BZ211" s="315"/>
      <c r="CA211" s="315"/>
      <c r="CB211" s="315"/>
      <c r="CC211" s="315"/>
      <c r="CD211" s="7"/>
    </row>
    <row r="212" spans="1:82" x14ac:dyDescent="0.25">
      <c r="A212" s="14"/>
      <c r="B212" s="460"/>
      <c r="C212" s="461"/>
      <c r="D212" s="461"/>
      <c r="E212" s="462"/>
      <c r="F212" s="463"/>
      <c r="G212" s="14"/>
      <c r="H212" s="106" t="str">
        <f t="shared" si="72"/>
        <v/>
      </c>
      <c r="I212" s="14"/>
      <c r="J212" s="39" t="str">
        <f t="shared" si="73"/>
        <v/>
      </c>
      <c r="K212" s="14"/>
      <c r="M212" s="106" t="str">
        <f t="shared" si="74"/>
        <v/>
      </c>
      <c r="O212" s="127" t="str">
        <f t="shared" si="75"/>
        <v/>
      </c>
      <c r="AC212" s="305" t="str">
        <f t="shared" si="76"/>
        <v/>
      </c>
      <c r="AD212" s="307" t="str">
        <f t="shared" si="77"/>
        <v/>
      </c>
      <c r="AF212" s="314">
        <f t="shared" si="78"/>
        <v>0</v>
      </c>
      <c r="AG212" s="315">
        <f t="shared" si="78"/>
        <v>0</v>
      </c>
      <c r="AH212" s="315">
        <f t="shared" si="78"/>
        <v>0</v>
      </c>
      <c r="AI212" s="315">
        <f t="shared" si="78"/>
        <v>0</v>
      </c>
      <c r="AJ212" s="315">
        <f t="shared" si="78"/>
        <v>0</v>
      </c>
      <c r="AK212" s="315">
        <f t="shared" si="78"/>
        <v>0</v>
      </c>
      <c r="AL212" s="315">
        <f t="shared" si="78"/>
        <v>0</v>
      </c>
      <c r="AM212" s="315">
        <f t="shared" si="78"/>
        <v>0</v>
      </c>
      <c r="AN212" s="315">
        <f t="shared" si="78"/>
        <v>0</v>
      </c>
      <c r="AO212" s="315">
        <f t="shared" si="78"/>
        <v>0</v>
      </c>
      <c r="AP212" s="315">
        <f t="shared" si="78"/>
        <v>0</v>
      </c>
      <c r="AQ212" s="315">
        <f t="shared" si="78"/>
        <v>0</v>
      </c>
      <c r="AR212" s="315">
        <f t="shared" si="78"/>
        <v>0</v>
      </c>
      <c r="AS212" s="315">
        <f t="shared" si="78"/>
        <v>0</v>
      </c>
      <c r="AT212" s="315">
        <f t="shared" si="78"/>
        <v>0</v>
      </c>
      <c r="AU212" s="315">
        <f t="shared" si="78"/>
        <v>0</v>
      </c>
      <c r="AV212" s="315">
        <f t="shared" si="83"/>
        <v>0</v>
      </c>
      <c r="AW212" s="315">
        <f t="shared" si="82"/>
        <v>0</v>
      </c>
      <c r="AX212" s="315">
        <f t="shared" si="82"/>
        <v>0</v>
      </c>
      <c r="AY212" s="315">
        <f t="shared" si="82"/>
        <v>0</v>
      </c>
      <c r="AZ212" s="315">
        <f t="shared" si="82"/>
        <v>0</v>
      </c>
      <c r="BA212" s="315">
        <f t="shared" si="82"/>
        <v>0</v>
      </c>
      <c r="BB212" s="315">
        <f t="shared" si="82"/>
        <v>0</v>
      </c>
      <c r="BC212" s="316">
        <f t="shared" si="82"/>
        <v>0</v>
      </c>
      <c r="BE212" s="39" t="str">
        <f t="shared" si="79"/>
        <v/>
      </c>
      <c r="BF212" s="39" t="str">
        <f t="shared" si="80"/>
        <v/>
      </c>
      <c r="BG212" s="39" t="str">
        <f t="shared" si="81"/>
        <v/>
      </c>
      <c r="BH212" s="315"/>
      <c r="BI212" s="315"/>
      <c r="BJ212" s="315"/>
      <c r="BK212" s="315"/>
      <c r="BL212" s="315"/>
      <c r="BM212" s="315"/>
      <c r="BN212" s="315"/>
      <c r="BO212" s="315"/>
      <c r="BP212" s="315"/>
      <c r="BQ212" s="315"/>
      <c r="BR212" s="315"/>
      <c r="BS212" s="315"/>
      <c r="BT212" s="315"/>
      <c r="BU212" s="315"/>
      <c r="BV212" s="315"/>
      <c r="BW212" s="315"/>
      <c r="BX212" s="315"/>
      <c r="BY212" s="315"/>
      <c r="BZ212" s="315"/>
      <c r="CA212" s="315"/>
      <c r="CB212" s="315"/>
      <c r="CC212" s="315"/>
      <c r="CD212" s="7"/>
    </row>
    <row r="213" spans="1:82" x14ac:dyDescent="0.25">
      <c r="A213" s="14"/>
      <c r="B213" s="460"/>
      <c r="C213" s="461"/>
      <c r="D213" s="461"/>
      <c r="E213" s="462"/>
      <c r="F213" s="463"/>
      <c r="G213" s="14"/>
      <c r="H213" s="106" t="str">
        <f t="shared" si="72"/>
        <v/>
      </c>
      <c r="I213" s="14"/>
      <c r="J213" s="39" t="str">
        <f t="shared" si="73"/>
        <v/>
      </c>
      <c r="K213" s="14"/>
      <c r="M213" s="106" t="str">
        <f t="shared" si="74"/>
        <v/>
      </c>
      <c r="O213" s="127" t="str">
        <f t="shared" si="75"/>
        <v/>
      </c>
      <c r="AC213" s="305" t="str">
        <f t="shared" si="76"/>
        <v/>
      </c>
      <c r="AD213" s="307" t="str">
        <f t="shared" si="77"/>
        <v/>
      </c>
      <c r="AF213" s="314">
        <f t="shared" si="78"/>
        <v>0</v>
      </c>
      <c r="AG213" s="315">
        <f t="shared" si="78"/>
        <v>0</v>
      </c>
      <c r="AH213" s="315">
        <f t="shared" si="78"/>
        <v>0</v>
      </c>
      <c r="AI213" s="315">
        <f t="shared" si="78"/>
        <v>0</v>
      </c>
      <c r="AJ213" s="315">
        <f t="shared" si="78"/>
        <v>0</v>
      </c>
      <c r="AK213" s="315">
        <f t="shared" si="78"/>
        <v>0</v>
      </c>
      <c r="AL213" s="315">
        <f t="shared" si="78"/>
        <v>0</v>
      </c>
      <c r="AM213" s="315">
        <f t="shared" si="78"/>
        <v>0</v>
      </c>
      <c r="AN213" s="315">
        <f t="shared" si="78"/>
        <v>0</v>
      </c>
      <c r="AO213" s="315">
        <f t="shared" si="78"/>
        <v>0</v>
      </c>
      <c r="AP213" s="315">
        <f t="shared" si="78"/>
        <v>0</v>
      </c>
      <c r="AQ213" s="315">
        <f t="shared" si="78"/>
        <v>0</v>
      </c>
      <c r="AR213" s="315">
        <f t="shared" si="78"/>
        <v>0</v>
      </c>
      <c r="AS213" s="315">
        <f t="shared" si="78"/>
        <v>0</v>
      </c>
      <c r="AT213" s="315">
        <f t="shared" si="78"/>
        <v>0</v>
      </c>
      <c r="AU213" s="315">
        <f t="shared" si="78"/>
        <v>0</v>
      </c>
      <c r="AV213" s="315">
        <f t="shared" si="83"/>
        <v>0</v>
      </c>
      <c r="AW213" s="315">
        <f t="shared" si="82"/>
        <v>0</v>
      </c>
      <c r="AX213" s="315">
        <f t="shared" si="82"/>
        <v>0</v>
      </c>
      <c r="AY213" s="315">
        <f t="shared" si="82"/>
        <v>0</v>
      </c>
      <c r="AZ213" s="315">
        <f t="shared" si="82"/>
        <v>0</v>
      </c>
      <c r="BA213" s="315">
        <f t="shared" si="82"/>
        <v>0</v>
      </c>
      <c r="BB213" s="315">
        <f t="shared" si="82"/>
        <v>0</v>
      </c>
      <c r="BC213" s="316">
        <f t="shared" si="82"/>
        <v>0</v>
      </c>
      <c r="BE213" s="39" t="str">
        <f t="shared" si="79"/>
        <v/>
      </c>
      <c r="BF213" s="39" t="str">
        <f t="shared" si="80"/>
        <v/>
      </c>
      <c r="BG213" s="39" t="str">
        <f t="shared" si="81"/>
        <v/>
      </c>
      <c r="BH213" s="315"/>
      <c r="BI213" s="315"/>
      <c r="BJ213" s="315"/>
      <c r="BK213" s="315"/>
      <c r="BL213" s="315"/>
      <c r="BM213" s="315"/>
      <c r="BN213" s="315"/>
      <c r="BO213" s="315"/>
      <c r="BP213" s="315"/>
      <c r="BQ213" s="315"/>
      <c r="BR213" s="315"/>
      <c r="BS213" s="315"/>
      <c r="BT213" s="315"/>
      <c r="BU213" s="315"/>
      <c r="BV213" s="315"/>
      <c r="BW213" s="315"/>
      <c r="BX213" s="315"/>
      <c r="BY213" s="315"/>
      <c r="BZ213" s="315"/>
      <c r="CA213" s="315"/>
      <c r="CB213" s="315"/>
      <c r="CC213" s="315"/>
      <c r="CD213" s="7"/>
    </row>
    <row r="214" spans="1:82" x14ac:dyDescent="0.25">
      <c r="A214" s="14"/>
      <c r="B214" s="460"/>
      <c r="C214" s="461"/>
      <c r="D214" s="461"/>
      <c r="E214" s="462"/>
      <c r="F214" s="463"/>
      <c r="G214" s="14"/>
      <c r="H214" s="106" t="str">
        <f t="shared" si="72"/>
        <v/>
      </c>
      <c r="I214" s="14"/>
      <c r="J214" s="39" t="str">
        <f t="shared" si="73"/>
        <v/>
      </c>
      <c r="K214" s="14"/>
      <c r="M214" s="106" t="str">
        <f t="shared" si="74"/>
        <v/>
      </c>
      <c r="O214" s="127" t="str">
        <f t="shared" si="75"/>
        <v/>
      </c>
      <c r="AC214" s="305" t="str">
        <f t="shared" si="76"/>
        <v/>
      </c>
      <c r="AD214" s="307" t="str">
        <f t="shared" si="77"/>
        <v/>
      </c>
      <c r="AF214" s="314">
        <f t="shared" si="78"/>
        <v>0</v>
      </c>
      <c r="AG214" s="315">
        <f t="shared" si="78"/>
        <v>0</v>
      </c>
      <c r="AH214" s="315">
        <f t="shared" si="78"/>
        <v>0</v>
      </c>
      <c r="AI214" s="315">
        <f t="shared" si="78"/>
        <v>0</v>
      </c>
      <c r="AJ214" s="315">
        <f t="shared" si="78"/>
        <v>0</v>
      </c>
      <c r="AK214" s="315">
        <f t="shared" si="78"/>
        <v>0</v>
      </c>
      <c r="AL214" s="315">
        <f t="shared" si="78"/>
        <v>0</v>
      </c>
      <c r="AM214" s="315">
        <f t="shared" si="78"/>
        <v>0</v>
      </c>
      <c r="AN214" s="315">
        <f t="shared" si="78"/>
        <v>0</v>
      </c>
      <c r="AO214" s="315">
        <f t="shared" si="78"/>
        <v>0</v>
      </c>
      <c r="AP214" s="315">
        <f t="shared" si="78"/>
        <v>0</v>
      </c>
      <c r="AQ214" s="315">
        <f t="shared" si="78"/>
        <v>0</v>
      </c>
      <c r="AR214" s="315">
        <f t="shared" si="78"/>
        <v>0</v>
      </c>
      <c r="AS214" s="315">
        <f t="shared" si="78"/>
        <v>0</v>
      </c>
      <c r="AT214" s="315">
        <f t="shared" si="78"/>
        <v>0</v>
      </c>
      <c r="AU214" s="315">
        <f t="shared" si="78"/>
        <v>0</v>
      </c>
      <c r="AV214" s="315">
        <f t="shared" si="83"/>
        <v>0</v>
      </c>
      <c r="AW214" s="315">
        <f t="shared" si="82"/>
        <v>0</v>
      </c>
      <c r="AX214" s="315">
        <f t="shared" si="82"/>
        <v>0</v>
      </c>
      <c r="AY214" s="315">
        <f t="shared" si="82"/>
        <v>0</v>
      </c>
      <c r="AZ214" s="315">
        <f t="shared" si="82"/>
        <v>0</v>
      </c>
      <c r="BA214" s="315">
        <f t="shared" si="82"/>
        <v>0</v>
      </c>
      <c r="BB214" s="315">
        <f t="shared" si="82"/>
        <v>0</v>
      </c>
      <c r="BC214" s="316">
        <f t="shared" si="82"/>
        <v>0</v>
      </c>
      <c r="BE214" s="39" t="str">
        <f t="shared" si="79"/>
        <v/>
      </c>
      <c r="BF214" s="39" t="str">
        <f t="shared" si="80"/>
        <v/>
      </c>
      <c r="BG214" s="39" t="str">
        <f t="shared" si="81"/>
        <v/>
      </c>
      <c r="BH214" s="315"/>
      <c r="BI214" s="315"/>
      <c r="BJ214" s="315"/>
      <c r="BK214" s="315"/>
      <c r="BL214" s="315"/>
      <c r="BM214" s="315"/>
      <c r="BN214" s="315"/>
      <c r="BO214" s="315"/>
      <c r="BP214" s="315"/>
      <c r="BQ214" s="315"/>
      <c r="BR214" s="315"/>
      <c r="BS214" s="315"/>
      <c r="BT214" s="315"/>
      <c r="BU214" s="315"/>
      <c r="BV214" s="315"/>
      <c r="BW214" s="315"/>
      <c r="BX214" s="315"/>
      <c r="BY214" s="315"/>
      <c r="BZ214" s="315"/>
      <c r="CA214" s="315"/>
      <c r="CB214" s="315"/>
      <c r="CC214" s="315"/>
      <c r="CD214" s="7"/>
    </row>
    <row r="215" spans="1:82" x14ac:dyDescent="0.25">
      <c r="A215" s="14"/>
      <c r="B215" s="460"/>
      <c r="C215" s="461"/>
      <c r="D215" s="461"/>
      <c r="E215" s="462"/>
      <c r="F215" s="463"/>
      <c r="G215" s="14"/>
      <c r="H215" s="106" t="str">
        <f t="shared" si="72"/>
        <v/>
      </c>
      <c r="I215" s="14"/>
      <c r="J215" s="39" t="str">
        <f t="shared" si="73"/>
        <v/>
      </c>
      <c r="K215" s="14"/>
      <c r="M215" s="106" t="str">
        <f t="shared" si="74"/>
        <v/>
      </c>
      <c r="O215" s="127" t="str">
        <f t="shared" si="75"/>
        <v/>
      </c>
      <c r="AC215" s="305" t="str">
        <f t="shared" si="76"/>
        <v/>
      </c>
      <c r="AD215" s="307" t="str">
        <f t="shared" si="77"/>
        <v/>
      </c>
      <c r="AF215" s="314">
        <f t="shared" si="78"/>
        <v>0</v>
      </c>
      <c r="AG215" s="315">
        <f t="shared" si="78"/>
        <v>0</v>
      </c>
      <c r="AH215" s="315">
        <f t="shared" si="78"/>
        <v>0</v>
      </c>
      <c r="AI215" s="315">
        <f t="shared" si="78"/>
        <v>0</v>
      </c>
      <c r="AJ215" s="315">
        <f t="shared" si="78"/>
        <v>0</v>
      </c>
      <c r="AK215" s="315">
        <f t="shared" si="78"/>
        <v>0</v>
      </c>
      <c r="AL215" s="315">
        <f t="shared" si="78"/>
        <v>0</v>
      </c>
      <c r="AM215" s="315">
        <f t="shared" si="78"/>
        <v>0</v>
      </c>
      <c r="AN215" s="315">
        <f t="shared" si="78"/>
        <v>0</v>
      </c>
      <c r="AO215" s="315">
        <f t="shared" si="78"/>
        <v>0</v>
      </c>
      <c r="AP215" s="315">
        <f t="shared" si="78"/>
        <v>0</v>
      </c>
      <c r="AQ215" s="315">
        <f t="shared" si="78"/>
        <v>0</v>
      </c>
      <c r="AR215" s="315">
        <f t="shared" si="78"/>
        <v>0</v>
      </c>
      <c r="AS215" s="315">
        <f t="shared" si="78"/>
        <v>0</v>
      </c>
      <c r="AT215" s="315">
        <f t="shared" si="78"/>
        <v>0</v>
      </c>
      <c r="AU215" s="315">
        <f t="shared" si="78"/>
        <v>0</v>
      </c>
      <c r="AV215" s="315">
        <f t="shared" si="83"/>
        <v>0</v>
      </c>
      <c r="AW215" s="315">
        <f t="shared" si="82"/>
        <v>0</v>
      </c>
      <c r="AX215" s="315">
        <f t="shared" si="82"/>
        <v>0</v>
      </c>
      <c r="AY215" s="315">
        <f t="shared" si="82"/>
        <v>0</v>
      </c>
      <c r="AZ215" s="315">
        <f t="shared" si="82"/>
        <v>0</v>
      </c>
      <c r="BA215" s="315">
        <f t="shared" si="82"/>
        <v>0</v>
      </c>
      <c r="BB215" s="315">
        <f t="shared" si="82"/>
        <v>0</v>
      </c>
      <c r="BC215" s="316">
        <f t="shared" si="82"/>
        <v>0</v>
      </c>
      <c r="BE215" s="39" t="str">
        <f t="shared" si="79"/>
        <v/>
      </c>
      <c r="BF215" s="39" t="str">
        <f t="shared" si="80"/>
        <v/>
      </c>
      <c r="BG215" s="39" t="str">
        <f t="shared" si="81"/>
        <v/>
      </c>
      <c r="BH215" s="315"/>
      <c r="BI215" s="315"/>
      <c r="BJ215" s="315"/>
      <c r="BK215" s="315"/>
      <c r="BL215" s="315"/>
      <c r="BM215" s="315"/>
      <c r="BN215" s="315"/>
      <c r="BO215" s="315"/>
      <c r="BP215" s="315"/>
      <c r="BQ215" s="315"/>
      <c r="BR215" s="315"/>
      <c r="BS215" s="315"/>
      <c r="BT215" s="315"/>
      <c r="BU215" s="315"/>
      <c r="BV215" s="315"/>
      <c r="BW215" s="315"/>
      <c r="BX215" s="315"/>
      <c r="BY215" s="315"/>
      <c r="BZ215" s="315"/>
      <c r="CA215" s="315"/>
      <c r="CB215" s="315"/>
      <c r="CC215" s="315"/>
      <c r="CD215" s="7"/>
    </row>
    <row r="216" spans="1:82" x14ac:dyDescent="0.25">
      <c r="A216" s="14"/>
      <c r="B216" s="460"/>
      <c r="C216" s="461"/>
      <c r="D216" s="461"/>
      <c r="E216" s="462"/>
      <c r="F216" s="463"/>
      <c r="G216" s="14"/>
      <c r="H216" s="106" t="str">
        <f t="shared" si="72"/>
        <v/>
      </c>
      <c r="I216" s="14"/>
      <c r="J216" s="39" t="str">
        <f t="shared" si="73"/>
        <v/>
      </c>
      <c r="K216" s="14"/>
      <c r="M216" s="106" t="str">
        <f t="shared" si="74"/>
        <v/>
      </c>
      <c r="O216" s="127" t="str">
        <f t="shared" si="75"/>
        <v/>
      </c>
      <c r="AC216" s="305" t="str">
        <f t="shared" si="76"/>
        <v/>
      </c>
      <c r="AD216" s="307" t="str">
        <f t="shared" si="77"/>
        <v/>
      </c>
      <c r="AF216" s="314">
        <f t="shared" si="78"/>
        <v>0</v>
      </c>
      <c r="AG216" s="315">
        <f t="shared" si="78"/>
        <v>0</v>
      </c>
      <c r="AH216" s="315">
        <f t="shared" si="78"/>
        <v>0</v>
      </c>
      <c r="AI216" s="315">
        <f t="shared" si="78"/>
        <v>0</v>
      </c>
      <c r="AJ216" s="315">
        <f t="shared" si="78"/>
        <v>0</v>
      </c>
      <c r="AK216" s="315">
        <f t="shared" si="78"/>
        <v>0</v>
      </c>
      <c r="AL216" s="315">
        <f t="shared" si="78"/>
        <v>0</v>
      </c>
      <c r="AM216" s="315">
        <f t="shared" si="78"/>
        <v>0</v>
      </c>
      <c r="AN216" s="315">
        <f t="shared" si="78"/>
        <v>0</v>
      </c>
      <c r="AO216" s="315">
        <f t="shared" si="78"/>
        <v>0</v>
      </c>
      <c r="AP216" s="315">
        <f t="shared" si="78"/>
        <v>0</v>
      </c>
      <c r="AQ216" s="315">
        <f t="shared" si="78"/>
        <v>0</v>
      </c>
      <c r="AR216" s="315">
        <f t="shared" si="78"/>
        <v>0</v>
      </c>
      <c r="AS216" s="315">
        <f t="shared" si="78"/>
        <v>0</v>
      </c>
      <c r="AT216" s="315">
        <f t="shared" si="78"/>
        <v>0</v>
      </c>
      <c r="AU216" s="315">
        <f t="shared" si="78"/>
        <v>0</v>
      </c>
      <c r="AV216" s="315">
        <f t="shared" si="83"/>
        <v>0</v>
      </c>
      <c r="AW216" s="315">
        <f t="shared" si="82"/>
        <v>0</v>
      </c>
      <c r="AX216" s="315">
        <f t="shared" si="82"/>
        <v>0</v>
      </c>
      <c r="AY216" s="315">
        <f t="shared" si="82"/>
        <v>0</v>
      </c>
      <c r="AZ216" s="315">
        <f t="shared" si="82"/>
        <v>0</v>
      </c>
      <c r="BA216" s="315">
        <f t="shared" si="82"/>
        <v>0</v>
      </c>
      <c r="BB216" s="315">
        <f t="shared" si="82"/>
        <v>0</v>
      </c>
      <c r="BC216" s="316">
        <f t="shared" si="82"/>
        <v>0</v>
      </c>
      <c r="BE216" s="39" t="str">
        <f t="shared" si="79"/>
        <v/>
      </c>
      <c r="BF216" s="39" t="str">
        <f t="shared" si="80"/>
        <v/>
      </c>
      <c r="BG216" s="39" t="str">
        <f t="shared" si="81"/>
        <v/>
      </c>
      <c r="BH216" s="315"/>
      <c r="BI216" s="315"/>
      <c r="BJ216" s="315"/>
      <c r="BK216" s="315"/>
      <c r="BL216" s="315"/>
      <c r="BM216" s="315"/>
      <c r="BN216" s="315"/>
      <c r="BO216" s="315"/>
      <c r="BP216" s="315"/>
      <c r="BQ216" s="315"/>
      <c r="BR216" s="315"/>
      <c r="BS216" s="315"/>
      <c r="BT216" s="315"/>
      <c r="BU216" s="315"/>
      <c r="BV216" s="315"/>
      <c r="BW216" s="315"/>
      <c r="BX216" s="315"/>
      <c r="BY216" s="315"/>
      <c r="BZ216" s="315"/>
      <c r="CA216" s="315"/>
      <c r="CB216" s="315"/>
      <c r="CC216" s="315"/>
      <c r="CD216" s="7"/>
    </row>
    <row r="217" spans="1:82" x14ac:dyDescent="0.25">
      <c r="A217" s="14"/>
      <c r="B217" s="460"/>
      <c r="C217" s="461"/>
      <c r="D217" s="461"/>
      <c r="E217" s="462"/>
      <c r="F217" s="463"/>
      <c r="G217" s="14"/>
      <c r="H217" s="106" t="str">
        <f t="shared" si="72"/>
        <v/>
      </c>
      <c r="I217" s="14"/>
      <c r="J217" s="39" t="str">
        <f t="shared" si="73"/>
        <v/>
      </c>
      <c r="K217" s="14"/>
      <c r="M217" s="106" t="str">
        <f t="shared" si="74"/>
        <v/>
      </c>
      <c r="O217" s="127" t="str">
        <f t="shared" si="75"/>
        <v/>
      </c>
      <c r="AC217" s="305" t="str">
        <f t="shared" si="76"/>
        <v/>
      </c>
      <c r="AD217" s="307" t="str">
        <f t="shared" si="77"/>
        <v/>
      </c>
      <c r="AF217" s="314">
        <f t="shared" si="78"/>
        <v>0</v>
      </c>
      <c r="AG217" s="315">
        <f t="shared" si="78"/>
        <v>0</v>
      </c>
      <c r="AH217" s="315">
        <f t="shared" si="78"/>
        <v>0</v>
      </c>
      <c r="AI217" s="315">
        <f t="shared" si="78"/>
        <v>0</v>
      </c>
      <c r="AJ217" s="315">
        <f t="shared" si="78"/>
        <v>0</v>
      </c>
      <c r="AK217" s="315">
        <f t="shared" si="78"/>
        <v>0</v>
      </c>
      <c r="AL217" s="315">
        <f t="shared" si="78"/>
        <v>0</v>
      </c>
      <c r="AM217" s="315">
        <f t="shared" si="78"/>
        <v>0</v>
      </c>
      <c r="AN217" s="315">
        <f t="shared" si="78"/>
        <v>0</v>
      </c>
      <c r="AO217" s="315">
        <f t="shared" si="78"/>
        <v>0</v>
      </c>
      <c r="AP217" s="315">
        <f t="shared" si="78"/>
        <v>0</v>
      </c>
      <c r="AQ217" s="315">
        <f t="shared" si="78"/>
        <v>0</v>
      </c>
      <c r="AR217" s="315">
        <f t="shared" si="78"/>
        <v>0</v>
      </c>
      <c r="AS217" s="315">
        <f t="shared" si="78"/>
        <v>0</v>
      </c>
      <c r="AT217" s="315">
        <f t="shared" si="78"/>
        <v>0</v>
      </c>
      <c r="AU217" s="315">
        <f t="shared" si="78"/>
        <v>0</v>
      </c>
      <c r="AV217" s="315">
        <f t="shared" si="83"/>
        <v>0</v>
      </c>
      <c r="AW217" s="315">
        <f t="shared" si="82"/>
        <v>0</v>
      </c>
      <c r="AX217" s="315">
        <f t="shared" si="82"/>
        <v>0</v>
      </c>
      <c r="AY217" s="315">
        <f t="shared" si="82"/>
        <v>0</v>
      </c>
      <c r="AZ217" s="315">
        <f t="shared" si="82"/>
        <v>0</v>
      </c>
      <c r="BA217" s="315">
        <f t="shared" si="82"/>
        <v>0</v>
      </c>
      <c r="BB217" s="315">
        <f t="shared" si="82"/>
        <v>0</v>
      </c>
      <c r="BC217" s="316">
        <f t="shared" si="82"/>
        <v>0</v>
      </c>
      <c r="BE217" s="39" t="str">
        <f t="shared" si="79"/>
        <v/>
      </c>
      <c r="BF217" s="39" t="str">
        <f t="shared" si="80"/>
        <v/>
      </c>
      <c r="BG217" s="39" t="str">
        <f t="shared" si="81"/>
        <v/>
      </c>
      <c r="BH217" s="315"/>
      <c r="BI217" s="315"/>
      <c r="BJ217" s="315"/>
      <c r="BK217" s="315"/>
      <c r="BL217" s="315"/>
      <c r="BM217" s="315"/>
      <c r="BN217" s="315"/>
      <c r="BO217" s="315"/>
      <c r="BP217" s="315"/>
      <c r="BQ217" s="315"/>
      <c r="BR217" s="315"/>
      <c r="BS217" s="315"/>
      <c r="BT217" s="315"/>
      <c r="BU217" s="315"/>
      <c r="BV217" s="315"/>
      <c r="BW217" s="315"/>
      <c r="BX217" s="315"/>
      <c r="BY217" s="315"/>
      <c r="BZ217" s="315"/>
      <c r="CA217" s="315"/>
      <c r="CB217" s="315"/>
      <c r="CC217" s="315"/>
      <c r="CD217" s="7"/>
    </row>
    <row r="218" spans="1:82" x14ac:dyDescent="0.25">
      <c r="A218" s="14"/>
      <c r="B218" s="460"/>
      <c r="C218" s="461"/>
      <c r="D218" s="461"/>
      <c r="E218" s="462"/>
      <c r="F218" s="463"/>
      <c r="G218" s="14"/>
      <c r="H218" s="106" t="str">
        <f t="shared" si="72"/>
        <v/>
      </c>
      <c r="I218" s="14"/>
      <c r="J218" s="39" t="str">
        <f t="shared" si="73"/>
        <v/>
      </c>
      <c r="K218" s="14"/>
      <c r="M218" s="106" t="str">
        <f t="shared" si="74"/>
        <v/>
      </c>
      <c r="O218" s="127" t="str">
        <f t="shared" si="75"/>
        <v/>
      </c>
      <c r="AC218" s="305" t="str">
        <f t="shared" si="76"/>
        <v/>
      </c>
      <c r="AD218" s="307" t="str">
        <f t="shared" si="77"/>
        <v/>
      </c>
      <c r="AF218" s="314">
        <f t="shared" si="78"/>
        <v>0</v>
      </c>
      <c r="AG218" s="315">
        <f t="shared" si="78"/>
        <v>0</v>
      </c>
      <c r="AH218" s="315">
        <f t="shared" si="78"/>
        <v>0</v>
      </c>
      <c r="AI218" s="315">
        <f t="shared" si="78"/>
        <v>0</v>
      </c>
      <c r="AJ218" s="315">
        <f t="shared" si="78"/>
        <v>0</v>
      </c>
      <c r="AK218" s="315">
        <f t="shared" si="78"/>
        <v>0</v>
      </c>
      <c r="AL218" s="315">
        <f t="shared" si="78"/>
        <v>0</v>
      </c>
      <c r="AM218" s="315">
        <f t="shared" si="78"/>
        <v>0</v>
      </c>
      <c r="AN218" s="315">
        <f t="shared" si="78"/>
        <v>0</v>
      </c>
      <c r="AO218" s="315">
        <f t="shared" si="78"/>
        <v>0</v>
      </c>
      <c r="AP218" s="315">
        <f t="shared" si="78"/>
        <v>0</v>
      </c>
      <c r="AQ218" s="315">
        <f t="shared" si="78"/>
        <v>0</v>
      </c>
      <c r="AR218" s="315">
        <f t="shared" si="78"/>
        <v>0</v>
      </c>
      <c r="AS218" s="315">
        <f t="shared" si="78"/>
        <v>0</v>
      </c>
      <c r="AT218" s="315">
        <f t="shared" si="78"/>
        <v>0</v>
      </c>
      <c r="AU218" s="315">
        <f t="shared" si="78"/>
        <v>0</v>
      </c>
      <c r="AV218" s="315">
        <f t="shared" si="83"/>
        <v>0</v>
      </c>
      <c r="AW218" s="315">
        <f t="shared" si="82"/>
        <v>0</v>
      </c>
      <c r="AX218" s="315">
        <f t="shared" si="82"/>
        <v>0</v>
      </c>
      <c r="AY218" s="315">
        <f t="shared" si="82"/>
        <v>0</v>
      </c>
      <c r="AZ218" s="315">
        <f t="shared" si="82"/>
        <v>0</v>
      </c>
      <c r="BA218" s="315">
        <f t="shared" si="82"/>
        <v>0</v>
      </c>
      <c r="BB218" s="315">
        <f t="shared" si="82"/>
        <v>0</v>
      </c>
      <c r="BC218" s="316">
        <f t="shared" si="82"/>
        <v>0</v>
      </c>
      <c r="BE218" s="39" t="str">
        <f t="shared" si="79"/>
        <v/>
      </c>
      <c r="BF218" s="39" t="str">
        <f t="shared" si="80"/>
        <v/>
      </c>
      <c r="BG218" s="39" t="str">
        <f t="shared" si="81"/>
        <v/>
      </c>
      <c r="BH218" s="315"/>
      <c r="BI218" s="315"/>
      <c r="BJ218" s="315"/>
      <c r="BK218" s="315"/>
      <c r="BL218" s="315"/>
      <c r="BM218" s="315"/>
      <c r="BN218" s="315"/>
      <c r="BO218" s="315"/>
      <c r="BP218" s="315"/>
      <c r="BQ218" s="315"/>
      <c r="BR218" s="315"/>
      <c r="BS218" s="315"/>
      <c r="BT218" s="315"/>
      <c r="BU218" s="315"/>
      <c r="BV218" s="315"/>
      <c r="BW218" s="315"/>
      <c r="BX218" s="315"/>
      <c r="BY218" s="315"/>
      <c r="BZ218" s="315"/>
      <c r="CA218" s="315"/>
      <c r="CB218" s="315"/>
      <c r="CC218" s="315"/>
      <c r="CD218" s="7"/>
    </row>
    <row r="219" spans="1:82" x14ac:dyDescent="0.25">
      <c r="A219" s="14"/>
      <c r="B219" s="460"/>
      <c r="C219" s="461"/>
      <c r="D219" s="461"/>
      <c r="E219" s="462"/>
      <c r="F219" s="463"/>
      <c r="G219" s="14"/>
      <c r="H219" s="106" t="str">
        <f t="shared" si="72"/>
        <v/>
      </c>
      <c r="I219" s="14"/>
      <c r="J219" s="39" t="str">
        <f t="shared" si="73"/>
        <v/>
      </c>
      <c r="K219" s="14"/>
      <c r="M219" s="106" t="str">
        <f t="shared" si="74"/>
        <v/>
      </c>
      <c r="O219" s="127" t="str">
        <f t="shared" si="75"/>
        <v/>
      </c>
      <c r="AC219" s="305" t="str">
        <f t="shared" si="76"/>
        <v/>
      </c>
      <c r="AD219" s="307" t="str">
        <f t="shared" si="77"/>
        <v/>
      </c>
      <c r="AF219" s="314">
        <f t="shared" si="78"/>
        <v>0</v>
      </c>
      <c r="AG219" s="315">
        <f t="shared" si="78"/>
        <v>0</v>
      </c>
      <c r="AH219" s="315">
        <f t="shared" si="78"/>
        <v>0</v>
      </c>
      <c r="AI219" s="315">
        <f t="shared" si="78"/>
        <v>0</v>
      </c>
      <c r="AJ219" s="315">
        <f t="shared" si="78"/>
        <v>0</v>
      </c>
      <c r="AK219" s="315">
        <f t="shared" si="78"/>
        <v>0</v>
      </c>
      <c r="AL219" s="315">
        <f t="shared" si="78"/>
        <v>0</v>
      </c>
      <c r="AM219" s="315">
        <f t="shared" si="78"/>
        <v>0</v>
      </c>
      <c r="AN219" s="315">
        <f t="shared" si="78"/>
        <v>0</v>
      </c>
      <c r="AO219" s="315">
        <f t="shared" si="78"/>
        <v>0</v>
      </c>
      <c r="AP219" s="315">
        <f t="shared" si="78"/>
        <v>0</v>
      </c>
      <c r="AQ219" s="315">
        <f t="shared" si="78"/>
        <v>0</v>
      </c>
      <c r="AR219" s="315">
        <f t="shared" si="78"/>
        <v>0</v>
      </c>
      <c r="AS219" s="315">
        <f t="shared" si="78"/>
        <v>0</v>
      </c>
      <c r="AT219" s="315">
        <f t="shared" si="78"/>
        <v>0</v>
      </c>
      <c r="AU219" s="315">
        <f t="shared" si="78"/>
        <v>0</v>
      </c>
      <c r="AV219" s="315">
        <f t="shared" si="83"/>
        <v>0</v>
      </c>
      <c r="AW219" s="315">
        <f t="shared" si="82"/>
        <v>0</v>
      </c>
      <c r="AX219" s="315">
        <f t="shared" si="82"/>
        <v>0</v>
      </c>
      <c r="AY219" s="315">
        <f t="shared" si="82"/>
        <v>0</v>
      </c>
      <c r="AZ219" s="315">
        <f t="shared" si="82"/>
        <v>0</v>
      </c>
      <c r="BA219" s="315">
        <f t="shared" si="82"/>
        <v>0</v>
      </c>
      <c r="BB219" s="315">
        <f t="shared" si="82"/>
        <v>0</v>
      </c>
      <c r="BC219" s="316">
        <f t="shared" si="82"/>
        <v>0</v>
      </c>
      <c r="BE219" s="39" t="str">
        <f t="shared" si="79"/>
        <v/>
      </c>
      <c r="BF219" s="39" t="str">
        <f t="shared" si="80"/>
        <v/>
      </c>
      <c r="BG219" s="39" t="str">
        <f t="shared" si="81"/>
        <v/>
      </c>
      <c r="BH219" s="315"/>
      <c r="BI219" s="315"/>
      <c r="BJ219" s="315"/>
      <c r="BK219" s="315"/>
      <c r="BL219" s="315"/>
      <c r="BM219" s="315"/>
      <c r="BN219" s="315"/>
      <c r="BO219" s="315"/>
      <c r="BP219" s="315"/>
      <c r="BQ219" s="315"/>
      <c r="BR219" s="315"/>
      <c r="BS219" s="315"/>
      <c r="BT219" s="315"/>
      <c r="BU219" s="315"/>
      <c r="BV219" s="315"/>
      <c r="BW219" s="315"/>
      <c r="BX219" s="315"/>
      <c r="BY219" s="315"/>
      <c r="BZ219" s="315"/>
      <c r="CA219" s="315"/>
      <c r="CB219" s="315"/>
      <c r="CC219" s="315"/>
      <c r="CD219" s="7"/>
    </row>
    <row r="220" spans="1:82" x14ac:dyDescent="0.25">
      <c r="A220" s="14"/>
      <c r="B220" s="460"/>
      <c r="C220" s="461"/>
      <c r="D220" s="461"/>
      <c r="E220" s="462"/>
      <c r="F220" s="463"/>
      <c r="G220" s="14"/>
      <c r="H220" s="106" t="str">
        <f t="shared" si="72"/>
        <v/>
      </c>
      <c r="I220" s="14"/>
      <c r="J220" s="39" t="str">
        <f t="shared" si="73"/>
        <v/>
      </c>
      <c r="K220" s="14"/>
      <c r="M220" s="106" t="str">
        <f t="shared" si="74"/>
        <v/>
      </c>
      <c r="O220" s="127" t="str">
        <f t="shared" si="75"/>
        <v/>
      </c>
      <c r="AC220" s="305" t="str">
        <f t="shared" si="76"/>
        <v/>
      </c>
      <c r="AD220" s="307" t="str">
        <f t="shared" si="77"/>
        <v/>
      </c>
      <c r="AF220" s="314">
        <f t="shared" si="78"/>
        <v>0</v>
      </c>
      <c r="AG220" s="315">
        <f t="shared" si="78"/>
        <v>0</v>
      </c>
      <c r="AH220" s="315">
        <f t="shared" si="78"/>
        <v>0</v>
      </c>
      <c r="AI220" s="315">
        <f t="shared" si="78"/>
        <v>0</v>
      </c>
      <c r="AJ220" s="315">
        <f t="shared" si="78"/>
        <v>0</v>
      </c>
      <c r="AK220" s="315">
        <f t="shared" si="78"/>
        <v>0</v>
      </c>
      <c r="AL220" s="315">
        <f t="shared" si="78"/>
        <v>0</v>
      </c>
      <c r="AM220" s="315">
        <f t="shared" si="78"/>
        <v>0</v>
      </c>
      <c r="AN220" s="315">
        <f t="shared" si="78"/>
        <v>0</v>
      </c>
      <c r="AO220" s="315">
        <f t="shared" si="78"/>
        <v>0</v>
      </c>
      <c r="AP220" s="315">
        <f t="shared" si="78"/>
        <v>0</v>
      </c>
      <c r="AQ220" s="315">
        <f t="shared" si="78"/>
        <v>0</v>
      </c>
      <c r="AR220" s="315">
        <f t="shared" si="78"/>
        <v>0</v>
      </c>
      <c r="AS220" s="315">
        <f t="shared" si="78"/>
        <v>0</v>
      </c>
      <c r="AT220" s="315">
        <f t="shared" si="78"/>
        <v>0</v>
      </c>
      <c r="AU220" s="315">
        <f t="shared" si="78"/>
        <v>0</v>
      </c>
      <c r="AV220" s="315">
        <f t="shared" si="83"/>
        <v>0</v>
      </c>
      <c r="AW220" s="315">
        <f t="shared" si="82"/>
        <v>0</v>
      </c>
      <c r="AX220" s="315">
        <f t="shared" si="82"/>
        <v>0</v>
      </c>
      <c r="AY220" s="315">
        <f t="shared" si="82"/>
        <v>0</v>
      </c>
      <c r="AZ220" s="315">
        <f t="shared" si="82"/>
        <v>0</v>
      </c>
      <c r="BA220" s="315">
        <f t="shared" si="82"/>
        <v>0</v>
      </c>
      <c r="BB220" s="315">
        <f t="shared" si="82"/>
        <v>0</v>
      </c>
      <c r="BC220" s="316">
        <f t="shared" si="82"/>
        <v>0</v>
      </c>
      <c r="BE220" s="39" t="str">
        <f t="shared" si="79"/>
        <v/>
      </c>
      <c r="BF220" s="39" t="str">
        <f t="shared" si="80"/>
        <v/>
      </c>
      <c r="BG220" s="39" t="str">
        <f t="shared" si="81"/>
        <v/>
      </c>
      <c r="BH220" s="315"/>
      <c r="BI220" s="315"/>
      <c r="BJ220" s="315"/>
      <c r="BK220" s="315"/>
      <c r="BL220" s="315"/>
      <c r="BM220" s="315"/>
      <c r="BN220" s="315"/>
      <c r="BO220" s="315"/>
      <c r="BP220" s="315"/>
      <c r="BQ220" s="315"/>
      <c r="BR220" s="315"/>
      <c r="BS220" s="315"/>
      <c r="BT220" s="315"/>
      <c r="BU220" s="315"/>
      <c r="BV220" s="315"/>
      <c r="BW220" s="315"/>
      <c r="BX220" s="315"/>
      <c r="BY220" s="315"/>
      <c r="BZ220" s="315"/>
      <c r="CA220" s="315"/>
      <c r="CB220" s="315"/>
      <c r="CC220" s="315"/>
      <c r="CD220" s="7"/>
    </row>
    <row r="221" spans="1:82" x14ac:dyDescent="0.25">
      <c r="A221" s="14"/>
      <c r="B221" s="460"/>
      <c r="C221" s="461"/>
      <c r="D221" s="461"/>
      <c r="E221" s="462"/>
      <c r="F221" s="463"/>
      <c r="G221" s="14"/>
      <c r="H221" s="106" t="str">
        <f t="shared" si="72"/>
        <v/>
      </c>
      <c r="I221" s="14"/>
      <c r="J221" s="39" t="str">
        <f t="shared" si="73"/>
        <v/>
      </c>
      <c r="K221" s="14"/>
      <c r="M221" s="106" t="str">
        <f t="shared" si="74"/>
        <v/>
      </c>
      <c r="O221" s="127" t="str">
        <f t="shared" si="75"/>
        <v/>
      </c>
      <c r="AC221" s="305" t="str">
        <f t="shared" si="76"/>
        <v/>
      </c>
      <c r="AD221" s="307" t="str">
        <f t="shared" si="77"/>
        <v/>
      </c>
      <c r="AF221" s="314">
        <f t="shared" si="78"/>
        <v>0</v>
      </c>
      <c r="AG221" s="315">
        <f t="shared" si="78"/>
        <v>0</v>
      </c>
      <c r="AH221" s="315">
        <f t="shared" si="78"/>
        <v>0</v>
      </c>
      <c r="AI221" s="315">
        <f t="shared" si="78"/>
        <v>0</v>
      </c>
      <c r="AJ221" s="315">
        <f t="shared" si="78"/>
        <v>0</v>
      </c>
      <c r="AK221" s="315">
        <f t="shared" si="78"/>
        <v>0</v>
      </c>
      <c r="AL221" s="315">
        <f t="shared" si="78"/>
        <v>0</v>
      </c>
      <c r="AM221" s="315">
        <f t="shared" si="78"/>
        <v>0</v>
      </c>
      <c r="AN221" s="315">
        <f t="shared" si="78"/>
        <v>0</v>
      </c>
      <c r="AO221" s="315">
        <f t="shared" si="78"/>
        <v>0</v>
      </c>
      <c r="AP221" s="315">
        <f t="shared" si="78"/>
        <v>0</v>
      </c>
      <c r="AQ221" s="315">
        <f t="shared" si="78"/>
        <v>0</v>
      </c>
      <c r="AR221" s="315">
        <f t="shared" si="78"/>
        <v>0</v>
      </c>
      <c r="AS221" s="315">
        <f t="shared" si="78"/>
        <v>0</v>
      </c>
      <c r="AT221" s="315">
        <f t="shared" si="78"/>
        <v>0</v>
      </c>
      <c r="AU221" s="315">
        <f t="shared" si="78"/>
        <v>0</v>
      </c>
      <c r="AV221" s="315">
        <f t="shared" si="83"/>
        <v>0</v>
      </c>
      <c r="AW221" s="315">
        <f t="shared" si="82"/>
        <v>0</v>
      </c>
      <c r="AX221" s="315">
        <f t="shared" si="82"/>
        <v>0</v>
      </c>
      <c r="AY221" s="315">
        <f t="shared" si="82"/>
        <v>0</v>
      </c>
      <c r="AZ221" s="315">
        <f t="shared" si="82"/>
        <v>0</v>
      </c>
      <c r="BA221" s="315">
        <f t="shared" si="82"/>
        <v>0</v>
      </c>
      <c r="BB221" s="315">
        <f t="shared" si="82"/>
        <v>0</v>
      </c>
      <c r="BC221" s="316">
        <f t="shared" si="82"/>
        <v>0</v>
      </c>
      <c r="BE221" s="39" t="str">
        <f t="shared" si="79"/>
        <v/>
      </c>
      <c r="BF221" s="39" t="str">
        <f t="shared" si="80"/>
        <v/>
      </c>
      <c r="BG221" s="39" t="str">
        <f t="shared" si="81"/>
        <v/>
      </c>
      <c r="BH221" s="315"/>
      <c r="BI221" s="315"/>
      <c r="BJ221" s="315"/>
      <c r="BK221" s="315"/>
      <c r="BL221" s="315"/>
      <c r="BM221" s="315"/>
      <c r="BN221" s="315"/>
      <c r="BO221" s="315"/>
      <c r="BP221" s="315"/>
      <c r="BQ221" s="315"/>
      <c r="BR221" s="315"/>
      <c r="BS221" s="315"/>
      <c r="BT221" s="315"/>
      <c r="BU221" s="315"/>
      <c r="BV221" s="315"/>
      <c r="BW221" s="315"/>
      <c r="BX221" s="315"/>
      <c r="BY221" s="315"/>
      <c r="BZ221" s="315"/>
      <c r="CA221" s="315"/>
      <c r="CB221" s="315"/>
      <c r="CC221" s="315"/>
      <c r="CD221" s="7"/>
    </row>
    <row r="222" spans="1:82" x14ac:dyDescent="0.25">
      <c r="A222" s="14"/>
      <c r="B222" s="460"/>
      <c r="C222" s="461"/>
      <c r="D222" s="461"/>
      <c r="E222" s="462"/>
      <c r="F222" s="463"/>
      <c r="G222" s="14"/>
      <c r="H222" s="106" t="str">
        <f t="shared" si="72"/>
        <v/>
      </c>
      <c r="I222" s="14"/>
      <c r="J222" s="39" t="str">
        <f t="shared" si="73"/>
        <v/>
      </c>
      <c r="K222" s="14"/>
      <c r="M222" s="106" t="str">
        <f t="shared" si="74"/>
        <v/>
      </c>
      <c r="O222" s="127" t="str">
        <f t="shared" si="75"/>
        <v/>
      </c>
      <c r="AC222" s="305" t="str">
        <f t="shared" si="76"/>
        <v/>
      </c>
      <c r="AD222" s="307" t="str">
        <f t="shared" si="77"/>
        <v/>
      </c>
      <c r="AF222" s="314">
        <f t="shared" si="78"/>
        <v>0</v>
      </c>
      <c r="AG222" s="315">
        <f t="shared" si="78"/>
        <v>0</v>
      </c>
      <c r="AH222" s="315">
        <f t="shared" si="78"/>
        <v>0</v>
      </c>
      <c r="AI222" s="315">
        <f t="shared" si="78"/>
        <v>0</v>
      </c>
      <c r="AJ222" s="315">
        <f t="shared" si="78"/>
        <v>0</v>
      </c>
      <c r="AK222" s="315">
        <f t="shared" si="78"/>
        <v>0</v>
      </c>
      <c r="AL222" s="315">
        <f t="shared" si="78"/>
        <v>0</v>
      </c>
      <c r="AM222" s="315">
        <f t="shared" si="78"/>
        <v>0</v>
      </c>
      <c r="AN222" s="315">
        <f t="shared" si="78"/>
        <v>0</v>
      </c>
      <c r="AO222" s="315">
        <f t="shared" si="78"/>
        <v>0</v>
      </c>
      <c r="AP222" s="315">
        <f t="shared" si="78"/>
        <v>0</v>
      </c>
      <c r="AQ222" s="315">
        <f t="shared" si="78"/>
        <v>0</v>
      </c>
      <c r="AR222" s="315">
        <f t="shared" ref="AR222:BC237" si="84">IF(AND(AR$9&gt;=$AC222, AR$10&lt;=$AD222), IF($F222=$M$3, $AD$5, IF($J222="", $AD$4, $J222)), 0)</f>
        <v>0</v>
      </c>
      <c r="AS222" s="315">
        <f t="shared" si="84"/>
        <v>0</v>
      </c>
      <c r="AT222" s="315">
        <f t="shared" si="84"/>
        <v>0</v>
      </c>
      <c r="AU222" s="315">
        <f t="shared" si="84"/>
        <v>0</v>
      </c>
      <c r="AV222" s="315">
        <f t="shared" si="83"/>
        <v>0</v>
      </c>
      <c r="AW222" s="315">
        <f t="shared" si="82"/>
        <v>0</v>
      </c>
      <c r="AX222" s="315">
        <f t="shared" si="82"/>
        <v>0</v>
      </c>
      <c r="AY222" s="315">
        <f t="shared" si="82"/>
        <v>0</v>
      </c>
      <c r="AZ222" s="315">
        <f t="shared" si="82"/>
        <v>0</v>
      </c>
      <c r="BA222" s="315">
        <f t="shared" si="82"/>
        <v>0</v>
      </c>
      <c r="BB222" s="315">
        <f t="shared" si="82"/>
        <v>0</v>
      </c>
      <c r="BC222" s="316">
        <f t="shared" si="82"/>
        <v>0</v>
      </c>
      <c r="BE222" s="39" t="str">
        <f t="shared" si="79"/>
        <v/>
      </c>
      <c r="BF222" s="39" t="str">
        <f t="shared" si="80"/>
        <v/>
      </c>
      <c r="BG222" s="39" t="str">
        <f t="shared" si="81"/>
        <v/>
      </c>
      <c r="BH222" s="315"/>
      <c r="BI222" s="315"/>
      <c r="BJ222" s="315"/>
      <c r="BK222" s="315"/>
      <c r="BL222" s="315"/>
      <c r="BM222" s="315"/>
      <c r="BN222" s="315"/>
      <c r="BO222" s="315"/>
      <c r="BP222" s="315"/>
      <c r="BQ222" s="315"/>
      <c r="BR222" s="315"/>
      <c r="BS222" s="315"/>
      <c r="BT222" s="315"/>
      <c r="BU222" s="315"/>
      <c r="BV222" s="315"/>
      <c r="BW222" s="315"/>
      <c r="BX222" s="315"/>
      <c r="BY222" s="315"/>
      <c r="BZ222" s="315"/>
      <c r="CA222" s="315"/>
      <c r="CB222" s="315"/>
      <c r="CC222" s="315"/>
      <c r="CD222" s="7"/>
    </row>
    <row r="223" spans="1:82" x14ac:dyDescent="0.25">
      <c r="A223" s="14"/>
      <c r="B223" s="460"/>
      <c r="C223" s="461"/>
      <c r="D223" s="461"/>
      <c r="E223" s="462"/>
      <c r="F223" s="463"/>
      <c r="G223" s="14"/>
      <c r="H223" s="106" t="str">
        <f t="shared" si="72"/>
        <v/>
      </c>
      <c r="I223" s="14"/>
      <c r="J223" s="39" t="str">
        <f t="shared" si="73"/>
        <v/>
      </c>
      <c r="K223" s="14"/>
      <c r="M223" s="106" t="str">
        <f t="shared" si="74"/>
        <v/>
      </c>
      <c r="O223" s="127" t="str">
        <f t="shared" si="75"/>
        <v/>
      </c>
      <c r="AC223" s="305" t="str">
        <f t="shared" si="76"/>
        <v/>
      </c>
      <c r="AD223" s="307" t="str">
        <f t="shared" si="77"/>
        <v/>
      </c>
      <c r="AF223" s="314">
        <f t="shared" si="78"/>
        <v>0</v>
      </c>
      <c r="AG223" s="315">
        <f t="shared" ref="AG223:AV238" si="85">IF(AND(AG$9&gt;=$AC223, AG$10&lt;=$AD223), IF($F223=$M$3, $AD$5, IF($J223="", $AD$4, $J223)), 0)</f>
        <v>0</v>
      </c>
      <c r="AH223" s="315">
        <f t="shared" si="85"/>
        <v>0</v>
      </c>
      <c r="AI223" s="315">
        <f t="shared" si="85"/>
        <v>0</v>
      </c>
      <c r="AJ223" s="315">
        <f t="shared" si="85"/>
        <v>0</v>
      </c>
      <c r="AK223" s="315">
        <f t="shared" si="85"/>
        <v>0</v>
      </c>
      <c r="AL223" s="315">
        <f t="shared" si="85"/>
        <v>0</v>
      </c>
      <c r="AM223" s="315">
        <f t="shared" si="85"/>
        <v>0</v>
      </c>
      <c r="AN223" s="315">
        <f t="shared" si="85"/>
        <v>0</v>
      </c>
      <c r="AO223" s="315">
        <f t="shared" si="85"/>
        <v>0</v>
      </c>
      <c r="AP223" s="315">
        <f t="shared" si="85"/>
        <v>0</v>
      </c>
      <c r="AQ223" s="315">
        <f t="shared" si="85"/>
        <v>0</v>
      </c>
      <c r="AR223" s="315">
        <f t="shared" si="84"/>
        <v>0</v>
      </c>
      <c r="AS223" s="315">
        <f t="shared" si="84"/>
        <v>0</v>
      </c>
      <c r="AT223" s="315">
        <f t="shared" si="84"/>
        <v>0</v>
      </c>
      <c r="AU223" s="315">
        <f t="shared" si="84"/>
        <v>0</v>
      </c>
      <c r="AV223" s="315">
        <f t="shared" si="83"/>
        <v>0</v>
      </c>
      <c r="AW223" s="315">
        <f t="shared" si="82"/>
        <v>0</v>
      </c>
      <c r="AX223" s="315">
        <f t="shared" si="82"/>
        <v>0</v>
      </c>
      <c r="AY223" s="315">
        <f t="shared" si="82"/>
        <v>0</v>
      </c>
      <c r="AZ223" s="315">
        <f t="shared" si="82"/>
        <v>0</v>
      </c>
      <c r="BA223" s="315">
        <f t="shared" si="82"/>
        <v>0</v>
      </c>
      <c r="BB223" s="315">
        <f t="shared" si="82"/>
        <v>0</v>
      </c>
      <c r="BC223" s="316">
        <f t="shared" si="82"/>
        <v>0</v>
      </c>
      <c r="BE223" s="39" t="str">
        <f t="shared" si="79"/>
        <v/>
      </c>
      <c r="BF223" s="39" t="str">
        <f t="shared" si="80"/>
        <v/>
      </c>
      <c r="BG223" s="39" t="str">
        <f t="shared" si="81"/>
        <v/>
      </c>
      <c r="BH223" s="315"/>
      <c r="BI223" s="315"/>
      <c r="BJ223" s="315"/>
      <c r="BK223" s="315"/>
      <c r="BL223" s="315"/>
      <c r="BM223" s="315"/>
      <c r="BN223" s="315"/>
      <c r="BO223" s="315"/>
      <c r="BP223" s="315"/>
      <c r="BQ223" s="315"/>
      <c r="BR223" s="315"/>
      <c r="BS223" s="315"/>
      <c r="BT223" s="315"/>
      <c r="BU223" s="315"/>
      <c r="BV223" s="315"/>
      <c r="BW223" s="315"/>
      <c r="BX223" s="315"/>
      <c r="BY223" s="315"/>
      <c r="BZ223" s="315"/>
      <c r="CA223" s="315"/>
      <c r="CB223" s="315"/>
      <c r="CC223" s="315"/>
      <c r="CD223" s="7"/>
    </row>
    <row r="224" spans="1:82" x14ac:dyDescent="0.25">
      <c r="A224" s="14"/>
      <c r="B224" s="460"/>
      <c r="C224" s="461"/>
      <c r="D224" s="461"/>
      <c r="E224" s="462"/>
      <c r="F224" s="463"/>
      <c r="G224" s="14"/>
      <c r="H224" s="106" t="str">
        <f t="shared" si="72"/>
        <v/>
      </c>
      <c r="I224" s="14"/>
      <c r="J224" s="39" t="str">
        <f t="shared" si="73"/>
        <v/>
      </c>
      <c r="K224" s="14"/>
      <c r="M224" s="106" t="str">
        <f t="shared" si="74"/>
        <v/>
      </c>
      <c r="O224" s="127" t="str">
        <f t="shared" si="75"/>
        <v/>
      </c>
      <c r="AC224" s="305" t="str">
        <f t="shared" si="76"/>
        <v/>
      </c>
      <c r="AD224" s="307" t="str">
        <f t="shared" si="77"/>
        <v/>
      </c>
      <c r="AF224" s="314">
        <f t="shared" si="78"/>
        <v>0</v>
      </c>
      <c r="AG224" s="315">
        <f t="shared" si="85"/>
        <v>0</v>
      </c>
      <c r="AH224" s="315">
        <f t="shared" si="85"/>
        <v>0</v>
      </c>
      <c r="AI224" s="315">
        <f t="shared" si="85"/>
        <v>0</v>
      </c>
      <c r="AJ224" s="315">
        <f t="shared" si="85"/>
        <v>0</v>
      </c>
      <c r="AK224" s="315">
        <f t="shared" si="85"/>
        <v>0</v>
      </c>
      <c r="AL224" s="315">
        <f t="shared" si="85"/>
        <v>0</v>
      </c>
      <c r="AM224" s="315">
        <f t="shared" si="85"/>
        <v>0</v>
      </c>
      <c r="AN224" s="315">
        <f t="shared" si="85"/>
        <v>0</v>
      </c>
      <c r="AO224" s="315">
        <f t="shared" si="85"/>
        <v>0</v>
      </c>
      <c r="AP224" s="315">
        <f t="shared" si="85"/>
        <v>0</v>
      </c>
      <c r="AQ224" s="315">
        <f t="shared" si="85"/>
        <v>0</v>
      </c>
      <c r="AR224" s="315">
        <f t="shared" si="84"/>
        <v>0</v>
      </c>
      <c r="AS224" s="315">
        <f t="shared" si="84"/>
        <v>0</v>
      </c>
      <c r="AT224" s="315">
        <f t="shared" si="84"/>
        <v>0</v>
      </c>
      <c r="AU224" s="315">
        <f t="shared" si="84"/>
        <v>0</v>
      </c>
      <c r="AV224" s="315">
        <f t="shared" si="83"/>
        <v>0</v>
      </c>
      <c r="AW224" s="315">
        <f t="shared" si="82"/>
        <v>0</v>
      </c>
      <c r="AX224" s="315">
        <f t="shared" si="82"/>
        <v>0</v>
      </c>
      <c r="AY224" s="315">
        <f t="shared" si="82"/>
        <v>0</v>
      </c>
      <c r="AZ224" s="315">
        <f t="shared" si="82"/>
        <v>0</v>
      </c>
      <c r="BA224" s="315">
        <f t="shared" si="82"/>
        <v>0</v>
      </c>
      <c r="BB224" s="315">
        <f t="shared" si="82"/>
        <v>0</v>
      </c>
      <c r="BC224" s="316">
        <f t="shared" si="82"/>
        <v>0</v>
      </c>
      <c r="BE224" s="39" t="str">
        <f t="shared" si="79"/>
        <v/>
      </c>
      <c r="BF224" s="39" t="str">
        <f t="shared" si="80"/>
        <v/>
      </c>
      <c r="BG224" s="39" t="str">
        <f t="shared" si="81"/>
        <v/>
      </c>
      <c r="BH224" s="315"/>
      <c r="BI224" s="315"/>
      <c r="BJ224" s="315"/>
      <c r="BK224" s="315"/>
      <c r="BL224" s="315"/>
      <c r="BM224" s="315"/>
      <c r="BN224" s="315"/>
      <c r="BO224" s="315"/>
      <c r="BP224" s="315"/>
      <c r="BQ224" s="315"/>
      <c r="BR224" s="315"/>
      <c r="BS224" s="315"/>
      <c r="BT224" s="315"/>
      <c r="BU224" s="315"/>
      <c r="BV224" s="315"/>
      <c r="BW224" s="315"/>
      <c r="BX224" s="315"/>
      <c r="BY224" s="315"/>
      <c r="BZ224" s="315"/>
      <c r="CA224" s="315"/>
      <c r="CB224" s="315"/>
      <c r="CC224" s="315"/>
      <c r="CD224" s="7"/>
    </row>
    <row r="225" spans="1:82" x14ac:dyDescent="0.25">
      <c r="A225" s="14"/>
      <c r="B225" s="460"/>
      <c r="C225" s="461"/>
      <c r="D225" s="461"/>
      <c r="E225" s="462"/>
      <c r="F225" s="463"/>
      <c r="G225" s="14"/>
      <c r="H225" s="106" t="str">
        <f t="shared" si="72"/>
        <v/>
      </c>
      <c r="I225" s="14"/>
      <c r="J225" s="39" t="str">
        <f t="shared" si="73"/>
        <v/>
      </c>
      <c r="K225" s="14"/>
      <c r="M225" s="106" t="str">
        <f t="shared" si="74"/>
        <v/>
      </c>
      <c r="O225" s="127" t="str">
        <f t="shared" si="75"/>
        <v/>
      </c>
      <c r="AC225" s="305" t="str">
        <f t="shared" si="76"/>
        <v/>
      </c>
      <c r="AD225" s="307" t="str">
        <f t="shared" si="77"/>
        <v/>
      </c>
      <c r="AF225" s="314">
        <f t="shared" si="78"/>
        <v>0</v>
      </c>
      <c r="AG225" s="315">
        <f t="shared" si="85"/>
        <v>0</v>
      </c>
      <c r="AH225" s="315">
        <f t="shared" si="85"/>
        <v>0</v>
      </c>
      <c r="AI225" s="315">
        <f t="shared" si="85"/>
        <v>0</v>
      </c>
      <c r="AJ225" s="315">
        <f t="shared" si="85"/>
        <v>0</v>
      </c>
      <c r="AK225" s="315">
        <f t="shared" si="85"/>
        <v>0</v>
      </c>
      <c r="AL225" s="315">
        <f t="shared" si="85"/>
        <v>0</v>
      </c>
      <c r="AM225" s="315">
        <f t="shared" si="85"/>
        <v>0</v>
      </c>
      <c r="AN225" s="315">
        <f t="shared" si="85"/>
        <v>0</v>
      </c>
      <c r="AO225" s="315">
        <f t="shared" si="85"/>
        <v>0</v>
      </c>
      <c r="AP225" s="315">
        <f t="shared" si="85"/>
        <v>0</v>
      </c>
      <c r="AQ225" s="315">
        <f t="shared" si="85"/>
        <v>0</v>
      </c>
      <c r="AR225" s="315">
        <f t="shared" si="84"/>
        <v>0</v>
      </c>
      <c r="AS225" s="315">
        <f t="shared" si="84"/>
        <v>0</v>
      </c>
      <c r="AT225" s="315">
        <f t="shared" si="84"/>
        <v>0</v>
      </c>
      <c r="AU225" s="315">
        <f t="shared" si="84"/>
        <v>0</v>
      </c>
      <c r="AV225" s="315">
        <f t="shared" si="83"/>
        <v>0</v>
      </c>
      <c r="AW225" s="315">
        <f t="shared" si="83"/>
        <v>0</v>
      </c>
      <c r="AX225" s="315">
        <f t="shared" si="83"/>
        <v>0</v>
      </c>
      <c r="AY225" s="315">
        <f t="shared" si="83"/>
        <v>0</v>
      </c>
      <c r="AZ225" s="315">
        <f t="shared" si="83"/>
        <v>0</v>
      </c>
      <c r="BA225" s="315">
        <f t="shared" si="83"/>
        <v>0</v>
      </c>
      <c r="BB225" s="315">
        <f t="shared" si="83"/>
        <v>0</v>
      </c>
      <c r="BC225" s="316">
        <f t="shared" si="83"/>
        <v>0</v>
      </c>
      <c r="BE225" s="39" t="str">
        <f t="shared" si="79"/>
        <v/>
      </c>
      <c r="BF225" s="39" t="str">
        <f t="shared" si="80"/>
        <v/>
      </c>
      <c r="BG225" s="39" t="str">
        <f t="shared" si="81"/>
        <v/>
      </c>
      <c r="BH225" s="315"/>
      <c r="BI225" s="315"/>
      <c r="BJ225" s="315"/>
      <c r="BK225" s="315"/>
      <c r="BL225" s="315"/>
      <c r="BM225" s="315"/>
      <c r="BN225" s="315"/>
      <c r="BO225" s="315"/>
      <c r="BP225" s="315"/>
      <c r="BQ225" s="315"/>
      <c r="BR225" s="315"/>
      <c r="BS225" s="315"/>
      <c r="BT225" s="315"/>
      <c r="BU225" s="315"/>
      <c r="BV225" s="315"/>
      <c r="BW225" s="315"/>
      <c r="BX225" s="315"/>
      <c r="BY225" s="315"/>
      <c r="BZ225" s="315"/>
      <c r="CA225" s="315"/>
      <c r="CB225" s="315"/>
      <c r="CC225" s="315"/>
      <c r="CD225" s="7"/>
    </row>
    <row r="226" spans="1:82" x14ac:dyDescent="0.25">
      <c r="A226" s="14"/>
      <c r="B226" s="460"/>
      <c r="C226" s="461"/>
      <c r="D226" s="461"/>
      <c r="E226" s="462"/>
      <c r="F226" s="463"/>
      <c r="G226" s="14"/>
      <c r="H226" s="106" t="str">
        <f t="shared" si="72"/>
        <v/>
      </c>
      <c r="I226" s="14"/>
      <c r="J226" s="39" t="str">
        <f t="shared" si="73"/>
        <v/>
      </c>
      <c r="K226" s="14"/>
      <c r="M226" s="106" t="str">
        <f t="shared" si="74"/>
        <v/>
      </c>
      <c r="O226" s="127" t="str">
        <f t="shared" si="75"/>
        <v/>
      </c>
      <c r="AC226" s="305" t="str">
        <f t="shared" si="76"/>
        <v/>
      </c>
      <c r="AD226" s="307" t="str">
        <f t="shared" si="77"/>
        <v/>
      </c>
      <c r="AF226" s="314">
        <f t="shared" si="78"/>
        <v>0</v>
      </c>
      <c r="AG226" s="315">
        <f t="shared" si="85"/>
        <v>0</v>
      </c>
      <c r="AH226" s="315">
        <f t="shared" si="85"/>
        <v>0</v>
      </c>
      <c r="AI226" s="315">
        <f t="shared" si="85"/>
        <v>0</v>
      </c>
      <c r="AJ226" s="315">
        <f t="shared" si="85"/>
        <v>0</v>
      </c>
      <c r="AK226" s="315">
        <f t="shared" si="85"/>
        <v>0</v>
      </c>
      <c r="AL226" s="315">
        <f t="shared" si="85"/>
        <v>0</v>
      </c>
      <c r="AM226" s="315">
        <f t="shared" si="85"/>
        <v>0</v>
      </c>
      <c r="AN226" s="315">
        <f t="shared" si="85"/>
        <v>0</v>
      </c>
      <c r="AO226" s="315">
        <f t="shared" si="85"/>
        <v>0</v>
      </c>
      <c r="AP226" s="315">
        <f t="shared" si="85"/>
        <v>0</v>
      </c>
      <c r="AQ226" s="315">
        <f t="shared" si="85"/>
        <v>0</v>
      </c>
      <c r="AR226" s="315">
        <f t="shared" si="84"/>
        <v>0</v>
      </c>
      <c r="AS226" s="315">
        <f t="shared" si="84"/>
        <v>0</v>
      </c>
      <c r="AT226" s="315">
        <f t="shared" si="84"/>
        <v>0</v>
      </c>
      <c r="AU226" s="315">
        <f t="shared" si="84"/>
        <v>0</v>
      </c>
      <c r="AV226" s="315">
        <f t="shared" si="84"/>
        <v>0</v>
      </c>
      <c r="AW226" s="315">
        <f t="shared" si="84"/>
        <v>0</v>
      </c>
      <c r="AX226" s="315">
        <f t="shared" si="84"/>
        <v>0</v>
      </c>
      <c r="AY226" s="315">
        <f t="shared" si="84"/>
        <v>0</v>
      </c>
      <c r="AZ226" s="315">
        <f t="shared" si="84"/>
        <v>0</v>
      </c>
      <c r="BA226" s="315">
        <f t="shared" si="84"/>
        <v>0</v>
      </c>
      <c r="BB226" s="315">
        <f t="shared" si="84"/>
        <v>0</v>
      </c>
      <c r="BC226" s="316">
        <f t="shared" si="84"/>
        <v>0</v>
      </c>
      <c r="BE226" s="39" t="str">
        <f t="shared" si="79"/>
        <v/>
      </c>
      <c r="BF226" s="39" t="str">
        <f t="shared" si="80"/>
        <v/>
      </c>
      <c r="BG226" s="39" t="str">
        <f t="shared" si="81"/>
        <v/>
      </c>
      <c r="BH226" s="315"/>
      <c r="BI226" s="315"/>
      <c r="BJ226" s="315"/>
      <c r="BK226" s="315"/>
      <c r="BL226" s="315"/>
      <c r="BM226" s="315"/>
      <c r="BN226" s="315"/>
      <c r="BO226" s="315"/>
      <c r="BP226" s="315"/>
      <c r="BQ226" s="315"/>
      <c r="BR226" s="315"/>
      <c r="BS226" s="315"/>
      <c r="BT226" s="315"/>
      <c r="BU226" s="315"/>
      <c r="BV226" s="315"/>
      <c r="BW226" s="315"/>
      <c r="BX226" s="315"/>
      <c r="BY226" s="315"/>
      <c r="BZ226" s="315"/>
      <c r="CA226" s="315"/>
      <c r="CB226" s="315"/>
      <c r="CC226" s="315"/>
      <c r="CD226" s="7"/>
    </row>
    <row r="227" spans="1:82" x14ac:dyDescent="0.25">
      <c r="A227" s="14"/>
      <c r="B227" s="460"/>
      <c r="C227" s="461"/>
      <c r="D227" s="461"/>
      <c r="E227" s="462"/>
      <c r="F227" s="463"/>
      <c r="G227" s="14"/>
      <c r="H227" s="106" t="str">
        <f t="shared" si="72"/>
        <v/>
      </c>
      <c r="I227" s="14"/>
      <c r="J227" s="39" t="str">
        <f t="shared" si="73"/>
        <v/>
      </c>
      <c r="K227" s="14"/>
      <c r="M227" s="106" t="str">
        <f t="shared" si="74"/>
        <v/>
      </c>
      <c r="O227" s="127" t="str">
        <f t="shared" si="75"/>
        <v/>
      </c>
      <c r="AC227" s="305" t="str">
        <f t="shared" si="76"/>
        <v/>
      </c>
      <c r="AD227" s="307" t="str">
        <f t="shared" si="77"/>
        <v/>
      </c>
      <c r="AF227" s="314">
        <f t="shared" si="78"/>
        <v>0</v>
      </c>
      <c r="AG227" s="315">
        <f t="shared" si="85"/>
        <v>0</v>
      </c>
      <c r="AH227" s="315">
        <f t="shared" si="85"/>
        <v>0</v>
      </c>
      <c r="AI227" s="315">
        <f t="shared" si="85"/>
        <v>0</v>
      </c>
      <c r="AJ227" s="315">
        <f t="shared" si="85"/>
        <v>0</v>
      </c>
      <c r="AK227" s="315">
        <f t="shared" si="85"/>
        <v>0</v>
      </c>
      <c r="AL227" s="315">
        <f t="shared" si="85"/>
        <v>0</v>
      </c>
      <c r="AM227" s="315">
        <f t="shared" si="85"/>
        <v>0</v>
      </c>
      <c r="AN227" s="315">
        <f t="shared" si="85"/>
        <v>0</v>
      </c>
      <c r="AO227" s="315">
        <f t="shared" si="85"/>
        <v>0</v>
      </c>
      <c r="AP227" s="315">
        <f t="shared" si="85"/>
        <v>0</v>
      </c>
      <c r="AQ227" s="315">
        <f t="shared" si="85"/>
        <v>0</v>
      </c>
      <c r="AR227" s="315">
        <f t="shared" si="84"/>
        <v>0</v>
      </c>
      <c r="AS227" s="315">
        <f t="shared" si="84"/>
        <v>0</v>
      </c>
      <c r="AT227" s="315">
        <f t="shared" si="84"/>
        <v>0</v>
      </c>
      <c r="AU227" s="315">
        <f t="shared" si="84"/>
        <v>0</v>
      </c>
      <c r="AV227" s="315">
        <f t="shared" si="84"/>
        <v>0</v>
      </c>
      <c r="AW227" s="315">
        <f t="shared" si="84"/>
        <v>0</v>
      </c>
      <c r="AX227" s="315">
        <f t="shared" si="84"/>
        <v>0</v>
      </c>
      <c r="AY227" s="315">
        <f t="shared" si="84"/>
        <v>0</v>
      </c>
      <c r="AZ227" s="315">
        <f t="shared" si="84"/>
        <v>0</v>
      </c>
      <c r="BA227" s="315">
        <f t="shared" si="84"/>
        <v>0</v>
      </c>
      <c r="BB227" s="315">
        <f t="shared" si="84"/>
        <v>0</v>
      </c>
      <c r="BC227" s="316">
        <f t="shared" si="84"/>
        <v>0</v>
      </c>
      <c r="BE227" s="39" t="str">
        <f t="shared" si="79"/>
        <v/>
      </c>
      <c r="BF227" s="39" t="str">
        <f t="shared" si="80"/>
        <v/>
      </c>
      <c r="BG227" s="39" t="str">
        <f t="shared" si="81"/>
        <v/>
      </c>
      <c r="BH227" s="315"/>
      <c r="BI227" s="315"/>
      <c r="BJ227" s="315"/>
      <c r="BK227" s="315"/>
      <c r="BL227" s="315"/>
      <c r="BM227" s="315"/>
      <c r="BN227" s="315"/>
      <c r="BO227" s="315"/>
      <c r="BP227" s="315"/>
      <c r="BQ227" s="315"/>
      <c r="BR227" s="315"/>
      <c r="BS227" s="315"/>
      <c r="BT227" s="315"/>
      <c r="BU227" s="315"/>
      <c r="BV227" s="315"/>
      <c r="BW227" s="315"/>
      <c r="BX227" s="315"/>
      <c r="BY227" s="315"/>
      <c r="BZ227" s="315"/>
      <c r="CA227" s="315"/>
      <c r="CB227" s="315"/>
      <c r="CC227" s="315"/>
      <c r="CD227" s="7"/>
    </row>
    <row r="228" spans="1:82" x14ac:dyDescent="0.25">
      <c r="A228" s="14"/>
      <c r="B228" s="460"/>
      <c r="C228" s="461"/>
      <c r="D228" s="461"/>
      <c r="E228" s="462"/>
      <c r="F228" s="463"/>
      <c r="G228" s="14"/>
      <c r="H228" s="106" t="str">
        <f t="shared" si="72"/>
        <v/>
      </c>
      <c r="I228" s="14"/>
      <c r="J228" s="39" t="str">
        <f t="shared" si="73"/>
        <v/>
      </c>
      <c r="K228" s="14"/>
      <c r="M228" s="106" t="str">
        <f t="shared" si="74"/>
        <v/>
      </c>
      <c r="O228" s="127" t="str">
        <f t="shared" si="75"/>
        <v/>
      </c>
      <c r="AC228" s="305" t="str">
        <f t="shared" si="76"/>
        <v/>
      </c>
      <c r="AD228" s="307" t="str">
        <f t="shared" si="77"/>
        <v/>
      </c>
      <c r="AF228" s="314">
        <f t="shared" si="78"/>
        <v>0</v>
      </c>
      <c r="AG228" s="315">
        <f t="shared" si="85"/>
        <v>0</v>
      </c>
      <c r="AH228" s="315">
        <f t="shared" si="85"/>
        <v>0</v>
      </c>
      <c r="AI228" s="315">
        <f t="shared" si="85"/>
        <v>0</v>
      </c>
      <c r="AJ228" s="315">
        <f t="shared" si="85"/>
        <v>0</v>
      </c>
      <c r="AK228" s="315">
        <f t="shared" si="85"/>
        <v>0</v>
      </c>
      <c r="AL228" s="315">
        <f t="shared" si="85"/>
        <v>0</v>
      </c>
      <c r="AM228" s="315">
        <f t="shared" si="85"/>
        <v>0</v>
      </c>
      <c r="AN228" s="315">
        <f t="shared" si="85"/>
        <v>0</v>
      </c>
      <c r="AO228" s="315">
        <f t="shared" si="85"/>
        <v>0</v>
      </c>
      <c r="AP228" s="315">
        <f t="shared" si="85"/>
        <v>0</v>
      </c>
      <c r="AQ228" s="315">
        <f t="shared" si="85"/>
        <v>0</v>
      </c>
      <c r="AR228" s="315">
        <f t="shared" si="84"/>
        <v>0</v>
      </c>
      <c r="AS228" s="315">
        <f t="shared" si="84"/>
        <v>0</v>
      </c>
      <c r="AT228" s="315">
        <f t="shared" si="84"/>
        <v>0</v>
      </c>
      <c r="AU228" s="315">
        <f t="shared" si="84"/>
        <v>0</v>
      </c>
      <c r="AV228" s="315">
        <f t="shared" si="84"/>
        <v>0</v>
      </c>
      <c r="AW228" s="315">
        <f t="shared" si="84"/>
        <v>0</v>
      </c>
      <c r="AX228" s="315">
        <f t="shared" si="84"/>
        <v>0</v>
      </c>
      <c r="AY228" s="315">
        <f t="shared" si="84"/>
        <v>0</v>
      </c>
      <c r="AZ228" s="315">
        <f t="shared" si="84"/>
        <v>0</v>
      </c>
      <c r="BA228" s="315">
        <f t="shared" si="84"/>
        <v>0</v>
      </c>
      <c r="BB228" s="315">
        <f t="shared" si="84"/>
        <v>0</v>
      </c>
      <c r="BC228" s="316">
        <f t="shared" si="84"/>
        <v>0</v>
      </c>
      <c r="BE228" s="39" t="str">
        <f t="shared" si="79"/>
        <v/>
      </c>
      <c r="BF228" s="39" t="str">
        <f t="shared" si="80"/>
        <v/>
      </c>
      <c r="BG228" s="39" t="str">
        <f t="shared" si="81"/>
        <v/>
      </c>
      <c r="BH228" s="315"/>
      <c r="BI228" s="315"/>
      <c r="BJ228" s="315"/>
      <c r="BK228" s="315"/>
      <c r="BL228" s="315"/>
      <c r="BM228" s="315"/>
      <c r="BN228" s="315"/>
      <c r="BO228" s="315"/>
      <c r="BP228" s="315"/>
      <c r="BQ228" s="315"/>
      <c r="BR228" s="315"/>
      <c r="BS228" s="315"/>
      <c r="BT228" s="315"/>
      <c r="BU228" s="315"/>
      <c r="BV228" s="315"/>
      <c r="BW228" s="315"/>
      <c r="BX228" s="315"/>
      <c r="BY228" s="315"/>
      <c r="BZ228" s="315"/>
      <c r="CA228" s="315"/>
      <c r="CB228" s="315"/>
      <c r="CC228" s="315"/>
      <c r="CD228" s="7"/>
    </row>
    <row r="229" spans="1:82" x14ac:dyDescent="0.25">
      <c r="A229" s="14"/>
      <c r="B229" s="460"/>
      <c r="C229" s="461"/>
      <c r="D229" s="461"/>
      <c r="E229" s="462"/>
      <c r="F229" s="463"/>
      <c r="G229" s="14"/>
      <c r="H229" s="106" t="str">
        <f t="shared" si="72"/>
        <v/>
      </c>
      <c r="I229" s="14"/>
      <c r="J229" s="39" t="str">
        <f t="shared" si="73"/>
        <v/>
      </c>
      <c r="K229" s="14"/>
      <c r="M229" s="106" t="str">
        <f t="shared" si="74"/>
        <v/>
      </c>
      <c r="O229" s="127" t="str">
        <f t="shared" si="75"/>
        <v/>
      </c>
      <c r="AC229" s="305" t="str">
        <f t="shared" si="76"/>
        <v/>
      </c>
      <c r="AD229" s="307" t="str">
        <f t="shared" si="77"/>
        <v/>
      </c>
      <c r="AF229" s="314">
        <f t="shared" si="78"/>
        <v>0</v>
      </c>
      <c r="AG229" s="315">
        <f t="shared" si="85"/>
        <v>0</v>
      </c>
      <c r="AH229" s="315">
        <f t="shared" si="85"/>
        <v>0</v>
      </c>
      <c r="AI229" s="315">
        <f t="shared" si="85"/>
        <v>0</v>
      </c>
      <c r="AJ229" s="315">
        <f t="shared" si="85"/>
        <v>0</v>
      </c>
      <c r="AK229" s="315">
        <f t="shared" si="85"/>
        <v>0</v>
      </c>
      <c r="AL229" s="315">
        <f t="shared" si="85"/>
        <v>0</v>
      </c>
      <c r="AM229" s="315">
        <f t="shared" si="85"/>
        <v>0</v>
      </c>
      <c r="AN229" s="315">
        <f t="shared" si="85"/>
        <v>0</v>
      </c>
      <c r="AO229" s="315">
        <f t="shared" si="85"/>
        <v>0</v>
      </c>
      <c r="AP229" s="315">
        <f t="shared" si="85"/>
        <v>0</v>
      </c>
      <c r="AQ229" s="315">
        <f t="shared" si="85"/>
        <v>0</v>
      </c>
      <c r="AR229" s="315">
        <f t="shared" si="84"/>
        <v>0</v>
      </c>
      <c r="AS229" s="315">
        <f t="shared" si="84"/>
        <v>0</v>
      </c>
      <c r="AT229" s="315">
        <f t="shared" si="84"/>
        <v>0</v>
      </c>
      <c r="AU229" s="315">
        <f t="shared" si="84"/>
        <v>0</v>
      </c>
      <c r="AV229" s="315">
        <f t="shared" si="84"/>
        <v>0</v>
      </c>
      <c r="AW229" s="315">
        <f t="shared" si="84"/>
        <v>0</v>
      </c>
      <c r="AX229" s="315">
        <f t="shared" si="84"/>
        <v>0</v>
      </c>
      <c r="AY229" s="315">
        <f t="shared" si="84"/>
        <v>0</v>
      </c>
      <c r="AZ229" s="315">
        <f t="shared" si="84"/>
        <v>0</v>
      </c>
      <c r="BA229" s="315">
        <f t="shared" si="84"/>
        <v>0</v>
      </c>
      <c r="BB229" s="315">
        <f t="shared" si="84"/>
        <v>0</v>
      </c>
      <c r="BC229" s="316">
        <f t="shared" si="84"/>
        <v>0</v>
      </c>
      <c r="BE229" s="39" t="str">
        <f t="shared" si="79"/>
        <v/>
      </c>
      <c r="BF229" s="39" t="str">
        <f t="shared" si="80"/>
        <v/>
      </c>
      <c r="BG229" s="39" t="str">
        <f t="shared" si="81"/>
        <v/>
      </c>
      <c r="BH229" s="315"/>
      <c r="BI229" s="315"/>
      <c r="BJ229" s="315"/>
      <c r="BK229" s="315"/>
      <c r="BL229" s="315"/>
      <c r="BM229" s="315"/>
      <c r="BN229" s="315"/>
      <c r="BO229" s="315"/>
      <c r="BP229" s="315"/>
      <c r="BQ229" s="315"/>
      <c r="BR229" s="315"/>
      <c r="BS229" s="315"/>
      <c r="BT229" s="315"/>
      <c r="BU229" s="315"/>
      <c r="BV229" s="315"/>
      <c r="BW229" s="315"/>
      <c r="BX229" s="315"/>
      <c r="BY229" s="315"/>
      <c r="BZ229" s="315"/>
      <c r="CA229" s="315"/>
      <c r="CB229" s="315"/>
      <c r="CC229" s="315"/>
      <c r="CD229" s="7"/>
    </row>
    <row r="230" spans="1:82" x14ac:dyDescent="0.25">
      <c r="A230" s="14"/>
      <c r="B230" s="460"/>
      <c r="C230" s="461"/>
      <c r="D230" s="461"/>
      <c r="E230" s="462"/>
      <c r="F230" s="463"/>
      <c r="G230" s="14"/>
      <c r="H230" s="106" t="str">
        <f t="shared" si="72"/>
        <v/>
      </c>
      <c r="I230" s="14"/>
      <c r="J230" s="39" t="str">
        <f t="shared" si="73"/>
        <v/>
      </c>
      <c r="K230" s="14"/>
      <c r="M230" s="106" t="str">
        <f t="shared" si="74"/>
        <v/>
      </c>
      <c r="O230" s="127" t="str">
        <f t="shared" si="75"/>
        <v/>
      </c>
      <c r="AC230" s="305" t="str">
        <f t="shared" si="76"/>
        <v/>
      </c>
      <c r="AD230" s="307" t="str">
        <f t="shared" si="77"/>
        <v/>
      </c>
      <c r="AF230" s="314">
        <f t="shared" si="78"/>
        <v>0</v>
      </c>
      <c r="AG230" s="315">
        <f t="shared" si="85"/>
        <v>0</v>
      </c>
      <c r="AH230" s="315">
        <f t="shared" si="85"/>
        <v>0</v>
      </c>
      <c r="AI230" s="315">
        <f t="shared" si="85"/>
        <v>0</v>
      </c>
      <c r="AJ230" s="315">
        <f t="shared" si="85"/>
        <v>0</v>
      </c>
      <c r="AK230" s="315">
        <f t="shared" si="85"/>
        <v>0</v>
      </c>
      <c r="AL230" s="315">
        <f t="shared" si="85"/>
        <v>0</v>
      </c>
      <c r="AM230" s="315">
        <f t="shared" si="85"/>
        <v>0</v>
      </c>
      <c r="AN230" s="315">
        <f t="shared" si="85"/>
        <v>0</v>
      </c>
      <c r="AO230" s="315">
        <f t="shared" si="85"/>
        <v>0</v>
      </c>
      <c r="AP230" s="315">
        <f t="shared" si="85"/>
        <v>0</v>
      </c>
      <c r="AQ230" s="315">
        <f t="shared" si="85"/>
        <v>0</v>
      </c>
      <c r="AR230" s="315">
        <f t="shared" si="84"/>
        <v>0</v>
      </c>
      <c r="AS230" s="315">
        <f t="shared" si="84"/>
        <v>0</v>
      </c>
      <c r="AT230" s="315">
        <f t="shared" si="84"/>
        <v>0</v>
      </c>
      <c r="AU230" s="315">
        <f t="shared" si="84"/>
        <v>0</v>
      </c>
      <c r="AV230" s="315">
        <f t="shared" si="84"/>
        <v>0</v>
      </c>
      <c r="AW230" s="315">
        <f t="shared" si="84"/>
        <v>0</v>
      </c>
      <c r="AX230" s="315">
        <f t="shared" si="84"/>
        <v>0</v>
      </c>
      <c r="AY230" s="315">
        <f t="shared" si="84"/>
        <v>0</v>
      </c>
      <c r="AZ230" s="315">
        <f t="shared" si="84"/>
        <v>0</v>
      </c>
      <c r="BA230" s="315">
        <f t="shared" si="84"/>
        <v>0</v>
      </c>
      <c r="BB230" s="315">
        <f t="shared" si="84"/>
        <v>0</v>
      </c>
      <c r="BC230" s="316">
        <f t="shared" si="84"/>
        <v>0</v>
      </c>
      <c r="BE230" s="39" t="str">
        <f t="shared" si="79"/>
        <v/>
      </c>
      <c r="BF230" s="39" t="str">
        <f t="shared" si="80"/>
        <v/>
      </c>
      <c r="BG230" s="39" t="str">
        <f t="shared" si="81"/>
        <v/>
      </c>
      <c r="BH230" s="315"/>
      <c r="BI230" s="315"/>
      <c r="BJ230" s="315"/>
      <c r="BK230" s="315"/>
      <c r="BL230" s="315"/>
      <c r="BM230" s="315"/>
      <c r="BN230" s="315"/>
      <c r="BO230" s="315"/>
      <c r="BP230" s="315"/>
      <c r="BQ230" s="315"/>
      <c r="BR230" s="315"/>
      <c r="BS230" s="315"/>
      <c r="BT230" s="315"/>
      <c r="BU230" s="315"/>
      <c r="BV230" s="315"/>
      <c r="BW230" s="315"/>
      <c r="BX230" s="315"/>
      <c r="BY230" s="315"/>
      <c r="BZ230" s="315"/>
      <c r="CA230" s="315"/>
      <c r="CB230" s="315"/>
      <c r="CC230" s="315"/>
      <c r="CD230" s="7"/>
    </row>
    <row r="231" spans="1:82" x14ac:dyDescent="0.25">
      <c r="A231" s="14"/>
      <c r="B231" s="460"/>
      <c r="C231" s="461"/>
      <c r="D231" s="461"/>
      <c r="E231" s="462"/>
      <c r="F231" s="463"/>
      <c r="G231" s="14"/>
      <c r="H231" s="106" t="str">
        <f t="shared" si="72"/>
        <v/>
      </c>
      <c r="I231" s="14"/>
      <c r="J231" s="39" t="str">
        <f t="shared" si="73"/>
        <v/>
      </c>
      <c r="K231" s="14"/>
      <c r="M231" s="106" t="str">
        <f t="shared" si="74"/>
        <v/>
      </c>
      <c r="O231" s="127" t="str">
        <f t="shared" si="75"/>
        <v/>
      </c>
      <c r="AC231" s="305" t="str">
        <f t="shared" si="76"/>
        <v/>
      </c>
      <c r="AD231" s="307" t="str">
        <f t="shared" si="77"/>
        <v/>
      </c>
      <c r="AF231" s="314">
        <f t="shared" si="78"/>
        <v>0</v>
      </c>
      <c r="AG231" s="315">
        <f t="shared" si="85"/>
        <v>0</v>
      </c>
      <c r="AH231" s="315">
        <f t="shared" si="85"/>
        <v>0</v>
      </c>
      <c r="AI231" s="315">
        <f t="shared" si="85"/>
        <v>0</v>
      </c>
      <c r="AJ231" s="315">
        <f t="shared" si="85"/>
        <v>0</v>
      </c>
      <c r="AK231" s="315">
        <f t="shared" si="85"/>
        <v>0</v>
      </c>
      <c r="AL231" s="315">
        <f t="shared" si="85"/>
        <v>0</v>
      </c>
      <c r="AM231" s="315">
        <f t="shared" si="85"/>
        <v>0</v>
      </c>
      <c r="AN231" s="315">
        <f t="shared" si="85"/>
        <v>0</v>
      </c>
      <c r="AO231" s="315">
        <f t="shared" si="85"/>
        <v>0</v>
      </c>
      <c r="AP231" s="315">
        <f t="shared" si="85"/>
        <v>0</v>
      </c>
      <c r="AQ231" s="315">
        <f t="shared" si="85"/>
        <v>0</v>
      </c>
      <c r="AR231" s="315">
        <f t="shared" si="84"/>
        <v>0</v>
      </c>
      <c r="AS231" s="315">
        <f t="shared" si="84"/>
        <v>0</v>
      </c>
      <c r="AT231" s="315">
        <f t="shared" si="84"/>
        <v>0</v>
      </c>
      <c r="AU231" s="315">
        <f t="shared" si="84"/>
        <v>0</v>
      </c>
      <c r="AV231" s="315">
        <f t="shared" si="84"/>
        <v>0</v>
      </c>
      <c r="AW231" s="315">
        <f t="shared" si="84"/>
        <v>0</v>
      </c>
      <c r="AX231" s="315">
        <f t="shared" si="84"/>
        <v>0</v>
      </c>
      <c r="AY231" s="315">
        <f t="shared" si="84"/>
        <v>0</v>
      </c>
      <c r="AZ231" s="315">
        <f t="shared" si="84"/>
        <v>0</v>
      </c>
      <c r="BA231" s="315">
        <f t="shared" si="84"/>
        <v>0</v>
      </c>
      <c r="BB231" s="315">
        <f t="shared" si="84"/>
        <v>0</v>
      </c>
      <c r="BC231" s="316">
        <f t="shared" si="84"/>
        <v>0</v>
      </c>
      <c r="BE231" s="39" t="str">
        <f t="shared" si="79"/>
        <v/>
      </c>
      <c r="BF231" s="39" t="str">
        <f t="shared" si="80"/>
        <v/>
      </c>
      <c r="BG231" s="39" t="str">
        <f t="shared" si="81"/>
        <v/>
      </c>
      <c r="BH231" s="315"/>
      <c r="BI231" s="315"/>
      <c r="BJ231" s="315"/>
      <c r="BK231" s="315"/>
      <c r="BL231" s="315"/>
      <c r="BM231" s="315"/>
      <c r="BN231" s="315"/>
      <c r="BO231" s="315"/>
      <c r="BP231" s="315"/>
      <c r="BQ231" s="315"/>
      <c r="BR231" s="315"/>
      <c r="BS231" s="315"/>
      <c r="BT231" s="315"/>
      <c r="BU231" s="315"/>
      <c r="BV231" s="315"/>
      <c r="BW231" s="315"/>
      <c r="BX231" s="315"/>
      <c r="BY231" s="315"/>
      <c r="BZ231" s="315"/>
      <c r="CA231" s="315"/>
      <c r="CB231" s="315"/>
      <c r="CC231" s="315"/>
      <c r="CD231" s="7"/>
    </row>
    <row r="232" spans="1:82" x14ac:dyDescent="0.25">
      <c r="A232" s="14"/>
      <c r="B232" s="460"/>
      <c r="C232" s="461"/>
      <c r="D232" s="461"/>
      <c r="E232" s="462"/>
      <c r="F232" s="463"/>
      <c r="G232" s="14"/>
      <c r="H232" s="106" t="str">
        <f t="shared" si="72"/>
        <v/>
      </c>
      <c r="I232" s="14"/>
      <c r="J232" s="39" t="str">
        <f t="shared" si="73"/>
        <v/>
      </c>
      <c r="K232" s="14"/>
      <c r="M232" s="106" t="str">
        <f t="shared" si="74"/>
        <v/>
      </c>
      <c r="O232" s="127" t="str">
        <f t="shared" si="75"/>
        <v/>
      </c>
      <c r="AC232" s="305" t="str">
        <f t="shared" si="76"/>
        <v/>
      </c>
      <c r="AD232" s="307" t="str">
        <f t="shared" si="77"/>
        <v/>
      </c>
      <c r="AF232" s="314">
        <f t="shared" si="78"/>
        <v>0</v>
      </c>
      <c r="AG232" s="315">
        <f t="shared" si="85"/>
        <v>0</v>
      </c>
      <c r="AH232" s="315">
        <f t="shared" si="85"/>
        <v>0</v>
      </c>
      <c r="AI232" s="315">
        <f t="shared" si="85"/>
        <v>0</v>
      </c>
      <c r="AJ232" s="315">
        <f t="shared" si="85"/>
        <v>0</v>
      </c>
      <c r="AK232" s="315">
        <f t="shared" si="85"/>
        <v>0</v>
      </c>
      <c r="AL232" s="315">
        <f t="shared" si="85"/>
        <v>0</v>
      </c>
      <c r="AM232" s="315">
        <f t="shared" si="85"/>
        <v>0</v>
      </c>
      <c r="AN232" s="315">
        <f t="shared" si="85"/>
        <v>0</v>
      </c>
      <c r="AO232" s="315">
        <f t="shared" si="85"/>
        <v>0</v>
      </c>
      <c r="AP232" s="315">
        <f t="shared" si="85"/>
        <v>0</v>
      </c>
      <c r="AQ232" s="315">
        <f t="shared" si="85"/>
        <v>0</v>
      </c>
      <c r="AR232" s="315">
        <f t="shared" si="84"/>
        <v>0</v>
      </c>
      <c r="AS232" s="315">
        <f t="shared" si="84"/>
        <v>0</v>
      </c>
      <c r="AT232" s="315">
        <f t="shared" si="84"/>
        <v>0</v>
      </c>
      <c r="AU232" s="315">
        <f t="shared" si="84"/>
        <v>0</v>
      </c>
      <c r="AV232" s="315">
        <f t="shared" si="84"/>
        <v>0</v>
      </c>
      <c r="AW232" s="315">
        <f t="shared" si="84"/>
        <v>0</v>
      </c>
      <c r="AX232" s="315">
        <f t="shared" si="84"/>
        <v>0</v>
      </c>
      <c r="AY232" s="315">
        <f t="shared" si="84"/>
        <v>0</v>
      </c>
      <c r="AZ232" s="315">
        <f t="shared" si="84"/>
        <v>0</v>
      </c>
      <c r="BA232" s="315">
        <f t="shared" si="84"/>
        <v>0</v>
      </c>
      <c r="BB232" s="315">
        <f t="shared" si="84"/>
        <v>0</v>
      </c>
      <c r="BC232" s="316">
        <f t="shared" si="84"/>
        <v>0</v>
      </c>
      <c r="BE232" s="39" t="str">
        <f t="shared" si="79"/>
        <v/>
      </c>
      <c r="BF232" s="39" t="str">
        <f t="shared" si="80"/>
        <v/>
      </c>
      <c r="BG232" s="39" t="str">
        <f t="shared" si="81"/>
        <v/>
      </c>
      <c r="BH232" s="315"/>
      <c r="BI232" s="315"/>
      <c r="BJ232" s="315"/>
      <c r="BK232" s="315"/>
      <c r="BL232" s="315"/>
      <c r="BM232" s="315"/>
      <c r="BN232" s="315"/>
      <c r="BO232" s="315"/>
      <c r="BP232" s="315"/>
      <c r="BQ232" s="315"/>
      <c r="BR232" s="315"/>
      <c r="BS232" s="315"/>
      <c r="BT232" s="315"/>
      <c r="BU232" s="315"/>
      <c r="BV232" s="315"/>
      <c r="BW232" s="315"/>
      <c r="BX232" s="315"/>
      <c r="BY232" s="315"/>
      <c r="BZ232" s="315"/>
      <c r="CA232" s="315"/>
      <c r="CB232" s="315"/>
      <c r="CC232" s="315"/>
      <c r="CD232" s="7"/>
    </row>
    <row r="233" spans="1:82" x14ac:dyDescent="0.25">
      <c r="A233" s="14"/>
      <c r="B233" s="460"/>
      <c r="C233" s="461"/>
      <c r="D233" s="461"/>
      <c r="E233" s="462"/>
      <c r="F233" s="463"/>
      <c r="G233" s="14"/>
      <c r="H233" s="106" t="str">
        <f t="shared" si="72"/>
        <v/>
      </c>
      <c r="I233" s="14"/>
      <c r="J233" s="39" t="str">
        <f t="shared" si="73"/>
        <v/>
      </c>
      <c r="K233" s="14"/>
      <c r="M233" s="106" t="str">
        <f t="shared" si="74"/>
        <v/>
      </c>
      <c r="O233" s="127" t="str">
        <f t="shared" si="75"/>
        <v/>
      </c>
      <c r="AC233" s="305" t="str">
        <f t="shared" si="76"/>
        <v/>
      </c>
      <c r="AD233" s="307" t="str">
        <f t="shared" si="77"/>
        <v/>
      </c>
      <c r="AF233" s="314">
        <f t="shared" si="78"/>
        <v>0</v>
      </c>
      <c r="AG233" s="315">
        <f t="shared" si="85"/>
        <v>0</v>
      </c>
      <c r="AH233" s="315">
        <f t="shared" si="85"/>
        <v>0</v>
      </c>
      <c r="AI233" s="315">
        <f t="shared" si="85"/>
        <v>0</v>
      </c>
      <c r="AJ233" s="315">
        <f t="shared" si="85"/>
        <v>0</v>
      </c>
      <c r="AK233" s="315">
        <f t="shared" si="85"/>
        <v>0</v>
      </c>
      <c r="AL233" s="315">
        <f t="shared" si="85"/>
        <v>0</v>
      </c>
      <c r="AM233" s="315">
        <f t="shared" si="85"/>
        <v>0</v>
      </c>
      <c r="AN233" s="315">
        <f t="shared" si="85"/>
        <v>0</v>
      </c>
      <c r="AO233" s="315">
        <f t="shared" si="85"/>
        <v>0</v>
      </c>
      <c r="AP233" s="315">
        <f t="shared" si="85"/>
        <v>0</v>
      </c>
      <c r="AQ233" s="315">
        <f t="shared" si="85"/>
        <v>0</v>
      </c>
      <c r="AR233" s="315">
        <f t="shared" si="84"/>
        <v>0</v>
      </c>
      <c r="AS233" s="315">
        <f t="shared" si="84"/>
        <v>0</v>
      </c>
      <c r="AT233" s="315">
        <f t="shared" si="84"/>
        <v>0</v>
      </c>
      <c r="AU233" s="315">
        <f t="shared" si="84"/>
        <v>0</v>
      </c>
      <c r="AV233" s="315">
        <f t="shared" si="84"/>
        <v>0</v>
      </c>
      <c r="AW233" s="315">
        <f t="shared" si="84"/>
        <v>0</v>
      </c>
      <c r="AX233" s="315">
        <f t="shared" si="84"/>
        <v>0</v>
      </c>
      <c r="AY233" s="315">
        <f t="shared" si="84"/>
        <v>0</v>
      </c>
      <c r="AZ233" s="315">
        <f t="shared" si="84"/>
        <v>0</v>
      </c>
      <c r="BA233" s="315">
        <f t="shared" si="84"/>
        <v>0</v>
      </c>
      <c r="BB233" s="315">
        <f t="shared" si="84"/>
        <v>0</v>
      </c>
      <c r="BC233" s="316">
        <f t="shared" si="84"/>
        <v>0</v>
      </c>
      <c r="BE233" s="39" t="str">
        <f t="shared" si="79"/>
        <v/>
      </c>
      <c r="BF233" s="39" t="str">
        <f t="shared" si="80"/>
        <v/>
      </c>
      <c r="BG233" s="39" t="str">
        <f t="shared" si="81"/>
        <v/>
      </c>
      <c r="BH233" s="315"/>
      <c r="BI233" s="315"/>
      <c r="BJ233" s="315"/>
      <c r="BK233" s="315"/>
      <c r="BL233" s="315"/>
      <c r="BM233" s="315"/>
      <c r="BN233" s="315"/>
      <c r="BO233" s="315"/>
      <c r="BP233" s="315"/>
      <c r="BQ233" s="315"/>
      <c r="BR233" s="315"/>
      <c r="BS233" s="315"/>
      <c r="BT233" s="315"/>
      <c r="BU233" s="315"/>
      <c r="BV233" s="315"/>
      <c r="BW233" s="315"/>
      <c r="BX233" s="315"/>
      <c r="BY233" s="315"/>
      <c r="BZ233" s="315"/>
      <c r="CA233" s="315"/>
      <c r="CB233" s="315"/>
      <c r="CC233" s="315"/>
      <c r="CD233" s="7"/>
    </row>
    <row r="234" spans="1:82" x14ac:dyDescent="0.25">
      <c r="A234" s="14"/>
      <c r="B234" s="460"/>
      <c r="C234" s="461"/>
      <c r="D234" s="461"/>
      <c r="E234" s="462"/>
      <c r="F234" s="463"/>
      <c r="G234" s="14"/>
      <c r="H234" s="106" t="str">
        <f t="shared" si="72"/>
        <v/>
      </c>
      <c r="I234" s="14"/>
      <c r="J234" s="39" t="str">
        <f t="shared" si="73"/>
        <v/>
      </c>
      <c r="K234" s="14"/>
      <c r="M234" s="106" t="str">
        <f t="shared" si="74"/>
        <v/>
      </c>
      <c r="O234" s="127" t="str">
        <f t="shared" si="75"/>
        <v/>
      </c>
      <c r="AC234" s="305" t="str">
        <f t="shared" si="76"/>
        <v/>
      </c>
      <c r="AD234" s="307" t="str">
        <f t="shared" si="77"/>
        <v/>
      </c>
      <c r="AF234" s="314">
        <f t="shared" si="78"/>
        <v>0</v>
      </c>
      <c r="AG234" s="315">
        <f t="shared" si="85"/>
        <v>0</v>
      </c>
      <c r="AH234" s="315">
        <f t="shared" si="85"/>
        <v>0</v>
      </c>
      <c r="AI234" s="315">
        <f t="shared" si="85"/>
        <v>0</v>
      </c>
      <c r="AJ234" s="315">
        <f t="shared" si="85"/>
        <v>0</v>
      </c>
      <c r="AK234" s="315">
        <f t="shared" si="85"/>
        <v>0</v>
      </c>
      <c r="AL234" s="315">
        <f t="shared" si="85"/>
        <v>0</v>
      </c>
      <c r="AM234" s="315">
        <f t="shared" si="85"/>
        <v>0</v>
      </c>
      <c r="AN234" s="315">
        <f t="shared" si="85"/>
        <v>0</v>
      </c>
      <c r="AO234" s="315">
        <f t="shared" si="85"/>
        <v>0</v>
      </c>
      <c r="AP234" s="315">
        <f t="shared" si="85"/>
        <v>0</v>
      </c>
      <c r="AQ234" s="315">
        <f t="shared" si="85"/>
        <v>0</v>
      </c>
      <c r="AR234" s="315">
        <f t="shared" si="84"/>
        <v>0</v>
      </c>
      <c r="AS234" s="315">
        <f t="shared" si="84"/>
        <v>0</v>
      </c>
      <c r="AT234" s="315">
        <f t="shared" si="84"/>
        <v>0</v>
      </c>
      <c r="AU234" s="315">
        <f t="shared" si="84"/>
        <v>0</v>
      </c>
      <c r="AV234" s="315">
        <f t="shared" si="84"/>
        <v>0</v>
      </c>
      <c r="AW234" s="315">
        <f t="shared" si="84"/>
        <v>0</v>
      </c>
      <c r="AX234" s="315">
        <f t="shared" si="84"/>
        <v>0</v>
      </c>
      <c r="AY234" s="315">
        <f t="shared" si="84"/>
        <v>0</v>
      </c>
      <c r="AZ234" s="315">
        <f t="shared" si="84"/>
        <v>0</v>
      </c>
      <c r="BA234" s="315">
        <f t="shared" si="84"/>
        <v>0</v>
      </c>
      <c r="BB234" s="315">
        <f t="shared" si="84"/>
        <v>0</v>
      </c>
      <c r="BC234" s="316">
        <f t="shared" si="84"/>
        <v>0</v>
      </c>
      <c r="BE234" s="39" t="str">
        <f t="shared" si="79"/>
        <v/>
      </c>
      <c r="BF234" s="39" t="str">
        <f t="shared" si="80"/>
        <v/>
      </c>
      <c r="BG234" s="39" t="str">
        <f t="shared" si="81"/>
        <v/>
      </c>
      <c r="BH234" s="315"/>
      <c r="BI234" s="315"/>
      <c r="BJ234" s="315"/>
      <c r="BK234" s="315"/>
      <c r="BL234" s="315"/>
      <c r="BM234" s="315"/>
      <c r="BN234" s="315"/>
      <c r="BO234" s="315"/>
      <c r="BP234" s="315"/>
      <c r="BQ234" s="315"/>
      <c r="BR234" s="315"/>
      <c r="BS234" s="315"/>
      <c r="BT234" s="315"/>
      <c r="BU234" s="315"/>
      <c r="BV234" s="315"/>
      <c r="BW234" s="315"/>
      <c r="BX234" s="315"/>
      <c r="BY234" s="315"/>
      <c r="BZ234" s="315"/>
      <c r="CA234" s="315"/>
      <c r="CB234" s="315"/>
      <c r="CC234" s="315"/>
      <c r="CD234" s="7"/>
    </row>
    <row r="235" spans="1:82" x14ac:dyDescent="0.25">
      <c r="A235" s="14"/>
      <c r="B235" s="460"/>
      <c r="C235" s="461"/>
      <c r="D235" s="461"/>
      <c r="E235" s="462"/>
      <c r="F235" s="463"/>
      <c r="G235" s="14"/>
      <c r="H235" s="106" t="str">
        <f t="shared" si="72"/>
        <v/>
      </c>
      <c r="I235" s="14"/>
      <c r="J235" s="39" t="str">
        <f t="shared" si="73"/>
        <v/>
      </c>
      <c r="K235" s="14"/>
      <c r="M235" s="106" t="str">
        <f t="shared" si="74"/>
        <v/>
      </c>
      <c r="O235" s="127" t="str">
        <f t="shared" si="75"/>
        <v/>
      </c>
      <c r="AC235" s="305" t="str">
        <f t="shared" si="76"/>
        <v/>
      </c>
      <c r="AD235" s="307" t="str">
        <f t="shared" si="77"/>
        <v/>
      </c>
      <c r="AF235" s="314">
        <f t="shared" si="78"/>
        <v>0</v>
      </c>
      <c r="AG235" s="315">
        <f t="shared" si="85"/>
        <v>0</v>
      </c>
      <c r="AH235" s="315">
        <f t="shared" si="85"/>
        <v>0</v>
      </c>
      <c r="AI235" s="315">
        <f t="shared" si="85"/>
        <v>0</v>
      </c>
      <c r="AJ235" s="315">
        <f t="shared" si="85"/>
        <v>0</v>
      </c>
      <c r="AK235" s="315">
        <f t="shared" si="85"/>
        <v>0</v>
      </c>
      <c r="AL235" s="315">
        <f t="shared" si="85"/>
        <v>0</v>
      </c>
      <c r="AM235" s="315">
        <f t="shared" si="85"/>
        <v>0</v>
      </c>
      <c r="AN235" s="315">
        <f t="shared" si="85"/>
        <v>0</v>
      </c>
      <c r="AO235" s="315">
        <f t="shared" si="85"/>
        <v>0</v>
      </c>
      <c r="AP235" s="315">
        <f t="shared" si="85"/>
        <v>0</v>
      </c>
      <c r="AQ235" s="315">
        <f t="shared" si="85"/>
        <v>0</v>
      </c>
      <c r="AR235" s="315">
        <f t="shared" si="84"/>
        <v>0</v>
      </c>
      <c r="AS235" s="315">
        <f t="shared" si="84"/>
        <v>0</v>
      </c>
      <c r="AT235" s="315">
        <f t="shared" si="84"/>
        <v>0</v>
      </c>
      <c r="AU235" s="315">
        <f t="shared" si="84"/>
        <v>0</v>
      </c>
      <c r="AV235" s="315">
        <f t="shared" si="84"/>
        <v>0</v>
      </c>
      <c r="AW235" s="315">
        <f t="shared" si="84"/>
        <v>0</v>
      </c>
      <c r="AX235" s="315">
        <f t="shared" si="84"/>
        <v>0</v>
      </c>
      <c r="AY235" s="315">
        <f t="shared" si="84"/>
        <v>0</v>
      </c>
      <c r="AZ235" s="315">
        <f t="shared" si="84"/>
        <v>0</v>
      </c>
      <c r="BA235" s="315">
        <f t="shared" si="84"/>
        <v>0</v>
      </c>
      <c r="BB235" s="315">
        <f t="shared" si="84"/>
        <v>0</v>
      </c>
      <c r="BC235" s="316">
        <f t="shared" si="84"/>
        <v>0</v>
      </c>
      <c r="BE235" s="39" t="str">
        <f t="shared" si="79"/>
        <v/>
      </c>
      <c r="BF235" s="39" t="str">
        <f t="shared" si="80"/>
        <v/>
      </c>
      <c r="BG235" s="39" t="str">
        <f t="shared" si="81"/>
        <v/>
      </c>
      <c r="BH235" s="315"/>
      <c r="BI235" s="315"/>
      <c r="BJ235" s="315"/>
      <c r="BK235" s="315"/>
      <c r="BL235" s="315"/>
      <c r="BM235" s="315"/>
      <c r="BN235" s="315"/>
      <c r="BO235" s="315"/>
      <c r="BP235" s="315"/>
      <c r="BQ235" s="315"/>
      <c r="BR235" s="315"/>
      <c r="BS235" s="315"/>
      <c r="BT235" s="315"/>
      <c r="BU235" s="315"/>
      <c r="BV235" s="315"/>
      <c r="BW235" s="315"/>
      <c r="BX235" s="315"/>
      <c r="BY235" s="315"/>
      <c r="BZ235" s="315"/>
      <c r="CA235" s="315"/>
      <c r="CB235" s="315"/>
      <c r="CC235" s="315"/>
      <c r="CD235" s="7"/>
    </row>
    <row r="236" spans="1:82" x14ac:dyDescent="0.25">
      <c r="A236" s="14"/>
      <c r="B236" s="460"/>
      <c r="C236" s="461"/>
      <c r="D236" s="461"/>
      <c r="E236" s="462"/>
      <c r="F236" s="463"/>
      <c r="G236" s="14"/>
      <c r="H236" s="106" t="str">
        <f t="shared" si="72"/>
        <v/>
      </c>
      <c r="I236" s="14"/>
      <c r="J236" s="39" t="str">
        <f t="shared" si="73"/>
        <v/>
      </c>
      <c r="K236" s="14"/>
      <c r="M236" s="106" t="str">
        <f t="shared" si="74"/>
        <v/>
      </c>
      <c r="O236" s="127" t="str">
        <f t="shared" si="75"/>
        <v/>
      </c>
      <c r="AC236" s="305" t="str">
        <f t="shared" si="76"/>
        <v/>
      </c>
      <c r="AD236" s="307" t="str">
        <f t="shared" si="77"/>
        <v/>
      </c>
      <c r="AF236" s="314">
        <f t="shared" si="78"/>
        <v>0</v>
      </c>
      <c r="AG236" s="315">
        <f t="shared" si="85"/>
        <v>0</v>
      </c>
      <c r="AH236" s="315">
        <f t="shared" si="85"/>
        <v>0</v>
      </c>
      <c r="AI236" s="315">
        <f t="shared" si="85"/>
        <v>0</v>
      </c>
      <c r="AJ236" s="315">
        <f t="shared" si="85"/>
        <v>0</v>
      </c>
      <c r="AK236" s="315">
        <f t="shared" si="85"/>
        <v>0</v>
      </c>
      <c r="AL236" s="315">
        <f t="shared" si="85"/>
        <v>0</v>
      </c>
      <c r="AM236" s="315">
        <f t="shared" si="85"/>
        <v>0</v>
      </c>
      <c r="AN236" s="315">
        <f t="shared" si="85"/>
        <v>0</v>
      </c>
      <c r="AO236" s="315">
        <f t="shared" si="85"/>
        <v>0</v>
      </c>
      <c r="AP236" s="315">
        <f t="shared" si="85"/>
        <v>0</v>
      </c>
      <c r="AQ236" s="315">
        <f t="shared" si="85"/>
        <v>0</v>
      </c>
      <c r="AR236" s="315">
        <f t="shared" si="84"/>
        <v>0</v>
      </c>
      <c r="AS236" s="315">
        <f t="shared" si="84"/>
        <v>0</v>
      </c>
      <c r="AT236" s="315">
        <f t="shared" si="84"/>
        <v>0</v>
      </c>
      <c r="AU236" s="315">
        <f t="shared" si="84"/>
        <v>0</v>
      </c>
      <c r="AV236" s="315">
        <f t="shared" si="84"/>
        <v>0</v>
      </c>
      <c r="AW236" s="315">
        <f t="shared" si="84"/>
        <v>0</v>
      </c>
      <c r="AX236" s="315">
        <f t="shared" si="84"/>
        <v>0</v>
      </c>
      <c r="AY236" s="315">
        <f t="shared" si="84"/>
        <v>0</v>
      </c>
      <c r="AZ236" s="315">
        <f t="shared" si="84"/>
        <v>0</v>
      </c>
      <c r="BA236" s="315">
        <f t="shared" si="84"/>
        <v>0</v>
      </c>
      <c r="BB236" s="315">
        <f t="shared" si="84"/>
        <v>0</v>
      </c>
      <c r="BC236" s="316">
        <f t="shared" si="84"/>
        <v>0</v>
      </c>
      <c r="BE236" s="39" t="str">
        <f t="shared" si="79"/>
        <v/>
      </c>
      <c r="BF236" s="39" t="str">
        <f t="shared" si="80"/>
        <v/>
      </c>
      <c r="BG236" s="39" t="str">
        <f t="shared" si="81"/>
        <v/>
      </c>
      <c r="BH236" s="315"/>
      <c r="BI236" s="315"/>
      <c r="BJ236" s="315"/>
      <c r="BK236" s="315"/>
      <c r="BL236" s="315"/>
      <c r="BM236" s="315"/>
      <c r="BN236" s="315"/>
      <c r="BO236" s="315"/>
      <c r="BP236" s="315"/>
      <c r="BQ236" s="315"/>
      <c r="BR236" s="315"/>
      <c r="BS236" s="315"/>
      <c r="BT236" s="315"/>
      <c r="BU236" s="315"/>
      <c r="BV236" s="315"/>
      <c r="BW236" s="315"/>
      <c r="BX236" s="315"/>
      <c r="BY236" s="315"/>
      <c r="BZ236" s="315"/>
      <c r="CA236" s="315"/>
      <c r="CB236" s="315"/>
      <c r="CC236" s="315"/>
      <c r="CD236" s="7"/>
    </row>
    <row r="237" spans="1:82" x14ac:dyDescent="0.25">
      <c r="A237" s="14"/>
      <c r="B237" s="460"/>
      <c r="C237" s="461"/>
      <c r="D237" s="461"/>
      <c r="E237" s="462"/>
      <c r="F237" s="463"/>
      <c r="G237" s="14"/>
      <c r="H237" s="106" t="str">
        <f t="shared" si="72"/>
        <v/>
      </c>
      <c r="I237" s="14"/>
      <c r="J237" s="39" t="str">
        <f t="shared" si="73"/>
        <v/>
      </c>
      <c r="K237" s="14"/>
      <c r="M237" s="106" t="str">
        <f t="shared" si="74"/>
        <v/>
      </c>
      <c r="O237" s="127" t="str">
        <f t="shared" si="75"/>
        <v/>
      </c>
      <c r="AC237" s="305" t="str">
        <f t="shared" si="76"/>
        <v/>
      </c>
      <c r="AD237" s="307" t="str">
        <f t="shared" si="77"/>
        <v/>
      </c>
      <c r="AF237" s="314">
        <f t="shared" si="78"/>
        <v>0</v>
      </c>
      <c r="AG237" s="315">
        <f t="shared" si="85"/>
        <v>0</v>
      </c>
      <c r="AH237" s="315">
        <f t="shared" si="85"/>
        <v>0</v>
      </c>
      <c r="AI237" s="315">
        <f t="shared" si="85"/>
        <v>0</v>
      </c>
      <c r="AJ237" s="315">
        <f t="shared" si="85"/>
        <v>0</v>
      </c>
      <c r="AK237" s="315">
        <f t="shared" si="85"/>
        <v>0</v>
      </c>
      <c r="AL237" s="315">
        <f t="shared" si="85"/>
        <v>0</v>
      </c>
      <c r="AM237" s="315">
        <f t="shared" si="85"/>
        <v>0</v>
      </c>
      <c r="AN237" s="315">
        <f t="shared" si="85"/>
        <v>0</v>
      </c>
      <c r="AO237" s="315">
        <f t="shared" si="85"/>
        <v>0</v>
      </c>
      <c r="AP237" s="315">
        <f t="shared" si="85"/>
        <v>0</v>
      </c>
      <c r="AQ237" s="315">
        <f t="shared" si="85"/>
        <v>0</v>
      </c>
      <c r="AR237" s="315">
        <f t="shared" si="84"/>
        <v>0</v>
      </c>
      <c r="AS237" s="315">
        <f t="shared" si="84"/>
        <v>0</v>
      </c>
      <c r="AT237" s="315">
        <f t="shared" si="84"/>
        <v>0</v>
      </c>
      <c r="AU237" s="315">
        <f t="shared" si="84"/>
        <v>0</v>
      </c>
      <c r="AV237" s="315">
        <f t="shared" si="84"/>
        <v>0</v>
      </c>
      <c r="AW237" s="315">
        <f t="shared" si="84"/>
        <v>0</v>
      </c>
      <c r="AX237" s="315">
        <f t="shared" si="84"/>
        <v>0</v>
      </c>
      <c r="AY237" s="315">
        <f t="shared" si="84"/>
        <v>0</v>
      </c>
      <c r="AZ237" s="315">
        <f t="shared" si="84"/>
        <v>0</v>
      </c>
      <c r="BA237" s="315">
        <f t="shared" si="84"/>
        <v>0</v>
      </c>
      <c r="BB237" s="315">
        <f t="shared" si="84"/>
        <v>0</v>
      </c>
      <c r="BC237" s="316">
        <f t="shared" si="84"/>
        <v>0</v>
      </c>
      <c r="BE237" s="39" t="str">
        <f t="shared" si="79"/>
        <v/>
      </c>
      <c r="BF237" s="39" t="str">
        <f t="shared" si="80"/>
        <v/>
      </c>
      <c r="BG237" s="39" t="str">
        <f t="shared" si="81"/>
        <v/>
      </c>
      <c r="BH237" s="315"/>
      <c r="BI237" s="315"/>
      <c r="BJ237" s="315"/>
      <c r="BK237" s="315"/>
      <c r="BL237" s="315"/>
      <c r="BM237" s="315"/>
      <c r="BN237" s="315"/>
      <c r="BO237" s="315"/>
      <c r="BP237" s="315"/>
      <c r="BQ237" s="315"/>
      <c r="BR237" s="315"/>
      <c r="BS237" s="315"/>
      <c r="BT237" s="315"/>
      <c r="BU237" s="315"/>
      <c r="BV237" s="315"/>
      <c r="BW237" s="315"/>
      <c r="BX237" s="315"/>
      <c r="BY237" s="315"/>
      <c r="BZ237" s="315"/>
      <c r="CA237" s="315"/>
      <c r="CB237" s="315"/>
      <c r="CC237" s="315"/>
      <c r="CD237" s="7"/>
    </row>
    <row r="238" spans="1:82" x14ac:dyDescent="0.25">
      <c r="A238" s="14"/>
      <c r="B238" s="460"/>
      <c r="C238" s="461"/>
      <c r="D238" s="461"/>
      <c r="E238" s="462"/>
      <c r="F238" s="463"/>
      <c r="G238" s="14"/>
      <c r="H238" s="106" t="str">
        <f t="shared" si="72"/>
        <v/>
      </c>
      <c r="I238" s="14"/>
      <c r="J238" s="39" t="str">
        <f t="shared" si="73"/>
        <v/>
      </c>
      <c r="K238" s="14"/>
      <c r="M238" s="106" t="str">
        <f t="shared" si="74"/>
        <v/>
      </c>
      <c r="O238" s="127" t="str">
        <f t="shared" si="75"/>
        <v/>
      </c>
      <c r="AC238" s="305" t="str">
        <f t="shared" si="76"/>
        <v/>
      </c>
      <c r="AD238" s="307" t="str">
        <f t="shared" si="77"/>
        <v/>
      </c>
      <c r="AF238" s="314">
        <f t="shared" si="78"/>
        <v>0</v>
      </c>
      <c r="AG238" s="315">
        <f t="shared" si="85"/>
        <v>0</v>
      </c>
      <c r="AH238" s="315">
        <f t="shared" si="85"/>
        <v>0</v>
      </c>
      <c r="AI238" s="315">
        <f t="shared" si="85"/>
        <v>0</v>
      </c>
      <c r="AJ238" s="315">
        <f t="shared" si="85"/>
        <v>0</v>
      </c>
      <c r="AK238" s="315">
        <f t="shared" si="85"/>
        <v>0</v>
      </c>
      <c r="AL238" s="315">
        <f t="shared" si="85"/>
        <v>0</v>
      </c>
      <c r="AM238" s="315">
        <f t="shared" si="85"/>
        <v>0</v>
      </c>
      <c r="AN238" s="315">
        <f t="shared" si="85"/>
        <v>0</v>
      </c>
      <c r="AO238" s="315">
        <f t="shared" si="85"/>
        <v>0</v>
      </c>
      <c r="AP238" s="315">
        <f t="shared" si="85"/>
        <v>0</v>
      </c>
      <c r="AQ238" s="315">
        <f t="shared" si="85"/>
        <v>0</v>
      </c>
      <c r="AR238" s="315">
        <f t="shared" si="85"/>
        <v>0</v>
      </c>
      <c r="AS238" s="315">
        <f t="shared" si="85"/>
        <v>0</v>
      </c>
      <c r="AT238" s="315">
        <f t="shared" si="85"/>
        <v>0</v>
      </c>
      <c r="AU238" s="315">
        <f t="shared" si="85"/>
        <v>0</v>
      </c>
      <c r="AV238" s="315">
        <f t="shared" si="85"/>
        <v>0</v>
      </c>
      <c r="AW238" s="315">
        <f t="shared" ref="AW238:BC253" si="86">IF(AND(AW$9&gt;=$AC238, AW$10&lt;=$AD238), IF($F238=$M$3, $AD$5, IF($J238="", $AD$4, $J238)), 0)</f>
        <v>0</v>
      </c>
      <c r="AX238" s="315">
        <f t="shared" si="86"/>
        <v>0</v>
      </c>
      <c r="AY238" s="315">
        <f t="shared" si="86"/>
        <v>0</v>
      </c>
      <c r="AZ238" s="315">
        <f t="shared" si="86"/>
        <v>0</v>
      </c>
      <c r="BA238" s="315">
        <f t="shared" si="86"/>
        <v>0</v>
      </c>
      <c r="BB238" s="315">
        <f t="shared" si="86"/>
        <v>0</v>
      </c>
      <c r="BC238" s="316">
        <f t="shared" si="86"/>
        <v>0</v>
      </c>
      <c r="BE238" s="39" t="str">
        <f t="shared" si="79"/>
        <v/>
      </c>
      <c r="BF238" s="39" t="str">
        <f t="shared" si="80"/>
        <v/>
      </c>
      <c r="BG238" s="39" t="str">
        <f t="shared" si="81"/>
        <v/>
      </c>
      <c r="BH238" s="315"/>
      <c r="BI238" s="315"/>
      <c r="BJ238" s="315"/>
      <c r="BK238" s="315"/>
      <c r="BL238" s="315"/>
      <c r="BM238" s="315"/>
      <c r="BN238" s="315"/>
      <c r="BO238" s="315"/>
      <c r="BP238" s="315"/>
      <c r="BQ238" s="315"/>
      <c r="BR238" s="315"/>
      <c r="BS238" s="315"/>
      <c r="BT238" s="315"/>
      <c r="BU238" s="315"/>
      <c r="BV238" s="315"/>
      <c r="BW238" s="315"/>
      <c r="BX238" s="315"/>
      <c r="BY238" s="315"/>
      <c r="BZ238" s="315"/>
      <c r="CA238" s="315"/>
      <c r="CB238" s="315"/>
      <c r="CC238" s="315"/>
      <c r="CD238" s="7"/>
    </row>
    <row r="239" spans="1:82" x14ac:dyDescent="0.25">
      <c r="A239" s="14"/>
      <c r="B239" s="460"/>
      <c r="C239" s="461"/>
      <c r="D239" s="461"/>
      <c r="E239" s="462"/>
      <c r="F239" s="463"/>
      <c r="G239" s="14"/>
      <c r="H239" s="106" t="str">
        <f t="shared" si="72"/>
        <v/>
      </c>
      <c r="I239" s="14"/>
      <c r="J239" s="39" t="str">
        <f t="shared" si="73"/>
        <v/>
      </c>
      <c r="K239" s="14"/>
      <c r="M239" s="106" t="str">
        <f t="shared" si="74"/>
        <v/>
      </c>
      <c r="O239" s="127" t="str">
        <f t="shared" si="75"/>
        <v/>
      </c>
      <c r="AC239" s="305" t="str">
        <f t="shared" si="76"/>
        <v/>
      </c>
      <c r="AD239" s="307" t="str">
        <f t="shared" si="77"/>
        <v/>
      </c>
      <c r="AF239" s="314">
        <f t="shared" si="78"/>
        <v>0</v>
      </c>
      <c r="AG239" s="315">
        <f t="shared" ref="AG239:AV254" si="87">IF(AND(AG$9&gt;=$AC239, AG$10&lt;=$AD239), IF($F239=$M$3, $AD$5, IF($J239="", $AD$4, $J239)), 0)</f>
        <v>0</v>
      </c>
      <c r="AH239" s="315">
        <f t="shared" si="87"/>
        <v>0</v>
      </c>
      <c r="AI239" s="315">
        <f t="shared" si="87"/>
        <v>0</v>
      </c>
      <c r="AJ239" s="315">
        <f t="shared" si="87"/>
        <v>0</v>
      </c>
      <c r="AK239" s="315">
        <f t="shared" si="87"/>
        <v>0</v>
      </c>
      <c r="AL239" s="315">
        <f t="shared" si="87"/>
        <v>0</v>
      </c>
      <c r="AM239" s="315">
        <f t="shared" si="87"/>
        <v>0</v>
      </c>
      <c r="AN239" s="315">
        <f t="shared" si="87"/>
        <v>0</v>
      </c>
      <c r="AO239" s="315">
        <f t="shared" si="87"/>
        <v>0</v>
      </c>
      <c r="AP239" s="315">
        <f t="shared" si="87"/>
        <v>0</v>
      </c>
      <c r="AQ239" s="315">
        <f t="shared" si="87"/>
        <v>0</v>
      </c>
      <c r="AR239" s="315">
        <f t="shared" si="87"/>
        <v>0</v>
      </c>
      <c r="AS239" s="315">
        <f t="shared" si="87"/>
        <v>0</v>
      </c>
      <c r="AT239" s="315">
        <f t="shared" si="87"/>
        <v>0</v>
      </c>
      <c r="AU239" s="315">
        <f t="shared" si="87"/>
        <v>0</v>
      </c>
      <c r="AV239" s="315">
        <f t="shared" si="87"/>
        <v>0</v>
      </c>
      <c r="AW239" s="315">
        <f t="shared" si="86"/>
        <v>0</v>
      </c>
      <c r="AX239" s="315">
        <f t="shared" si="86"/>
        <v>0</v>
      </c>
      <c r="AY239" s="315">
        <f t="shared" si="86"/>
        <v>0</v>
      </c>
      <c r="AZ239" s="315">
        <f t="shared" si="86"/>
        <v>0</v>
      </c>
      <c r="BA239" s="315">
        <f t="shared" si="86"/>
        <v>0</v>
      </c>
      <c r="BB239" s="315">
        <f t="shared" si="86"/>
        <v>0</v>
      </c>
      <c r="BC239" s="316">
        <f t="shared" si="86"/>
        <v>0</v>
      </c>
      <c r="BE239" s="39" t="str">
        <f t="shared" si="79"/>
        <v/>
      </c>
      <c r="BF239" s="39" t="str">
        <f t="shared" si="80"/>
        <v/>
      </c>
      <c r="BG239" s="39" t="str">
        <f t="shared" si="81"/>
        <v/>
      </c>
      <c r="BH239" s="315"/>
      <c r="BI239" s="315"/>
      <c r="BJ239" s="315"/>
      <c r="BK239" s="315"/>
      <c r="BL239" s="315"/>
      <c r="BM239" s="315"/>
      <c r="BN239" s="315"/>
      <c r="BO239" s="315"/>
      <c r="BP239" s="315"/>
      <c r="BQ239" s="315"/>
      <c r="BR239" s="315"/>
      <c r="BS239" s="315"/>
      <c r="BT239" s="315"/>
      <c r="BU239" s="315"/>
      <c r="BV239" s="315"/>
      <c r="BW239" s="315"/>
      <c r="BX239" s="315"/>
      <c r="BY239" s="315"/>
      <c r="BZ239" s="315"/>
      <c r="CA239" s="315"/>
      <c r="CB239" s="315"/>
      <c r="CC239" s="315"/>
      <c r="CD239" s="7"/>
    </row>
    <row r="240" spans="1:82" x14ac:dyDescent="0.25">
      <c r="A240" s="14"/>
      <c r="B240" s="460"/>
      <c r="C240" s="461"/>
      <c r="D240" s="461"/>
      <c r="E240" s="462"/>
      <c r="F240" s="463"/>
      <c r="G240" s="14"/>
      <c r="H240" s="106" t="str">
        <f t="shared" si="72"/>
        <v/>
      </c>
      <c r="I240" s="14"/>
      <c r="J240" s="39" t="str">
        <f t="shared" si="73"/>
        <v/>
      </c>
      <c r="K240" s="14"/>
      <c r="M240" s="106" t="str">
        <f t="shared" si="74"/>
        <v/>
      </c>
      <c r="O240" s="127" t="str">
        <f t="shared" si="75"/>
        <v/>
      </c>
      <c r="AC240" s="305" t="str">
        <f t="shared" si="76"/>
        <v/>
      </c>
      <c r="AD240" s="307" t="str">
        <f t="shared" si="77"/>
        <v/>
      </c>
      <c r="AF240" s="314">
        <f t="shared" si="78"/>
        <v>0</v>
      </c>
      <c r="AG240" s="315">
        <f t="shared" si="87"/>
        <v>0</v>
      </c>
      <c r="AH240" s="315">
        <f t="shared" si="87"/>
        <v>0</v>
      </c>
      <c r="AI240" s="315">
        <f t="shared" si="87"/>
        <v>0</v>
      </c>
      <c r="AJ240" s="315">
        <f t="shared" si="87"/>
        <v>0</v>
      </c>
      <c r="AK240" s="315">
        <f t="shared" si="87"/>
        <v>0</v>
      </c>
      <c r="AL240" s="315">
        <f t="shared" si="87"/>
        <v>0</v>
      </c>
      <c r="AM240" s="315">
        <f t="shared" si="87"/>
        <v>0</v>
      </c>
      <c r="AN240" s="315">
        <f t="shared" si="87"/>
        <v>0</v>
      </c>
      <c r="AO240" s="315">
        <f t="shared" si="87"/>
        <v>0</v>
      </c>
      <c r="AP240" s="315">
        <f t="shared" si="87"/>
        <v>0</v>
      </c>
      <c r="AQ240" s="315">
        <f t="shared" si="87"/>
        <v>0</v>
      </c>
      <c r="AR240" s="315">
        <f t="shared" si="87"/>
        <v>0</v>
      </c>
      <c r="AS240" s="315">
        <f t="shared" si="87"/>
        <v>0</v>
      </c>
      <c r="AT240" s="315">
        <f t="shared" si="87"/>
        <v>0</v>
      </c>
      <c r="AU240" s="315">
        <f t="shared" si="87"/>
        <v>0</v>
      </c>
      <c r="AV240" s="315">
        <f t="shared" si="87"/>
        <v>0</v>
      </c>
      <c r="AW240" s="315">
        <f t="shared" si="86"/>
        <v>0</v>
      </c>
      <c r="AX240" s="315">
        <f t="shared" si="86"/>
        <v>0</v>
      </c>
      <c r="AY240" s="315">
        <f t="shared" si="86"/>
        <v>0</v>
      </c>
      <c r="AZ240" s="315">
        <f t="shared" si="86"/>
        <v>0</v>
      </c>
      <c r="BA240" s="315">
        <f t="shared" si="86"/>
        <v>0</v>
      </c>
      <c r="BB240" s="315">
        <f t="shared" si="86"/>
        <v>0</v>
      </c>
      <c r="BC240" s="316">
        <f t="shared" si="86"/>
        <v>0</v>
      </c>
      <c r="BE240" s="39" t="str">
        <f t="shared" si="79"/>
        <v/>
      </c>
      <c r="BF240" s="39" t="str">
        <f t="shared" si="80"/>
        <v/>
      </c>
      <c r="BG240" s="39" t="str">
        <f t="shared" si="81"/>
        <v/>
      </c>
      <c r="BH240" s="315"/>
      <c r="BI240" s="315"/>
      <c r="BJ240" s="315"/>
      <c r="BK240" s="315"/>
      <c r="BL240" s="315"/>
      <c r="BM240" s="315"/>
      <c r="BN240" s="315"/>
      <c r="BO240" s="315"/>
      <c r="BP240" s="315"/>
      <c r="BQ240" s="315"/>
      <c r="BR240" s="315"/>
      <c r="BS240" s="315"/>
      <c r="BT240" s="315"/>
      <c r="BU240" s="315"/>
      <c r="BV240" s="315"/>
      <c r="BW240" s="315"/>
      <c r="BX240" s="315"/>
      <c r="BY240" s="315"/>
      <c r="BZ240" s="315"/>
      <c r="CA240" s="315"/>
      <c r="CB240" s="315"/>
      <c r="CC240" s="315"/>
      <c r="CD240" s="7"/>
    </row>
    <row r="241" spans="1:82" x14ac:dyDescent="0.25">
      <c r="A241" s="14"/>
      <c r="B241" s="460"/>
      <c r="C241" s="461"/>
      <c r="D241" s="461"/>
      <c r="E241" s="462"/>
      <c r="F241" s="463"/>
      <c r="G241" s="14"/>
      <c r="H241" s="106" t="str">
        <f t="shared" si="72"/>
        <v/>
      </c>
      <c r="I241" s="14"/>
      <c r="J241" s="39" t="str">
        <f t="shared" si="73"/>
        <v/>
      </c>
      <c r="K241" s="14"/>
      <c r="M241" s="106" t="str">
        <f t="shared" si="74"/>
        <v/>
      </c>
      <c r="O241" s="127" t="str">
        <f t="shared" si="75"/>
        <v/>
      </c>
      <c r="AC241" s="305" t="str">
        <f t="shared" si="76"/>
        <v/>
      </c>
      <c r="AD241" s="307" t="str">
        <f t="shared" si="77"/>
        <v/>
      </c>
      <c r="AF241" s="314">
        <f t="shared" si="78"/>
        <v>0</v>
      </c>
      <c r="AG241" s="315">
        <f t="shared" si="87"/>
        <v>0</v>
      </c>
      <c r="AH241" s="315">
        <f t="shared" si="87"/>
        <v>0</v>
      </c>
      <c r="AI241" s="315">
        <f t="shared" si="87"/>
        <v>0</v>
      </c>
      <c r="AJ241" s="315">
        <f t="shared" si="87"/>
        <v>0</v>
      </c>
      <c r="AK241" s="315">
        <f t="shared" si="87"/>
        <v>0</v>
      </c>
      <c r="AL241" s="315">
        <f t="shared" si="87"/>
        <v>0</v>
      </c>
      <c r="AM241" s="315">
        <f t="shared" si="87"/>
        <v>0</v>
      </c>
      <c r="AN241" s="315">
        <f t="shared" si="87"/>
        <v>0</v>
      </c>
      <c r="AO241" s="315">
        <f t="shared" si="87"/>
        <v>0</v>
      </c>
      <c r="AP241" s="315">
        <f t="shared" si="87"/>
        <v>0</v>
      </c>
      <c r="AQ241" s="315">
        <f t="shared" si="87"/>
        <v>0</v>
      </c>
      <c r="AR241" s="315">
        <f t="shared" si="87"/>
        <v>0</v>
      </c>
      <c r="AS241" s="315">
        <f t="shared" si="87"/>
        <v>0</v>
      </c>
      <c r="AT241" s="315">
        <f t="shared" si="87"/>
        <v>0</v>
      </c>
      <c r="AU241" s="315">
        <f t="shared" si="87"/>
        <v>0</v>
      </c>
      <c r="AV241" s="315">
        <f t="shared" si="87"/>
        <v>0</v>
      </c>
      <c r="AW241" s="315">
        <f t="shared" si="86"/>
        <v>0</v>
      </c>
      <c r="AX241" s="315">
        <f t="shared" si="86"/>
        <v>0</v>
      </c>
      <c r="AY241" s="315">
        <f t="shared" si="86"/>
        <v>0</v>
      </c>
      <c r="AZ241" s="315">
        <f t="shared" si="86"/>
        <v>0</v>
      </c>
      <c r="BA241" s="315">
        <f t="shared" si="86"/>
        <v>0</v>
      </c>
      <c r="BB241" s="315">
        <f t="shared" si="86"/>
        <v>0</v>
      </c>
      <c r="BC241" s="316">
        <f t="shared" si="86"/>
        <v>0</v>
      </c>
      <c r="BE241" s="39" t="str">
        <f t="shared" si="79"/>
        <v/>
      </c>
      <c r="BF241" s="39" t="str">
        <f t="shared" si="80"/>
        <v/>
      </c>
      <c r="BG241" s="39" t="str">
        <f t="shared" si="81"/>
        <v/>
      </c>
      <c r="BH241" s="315"/>
      <c r="BI241" s="315"/>
      <c r="BJ241" s="315"/>
      <c r="BK241" s="315"/>
      <c r="BL241" s="315"/>
      <c r="BM241" s="315"/>
      <c r="BN241" s="315"/>
      <c r="BO241" s="315"/>
      <c r="BP241" s="315"/>
      <c r="BQ241" s="315"/>
      <c r="BR241" s="315"/>
      <c r="BS241" s="315"/>
      <c r="BT241" s="315"/>
      <c r="BU241" s="315"/>
      <c r="BV241" s="315"/>
      <c r="BW241" s="315"/>
      <c r="BX241" s="315"/>
      <c r="BY241" s="315"/>
      <c r="BZ241" s="315"/>
      <c r="CA241" s="315"/>
      <c r="CB241" s="315"/>
      <c r="CC241" s="315"/>
      <c r="CD241" s="7"/>
    </row>
    <row r="242" spans="1:82" x14ac:dyDescent="0.25">
      <c r="A242" s="14"/>
      <c r="B242" s="460"/>
      <c r="C242" s="461"/>
      <c r="D242" s="461"/>
      <c r="E242" s="462"/>
      <c r="F242" s="463"/>
      <c r="G242" s="14"/>
      <c r="H242" s="106" t="str">
        <f t="shared" si="72"/>
        <v/>
      </c>
      <c r="I242" s="14"/>
      <c r="J242" s="39" t="str">
        <f t="shared" si="73"/>
        <v/>
      </c>
      <c r="K242" s="14"/>
      <c r="M242" s="106" t="str">
        <f t="shared" si="74"/>
        <v/>
      </c>
      <c r="O242" s="127" t="str">
        <f t="shared" si="75"/>
        <v/>
      </c>
      <c r="AC242" s="305" t="str">
        <f t="shared" si="76"/>
        <v/>
      </c>
      <c r="AD242" s="307" t="str">
        <f t="shared" si="77"/>
        <v/>
      </c>
      <c r="AF242" s="314">
        <f t="shared" si="78"/>
        <v>0</v>
      </c>
      <c r="AG242" s="315">
        <f t="shared" si="87"/>
        <v>0</v>
      </c>
      <c r="AH242" s="315">
        <f t="shared" si="87"/>
        <v>0</v>
      </c>
      <c r="AI242" s="315">
        <f t="shared" si="87"/>
        <v>0</v>
      </c>
      <c r="AJ242" s="315">
        <f t="shared" si="87"/>
        <v>0</v>
      </c>
      <c r="AK242" s="315">
        <f t="shared" si="87"/>
        <v>0</v>
      </c>
      <c r="AL242" s="315">
        <f t="shared" si="87"/>
        <v>0</v>
      </c>
      <c r="AM242" s="315">
        <f t="shared" si="87"/>
        <v>0</v>
      </c>
      <c r="AN242" s="315">
        <f t="shared" si="87"/>
        <v>0</v>
      </c>
      <c r="AO242" s="315">
        <f t="shared" si="87"/>
        <v>0</v>
      </c>
      <c r="AP242" s="315">
        <f t="shared" si="87"/>
        <v>0</v>
      </c>
      <c r="AQ242" s="315">
        <f t="shared" si="87"/>
        <v>0</v>
      </c>
      <c r="AR242" s="315">
        <f t="shared" si="87"/>
        <v>0</v>
      </c>
      <c r="AS242" s="315">
        <f t="shared" si="87"/>
        <v>0</v>
      </c>
      <c r="AT242" s="315">
        <f t="shared" si="87"/>
        <v>0</v>
      </c>
      <c r="AU242" s="315">
        <f t="shared" si="87"/>
        <v>0</v>
      </c>
      <c r="AV242" s="315">
        <f t="shared" si="87"/>
        <v>0</v>
      </c>
      <c r="AW242" s="315">
        <f t="shared" si="86"/>
        <v>0</v>
      </c>
      <c r="AX242" s="315">
        <f t="shared" si="86"/>
        <v>0</v>
      </c>
      <c r="AY242" s="315">
        <f t="shared" si="86"/>
        <v>0</v>
      </c>
      <c r="AZ242" s="315">
        <f t="shared" si="86"/>
        <v>0</v>
      </c>
      <c r="BA242" s="315">
        <f t="shared" si="86"/>
        <v>0</v>
      </c>
      <c r="BB242" s="315">
        <f t="shared" si="86"/>
        <v>0</v>
      </c>
      <c r="BC242" s="316">
        <f t="shared" si="86"/>
        <v>0</v>
      </c>
      <c r="BE242" s="39" t="str">
        <f t="shared" si="79"/>
        <v/>
      </c>
      <c r="BF242" s="39" t="str">
        <f t="shared" si="80"/>
        <v/>
      </c>
      <c r="BG242" s="39" t="str">
        <f t="shared" si="81"/>
        <v/>
      </c>
      <c r="BH242" s="315"/>
      <c r="BI242" s="315"/>
      <c r="BJ242" s="315"/>
      <c r="BK242" s="315"/>
      <c r="BL242" s="315"/>
      <c r="BM242" s="315"/>
      <c r="BN242" s="315"/>
      <c r="BO242" s="315"/>
      <c r="BP242" s="315"/>
      <c r="BQ242" s="315"/>
      <c r="BR242" s="315"/>
      <c r="BS242" s="315"/>
      <c r="BT242" s="315"/>
      <c r="BU242" s="315"/>
      <c r="BV242" s="315"/>
      <c r="BW242" s="315"/>
      <c r="BX242" s="315"/>
      <c r="BY242" s="315"/>
      <c r="BZ242" s="315"/>
      <c r="CA242" s="315"/>
      <c r="CB242" s="315"/>
      <c r="CC242" s="315"/>
      <c r="CD242" s="7"/>
    </row>
    <row r="243" spans="1:82" x14ac:dyDescent="0.25">
      <c r="A243" s="14"/>
      <c r="B243" s="460"/>
      <c r="C243" s="461"/>
      <c r="D243" s="461"/>
      <c r="E243" s="462"/>
      <c r="F243" s="463"/>
      <c r="G243" s="14"/>
      <c r="H243" s="106" t="str">
        <f t="shared" si="72"/>
        <v/>
      </c>
      <c r="I243" s="14"/>
      <c r="J243" s="39" t="str">
        <f t="shared" si="73"/>
        <v/>
      </c>
      <c r="K243" s="14"/>
      <c r="M243" s="106" t="str">
        <f t="shared" si="74"/>
        <v/>
      </c>
      <c r="O243" s="127" t="str">
        <f t="shared" si="75"/>
        <v/>
      </c>
      <c r="AC243" s="305" t="str">
        <f t="shared" si="76"/>
        <v/>
      </c>
      <c r="AD243" s="307" t="str">
        <f t="shared" si="77"/>
        <v/>
      </c>
      <c r="AF243" s="314">
        <f t="shared" si="78"/>
        <v>0</v>
      </c>
      <c r="AG243" s="315">
        <f t="shared" si="87"/>
        <v>0</v>
      </c>
      <c r="AH243" s="315">
        <f t="shared" si="87"/>
        <v>0</v>
      </c>
      <c r="AI243" s="315">
        <f t="shared" si="87"/>
        <v>0</v>
      </c>
      <c r="AJ243" s="315">
        <f t="shared" si="87"/>
        <v>0</v>
      </c>
      <c r="AK243" s="315">
        <f t="shared" si="87"/>
        <v>0</v>
      </c>
      <c r="AL243" s="315">
        <f t="shared" si="87"/>
        <v>0</v>
      </c>
      <c r="AM243" s="315">
        <f t="shared" si="87"/>
        <v>0</v>
      </c>
      <c r="AN243" s="315">
        <f t="shared" si="87"/>
        <v>0</v>
      </c>
      <c r="AO243" s="315">
        <f t="shared" si="87"/>
        <v>0</v>
      </c>
      <c r="AP243" s="315">
        <f t="shared" si="87"/>
        <v>0</v>
      </c>
      <c r="AQ243" s="315">
        <f t="shared" si="87"/>
        <v>0</v>
      </c>
      <c r="AR243" s="315">
        <f t="shared" si="87"/>
        <v>0</v>
      </c>
      <c r="AS243" s="315">
        <f t="shared" si="87"/>
        <v>0</v>
      </c>
      <c r="AT243" s="315">
        <f t="shared" si="87"/>
        <v>0</v>
      </c>
      <c r="AU243" s="315">
        <f t="shared" si="87"/>
        <v>0</v>
      </c>
      <c r="AV243" s="315">
        <f t="shared" si="87"/>
        <v>0</v>
      </c>
      <c r="AW243" s="315">
        <f t="shared" si="86"/>
        <v>0</v>
      </c>
      <c r="AX243" s="315">
        <f t="shared" si="86"/>
        <v>0</v>
      </c>
      <c r="AY243" s="315">
        <f t="shared" si="86"/>
        <v>0</v>
      </c>
      <c r="AZ243" s="315">
        <f t="shared" si="86"/>
        <v>0</v>
      </c>
      <c r="BA243" s="315">
        <f t="shared" si="86"/>
        <v>0</v>
      </c>
      <c r="BB243" s="315">
        <f t="shared" si="86"/>
        <v>0</v>
      </c>
      <c r="BC243" s="316">
        <f t="shared" si="86"/>
        <v>0</v>
      </c>
      <c r="BE243" s="39" t="str">
        <f t="shared" si="79"/>
        <v/>
      </c>
      <c r="BF243" s="39" t="str">
        <f t="shared" si="80"/>
        <v/>
      </c>
      <c r="BG243" s="39" t="str">
        <f t="shared" si="81"/>
        <v/>
      </c>
      <c r="BH243" s="315"/>
      <c r="BI243" s="315"/>
      <c r="BJ243" s="315"/>
      <c r="BK243" s="315"/>
      <c r="BL243" s="315"/>
      <c r="BM243" s="315"/>
      <c r="BN243" s="315"/>
      <c r="BO243" s="315"/>
      <c r="BP243" s="315"/>
      <c r="BQ243" s="315"/>
      <c r="BR243" s="315"/>
      <c r="BS243" s="315"/>
      <c r="BT243" s="315"/>
      <c r="BU243" s="315"/>
      <c r="BV243" s="315"/>
      <c r="BW243" s="315"/>
      <c r="BX243" s="315"/>
      <c r="BY243" s="315"/>
      <c r="BZ243" s="315"/>
      <c r="CA243" s="315"/>
      <c r="CB243" s="315"/>
      <c r="CC243" s="315"/>
      <c r="CD243" s="7"/>
    </row>
    <row r="244" spans="1:82" x14ac:dyDescent="0.25">
      <c r="A244" s="14"/>
      <c r="B244" s="460"/>
      <c r="C244" s="461"/>
      <c r="D244" s="461"/>
      <c r="E244" s="462"/>
      <c r="F244" s="463"/>
      <c r="G244" s="14"/>
      <c r="H244" s="106" t="str">
        <f t="shared" si="72"/>
        <v/>
      </c>
      <c r="I244" s="14"/>
      <c r="J244" s="39" t="str">
        <f t="shared" si="73"/>
        <v/>
      </c>
      <c r="K244" s="14"/>
      <c r="M244" s="106" t="str">
        <f t="shared" si="74"/>
        <v/>
      </c>
      <c r="O244" s="127" t="str">
        <f t="shared" si="75"/>
        <v/>
      </c>
      <c r="AC244" s="305" t="str">
        <f t="shared" si="76"/>
        <v/>
      </c>
      <c r="AD244" s="307" t="str">
        <f t="shared" si="77"/>
        <v/>
      </c>
      <c r="AF244" s="314">
        <f t="shared" si="78"/>
        <v>0</v>
      </c>
      <c r="AG244" s="315">
        <f t="shared" si="87"/>
        <v>0</v>
      </c>
      <c r="AH244" s="315">
        <f t="shared" si="87"/>
        <v>0</v>
      </c>
      <c r="AI244" s="315">
        <f t="shared" si="87"/>
        <v>0</v>
      </c>
      <c r="AJ244" s="315">
        <f t="shared" si="87"/>
        <v>0</v>
      </c>
      <c r="AK244" s="315">
        <f t="shared" si="87"/>
        <v>0</v>
      </c>
      <c r="AL244" s="315">
        <f t="shared" si="87"/>
        <v>0</v>
      </c>
      <c r="AM244" s="315">
        <f t="shared" si="87"/>
        <v>0</v>
      </c>
      <c r="AN244" s="315">
        <f t="shared" si="87"/>
        <v>0</v>
      </c>
      <c r="AO244" s="315">
        <f t="shared" si="87"/>
        <v>0</v>
      </c>
      <c r="AP244" s="315">
        <f t="shared" si="87"/>
        <v>0</v>
      </c>
      <c r="AQ244" s="315">
        <f t="shared" si="87"/>
        <v>0</v>
      </c>
      <c r="AR244" s="315">
        <f t="shared" si="87"/>
        <v>0</v>
      </c>
      <c r="AS244" s="315">
        <f t="shared" si="87"/>
        <v>0</v>
      </c>
      <c r="AT244" s="315">
        <f t="shared" si="87"/>
        <v>0</v>
      </c>
      <c r="AU244" s="315">
        <f t="shared" si="87"/>
        <v>0</v>
      </c>
      <c r="AV244" s="315">
        <f t="shared" si="87"/>
        <v>0</v>
      </c>
      <c r="AW244" s="315">
        <f t="shared" si="86"/>
        <v>0</v>
      </c>
      <c r="AX244" s="315">
        <f t="shared" si="86"/>
        <v>0</v>
      </c>
      <c r="AY244" s="315">
        <f t="shared" si="86"/>
        <v>0</v>
      </c>
      <c r="AZ244" s="315">
        <f t="shared" si="86"/>
        <v>0</v>
      </c>
      <c r="BA244" s="315">
        <f t="shared" si="86"/>
        <v>0</v>
      </c>
      <c r="BB244" s="315">
        <f t="shared" si="86"/>
        <v>0</v>
      </c>
      <c r="BC244" s="316">
        <f t="shared" si="86"/>
        <v>0</v>
      </c>
      <c r="BE244" s="39" t="str">
        <f t="shared" si="79"/>
        <v/>
      </c>
      <c r="BF244" s="39" t="str">
        <f t="shared" si="80"/>
        <v/>
      </c>
      <c r="BG244" s="39" t="str">
        <f t="shared" si="81"/>
        <v/>
      </c>
      <c r="BH244" s="315"/>
      <c r="BI244" s="315"/>
      <c r="BJ244" s="315"/>
      <c r="BK244" s="315"/>
      <c r="BL244" s="315"/>
      <c r="BM244" s="315"/>
      <c r="BN244" s="315"/>
      <c r="BO244" s="315"/>
      <c r="BP244" s="315"/>
      <c r="BQ244" s="315"/>
      <c r="BR244" s="315"/>
      <c r="BS244" s="315"/>
      <c r="BT244" s="315"/>
      <c r="BU244" s="315"/>
      <c r="BV244" s="315"/>
      <c r="BW244" s="315"/>
      <c r="BX244" s="315"/>
      <c r="BY244" s="315"/>
      <c r="BZ244" s="315"/>
      <c r="CA244" s="315"/>
      <c r="CB244" s="315"/>
      <c r="CC244" s="315"/>
      <c r="CD244" s="7"/>
    </row>
    <row r="245" spans="1:82" x14ac:dyDescent="0.25">
      <c r="A245" s="14"/>
      <c r="B245" s="460"/>
      <c r="C245" s="461"/>
      <c r="D245" s="461"/>
      <c r="E245" s="462"/>
      <c r="F245" s="463"/>
      <c r="G245" s="14"/>
      <c r="H245" s="106" t="str">
        <f t="shared" si="72"/>
        <v/>
      </c>
      <c r="I245" s="14"/>
      <c r="J245" s="39" t="str">
        <f t="shared" si="73"/>
        <v/>
      </c>
      <c r="K245" s="14"/>
      <c r="M245" s="106" t="str">
        <f t="shared" si="74"/>
        <v/>
      </c>
      <c r="O245" s="127" t="str">
        <f t="shared" si="75"/>
        <v/>
      </c>
      <c r="AC245" s="305" t="str">
        <f t="shared" si="76"/>
        <v/>
      </c>
      <c r="AD245" s="307" t="str">
        <f t="shared" si="77"/>
        <v/>
      </c>
      <c r="AF245" s="314">
        <f t="shared" si="78"/>
        <v>0</v>
      </c>
      <c r="AG245" s="315">
        <f t="shared" si="87"/>
        <v>0</v>
      </c>
      <c r="AH245" s="315">
        <f t="shared" si="87"/>
        <v>0</v>
      </c>
      <c r="AI245" s="315">
        <f t="shared" si="87"/>
        <v>0</v>
      </c>
      <c r="AJ245" s="315">
        <f t="shared" si="87"/>
        <v>0</v>
      </c>
      <c r="AK245" s="315">
        <f t="shared" si="87"/>
        <v>0</v>
      </c>
      <c r="AL245" s="315">
        <f t="shared" si="87"/>
        <v>0</v>
      </c>
      <c r="AM245" s="315">
        <f t="shared" si="87"/>
        <v>0</v>
      </c>
      <c r="AN245" s="315">
        <f t="shared" si="87"/>
        <v>0</v>
      </c>
      <c r="AO245" s="315">
        <f t="shared" si="87"/>
        <v>0</v>
      </c>
      <c r="AP245" s="315">
        <f t="shared" si="87"/>
        <v>0</v>
      </c>
      <c r="AQ245" s="315">
        <f t="shared" si="87"/>
        <v>0</v>
      </c>
      <c r="AR245" s="315">
        <f t="shared" si="87"/>
        <v>0</v>
      </c>
      <c r="AS245" s="315">
        <f t="shared" si="87"/>
        <v>0</v>
      </c>
      <c r="AT245" s="315">
        <f t="shared" si="87"/>
        <v>0</v>
      </c>
      <c r="AU245" s="315">
        <f t="shared" si="87"/>
        <v>0</v>
      </c>
      <c r="AV245" s="315">
        <f t="shared" si="87"/>
        <v>0</v>
      </c>
      <c r="AW245" s="315">
        <f t="shared" si="86"/>
        <v>0</v>
      </c>
      <c r="AX245" s="315">
        <f t="shared" si="86"/>
        <v>0</v>
      </c>
      <c r="AY245" s="315">
        <f t="shared" si="86"/>
        <v>0</v>
      </c>
      <c r="AZ245" s="315">
        <f t="shared" si="86"/>
        <v>0</v>
      </c>
      <c r="BA245" s="315">
        <f t="shared" si="86"/>
        <v>0</v>
      </c>
      <c r="BB245" s="315">
        <f t="shared" si="86"/>
        <v>0</v>
      </c>
      <c r="BC245" s="316">
        <f t="shared" si="86"/>
        <v>0</v>
      </c>
      <c r="BE245" s="39" t="str">
        <f t="shared" si="79"/>
        <v/>
      </c>
      <c r="BF245" s="39" t="str">
        <f t="shared" si="80"/>
        <v/>
      </c>
      <c r="BG245" s="39" t="str">
        <f t="shared" si="81"/>
        <v/>
      </c>
      <c r="BH245" s="315"/>
      <c r="BI245" s="315"/>
      <c r="BJ245" s="315"/>
      <c r="BK245" s="315"/>
      <c r="BL245" s="315"/>
      <c r="BM245" s="315"/>
      <c r="BN245" s="315"/>
      <c r="BO245" s="315"/>
      <c r="BP245" s="315"/>
      <c r="BQ245" s="315"/>
      <c r="BR245" s="315"/>
      <c r="BS245" s="315"/>
      <c r="BT245" s="315"/>
      <c r="BU245" s="315"/>
      <c r="BV245" s="315"/>
      <c r="BW245" s="315"/>
      <c r="BX245" s="315"/>
      <c r="BY245" s="315"/>
      <c r="BZ245" s="315"/>
      <c r="CA245" s="315"/>
      <c r="CB245" s="315"/>
      <c r="CC245" s="315"/>
      <c r="CD245" s="7"/>
    </row>
    <row r="246" spans="1:82" x14ac:dyDescent="0.25">
      <c r="A246" s="14"/>
      <c r="B246" s="460"/>
      <c r="C246" s="461"/>
      <c r="D246" s="461"/>
      <c r="E246" s="462"/>
      <c r="F246" s="463"/>
      <c r="G246" s="14"/>
      <c r="H246" s="106" t="str">
        <f t="shared" si="72"/>
        <v/>
      </c>
      <c r="I246" s="14"/>
      <c r="J246" s="39" t="str">
        <f t="shared" si="73"/>
        <v/>
      </c>
      <c r="K246" s="14"/>
      <c r="M246" s="106" t="str">
        <f t="shared" si="74"/>
        <v/>
      </c>
      <c r="O246" s="127" t="str">
        <f t="shared" si="75"/>
        <v/>
      </c>
      <c r="AC246" s="305" t="str">
        <f t="shared" si="76"/>
        <v/>
      </c>
      <c r="AD246" s="307" t="str">
        <f t="shared" si="77"/>
        <v/>
      </c>
      <c r="AF246" s="314">
        <f t="shared" si="78"/>
        <v>0</v>
      </c>
      <c r="AG246" s="315">
        <f t="shared" si="87"/>
        <v>0</v>
      </c>
      <c r="AH246" s="315">
        <f t="shared" si="87"/>
        <v>0</v>
      </c>
      <c r="AI246" s="315">
        <f t="shared" si="87"/>
        <v>0</v>
      </c>
      <c r="AJ246" s="315">
        <f t="shared" si="87"/>
        <v>0</v>
      </c>
      <c r="AK246" s="315">
        <f t="shared" si="87"/>
        <v>0</v>
      </c>
      <c r="AL246" s="315">
        <f t="shared" si="87"/>
        <v>0</v>
      </c>
      <c r="AM246" s="315">
        <f t="shared" si="87"/>
        <v>0</v>
      </c>
      <c r="AN246" s="315">
        <f t="shared" si="87"/>
        <v>0</v>
      </c>
      <c r="AO246" s="315">
        <f t="shared" si="87"/>
        <v>0</v>
      </c>
      <c r="AP246" s="315">
        <f t="shared" si="87"/>
        <v>0</v>
      </c>
      <c r="AQ246" s="315">
        <f t="shared" si="87"/>
        <v>0</v>
      </c>
      <c r="AR246" s="315">
        <f t="shared" si="87"/>
        <v>0</v>
      </c>
      <c r="AS246" s="315">
        <f t="shared" si="87"/>
        <v>0</v>
      </c>
      <c r="AT246" s="315">
        <f t="shared" si="87"/>
        <v>0</v>
      </c>
      <c r="AU246" s="315">
        <f t="shared" si="87"/>
        <v>0</v>
      </c>
      <c r="AV246" s="315">
        <f t="shared" si="87"/>
        <v>0</v>
      </c>
      <c r="AW246" s="315">
        <f t="shared" si="86"/>
        <v>0</v>
      </c>
      <c r="AX246" s="315">
        <f t="shared" si="86"/>
        <v>0</v>
      </c>
      <c r="AY246" s="315">
        <f t="shared" si="86"/>
        <v>0</v>
      </c>
      <c r="AZ246" s="315">
        <f t="shared" si="86"/>
        <v>0</v>
      </c>
      <c r="BA246" s="315">
        <f t="shared" si="86"/>
        <v>0</v>
      </c>
      <c r="BB246" s="315">
        <f t="shared" si="86"/>
        <v>0</v>
      </c>
      <c r="BC246" s="316">
        <f t="shared" si="86"/>
        <v>0</v>
      </c>
      <c r="BE246" s="39" t="str">
        <f t="shared" si="79"/>
        <v/>
      </c>
      <c r="BF246" s="39" t="str">
        <f t="shared" si="80"/>
        <v/>
      </c>
      <c r="BG246" s="39" t="str">
        <f t="shared" si="81"/>
        <v/>
      </c>
      <c r="BH246" s="315"/>
      <c r="BI246" s="315"/>
      <c r="BJ246" s="315"/>
      <c r="BK246" s="315"/>
      <c r="BL246" s="315"/>
      <c r="BM246" s="315"/>
      <c r="BN246" s="315"/>
      <c r="BO246" s="315"/>
      <c r="BP246" s="315"/>
      <c r="BQ246" s="315"/>
      <c r="BR246" s="315"/>
      <c r="BS246" s="315"/>
      <c r="BT246" s="315"/>
      <c r="BU246" s="315"/>
      <c r="BV246" s="315"/>
      <c r="BW246" s="315"/>
      <c r="BX246" s="315"/>
      <c r="BY246" s="315"/>
      <c r="BZ246" s="315"/>
      <c r="CA246" s="315"/>
      <c r="CB246" s="315"/>
      <c r="CC246" s="315"/>
      <c r="CD246" s="7"/>
    </row>
    <row r="247" spans="1:82" x14ac:dyDescent="0.25">
      <c r="A247" s="14"/>
      <c r="B247" s="460"/>
      <c r="C247" s="461"/>
      <c r="D247" s="461"/>
      <c r="E247" s="462"/>
      <c r="F247" s="463"/>
      <c r="G247" s="14"/>
      <c r="H247" s="106" t="str">
        <f t="shared" si="72"/>
        <v/>
      </c>
      <c r="I247" s="14"/>
      <c r="J247" s="39" t="str">
        <f t="shared" si="73"/>
        <v/>
      </c>
      <c r="K247" s="14"/>
      <c r="M247" s="106" t="str">
        <f t="shared" si="74"/>
        <v/>
      </c>
      <c r="O247" s="127" t="str">
        <f t="shared" si="75"/>
        <v/>
      </c>
      <c r="AC247" s="305" t="str">
        <f t="shared" si="76"/>
        <v/>
      </c>
      <c r="AD247" s="307" t="str">
        <f t="shared" si="77"/>
        <v/>
      </c>
      <c r="AF247" s="314">
        <f t="shared" si="78"/>
        <v>0</v>
      </c>
      <c r="AG247" s="315">
        <f t="shared" si="87"/>
        <v>0</v>
      </c>
      <c r="AH247" s="315">
        <f t="shared" si="87"/>
        <v>0</v>
      </c>
      <c r="AI247" s="315">
        <f t="shared" si="87"/>
        <v>0</v>
      </c>
      <c r="AJ247" s="315">
        <f t="shared" si="87"/>
        <v>0</v>
      </c>
      <c r="AK247" s="315">
        <f t="shared" si="87"/>
        <v>0</v>
      </c>
      <c r="AL247" s="315">
        <f t="shared" si="87"/>
        <v>0</v>
      </c>
      <c r="AM247" s="315">
        <f t="shared" si="87"/>
        <v>0</v>
      </c>
      <c r="AN247" s="315">
        <f t="shared" si="87"/>
        <v>0</v>
      </c>
      <c r="AO247" s="315">
        <f t="shared" si="87"/>
        <v>0</v>
      </c>
      <c r="AP247" s="315">
        <f t="shared" si="87"/>
        <v>0</v>
      </c>
      <c r="AQ247" s="315">
        <f t="shared" si="87"/>
        <v>0</v>
      </c>
      <c r="AR247" s="315">
        <f t="shared" si="87"/>
        <v>0</v>
      </c>
      <c r="AS247" s="315">
        <f t="shared" si="87"/>
        <v>0</v>
      </c>
      <c r="AT247" s="315">
        <f t="shared" si="87"/>
        <v>0</v>
      </c>
      <c r="AU247" s="315">
        <f t="shared" si="87"/>
        <v>0</v>
      </c>
      <c r="AV247" s="315">
        <f t="shared" si="87"/>
        <v>0</v>
      </c>
      <c r="AW247" s="315">
        <f t="shared" si="86"/>
        <v>0</v>
      </c>
      <c r="AX247" s="315">
        <f t="shared" si="86"/>
        <v>0</v>
      </c>
      <c r="AY247" s="315">
        <f t="shared" si="86"/>
        <v>0</v>
      </c>
      <c r="AZ247" s="315">
        <f t="shared" si="86"/>
        <v>0</v>
      </c>
      <c r="BA247" s="315">
        <f t="shared" si="86"/>
        <v>0</v>
      </c>
      <c r="BB247" s="315">
        <f t="shared" si="86"/>
        <v>0</v>
      </c>
      <c r="BC247" s="316">
        <f t="shared" si="86"/>
        <v>0</v>
      </c>
      <c r="BE247" s="39" t="str">
        <f t="shared" si="79"/>
        <v/>
      </c>
      <c r="BF247" s="39" t="str">
        <f t="shared" si="80"/>
        <v/>
      </c>
      <c r="BG247" s="39" t="str">
        <f t="shared" si="81"/>
        <v/>
      </c>
      <c r="BH247" s="315"/>
      <c r="BI247" s="315"/>
      <c r="BJ247" s="315"/>
      <c r="BK247" s="315"/>
      <c r="BL247" s="315"/>
      <c r="BM247" s="315"/>
      <c r="BN247" s="315"/>
      <c r="BO247" s="315"/>
      <c r="BP247" s="315"/>
      <c r="BQ247" s="315"/>
      <c r="BR247" s="315"/>
      <c r="BS247" s="315"/>
      <c r="BT247" s="315"/>
      <c r="BU247" s="315"/>
      <c r="BV247" s="315"/>
      <c r="BW247" s="315"/>
      <c r="BX247" s="315"/>
      <c r="BY247" s="315"/>
      <c r="BZ247" s="315"/>
      <c r="CA247" s="315"/>
      <c r="CB247" s="315"/>
      <c r="CC247" s="315"/>
      <c r="CD247" s="7"/>
    </row>
    <row r="248" spans="1:82" x14ac:dyDescent="0.25">
      <c r="A248" s="14"/>
      <c r="B248" s="460"/>
      <c r="C248" s="461"/>
      <c r="D248" s="461"/>
      <c r="E248" s="462"/>
      <c r="F248" s="463"/>
      <c r="G248" s="14"/>
      <c r="H248" s="106" t="str">
        <f t="shared" si="72"/>
        <v/>
      </c>
      <c r="I248" s="14"/>
      <c r="J248" s="39" t="str">
        <f t="shared" si="73"/>
        <v/>
      </c>
      <c r="K248" s="14"/>
      <c r="M248" s="106" t="str">
        <f t="shared" si="74"/>
        <v/>
      </c>
      <c r="O248" s="127" t="str">
        <f t="shared" si="75"/>
        <v/>
      </c>
      <c r="AC248" s="305" t="str">
        <f t="shared" si="76"/>
        <v/>
      </c>
      <c r="AD248" s="307" t="str">
        <f t="shared" si="77"/>
        <v/>
      </c>
      <c r="AF248" s="314">
        <f t="shared" si="78"/>
        <v>0</v>
      </c>
      <c r="AG248" s="315">
        <f t="shared" si="87"/>
        <v>0</v>
      </c>
      <c r="AH248" s="315">
        <f t="shared" si="87"/>
        <v>0</v>
      </c>
      <c r="AI248" s="315">
        <f t="shared" si="87"/>
        <v>0</v>
      </c>
      <c r="AJ248" s="315">
        <f t="shared" si="87"/>
        <v>0</v>
      </c>
      <c r="AK248" s="315">
        <f t="shared" si="87"/>
        <v>0</v>
      </c>
      <c r="AL248" s="315">
        <f t="shared" si="87"/>
        <v>0</v>
      </c>
      <c r="AM248" s="315">
        <f t="shared" si="87"/>
        <v>0</v>
      </c>
      <c r="AN248" s="315">
        <f t="shared" si="87"/>
        <v>0</v>
      </c>
      <c r="AO248" s="315">
        <f t="shared" si="87"/>
        <v>0</v>
      </c>
      <c r="AP248" s="315">
        <f t="shared" si="87"/>
        <v>0</v>
      </c>
      <c r="AQ248" s="315">
        <f t="shared" si="87"/>
        <v>0</v>
      </c>
      <c r="AR248" s="315">
        <f t="shared" si="87"/>
        <v>0</v>
      </c>
      <c r="AS248" s="315">
        <f t="shared" si="87"/>
        <v>0</v>
      </c>
      <c r="AT248" s="315">
        <f t="shared" si="87"/>
        <v>0</v>
      </c>
      <c r="AU248" s="315">
        <f t="shared" si="87"/>
        <v>0</v>
      </c>
      <c r="AV248" s="315">
        <f t="shared" si="87"/>
        <v>0</v>
      </c>
      <c r="AW248" s="315">
        <f t="shared" si="86"/>
        <v>0</v>
      </c>
      <c r="AX248" s="315">
        <f t="shared" si="86"/>
        <v>0</v>
      </c>
      <c r="AY248" s="315">
        <f t="shared" si="86"/>
        <v>0</v>
      </c>
      <c r="AZ248" s="315">
        <f t="shared" si="86"/>
        <v>0</v>
      </c>
      <c r="BA248" s="315">
        <f t="shared" si="86"/>
        <v>0</v>
      </c>
      <c r="BB248" s="315">
        <f t="shared" si="86"/>
        <v>0</v>
      </c>
      <c r="BC248" s="316">
        <f t="shared" si="86"/>
        <v>0</v>
      </c>
      <c r="BE248" s="39" t="str">
        <f t="shared" si="79"/>
        <v/>
      </c>
      <c r="BF248" s="39" t="str">
        <f t="shared" si="80"/>
        <v/>
      </c>
      <c r="BG248" s="39" t="str">
        <f t="shared" si="81"/>
        <v/>
      </c>
      <c r="BH248" s="315"/>
      <c r="BI248" s="315"/>
      <c r="BJ248" s="315"/>
      <c r="BK248" s="315"/>
      <c r="BL248" s="315"/>
      <c r="BM248" s="315"/>
      <c r="BN248" s="315"/>
      <c r="BO248" s="315"/>
      <c r="BP248" s="315"/>
      <c r="BQ248" s="315"/>
      <c r="BR248" s="315"/>
      <c r="BS248" s="315"/>
      <c r="BT248" s="315"/>
      <c r="BU248" s="315"/>
      <c r="BV248" s="315"/>
      <c r="BW248" s="315"/>
      <c r="BX248" s="315"/>
      <c r="BY248" s="315"/>
      <c r="BZ248" s="315"/>
      <c r="CA248" s="315"/>
      <c r="CB248" s="315"/>
      <c r="CC248" s="315"/>
      <c r="CD248" s="7"/>
    </row>
    <row r="249" spans="1:82" x14ac:dyDescent="0.25">
      <c r="A249" s="14"/>
      <c r="B249" s="460"/>
      <c r="C249" s="461"/>
      <c r="D249" s="461"/>
      <c r="E249" s="462"/>
      <c r="F249" s="463"/>
      <c r="G249" s="14"/>
      <c r="H249" s="106" t="str">
        <f t="shared" si="72"/>
        <v/>
      </c>
      <c r="I249" s="14"/>
      <c r="J249" s="39" t="str">
        <f t="shared" si="73"/>
        <v/>
      </c>
      <c r="K249" s="14"/>
      <c r="M249" s="106" t="str">
        <f t="shared" si="74"/>
        <v/>
      </c>
      <c r="O249" s="127" t="str">
        <f t="shared" si="75"/>
        <v/>
      </c>
      <c r="AC249" s="305" t="str">
        <f t="shared" si="76"/>
        <v/>
      </c>
      <c r="AD249" s="307" t="str">
        <f t="shared" si="77"/>
        <v/>
      </c>
      <c r="AF249" s="314">
        <f t="shared" si="78"/>
        <v>0</v>
      </c>
      <c r="AG249" s="315">
        <f t="shared" si="87"/>
        <v>0</v>
      </c>
      <c r="AH249" s="315">
        <f t="shared" si="87"/>
        <v>0</v>
      </c>
      <c r="AI249" s="315">
        <f t="shared" si="87"/>
        <v>0</v>
      </c>
      <c r="AJ249" s="315">
        <f t="shared" si="87"/>
        <v>0</v>
      </c>
      <c r="AK249" s="315">
        <f t="shared" si="87"/>
        <v>0</v>
      </c>
      <c r="AL249" s="315">
        <f t="shared" si="87"/>
        <v>0</v>
      </c>
      <c r="AM249" s="315">
        <f t="shared" si="87"/>
        <v>0</v>
      </c>
      <c r="AN249" s="315">
        <f t="shared" si="87"/>
        <v>0</v>
      </c>
      <c r="AO249" s="315">
        <f t="shared" si="87"/>
        <v>0</v>
      </c>
      <c r="AP249" s="315">
        <f t="shared" si="87"/>
        <v>0</v>
      </c>
      <c r="AQ249" s="315">
        <f t="shared" si="87"/>
        <v>0</v>
      </c>
      <c r="AR249" s="315">
        <f t="shared" si="87"/>
        <v>0</v>
      </c>
      <c r="AS249" s="315">
        <f t="shared" si="87"/>
        <v>0</v>
      </c>
      <c r="AT249" s="315">
        <f t="shared" si="87"/>
        <v>0</v>
      </c>
      <c r="AU249" s="315">
        <f t="shared" si="87"/>
        <v>0</v>
      </c>
      <c r="AV249" s="315">
        <f t="shared" si="87"/>
        <v>0</v>
      </c>
      <c r="AW249" s="315">
        <f t="shared" si="86"/>
        <v>0</v>
      </c>
      <c r="AX249" s="315">
        <f t="shared" si="86"/>
        <v>0</v>
      </c>
      <c r="AY249" s="315">
        <f t="shared" si="86"/>
        <v>0</v>
      </c>
      <c r="AZ249" s="315">
        <f t="shared" si="86"/>
        <v>0</v>
      </c>
      <c r="BA249" s="315">
        <f t="shared" si="86"/>
        <v>0</v>
      </c>
      <c r="BB249" s="315">
        <f t="shared" si="86"/>
        <v>0</v>
      </c>
      <c r="BC249" s="316">
        <f t="shared" si="86"/>
        <v>0</v>
      </c>
      <c r="BE249" s="39" t="str">
        <f t="shared" si="79"/>
        <v/>
      </c>
      <c r="BF249" s="39" t="str">
        <f t="shared" si="80"/>
        <v/>
      </c>
      <c r="BG249" s="39" t="str">
        <f t="shared" si="81"/>
        <v/>
      </c>
      <c r="BH249" s="315"/>
      <c r="BI249" s="315"/>
      <c r="BJ249" s="315"/>
      <c r="BK249" s="315"/>
      <c r="BL249" s="315"/>
      <c r="BM249" s="315"/>
      <c r="BN249" s="315"/>
      <c r="BO249" s="315"/>
      <c r="BP249" s="315"/>
      <c r="BQ249" s="315"/>
      <c r="BR249" s="315"/>
      <c r="BS249" s="315"/>
      <c r="BT249" s="315"/>
      <c r="BU249" s="315"/>
      <c r="BV249" s="315"/>
      <c r="BW249" s="315"/>
      <c r="BX249" s="315"/>
      <c r="BY249" s="315"/>
      <c r="BZ249" s="315"/>
      <c r="CA249" s="315"/>
      <c r="CB249" s="315"/>
      <c r="CC249" s="315"/>
      <c r="CD249" s="7"/>
    </row>
    <row r="250" spans="1:82" x14ac:dyDescent="0.25">
      <c r="A250" s="14"/>
      <c r="B250" s="460"/>
      <c r="C250" s="461"/>
      <c r="D250" s="461"/>
      <c r="E250" s="462"/>
      <c r="F250" s="463"/>
      <c r="G250" s="14"/>
      <c r="H250" s="106" t="str">
        <f t="shared" si="72"/>
        <v/>
      </c>
      <c r="I250" s="14"/>
      <c r="J250" s="39" t="str">
        <f t="shared" si="73"/>
        <v/>
      </c>
      <c r="K250" s="14"/>
      <c r="M250" s="106" t="str">
        <f t="shared" si="74"/>
        <v/>
      </c>
      <c r="O250" s="127" t="str">
        <f t="shared" si="75"/>
        <v/>
      </c>
      <c r="AC250" s="305" t="str">
        <f t="shared" si="76"/>
        <v/>
      </c>
      <c r="AD250" s="307" t="str">
        <f t="shared" si="77"/>
        <v/>
      </c>
      <c r="AF250" s="314">
        <f t="shared" si="78"/>
        <v>0</v>
      </c>
      <c r="AG250" s="315">
        <f t="shared" si="87"/>
        <v>0</v>
      </c>
      <c r="AH250" s="315">
        <f t="shared" si="87"/>
        <v>0</v>
      </c>
      <c r="AI250" s="315">
        <f t="shared" si="87"/>
        <v>0</v>
      </c>
      <c r="AJ250" s="315">
        <f t="shared" si="87"/>
        <v>0</v>
      </c>
      <c r="AK250" s="315">
        <f t="shared" si="87"/>
        <v>0</v>
      </c>
      <c r="AL250" s="315">
        <f t="shared" si="87"/>
        <v>0</v>
      </c>
      <c r="AM250" s="315">
        <f t="shared" si="87"/>
        <v>0</v>
      </c>
      <c r="AN250" s="315">
        <f t="shared" si="87"/>
        <v>0</v>
      </c>
      <c r="AO250" s="315">
        <f t="shared" si="87"/>
        <v>0</v>
      </c>
      <c r="AP250" s="315">
        <f t="shared" si="87"/>
        <v>0</v>
      </c>
      <c r="AQ250" s="315">
        <f t="shared" si="87"/>
        <v>0</v>
      </c>
      <c r="AR250" s="315">
        <f t="shared" si="87"/>
        <v>0</v>
      </c>
      <c r="AS250" s="315">
        <f t="shared" si="87"/>
        <v>0</v>
      </c>
      <c r="AT250" s="315">
        <f t="shared" si="87"/>
        <v>0</v>
      </c>
      <c r="AU250" s="315">
        <f t="shared" si="87"/>
        <v>0</v>
      </c>
      <c r="AV250" s="315">
        <f t="shared" si="87"/>
        <v>0</v>
      </c>
      <c r="AW250" s="315">
        <f t="shared" si="86"/>
        <v>0</v>
      </c>
      <c r="AX250" s="315">
        <f t="shared" si="86"/>
        <v>0</v>
      </c>
      <c r="AY250" s="315">
        <f t="shared" si="86"/>
        <v>0</v>
      </c>
      <c r="AZ250" s="315">
        <f t="shared" si="86"/>
        <v>0</v>
      </c>
      <c r="BA250" s="315">
        <f t="shared" si="86"/>
        <v>0</v>
      </c>
      <c r="BB250" s="315">
        <f t="shared" si="86"/>
        <v>0</v>
      </c>
      <c r="BC250" s="316">
        <f t="shared" si="86"/>
        <v>0</v>
      </c>
      <c r="BE250" s="39" t="str">
        <f t="shared" si="79"/>
        <v/>
      </c>
      <c r="BF250" s="39" t="str">
        <f t="shared" si="80"/>
        <v/>
      </c>
      <c r="BG250" s="39" t="str">
        <f t="shared" si="81"/>
        <v/>
      </c>
      <c r="BH250" s="315"/>
      <c r="BI250" s="315"/>
      <c r="BJ250" s="315"/>
      <c r="BK250" s="315"/>
      <c r="BL250" s="315"/>
      <c r="BM250" s="315"/>
      <c r="BN250" s="315"/>
      <c r="BO250" s="315"/>
      <c r="BP250" s="315"/>
      <c r="BQ250" s="315"/>
      <c r="BR250" s="315"/>
      <c r="BS250" s="315"/>
      <c r="BT250" s="315"/>
      <c r="BU250" s="315"/>
      <c r="BV250" s="315"/>
      <c r="BW250" s="315"/>
      <c r="BX250" s="315"/>
      <c r="BY250" s="315"/>
      <c r="BZ250" s="315"/>
      <c r="CA250" s="315"/>
      <c r="CB250" s="315"/>
      <c r="CC250" s="315"/>
      <c r="CD250" s="7"/>
    </row>
    <row r="251" spans="1:82" x14ac:dyDescent="0.25">
      <c r="A251" s="14"/>
      <c r="B251" s="460"/>
      <c r="C251" s="461"/>
      <c r="D251" s="461"/>
      <c r="E251" s="462"/>
      <c r="F251" s="463"/>
      <c r="G251" s="14"/>
      <c r="H251" s="106" t="str">
        <f t="shared" si="72"/>
        <v/>
      </c>
      <c r="I251" s="14"/>
      <c r="J251" s="39" t="str">
        <f t="shared" si="73"/>
        <v/>
      </c>
      <c r="K251" s="14"/>
      <c r="M251" s="106" t="str">
        <f t="shared" si="74"/>
        <v/>
      </c>
      <c r="O251" s="127" t="str">
        <f t="shared" si="75"/>
        <v/>
      </c>
      <c r="AC251" s="305" t="str">
        <f t="shared" si="76"/>
        <v/>
      </c>
      <c r="AD251" s="307" t="str">
        <f t="shared" si="77"/>
        <v/>
      </c>
      <c r="AF251" s="314">
        <f t="shared" si="78"/>
        <v>0</v>
      </c>
      <c r="AG251" s="315">
        <f t="shared" si="87"/>
        <v>0</v>
      </c>
      <c r="AH251" s="315">
        <f t="shared" si="87"/>
        <v>0</v>
      </c>
      <c r="AI251" s="315">
        <f t="shared" si="87"/>
        <v>0</v>
      </c>
      <c r="AJ251" s="315">
        <f t="shared" si="87"/>
        <v>0</v>
      </c>
      <c r="AK251" s="315">
        <f t="shared" si="87"/>
        <v>0</v>
      </c>
      <c r="AL251" s="315">
        <f t="shared" si="87"/>
        <v>0</v>
      </c>
      <c r="AM251" s="315">
        <f t="shared" si="87"/>
        <v>0</v>
      </c>
      <c r="AN251" s="315">
        <f t="shared" si="87"/>
        <v>0</v>
      </c>
      <c r="AO251" s="315">
        <f t="shared" si="87"/>
        <v>0</v>
      </c>
      <c r="AP251" s="315">
        <f t="shared" si="87"/>
        <v>0</v>
      </c>
      <c r="AQ251" s="315">
        <f t="shared" si="87"/>
        <v>0</v>
      </c>
      <c r="AR251" s="315">
        <f t="shared" si="87"/>
        <v>0</v>
      </c>
      <c r="AS251" s="315">
        <f t="shared" si="87"/>
        <v>0</v>
      </c>
      <c r="AT251" s="315">
        <f t="shared" si="87"/>
        <v>0</v>
      </c>
      <c r="AU251" s="315">
        <f t="shared" si="87"/>
        <v>0</v>
      </c>
      <c r="AV251" s="315">
        <f t="shared" si="87"/>
        <v>0</v>
      </c>
      <c r="AW251" s="315">
        <f t="shared" si="86"/>
        <v>0</v>
      </c>
      <c r="AX251" s="315">
        <f t="shared" si="86"/>
        <v>0</v>
      </c>
      <c r="AY251" s="315">
        <f t="shared" si="86"/>
        <v>0</v>
      </c>
      <c r="AZ251" s="315">
        <f t="shared" si="86"/>
        <v>0</v>
      </c>
      <c r="BA251" s="315">
        <f t="shared" si="86"/>
        <v>0</v>
      </c>
      <c r="BB251" s="315">
        <f t="shared" si="86"/>
        <v>0</v>
      </c>
      <c r="BC251" s="316">
        <f t="shared" si="86"/>
        <v>0</v>
      </c>
      <c r="BE251" s="39" t="str">
        <f t="shared" si="79"/>
        <v/>
      </c>
      <c r="BF251" s="39" t="str">
        <f t="shared" si="80"/>
        <v/>
      </c>
      <c r="BG251" s="39" t="str">
        <f t="shared" si="81"/>
        <v/>
      </c>
      <c r="BH251" s="315"/>
      <c r="BI251" s="315"/>
      <c r="BJ251" s="315"/>
      <c r="BK251" s="315"/>
      <c r="BL251" s="315"/>
      <c r="BM251" s="315"/>
      <c r="BN251" s="315"/>
      <c r="BO251" s="315"/>
      <c r="BP251" s="315"/>
      <c r="BQ251" s="315"/>
      <c r="BR251" s="315"/>
      <c r="BS251" s="315"/>
      <c r="BT251" s="315"/>
      <c r="BU251" s="315"/>
      <c r="BV251" s="315"/>
      <c r="BW251" s="315"/>
      <c r="BX251" s="315"/>
      <c r="BY251" s="315"/>
      <c r="BZ251" s="315"/>
      <c r="CA251" s="315"/>
      <c r="CB251" s="315"/>
      <c r="CC251" s="315"/>
      <c r="CD251" s="7"/>
    </row>
    <row r="252" spans="1:82" x14ac:dyDescent="0.25">
      <c r="A252" s="14"/>
      <c r="B252" s="460"/>
      <c r="C252" s="461"/>
      <c r="D252" s="461"/>
      <c r="E252" s="462"/>
      <c r="F252" s="463"/>
      <c r="G252" s="14"/>
      <c r="H252" s="106" t="str">
        <f t="shared" si="72"/>
        <v/>
      </c>
      <c r="I252" s="14"/>
      <c r="J252" s="39" t="str">
        <f t="shared" si="73"/>
        <v/>
      </c>
      <c r="K252" s="14"/>
      <c r="M252" s="106" t="str">
        <f t="shared" si="74"/>
        <v/>
      </c>
      <c r="O252" s="127" t="str">
        <f t="shared" si="75"/>
        <v/>
      </c>
      <c r="AC252" s="305" t="str">
        <f t="shared" si="76"/>
        <v/>
      </c>
      <c r="AD252" s="307" t="str">
        <f t="shared" si="77"/>
        <v/>
      </c>
      <c r="AF252" s="314">
        <f t="shared" si="78"/>
        <v>0</v>
      </c>
      <c r="AG252" s="315">
        <f t="shared" si="87"/>
        <v>0</v>
      </c>
      <c r="AH252" s="315">
        <f t="shared" si="87"/>
        <v>0</v>
      </c>
      <c r="AI252" s="315">
        <f t="shared" si="87"/>
        <v>0</v>
      </c>
      <c r="AJ252" s="315">
        <f t="shared" si="87"/>
        <v>0</v>
      </c>
      <c r="AK252" s="315">
        <f t="shared" si="87"/>
        <v>0</v>
      </c>
      <c r="AL252" s="315">
        <f t="shared" si="87"/>
        <v>0</v>
      </c>
      <c r="AM252" s="315">
        <f t="shared" si="87"/>
        <v>0</v>
      </c>
      <c r="AN252" s="315">
        <f t="shared" si="87"/>
        <v>0</v>
      </c>
      <c r="AO252" s="315">
        <f t="shared" si="87"/>
        <v>0</v>
      </c>
      <c r="AP252" s="315">
        <f t="shared" si="87"/>
        <v>0</v>
      </c>
      <c r="AQ252" s="315">
        <f t="shared" si="87"/>
        <v>0</v>
      </c>
      <c r="AR252" s="315">
        <f t="shared" si="87"/>
        <v>0</v>
      </c>
      <c r="AS252" s="315">
        <f t="shared" si="87"/>
        <v>0</v>
      </c>
      <c r="AT252" s="315">
        <f t="shared" si="87"/>
        <v>0</v>
      </c>
      <c r="AU252" s="315">
        <f t="shared" si="87"/>
        <v>0</v>
      </c>
      <c r="AV252" s="315">
        <f t="shared" si="87"/>
        <v>0</v>
      </c>
      <c r="AW252" s="315">
        <f t="shared" si="86"/>
        <v>0</v>
      </c>
      <c r="AX252" s="315">
        <f t="shared" si="86"/>
        <v>0</v>
      </c>
      <c r="AY252" s="315">
        <f t="shared" si="86"/>
        <v>0</v>
      </c>
      <c r="AZ252" s="315">
        <f t="shared" si="86"/>
        <v>0</v>
      </c>
      <c r="BA252" s="315">
        <f t="shared" si="86"/>
        <v>0</v>
      </c>
      <c r="BB252" s="315">
        <f t="shared" si="86"/>
        <v>0</v>
      </c>
      <c r="BC252" s="316">
        <f t="shared" si="86"/>
        <v>0</v>
      </c>
      <c r="BE252" s="39" t="str">
        <f t="shared" si="79"/>
        <v/>
      </c>
      <c r="BF252" s="39" t="str">
        <f t="shared" si="80"/>
        <v/>
      </c>
      <c r="BG252" s="39" t="str">
        <f t="shared" si="81"/>
        <v/>
      </c>
      <c r="BH252" s="315"/>
      <c r="BI252" s="315"/>
      <c r="BJ252" s="315"/>
      <c r="BK252" s="315"/>
      <c r="BL252" s="315"/>
      <c r="BM252" s="315"/>
      <c r="BN252" s="315"/>
      <c r="BO252" s="315"/>
      <c r="BP252" s="315"/>
      <c r="BQ252" s="315"/>
      <c r="BR252" s="315"/>
      <c r="BS252" s="315"/>
      <c r="BT252" s="315"/>
      <c r="BU252" s="315"/>
      <c r="BV252" s="315"/>
      <c r="BW252" s="315"/>
      <c r="BX252" s="315"/>
      <c r="BY252" s="315"/>
      <c r="BZ252" s="315"/>
      <c r="CA252" s="315"/>
      <c r="CB252" s="315"/>
      <c r="CC252" s="315"/>
      <c r="CD252" s="7"/>
    </row>
    <row r="253" spans="1:82" x14ac:dyDescent="0.25">
      <c r="A253" s="14"/>
      <c r="B253" s="460"/>
      <c r="C253" s="461"/>
      <c r="D253" s="461"/>
      <c r="E253" s="462"/>
      <c r="F253" s="463"/>
      <c r="G253" s="14"/>
      <c r="H253" s="106" t="str">
        <f t="shared" si="72"/>
        <v/>
      </c>
      <c r="I253" s="14"/>
      <c r="J253" s="39" t="str">
        <f t="shared" si="73"/>
        <v/>
      </c>
      <c r="K253" s="14"/>
      <c r="M253" s="106" t="str">
        <f t="shared" si="74"/>
        <v/>
      </c>
      <c r="O253" s="127" t="str">
        <f t="shared" si="75"/>
        <v/>
      </c>
      <c r="AC253" s="305" t="str">
        <f t="shared" si="76"/>
        <v/>
      </c>
      <c r="AD253" s="307" t="str">
        <f t="shared" si="77"/>
        <v/>
      </c>
      <c r="AF253" s="314">
        <f t="shared" si="78"/>
        <v>0</v>
      </c>
      <c r="AG253" s="315">
        <f t="shared" si="87"/>
        <v>0</v>
      </c>
      <c r="AH253" s="315">
        <f t="shared" si="87"/>
        <v>0</v>
      </c>
      <c r="AI253" s="315">
        <f t="shared" si="87"/>
        <v>0</v>
      </c>
      <c r="AJ253" s="315">
        <f t="shared" si="87"/>
        <v>0</v>
      </c>
      <c r="AK253" s="315">
        <f t="shared" si="87"/>
        <v>0</v>
      </c>
      <c r="AL253" s="315">
        <f t="shared" si="87"/>
        <v>0</v>
      </c>
      <c r="AM253" s="315">
        <f t="shared" si="87"/>
        <v>0</v>
      </c>
      <c r="AN253" s="315">
        <f t="shared" si="87"/>
        <v>0</v>
      </c>
      <c r="AO253" s="315">
        <f t="shared" si="87"/>
        <v>0</v>
      </c>
      <c r="AP253" s="315">
        <f t="shared" si="87"/>
        <v>0</v>
      </c>
      <c r="AQ253" s="315">
        <f t="shared" si="87"/>
        <v>0</v>
      </c>
      <c r="AR253" s="315">
        <f t="shared" si="87"/>
        <v>0</v>
      </c>
      <c r="AS253" s="315">
        <f t="shared" si="87"/>
        <v>0</v>
      </c>
      <c r="AT253" s="315">
        <f t="shared" si="87"/>
        <v>0</v>
      </c>
      <c r="AU253" s="315">
        <f t="shared" si="87"/>
        <v>0</v>
      </c>
      <c r="AV253" s="315">
        <f t="shared" si="87"/>
        <v>0</v>
      </c>
      <c r="AW253" s="315">
        <f t="shared" si="86"/>
        <v>0</v>
      </c>
      <c r="AX253" s="315">
        <f t="shared" si="86"/>
        <v>0</v>
      </c>
      <c r="AY253" s="315">
        <f t="shared" si="86"/>
        <v>0</v>
      </c>
      <c r="AZ253" s="315">
        <f t="shared" si="86"/>
        <v>0</v>
      </c>
      <c r="BA253" s="315">
        <f t="shared" si="86"/>
        <v>0</v>
      </c>
      <c r="BB253" s="315">
        <f t="shared" si="86"/>
        <v>0</v>
      </c>
      <c r="BC253" s="316">
        <f t="shared" si="86"/>
        <v>0</v>
      </c>
      <c r="BE253" s="39" t="str">
        <f t="shared" si="79"/>
        <v/>
      </c>
      <c r="BF253" s="39" t="str">
        <f t="shared" si="80"/>
        <v/>
      </c>
      <c r="BG253" s="39" t="str">
        <f t="shared" si="81"/>
        <v/>
      </c>
      <c r="BH253" s="315"/>
      <c r="BI253" s="315"/>
      <c r="BJ253" s="315"/>
      <c r="BK253" s="315"/>
      <c r="BL253" s="315"/>
      <c r="BM253" s="315"/>
      <c r="BN253" s="315"/>
      <c r="BO253" s="315"/>
      <c r="BP253" s="315"/>
      <c r="BQ253" s="315"/>
      <c r="BR253" s="315"/>
      <c r="BS253" s="315"/>
      <c r="BT253" s="315"/>
      <c r="BU253" s="315"/>
      <c r="BV253" s="315"/>
      <c r="BW253" s="315"/>
      <c r="BX253" s="315"/>
      <c r="BY253" s="315"/>
      <c r="BZ253" s="315"/>
      <c r="CA253" s="315"/>
      <c r="CB253" s="315"/>
      <c r="CC253" s="315"/>
      <c r="CD253" s="7"/>
    </row>
    <row r="254" spans="1:82" x14ac:dyDescent="0.25">
      <c r="A254" s="14"/>
      <c r="B254" s="460"/>
      <c r="C254" s="461"/>
      <c r="D254" s="461"/>
      <c r="E254" s="462"/>
      <c r="F254" s="463"/>
      <c r="G254" s="14"/>
      <c r="H254" s="106" t="str">
        <f t="shared" si="72"/>
        <v/>
      </c>
      <c r="I254" s="14"/>
      <c r="J254" s="39" t="str">
        <f t="shared" si="73"/>
        <v/>
      </c>
      <c r="K254" s="14"/>
      <c r="M254" s="106" t="str">
        <f t="shared" si="74"/>
        <v/>
      </c>
      <c r="O254" s="127" t="str">
        <f t="shared" si="75"/>
        <v/>
      </c>
      <c r="AC254" s="305" t="str">
        <f t="shared" si="76"/>
        <v/>
      </c>
      <c r="AD254" s="307" t="str">
        <f t="shared" si="77"/>
        <v/>
      </c>
      <c r="AF254" s="314">
        <f t="shared" si="78"/>
        <v>0</v>
      </c>
      <c r="AG254" s="315">
        <f t="shared" si="87"/>
        <v>0</v>
      </c>
      <c r="AH254" s="315">
        <f t="shared" si="87"/>
        <v>0</v>
      </c>
      <c r="AI254" s="315">
        <f t="shared" si="87"/>
        <v>0</v>
      </c>
      <c r="AJ254" s="315">
        <f t="shared" si="87"/>
        <v>0</v>
      </c>
      <c r="AK254" s="315">
        <f t="shared" si="87"/>
        <v>0</v>
      </c>
      <c r="AL254" s="315">
        <f t="shared" si="87"/>
        <v>0</v>
      </c>
      <c r="AM254" s="315">
        <f t="shared" si="87"/>
        <v>0</v>
      </c>
      <c r="AN254" s="315">
        <f t="shared" si="87"/>
        <v>0</v>
      </c>
      <c r="AO254" s="315">
        <f t="shared" si="87"/>
        <v>0</v>
      </c>
      <c r="AP254" s="315">
        <f t="shared" si="87"/>
        <v>0</v>
      </c>
      <c r="AQ254" s="315">
        <f t="shared" si="87"/>
        <v>0</v>
      </c>
      <c r="AR254" s="315">
        <f t="shared" si="87"/>
        <v>0</v>
      </c>
      <c r="AS254" s="315">
        <f t="shared" si="87"/>
        <v>0</v>
      </c>
      <c r="AT254" s="315">
        <f t="shared" si="87"/>
        <v>0</v>
      </c>
      <c r="AU254" s="315">
        <f t="shared" si="87"/>
        <v>0</v>
      </c>
      <c r="AV254" s="315">
        <f t="shared" ref="AV254:BC269" si="88">IF(AND(AV$9&gt;=$AC254, AV$10&lt;=$AD254), IF($F254=$M$3, $AD$5, IF($J254="", $AD$4, $J254)), 0)</f>
        <v>0</v>
      </c>
      <c r="AW254" s="315">
        <f t="shared" si="88"/>
        <v>0</v>
      </c>
      <c r="AX254" s="315">
        <f t="shared" si="88"/>
        <v>0</v>
      </c>
      <c r="AY254" s="315">
        <f t="shared" si="88"/>
        <v>0</v>
      </c>
      <c r="AZ254" s="315">
        <f t="shared" si="88"/>
        <v>0</v>
      </c>
      <c r="BA254" s="315">
        <f t="shared" si="88"/>
        <v>0</v>
      </c>
      <c r="BB254" s="315">
        <f t="shared" si="88"/>
        <v>0</v>
      </c>
      <c r="BC254" s="316">
        <f t="shared" si="88"/>
        <v>0</v>
      </c>
      <c r="BE254" s="39" t="str">
        <f t="shared" si="79"/>
        <v/>
      </c>
      <c r="BF254" s="39" t="str">
        <f t="shared" si="80"/>
        <v/>
      </c>
      <c r="BG254" s="39" t="str">
        <f t="shared" si="81"/>
        <v/>
      </c>
      <c r="BH254" s="315"/>
      <c r="BI254" s="315"/>
      <c r="BJ254" s="315"/>
      <c r="BK254" s="315"/>
      <c r="BL254" s="315"/>
      <c r="BM254" s="315"/>
      <c r="BN254" s="315"/>
      <c r="BO254" s="315"/>
      <c r="BP254" s="315"/>
      <c r="BQ254" s="315"/>
      <c r="BR254" s="315"/>
      <c r="BS254" s="315"/>
      <c r="BT254" s="315"/>
      <c r="BU254" s="315"/>
      <c r="BV254" s="315"/>
      <c r="BW254" s="315"/>
      <c r="BX254" s="315"/>
      <c r="BY254" s="315"/>
      <c r="BZ254" s="315"/>
      <c r="CA254" s="315"/>
      <c r="CB254" s="315"/>
      <c r="CC254" s="315"/>
      <c r="CD254" s="7"/>
    </row>
    <row r="255" spans="1:82" x14ac:dyDescent="0.25">
      <c r="A255" s="14"/>
      <c r="B255" s="460"/>
      <c r="C255" s="461"/>
      <c r="D255" s="461"/>
      <c r="E255" s="462"/>
      <c r="F255" s="463"/>
      <c r="G255" s="14"/>
      <c r="H255" s="106" t="str">
        <f t="shared" si="72"/>
        <v/>
      </c>
      <c r="I255" s="14"/>
      <c r="J255" s="39" t="str">
        <f t="shared" si="73"/>
        <v/>
      </c>
      <c r="K255" s="14"/>
      <c r="M255" s="106" t="str">
        <f t="shared" si="74"/>
        <v/>
      </c>
      <c r="O255" s="127" t="str">
        <f t="shared" si="75"/>
        <v/>
      </c>
      <c r="AC255" s="305" t="str">
        <f t="shared" si="76"/>
        <v/>
      </c>
      <c r="AD255" s="307" t="str">
        <f t="shared" si="77"/>
        <v/>
      </c>
      <c r="AF255" s="314">
        <f t="shared" si="78"/>
        <v>0</v>
      </c>
      <c r="AG255" s="315">
        <f t="shared" ref="AG255:AV270" si="89">IF(AND(AG$9&gt;=$AC255, AG$10&lt;=$AD255), IF($F255=$M$3, $AD$5, IF($J255="", $AD$4, $J255)), 0)</f>
        <v>0</v>
      </c>
      <c r="AH255" s="315">
        <f t="shared" si="89"/>
        <v>0</v>
      </c>
      <c r="AI255" s="315">
        <f t="shared" si="89"/>
        <v>0</v>
      </c>
      <c r="AJ255" s="315">
        <f t="shared" si="89"/>
        <v>0</v>
      </c>
      <c r="AK255" s="315">
        <f t="shared" si="89"/>
        <v>0</v>
      </c>
      <c r="AL255" s="315">
        <f t="shared" si="89"/>
        <v>0</v>
      </c>
      <c r="AM255" s="315">
        <f t="shared" si="89"/>
        <v>0</v>
      </c>
      <c r="AN255" s="315">
        <f t="shared" si="89"/>
        <v>0</v>
      </c>
      <c r="AO255" s="315">
        <f t="shared" si="89"/>
        <v>0</v>
      </c>
      <c r="AP255" s="315">
        <f t="shared" si="89"/>
        <v>0</v>
      </c>
      <c r="AQ255" s="315">
        <f t="shared" si="89"/>
        <v>0</v>
      </c>
      <c r="AR255" s="315">
        <f t="shared" si="89"/>
        <v>0</v>
      </c>
      <c r="AS255" s="315">
        <f t="shared" si="89"/>
        <v>0</v>
      </c>
      <c r="AT255" s="315">
        <f t="shared" si="89"/>
        <v>0</v>
      </c>
      <c r="AU255" s="315">
        <f t="shared" si="89"/>
        <v>0</v>
      </c>
      <c r="AV255" s="315">
        <f t="shared" si="88"/>
        <v>0</v>
      </c>
      <c r="AW255" s="315">
        <f t="shared" si="88"/>
        <v>0</v>
      </c>
      <c r="AX255" s="315">
        <f t="shared" si="88"/>
        <v>0</v>
      </c>
      <c r="AY255" s="315">
        <f t="shared" si="88"/>
        <v>0</v>
      </c>
      <c r="AZ255" s="315">
        <f t="shared" si="88"/>
        <v>0</v>
      </c>
      <c r="BA255" s="315">
        <f t="shared" si="88"/>
        <v>0</v>
      </c>
      <c r="BB255" s="315">
        <f t="shared" si="88"/>
        <v>0</v>
      </c>
      <c r="BC255" s="316">
        <f t="shared" si="88"/>
        <v>0</v>
      </c>
      <c r="BE255" s="39" t="str">
        <f t="shared" si="79"/>
        <v/>
      </c>
      <c r="BF255" s="39" t="str">
        <f t="shared" si="80"/>
        <v/>
      </c>
      <c r="BG255" s="39" t="str">
        <f t="shared" si="81"/>
        <v/>
      </c>
      <c r="BH255" s="315"/>
      <c r="BI255" s="315"/>
      <c r="BJ255" s="315"/>
      <c r="BK255" s="315"/>
      <c r="BL255" s="315"/>
      <c r="BM255" s="315"/>
      <c r="BN255" s="315"/>
      <c r="BO255" s="315"/>
      <c r="BP255" s="315"/>
      <c r="BQ255" s="315"/>
      <c r="BR255" s="315"/>
      <c r="BS255" s="315"/>
      <c r="BT255" s="315"/>
      <c r="BU255" s="315"/>
      <c r="BV255" s="315"/>
      <c r="BW255" s="315"/>
      <c r="BX255" s="315"/>
      <c r="BY255" s="315"/>
      <c r="BZ255" s="315"/>
      <c r="CA255" s="315"/>
      <c r="CB255" s="315"/>
      <c r="CC255" s="315"/>
      <c r="CD255" s="7"/>
    </row>
    <row r="256" spans="1:82" x14ac:dyDescent="0.25">
      <c r="A256" s="14"/>
      <c r="B256" s="460"/>
      <c r="C256" s="461"/>
      <c r="D256" s="461"/>
      <c r="E256" s="462"/>
      <c r="F256" s="463"/>
      <c r="G256" s="14"/>
      <c r="H256" s="106" t="str">
        <f t="shared" si="72"/>
        <v/>
      </c>
      <c r="I256" s="14"/>
      <c r="J256" s="39" t="str">
        <f t="shared" si="73"/>
        <v/>
      </c>
      <c r="K256" s="14"/>
      <c r="M256" s="106" t="str">
        <f t="shared" si="74"/>
        <v/>
      </c>
      <c r="O256" s="127" t="str">
        <f t="shared" si="75"/>
        <v/>
      </c>
      <c r="AC256" s="305" t="str">
        <f t="shared" si="76"/>
        <v/>
      </c>
      <c r="AD256" s="307" t="str">
        <f t="shared" si="77"/>
        <v/>
      </c>
      <c r="AF256" s="314">
        <f t="shared" si="78"/>
        <v>0</v>
      </c>
      <c r="AG256" s="315">
        <f t="shared" si="89"/>
        <v>0</v>
      </c>
      <c r="AH256" s="315">
        <f t="shared" si="89"/>
        <v>0</v>
      </c>
      <c r="AI256" s="315">
        <f t="shared" si="89"/>
        <v>0</v>
      </c>
      <c r="AJ256" s="315">
        <f t="shared" si="89"/>
        <v>0</v>
      </c>
      <c r="AK256" s="315">
        <f t="shared" si="89"/>
        <v>0</v>
      </c>
      <c r="AL256" s="315">
        <f t="shared" si="89"/>
        <v>0</v>
      </c>
      <c r="AM256" s="315">
        <f t="shared" si="89"/>
        <v>0</v>
      </c>
      <c r="AN256" s="315">
        <f t="shared" si="89"/>
        <v>0</v>
      </c>
      <c r="AO256" s="315">
        <f t="shared" si="89"/>
        <v>0</v>
      </c>
      <c r="AP256" s="315">
        <f t="shared" si="89"/>
        <v>0</v>
      </c>
      <c r="AQ256" s="315">
        <f t="shared" si="89"/>
        <v>0</v>
      </c>
      <c r="AR256" s="315">
        <f t="shared" si="89"/>
        <v>0</v>
      </c>
      <c r="AS256" s="315">
        <f t="shared" si="89"/>
        <v>0</v>
      </c>
      <c r="AT256" s="315">
        <f t="shared" si="89"/>
        <v>0</v>
      </c>
      <c r="AU256" s="315">
        <f t="shared" si="89"/>
        <v>0</v>
      </c>
      <c r="AV256" s="315">
        <f t="shared" si="88"/>
        <v>0</v>
      </c>
      <c r="AW256" s="315">
        <f t="shared" si="88"/>
        <v>0</v>
      </c>
      <c r="AX256" s="315">
        <f t="shared" si="88"/>
        <v>0</v>
      </c>
      <c r="AY256" s="315">
        <f t="shared" si="88"/>
        <v>0</v>
      </c>
      <c r="AZ256" s="315">
        <f t="shared" si="88"/>
        <v>0</v>
      </c>
      <c r="BA256" s="315">
        <f t="shared" si="88"/>
        <v>0</v>
      </c>
      <c r="BB256" s="315">
        <f t="shared" si="88"/>
        <v>0</v>
      </c>
      <c r="BC256" s="316">
        <f t="shared" si="88"/>
        <v>0</v>
      </c>
      <c r="BE256" s="39" t="str">
        <f t="shared" si="79"/>
        <v/>
      </c>
      <c r="BF256" s="39" t="str">
        <f t="shared" si="80"/>
        <v/>
      </c>
      <c r="BG256" s="39" t="str">
        <f t="shared" si="81"/>
        <v/>
      </c>
      <c r="BH256" s="315"/>
      <c r="BI256" s="315"/>
      <c r="BJ256" s="315"/>
      <c r="BK256" s="315"/>
      <c r="BL256" s="315"/>
      <c r="BM256" s="315"/>
      <c r="BN256" s="315"/>
      <c r="BO256" s="315"/>
      <c r="BP256" s="315"/>
      <c r="BQ256" s="315"/>
      <c r="BR256" s="315"/>
      <c r="BS256" s="315"/>
      <c r="BT256" s="315"/>
      <c r="BU256" s="315"/>
      <c r="BV256" s="315"/>
      <c r="BW256" s="315"/>
      <c r="BX256" s="315"/>
      <c r="BY256" s="315"/>
      <c r="BZ256" s="315"/>
      <c r="CA256" s="315"/>
      <c r="CB256" s="315"/>
      <c r="CC256" s="315"/>
      <c r="CD256" s="7"/>
    </row>
    <row r="257" spans="1:82" x14ac:dyDescent="0.25">
      <c r="A257" s="14"/>
      <c r="B257" s="460"/>
      <c r="C257" s="461"/>
      <c r="D257" s="461"/>
      <c r="E257" s="462"/>
      <c r="F257" s="463"/>
      <c r="G257" s="14"/>
      <c r="H257" s="106" t="str">
        <f t="shared" si="72"/>
        <v/>
      </c>
      <c r="I257" s="14"/>
      <c r="J257" s="39" t="str">
        <f t="shared" si="73"/>
        <v/>
      </c>
      <c r="K257" s="14"/>
      <c r="M257" s="106" t="str">
        <f t="shared" si="74"/>
        <v/>
      </c>
      <c r="O257" s="127" t="str">
        <f t="shared" si="75"/>
        <v/>
      </c>
      <c r="AC257" s="305" t="str">
        <f t="shared" si="76"/>
        <v/>
      </c>
      <c r="AD257" s="307" t="str">
        <f t="shared" si="77"/>
        <v/>
      </c>
      <c r="AF257" s="314">
        <f t="shared" si="78"/>
        <v>0</v>
      </c>
      <c r="AG257" s="315">
        <f t="shared" si="89"/>
        <v>0</v>
      </c>
      <c r="AH257" s="315">
        <f t="shared" si="89"/>
        <v>0</v>
      </c>
      <c r="AI257" s="315">
        <f t="shared" si="89"/>
        <v>0</v>
      </c>
      <c r="AJ257" s="315">
        <f t="shared" si="89"/>
        <v>0</v>
      </c>
      <c r="AK257" s="315">
        <f t="shared" si="89"/>
        <v>0</v>
      </c>
      <c r="AL257" s="315">
        <f t="shared" si="89"/>
        <v>0</v>
      </c>
      <c r="AM257" s="315">
        <f t="shared" si="89"/>
        <v>0</v>
      </c>
      <c r="AN257" s="315">
        <f t="shared" si="89"/>
        <v>0</v>
      </c>
      <c r="AO257" s="315">
        <f t="shared" si="89"/>
        <v>0</v>
      </c>
      <c r="AP257" s="315">
        <f t="shared" si="89"/>
        <v>0</v>
      </c>
      <c r="AQ257" s="315">
        <f t="shared" si="89"/>
        <v>0</v>
      </c>
      <c r="AR257" s="315">
        <f t="shared" si="89"/>
        <v>0</v>
      </c>
      <c r="AS257" s="315">
        <f t="shared" si="89"/>
        <v>0</v>
      </c>
      <c r="AT257" s="315">
        <f t="shared" si="89"/>
        <v>0</v>
      </c>
      <c r="AU257" s="315">
        <f t="shared" si="89"/>
        <v>0</v>
      </c>
      <c r="AV257" s="315">
        <f t="shared" si="88"/>
        <v>0</v>
      </c>
      <c r="AW257" s="315">
        <f t="shared" si="88"/>
        <v>0</v>
      </c>
      <c r="AX257" s="315">
        <f t="shared" si="88"/>
        <v>0</v>
      </c>
      <c r="AY257" s="315">
        <f t="shared" si="88"/>
        <v>0</v>
      </c>
      <c r="AZ257" s="315">
        <f t="shared" si="88"/>
        <v>0</v>
      </c>
      <c r="BA257" s="315">
        <f t="shared" si="88"/>
        <v>0</v>
      </c>
      <c r="BB257" s="315">
        <f t="shared" si="88"/>
        <v>0</v>
      </c>
      <c r="BC257" s="316">
        <f t="shared" si="88"/>
        <v>0</v>
      </c>
      <c r="BE257" s="39" t="str">
        <f t="shared" si="79"/>
        <v/>
      </c>
      <c r="BF257" s="39" t="str">
        <f t="shared" si="80"/>
        <v/>
      </c>
      <c r="BG257" s="39" t="str">
        <f t="shared" si="81"/>
        <v/>
      </c>
      <c r="BH257" s="315"/>
      <c r="BI257" s="315"/>
      <c r="BJ257" s="315"/>
      <c r="BK257" s="315"/>
      <c r="BL257" s="315"/>
      <c r="BM257" s="315"/>
      <c r="BN257" s="315"/>
      <c r="BO257" s="315"/>
      <c r="BP257" s="315"/>
      <c r="BQ257" s="315"/>
      <c r="BR257" s="315"/>
      <c r="BS257" s="315"/>
      <c r="BT257" s="315"/>
      <c r="BU257" s="315"/>
      <c r="BV257" s="315"/>
      <c r="BW257" s="315"/>
      <c r="BX257" s="315"/>
      <c r="BY257" s="315"/>
      <c r="BZ257" s="315"/>
      <c r="CA257" s="315"/>
      <c r="CB257" s="315"/>
      <c r="CC257" s="315"/>
      <c r="CD257" s="7"/>
    </row>
    <row r="258" spans="1:82" x14ac:dyDescent="0.25">
      <c r="A258" s="14"/>
      <c r="B258" s="460"/>
      <c r="C258" s="461"/>
      <c r="D258" s="461"/>
      <c r="E258" s="462"/>
      <c r="F258" s="463"/>
      <c r="G258" s="14"/>
      <c r="H258" s="106" t="str">
        <f t="shared" si="72"/>
        <v/>
      </c>
      <c r="I258" s="14"/>
      <c r="J258" s="39" t="str">
        <f t="shared" si="73"/>
        <v/>
      </c>
      <c r="K258" s="14"/>
      <c r="M258" s="106" t="str">
        <f t="shared" si="74"/>
        <v/>
      </c>
      <c r="O258" s="127" t="str">
        <f t="shared" si="75"/>
        <v/>
      </c>
      <c r="AC258" s="305" t="str">
        <f t="shared" si="76"/>
        <v/>
      </c>
      <c r="AD258" s="307" t="str">
        <f t="shared" si="77"/>
        <v/>
      </c>
      <c r="AF258" s="314">
        <f t="shared" si="78"/>
        <v>0</v>
      </c>
      <c r="AG258" s="315">
        <f t="shared" si="89"/>
        <v>0</v>
      </c>
      <c r="AH258" s="315">
        <f t="shared" si="89"/>
        <v>0</v>
      </c>
      <c r="AI258" s="315">
        <f t="shared" si="89"/>
        <v>0</v>
      </c>
      <c r="AJ258" s="315">
        <f t="shared" si="89"/>
        <v>0</v>
      </c>
      <c r="AK258" s="315">
        <f t="shared" si="89"/>
        <v>0</v>
      </c>
      <c r="AL258" s="315">
        <f t="shared" si="89"/>
        <v>0</v>
      </c>
      <c r="AM258" s="315">
        <f t="shared" si="89"/>
        <v>0</v>
      </c>
      <c r="AN258" s="315">
        <f t="shared" si="89"/>
        <v>0</v>
      </c>
      <c r="AO258" s="315">
        <f t="shared" si="89"/>
        <v>0</v>
      </c>
      <c r="AP258" s="315">
        <f t="shared" si="89"/>
        <v>0</v>
      </c>
      <c r="AQ258" s="315">
        <f t="shared" si="89"/>
        <v>0</v>
      </c>
      <c r="AR258" s="315">
        <f t="shared" si="89"/>
        <v>0</v>
      </c>
      <c r="AS258" s="315">
        <f t="shared" si="89"/>
        <v>0</v>
      </c>
      <c r="AT258" s="315">
        <f t="shared" si="89"/>
        <v>0</v>
      </c>
      <c r="AU258" s="315">
        <f t="shared" si="89"/>
        <v>0</v>
      </c>
      <c r="AV258" s="315">
        <f t="shared" si="88"/>
        <v>0</v>
      </c>
      <c r="AW258" s="315">
        <f t="shared" si="88"/>
        <v>0</v>
      </c>
      <c r="AX258" s="315">
        <f t="shared" si="88"/>
        <v>0</v>
      </c>
      <c r="AY258" s="315">
        <f t="shared" si="88"/>
        <v>0</v>
      </c>
      <c r="AZ258" s="315">
        <f t="shared" si="88"/>
        <v>0</v>
      </c>
      <c r="BA258" s="315">
        <f t="shared" si="88"/>
        <v>0</v>
      </c>
      <c r="BB258" s="315">
        <f t="shared" si="88"/>
        <v>0</v>
      </c>
      <c r="BC258" s="316">
        <f t="shared" si="88"/>
        <v>0</v>
      </c>
      <c r="BE258" s="39" t="str">
        <f t="shared" si="79"/>
        <v/>
      </c>
      <c r="BF258" s="39" t="str">
        <f t="shared" si="80"/>
        <v/>
      </c>
      <c r="BG258" s="39" t="str">
        <f t="shared" si="81"/>
        <v/>
      </c>
      <c r="BH258" s="315"/>
      <c r="BI258" s="315"/>
      <c r="BJ258" s="315"/>
      <c r="BK258" s="315"/>
      <c r="BL258" s="315"/>
      <c r="BM258" s="315"/>
      <c r="BN258" s="315"/>
      <c r="BO258" s="315"/>
      <c r="BP258" s="315"/>
      <c r="BQ258" s="315"/>
      <c r="BR258" s="315"/>
      <c r="BS258" s="315"/>
      <c r="BT258" s="315"/>
      <c r="BU258" s="315"/>
      <c r="BV258" s="315"/>
      <c r="BW258" s="315"/>
      <c r="BX258" s="315"/>
      <c r="BY258" s="315"/>
      <c r="BZ258" s="315"/>
      <c r="CA258" s="315"/>
      <c r="CB258" s="315"/>
      <c r="CC258" s="315"/>
      <c r="CD258" s="7"/>
    </row>
    <row r="259" spans="1:82" x14ac:dyDescent="0.25">
      <c r="A259" s="14"/>
      <c r="B259" s="460"/>
      <c r="C259" s="461"/>
      <c r="D259" s="461"/>
      <c r="E259" s="462"/>
      <c r="F259" s="463"/>
      <c r="G259" s="14"/>
      <c r="H259" s="106" t="str">
        <f t="shared" si="72"/>
        <v/>
      </c>
      <c r="I259" s="14"/>
      <c r="J259" s="39" t="str">
        <f t="shared" si="73"/>
        <v/>
      </c>
      <c r="K259" s="14"/>
      <c r="M259" s="106" t="str">
        <f t="shared" si="74"/>
        <v/>
      </c>
      <c r="O259" s="127" t="str">
        <f t="shared" si="75"/>
        <v/>
      </c>
      <c r="AC259" s="305" t="str">
        <f t="shared" si="76"/>
        <v/>
      </c>
      <c r="AD259" s="307" t="str">
        <f t="shared" si="77"/>
        <v/>
      </c>
      <c r="AF259" s="314">
        <f t="shared" si="78"/>
        <v>0</v>
      </c>
      <c r="AG259" s="315">
        <f t="shared" si="89"/>
        <v>0</v>
      </c>
      <c r="AH259" s="315">
        <f t="shared" si="89"/>
        <v>0</v>
      </c>
      <c r="AI259" s="315">
        <f t="shared" si="89"/>
        <v>0</v>
      </c>
      <c r="AJ259" s="315">
        <f t="shared" si="89"/>
        <v>0</v>
      </c>
      <c r="AK259" s="315">
        <f t="shared" si="89"/>
        <v>0</v>
      </c>
      <c r="AL259" s="315">
        <f t="shared" si="89"/>
        <v>0</v>
      </c>
      <c r="AM259" s="315">
        <f t="shared" si="89"/>
        <v>0</v>
      </c>
      <c r="AN259" s="315">
        <f t="shared" si="89"/>
        <v>0</v>
      </c>
      <c r="AO259" s="315">
        <f t="shared" si="89"/>
        <v>0</v>
      </c>
      <c r="AP259" s="315">
        <f t="shared" si="89"/>
        <v>0</v>
      </c>
      <c r="AQ259" s="315">
        <f t="shared" si="89"/>
        <v>0</v>
      </c>
      <c r="AR259" s="315">
        <f t="shared" si="89"/>
        <v>0</v>
      </c>
      <c r="AS259" s="315">
        <f t="shared" si="89"/>
        <v>0</v>
      </c>
      <c r="AT259" s="315">
        <f t="shared" si="89"/>
        <v>0</v>
      </c>
      <c r="AU259" s="315">
        <f t="shared" si="89"/>
        <v>0</v>
      </c>
      <c r="AV259" s="315">
        <f t="shared" si="88"/>
        <v>0</v>
      </c>
      <c r="AW259" s="315">
        <f t="shared" si="88"/>
        <v>0</v>
      </c>
      <c r="AX259" s="315">
        <f t="shared" si="88"/>
        <v>0</v>
      </c>
      <c r="AY259" s="315">
        <f t="shared" si="88"/>
        <v>0</v>
      </c>
      <c r="AZ259" s="315">
        <f t="shared" si="88"/>
        <v>0</v>
      </c>
      <c r="BA259" s="315">
        <f t="shared" si="88"/>
        <v>0</v>
      </c>
      <c r="BB259" s="315">
        <f t="shared" si="88"/>
        <v>0</v>
      </c>
      <c r="BC259" s="316">
        <f t="shared" si="88"/>
        <v>0</v>
      </c>
      <c r="BE259" s="39" t="str">
        <f t="shared" si="79"/>
        <v/>
      </c>
      <c r="BF259" s="39" t="str">
        <f t="shared" si="80"/>
        <v/>
      </c>
      <c r="BG259" s="39" t="str">
        <f t="shared" si="81"/>
        <v/>
      </c>
      <c r="BH259" s="315"/>
      <c r="BI259" s="315"/>
      <c r="BJ259" s="315"/>
      <c r="BK259" s="315"/>
      <c r="BL259" s="315"/>
      <c r="BM259" s="315"/>
      <c r="BN259" s="315"/>
      <c r="BO259" s="315"/>
      <c r="BP259" s="315"/>
      <c r="BQ259" s="315"/>
      <c r="BR259" s="315"/>
      <c r="BS259" s="315"/>
      <c r="BT259" s="315"/>
      <c r="BU259" s="315"/>
      <c r="BV259" s="315"/>
      <c r="BW259" s="315"/>
      <c r="BX259" s="315"/>
      <c r="BY259" s="315"/>
      <c r="BZ259" s="315"/>
      <c r="CA259" s="315"/>
      <c r="CB259" s="315"/>
      <c r="CC259" s="315"/>
      <c r="CD259" s="7"/>
    </row>
    <row r="260" spans="1:82" x14ac:dyDescent="0.25">
      <c r="A260" s="14"/>
      <c r="B260" s="460"/>
      <c r="C260" s="461"/>
      <c r="D260" s="461"/>
      <c r="E260" s="462"/>
      <c r="F260" s="463"/>
      <c r="G260" s="14"/>
      <c r="H260" s="106" t="str">
        <f t="shared" si="72"/>
        <v/>
      </c>
      <c r="I260" s="14"/>
      <c r="J260" s="39" t="str">
        <f t="shared" si="73"/>
        <v/>
      </c>
      <c r="K260" s="14"/>
      <c r="M260" s="106" t="str">
        <f t="shared" si="74"/>
        <v/>
      </c>
      <c r="O260" s="127" t="str">
        <f t="shared" si="75"/>
        <v/>
      </c>
      <c r="AC260" s="305" t="str">
        <f t="shared" si="76"/>
        <v/>
      </c>
      <c r="AD260" s="307" t="str">
        <f t="shared" si="77"/>
        <v/>
      </c>
      <c r="AF260" s="314">
        <f t="shared" si="78"/>
        <v>0</v>
      </c>
      <c r="AG260" s="315">
        <f t="shared" si="89"/>
        <v>0</v>
      </c>
      <c r="AH260" s="315">
        <f t="shared" si="89"/>
        <v>0</v>
      </c>
      <c r="AI260" s="315">
        <f t="shared" si="89"/>
        <v>0</v>
      </c>
      <c r="AJ260" s="315">
        <f t="shared" si="89"/>
        <v>0</v>
      </c>
      <c r="AK260" s="315">
        <f t="shared" si="89"/>
        <v>0</v>
      </c>
      <c r="AL260" s="315">
        <f t="shared" si="89"/>
        <v>0</v>
      </c>
      <c r="AM260" s="315">
        <f t="shared" si="89"/>
        <v>0</v>
      </c>
      <c r="AN260" s="315">
        <f t="shared" si="89"/>
        <v>0</v>
      </c>
      <c r="AO260" s="315">
        <f t="shared" si="89"/>
        <v>0</v>
      </c>
      <c r="AP260" s="315">
        <f t="shared" si="89"/>
        <v>0</v>
      </c>
      <c r="AQ260" s="315">
        <f t="shared" si="89"/>
        <v>0</v>
      </c>
      <c r="AR260" s="315">
        <f t="shared" si="89"/>
        <v>0</v>
      </c>
      <c r="AS260" s="315">
        <f t="shared" si="89"/>
        <v>0</v>
      </c>
      <c r="AT260" s="315">
        <f t="shared" si="89"/>
        <v>0</v>
      </c>
      <c r="AU260" s="315">
        <f t="shared" si="89"/>
        <v>0</v>
      </c>
      <c r="AV260" s="315">
        <f t="shared" si="88"/>
        <v>0</v>
      </c>
      <c r="AW260" s="315">
        <f t="shared" si="88"/>
        <v>0</v>
      </c>
      <c r="AX260" s="315">
        <f t="shared" si="88"/>
        <v>0</v>
      </c>
      <c r="AY260" s="315">
        <f t="shared" si="88"/>
        <v>0</v>
      </c>
      <c r="AZ260" s="315">
        <f t="shared" si="88"/>
        <v>0</v>
      </c>
      <c r="BA260" s="315">
        <f t="shared" si="88"/>
        <v>0</v>
      </c>
      <c r="BB260" s="315">
        <f t="shared" si="88"/>
        <v>0</v>
      </c>
      <c r="BC260" s="316">
        <f t="shared" si="88"/>
        <v>0</v>
      </c>
      <c r="BE260" s="39" t="str">
        <f t="shared" si="79"/>
        <v/>
      </c>
      <c r="BF260" s="39" t="str">
        <f t="shared" si="80"/>
        <v/>
      </c>
      <c r="BG260" s="39" t="str">
        <f t="shared" si="81"/>
        <v/>
      </c>
      <c r="BH260" s="315"/>
      <c r="BI260" s="315"/>
      <c r="BJ260" s="315"/>
      <c r="BK260" s="315"/>
      <c r="BL260" s="315"/>
      <c r="BM260" s="315"/>
      <c r="BN260" s="315"/>
      <c r="BO260" s="315"/>
      <c r="BP260" s="315"/>
      <c r="BQ260" s="315"/>
      <c r="BR260" s="315"/>
      <c r="BS260" s="315"/>
      <c r="BT260" s="315"/>
      <c r="BU260" s="315"/>
      <c r="BV260" s="315"/>
      <c r="BW260" s="315"/>
      <c r="BX260" s="315"/>
      <c r="BY260" s="315"/>
      <c r="BZ260" s="315"/>
      <c r="CA260" s="315"/>
      <c r="CB260" s="315"/>
      <c r="CC260" s="315"/>
      <c r="CD260" s="7"/>
    </row>
    <row r="261" spans="1:82" x14ac:dyDescent="0.25">
      <c r="A261" s="14"/>
      <c r="B261" s="460"/>
      <c r="C261" s="461"/>
      <c r="D261" s="461"/>
      <c r="E261" s="462"/>
      <c r="F261" s="463"/>
      <c r="G261" s="14"/>
      <c r="H261" s="106" t="str">
        <f t="shared" si="72"/>
        <v/>
      </c>
      <c r="I261" s="14"/>
      <c r="J261" s="39" t="str">
        <f t="shared" si="73"/>
        <v/>
      </c>
      <c r="K261" s="14"/>
      <c r="M261" s="106" t="str">
        <f t="shared" si="74"/>
        <v/>
      </c>
      <c r="O261" s="127" t="str">
        <f t="shared" si="75"/>
        <v/>
      </c>
      <c r="AC261" s="305" t="str">
        <f t="shared" si="76"/>
        <v/>
      </c>
      <c r="AD261" s="307" t="str">
        <f t="shared" si="77"/>
        <v/>
      </c>
      <c r="AF261" s="314">
        <f t="shared" si="78"/>
        <v>0</v>
      </c>
      <c r="AG261" s="315">
        <f t="shared" si="89"/>
        <v>0</v>
      </c>
      <c r="AH261" s="315">
        <f t="shared" si="89"/>
        <v>0</v>
      </c>
      <c r="AI261" s="315">
        <f t="shared" si="89"/>
        <v>0</v>
      </c>
      <c r="AJ261" s="315">
        <f t="shared" si="89"/>
        <v>0</v>
      </c>
      <c r="AK261" s="315">
        <f t="shared" si="89"/>
        <v>0</v>
      </c>
      <c r="AL261" s="315">
        <f t="shared" si="89"/>
        <v>0</v>
      </c>
      <c r="AM261" s="315">
        <f t="shared" si="89"/>
        <v>0</v>
      </c>
      <c r="AN261" s="315">
        <f t="shared" si="89"/>
        <v>0</v>
      </c>
      <c r="AO261" s="315">
        <f t="shared" si="89"/>
        <v>0</v>
      </c>
      <c r="AP261" s="315">
        <f t="shared" si="89"/>
        <v>0</v>
      </c>
      <c r="AQ261" s="315">
        <f t="shared" si="89"/>
        <v>0</v>
      </c>
      <c r="AR261" s="315">
        <f t="shared" si="89"/>
        <v>0</v>
      </c>
      <c r="AS261" s="315">
        <f t="shared" si="89"/>
        <v>0</v>
      </c>
      <c r="AT261" s="315">
        <f t="shared" si="89"/>
        <v>0</v>
      </c>
      <c r="AU261" s="315">
        <f t="shared" si="89"/>
        <v>0</v>
      </c>
      <c r="AV261" s="315">
        <f t="shared" si="88"/>
        <v>0</v>
      </c>
      <c r="AW261" s="315">
        <f t="shared" si="88"/>
        <v>0</v>
      </c>
      <c r="AX261" s="315">
        <f t="shared" si="88"/>
        <v>0</v>
      </c>
      <c r="AY261" s="315">
        <f t="shared" si="88"/>
        <v>0</v>
      </c>
      <c r="AZ261" s="315">
        <f t="shared" si="88"/>
        <v>0</v>
      </c>
      <c r="BA261" s="315">
        <f t="shared" si="88"/>
        <v>0</v>
      </c>
      <c r="BB261" s="315">
        <f t="shared" si="88"/>
        <v>0</v>
      </c>
      <c r="BC261" s="316">
        <f t="shared" si="88"/>
        <v>0</v>
      </c>
      <c r="BE261" s="39" t="str">
        <f t="shared" si="79"/>
        <v/>
      </c>
      <c r="BF261" s="39" t="str">
        <f t="shared" si="80"/>
        <v/>
      </c>
      <c r="BG261" s="39" t="str">
        <f t="shared" si="81"/>
        <v/>
      </c>
      <c r="BH261" s="315"/>
      <c r="BI261" s="315"/>
      <c r="BJ261" s="315"/>
      <c r="BK261" s="315"/>
      <c r="BL261" s="315"/>
      <c r="BM261" s="315"/>
      <c r="BN261" s="315"/>
      <c r="BO261" s="315"/>
      <c r="BP261" s="315"/>
      <c r="BQ261" s="315"/>
      <c r="BR261" s="315"/>
      <c r="BS261" s="315"/>
      <c r="BT261" s="315"/>
      <c r="BU261" s="315"/>
      <c r="BV261" s="315"/>
      <c r="BW261" s="315"/>
      <c r="BX261" s="315"/>
      <c r="BY261" s="315"/>
      <c r="BZ261" s="315"/>
      <c r="CA261" s="315"/>
      <c r="CB261" s="315"/>
      <c r="CC261" s="315"/>
      <c r="CD261" s="7"/>
    </row>
    <row r="262" spans="1:82" x14ac:dyDescent="0.25">
      <c r="A262" s="14"/>
      <c r="B262" s="460"/>
      <c r="C262" s="461"/>
      <c r="D262" s="461"/>
      <c r="E262" s="462"/>
      <c r="F262" s="463"/>
      <c r="G262" s="14"/>
      <c r="H262" s="106" t="str">
        <f t="shared" si="72"/>
        <v/>
      </c>
      <c r="I262" s="14"/>
      <c r="J262" s="39" t="str">
        <f t="shared" si="73"/>
        <v/>
      </c>
      <c r="K262" s="14"/>
      <c r="M262" s="106" t="str">
        <f t="shared" si="74"/>
        <v/>
      </c>
      <c r="O262" s="127" t="str">
        <f t="shared" si="75"/>
        <v/>
      </c>
      <c r="AC262" s="305" t="str">
        <f t="shared" si="76"/>
        <v/>
      </c>
      <c r="AD262" s="307" t="str">
        <f t="shared" si="77"/>
        <v/>
      </c>
      <c r="AF262" s="314">
        <f t="shared" si="78"/>
        <v>0</v>
      </c>
      <c r="AG262" s="315">
        <f t="shared" si="89"/>
        <v>0</v>
      </c>
      <c r="AH262" s="315">
        <f t="shared" si="89"/>
        <v>0</v>
      </c>
      <c r="AI262" s="315">
        <f t="shared" si="89"/>
        <v>0</v>
      </c>
      <c r="AJ262" s="315">
        <f t="shared" si="89"/>
        <v>0</v>
      </c>
      <c r="AK262" s="315">
        <f t="shared" si="89"/>
        <v>0</v>
      </c>
      <c r="AL262" s="315">
        <f t="shared" si="89"/>
        <v>0</v>
      </c>
      <c r="AM262" s="315">
        <f t="shared" si="89"/>
        <v>0</v>
      </c>
      <c r="AN262" s="315">
        <f t="shared" si="89"/>
        <v>0</v>
      </c>
      <c r="AO262" s="315">
        <f t="shared" si="89"/>
        <v>0</v>
      </c>
      <c r="AP262" s="315">
        <f t="shared" si="89"/>
        <v>0</v>
      </c>
      <c r="AQ262" s="315">
        <f t="shared" si="89"/>
        <v>0</v>
      </c>
      <c r="AR262" s="315">
        <f t="shared" si="89"/>
        <v>0</v>
      </c>
      <c r="AS262" s="315">
        <f t="shared" si="89"/>
        <v>0</v>
      </c>
      <c r="AT262" s="315">
        <f t="shared" si="89"/>
        <v>0</v>
      </c>
      <c r="AU262" s="315">
        <f t="shared" si="89"/>
        <v>0</v>
      </c>
      <c r="AV262" s="315">
        <f t="shared" si="88"/>
        <v>0</v>
      </c>
      <c r="AW262" s="315">
        <f t="shared" si="88"/>
        <v>0</v>
      </c>
      <c r="AX262" s="315">
        <f t="shared" si="88"/>
        <v>0</v>
      </c>
      <c r="AY262" s="315">
        <f t="shared" si="88"/>
        <v>0</v>
      </c>
      <c r="AZ262" s="315">
        <f t="shared" si="88"/>
        <v>0</v>
      </c>
      <c r="BA262" s="315">
        <f t="shared" si="88"/>
        <v>0</v>
      </c>
      <c r="BB262" s="315">
        <f t="shared" si="88"/>
        <v>0</v>
      </c>
      <c r="BC262" s="316">
        <f t="shared" si="88"/>
        <v>0</v>
      </c>
      <c r="BE262" s="39" t="str">
        <f t="shared" si="79"/>
        <v/>
      </c>
      <c r="BF262" s="39" t="str">
        <f t="shared" si="80"/>
        <v/>
      </c>
      <c r="BG262" s="39" t="str">
        <f t="shared" si="81"/>
        <v/>
      </c>
      <c r="BH262" s="315"/>
      <c r="BI262" s="315"/>
      <c r="BJ262" s="315"/>
      <c r="BK262" s="315"/>
      <c r="BL262" s="315"/>
      <c r="BM262" s="315"/>
      <c r="BN262" s="315"/>
      <c r="BO262" s="315"/>
      <c r="BP262" s="315"/>
      <c r="BQ262" s="315"/>
      <c r="BR262" s="315"/>
      <c r="BS262" s="315"/>
      <c r="BT262" s="315"/>
      <c r="BU262" s="315"/>
      <c r="BV262" s="315"/>
      <c r="BW262" s="315"/>
      <c r="BX262" s="315"/>
      <c r="BY262" s="315"/>
      <c r="BZ262" s="315"/>
      <c r="CA262" s="315"/>
      <c r="CB262" s="315"/>
      <c r="CC262" s="315"/>
      <c r="CD262" s="7"/>
    </row>
    <row r="263" spans="1:82" x14ac:dyDescent="0.25">
      <c r="A263" s="14"/>
      <c r="B263" s="460"/>
      <c r="C263" s="461"/>
      <c r="D263" s="461"/>
      <c r="E263" s="462"/>
      <c r="F263" s="463"/>
      <c r="G263" s="14"/>
      <c r="H263" s="106" t="str">
        <f t="shared" si="72"/>
        <v/>
      </c>
      <c r="I263" s="14"/>
      <c r="J263" s="39" t="str">
        <f t="shared" si="73"/>
        <v/>
      </c>
      <c r="K263" s="14"/>
      <c r="M263" s="106" t="str">
        <f t="shared" si="74"/>
        <v/>
      </c>
      <c r="O263" s="127" t="str">
        <f t="shared" si="75"/>
        <v/>
      </c>
      <c r="AC263" s="305" t="str">
        <f t="shared" si="76"/>
        <v/>
      </c>
      <c r="AD263" s="307" t="str">
        <f t="shared" si="77"/>
        <v/>
      </c>
      <c r="AF263" s="314">
        <f t="shared" si="78"/>
        <v>0</v>
      </c>
      <c r="AG263" s="315">
        <f t="shared" si="89"/>
        <v>0</v>
      </c>
      <c r="AH263" s="315">
        <f t="shared" si="89"/>
        <v>0</v>
      </c>
      <c r="AI263" s="315">
        <f t="shared" si="89"/>
        <v>0</v>
      </c>
      <c r="AJ263" s="315">
        <f t="shared" si="89"/>
        <v>0</v>
      </c>
      <c r="AK263" s="315">
        <f t="shared" si="89"/>
        <v>0</v>
      </c>
      <c r="AL263" s="315">
        <f t="shared" si="89"/>
        <v>0</v>
      </c>
      <c r="AM263" s="315">
        <f t="shared" si="89"/>
        <v>0</v>
      </c>
      <c r="AN263" s="315">
        <f t="shared" si="89"/>
        <v>0</v>
      </c>
      <c r="AO263" s="315">
        <f t="shared" si="89"/>
        <v>0</v>
      </c>
      <c r="AP263" s="315">
        <f t="shared" si="89"/>
        <v>0</v>
      </c>
      <c r="AQ263" s="315">
        <f t="shared" si="89"/>
        <v>0</v>
      </c>
      <c r="AR263" s="315">
        <f t="shared" si="89"/>
        <v>0</v>
      </c>
      <c r="AS263" s="315">
        <f t="shared" si="89"/>
        <v>0</v>
      </c>
      <c r="AT263" s="315">
        <f t="shared" si="89"/>
        <v>0</v>
      </c>
      <c r="AU263" s="315">
        <f t="shared" si="89"/>
        <v>0</v>
      </c>
      <c r="AV263" s="315">
        <f t="shared" si="88"/>
        <v>0</v>
      </c>
      <c r="AW263" s="315">
        <f t="shared" si="88"/>
        <v>0</v>
      </c>
      <c r="AX263" s="315">
        <f t="shared" si="88"/>
        <v>0</v>
      </c>
      <c r="AY263" s="315">
        <f t="shared" si="88"/>
        <v>0</v>
      </c>
      <c r="AZ263" s="315">
        <f t="shared" si="88"/>
        <v>0</v>
      </c>
      <c r="BA263" s="315">
        <f t="shared" si="88"/>
        <v>0</v>
      </c>
      <c r="BB263" s="315">
        <f t="shared" si="88"/>
        <v>0</v>
      </c>
      <c r="BC263" s="316">
        <f t="shared" si="88"/>
        <v>0</v>
      </c>
      <c r="BE263" s="39" t="str">
        <f t="shared" si="79"/>
        <v/>
      </c>
      <c r="BF263" s="39" t="str">
        <f t="shared" si="80"/>
        <v/>
      </c>
      <c r="BG263" s="39" t="str">
        <f t="shared" si="81"/>
        <v/>
      </c>
      <c r="BH263" s="315"/>
      <c r="BI263" s="315"/>
      <c r="BJ263" s="315"/>
      <c r="BK263" s="315"/>
      <c r="BL263" s="315"/>
      <c r="BM263" s="315"/>
      <c r="BN263" s="315"/>
      <c r="BO263" s="315"/>
      <c r="BP263" s="315"/>
      <c r="BQ263" s="315"/>
      <c r="BR263" s="315"/>
      <c r="BS263" s="315"/>
      <c r="BT263" s="315"/>
      <c r="BU263" s="315"/>
      <c r="BV263" s="315"/>
      <c r="BW263" s="315"/>
      <c r="BX263" s="315"/>
      <c r="BY263" s="315"/>
      <c r="BZ263" s="315"/>
      <c r="CA263" s="315"/>
      <c r="CB263" s="315"/>
      <c r="CC263" s="315"/>
      <c r="CD263" s="7"/>
    </row>
    <row r="264" spans="1:82" x14ac:dyDescent="0.25">
      <c r="A264" s="14"/>
      <c r="B264" s="460"/>
      <c r="C264" s="461"/>
      <c r="D264" s="461"/>
      <c r="E264" s="462"/>
      <c r="F264" s="463"/>
      <c r="G264" s="14"/>
      <c r="H264" s="106" t="str">
        <f t="shared" si="72"/>
        <v/>
      </c>
      <c r="I264" s="14"/>
      <c r="J264" s="39" t="str">
        <f t="shared" si="73"/>
        <v/>
      </c>
      <c r="K264" s="14"/>
      <c r="M264" s="106" t="str">
        <f t="shared" si="74"/>
        <v/>
      </c>
      <c r="O264" s="127" t="str">
        <f t="shared" si="75"/>
        <v/>
      </c>
      <c r="AC264" s="305" t="str">
        <f t="shared" si="76"/>
        <v/>
      </c>
      <c r="AD264" s="307" t="str">
        <f t="shared" si="77"/>
        <v/>
      </c>
      <c r="AF264" s="314">
        <f t="shared" si="78"/>
        <v>0</v>
      </c>
      <c r="AG264" s="315">
        <f t="shared" si="89"/>
        <v>0</v>
      </c>
      <c r="AH264" s="315">
        <f t="shared" si="89"/>
        <v>0</v>
      </c>
      <c r="AI264" s="315">
        <f t="shared" si="89"/>
        <v>0</v>
      </c>
      <c r="AJ264" s="315">
        <f t="shared" si="89"/>
        <v>0</v>
      </c>
      <c r="AK264" s="315">
        <f t="shared" si="89"/>
        <v>0</v>
      </c>
      <c r="AL264" s="315">
        <f t="shared" si="89"/>
        <v>0</v>
      </c>
      <c r="AM264" s="315">
        <f t="shared" si="89"/>
        <v>0</v>
      </c>
      <c r="AN264" s="315">
        <f t="shared" si="89"/>
        <v>0</v>
      </c>
      <c r="AO264" s="315">
        <f t="shared" si="89"/>
        <v>0</v>
      </c>
      <c r="AP264" s="315">
        <f t="shared" si="89"/>
        <v>0</v>
      </c>
      <c r="AQ264" s="315">
        <f t="shared" si="89"/>
        <v>0</v>
      </c>
      <c r="AR264" s="315">
        <f t="shared" si="89"/>
        <v>0</v>
      </c>
      <c r="AS264" s="315">
        <f t="shared" si="89"/>
        <v>0</v>
      </c>
      <c r="AT264" s="315">
        <f t="shared" si="89"/>
        <v>0</v>
      </c>
      <c r="AU264" s="315">
        <f t="shared" si="89"/>
        <v>0</v>
      </c>
      <c r="AV264" s="315">
        <f t="shared" si="88"/>
        <v>0</v>
      </c>
      <c r="AW264" s="315">
        <f t="shared" si="88"/>
        <v>0</v>
      </c>
      <c r="AX264" s="315">
        <f t="shared" si="88"/>
        <v>0</v>
      </c>
      <c r="AY264" s="315">
        <f t="shared" si="88"/>
        <v>0</v>
      </c>
      <c r="AZ264" s="315">
        <f t="shared" si="88"/>
        <v>0</v>
      </c>
      <c r="BA264" s="315">
        <f t="shared" si="88"/>
        <v>0</v>
      </c>
      <c r="BB264" s="315">
        <f t="shared" si="88"/>
        <v>0</v>
      </c>
      <c r="BC264" s="316">
        <f t="shared" si="88"/>
        <v>0</v>
      </c>
      <c r="BE264" s="39" t="str">
        <f t="shared" si="79"/>
        <v/>
      </c>
      <c r="BF264" s="39" t="str">
        <f t="shared" si="80"/>
        <v/>
      </c>
      <c r="BG264" s="39" t="str">
        <f t="shared" si="81"/>
        <v/>
      </c>
      <c r="BH264" s="315"/>
      <c r="BI264" s="315"/>
      <c r="BJ264" s="315"/>
      <c r="BK264" s="315"/>
      <c r="BL264" s="315"/>
      <c r="BM264" s="315"/>
      <c r="BN264" s="315"/>
      <c r="BO264" s="315"/>
      <c r="BP264" s="315"/>
      <c r="BQ264" s="315"/>
      <c r="BR264" s="315"/>
      <c r="BS264" s="315"/>
      <c r="BT264" s="315"/>
      <c r="BU264" s="315"/>
      <c r="BV264" s="315"/>
      <c r="BW264" s="315"/>
      <c r="BX264" s="315"/>
      <c r="BY264" s="315"/>
      <c r="BZ264" s="315"/>
      <c r="CA264" s="315"/>
      <c r="CB264" s="315"/>
      <c r="CC264" s="315"/>
      <c r="CD264" s="7"/>
    </row>
    <row r="265" spans="1:82" x14ac:dyDescent="0.25">
      <c r="A265" s="14"/>
      <c r="B265" s="460"/>
      <c r="C265" s="461"/>
      <c r="D265" s="461"/>
      <c r="E265" s="462"/>
      <c r="F265" s="463"/>
      <c r="G265" s="14"/>
      <c r="H265" s="106" t="str">
        <f t="shared" si="72"/>
        <v/>
      </c>
      <c r="I265" s="14"/>
      <c r="J265" s="39" t="str">
        <f t="shared" si="73"/>
        <v/>
      </c>
      <c r="K265" s="14"/>
      <c r="M265" s="106" t="str">
        <f t="shared" si="74"/>
        <v/>
      </c>
      <c r="O265" s="127" t="str">
        <f t="shared" si="75"/>
        <v/>
      </c>
      <c r="AC265" s="305" t="str">
        <f t="shared" si="76"/>
        <v/>
      </c>
      <c r="AD265" s="307" t="str">
        <f t="shared" si="77"/>
        <v/>
      </c>
      <c r="AF265" s="314">
        <f t="shared" si="78"/>
        <v>0</v>
      </c>
      <c r="AG265" s="315">
        <f t="shared" si="89"/>
        <v>0</v>
      </c>
      <c r="AH265" s="315">
        <f t="shared" si="89"/>
        <v>0</v>
      </c>
      <c r="AI265" s="315">
        <f t="shared" si="89"/>
        <v>0</v>
      </c>
      <c r="AJ265" s="315">
        <f t="shared" si="89"/>
        <v>0</v>
      </c>
      <c r="AK265" s="315">
        <f t="shared" si="89"/>
        <v>0</v>
      </c>
      <c r="AL265" s="315">
        <f t="shared" si="89"/>
        <v>0</v>
      </c>
      <c r="AM265" s="315">
        <f t="shared" si="89"/>
        <v>0</v>
      </c>
      <c r="AN265" s="315">
        <f t="shared" si="89"/>
        <v>0</v>
      </c>
      <c r="AO265" s="315">
        <f t="shared" si="89"/>
        <v>0</v>
      </c>
      <c r="AP265" s="315">
        <f t="shared" si="89"/>
        <v>0</v>
      </c>
      <c r="AQ265" s="315">
        <f t="shared" si="89"/>
        <v>0</v>
      </c>
      <c r="AR265" s="315">
        <f t="shared" si="89"/>
        <v>0</v>
      </c>
      <c r="AS265" s="315">
        <f t="shared" si="89"/>
        <v>0</v>
      </c>
      <c r="AT265" s="315">
        <f t="shared" si="89"/>
        <v>0</v>
      </c>
      <c r="AU265" s="315">
        <f t="shared" si="89"/>
        <v>0</v>
      </c>
      <c r="AV265" s="315">
        <f t="shared" si="88"/>
        <v>0</v>
      </c>
      <c r="AW265" s="315">
        <f t="shared" si="88"/>
        <v>0</v>
      </c>
      <c r="AX265" s="315">
        <f t="shared" si="88"/>
        <v>0</v>
      </c>
      <c r="AY265" s="315">
        <f t="shared" si="88"/>
        <v>0</v>
      </c>
      <c r="AZ265" s="315">
        <f t="shared" si="88"/>
        <v>0</v>
      </c>
      <c r="BA265" s="315">
        <f t="shared" si="88"/>
        <v>0</v>
      </c>
      <c r="BB265" s="315">
        <f t="shared" si="88"/>
        <v>0</v>
      </c>
      <c r="BC265" s="316">
        <f t="shared" si="88"/>
        <v>0</v>
      </c>
      <c r="BE265" s="39" t="str">
        <f t="shared" si="79"/>
        <v/>
      </c>
      <c r="BF265" s="39" t="str">
        <f t="shared" si="80"/>
        <v/>
      </c>
      <c r="BG265" s="39" t="str">
        <f t="shared" si="81"/>
        <v/>
      </c>
      <c r="BH265" s="315"/>
      <c r="BI265" s="315"/>
      <c r="BJ265" s="315"/>
      <c r="BK265" s="315"/>
      <c r="BL265" s="315"/>
      <c r="BM265" s="315"/>
      <c r="BN265" s="315"/>
      <c r="BO265" s="315"/>
      <c r="BP265" s="315"/>
      <c r="BQ265" s="315"/>
      <c r="BR265" s="315"/>
      <c r="BS265" s="315"/>
      <c r="BT265" s="315"/>
      <c r="BU265" s="315"/>
      <c r="BV265" s="315"/>
      <c r="BW265" s="315"/>
      <c r="BX265" s="315"/>
      <c r="BY265" s="315"/>
      <c r="BZ265" s="315"/>
      <c r="CA265" s="315"/>
      <c r="CB265" s="315"/>
      <c r="CC265" s="315"/>
      <c r="CD265" s="7"/>
    </row>
    <row r="266" spans="1:82" x14ac:dyDescent="0.25">
      <c r="A266" s="14"/>
      <c r="B266" s="460"/>
      <c r="C266" s="461"/>
      <c r="D266" s="461"/>
      <c r="E266" s="462"/>
      <c r="F266" s="463"/>
      <c r="G266" s="14"/>
      <c r="H266" s="106" t="str">
        <f t="shared" si="72"/>
        <v/>
      </c>
      <c r="I266" s="14"/>
      <c r="J266" s="39" t="str">
        <f t="shared" si="73"/>
        <v/>
      </c>
      <c r="K266" s="14"/>
      <c r="M266" s="106" t="str">
        <f t="shared" si="74"/>
        <v/>
      </c>
      <c r="O266" s="127" t="str">
        <f t="shared" si="75"/>
        <v/>
      </c>
      <c r="AC266" s="305" t="str">
        <f t="shared" si="76"/>
        <v/>
      </c>
      <c r="AD266" s="307" t="str">
        <f t="shared" si="77"/>
        <v/>
      </c>
      <c r="AF266" s="314">
        <f t="shared" si="78"/>
        <v>0</v>
      </c>
      <c r="AG266" s="315">
        <f t="shared" si="89"/>
        <v>0</v>
      </c>
      <c r="AH266" s="315">
        <f t="shared" si="89"/>
        <v>0</v>
      </c>
      <c r="AI266" s="315">
        <f t="shared" si="89"/>
        <v>0</v>
      </c>
      <c r="AJ266" s="315">
        <f t="shared" si="89"/>
        <v>0</v>
      </c>
      <c r="AK266" s="315">
        <f t="shared" si="89"/>
        <v>0</v>
      </c>
      <c r="AL266" s="315">
        <f t="shared" si="89"/>
        <v>0</v>
      </c>
      <c r="AM266" s="315">
        <f t="shared" si="89"/>
        <v>0</v>
      </c>
      <c r="AN266" s="315">
        <f t="shared" si="89"/>
        <v>0</v>
      </c>
      <c r="AO266" s="315">
        <f t="shared" si="89"/>
        <v>0</v>
      </c>
      <c r="AP266" s="315">
        <f t="shared" si="89"/>
        <v>0</v>
      </c>
      <c r="AQ266" s="315">
        <f t="shared" si="89"/>
        <v>0</v>
      </c>
      <c r="AR266" s="315">
        <f t="shared" si="89"/>
        <v>0</v>
      </c>
      <c r="AS266" s="315">
        <f t="shared" si="89"/>
        <v>0</v>
      </c>
      <c r="AT266" s="315">
        <f t="shared" si="89"/>
        <v>0</v>
      </c>
      <c r="AU266" s="315">
        <f t="shared" si="89"/>
        <v>0</v>
      </c>
      <c r="AV266" s="315">
        <f t="shared" si="88"/>
        <v>0</v>
      </c>
      <c r="AW266" s="315">
        <f t="shared" si="88"/>
        <v>0</v>
      </c>
      <c r="AX266" s="315">
        <f t="shared" si="88"/>
        <v>0</v>
      </c>
      <c r="AY266" s="315">
        <f t="shared" si="88"/>
        <v>0</v>
      </c>
      <c r="AZ266" s="315">
        <f t="shared" si="88"/>
        <v>0</v>
      </c>
      <c r="BA266" s="315">
        <f t="shared" si="88"/>
        <v>0</v>
      </c>
      <c r="BB266" s="315">
        <f t="shared" si="88"/>
        <v>0</v>
      </c>
      <c r="BC266" s="316">
        <f t="shared" si="88"/>
        <v>0</v>
      </c>
      <c r="BE266" s="39" t="str">
        <f t="shared" si="79"/>
        <v/>
      </c>
      <c r="BF266" s="39" t="str">
        <f t="shared" si="80"/>
        <v/>
      </c>
      <c r="BG266" s="39" t="str">
        <f t="shared" si="81"/>
        <v/>
      </c>
      <c r="BH266" s="315"/>
      <c r="BI266" s="315"/>
      <c r="BJ266" s="315"/>
      <c r="BK266" s="315"/>
      <c r="BL266" s="315"/>
      <c r="BM266" s="315"/>
      <c r="BN266" s="315"/>
      <c r="BO266" s="315"/>
      <c r="BP266" s="315"/>
      <c r="BQ266" s="315"/>
      <c r="BR266" s="315"/>
      <c r="BS266" s="315"/>
      <c r="BT266" s="315"/>
      <c r="BU266" s="315"/>
      <c r="BV266" s="315"/>
      <c r="BW266" s="315"/>
      <c r="BX266" s="315"/>
      <c r="BY266" s="315"/>
      <c r="BZ266" s="315"/>
      <c r="CA266" s="315"/>
      <c r="CB266" s="315"/>
      <c r="CC266" s="315"/>
      <c r="CD266" s="7"/>
    </row>
    <row r="267" spans="1:82" x14ac:dyDescent="0.25">
      <c r="A267" s="14"/>
      <c r="B267" s="460"/>
      <c r="C267" s="461"/>
      <c r="D267" s="461"/>
      <c r="E267" s="462"/>
      <c r="F267" s="463"/>
      <c r="G267" s="14"/>
      <c r="H267" s="106" t="str">
        <f t="shared" si="72"/>
        <v/>
      </c>
      <c r="I267" s="14"/>
      <c r="J267" s="39" t="str">
        <f t="shared" si="73"/>
        <v/>
      </c>
      <c r="K267" s="14"/>
      <c r="M267" s="106" t="str">
        <f t="shared" si="74"/>
        <v/>
      </c>
      <c r="O267" s="127" t="str">
        <f t="shared" si="75"/>
        <v/>
      </c>
      <c r="AC267" s="305" t="str">
        <f t="shared" si="76"/>
        <v/>
      </c>
      <c r="AD267" s="307" t="str">
        <f t="shared" si="77"/>
        <v/>
      </c>
      <c r="AF267" s="314">
        <f t="shared" si="78"/>
        <v>0</v>
      </c>
      <c r="AG267" s="315">
        <f t="shared" si="89"/>
        <v>0</v>
      </c>
      <c r="AH267" s="315">
        <f t="shared" si="89"/>
        <v>0</v>
      </c>
      <c r="AI267" s="315">
        <f t="shared" si="89"/>
        <v>0</v>
      </c>
      <c r="AJ267" s="315">
        <f t="shared" si="89"/>
        <v>0</v>
      </c>
      <c r="AK267" s="315">
        <f t="shared" si="89"/>
        <v>0</v>
      </c>
      <c r="AL267" s="315">
        <f t="shared" si="89"/>
        <v>0</v>
      </c>
      <c r="AM267" s="315">
        <f t="shared" si="89"/>
        <v>0</v>
      </c>
      <c r="AN267" s="315">
        <f t="shared" si="89"/>
        <v>0</v>
      </c>
      <c r="AO267" s="315">
        <f t="shared" si="89"/>
        <v>0</v>
      </c>
      <c r="AP267" s="315">
        <f t="shared" si="89"/>
        <v>0</v>
      </c>
      <c r="AQ267" s="315">
        <f t="shared" si="89"/>
        <v>0</v>
      </c>
      <c r="AR267" s="315">
        <f t="shared" si="89"/>
        <v>0</v>
      </c>
      <c r="AS267" s="315">
        <f t="shared" si="89"/>
        <v>0</v>
      </c>
      <c r="AT267" s="315">
        <f t="shared" si="89"/>
        <v>0</v>
      </c>
      <c r="AU267" s="315">
        <f t="shared" si="89"/>
        <v>0</v>
      </c>
      <c r="AV267" s="315">
        <f t="shared" si="88"/>
        <v>0</v>
      </c>
      <c r="AW267" s="315">
        <f t="shared" si="88"/>
        <v>0</v>
      </c>
      <c r="AX267" s="315">
        <f t="shared" si="88"/>
        <v>0</v>
      </c>
      <c r="AY267" s="315">
        <f t="shared" si="88"/>
        <v>0</v>
      </c>
      <c r="AZ267" s="315">
        <f t="shared" si="88"/>
        <v>0</v>
      </c>
      <c r="BA267" s="315">
        <f t="shared" si="88"/>
        <v>0</v>
      </c>
      <c r="BB267" s="315">
        <f t="shared" si="88"/>
        <v>0</v>
      </c>
      <c r="BC267" s="316">
        <f t="shared" si="88"/>
        <v>0</v>
      </c>
      <c r="BE267" s="39" t="str">
        <f t="shared" si="79"/>
        <v/>
      </c>
      <c r="BF267" s="39" t="str">
        <f t="shared" si="80"/>
        <v/>
      </c>
      <c r="BG267" s="39" t="str">
        <f t="shared" si="81"/>
        <v/>
      </c>
      <c r="BH267" s="315"/>
      <c r="BI267" s="315"/>
      <c r="BJ267" s="315"/>
      <c r="BK267" s="315"/>
      <c r="BL267" s="315"/>
      <c r="BM267" s="315"/>
      <c r="BN267" s="315"/>
      <c r="BO267" s="315"/>
      <c r="BP267" s="315"/>
      <c r="BQ267" s="315"/>
      <c r="BR267" s="315"/>
      <c r="BS267" s="315"/>
      <c r="BT267" s="315"/>
      <c r="BU267" s="315"/>
      <c r="BV267" s="315"/>
      <c r="BW267" s="315"/>
      <c r="BX267" s="315"/>
      <c r="BY267" s="315"/>
      <c r="BZ267" s="315"/>
      <c r="CA267" s="315"/>
      <c r="CB267" s="315"/>
      <c r="CC267" s="315"/>
      <c r="CD267" s="7"/>
    </row>
    <row r="268" spans="1:82" x14ac:dyDescent="0.25">
      <c r="A268" s="14"/>
      <c r="B268" s="460"/>
      <c r="C268" s="461"/>
      <c r="D268" s="461"/>
      <c r="E268" s="462"/>
      <c r="F268" s="463"/>
      <c r="G268" s="14"/>
      <c r="H268" s="106" t="str">
        <f t="shared" ref="H268:H331" si="90">IF(OR($C268="", $D268=""), "", $D268-$C268-$E268)</f>
        <v/>
      </c>
      <c r="I268" s="14"/>
      <c r="J268" s="39" t="str">
        <f t="shared" ref="J268:J331" si="91">IF($B268="", "", IF(OR(TEXT($B268, "ddd")="sat", TEXT($B268, "ddd")="sun"), $O$4, IF(COUNTIF($S$50:$S$89, $B268)&gt;0, $O$5, "")))</f>
        <v/>
      </c>
      <c r="K268" s="14"/>
      <c r="M268" s="106" t="str">
        <f t="shared" ref="M268:M331" si="92">IF($F268=$M$3, 0, $H268)</f>
        <v/>
      </c>
      <c r="O268" s="127" t="str">
        <f t="shared" ref="O268:O331" si="93">IF($H268="", "", IF($F268=$M$3, 0, IF($J268=$O$4, $O$9*$H268*24, IF($J268=$O$5, $O$8*$H268*24, IF($J268="", $O$7*$H268*24, "")))))</f>
        <v/>
      </c>
      <c r="AC268" s="305" t="str">
        <f t="shared" ref="AC268:AC331" si="94">IF($C268="", "", _xlfn.FLOOR.MATH($C268, 1/24))</f>
        <v/>
      </c>
      <c r="AD268" s="307" t="str">
        <f t="shared" ref="AD268:AD331" si="95">IF($D268="", "", _xlfn.CEILING.MATH($D268, 1/24))</f>
        <v/>
      </c>
      <c r="AF268" s="314">
        <f t="shared" ref="AF268:AU331" si="96">IF(AND(AF$9&gt;=$AC268, AF$10&lt;=$AD268), IF($F268=$M$3, $AD$5, IF($J268="", $AD$4, $J268)), 0)</f>
        <v>0</v>
      </c>
      <c r="AG268" s="315">
        <f t="shared" si="89"/>
        <v>0</v>
      </c>
      <c r="AH268" s="315">
        <f t="shared" si="89"/>
        <v>0</v>
      </c>
      <c r="AI268" s="315">
        <f t="shared" si="89"/>
        <v>0</v>
      </c>
      <c r="AJ268" s="315">
        <f t="shared" si="89"/>
        <v>0</v>
      </c>
      <c r="AK268" s="315">
        <f t="shared" si="89"/>
        <v>0</v>
      </c>
      <c r="AL268" s="315">
        <f t="shared" si="89"/>
        <v>0</v>
      </c>
      <c r="AM268" s="315">
        <f t="shared" si="89"/>
        <v>0</v>
      </c>
      <c r="AN268" s="315">
        <f t="shared" si="89"/>
        <v>0</v>
      </c>
      <c r="AO268" s="315">
        <f t="shared" si="89"/>
        <v>0</v>
      </c>
      <c r="AP268" s="315">
        <f t="shared" si="89"/>
        <v>0</v>
      </c>
      <c r="AQ268" s="315">
        <f t="shared" si="89"/>
        <v>0</v>
      </c>
      <c r="AR268" s="315">
        <f t="shared" si="89"/>
        <v>0</v>
      </c>
      <c r="AS268" s="315">
        <f t="shared" si="89"/>
        <v>0</v>
      </c>
      <c r="AT268" s="315">
        <f t="shared" si="89"/>
        <v>0</v>
      </c>
      <c r="AU268" s="315">
        <f t="shared" si="89"/>
        <v>0</v>
      </c>
      <c r="AV268" s="315">
        <f t="shared" si="88"/>
        <v>0</v>
      </c>
      <c r="AW268" s="315">
        <f t="shared" si="88"/>
        <v>0</v>
      </c>
      <c r="AX268" s="315">
        <f t="shared" si="88"/>
        <v>0</v>
      </c>
      <c r="AY268" s="315">
        <f t="shared" si="88"/>
        <v>0</v>
      </c>
      <c r="AZ268" s="315">
        <f t="shared" si="88"/>
        <v>0</v>
      </c>
      <c r="BA268" s="315">
        <f t="shared" si="88"/>
        <v>0</v>
      </c>
      <c r="BB268" s="315">
        <f t="shared" si="88"/>
        <v>0</v>
      </c>
      <c r="BC268" s="316">
        <f t="shared" si="88"/>
        <v>0</v>
      </c>
      <c r="BE268" s="39" t="str">
        <f t="shared" ref="BE268:BE331" si="97">IF(OR($B268="", $H268=""), "", TEXT($B268, "ddd"))</f>
        <v/>
      </c>
      <c r="BF268" s="39" t="str">
        <f t="shared" ref="BF268:BF331" si="98">IF($BE268="", "", IF($F268=$M$3, $AD$5, IF($J268="", $AD$4, $J268)))</f>
        <v/>
      </c>
      <c r="BG268" s="39" t="str">
        <f t="shared" ref="BG268:BG331" si="99">IF(OR($BE268="", $BF268=""), "", CONCATENATE($BE268, " - ", $BF268))</f>
        <v/>
      </c>
      <c r="BH268" s="315"/>
      <c r="BI268" s="315"/>
      <c r="BJ268" s="315"/>
      <c r="BK268" s="315"/>
      <c r="BL268" s="315"/>
      <c r="BM268" s="315"/>
      <c r="BN268" s="315"/>
      <c r="BO268" s="315"/>
      <c r="BP268" s="315"/>
      <c r="BQ268" s="315"/>
      <c r="BR268" s="315"/>
      <c r="BS268" s="315"/>
      <c r="BT268" s="315"/>
      <c r="BU268" s="315"/>
      <c r="BV268" s="315"/>
      <c r="BW268" s="315"/>
      <c r="BX268" s="315"/>
      <c r="BY268" s="315"/>
      <c r="BZ268" s="315"/>
      <c r="CA268" s="315"/>
      <c r="CB268" s="315"/>
      <c r="CC268" s="315"/>
      <c r="CD268" s="7"/>
    </row>
    <row r="269" spans="1:82" x14ac:dyDescent="0.25">
      <c r="A269" s="14"/>
      <c r="B269" s="460"/>
      <c r="C269" s="461"/>
      <c r="D269" s="461"/>
      <c r="E269" s="462"/>
      <c r="F269" s="463"/>
      <c r="G269" s="14"/>
      <c r="H269" s="106" t="str">
        <f t="shared" si="90"/>
        <v/>
      </c>
      <c r="I269" s="14"/>
      <c r="J269" s="39" t="str">
        <f t="shared" si="91"/>
        <v/>
      </c>
      <c r="K269" s="14"/>
      <c r="M269" s="106" t="str">
        <f t="shared" si="92"/>
        <v/>
      </c>
      <c r="O269" s="127" t="str">
        <f t="shared" si="93"/>
        <v/>
      </c>
      <c r="AC269" s="305" t="str">
        <f t="shared" si="94"/>
        <v/>
      </c>
      <c r="AD269" s="307" t="str">
        <f t="shared" si="95"/>
        <v/>
      </c>
      <c r="AF269" s="314">
        <f t="shared" si="96"/>
        <v>0</v>
      </c>
      <c r="AG269" s="315">
        <f t="shared" si="89"/>
        <v>0</v>
      </c>
      <c r="AH269" s="315">
        <f t="shared" si="89"/>
        <v>0</v>
      </c>
      <c r="AI269" s="315">
        <f t="shared" si="89"/>
        <v>0</v>
      </c>
      <c r="AJ269" s="315">
        <f t="shared" si="89"/>
        <v>0</v>
      </c>
      <c r="AK269" s="315">
        <f t="shared" si="89"/>
        <v>0</v>
      </c>
      <c r="AL269" s="315">
        <f t="shared" si="89"/>
        <v>0</v>
      </c>
      <c r="AM269" s="315">
        <f t="shared" si="89"/>
        <v>0</v>
      </c>
      <c r="AN269" s="315">
        <f t="shared" si="89"/>
        <v>0</v>
      </c>
      <c r="AO269" s="315">
        <f t="shared" si="89"/>
        <v>0</v>
      </c>
      <c r="AP269" s="315">
        <f t="shared" si="89"/>
        <v>0</v>
      </c>
      <c r="AQ269" s="315">
        <f t="shared" si="89"/>
        <v>0</v>
      </c>
      <c r="AR269" s="315">
        <f t="shared" si="89"/>
        <v>0</v>
      </c>
      <c r="AS269" s="315">
        <f t="shared" si="89"/>
        <v>0</v>
      </c>
      <c r="AT269" s="315">
        <f t="shared" si="89"/>
        <v>0</v>
      </c>
      <c r="AU269" s="315">
        <f t="shared" si="89"/>
        <v>0</v>
      </c>
      <c r="AV269" s="315">
        <f t="shared" si="88"/>
        <v>0</v>
      </c>
      <c r="AW269" s="315">
        <f t="shared" si="88"/>
        <v>0</v>
      </c>
      <c r="AX269" s="315">
        <f t="shared" si="88"/>
        <v>0</v>
      </c>
      <c r="AY269" s="315">
        <f t="shared" si="88"/>
        <v>0</v>
      </c>
      <c r="AZ269" s="315">
        <f t="shared" si="88"/>
        <v>0</v>
      </c>
      <c r="BA269" s="315">
        <f t="shared" si="88"/>
        <v>0</v>
      </c>
      <c r="BB269" s="315">
        <f t="shared" si="88"/>
        <v>0</v>
      </c>
      <c r="BC269" s="316">
        <f t="shared" si="88"/>
        <v>0</v>
      </c>
      <c r="BE269" s="39" t="str">
        <f t="shared" si="97"/>
        <v/>
      </c>
      <c r="BF269" s="39" t="str">
        <f t="shared" si="98"/>
        <v/>
      </c>
      <c r="BG269" s="39" t="str">
        <f t="shared" si="99"/>
        <v/>
      </c>
      <c r="BH269" s="315"/>
      <c r="BI269" s="315"/>
      <c r="BJ269" s="315"/>
      <c r="BK269" s="315"/>
      <c r="BL269" s="315"/>
      <c r="BM269" s="315"/>
      <c r="BN269" s="315"/>
      <c r="BO269" s="315"/>
      <c r="BP269" s="315"/>
      <c r="BQ269" s="315"/>
      <c r="BR269" s="315"/>
      <c r="BS269" s="315"/>
      <c r="BT269" s="315"/>
      <c r="BU269" s="315"/>
      <c r="BV269" s="315"/>
      <c r="BW269" s="315"/>
      <c r="BX269" s="315"/>
      <c r="BY269" s="315"/>
      <c r="BZ269" s="315"/>
      <c r="CA269" s="315"/>
      <c r="CB269" s="315"/>
      <c r="CC269" s="315"/>
      <c r="CD269" s="7"/>
    </row>
    <row r="270" spans="1:82" x14ac:dyDescent="0.25">
      <c r="A270" s="14"/>
      <c r="B270" s="460"/>
      <c r="C270" s="461"/>
      <c r="D270" s="461"/>
      <c r="E270" s="462"/>
      <c r="F270" s="463"/>
      <c r="G270" s="14"/>
      <c r="H270" s="106" t="str">
        <f t="shared" si="90"/>
        <v/>
      </c>
      <c r="I270" s="14"/>
      <c r="J270" s="39" t="str">
        <f t="shared" si="91"/>
        <v/>
      </c>
      <c r="K270" s="14"/>
      <c r="M270" s="106" t="str">
        <f t="shared" si="92"/>
        <v/>
      </c>
      <c r="O270" s="127" t="str">
        <f t="shared" si="93"/>
        <v/>
      </c>
      <c r="AC270" s="305" t="str">
        <f t="shared" si="94"/>
        <v/>
      </c>
      <c r="AD270" s="307" t="str">
        <f t="shared" si="95"/>
        <v/>
      </c>
      <c r="AF270" s="314">
        <f t="shared" si="96"/>
        <v>0</v>
      </c>
      <c r="AG270" s="315">
        <f t="shared" si="89"/>
        <v>0</v>
      </c>
      <c r="AH270" s="315">
        <f t="shared" si="89"/>
        <v>0</v>
      </c>
      <c r="AI270" s="315">
        <f t="shared" si="89"/>
        <v>0</v>
      </c>
      <c r="AJ270" s="315">
        <f t="shared" si="89"/>
        <v>0</v>
      </c>
      <c r="AK270" s="315">
        <f t="shared" si="89"/>
        <v>0</v>
      </c>
      <c r="AL270" s="315">
        <f t="shared" si="89"/>
        <v>0</v>
      </c>
      <c r="AM270" s="315">
        <f t="shared" si="89"/>
        <v>0</v>
      </c>
      <c r="AN270" s="315">
        <f t="shared" si="89"/>
        <v>0</v>
      </c>
      <c r="AO270" s="315">
        <f t="shared" si="89"/>
        <v>0</v>
      </c>
      <c r="AP270" s="315">
        <f t="shared" si="89"/>
        <v>0</v>
      </c>
      <c r="AQ270" s="315">
        <f t="shared" si="89"/>
        <v>0</v>
      </c>
      <c r="AR270" s="315">
        <f t="shared" si="89"/>
        <v>0</v>
      </c>
      <c r="AS270" s="315">
        <f t="shared" si="89"/>
        <v>0</v>
      </c>
      <c r="AT270" s="315">
        <f t="shared" si="89"/>
        <v>0</v>
      </c>
      <c r="AU270" s="315">
        <f t="shared" si="89"/>
        <v>0</v>
      </c>
      <c r="AV270" s="315">
        <f t="shared" si="89"/>
        <v>0</v>
      </c>
      <c r="AW270" s="315">
        <f t="shared" ref="AW270:BC285" si="100">IF(AND(AW$9&gt;=$AC270, AW$10&lt;=$AD270), IF($F270=$M$3, $AD$5, IF($J270="", $AD$4, $J270)), 0)</f>
        <v>0</v>
      </c>
      <c r="AX270" s="315">
        <f t="shared" si="100"/>
        <v>0</v>
      </c>
      <c r="AY270" s="315">
        <f t="shared" si="100"/>
        <v>0</v>
      </c>
      <c r="AZ270" s="315">
        <f t="shared" si="100"/>
        <v>0</v>
      </c>
      <c r="BA270" s="315">
        <f t="shared" si="100"/>
        <v>0</v>
      </c>
      <c r="BB270" s="315">
        <f t="shared" si="100"/>
        <v>0</v>
      </c>
      <c r="BC270" s="316">
        <f t="shared" si="100"/>
        <v>0</v>
      </c>
      <c r="BE270" s="39" t="str">
        <f t="shared" si="97"/>
        <v/>
      </c>
      <c r="BF270" s="39" t="str">
        <f t="shared" si="98"/>
        <v/>
      </c>
      <c r="BG270" s="39" t="str">
        <f t="shared" si="99"/>
        <v/>
      </c>
      <c r="BH270" s="315"/>
      <c r="BI270" s="315"/>
      <c r="BJ270" s="315"/>
      <c r="BK270" s="315"/>
      <c r="BL270" s="315"/>
      <c r="BM270" s="315"/>
      <c r="BN270" s="315"/>
      <c r="BO270" s="315"/>
      <c r="BP270" s="315"/>
      <c r="BQ270" s="315"/>
      <c r="BR270" s="315"/>
      <c r="BS270" s="315"/>
      <c r="BT270" s="315"/>
      <c r="BU270" s="315"/>
      <c r="BV270" s="315"/>
      <c r="BW270" s="315"/>
      <c r="BX270" s="315"/>
      <c r="BY270" s="315"/>
      <c r="BZ270" s="315"/>
      <c r="CA270" s="315"/>
      <c r="CB270" s="315"/>
      <c r="CC270" s="315"/>
      <c r="CD270" s="7"/>
    </row>
    <row r="271" spans="1:82" x14ac:dyDescent="0.25">
      <c r="A271" s="14"/>
      <c r="B271" s="460"/>
      <c r="C271" s="461"/>
      <c r="D271" s="461"/>
      <c r="E271" s="462"/>
      <c r="F271" s="463"/>
      <c r="G271" s="14"/>
      <c r="H271" s="106" t="str">
        <f t="shared" si="90"/>
        <v/>
      </c>
      <c r="I271" s="14"/>
      <c r="J271" s="39" t="str">
        <f t="shared" si="91"/>
        <v/>
      </c>
      <c r="K271" s="14"/>
      <c r="M271" s="106" t="str">
        <f t="shared" si="92"/>
        <v/>
      </c>
      <c r="O271" s="127" t="str">
        <f t="shared" si="93"/>
        <v/>
      </c>
      <c r="AC271" s="305" t="str">
        <f t="shared" si="94"/>
        <v/>
      </c>
      <c r="AD271" s="307" t="str">
        <f t="shared" si="95"/>
        <v/>
      </c>
      <c r="AF271" s="314">
        <f t="shared" si="96"/>
        <v>0</v>
      </c>
      <c r="AG271" s="315">
        <f t="shared" si="96"/>
        <v>0</v>
      </c>
      <c r="AH271" s="315">
        <f t="shared" si="96"/>
        <v>0</v>
      </c>
      <c r="AI271" s="315">
        <f t="shared" si="96"/>
        <v>0</v>
      </c>
      <c r="AJ271" s="315">
        <f t="shared" si="96"/>
        <v>0</v>
      </c>
      <c r="AK271" s="315">
        <f t="shared" si="96"/>
        <v>0</v>
      </c>
      <c r="AL271" s="315">
        <f t="shared" si="96"/>
        <v>0</v>
      </c>
      <c r="AM271" s="315">
        <f t="shared" si="96"/>
        <v>0</v>
      </c>
      <c r="AN271" s="315">
        <f t="shared" si="96"/>
        <v>0</v>
      </c>
      <c r="AO271" s="315">
        <f t="shared" si="96"/>
        <v>0</v>
      </c>
      <c r="AP271" s="315">
        <f t="shared" si="96"/>
        <v>0</v>
      </c>
      <c r="AQ271" s="315">
        <f t="shared" si="96"/>
        <v>0</v>
      </c>
      <c r="AR271" s="315">
        <f t="shared" si="96"/>
        <v>0</v>
      </c>
      <c r="AS271" s="315">
        <f t="shared" si="96"/>
        <v>0</v>
      </c>
      <c r="AT271" s="315">
        <f t="shared" si="96"/>
        <v>0</v>
      </c>
      <c r="AU271" s="315">
        <f t="shared" si="96"/>
        <v>0</v>
      </c>
      <c r="AV271" s="315">
        <f t="shared" ref="AV271:BC286" si="101">IF(AND(AV$9&gt;=$AC271, AV$10&lt;=$AD271), IF($F271=$M$3, $AD$5, IF($J271="", $AD$4, $J271)), 0)</f>
        <v>0</v>
      </c>
      <c r="AW271" s="315">
        <f t="shared" si="100"/>
        <v>0</v>
      </c>
      <c r="AX271" s="315">
        <f t="shared" si="100"/>
        <v>0</v>
      </c>
      <c r="AY271" s="315">
        <f t="shared" si="100"/>
        <v>0</v>
      </c>
      <c r="AZ271" s="315">
        <f t="shared" si="100"/>
        <v>0</v>
      </c>
      <c r="BA271" s="315">
        <f t="shared" si="100"/>
        <v>0</v>
      </c>
      <c r="BB271" s="315">
        <f t="shared" si="100"/>
        <v>0</v>
      </c>
      <c r="BC271" s="316">
        <f t="shared" si="100"/>
        <v>0</v>
      </c>
      <c r="BE271" s="39" t="str">
        <f t="shared" si="97"/>
        <v/>
      </c>
      <c r="BF271" s="39" t="str">
        <f t="shared" si="98"/>
        <v/>
      </c>
      <c r="BG271" s="39" t="str">
        <f t="shared" si="99"/>
        <v/>
      </c>
      <c r="BH271" s="315"/>
      <c r="BI271" s="315"/>
      <c r="BJ271" s="315"/>
      <c r="BK271" s="315"/>
      <c r="BL271" s="315"/>
      <c r="BM271" s="315"/>
      <c r="BN271" s="315"/>
      <c r="BO271" s="315"/>
      <c r="BP271" s="315"/>
      <c r="BQ271" s="315"/>
      <c r="BR271" s="315"/>
      <c r="BS271" s="315"/>
      <c r="BT271" s="315"/>
      <c r="BU271" s="315"/>
      <c r="BV271" s="315"/>
      <c r="BW271" s="315"/>
      <c r="BX271" s="315"/>
      <c r="BY271" s="315"/>
      <c r="BZ271" s="315"/>
      <c r="CA271" s="315"/>
      <c r="CB271" s="315"/>
      <c r="CC271" s="315"/>
      <c r="CD271" s="7"/>
    </row>
    <row r="272" spans="1:82" x14ac:dyDescent="0.25">
      <c r="A272" s="14"/>
      <c r="B272" s="460"/>
      <c r="C272" s="461"/>
      <c r="D272" s="461"/>
      <c r="E272" s="462"/>
      <c r="F272" s="463"/>
      <c r="G272" s="14"/>
      <c r="H272" s="106" t="str">
        <f t="shared" si="90"/>
        <v/>
      </c>
      <c r="I272" s="14"/>
      <c r="J272" s="39" t="str">
        <f t="shared" si="91"/>
        <v/>
      </c>
      <c r="K272" s="14"/>
      <c r="M272" s="106" t="str">
        <f t="shared" si="92"/>
        <v/>
      </c>
      <c r="O272" s="127" t="str">
        <f t="shared" si="93"/>
        <v/>
      </c>
      <c r="AC272" s="305" t="str">
        <f t="shared" si="94"/>
        <v/>
      </c>
      <c r="AD272" s="307" t="str">
        <f t="shared" si="95"/>
        <v/>
      </c>
      <c r="AF272" s="314">
        <f t="shared" si="96"/>
        <v>0</v>
      </c>
      <c r="AG272" s="315">
        <f t="shared" si="96"/>
        <v>0</v>
      </c>
      <c r="AH272" s="315">
        <f t="shared" si="96"/>
        <v>0</v>
      </c>
      <c r="AI272" s="315">
        <f t="shared" si="96"/>
        <v>0</v>
      </c>
      <c r="AJ272" s="315">
        <f t="shared" si="96"/>
        <v>0</v>
      </c>
      <c r="AK272" s="315">
        <f t="shared" si="96"/>
        <v>0</v>
      </c>
      <c r="AL272" s="315">
        <f t="shared" si="96"/>
        <v>0</v>
      </c>
      <c r="AM272" s="315">
        <f t="shared" si="96"/>
        <v>0</v>
      </c>
      <c r="AN272" s="315">
        <f t="shared" si="96"/>
        <v>0</v>
      </c>
      <c r="AO272" s="315">
        <f t="shared" si="96"/>
        <v>0</v>
      </c>
      <c r="AP272" s="315">
        <f t="shared" si="96"/>
        <v>0</v>
      </c>
      <c r="AQ272" s="315">
        <f t="shared" si="96"/>
        <v>0</v>
      </c>
      <c r="AR272" s="315">
        <f t="shared" si="96"/>
        <v>0</v>
      </c>
      <c r="AS272" s="315">
        <f t="shared" si="96"/>
        <v>0</v>
      </c>
      <c r="AT272" s="315">
        <f t="shared" si="96"/>
        <v>0</v>
      </c>
      <c r="AU272" s="315">
        <f t="shared" si="96"/>
        <v>0</v>
      </c>
      <c r="AV272" s="315">
        <f t="shared" si="101"/>
        <v>0</v>
      </c>
      <c r="AW272" s="315">
        <f t="shared" si="100"/>
        <v>0</v>
      </c>
      <c r="AX272" s="315">
        <f t="shared" si="100"/>
        <v>0</v>
      </c>
      <c r="AY272" s="315">
        <f t="shared" si="100"/>
        <v>0</v>
      </c>
      <c r="AZ272" s="315">
        <f t="shared" si="100"/>
        <v>0</v>
      </c>
      <c r="BA272" s="315">
        <f t="shared" si="100"/>
        <v>0</v>
      </c>
      <c r="BB272" s="315">
        <f t="shared" si="100"/>
        <v>0</v>
      </c>
      <c r="BC272" s="316">
        <f t="shared" si="100"/>
        <v>0</v>
      </c>
      <c r="BE272" s="39" t="str">
        <f t="shared" si="97"/>
        <v/>
      </c>
      <c r="BF272" s="39" t="str">
        <f t="shared" si="98"/>
        <v/>
      </c>
      <c r="BG272" s="39" t="str">
        <f t="shared" si="99"/>
        <v/>
      </c>
      <c r="BH272" s="315"/>
      <c r="BI272" s="315"/>
      <c r="BJ272" s="315"/>
      <c r="BK272" s="315"/>
      <c r="BL272" s="315"/>
      <c r="BM272" s="315"/>
      <c r="BN272" s="315"/>
      <c r="BO272" s="315"/>
      <c r="BP272" s="315"/>
      <c r="BQ272" s="315"/>
      <c r="BR272" s="315"/>
      <c r="BS272" s="315"/>
      <c r="BT272" s="315"/>
      <c r="BU272" s="315"/>
      <c r="BV272" s="315"/>
      <c r="BW272" s="315"/>
      <c r="BX272" s="315"/>
      <c r="BY272" s="315"/>
      <c r="BZ272" s="315"/>
      <c r="CA272" s="315"/>
      <c r="CB272" s="315"/>
      <c r="CC272" s="315"/>
      <c r="CD272" s="7"/>
    </row>
    <row r="273" spans="1:82" x14ac:dyDescent="0.25">
      <c r="A273" s="14"/>
      <c r="B273" s="460"/>
      <c r="C273" s="461"/>
      <c r="D273" s="461"/>
      <c r="E273" s="462"/>
      <c r="F273" s="463"/>
      <c r="G273" s="14"/>
      <c r="H273" s="106" t="str">
        <f t="shared" si="90"/>
        <v/>
      </c>
      <c r="I273" s="14"/>
      <c r="J273" s="39" t="str">
        <f t="shared" si="91"/>
        <v/>
      </c>
      <c r="K273" s="14"/>
      <c r="M273" s="106" t="str">
        <f t="shared" si="92"/>
        <v/>
      </c>
      <c r="O273" s="127" t="str">
        <f t="shared" si="93"/>
        <v/>
      </c>
      <c r="AC273" s="305" t="str">
        <f t="shared" si="94"/>
        <v/>
      </c>
      <c r="AD273" s="307" t="str">
        <f t="shared" si="95"/>
        <v/>
      </c>
      <c r="AF273" s="314">
        <f t="shared" si="96"/>
        <v>0</v>
      </c>
      <c r="AG273" s="315">
        <f t="shared" si="96"/>
        <v>0</v>
      </c>
      <c r="AH273" s="315">
        <f t="shared" si="96"/>
        <v>0</v>
      </c>
      <c r="AI273" s="315">
        <f t="shared" si="96"/>
        <v>0</v>
      </c>
      <c r="AJ273" s="315">
        <f t="shared" si="96"/>
        <v>0</v>
      </c>
      <c r="AK273" s="315">
        <f t="shared" si="96"/>
        <v>0</v>
      </c>
      <c r="AL273" s="315">
        <f t="shared" si="96"/>
        <v>0</v>
      </c>
      <c r="AM273" s="315">
        <f t="shared" si="96"/>
        <v>0</v>
      </c>
      <c r="AN273" s="315">
        <f t="shared" si="96"/>
        <v>0</v>
      </c>
      <c r="AO273" s="315">
        <f t="shared" si="96"/>
        <v>0</v>
      </c>
      <c r="AP273" s="315">
        <f t="shared" si="96"/>
        <v>0</v>
      </c>
      <c r="AQ273" s="315">
        <f t="shared" si="96"/>
        <v>0</v>
      </c>
      <c r="AR273" s="315">
        <f t="shared" si="96"/>
        <v>0</v>
      </c>
      <c r="AS273" s="315">
        <f t="shared" si="96"/>
        <v>0</v>
      </c>
      <c r="AT273" s="315">
        <f t="shared" si="96"/>
        <v>0</v>
      </c>
      <c r="AU273" s="315">
        <f t="shared" si="96"/>
        <v>0</v>
      </c>
      <c r="AV273" s="315">
        <f t="shared" si="101"/>
        <v>0</v>
      </c>
      <c r="AW273" s="315">
        <f t="shared" si="100"/>
        <v>0</v>
      </c>
      <c r="AX273" s="315">
        <f t="shared" si="100"/>
        <v>0</v>
      </c>
      <c r="AY273" s="315">
        <f t="shared" si="100"/>
        <v>0</v>
      </c>
      <c r="AZ273" s="315">
        <f t="shared" si="100"/>
        <v>0</v>
      </c>
      <c r="BA273" s="315">
        <f t="shared" si="100"/>
        <v>0</v>
      </c>
      <c r="BB273" s="315">
        <f t="shared" si="100"/>
        <v>0</v>
      </c>
      <c r="BC273" s="316">
        <f t="shared" si="100"/>
        <v>0</v>
      </c>
      <c r="BE273" s="39" t="str">
        <f t="shared" si="97"/>
        <v/>
      </c>
      <c r="BF273" s="39" t="str">
        <f t="shared" si="98"/>
        <v/>
      </c>
      <c r="BG273" s="39" t="str">
        <f t="shared" si="99"/>
        <v/>
      </c>
      <c r="BH273" s="315"/>
      <c r="BI273" s="315"/>
      <c r="BJ273" s="315"/>
      <c r="BK273" s="315"/>
      <c r="BL273" s="315"/>
      <c r="BM273" s="315"/>
      <c r="BN273" s="315"/>
      <c r="BO273" s="315"/>
      <c r="BP273" s="315"/>
      <c r="BQ273" s="315"/>
      <c r="BR273" s="315"/>
      <c r="BS273" s="315"/>
      <c r="BT273" s="315"/>
      <c r="BU273" s="315"/>
      <c r="BV273" s="315"/>
      <c r="BW273" s="315"/>
      <c r="BX273" s="315"/>
      <c r="BY273" s="315"/>
      <c r="BZ273" s="315"/>
      <c r="CA273" s="315"/>
      <c r="CB273" s="315"/>
      <c r="CC273" s="315"/>
      <c r="CD273" s="7"/>
    </row>
    <row r="274" spans="1:82" x14ac:dyDescent="0.25">
      <c r="A274" s="14"/>
      <c r="B274" s="460"/>
      <c r="C274" s="461"/>
      <c r="D274" s="461"/>
      <c r="E274" s="462"/>
      <c r="F274" s="463"/>
      <c r="G274" s="14"/>
      <c r="H274" s="106" t="str">
        <f t="shared" si="90"/>
        <v/>
      </c>
      <c r="I274" s="14"/>
      <c r="J274" s="39" t="str">
        <f t="shared" si="91"/>
        <v/>
      </c>
      <c r="K274" s="14"/>
      <c r="M274" s="106" t="str">
        <f t="shared" si="92"/>
        <v/>
      </c>
      <c r="O274" s="127" t="str">
        <f t="shared" si="93"/>
        <v/>
      </c>
      <c r="AC274" s="305" t="str">
        <f t="shared" si="94"/>
        <v/>
      </c>
      <c r="AD274" s="307" t="str">
        <f t="shared" si="95"/>
        <v/>
      </c>
      <c r="AF274" s="314">
        <f t="shared" si="96"/>
        <v>0</v>
      </c>
      <c r="AG274" s="315">
        <f t="shared" si="96"/>
        <v>0</v>
      </c>
      <c r="AH274" s="315">
        <f t="shared" si="96"/>
        <v>0</v>
      </c>
      <c r="AI274" s="315">
        <f t="shared" si="96"/>
        <v>0</v>
      </c>
      <c r="AJ274" s="315">
        <f t="shared" si="96"/>
        <v>0</v>
      </c>
      <c r="AK274" s="315">
        <f t="shared" si="96"/>
        <v>0</v>
      </c>
      <c r="AL274" s="315">
        <f t="shared" si="96"/>
        <v>0</v>
      </c>
      <c r="AM274" s="315">
        <f t="shared" si="96"/>
        <v>0</v>
      </c>
      <c r="AN274" s="315">
        <f t="shared" si="96"/>
        <v>0</v>
      </c>
      <c r="AO274" s="315">
        <f t="shared" si="96"/>
        <v>0</v>
      </c>
      <c r="AP274" s="315">
        <f t="shared" si="96"/>
        <v>0</v>
      </c>
      <c r="AQ274" s="315">
        <f t="shared" si="96"/>
        <v>0</v>
      </c>
      <c r="AR274" s="315">
        <f t="shared" si="96"/>
        <v>0</v>
      </c>
      <c r="AS274" s="315">
        <f t="shared" si="96"/>
        <v>0</v>
      </c>
      <c r="AT274" s="315">
        <f t="shared" si="96"/>
        <v>0</v>
      </c>
      <c r="AU274" s="315">
        <f t="shared" si="96"/>
        <v>0</v>
      </c>
      <c r="AV274" s="315">
        <f t="shared" si="101"/>
        <v>0</v>
      </c>
      <c r="AW274" s="315">
        <f t="shared" si="100"/>
        <v>0</v>
      </c>
      <c r="AX274" s="315">
        <f t="shared" si="100"/>
        <v>0</v>
      </c>
      <c r="AY274" s="315">
        <f t="shared" si="100"/>
        <v>0</v>
      </c>
      <c r="AZ274" s="315">
        <f t="shared" si="100"/>
        <v>0</v>
      </c>
      <c r="BA274" s="315">
        <f t="shared" si="100"/>
        <v>0</v>
      </c>
      <c r="BB274" s="315">
        <f t="shared" si="100"/>
        <v>0</v>
      </c>
      <c r="BC274" s="316">
        <f t="shared" si="100"/>
        <v>0</v>
      </c>
      <c r="BE274" s="39" t="str">
        <f t="shared" si="97"/>
        <v/>
      </c>
      <c r="BF274" s="39" t="str">
        <f t="shared" si="98"/>
        <v/>
      </c>
      <c r="BG274" s="39" t="str">
        <f t="shared" si="99"/>
        <v/>
      </c>
      <c r="BH274" s="315"/>
      <c r="BI274" s="315"/>
      <c r="BJ274" s="315"/>
      <c r="BK274" s="315"/>
      <c r="BL274" s="315"/>
      <c r="BM274" s="315"/>
      <c r="BN274" s="315"/>
      <c r="BO274" s="315"/>
      <c r="BP274" s="315"/>
      <c r="BQ274" s="315"/>
      <c r="BR274" s="315"/>
      <c r="BS274" s="315"/>
      <c r="BT274" s="315"/>
      <c r="BU274" s="315"/>
      <c r="BV274" s="315"/>
      <c r="BW274" s="315"/>
      <c r="BX274" s="315"/>
      <c r="BY274" s="315"/>
      <c r="BZ274" s="315"/>
      <c r="CA274" s="315"/>
      <c r="CB274" s="315"/>
      <c r="CC274" s="315"/>
      <c r="CD274" s="7"/>
    </row>
    <row r="275" spans="1:82" x14ac:dyDescent="0.25">
      <c r="A275" s="14"/>
      <c r="B275" s="460"/>
      <c r="C275" s="461"/>
      <c r="D275" s="461"/>
      <c r="E275" s="462"/>
      <c r="F275" s="463"/>
      <c r="G275" s="14"/>
      <c r="H275" s="106" t="str">
        <f t="shared" si="90"/>
        <v/>
      </c>
      <c r="I275" s="14"/>
      <c r="J275" s="39" t="str">
        <f t="shared" si="91"/>
        <v/>
      </c>
      <c r="K275" s="14"/>
      <c r="M275" s="106" t="str">
        <f t="shared" si="92"/>
        <v/>
      </c>
      <c r="O275" s="127" t="str">
        <f t="shared" si="93"/>
        <v/>
      </c>
      <c r="AC275" s="305" t="str">
        <f t="shared" si="94"/>
        <v/>
      </c>
      <c r="AD275" s="307" t="str">
        <f t="shared" si="95"/>
        <v/>
      </c>
      <c r="AF275" s="314">
        <f t="shared" si="96"/>
        <v>0</v>
      </c>
      <c r="AG275" s="315">
        <f t="shared" si="96"/>
        <v>0</v>
      </c>
      <c r="AH275" s="315">
        <f t="shared" si="96"/>
        <v>0</v>
      </c>
      <c r="AI275" s="315">
        <f t="shared" si="96"/>
        <v>0</v>
      </c>
      <c r="AJ275" s="315">
        <f t="shared" si="96"/>
        <v>0</v>
      </c>
      <c r="AK275" s="315">
        <f t="shared" si="96"/>
        <v>0</v>
      </c>
      <c r="AL275" s="315">
        <f t="shared" si="96"/>
        <v>0</v>
      </c>
      <c r="AM275" s="315">
        <f t="shared" si="96"/>
        <v>0</v>
      </c>
      <c r="AN275" s="315">
        <f t="shared" si="96"/>
        <v>0</v>
      </c>
      <c r="AO275" s="315">
        <f t="shared" si="96"/>
        <v>0</v>
      </c>
      <c r="AP275" s="315">
        <f t="shared" si="96"/>
        <v>0</v>
      </c>
      <c r="AQ275" s="315">
        <f t="shared" si="96"/>
        <v>0</v>
      </c>
      <c r="AR275" s="315">
        <f t="shared" si="96"/>
        <v>0</v>
      </c>
      <c r="AS275" s="315">
        <f t="shared" si="96"/>
        <v>0</v>
      </c>
      <c r="AT275" s="315">
        <f t="shared" si="96"/>
        <v>0</v>
      </c>
      <c r="AU275" s="315">
        <f t="shared" si="96"/>
        <v>0</v>
      </c>
      <c r="AV275" s="315">
        <f t="shared" si="101"/>
        <v>0</v>
      </c>
      <c r="AW275" s="315">
        <f t="shared" si="100"/>
        <v>0</v>
      </c>
      <c r="AX275" s="315">
        <f t="shared" si="100"/>
        <v>0</v>
      </c>
      <c r="AY275" s="315">
        <f t="shared" si="100"/>
        <v>0</v>
      </c>
      <c r="AZ275" s="315">
        <f t="shared" si="100"/>
        <v>0</v>
      </c>
      <c r="BA275" s="315">
        <f t="shared" si="100"/>
        <v>0</v>
      </c>
      <c r="BB275" s="315">
        <f t="shared" si="100"/>
        <v>0</v>
      </c>
      <c r="BC275" s="316">
        <f t="shared" si="100"/>
        <v>0</v>
      </c>
      <c r="BE275" s="39" t="str">
        <f t="shared" si="97"/>
        <v/>
      </c>
      <c r="BF275" s="39" t="str">
        <f t="shared" si="98"/>
        <v/>
      </c>
      <c r="BG275" s="39" t="str">
        <f t="shared" si="99"/>
        <v/>
      </c>
      <c r="BH275" s="315"/>
      <c r="BI275" s="315"/>
      <c r="BJ275" s="315"/>
      <c r="BK275" s="315"/>
      <c r="BL275" s="315"/>
      <c r="BM275" s="315"/>
      <c r="BN275" s="315"/>
      <c r="BO275" s="315"/>
      <c r="BP275" s="315"/>
      <c r="BQ275" s="315"/>
      <c r="BR275" s="315"/>
      <c r="BS275" s="315"/>
      <c r="BT275" s="315"/>
      <c r="BU275" s="315"/>
      <c r="BV275" s="315"/>
      <c r="BW275" s="315"/>
      <c r="BX275" s="315"/>
      <c r="BY275" s="315"/>
      <c r="BZ275" s="315"/>
      <c r="CA275" s="315"/>
      <c r="CB275" s="315"/>
      <c r="CC275" s="315"/>
      <c r="CD275" s="7"/>
    </row>
    <row r="276" spans="1:82" x14ac:dyDescent="0.25">
      <c r="A276" s="14"/>
      <c r="B276" s="460"/>
      <c r="C276" s="461"/>
      <c r="D276" s="461"/>
      <c r="E276" s="462"/>
      <c r="F276" s="463"/>
      <c r="G276" s="14"/>
      <c r="H276" s="106" t="str">
        <f t="shared" si="90"/>
        <v/>
      </c>
      <c r="I276" s="14"/>
      <c r="J276" s="39" t="str">
        <f t="shared" si="91"/>
        <v/>
      </c>
      <c r="K276" s="14"/>
      <c r="M276" s="106" t="str">
        <f t="shared" si="92"/>
        <v/>
      </c>
      <c r="O276" s="127" t="str">
        <f t="shared" si="93"/>
        <v/>
      </c>
      <c r="AC276" s="305" t="str">
        <f t="shared" si="94"/>
        <v/>
      </c>
      <c r="AD276" s="307" t="str">
        <f t="shared" si="95"/>
        <v/>
      </c>
      <c r="AF276" s="314">
        <f t="shared" si="96"/>
        <v>0</v>
      </c>
      <c r="AG276" s="315">
        <f t="shared" si="96"/>
        <v>0</v>
      </c>
      <c r="AH276" s="315">
        <f t="shared" si="96"/>
        <v>0</v>
      </c>
      <c r="AI276" s="315">
        <f t="shared" si="96"/>
        <v>0</v>
      </c>
      <c r="AJ276" s="315">
        <f t="shared" si="96"/>
        <v>0</v>
      </c>
      <c r="AK276" s="315">
        <f t="shared" si="96"/>
        <v>0</v>
      </c>
      <c r="AL276" s="315">
        <f t="shared" si="96"/>
        <v>0</v>
      </c>
      <c r="AM276" s="315">
        <f t="shared" si="96"/>
        <v>0</v>
      </c>
      <c r="AN276" s="315">
        <f t="shared" si="96"/>
        <v>0</v>
      </c>
      <c r="AO276" s="315">
        <f t="shared" si="96"/>
        <v>0</v>
      </c>
      <c r="AP276" s="315">
        <f t="shared" si="96"/>
        <v>0</v>
      </c>
      <c r="AQ276" s="315">
        <f t="shared" si="96"/>
        <v>0</v>
      </c>
      <c r="AR276" s="315">
        <f t="shared" si="96"/>
        <v>0</v>
      </c>
      <c r="AS276" s="315">
        <f t="shared" si="96"/>
        <v>0</v>
      </c>
      <c r="AT276" s="315">
        <f t="shared" si="96"/>
        <v>0</v>
      </c>
      <c r="AU276" s="315">
        <f t="shared" si="96"/>
        <v>0</v>
      </c>
      <c r="AV276" s="315">
        <f t="shared" si="101"/>
        <v>0</v>
      </c>
      <c r="AW276" s="315">
        <f t="shared" si="100"/>
        <v>0</v>
      </c>
      <c r="AX276" s="315">
        <f t="shared" si="100"/>
        <v>0</v>
      </c>
      <c r="AY276" s="315">
        <f t="shared" si="100"/>
        <v>0</v>
      </c>
      <c r="AZ276" s="315">
        <f t="shared" si="100"/>
        <v>0</v>
      </c>
      <c r="BA276" s="315">
        <f t="shared" si="100"/>
        <v>0</v>
      </c>
      <c r="BB276" s="315">
        <f t="shared" si="100"/>
        <v>0</v>
      </c>
      <c r="BC276" s="316">
        <f t="shared" si="100"/>
        <v>0</v>
      </c>
      <c r="BE276" s="39" t="str">
        <f t="shared" si="97"/>
        <v/>
      </c>
      <c r="BF276" s="39" t="str">
        <f t="shared" si="98"/>
        <v/>
      </c>
      <c r="BG276" s="39" t="str">
        <f t="shared" si="99"/>
        <v/>
      </c>
      <c r="BH276" s="315"/>
      <c r="BI276" s="315"/>
      <c r="BJ276" s="315"/>
      <c r="BK276" s="315"/>
      <c r="BL276" s="315"/>
      <c r="BM276" s="315"/>
      <c r="BN276" s="315"/>
      <c r="BO276" s="315"/>
      <c r="BP276" s="315"/>
      <c r="BQ276" s="315"/>
      <c r="BR276" s="315"/>
      <c r="BS276" s="315"/>
      <c r="BT276" s="315"/>
      <c r="BU276" s="315"/>
      <c r="BV276" s="315"/>
      <c r="BW276" s="315"/>
      <c r="BX276" s="315"/>
      <c r="BY276" s="315"/>
      <c r="BZ276" s="315"/>
      <c r="CA276" s="315"/>
      <c r="CB276" s="315"/>
      <c r="CC276" s="315"/>
      <c r="CD276" s="7"/>
    </row>
    <row r="277" spans="1:82" x14ac:dyDescent="0.25">
      <c r="A277" s="14"/>
      <c r="B277" s="460"/>
      <c r="C277" s="461"/>
      <c r="D277" s="461"/>
      <c r="E277" s="462"/>
      <c r="F277" s="463"/>
      <c r="G277" s="14"/>
      <c r="H277" s="106" t="str">
        <f t="shared" si="90"/>
        <v/>
      </c>
      <c r="I277" s="14"/>
      <c r="J277" s="39" t="str">
        <f t="shared" si="91"/>
        <v/>
      </c>
      <c r="K277" s="14"/>
      <c r="M277" s="106" t="str">
        <f t="shared" si="92"/>
        <v/>
      </c>
      <c r="O277" s="127" t="str">
        <f t="shared" si="93"/>
        <v/>
      </c>
      <c r="AC277" s="305" t="str">
        <f t="shared" si="94"/>
        <v/>
      </c>
      <c r="AD277" s="307" t="str">
        <f t="shared" si="95"/>
        <v/>
      </c>
      <c r="AF277" s="314">
        <f t="shared" si="96"/>
        <v>0</v>
      </c>
      <c r="AG277" s="315">
        <f t="shared" si="96"/>
        <v>0</v>
      </c>
      <c r="AH277" s="315">
        <f t="shared" si="96"/>
        <v>0</v>
      </c>
      <c r="AI277" s="315">
        <f t="shared" si="96"/>
        <v>0</v>
      </c>
      <c r="AJ277" s="315">
        <f t="shared" si="96"/>
        <v>0</v>
      </c>
      <c r="AK277" s="315">
        <f t="shared" si="96"/>
        <v>0</v>
      </c>
      <c r="AL277" s="315">
        <f t="shared" si="96"/>
        <v>0</v>
      </c>
      <c r="AM277" s="315">
        <f t="shared" si="96"/>
        <v>0</v>
      </c>
      <c r="AN277" s="315">
        <f t="shared" si="96"/>
        <v>0</v>
      </c>
      <c r="AO277" s="315">
        <f t="shared" si="96"/>
        <v>0</v>
      </c>
      <c r="AP277" s="315">
        <f t="shared" si="96"/>
        <v>0</v>
      </c>
      <c r="AQ277" s="315">
        <f t="shared" si="96"/>
        <v>0</v>
      </c>
      <c r="AR277" s="315">
        <f t="shared" si="96"/>
        <v>0</v>
      </c>
      <c r="AS277" s="315">
        <f t="shared" si="96"/>
        <v>0</v>
      </c>
      <c r="AT277" s="315">
        <f t="shared" si="96"/>
        <v>0</v>
      </c>
      <c r="AU277" s="315">
        <f t="shared" si="96"/>
        <v>0</v>
      </c>
      <c r="AV277" s="315">
        <f t="shared" si="101"/>
        <v>0</v>
      </c>
      <c r="AW277" s="315">
        <f t="shared" si="100"/>
        <v>0</v>
      </c>
      <c r="AX277" s="315">
        <f t="shared" si="100"/>
        <v>0</v>
      </c>
      <c r="AY277" s="315">
        <f t="shared" si="100"/>
        <v>0</v>
      </c>
      <c r="AZ277" s="315">
        <f t="shared" si="100"/>
        <v>0</v>
      </c>
      <c r="BA277" s="315">
        <f t="shared" si="100"/>
        <v>0</v>
      </c>
      <c r="BB277" s="315">
        <f t="shared" si="100"/>
        <v>0</v>
      </c>
      <c r="BC277" s="316">
        <f t="shared" si="100"/>
        <v>0</v>
      </c>
      <c r="BE277" s="39" t="str">
        <f t="shared" si="97"/>
        <v/>
      </c>
      <c r="BF277" s="39" t="str">
        <f t="shared" si="98"/>
        <v/>
      </c>
      <c r="BG277" s="39" t="str">
        <f t="shared" si="99"/>
        <v/>
      </c>
      <c r="BH277" s="315"/>
      <c r="BI277" s="315"/>
      <c r="BJ277" s="315"/>
      <c r="BK277" s="315"/>
      <c r="BL277" s="315"/>
      <c r="BM277" s="315"/>
      <c r="BN277" s="315"/>
      <c r="BO277" s="315"/>
      <c r="BP277" s="315"/>
      <c r="BQ277" s="315"/>
      <c r="BR277" s="315"/>
      <c r="BS277" s="315"/>
      <c r="BT277" s="315"/>
      <c r="BU277" s="315"/>
      <c r="BV277" s="315"/>
      <c r="BW277" s="315"/>
      <c r="BX277" s="315"/>
      <c r="BY277" s="315"/>
      <c r="BZ277" s="315"/>
      <c r="CA277" s="315"/>
      <c r="CB277" s="315"/>
      <c r="CC277" s="315"/>
      <c r="CD277" s="7"/>
    </row>
    <row r="278" spans="1:82" x14ac:dyDescent="0.25">
      <c r="A278" s="14"/>
      <c r="B278" s="460"/>
      <c r="C278" s="461"/>
      <c r="D278" s="461"/>
      <c r="E278" s="462"/>
      <c r="F278" s="463"/>
      <c r="G278" s="14"/>
      <c r="H278" s="106" t="str">
        <f t="shared" si="90"/>
        <v/>
      </c>
      <c r="I278" s="14"/>
      <c r="J278" s="39" t="str">
        <f t="shared" si="91"/>
        <v/>
      </c>
      <c r="K278" s="14"/>
      <c r="M278" s="106" t="str">
        <f t="shared" si="92"/>
        <v/>
      </c>
      <c r="O278" s="127" t="str">
        <f t="shared" si="93"/>
        <v/>
      </c>
      <c r="AC278" s="305" t="str">
        <f t="shared" si="94"/>
        <v/>
      </c>
      <c r="AD278" s="307" t="str">
        <f t="shared" si="95"/>
        <v/>
      </c>
      <c r="AF278" s="314">
        <f t="shared" si="96"/>
        <v>0</v>
      </c>
      <c r="AG278" s="315">
        <f t="shared" si="96"/>
        <v>0</v>
      </c>
      <c r="AH278" s="315">
        <f t="shared" si="96"/>
        <v>0</v>
      </c>
      <c r="AI278" s="315">
        <f t="shared" si="96"/>
        <v>0</v>
      </c>
      <c r="AJ278" s="315">
        <f t="shared" si="96"/>
        <v>0</v>
      </c>
      <c r="AK278" s="315">
        <f t="shared" si="96"/>
        <v>0</v>
      </c>
      <c r="AL278" s="315">
        <f t="shared" si="96"/>
        <v>0</v>
      </c>
      <c r="AM278" s="315">
        <f t="shared" si="96"/>
        <v>0</v>
      </c>
      <c r="AN278" s="315">
        <f t="shared" si="96"/>
        <v>0</v>
      </c>
      <c r="AO278" s="315">
        <f t="shared" si="96"/>
        <v>0</v>
      </c>
      <c r="AP278" s="315">
        <f t="shared" si="96"/>
        <v>0</v>
      </c>
      <c r="AQ278" s="315">
        <f t="shared" si="96"/>
        <v>0</v>
      </c>
      <c r="AR278" s="315">
        <f t="shared" si="96"/>
        <v>0</v>
      </c>
      <c r="AS278" s="315">
        <f t="shared" si="96"/>
        <v>0</v>
      </c>
      <c r="AT278" s="315">
        <f t="shared" si="96"/>
        <v>0</v>
      </c>
      <c r="AU278" s="315">
        <f t="shared" si="96"/>
        <v>0</v>
      </c>
      <c r="AV278" s="315">
        <f t="shared" si="101"/>
        <v>0</v>
      </c>
      <c r="AW278" s="315">
        <f t="shared" si="100"/>
        <v>0</v>
      </c>
      <c r="AX278" s="315">
        <f t="shared" si="100"/>
        <v>0</v>
      </c>
      <c r="AY278" s="315">
        <f t="shared" si="100"/>
        <v>0</v>
      </c>
      <c r="AZ278" s="315">
        <f t="shared" si="100"/>
        <v>0</v>
      </c>
      <c r="BA278" s="315">
        <f t="shared" si="100"/>
        <v>0</v>
      </c>
      <c r="BB278" s="315">
        <f t="shared" si="100"/>
        <v>0</v>
      </c>
      <c r="BC278" s="316">
        <f t="shared" si="100"/>
        <v>0</v>
      </c>
      <c r="BE278" s="39" t="str">
        <f t="shared" si="97"/>
        <v/>
      </c>
      <c r="BF278" s="39" t="str">
        <f t="shared" si="98"/>
        <v/>
      </c>
      <c r="BG278" s="39" t="str">
        <f t="shared" si="99"/>
        <v/>
      </c>
      <c r="BH278" s="315"/>
      <c r="BI278" s="315"/>
      <c r="BJ278" s="315"/>
      <c r="BK278" s="315"/>
      <c r="BL278" s="315"/>
      <c r="BM278" s="315"/>
      <c r="BN278" s="315"/>
      <c r="BO278" s="315"/>
      <c r="BP278" s="315"/>
      <c r="BQ278" s="315"/>
      <c r="BR278" s="315"/>
      <c r="BS278" s="315"/>
      <c r="BT278" s="315"/>
      <c r="BU278" s="315"/>
      <c r="BV278" s="315"/>
      <c r="BW278" s="315"/>
      <c r="BX278" s="315"/>
      <c r="BY278" s="315"/>
      <c r="BZ278" s="315"/>
      <c r="CA278" s="315"/>
      <c r="CB278" s="315"/>
      <c r="CC278" s="315"/>
      <c r="CD278" s="7"/>
    </row>
    <row r="279" spans="1:82" x14ac:dyDescent="0.25">
      <c r="A279" s="14"/>
      <c r="B279" s="460"/>
      <c r="C279" s="461"/>
      <c r="D279" s="461"/>
      <c r="E279" s="462"/>
      <c r="F279" s="463"/>
      <c r="G279" s="14"/>
      <c r="H279" s="106" t="str">
        <f t="shared" si="90"/>
        <v/>
      </c>
      <c r="I279" s="14"/>
      <c r="J279" s="39" t="str">
        <f t="shared" si="91"/>
        <v/>
      </c>
      <c r="K279" s="14"/>
      <c r="M279" s="106" t="str">
        <f t="shared" si="92"/>
        <v/>
      </c>
      <c r="O279" s="127" t="str">
        <f t="shared" si="93"/>
        <v/>
      </c>
      <c r="AC279" s="305" t="str">
        <f t="shared" si="94"/>
        <v/>
      </c>
      <c r="AD279" s="307" t="str">
        <f t="shared" si="95"/>
        <v/>
      </c>
      <c r="AF279" s="314">
        <f t="shared" si="96"/>
        <v>0</v>
      </c>
      <c r="AG279" s="315">
        <f t="shared" si="96"/>
        <v>0</v>
      </c>
      <c r="AH279" s="315">
        <f t="shared" si="96"/>
        <v>0</v>
      </c>
      <c r="AI279" s="315">
        <f t="shared" si="96"/>
        <v>0</v>
      </c>
      <c r="AJ279" s="315">
        <f t="shared" si="96"/>
        <v>0</v>
      </c>
      <c r="AK279" s="315">
        <f t="shared" si="96"/>
        <v>0</v>
      </c>
      <c r="AL279" s="315">
        <f t="shared" si="96"/>
        <v>0</v>
      </c>
      <c r="AM279" s="315">
        <f t="shared" si="96"/>
        <v>0</v>
      </c>
      <c r="AN279" s="315">
        <f t="shared" si="96"/>
        <v>0</v>
      </c>
      <c r="AO279" s="315">
        <f t="shared" si="96"/>
        <v>0</v>
      </c>
      <c r="AP279" s="315">
        <f t="shared" si="96"/>
        <v>0</v>
      </c>
      <c r="AQ279" s="315">
        <f t="shared" si="96"/>
        <v>0</v>
      </c>
      <c r="AR279" s="315">
        <f t="shared" si="96"/>
        <v>0</v>
      </c>
      <c r="AS279" s="315">
        <f t="shared" si="96"/>
        <v>0</v>
      </c>
      <c r="AT279" s="315">
        <f t="shared" si="96"/>
        <v>0</v>
      </c>
      <c r="AU279" s="315">
        <f t="shared" si="96"/>
        <v>0</v>
      </c>
      <c r="AV279" s="315">
        <f t="shared" si="101"/>
        <v>0</v>
      </c>
      <c r="AW279" s="315">
        <f t="shared" si="100"/>
        <v>0</v>
      </c>
      <c r="AX279" s="315">
        <f t="shared" si="100"/>
        <v>0</v>
      </c>
      <c r="AY279" s="315">
        <f t="shared" si="100"/>
        <v>0</v>
      </c>
      <c r="AZ279" s="315">
        <f t="shared" si="100"/>
        <v>0</v>
      </c>
      <c r="BA279" s="315">
        <f t="shared" si="100"/>
        <v>0</v>
      </c>
      <c r="BB279" s="315">
        <f t="shared" si="100"/>
        <v>0</v>
      </c>
      <c r="BC279" s="316">
        <f t="shared" si="100"/>
        <v>0</v>
      </c>
      <c r="BE279" s="39" t="str">
        <f t="shared" si="97"/>
        <v/>
      </c>
      <c r="BF279" s="39" t="str">
        <f t="shared" si="98"/>
        <v/>
      </c>
      <c r="BG279" s="39" t="str">
        <f t="shared" si="99"/>
        <v/>
      </c>
      <c r="BH279" s="315"/>
      <c r="BI279" s="315"/>
      <c r="BJ279" s="315"/>
      <c r="BK279" s="315"/>
      <c r="BL279" s="315"/>
      <c r="BM279" s="315"/>
      <c r="BN279" s="315"/>
      <c r="BO279" s="315"/>
      <c r="BP279" s="315"/>
      <c r="BQ279" s="315"/>
      <c r="BR279" s="315"/>
      <c r="BS279" s="315"/>
      <c r="BT279" s="315"/>
      <c r="BU279" s="315"/>
      <c r="BV279" s="315"/>
      <c r="BW279" s="315"/>
      <c r="BX279" s="315"/>
      <c r="BY279" s="315"/>
      <c r="BZ279" s="315"/>
      <c r="CA279" s="315"/>
      <c r="CB279" s="315"/>
      <c r="CC279" s="315"/>
      <c r="CD279" s="7"/>
    </row>
    <row r="280" spans="1:82" x14ac:dyDescent="0.25">
      <c r="A280" s="14"/>
      <c r="B280" s="460"/>
      <c r="C280" s="461"/>
      <c r="D280" s="461"/>
      <c r="E280" s="462"/>
      <c r="F280" s="463"/>
      <c r="G280" s="14"/>
      <c r="H280" s="106" t="str">
        <f t="shared" si="90"/>
        <v/>
      </c>
      <c r="I280" s="14"/>
      <c r="J280" s="39" t="str">
        <f t="shared" si="91"/>
        <v/>
      </c>
      <c r="K280" s="14"/>
      <c r="M280" s="106" t="str">
        <f t="shared" si="92"/>
        <v/>
      </c>
      <c r="O280" s="127" t="str">
        <f t="shared" si="93"/>
        <v/>
      </c>
      <c r="AC280" s="305" t="str">
        <f t="shared" si="94"/>
        <v/>
      </c>
      <c r="AD280" s="307" t="str">
        <f t="shared" si="95"/>
        <v/>
      </c>
      <c r="AF280" s="314">
        <f t="shared" si="96"/>
        <v>0</v>
      </c>
      <c r="AG280" s="315">
        <f t="shared" si="96"/>
        <v>0</v>
      </c>
      <c r="AH280" s="315">
        <f t="shared" si="96"/>
        <v>0</v>
      </c>
      <c r="AI280" s="315">
        <f t="shared" si="96"/>
        <v>0</v>
      </c>
      <c r="AJ280" s="315">
        <f t="shared" si="96"/>
        <v>0</v>
      </c>
      <c r="AK280" s="315">
        <f t="shared" si="96"/>
        <v>0</v>
      </c>
      <c r="AL280" s="315">
        <f t="shared" si="96"/>
        <v>0</v>
      </c>
      <c r="AM280" s="315">
        <f t="shared" si="96"/>
        <v>0</v>
      </c>
      <c r="AN280" s="315">
        <f t="shared" si="96"/>
        <v>0</v>
      </c>
      <c r="AO280" s="315">
        <f t="shared" si="96"/>
        <v>0</v>
      </c>
      <c r="AP280" s="315">
        <f t="shared" si="96"/>
        <v>0</v>
      </c>
      <c r="AQ280" s="315">
        <f t="shared" si="96"/>
        <v>0</v>
      </c>
      <c r="AR280" s="315">
        <f t="shared" si="96"/>
        <v>0</v>
      </c>
      <c r="AS280" s="315">
        <f t="shared" si="96"/>
        <v>0</v>
      </c>
      <c r="AT280" s="315">
        <f t="shared" si="96"/>
        <v>0</v>
      </c>
      <c r="AU280" s="315">
        <f t="shared" si="96"/>
        <v>0</v>
      </c>
      <c r="AV280" s="315">
        <f t="shared" si="101"/>
        <v>0</v>
      </c>
      <c r="AW280" s="315">
        <f t="shared" si="100"/>
        <v>0</v>
      </c>
      <c r="AX280" s="315">
        <f t="shared" si="100"/>
        <v>0</v>
      </c>
      <c r="AY280" s="315">
        <f t="shared" si="100"/>
        <v>0</v>
      </c>
      <c r="AZ280" s="315">
        <f t="shared" si="100"/>
        <v>0</v>
      </c>
      <c r="BA280" s="315">
        <f t="shared" si="100"/>
        <v>0</v>
      </c>
      <c r="BB280" s="315">
        <f t="shared" si="100"/>
        <v>0</v>
      </c>
      <c r="BC280" s="316">
        <f t="shared" si="100"/>
        <v>0</v>
      </c>
      <c r="BE280" s="39" t="str">
        <f t="shared" si="97"/>
        <v/>
      </c>
      <c r="BF280" s="39" t="str">
        <f t="shared" si="98"/>
        <v/>
      </c>
      <c r="BG280" s="39" t="str">
        <f t="shared" si="99"/>
        <v/>
      </c>
      <c r="BH280" s="315"/>
      <c r="BI280" s="315"/>
      <c r="BJ280" s="315"/>
      <c r="BK280" s="315"/>
      <c r="BL280" s="315"/>
      <c r="BM280" s="315"/>
      <c r="BN280" s="315"/>
      <c r="BO280" s="315"/>
      <c r="BP280" s="315"/>
      <c r="BQ280" s="315"/>
      <c r="BR280" s="315"/>
      <c r="BS280" s="315"/>
      <c r="BT280" s="315"/>
      <c r="BU280" s="315"/>
      <c r="BV280" s="315"/>
      <c r="BW280" s="315"/>
      <c r="BX280" s="315"/>
      <c r="BY280" s="315"/>
      <c r="BZ280" s="315"/>
      <c r="CA280" s="315"/>
      <c r="CB280" s="315"/>
      <c r="CC280" s="315"/>
      <c r="CD280" s="7"/>
    </row>
    <row r="281" spans="1:82" x14ac:dyDescent="0.25">
      <c r="A281" s="14"/>
      <c r="B281" s="460"/>
      <c r="C281" s="461"/>
      <c r="D281" s="461"/>
      <c r="E281" s="462"/>
      <c r="F281" s="463"/>
      <c r="G281" s="14"/>
      <c r="H281" s="106" t="str">
        <f t="shared" si="90"/>
        <v/>
      </c>
      <c r="I281" s="14"/>
      <c r="J281" s="39" t="str">
        <f t="shared" si="91"/>
        <v/>
      </c>
      <c r="K281" s="14"/>
      <c r="M281" s="106" t="str">
        <f t="shared" si="92"/>
        <v/>
      </c>
      <c r="O281" s="127" t="str">
        <f t="shared" si="93"/>
        <v/>
      </c>
      <c r="AC281" s="305" t="str">
        <f t="shared" si="94"/>
        <v/>
      </c>
      <c r="AD281" s="307" t="str">
        <f t="shared" si="95"/>
        <v/>
      </c>
      <c r="AF281" s="314">
        <f t="shared" si="96"/>
        <v>0</v>
      </c>
      <c r="AG281" s="315">
        <f t="shared" si="96"/>
        <v>0</v>
      </c>
      <c r="AH281" s="315">
        <f t="shared" si="96"/>
        <v>0</v>
      </c>
      <c r="AI281" s="315">
        <f t="shared" si="96"/>
        <v>0</v>
      </c>
      <c r="AJ281" s="315">
        <f t="shared" si="96"/>
        <v>0</v>
      </c>
      <c r="AK281" s="315">
        <f t="shared" si="96"/>
        <v>0</v>
      </c>
      <c r="AL281" s="315">
        <f t="shared" si="96"/>
        <v>0</v>
      </c>
      <c r="AM281" s="315">
        <f t="shared" si="96"/>
        <v>0</v>
      </c>
      <c r="AN281" s="315">
        <f t="shared" si="96"/>
        <v>0</v>
      </c>
      <c r="AO281" s="315">
        <f t="shared" si="96"/>
        <v>0</v>
      </c>
      <c r="AP281" s="315">
        <f t="shared" si="96"/>
        <v>0</v>
      </c>
      <c r="AQ281" s="315">
        <f t="shared" si="96"/>
        <v>0</v>
      </c>
      <c r="AR281" s="315">
        <f t="shared" si="96"/>
        <v>0</v>
      </c>
      <c r="AS281" s="315">
        <f t="shared" si="96"/>
        <v>0</v>
      </c>
      <c r="AT281" s="315">
        <f t="shared" si="96"/>
        <v>0</v>
      </c>
      <c r="AU281" s="315">
        <f t="shared" si="96"/>
        <v>0</v>
      </c>
      <c r="AV281" s="315">
        <f t="shared" si="101"/>
        <v>0</v>
      </c>
      <c r="AW281" s="315">
        <f t="shared" si="100"/>
        <v>0</v>
      </c>
      <c r="AX281" s="315">
        <f t="shared" si="100"/>
        <v>0</v>
      </c>
      <c r="AY281" s="315">
        <f t="shared" si="100"/>
        <v>0</v>
      </c>
      <c r="AZ281" s="315">
        <f t="shared" si="100"/>
        <v>0</v>
      </c>
      <c r="BA281" s="315">
        <f t="shared" si="100"/>
        <v>0</v>
      </c>
      <c r="BB281" s="315">
        <f t="shared" si="100"/>
        <v>0</v>
      </c>
      <c r="BC281" s="316">
        <f t="shared" si="100"/>
        <v>0</v>
      </c>
      <c r="BE281" s="39" t="str">
        <f t="shared" si="97"/>
        <v/>
      </c>
      <c r="BF281" s="39" t="str">
        <f t="shared" si="98"/>
        <v/>
      </c>
      <c r="BG281" s="39" t="str">
        <f t="shared" si="99"/>
        <v/>
      </c>
      <c r="BH281" s="315"/>
      <c r="BI281" s="315"/>
      <c r="BJ281" s="315"/>
      <c r="BK281" s="315"/>
      <c r="BL281" s="315"/>
      <c r="BM281" s="315"/>
      <c r="BN281" s="315"/>
      <c r="BO281" s="315"/>
      <c r="BP281" s="315"/>
      <c r="BQ281" s="315"/>
      <c r="BR281" s="315"/>
      <c r="BS281" s="315"/>
      <c r="BT281" s="315"/>
      <c r="BU281" s="315"/>
      <c r="BV281" s="315"/>
      <c r="BW281" s="315"/>
      <c r="BX281" s="315"/>
      <c r="BY281" s="315"/>
      <c r="BZ281" s="315"/>
      <c r="CA281" s="315"/>
      <c r="CB281" s="315"/>
      <c r="CC281" s="315"/>
      <c r="CD281" s="7"/>
    </row>
    <row r="282" spans="1:82" x14ac:dyDescent="0.25">
      <c r="A282" s="14"/>
      <c r="B282" s="460"/>
      <c r="C282" s="461"/>
      <c r="D282" s="461"/>
      <c r="E282" s="462"/>
      <c r="F282" s="463"/>
      <c r="G282" s="14"/>
      <c r="H282" s="106" t="str">
        <f t="shared" si="90"/>
        <v/>
      </c>
      <c r="I282" s="14"/>
      <c r="J282" s="39" t="str">
        <f t="shared" si="91"/>
        <v/>
      </c>
      <c r="K282" s="14"/>
      <c r="M282" s="106" t="str">
        <f t="shared" si="92"/>
        <v/>
      </c>
      <c r="O282" s="127" t="str">
        <f t="shared" si="93"/>
        <v/>
      </c>
      <c r="AC282" s="305" t="str">
        <f t="shared" si="94"/>
        <v/>
      </c>
      <c r="AD282" s="307" t="str">
        <f t="shared" si="95"/>
        <v/>
      </c>
      <c r="AF282" s="314">
        <f t="shared" si="96"/>
        <v>0</v>
      </c>
      <c r="AG282" s="315">
        <f t="shared" si="96"/>
        <v>0</v>
      </c>
      <c r="AH282" s="315">
        <f t="shared" si="96"/>
        <v>0</v>
      </c>
      <c r="AI282" s="315">
        <f t="shared" si="96"/>
        <v>0</v>
      </c>
      <c r="AJ282" s="315">
        <f t="shared" si="96"/>
        <v>0</v>
      </c>
      <c r="AK282" s="315">
        <f t="shared" si="96"/>
        <v>0</v>
      </c>
      <c r="AL282" s="315">
        <f t="shared" si="96"/>
        <v>0</v>
      </c>
      <c r="AM282" s="315">
        <f t="shared" si="96"/>
        <v>0</v>
      </c>
      <c r="AN282" s="315">
        <f t="shared" si="96"/>
        <v>0</v>
      </c>
      <c r="AO282" s="315">
        <f t="shared" si="96"/>
        <v>0</v>
      </c>
      <c r="AP282" s="315">
        <f t="shared" si="96"/>
        <v>0</v>
      </c>
      <c r="AQ282" s="315">
        <f t="shared" si="96"/>
        <v>0</v>
      </c>
      <c r="AR282" s="315">
        <f t="shared" si="96"/>
        <v>0</v>
      </c>
      <c r="AS282" s="315">
        <f t="shared" si="96"/>
        <v>0</v>
      </c>
      <c r="AT282" s="315">
        <f t="shared" si="96"/>
        <v>0</v>
      </c>
      <c r="AU282" s="315">
        <f t="shared" si="96"/>
        <v>0</v>
      </c>
      <c r="AV282" s="315">
        <f t="shared" si="101"/>
        <v>0</v>
      </c>
      <c r="AW282" s="315">
        <f t="shared" si="100"/>
        <v>0</v>
      </c>
      <c r="AX282" s="315">
        <f t="shared" si="100"/>
        <v>0</v>
      </c>
      <c r="AY282" s="315">
        <f t="shared" si="100"/>
        <v>0</v>
      </c>
      <c r="AZ282" s="315">
        <f t="shared" si="100"/>
        <v>0</v>
      </c>
      <c r="BA282" s="315">
        <f t="shared" si="100"/>
        <v>0</v>
      </c>
      <c r="BB282" s="315">
        <f t="shared" si="100"/>
        <v>0</v>
      </c>
      <c r="BC282" s="316">
        <f t="shared" si="100"/>
        <v>0</v>
      </c>
      <c r="BE282" s="39" t="str">
        <f t="shared" si="97"/>
        <v/>
      </c>
      <c r="BF282" s="39" t="str">
        <f t="shared" si="98"/>
        <v/>
      </c>
      <c r="BG282" s="39" t="str">
        <f t="shared" si="99"/>
        <v/>
      </c>
      <c r="BH282" s="315"/>
      <c r="BI282" s="315"/>
      <c r="BJ282" s="315"/>
      <c r="BK282" s="315"/>
      <c r="BL282" s="315"/>
      <c r="BM282" s="315"/>
      <c r="BN282" s="315"/>
      <c r="BO282" s="315"/>
      <c r="BP282" s="315"/>
      <c r="BQ282" s="315"/>
      <c r="BR282" s="315"/>
      <c r="BS282" s="315"/>
      <c r="BT282" s="315"/>
      <c r="BU282" s="315"/>
      <c r="BV282" s="315"/>
      <c r="BW282" s="315"/>
      <c r="BX282" s="315"/>
      <c r="BY282" s="315"/>
      <c r="BZ282" s="315"/>
      <c r="CA282" s="315"/>
      <c r="CB282" s="315"/>
      <c r="CC282" s="315"/>
      <c r="CD282" s="7"/>
    </row>
    <row r="283" spans="1:82" x14ac:dyDescent="0.25">
      <c r="A283" s="14"/>
      <c r="B283" s="460"/>
      <c r="C283" s="461"/>
      <c r="D283" s="461"/>
      <c r="E283" s="462"/>
      <c r="F283" s="463"/>
      <c r="G283" s="14"/>
      <c r="H283" s="106" t="str">
        <f t="shared" si="90"/>
        <v/>
      </c>
      <c r="I283" s="14"/>
      <c r="J283" s="39" t="str">
        <f t="shared" si="91"/>
        <v/>
      </c>
      <c r="K283" s="14"/>
      <c r="M283" s="106" t="str">
        <f t="shared" si="92"/>
        <v/>
      </c>
      <c r="O283" s="127" t="str">
        <f t="shared" si="93"/>
        <v/>
      </c>
      <c r="AC283" s="305" t="str">
        <f t="shared" si="94"/>
        <v/>
      </c>
      <c r="AD283" s="307" t="str">
        <f t="shared" si="95"/>
        <v/>
      </c>
      <c r="AF283" s="314">
        <f t="shared" si="96"/>
        <v>0</v>
      </c>
      <c r="AG283" s="315">
        <f t="shared" si="96"/>
        <v>0</v>
      </c>
      <c r="AH283" s="315">
        <f t="shared" si="96"/>
        <v>0</v>
      </c>
      <c r="AI283" s="315">
        <f t="shared" si="96"/>
        <v>0</v>
      </c>
      <c r="AJ283" s="315">
        <f t="shared" si="96"/>
        <v>0</v>
      </c>
      <c r="AK283" s="315">
        <f t="shared" si="96"/>
        <v>0</v>
      </c>
      <c r="AL283" s="315">
        <f t="shared" si="96"/>
        <v>0</v>
      </c>
      <c r="AM283" s="315">
        <f t="shared" si="96"/>
        <v>0</v>
      </c>
      <c r="AN283" s="315">
        <f t="shared" si="96"/>
        <v>0</v>
      </c>
      <c r="AO283" s="315">
        <f t="shared" si="96"/>
        <v>0</v>
      </c>
      <c r="AP283" s="315">
        <f t="shared" si="96"/>
        <v>0</v>
      </c>
      <c r="AQ283" s="315">
        <f t="shared" si="96"/>
        <v>0</v>
      </c>
      <c r="AR283" s="315">
        <f t="shared" ref="AR283:BC298" si="102">IF(AND(AR$9&gt;=$AC283, AR$10&lt;=$AD283), IF($F283=$M$3, $AD$5, IF($J283="", $AD$4, $J283)), 0)</f>
        <v>0</v>
      </c>
      <c r="AS283" s="315">
        <f t="shared" si="102"/>
        <v>0</v>
      </c>
      <c r="AT283" s="315">
        <f t="shared" si="102"/>
        <v>0</v>
      </c>
      <c r="AU283" s="315">
        <f t="shared" si="102"/>
        <v>0</v>
      </c>
      <c r="AV283" s="315">
        <f t="shared" si="101"/>
        <v>0</v>
      </c>
      <c r="AW283" s="315">
        <f t="shared" si="100"/>
        <v>0</v>
      </c>
      <c r="AX283" s="315">
        <f t="shared" si="100"/>
        <v>0</v>
      </c>
      <c r="AY283" s="315">
        <f t="shared" si="100"/>
        <v>0</v>
      </c>
      <c r="AZ283" s="315">
        <f t="shared" si="100"/>
        <v>0</v>
      </c>
      <c r="BA283" s="315">
        <f t="shared" si="100"/>
        <v>0</v>
      </c>
      <c r="BB283" s="315">
        <f t="shared" si="100"/>
        <v>0</v>
      </c>
      <c r="BC283" s="316">
        <f t="shared" si="100"/>
        <v>0</v>
      </c>
      <c r="BE283" s="39" t="str">
        <f t="shared" si="97"/>
        <v/>
      </c>
      <c r="BF283" s="39" t="str">
        <f t="shared" si="98"/>
        <v/>
      </c>
      <c r="BG283" s="39" t="str">
        <f t="shared" si="99"/>
        <v/>
      </c>
      <c r="BH283" s="315"/>
      <c r="BI283" s="315"/>
      <c r="BJ283" s="315"/>
      <c r="BK283" s="315"/>
      <c r="BL283" s="315"/>
      <c r="BM283" s="315"/>
      <c r="BN283" s="315"/>
      <c r="BO283" s="315"/>
      <c r="BP283" s="315"/>
      <c r="BQ283" s="315"/>
      <c r="BR283" s="315"/>
      <c r="BS283" s="315"/>
      <c r="BT283" s="315"/>
      <c r="BU283" s="315"/>
      <c r="BV283" s="315"/>
      <c r="BW283" s="315"/>
      <c r="BX283" s="315"/>
      <c r="BY283" s="315"/>
      <c r="BZ283" s="315"/>
      <c r="CA283" s="315"/>
      <c r="CB283" s="315"/>
      <c r="CC283" s="315"/>
      <c r="CD283" s="7"/>
    </row>
    <row r="284" spans="1:82" x14ac:dyDescent="0.25">
      <c r="A284" s="14"/>
      <c r="B284" s="460"/>
      <c r="C284" s="461"/>
      <c r="D284" s="461"/>
      <c r="E284" s="462"/>
      <c r="F284" s="463"/>
      <c r="G284" s="14"/>
      <c r="H284" s="106" t="str">
        <f t="shared" si="90"/>
        <v/>
      </c>
      <c r="I284" s="14"/>
      <c r="J284" s="39" t="str">
        <f t="shared" si="91"/>
        <v/>
      </c>
      <c r="K284" s="14"/>
      <c r="M284" s="106" t="str">
        <f t="shared" si="92"/>
        <v/>
      </c>
      <c r="O284" s="127" t="str">
        <f t="shared" si="93"/>
        <v/>
      </c>
      <c r="AC284" s="305" t="str">
        <f t="shared" si="94"/>
        <v/>
      </c>
      <c r="AD284" s="307" t="str">
        <f t="shared" si="95"/>
        <v/>
      </c>
      <c r="AF284" s="314">
        <f t="shared" si="96"/>
        <v>0</v>
      </c>
      <c r="AG284" s="315">
        <f t="shared" ref="AG284:AV299" si="103">IF(AND(AG$9&gt;=$AC284, AG$10&lt;=$AD284), IF($F284=$M$3, $AD$5, IF($J284="", $AD$4, $J284)), 0)</f>
        <v>0</v>
      </c>
      <c r="AH284" s="315">
        <f t="shared" si="103"/>
        <v>0</v>
      </c>
      <c r="AI284" s="315">
        <f t="shared" si="103"/>
        <v>0</v>
      </c>
      <c r="AJ284" s="315">
        <f t="shared" si="103"/>
        <v>0</v>
      </c>
      <c r="AK284" s="315">
        <f t="shared" si="103"/>
        <v>0</v>
      </c>
      <c r="AL284" s="315">
        <f t="shared" si="103"/>
        <v>0</v>
      </c>
      <c r="AM284" s="315">
        <f t="shared" si="103"/>
        <v>0</v>
      </c>
      <c r="AN284" s="315">
        <f t="shared" si="103"/>
        <v>0</v>
      </c>
      <c r="AO284" s="315">
        <f t="shared" si="103"/>
        <v>0</v>
      </c>
      <c r="AP284" s="315">
        <f t="shared" si="103"/>
        <v>0</v>
      </c>
      <c r="AQ284" s="315">
        <f t="shared" si="103"/>
        <v>0</v>
      </c>
      <c r="AR284" s="315">
        <f t="shared" si="102"/>
        <v>0</v>
      </c>
      <c r="AS284" s="315">
        <f t="shared" si="102"/>
        <v>0</v>
      </c>
      <c r="AT284" s="315">
        <f t="shared" si="102"/>
        <v>0</v>
      </c>
      <c r="AU284" s="315">
        <f t="shared" si="102"/>
        <v>0</v>
      </c>
      <c r="AV284" s="315">
        <f t="shared" si="101"/>
        <v>0</v>
      </c>
      <c r="AW284" s="315">
        <f t="shared" si="100"/>
        <v>0</v>
      </c>
      <c r="AX284" s="315">
        <f t="shared" si="100"/>
        <v>0</v>
      </c>
      <c r="AY284" s="315">
        <f t="shared" si="100"/>
        <v>0</v>
      </c>
      <c r="AZ284" s="315">
        <f t="shared" si="100"/>
        <v>0</v>
      </c>
      <c r="BA284" s="315">
        <f t="shared" si="100"/>
        <v>0</v>
      </c>
      <c r="BB284" s="315">
        <f t="shared" si="100"/>
        <v>0</v>
      </c>
      <c r="BC284" s="316">
        <f t="shared" si="100"/>
        <v>0</v>
      </c>
      <c r="BE284" s="39" t="str">
        <f t="shared" si="97"/>
        <v/>
      </c>
      <c r="BF284" s="39" t="str">
        <f t="shared" si="98"/>
        <v/>
      </c>
      <c r="BG284" s="39" t="str">
        <f t="shared" si="99"/>
        <v/>
      </c>
      <c r="BH284" s="315"/>
      <c r="BI284" s="315"/>
      <c r="BJ284" s="315"/>
      <c r="BK284" s="315"/>
      <c r="BL284" s="315"/>
      <c r="BM284" s="315"/>
      <c r="BN284" s="315"/>
      <c r="BO284" s="315"/>
      <c r="BP284" s="315"/>
      <c r="BQ284" s="315"/>
      <c r="BR284" s="315"/>
      <c r="BS284" s="315"/>
      <c r="BT284" s="315"/>
      <c r="BU284" s="315"/>
      <c r="BV284" s="315"/>
      <c r="BW284" s="315"/>
      <c r="BX284" s="315"/>
      <c r="BY284" s="315"/>
      <c r="BZ284" s="315"/>
      <c r="CA284" s="315"/>
      <c r="CB284" s="315"/>
      <c r="CC284" s="315"/>
      <c r="CD284" s="7"/>
    </row>
    <row r="285" spans="1:82" x14ac:dyDescent="0.25">
      <c r="A285" s="14"/>
      <c r="B285" s="460"/>
      <c r="C285" s="461"/>
      <c r="D285" s="461"/>
      <c r="E285" s="462"/>
      <c r="F285" s="463"/>
      <c r="G285" s="14"/>
      <c r="H285" s="106" t="str">
        <f t="shared" si="90"/>
        <v/>
      </c>
      <c r="I285" s="14"/>
      <c r="J285" s="39" t="str">
        <f t="shared" si="91"/>
        <v/>
      </c>
      <c r="K285" s="14"/>
      <c r="M285" s="106" t="str">
        <f t="shared" si="92"/>
        <v/>
      </c>
      <c r="O285" s="127" t="str">
        <f t="shared" si="93"/>
        <v/>
      </c>
      <c r="AC285" s="305" t="str">
        <f t="shared" si="94"/>
        <v/>
      </c>
      <c r="AD285" s="307" t="str">
        <f t="shared" si="95"/>
        <v/>
      </c>
      <c r="AF285" s="314">
        <f t="shared" si="96"/>
        <v>0</v>
      </c>
      <c r="AG285" s="315">
        <f t="shared" si="103"/>
        <v>0</v>
      </c>
      <c r="AH285" s="315">
        <f t="shared" si="103"/>
        <v>0</v>
      </c>
      <c r="AI285" s="315">
        <f t="shared" si="103"/>
        <v>0</v>
      </c>
      <c r="AJ285" s="315">
        <f t="shared" si="103"/>
        <v>0</v>
      </c>
      <c r="AK285" s="315">
        <f t="shared" si="103"/>
        <v>0</v>
      </c>
      <c r="AL285" s="315">
        <f t="shared" si="103"/>
        <v>0</v>
      </c>
      <c r="AM285" s="315">
        <f t="shared" si="103"/>
        <v>0</v>
      </c>
      <c r="AN285" s="315">
        <f t="shared" si="103"/>
        <v>0</v>
      </c>
      <c r="AO285" s="315">
        <f t="shared" si="103"/>
        <v>0</v>
      </c>
      <c r="AP285" s="315">
        <f t="shared" si="103"/>
        <v>0</v>
      </c>
      <c r="AQ285" s="315">
        <f t="shared" si="103"/>
        <v>0</v>
      </c>
      <c r="AR285" s="315">
        <f t="shared" si="102"/>
        <v>0</v>
      </c>
      <c r="AS285" s="315">
        <f t="shared" si="102"/>
        <v>0</v>
      </c>
      <c r="AT285" s="315">
        <f t="shared" si="102"/>
        <v>0</v>
      </c>
      <c r="AU285" s="315">
        <f t="shared" si="102"/>
        <v>0</v>
      </c>
      <c r="AV285" s="315">
        <f t="shared" si="101"/>
        <v>0</v>
      </c>
      <c r="AW285" s="315">
        <f t="shared" si="100"/>
        <v>0</v>
      </c>
      <c r="AX285" s="315">
        <f t="shared" si="100"/>
        <v>0</v>
      </c>
      <c r="AY285" s="315">
        <f t="shared" si="100"/>
        <v>0</v>
      </c>
      <c r="AZ285" s="315">
        <f t="shared" si="100"/>
        <v>0</v>
      </c>
      <c r="BA285" s="315">
        <f t="shared" si="100"/>
        <v>0</v>
      </c>
      <c r="BB285" s="315">
        <f t="shared" si="100"/>
        <v>0</v>
      </c>
      <c r="BC285" s="316">
        <f t="shared" si="100"/>
        <v>0</v>
      </c>
      <c r="BE285" s="39" t="str">
        <f t="shared" si="97"/>
        <v/>
      </c>
      <c r="BF285" s="39" t="str">
        <f t="shared" si="98"/>
        <v/>
      </c>
      <c r="BG285" s="39" t="str">
        <f t="shared" si="99"/>
        <v/>
      </c>
      <c r="BH285" s="315"/>
      <c r="BI285" s="315"/>
      <c r="BJ285" s="315"/>
      <c r="BK285" s="315"/>
      <c r="BL285" s="315"/>
      <c r="BM285" s="315"/>
      <c r="BN285" s="315"/>
      <c r="BO285" s="315"/>
      <c r="BP285" s="315"/>
      <c r="BQ285" s="315"/>
      <c r="BR285" s="315"/>
      <c r="BS285" s="315"/>
      <c r="BT285" s="315"/>
      <c r="BU285" s="315"/>
      <c r="BV285" s="315"/>
      <c r="BW285" s="315"/>
      <c r="BX285" s="315"/>
      <c r="BY285" s="315"/>
      <c r="BZ285" s="315"/>
      <c r="CA285" s="315"/>
      <c r="CB285" s="315"/>
      <c r="CC285" s="315"/>
      <c r="CD285" s="7"/>
    </row>
    <row r="286" spans="1:82" x14ac:dyDescent="0.25">
      <c r="A286" s="14"/>
      <c r="B286" s="460"/>
      <c r="C286" s="461"/>
      <c r="D286" s="461"/>
      <c r="E286" s="462"/>
      <c r="F286" s="463"/>
      <c r="G286" s="14"/>
      <c r="H286" s="106" t="str">
        <f t="shared" si="90"/>
        <v/>
      </c>
      <c r="I286" s="14"/>
      <c r="J286" s="39" t="str">
        <f t="shared" si="91"/>
        <v/>
      </c>
      <c r="K286" s="14"/>
      <c r="M286" s="106" t="str">
        <f t="shared" si="92"/>
        <v/>
      </c>
      <c r="O286" s="127" t="str">
        <f t="shared" si="93"/>
        <v/>
      </c>
      <c r="AC286" s="305" t="str">
        <f t="shared" si="94"/>
        <v/>
      </c>
      <c r="AD286" s="307" t="str">
        <f t="shared" si="95"/>
        <v/>
      </c>
      <c r="AF286" s="314">
        <f t="shared" si="96"/>
        <v>0</v>
      </c>
      <c r="AG286" s="315">
        <f t="shared" si="103"/>
        <v>0</v>
      </c>
      <c r="AH286" s="315">
        <f t="shared" si="103"/>
        <v>0</v>
      </c>
      <c r="AI286" s="315">
        <f t="shared" si="103"/>
        <v>0</v>
      </c>
      <c r="AJ286" s="315">
        <f t="shared" si="103"/>
        <v>0</v>
      </c>
      <c r="AK286" s="315">
        <f t="shared" si="103"/>
        <v>0</v>
      </c>
      <c r="AL286" s="315">
        <f t="shared" si="103"/>
        <v>0</v>
      </c>
      <c r="AM286" s="315">
        <f t="shared" si="103"/>
        <v>0</v>
      </c>
      <c r="AN286" s="315">
        <f t="shared" si="103"/>
        <v>0</v>
      </c>
      <c r="AO286" s="315">
        <f t="shared" si="103"/>
        <v>0</v>
      </c>
      <c r="AP286" s="315">
        <f t="shared" si="103"/>
        <v>0</v>
      </c>
      <c r="AQ286" s="315">
        <f t="shared" si="103"/>
        <v>0</v>
      </c>
      <c r="AR286" s="315">
        <f t="shared" si="102"/>
        <v>0</v>
      </c>
      <c r="AS286" s="315">
        <f t="shared" si="102"/>
        <v>0</v>
      </c>
      <c r="AT286" s="315">
        <f t="shared" si="102"/>
        <v>0</v>
      </c>
      <c r="AU286" s="315">
        <f t="shared" si="102"/>
        <v>0</v>
      </c>
      <c r="AV286" s="315">
        <f t="shared" si="101"/>
        <v>0</v>
      </c>
      <c r="AW286" s="315">
        <f t="shared" si="101"/>
        <v>0</v>
      </c>
      <c r="AX286" s="315">
        <f t="shared" si="101"/>
        <v>0</v>
      </c>
      <c r="AY286" s="315">
        <f t="shared" si="101"/>
        <v>0</v>
      </c>
      <c r="AZ286" s="315">
        <f t="shared" si="101"/>
        <v>0</v>
      </c>
      <c r="BA286" s="315">
        <f t="shared" si="101"/>
        <v>0</v>
      </c>
      <c r="BB286" s="315">
        <f t="shared" si="101"/>
        <v>0</v>
      </c>
      <c r="BC286" s="316">
        <f t="shared" si="101"/>
        <v>0</v>
      </c>
      <c r="BE286" s="39" t="str">
        <f t="shared" si="97"/>
        <v/>
      </c>
      <c r="BF286" s="39" t="str">
        <f t="shared" si="98"/>
        <v/>
      </c>
      <c r="BG286" s="39" t="str">
        <f t="shared" si="99"/>
        <v/>
      </c>
      <c r="BH286" s="315"/>
      <c r="BI286" s="315"/>
      <c r="BJ286" s="315"/>
      <c r="BK286" s="315"/>
      <c r="BL286" s="315"/>
      <c r="BM286" s="315"/>
      <c r="BN286" s="315"/>
      <c r="BO286" s="315"/>
      <c r="BP286" s="315"/>
      <c r="BQ286" s="315"/>
      <c r="BR286" s="315"/>
      <c r="BS286" s="315"/>
      <c r="BT286" s="315"/>
      <c r="BU286" s="315"/>
      <c r="BV286" s="315"/>
      <c r="BW286" s="315"/>
      <c r="BX286" s="315"/>
      <c r="BY286" s="315"/>
      <c r="BZ286" s="315"/>
      <c r="CA286" s="315"/>
      <c r="CB286" s="315"/>
      <c r="CC286" s="315"/>
      <c r="CD286" s="7"/>
    </row>
    <row r="287" spans="1:82" x14ac:dyDescent="0.25">
      <c r="A287" s="14"/>
      <c r="B287" s="460"/>
      <c r="C287" s="461"/>
      <c r="D287" s="461"/>
      <c r="E287" s="462"/>
      <c r="F287" s="463"/>
      <c r="G287" s="14"/>
      <c r="H287" s="106" t="str">
        <f t="shared" si="90"/>
        <v/>
      </c>
      <c r="I287" s="14"/>
      <c r="J287" s="39" t="str">
        <f t="shared" si="91"/>
        <v/>
      </c>
      <c r="K287" s="14"/>
      <c r="M287" s="106" t="str">
        <f t="shared" si="92"/>
        <v/>
      </c>
      <c r="O287" s="127" t="str">
        <f t="shared" si="93"/>
        <v/>
      </c>
      <c r="AC287" s="305" t="str">
        <f t="shared" si="94"/>
        <v/>
      </c>
      <c r="AD287" s="307" t="str">
        <f t="shared" si="95"/>
        <v/>
      </c>
      <c r="AF287" s="314">
        <f t="shared" si="96"/>
        <v>0</v>
      </c>
      <c r="AG287" s="315">
        <f t="shared" si="103"/>
        <v>0</v>
      </c>
      <c r="AH287" s="315">
        <f t="shared" si="103"/>
        <v>0</v>
      </c>
      <c r="AI287" s="315">
        <f t="shared" si="103"/>
        <v>0</v>
      </c>
      <c r="AJ287" s="315">
        <f t="shared" si="103"/>
        <v>0</v>
      </c>
      <c r="AK287" s="315">
        <f t="shared" si="103"/>
        <v>0</v>
      </c>
      <c r="AL287" s="315">
        <f t="shared" si="103"/>
        <v>0</v>
      </c>
      <c r="AM287" s="315">
        <f t="shared" si="103"/>
        <v>0</v>
      </c>
      <c r="AN287" s="315">
        <f t="shared" si="103"/>
        <v>0</v>
      </c>
      <c r="AO287" s="315">
        <f t="shared" si="103"/>
        <v>0</v>
      </c>
      <c r="AP287" s="315">
        <f t="shared" si="103"/>
        <v>0</v>
      </c>
      <c r="AQ287" s="315">
        <f t="shared" si="103"/>
        <v>0</v>
      </c>
      <c r="AR287" s="315">
        <f t="shared" si="102"/>
        <v>0</v>
      </c>
      <c r="AS287" s="315">
        <f t="shared" si="102"/>
        <v>0</v>
      </c>
      <c r="AT287" s="315">
        <f t="shared" si="102"/>
        <v>0</v>
      </c>
      <c r="AU287" s="315">
        <f t="shared" si="102"/>
        <v>0</v>
      </c>
      <c r="AV287" s="315">
        <f t="shared" si="102"/>
        <v>0</v>
      </c>
      <c r="AW287" s="315">
        <f t="shared" si="102"/>
        <v>0</v>
      </c>
      <c r="AX287" s="315">
        <f t="shared" si="102"/>
        <v>0</v>
      </c>
      <c r="AY287" s="315">
        <f t="shared" si="102"/>
        <v>0</v>
      </c>
      <c r="AZ287" s="315">
        <f t="shared" si="102"/>
        <v>0</v>
      </c>
      <c r="BA287" s="315">
        <f t="shared" si="102"/>
        <v>0</v>
      </c>
      <c r="BB287" s="315">
        <f t="shared" si="102"/>
        <v>0</v>
      </c>
      <c r="BC287" s="316">
        <f t="shared" si="102"/>
        <v>0</v>
      </c>
      <c r="BE287" s="39" t="str">
        <f t="shared" si="97"/>
        <v/>
      </c>
      <c r="BF287" s="39" t="str">
        <f t="shared" si="98"/>
        <v/>
      </c>
      <c r="BG287" s="39" t="str">
        <f t="shared" si="99"/>
        <v/>
      </c>
      <c r="BH287" s="315"/>
      <c r="BI287" s="315"/>
      <c r="BJ287" s="315"/>
      <c r="BK287" s="315"/>
      <c r="BL287" s="315"/>
      <c r="BM287" s="315"/>
      <c r="BN287" s="315"/>
      <c r="BO287" s="315"/>
      <c r="BP287" s="315"/>
      <c r="BQ287" s="315"/>
      <c r="BR287" s="315"/>
      <c r="BS287" s="315"/>
      <c r="BT287" s="315"/>
      <c r="BU287" s="315"/>
      <c r="BV287" s="315"/>
      <c r="BW287" s="315"/>
      <c r="BX287" s="315"/>
      <c r="BY287" s="315"/>
      <c r="BZ287" s="315"/>
      <c r="CA287" s="315"/>
      <c r="CB287" s="315"/>
      <c r="CC287" s="315"/>
      <c r="CD287" s="7"/>
    </row>
    <row r="288" spans="1:82" x14ac:dyDescent="0.25">
      <c r="A288" s="14"/>
      <c r="B288" s="460"/>
      <c r="C288" s="461"/>
      <c r="D288" s="461"/>
      <c r="E288" s="462"/>
      <c r="F288" s="463"/>
      <c r="G288" s="14"/>
      <c r="H288" s="106" t="str">
        <f t="shared" si="90"/>
        <v/>
      </c>
      <c r="I288" s="14"/>
      <c r="J288" s="39" t="str">
        <f t="shared" si="91"/>
        <v/>
      </c>
      <c r="K288" s="14"/>
      <c r="M288" s="106" t="str">
        <f t="shared" si="92"/>
        <v/>
      </c>
      <c r="O288" s="127" t="str">
        <f t="shared" si="93"/>
        <v/>
      </c>
      <c r="AC288" s="305" t="str">
        <f t="shared" si="94"/>
        <v/>
      </c>
      <c r="AD288" s="307" t="str">
        <f t="shared" si="95"/>
        <v/>
      </c>
      <c r="AF288" s="314">
        <f t="shared" si="96"/>
        <v>0</v>
      </c>
      <c r="AG288" s="315">
        <f t="shared" si="103"/>
        <v>0</v>
      </c>
      <c r="AH288" s="315">
        <f t="shared" si="103"/>
        <v>0</v>
      </c>
      <c r="AI288" s="315">
        <f t="shared" si="103"/>
        <v>0</v>
      </c>
      <c r="AJ288" s="315">
        <f t="shared" si="103"/>
        <v>0</v>
      </c>
      <c r="AK288" s="315">
        <f t="shared" si="103"/>
        <v>0</v>
      </c>
      <c r="AL288" s="315">
        <f t="shared" si="103"/>
        <v>0</v>
      </c>
      <c r="AM288" s="315">
        <f t="shared" si="103"/>
        <v>0</v>
      </c>
      <c r="AN288" s="315">
        <f t="shared" si="103"/>
        <v>0</v>
      </c>
      <c r="AO288" s="315">
        <f t="shared" si="103"/>
        <v>0</v>
      </c>
      <c r="AP288" s="315">
        <f t="shared" si="103"/>
        <v>0</v>
      </c>
      <c r="AQ288" s="315">
        <f t="shared" si="103"/>
        <v>0</v>
      </c>
      <c r="AR288" s="315">
        <f t="shared" si="102"/>
        <v>0</v>
      </c>
      <c r="AS288" s="315">
        <f t="shared" si="102"/>
        <v>0</v>
      </c>
      <c r="AT288" s="315">
        <f t="shared" si="102"/>
        <v>0</v>
      </c>
      <c r="AU288" s="315">
        <f t="shared" si="102"/>
        <v>0</v>
      </c>
      <c r="AV288" s="315">
        <f t="shared" si="102"/>
        <v>0</v>
      </c>
      <c r="AW288" s="315">
        <f t="shared" si="102"/>
        <v>0</v>
      </c>
      <c r="AX288" s="315">
        <f t="shared" si="102"/>
        <v>0</v>
      </c>
      <c r="AY288" s="315">
        <f t="shared" si="102"/>
        <v>0</v>
      </c>
      <c r="AZ288" s="315">
        <f t="shared" si="102"/>
        <v>0</v>
      </c>
      <c r="BA288" s="315">
        <f t="shared" si="102"/>
        <v>0</v>
      </c>
      <c r="BB288" s="315">
        <f t="shared" si="102"/>
        <v>0</v>
      </c>
      <c r="BC288" s="316">
        <f t="shared" si="102"/>
        <v>0</v>
      </c>
      <c r="BE288" s="39" t="str">
        <f t="shared" si="97"/>
        <v/>
      </c>
      <c r="BF288" s="39" t="str">
        <f t="shared" si="98"/>
        <v/>
      </c>
      <c r="BG288" s="39" t="str">
        <f t="shared" si="99"/>
        <v/>
      </c>
      <c r="BH288" s="315"/>
      <c r="BI288" s="315"/>
      <c r="BJ288" s="315"/>
      <c r="BK288" s="315"/>
      <c r="BL288" s="315"/>
      <c r="BM288" s="315"/>
      <c r="BN288" s="315"/>
      <c r="BO288" s="315"/>
      <c r="BP288" s="315"/>
      <c r="BQ288" s="315"/>
      <c r="BR288" s="315"/>
      <c r="BS288" s="315"/>
      <c r="BT288" s="315"/>
      <c r="BU288" s="315"/>
      <c r="BV288" s="315"/>
      <c r="BW288" s="315"/>
      <c r="BX288" s="315"/>
      <c r="BY288" s="315"/>
      <c r="BZ288" s="315"/>
      <c r="CA288" s="315"/>
      <c r="CB288" s="315"/>
      <c r="CC288" s="315"/>
      <c r="CD288" s="7"/>
    </row>
    <row r="289" spans="1:82" x14ac:dyDescent="0.25">
      <c r="A289" s="14"/>
      <c r="B289" s="460"/>
      <c r="C289" s="461"/>
      <c r="D289" s="461"/>
      <c r="E289" s="462"/>
      <c r="F289" s="463"/>
      <c r="G289" s="14"/>
      <c r="H289" s="106" t="str">
        <f t="shared" si="90"/>
        <v/>
      </c>
      <c r="I289" s="14"/>
      <c r="J289" s="39" t="str">
        <f t="shared" si="91"/>
        <v/>
      </c>
      <c r="K289" s="14"/>
      <c r="M289" s="106" t="str">
        <f t="shared" si="92"/>
        <v/>
      </c>
      <c r="O289" s="127" t="str">
        <f t="shared" si="93"/>
        <v/>
      </c>
      <c r="AC289" s="305" t="str">
        <f t="shared" si="94"/>
        <v/>
      </c>
      <c r="AD289" s="307" t="str">
        <f t="shared" si="95"/>
        <v/>
      </c>
      <c r="AF289" s="314">
        <f t="shared" si="96"/>
        <v>0</v>
      </c>
      <c r="AG289" s="315">
        <f t="shared" si="103"/>
        <v>0</v>
      </c>
      <c r="AH289" s="315">
        <f t="shared" si="103"/>
        <v>0</v>
      </c>
      <c r="AI289" s="315">
        <f t="shared" si="103"/>
        <v>0</v>
      </c>
      <c r="AJ289" s="315">
        <f t="shared" si="103"/>
        <v>0</v>
      </c>
      <c r="AK289" s="315">
        <f t="shared" si="103"/>
        <v>0</v>
      </c>
      <c r="AL289" s="315">
        <f t="shared" si="103"/>
        <v>0</v>
      </c>
      <c r="AM289" s="315">
        <f t="shared" si="103"/>
        <v>0</v>
      </c>
      <c r="AN289" s="315">
        <f t="shared" si="103"/>
        <v>0</v>
      </c>
      <c r="AO289" s="315">
        <f t="shared" si="103"/>
        <v>0</v>
      </c>
      <c r="AP289" s="315">
        <f t="shared" si="103"/>
        <v>0</v>
      </c>
      <c r="AQ289" s="315">
        <f t="shared" si="103"/>
        <v>0</v>
      </c>
      <c r="AR289" s="315">
        <f t="shared" si="102"/>
        <v>0</v>
      </c>
      <c r="AS289" s="315">
        <f t="shared" si="102"/>
        <v>0</v>
      </c>
      <c r="AT289" s="315">
        <f t="shared" si="102"/>
        <v>0</v>
      </c>
      <c r="AU289" s="315">
        <f t="shared" si="102"/>
        <v>0</v>
      </c>
      <c r="AV289" s="315">
        <f t="shared" si="102"/>
        <v>0</v>
      </c>
      <c r="AW289" s="315">
        <f t="shared" si="102"/>
        <v>0</v>
      </c>
      <c r="AX289" s="315">
        <f t="shared" si="102"/>
        <v>0</v>
      </c>
      <c r="AY289" s="315">
        <f t="shared" si="102"/>
        <v>0</v>
      </c>
      <c r="AZ289" s="315">
        <f t="shared" si="102"/>
        <v>0</v>
      </c>
      <c r="BA289" s="315">
        <f t="shared" si="102"/>
        <v>0</v>
      </c>
      <c r="BB289" s="315">
        <f t="shared" si="102"/>
        <v>0</v>
      </c>
      <c r="BC289" s="316">
        <f t="shared" si="102"/>
        <v>0</v>
      </c>
      <c r="BE289" s="39" t="str">
        <f t="shared" si="97"/>
        <v/>
      </c>
      <c r="BF289" s="39" t="str">
        <f t="shared" si="98"/>
        <v/>
      </c>
      <c r="BG289" s="39" t="str">
        <f t="shared" si="99"/>
        <v/>
      </c>
      <c r="BH289" s="315"/>
      <c r="BI289" s="315"/>
      <c r="BJ289" s="315"/>
      <c r="BK289" s="315"/>
      <c r="BL289" s="315"/>
      <c r="BM289" s="315"/>
      <c r="BN289" s="315"/>
      <c r="BO289" s="315"/>
      <c r="BP289" s="315"/>
      <c r="BQ289" s="315"/>
      <c r="BR289" s="315"/>
      <c r="BS289" s="315"/>
      <c r="BT289" s="315"/>
      <c r="BU289" s="315"/>
      <c r="BV289" s="315"/>
      <c r="BW289" s="315"/>
      <c r="BX289" s="315"/>
      <c r="BY289" s="315"/>
      <c r="BZ289" s="315"/>
      <c r="CA289" s="315"/>
      <c r="CB289" s="315"/>
      <c r="CC289" s="315"/>
      <c r="CD289" s="7"/>
    </row>
    <row r="290" spans="1:82" x14ac:dyDescent="0.25">
      <c r="A290" s="14"/>
      <c r="B290" s="460"/>
      <c r="C290" s="461"/>
      <c r="D290" s="461"/>
      <c r="E290" s="462"/>
      <c r="F290" s="463"/>
      <c r="G290" s="14"/>
      <c r="H290" s="106" t="str">
        <f t="shared" si="90"/>
        <v/>
      </c>
      <c r="I290" s="14"/>
      <c r="J290" s="39" t="str">
        <f t="shared" si="91"/>
        <v/>
      </c>
      <c r="K290" s="14"/>
      <c r="M290" s="106" t="str">
        <f t="shared" si="92"/>
        <v/>
      </c>
      <c r="O290" s="127" t="str">
        <f t="shared" si="93"/>
        <v/>
      </c>
      <c r="AC290" s="305" t="str">
        <f t="shared" si="94"/>
        <v/>
      </c>
      <c r="AD290" s="307" t="str">
        <f t="shared" si="95"/>
        <v/>
      </c>
      <c r="AF290" s="314">
        <f t="shared" si="96"/>
        <v>0</v>
      </c>
      <c r="AG290" s="315">
        <f t="shared" si="103"/>
        <v>0</v>
      </c>
      <c r="AH290" s="315">
        <f t="shared" si="103"/>
        <v>0</v>
      </c>
      <c r="AI290" s="315">
        <f t="shared" si="103"/>
        <v>0</v>
      </c>
      <c r="AJ290" s="315">
        <f t="shared" si="103"/>
        <v>0</v>
      </c>
      <c r="AK290" s="315">
        <f t="shared" si="103"/>
        <v>0</v>
      </c>
      <c r="AL290" s="315">
        <f t="shared" si="103"/>
        <v>0</v>
      </c>
      <c r="AM290" s="315">
        <f t="shared" si="103"/>
        <v>0</v>
      </c>
      <c r="AN290" s="315">
        <f t="shared" si="103"/>
        <v>0</v>
      </c>
      <c r="AO290" s="315">
        <f t="shared" si="103"/>
        <v>0</v>
      </c>
      <c r="AP290" s="315">
        <f t="shared" si="103"/>
        <v>0</v>
      </c>
      <c r="AQ290" s="315">
        <f t="shared" si="103"/>
        <v>0</v>
      </c>
      <c r="AR290" s="315">
        <f t="shared" si="102"/>
        <v>0</v>
      </c>
      <c r="AS290" s="315">
        <f t="shared" si="102"/>
        <v>0</v>
      </c>
      <c r="AT290" s="315">
        <f t="shared" si="102"/>
        <v>0</v>
      </c>
      <c r="AU290" s="315">
        <f t="shared" si="102"/>
        <v>0</v>
      </c>
      <c r="AV290" s="315">
        <f t="shared" si="102"/>
        <v>0</v>
      </c>
      <c r="AW290" s="315">
        <f t="shared" si="102"/>
        <v>0</v>
      </c>
      <c r="AX290" s="315">
        <f t="shared" si="102"/>
        <v>0</v>
      </c>
      <c r="AY290" s="315">
        <f t="shared" si="102"/>
        <v>0</v>
      </c>
      <c r="AZ290" s="315">
        <f t="shared" si="102"/>
        <v>0</v>
      </c>
      <c r="BA290" s="315">
        <f t="shared" si="102"/>
        <v>0</v>
      </c>
      <c r="BB290" s="315">
        <f t="shared" si="102"/>
        <v>0</v>
      </c>
      <c r="BC290" s="316">
        <f t="shared" si="102"/>
        <v>0</v>
      </c>
      <c r="BE290" s="39" t="str">
        <f t="shared" si="97"/>
        <v/>
      </c>
      <c r="BF290" s="39" t="str">
        <f t="shared" si="98"/>
        <v/>
      </c>
      <c r="BG290" s="39" t="str">
        <f t="shared" si="99"/>
        <v/>
      </c>
      <c r="BH290" s="315"/>
      <c r="BI290" s="315"/>
      <c r="BJ290" s="315"/>
      <c r="BK290" s="315"/>
      <c r="BL290" s="315"/>
      <c r="BM290" s="315"/>
      <c r="BN290" s="315"/>
      <c r="BO290" s="315"/>
      <c r="BP290" s="315"/>
      <c r="BQ290" s="315"/>
      <c r="BR290" s="315"/>
      <c r="BS290" s="315"/>
      <c r="BT290" s="315"/>
      <c r="BU290" s="315"/>
      <c r="BV290" s="315"/>
      <c r="BW290" s="315"/>
      <c r="BX290" s="315"/>
      <c r="BY290" s="315"/>
      <c r="BZ290" s="315"/>
      <c r="CA290" s="315"/>
      <c r="CB290" s="315"/>
      <c r="CC290" s="315"/>
      <c r="CD290" s="7"/>
    </row>
    <row r="291" spans="1:82" x14ac:dyDescent="0.25">
      <c r="A291" s="14"/>
      <c r="B291" s="460"/>
      <c r="C291" s="461"/>
      <c r="D291" s="461"/>
      <c r="E291" s="462"/>
      <c r="F291" s="463"/>
      <c r="G291" s="14"/>
      <c r="H291" s="106" t="str">
        <f t="shared" si="90"/>
        <v/>
      </c>
      <c r="I291" s="14"/>
      <c r="J291" s="39" t="str">
        <f t="shared" si="91"/>
        <v/>
      </c>
      <c r="K291" s="14"/>
      <c r="M291" s="106" t="str">
        <f t="shared" si="92"/>
        <v/>
      </c>
      <c r="O291" s="127" t="str">
        <f t="shared" si="93"/>
        <v/>
      </c>
      <c r="AC291" s="305" t="str">
        <f t="shared" si="94"/>
        <v/>
      </c>
      <c r="AD291" s="307" t="str">
        <f t="shared" si="95"/>
        <v/>
      </c>
      <c r="AF291" s="314">
        <f t="shared" si="96"/>
        <v>0</v>
      </c>
      <c r="AG291" s="315">
        <f t="shared" si="103"/>
        <v>0</v>
      </c>
      <c r="AH291" s="315">
        <f t="shared" si="103"/>
        <v>0</v>
      </c>
      <c r="AI291" s="315">
        <f t="shared" si="103"/>
        <v>0</v>
      </c>
      <c r="AJ291" s="315">
        <f t="shared" si="103"/>
        <v>0</v>
      </c>
      <c r="AK291" s="315">
        <f t="shared" si="103"/>
        <v>0</v>
      </c>
      <c r="AL291" s="315">
        <f t="shared" si="103"/>
        <v>0</v>
      </c>
      <c r="AM291" s="315">
        <f t="shared" si="103"/>
        <v>0</v>
      </c>
      <c r="AN291" s="315">
        <f t="shared" si="103"/>
        <v>0</v>
      </c>
      <c r="AO291" s="315">
        <f t="shared" si="103"/>
        <v>0</v>
      </c>
      <c r="AP291" s="315">
        <f t="shared" si="103"/>
        <v>0</v>
      </c>
      <c r="AQ291" s="315">
        <f t="shared" si="103"/>
        <v>0</v>
      </c>
      <c r="AR291" s="315">
        <f t="shared" si="102"/>
        <v>0</v>
      </c>
      <c r="AS291" s="315">
        <f t="shared" si="102"/>
        <v>0</v>
      </c>
      <c r="AT291" s="315">
        <f t="shared" si="102"/>
        <v>0</v>
      </c>
      <c r="AU291" s="315">
        <f t="shared" si="102"/>
        <v>0</v>
      </c>
      <c r="AV291" s="315">
        <f t="shared" si="102"/>
        <v>0</v>
      </c>
      <c r="AW291" s="315">
        <f t="shared" si="102"/>
        <v>0</v>
      </c>
      <c r="AX291" s="315">
        <f t="shared" si="102"/>
        <v>0</v>
      </c>
      <c r="AY291" s="315">
        <f t="shared" si="102"/>
        <v>0</v>
      </c>
      <c r="AZ291" s="315">
        <f t="shared" si="102"/>
        <v>0</v>
      </c>
      <c r="BA291" s="315">
        <f t="shared" si="102"/>
        <v>0</v>
      </c>
      <c r="BB291" s="315">
        <f t="shared" si="102"/>
        <v>0</v>
      </c>
      <c r="BC291" s="316">
        <f t="shared" si="102"/>
        <v>0</v>
      </c>
      <c r="BE291" s="39" t="str">
        <f t="shared" si="97"/>
        <v/>
      </c>
      <c r="BF291" s="39" t="str">
        <f t="shared" si="98"/>
        <v/>
      </c>
      <c r="BG291" s="39" t="str">
        <f t="shared" si="99"/>
        <v/>
      </c>
      <c r="BH291" s="315"/>
      <c r="BI291" s="315"/>
      <c r="BJ291" s="315"/>
      <c r="BK291" s="315"/>
      <c r="BL291" s="315"/>
      <c r="BM291" s="315"/>
      <c r="BN291" s="315"/>
      <c r="BO291" s="315"/>
      <c r="BP291" s="315"/>
      <c r="BQ291" s="315"/>
      <c r="BR291" s="315"/>
      <c r="BS291" s="315"/>
      <c r="BT291" s="315"/>
      <c r="BU291" s="315"/>
      <c r="BV291" s="315"/>
      <c r="BW291" s="315"/>
      <c r="BX291" s="315"/>
      <c r="BY291" s="315"/>
      <c r="BZ291" s="315"/>
      <c r="CA291" s="315"/>
      <c r="CB291" s="315"/>
      <c r="CC291" s="315"/>
      <c r="CD291" s="7"/>
    </row>
    <row r="292" spans="1:82" x14ac:dyDescent="0.25">
      <c r="A292" s="14"/>
      <c r="B292" s="460"/>
      <c r="C292" s="461"/>
      <c r="D292" s="461"/>
      <c r="E292" s="462"/>
      <c r="F292" s="463"/>
      <c r="G292" s="14"/>
      <c r="H292" s="106" t="str">
        <f t="shared" si="90"/>
        <v/>
      </c>
      <c r="I292" s="14"/>
      <c r="J292" s="39" t="str">
        <f t="shared" si="91"/>
        <v/>
      </c>
      <c r="K292" s="14"/>
      <c r="M292" s="106" t="str">
        <f t="shared" si="92"/>
        <v/>
      </c>
      <c r="O292" s="127" t="str">
        <f t="shared" si="93"/>
        <v/>
      </c>
      <c r="AC292" s="305" t="str">
        <f t="shared" si="94"/>
        <v/>
      </c>
      <c r="AD292" s="307" t="str">
        <f t="shared" si="95"/>
        <v/>
      </c>
      <c r="AF292" s="314">
        <f t="shared" si="96"/>
        <v>0</v>
      </c>
      <c r="AG292" s="315">
        <f t="shared" si="103"/>
        <v>0</v>
      </c>
      <c r="AH292" s="315">
        <f t="shared" si="103"/>
        <v>0</v>
      </c>
      <c r="AI292" s="315">
        <f t="shared" si="103"/>
        <v>0</v>
      </c>
      <c r="AJ292" s="315">
        <f t="shared" si="103"/>
        <v>0</v>
      </c>
      <c r="AK292" s="315">
        <f t="shared" si="103"/>
        <v>0</v>
      </c>
      <c r="AL292" s="315">
        <f t="shared" si="103"/>
        <v>0</v>
      </c>
      <c r="AM292" s="315">
        <f t="shared" si="103"/>
        <v>0</v>
      </c>
      <c r="AN292" s="315">
        <f t="shared" si="103"/>
        <v>0</v>
      </c>
      <c r="AO292" s="315">
        <f t="shared" si="103"/>
        <v>0</v>
      </c>
      <c r="AP292" s="315">
        <f t="shared" si="103"/>
        <v>0</v>
      </c>
      <c r="AQ292" s="315">
        <f t="shared" si="103"/>
        <v>0</v>
      </c>
      <c r="AR292" s="315">
        <f t="shared" si="102"/>
        <v>0</v>
      </c>
      <c r="AS292" s="315">
        <f t="shared" si="102"/>
        <v>0</v>
      </c>
      <c r="AT292" s="315">
        <f t="shared" si="102"/>
        <v>0</v>
      </c>
      <c r="AU292" s="315">
        <f t="shared" si="102"/>
        <v>0</v>
      </c>
      <c r="AV292" s="315">
        <f t="shared" si="102"/>
        <v>0</v>
      </c>
      <c r="AW292" s="315">
        <f t="shared" si="102"/>
        <v>0</v>
      </c>
      <c r="AX292" s="315">
        <f t="shared" si="102"/>
        <v>0</v>
      </c>
      <c r="AY292" s="315">
        <f t="shared" si="102"/>
        <v>0</v>
      </c>
      <c r="AZ292" s="315">
        <f t="shared" si="102"/>
        <v>0</v>
      </c>
      <c r="BA292" s="315">
        <f t="shared" si="102"/>
        <v>0</v>
      </c>
      <c r="BB292" s="315">
        <f t="shared" si="102"/>
        <v>0</v>
      </c>
      <c r="BC292" s="316">
        <f t="shared" si="102"/>
        <v>0</v>
      </c>
      <c r="BE292" s="39" t="str">
        <f t="shared" si="97"/>
        <v/>
      </c>
      <c r="BF292" s="39" t="str">
        <f t="shared" si="98"/>
        <v/>
      </c>
      <c r="BG292" s="39" t="str">
        <f t="shared" si="99"/>
        <v/>
      </c>
      <c r="BH292" s="315"/>
      <c r="BI292" s="315"/>
      <c r="BJ292" s="315"/>
      <c r="BK292" s="315"/>
      <c r="BL292" s="315"/>
      <c r="BM292" s="315"/>
      <c r="BN292" s="315"/>
      <c r="BO292" s="315"/>
      <c r="BP292" s="315"/>
      <c r="BQ292" s="315"/>
      <c r="BR292" s="315"/>
      <c r="BS292" s="315"/>
      <c r="BT292" s="315"/>
      <c r="BU292" s="315"/>
      <c r="BV292" s="315"/>
      <c r="BW292" s="315"/>
      <c r="BX292" s="315"/>
      <c r="BY292" s="315"/>
      <c r="BZ292" s="315"/>
      <c r="CA292" s="315"/>
      <c r="CB292" s="315"/>
      <c r="CC292" s="315"/>
      <c r="CD292" s="7"/>
    </row>
    <row r="293" spans="1:82" x14ac:dyDescent="0.25">
      <c r="A293" s="14"/>
      <c r="B293" s="460"/>
      <c r="C293" s="461"/>
      <c r="D293" s="461"/>
      <c r="E293" s="462"/>
      <c r="F293" s="463"/>
      <c r="G293" s="14"/>
      <c r="H293" s="106" t="str">
        <f t="shared" si="90"/>
        <v/>
      </c>
      <c r="I293" s="14"/>
      <c r="J293" s="39" t="str">
        <f t="shared" si="91"/>
        <v/>
      </c>
      <c r="K293" s="14"/>
      <c r="M293" s="106" t="str">
        <f t="shared" si="92"/>
        <v/>
      </c>
      <c r="O293" s="127" t="str">
        <f t="shared" si="93"/>
        <v/>
      </c>
      <c r="AC293" s="305" t="str">
        <f t="shared" si="94"/>
        <v/>
      </c>
      <c r="AD293" s="307" t="str">
        <f t="shared" si="95"/>
        <v/>
      </c>
      <c r="AF293" s="314">
        <f t="shared" si="96"/>
        <v>0</v>
      </c>
      <c r="AG293" s="315">
        <f t="shared" si="103"/>
        <v>0</v>
      </c>
      <c r="AH293" s="315">
        <f t="shared" si="103"/>
        <v>0</v>
      </c>
      <c r="AI293" s="315">
        <f t="shared" si="103"/>
        <v>0</v>
      </c>
      <c r="AJ293" s="315">
        <f t="shared" si="103"/>
        <v>0</v>
      </c>
      <c r="AK293" s="315">
        <f t="shared" si="103"/>
        <v>0</v>
      </c>
      <c r="AL293" s="315">
        <f t="shared" si="103"/>
        <v>0</v>
      </c>
      <c r="AM293" s="315">
        <f t="shared" si="103"/>
        <v>0</v>
      </c>
      <c r="AN293" s="315">
        <f t="shared" si="103"/>
        <v>0</v>
      </c>
      <c r="AO293" s="315">
        <f t="shared" si="103"/>
        <v>0</v>
      </c>
      <c r="AP293" s="315">
        <f t="shared" si="103"/>
        <v>0</v>
      </c>
      <c r="AQ293" s="315">
        <f t="shared" si="103"/>
        <v>0</v>
      </c>
      <c r="AR293" s="315">
        <f t="shared" si="102"/>
        <v>0</v>
      </c>
      <c r="AS293" s="315">
        <f t="shared" si="102"/>
        <v>0</v>
      </c>
      <c r="AT293" s="315">
        <f t="shared" si="102"/>
        <v>0</v>
      </c>
      <c r="AU293" s="315">
        <f t="shared" si="102"/>
        <v>0</v>
      </c>
      <c r="AV293" s="315">
        <f t="shared" si="102"/>
        <v>0</v>
      </c>
      <c r="AW293" s="315">
        <f t="shared" si="102"/>
        <v>0</v>
      </c>
      <c r="AX293" s="315">
        <f t="shared" si="102"/>
        <v>0</v>
      </c>
      <c r="AY293" s="315">
        <f t="shared" si="102"/>
        <v>0</v>
      </c>
      <c r="AZ293" s="315">
        <f t="shared" si="102"/>
        <v>0</v>
      </c>
      <c r="BA293" s="315">
        <f t="shared" si="102"/>
        <v>0</v>
      </c>
      <c r="BB293" s="315">
        <f t="shared" si="102"/>
        <v>0</v>
      </c>
      <c r="BC293" s="316">
        <f t="shared" si="102"/>
        <v>0</v>
      </c>
      <c r="BE293" s="39" t="str">
        <f t="shared" si="97"/>
        <v/>
      </c>
      <c r="BF293" s="39" t="str">
        <f t="shared" si="98"/>
        <v/>
      </c>
      <c r="BG293" s="39" t="str">
        <f t="shared" si="99"/>
        <v/>
      </c>
      <c r="BH293" s="315"/>
      <c r="BI293" s="315"/>
      <c r="BJ293" s="315"/>
      <c r="BK293" s="315"/>
      <c r="BL293" s="315"/>
      <c r="BM293" s="315"/>
      <c r="BN293" s="315"/>
      <c r="BO293" s="315"/>
      <c r="BP293" s="315"/>
      <c r="BQ293" s="315"/>
      <c r="BR293" s="315"/>
      <c r="BS293" s="315"/>
      <c r="BT293" s="315"/>
      <c r="BU293" s="315"/>
      <c r="BV293" s="315"/>
      <c r="BW293" s="315"/>
      <c r="BX293" s="315"/>
      <c r="BY293" s="315"/>
      <c r="BZ293" s="315"/>
      <c r="CA293" s="315"/>
      <c r="CB293" s="315"/>
      <c r="CC293" s="315"/>
      <c r="CD293" s="7"/>
    </row>
    <row r="294" spans="1:82" x14ac:dyDescent="0.25">
      <c r="A294" s="14"/>
      <c r="B294" s="460"/>
      <c r="C294" s="461"/>
      <c r="D294" s="461"/>
      <c r="E294" s="462"/>
      <c r="F294" s="463"/>
      <c r="G294" s="14"/>
      <c r="H294" s="106" t="str">
        <f t="shared" si="90"/>
        <v/>
      </c>
      <c r="I294" s="14"/>
      <c r="J294" s="39" t="str">
        <f t="shared" si="91"/>
        <v/>
      </c>
      <c r="K294" s="14"/>
      <c r="M294" s="106" t="str">
        <f t="shared" si="92"/>
        <v/>
      </c>
      <c r="O294" s="127" t="str">
        <f t="shared" si="93"/>
        <v/>
      </c>
      <c r="AC294" s="305" t="str">
        <f t="shared" si="94"/>
        <v/>
      </c>
      <c r="AD294" s="307" t="str">
        <f t="shared" si="95"/>
        <v/>
      </c>
      <c r="AF294" s="314">
        <f t="shared" si="96"/>
        <v>0</v>
      </c>
      <c r="AG294" s="315">
        <f t="shared" si="103"/>
        <v>0</v>
      </c>
      <c r="AH294" s="315">
        <f t="shared" si="103"/>
        <v>0</v>
      </c>
      <c r="AI294" s="315">
        <f t="shared" si="103"/>
        <v>0</v>
      </c>
      <c r="AJ294" s="315">
        <f t="shared" si="103"/>
        <v>0</v>
      </c>
      <c r="AK294" s="315">
        <f t="shared" si="103"/>
        <v>0</v>
      </c>
      <c r="AL294" s="315">
        <f t="shared" si="103"/>
        <v>0</v>
      </c>
      <c r="AM294" s="315">
        <f t="shared" si="103"/>
        <v>0</v>
      </c>
      <c r="AN294" s="315">
        <f t="shared" si="103"/>
        <v>0</v>
      </c>
      <c r="AO294" s="315">
        <f t="shared" si="103"/>
        <v>0</v>
      </c>
      <c r="AP294" s="315">
        <f t="shared" si="103"/>
        <v>0</v>
      </c>
      <c r="AQ294" s="315">
        <f t="shared" si="103"/>
        <v>0</v>
      </c>
      <c r="AR294" s="315">
        <f t="shared" si="102"/>
        <v>0</v>
      </c>
      <c r="AS294" s="315">
        <f t="shared" si="102"/>
        <v>0</v>
      </c>
      <c r="AT294" s="315">
        <f t="shared" si="102"/>
        <v>0</v>
      </c>
      <c r="AU294" s="315">
        <f t="shared" si="102"/>
        <v>0</v>
      </c>
      <c r="AV294" s="315">
        <f t="shared" si="102"/>
        <v>0</v>
      </c>
      <c r="AW294" s="315">
        <f t="shared" si="102"/>
        <v>0</v>
      </c>
      <c r="AX294" s="315">
        <f t="shared" si="102"/>
        <v>0</v>
      </c>
      <c r="AY294" s="315">
        <f t="shared" si="102"/>
        <v>0</v>
      </c>
      <c r="AZ294" s="315">
        <f t="shared" si="102"/>
        <v>0</v>
      </c>
      <c r="BA294" s="315">
        <f t="shared" si="102"/>
        <v>0</v>
      </c>
      <c r="BB294" s="315">
        <f t="shared" si="102"/>
        <v>0</v>
      </c>
      <c r="BC294" s="316">
        <f t="shared" si="102"/>
        <v>0</v>
      </c>
      <c r="BE294" s="39" t="str">
        <f t="shared" si="97"/>
        <v/>
      </c>
      <c r="BF294" s="39" t="str">
        <f t="shared" si="98"/>
        <v/>
      </c>
      <c r="BG294" s="39" t="str">
        <f t="shared" si="99"/>
        <v/>
      </c>
      <c r="BH294" s="315"/>
      <c r="BI294" s="315"/>
      <c r="BJ294" s="315"/>
      <c r="BK294" s="315"/>
      <c r="BL294" s="315"/>
      <c r="BM294" s="315"/>
      <c r="BN294" s="315"/>
      <c r="BO294" s="315"/>
      <c r="BP294" s="315"/>
      <c r="BQ294" s="315"/>
      <c r="BR294" s="315"/>
      <c r="BS294" s="315"/>
      <c r="BT294" s="315"/>
      <c r="BU294" s="315"/>
      <c r="BV294" s="315"/>
      <c r="BW294" s="315"/>
      <c r="BX294" s="315"/>
      <c r="BY294" s="315"/>
      <c r="BZ294" s="315"/>
      <c r="CA294" s="315"/>
      <c r="CB294" s="315"/>
      <c r="CC294" s="315"/>
      <c r="CD294" s="7"/>
    </row>
    <row r="295" spans="1:82" x14ac:dyDescent="0.25">
      <c r="A295" s="14"/>
      <c r="B295" s="460"/>
      <c r="C295" s="461"/>
      <c r="D295" s="461"/>
      <c r="E295" s="462"/>
      <c r="F295" s="463"/>
      <c r="G295" s="14"/>
      <c r="H295" s="106" t="str">
        <f t="shared" si="90"/>
        <v/>
      </c>
      <c r="I295" s="14"/>
      <c r="J295" s="39" t="str">
        <f t="shared" si="91"/>
        <v/>
      </c>
      <c r="K295" s="14"/>
      <c r="M295" s="106" t="str">
        <f t="shared" si="92"/>
        <v/>
      </c>
      <c r="O295" s="127" t="str">
        <f t="shared" si="93"/>
        <v/>
      </c>
      <c r="AC295" s="305" t="str">
        <f t="shared" si="94"/>
        <v/>
      </c>
      <c r="AD295" s="307" t="str">
        <f t="shared" si="95"/>
        <v/>
      </c>
      <c r="AF295" s="314">
        <f t="shared" si="96"/>
        <v>0</v>
      </c>
      <c r="AG295" s="315">
        <f t="shared" si="103"/>
        <v>0</v>
      </c>
      <c r="AH295" s="315">
        <f t="shared" si="103"/>
        <v>0</v>
      </c>
      <c r="AI295" s="315">
        <f t="shared" si="103"/>
        <v>0</v>
      </c>
      <c r="AJ295" s="315">
        <f t="shared" si="103"/>
        <v>0</v>
      </c>
      <c r="AK295" s="315">
        <f t="shared" si="103"/>
        <v>0</v>
      </c>
      <c r="AL295" s="315">
        <f t="shared" si="103"/>
        <v>0</v>
      </c>
      <c r="AM295" s="315">
        <f t="shared" si="103"/>
        <v>0</v>
      </c>
      <c r="AN295" s="315">
        <f t="shared" si="103"/>
        <v>0</v>
      </c>
      <c r="AO295" s="315">
        <f t="shared" si="103"/>
        <v>0</v>
      </c>
      <c r="AP295" s="315">
        <f t="shared" si="103"/>
        <v>0</v>
      </c>
      <c r="AQ295" s="315">
        <f t="shared" si="103"/>
        <v>0</v>
      </c>
      <c r="AR295" s="315">
        <f t="shared" si="102"/>
        <v>0</v>
      </c>
      <c r="AS295" s="315">
        <f t="shared" si="102"/>
        <v>0</v>
      </c>
      <c r="AT295" s="315">
        <f t="shared" si="102"/>
        <v>0</v>
      </c>
      <c r="AU295" s="315">
        <f t="shared" si="102"/>
        <v>0</v>
      </c>
      <c r="AV295" s="315">
        <f t="shared" si="102"/>
        <v>0</v>
      </c>
      <c r="AW295" s="315">
        <f t="shared" si="102"/>
        <v>0</v>
      </c>
      <c r="AX295" s="315">
        <f t="shared" si="102"/>
        <v>0</v>
      </c>
      <c r="AY295" s="315">
        <f t="shared" si="102"/>
        <v>0</v>
      </c>
      <c r="AZ295" s="315">
        <f t="shared" si="102"/>
        <v>0</v>
      </c>
      <c r="BA295" s="315">
        <f t="shared" si="102"/>
        <v>0</v>
      </c>
      <c r="BB295" s="315">
        <f t="shared" si="102"/>
        <v>0</v>
      </c>
      <c r="BC295" s="316">
        <f t="shared" si="102"/>
        <v>0</v>
      </c>
      <c r="BE295" s="39" t="str">
        <f t="shared" si="97"/>
        <v/>
      </c>
      <c r="BF295" s="39" t="str">
        <f t="shared" si="98"/>
        <v/>
      </c>
      <c r="BG295" s="39" t="str">
        <f t="shared" si="99"/>
        <v/>
      </c>
      <c r="BH295" s="315"/>
      <c r="BI295" s="315"/>
      <c r="BJ295" s="315"/>
      <c r="BK295" s="315"/>
      <c r="BL295" s="315"/>
      <c r="BM295" s="315"/>
      <c r="BN295" s="315"/>
      <c r="BO295" s="315"/>
      <c r="BP295" s="315"/>
      <c r="BQ295" s="315"/>
      <c r="BR295" s="315"/>
      <c r="BS295" s="315"/>
      <c r="BT295" s="315"/>
      <c r="BU295" s="315"/>
      <c r="BV295" s="315"/>
      <c r="BW295" s="315"/>
      <c r="BX295" s="315"/>
      <c r="BY295" s="315"/>
      <c r="BZ295" s="315"/>
      <c r="CA295" s="315"/>
      <c r="CB295" s="315"/>
      <c r="CC295" s="315"/>
      <c r="CD295" s="7"/>
    </row>
    <row r="296" spans="1:82" x14ac:dyDescent="0.25">
      <c r="A296" s="14"/>
      <c r="B296" s="460"/>
      <c r="C296" s="461"/>
      <c r="D296" s="461"/>
      <c r="E296" s="462"/>
      <c r="F296" s="463"/>
      <c r="G296" s="14"/>
      <c r="H296" s="106" t="str">
        <f t="shared" si="90"/>
        <v/>
      </c>
      <c r="I296" s="14"/>
      <c r="J296" s="39" t="str">
        <f t="shared" si="91"/>
        <v/>
      </c>
      <c r="K296" s="14"/>
      <c r="M296" s="106" t="str">
        <f t="shared" si="92"/>
        <v/>
      </c>
      <c r="O296" s="127" t="str">
        <f t="shared" si="93"/>
        <v/>
      </c>
      <c r="AC296" s="305" t="str">
        <f t="shared" si="94"/>
        <v/>
      </c>
      <c r="AD296" s="307" t="str">
        <f t="shared" si="95"/>
        <v/>
      </c>
      <c r="AF296" s="314">
        <f t="shared" si="96"/>
        <v>0</v>
      </c>
      <c r="AG296" s="315">
        <f t="shared" si="103"/>
        <v>0</v>
      </c>
      <c r="AH296" s="315">
        <f t="shared" si="103"/>
        <v>0</v>
      </c>
      <c r="AI296" s="315">
        <f t="shared" si="103"/>
        <v>0</v>
      </c>
      <c r="AJ296" s="315">
        <f t="shared" si="103"/>
        <v>0</v>
      </c>
      <c r="AK296" s="315">
        <f t="shared" si="103"/>
        <v>0</v>
      </c>
      <c r="AL296" s="315">
        <f t="shared" si="103"/>
        <v>0</v>
      </c>
      <c r="AM296" s="315">
        <f t="shared" si="103"/>
        <v>0</v>
      </c>
      <c r="AN296" s="315">
        <f t="shared" si="103"/>
        <v>0</v>
      </c>
      <c r="AO296" s="315">
        <f t="shared" si="103"/>
        <v>0</v>
      </c>
      <c r="AP296" s="315">
        <f t="shared" si="103"/>
        <v>0</v>
      </c>
      <c r="AQ296" s="315">
        <f t="shared" si="103"/>
        <v>0</v>
      </c>
      <c r="AR296" s="315">
        <f t="shared" si="102"/>
        <v>0</v>
      </c>
      <c r="AS296" s="315">
        <f t="shared" si="102"/>
        <v>0</v>
      </c>
      <c r="AT296" s="315">
        <f t="shared" si="102"/>
        <v>0</v>
      </c>
      <c r="AU296" s="315">
        <f t="shared" si="102"/>
        <v>0</v>
      </c>
      <c r="AV296" s="315">
        <f t="shared" si="102"/>
        <v>0</v>
      </c>
      <c r="AW296" s="315">
        <f t="shared" si="102"/>
        <v>0</v>
      </c>
      <c r="AX296" s="315">
        <f t="shared" si="102"/>
        <v>0</v>
      </c>
      <c r="AY296" s="315">
        <f t="shared" si="102"/>
        <v>0</v>
      </c>
      <c r="AZ296" s="315">
        <f t="shared" si="102"/>
        <v>0</v>
      </c>
      <c r="BA296" s="315">
        <f t="shared" si="102"/>
        <v>0</v>
      </c>
      <c r="BB296" s="315">
        <f t="shared" si="102"/>
        <v>0</v>
      </c>
      <c r="BC296" s="316">
        <f t="shared" si="102"/>
        <v>0</v>
      </c>
      <c r="BE296" s="39" t="str">
        <f t="shared" si="97"/>
        <v/>
      </c>
      <c r="BF296" s="39" t="str">
        <f t="shared" si="98"/>
        <v/>
      </c>
      <c r="BG296" s="39" t="str">
        <f t="shared" si="99"/>
        <v/>
      </c>
      <c r="BH296" s="315"/>
      <c r="BI296" s="315"/>
      <c r="BJ296" s="315"/>
      <c r="BK296" s="315"/>
      <c r="BL296" s="315"/>
      <c r="BM296" s="315"/>
      <c r="BN296" s="315"/>
      <c r="BO296" s="315"/>
      <c r="BP296" s="315"/>
      <c r="BQ296" s="315"/>
      <c r="BR296" s="315"/>
      <c r="BS296" s="315"/>
      <c r="BT296" s="315"/>
      <c r="BU296" s="315"/>
      <c r="BV296" s="315"/>
      <c r="BW296" s="315"/>
      <c r="BX296" s="315"/>
      <c r="BY296" s="315"/>
      <c r="BZ296" s="315"/>
      <c r="CA296" s="315"/>
      <c r="CB296" s="315"/>
      <c r="CC296" s="315"/>
      <c r="CD296" s="7"/>
    </row>
    <row r="297" spans="1:82" x14ac:dyDescent="0.25">
      <c r="A297" s="14"/>
      <c r="B297" s="460"/>
      <c r="C297" s="461"/>
      <c r="D297" s="461"/>
      <c r="E297" s="462"/>
      <c r="F297" s="463"/>
      <c r="G297" s="14"/>
      <c r="H297" s="106" t="str">
        <f t="shared" si="90"/>
        <v/>
      </c>
      <c r="I297" s="14"/>
      <c r="J297" s="39" t="str">
        <f t="shared" si="91"/>
        <v/>
      </c>
      <c r="K297" s="14"/>
      <c r="M297" s="106" t="str">
        <f t="shared" si="92"/>
        <v/>
      </c>
      <c r="O297" s="127" t="str">
        <f t="shared" si="93"/>
        <v/>
      </c>
      <c r="AC297" s="305" t="str">
        <f t="shared" si="94"/>
        <v/>
      </c>
      <c r="AD297" s="307" t="str">
        <f t="shared" si="95"/>
        <v/>
      </c>
      <c r="AF297" s="314">
        <f t="shared" si="96"/>
        <v>0</v>
      </c>
      <c r="AG297" s="315">
        <f t="shared" si="103"/>
        <v>0</v>
      </c>
      <c r="AH297" s="315">
        <f t="shared" si="103"/>
        <v>0</v>
      </c>
      <c r="AI297" s="315">
        <f t="shared" si="103"/>
        <v>0</v>
      </c>
      <c r="AJ297" s="315">
        <f t="shared" si="103"/>
        <v>0</v>
      </c>
      <c r="AK297" s="315">
        <f t="shared" si="103"/>
        <v>0</v>
      </c>
      <c r="AL297" s="315">
        <f t="shared" si="103"/>
        <v>0</v>
      </c>
      <c r="AM297" s="315">
        <f t="shared" si="103"/>
        <v>0</v>
      </c>
      <c r="AN297" s="315">
        <f t="shared" si="103"/>
        <v>0</v>
      </c>
      <c r="AO297" s="315">
        <f t="shared" si="103"/>
        <v>0</v>
      </c>
      <c r="AP297" s="315">
        <f t="shared" si="103"/>
        <v>0</v>
      </c>
      <c r="AQ297" s="315">
        <f t="shared" si="103"/>
        <v>0</v>
      </c>
      <c r="AR297" s="315">
        <f t="shared" si="102"/>
        <v>0</v>
      </c>
      <c r="AS297" s="315">
        <f t="shared" si="102"/>
        <v>0</v>
      </c>
      <c r="AT297" s="315">
        <f t="shared" si="102"/>
        <v>0</v>
      </c>
      <c r="AU297" s="315">
        <f t="shared" si="102"/>
        <v>0</v>
      </c>
      <c r="AV297" s="315">
        <f t="shared" si="102"/>
        <v>0</v>
      </c>
      <c r="AW297" s="315">
        <f t="shared" si="102"/>
        <v>0</v>
      </c>
      <c r="AX297" s="315">
        <f t="shared" si="102"/>
        <v>0</v>
      </c>
      <c r="AY297" s="315">
        <f t="shared" si="102"/>
        <v>0</v>
      </c>
      <c r="AZ297" s="315">
        <f t="shared" si="102"/>
        <v>0</v>
      </c>
      <c r="BA297" s="315">
        <f t="shared" si="102"/>
        <v>0</v>
      </c>
      <c r="BB297" s="315">
        <f t="shared" si="102"/>
        <v>0</v>
      </c>
      <c r="BC297" s="316">
        <f t="shared" si="102"/>
        <v>0</v>
      </c>
      <c r="BE297" s="39" t="str">
        <f t="shared" si="97"/>
        <v/>
      </c>
      <c r="BF297" s="39" t="str">
        <f t="shared" si="98"/>
        <v/>
      </c>
      <c r="BG297" s="39" t="str">
        <f t="shared" si="99"/>
        <v/>
      </c>
      <c r="BH297" s="315"/>
      <c r="BI297" s="315"/>
      <c r="BJ297" s="315"/>
      <c r="BK297" s="315"/>
      <c r="BL297" s="315"/>
      <c r="BM297" s="315"/>
      <c r="BN297" s="315"/>
      <c r="BO297" s="315"/>
      <c r="BP297" s="315"/>
      <c r="BQ297" s="315"/>
      <c r="BR297" s="315"/>
      <c r="BS297" s="315"/>
      <c r="BT297" s="315"/>
      <c r="BU297" s="315"/>
      <c r="BV297" s="315"/>
      <c r="BW297" s="315"/>
      <c r="BX297" s="315"/>
      <c r="BY297" s="315"/>
      <c r="BZ297" s="315"/>
      <c r="CA297" s="315"/>
      <c r="CB297" s="315"/>
      <c r="CC297" s="315"/>
      <c r="CD297" s="7"/>
    </row>
    <row r="298" spans="1:82" x14ac:dyDescent="0.25">
      <c r="A298" s="14"/>
      <c r="B298" s="460"/>
      <c r="C298" s="461"/>
      <c r="D298" s="461"/>
      <c r="E298" s="462"/>
      <c r="F298" s="463"/>
      <c r="G298" s="14"/>
      <c r="H298" s="106" t="str">
        <f t="shared" si="90"/>
        <v/>
      </c>
      <c r="I298" s="14"/>
      <c r="J298" s="39" t="str">
        <f t="shared" si="91"/>
        <v/>
      </c>
      <c r="K298" s="14"/>
      <c r="M298" s="106" t="str">
        <f t="shared" si="92"/>
        <v/>
      </c>
      <c r="O298" s="127" t="str">
        <f t="shared" si="93"/>
        <v/>
      </c>
      <c r="AC298" s="305" t="str">
        <f t="shared" si="94"/>
        <v/>
      </c>
      <c r="AD298" s="307" t="str">
        <f t="shared" si="95"/>
        <v/>
      </c>
      <c r="AF298" s="314">
        <f t="shared" si="96"/>
        <v>0</v>
      </c>
      <c r="AG298" s="315">
        <f t="shared" si="103"/>
        <v>0</v>
      </c>
      <c r="AH298" s="315">
        <f t="shared" si="103"/>
        <v>0</v>
      </c>
      <c r="AI298" s="315">
        <f t="shared" si="103"/>
        <v>0</v>
      </c>
      <c r="AJ298" s="315">
        <f t="shared" si="103"/>
        <v>0</v>
      </c>
      <c r="AK298" s="315">
        <f t="shared" si="103"/>
        <v>0</v>
      </c>
      <c r="AL298" s="315">
        <f t="shared" si="103"/>
        <v>0</v>
      </c>
      <c r="AM298" s="315">
        <f t="shared" si="103"/>
        <v>0</v>
      </c>
      <c r="AN298" s="315">
        <f t="shared" si="103"/>
        <v>0</v>
      </c>
      <c r="AO298" s="315">
        <f t="shared" si="103"/>
        <v>0</v>
      </c>
      <c r="AP298" s="315">
        <f t="shared" si="103"/>
        <v>0</v>
      </c>
      <c r="AQ298" s="315">
        <f t="shared" si="103"/>
        <v>0</v>
      </c>
      <c r="AR298" s="315">
        <f t="shared" si="102"/>
        <v>0</v>
      </c>
      <c r="AS298" s="315">
        <f t="shared" si="102"/>
        <v>0</v>
      </c>
      <c r="AT298" s="315">
        <f t="shared" si="102"/>
        <v>0</v>
      </c>
      <c r="AU298" s="315">
        <f t="shared" si="102"/>
        <v>0</v>
      </c>
      <c r="AV298" s="315">
        <f t="shared" si="102"/>
        <v>0</v>
      </c>
      <c r="AW298" s="315">
        <f t="shared" si="102"/>
        <v>0</v>
      </c>
      <c r="AX298" s="315">
        <f t="shared" si="102"/>
        <v>0</v>
      </c>
      <c r="AY298" s="315">
        <f t="shared" si="102"/>
        <v>0</v>
      </c>
      <c r="AZ298" s="315">
        <f t="shared" si="102"/>
        <v>0</v>
      </c>
      <c r="BA298" s="315">
        <f t="shared" si="102"/>
        <v>0</v>
      </c>
      <c r="BB298" s="315">
        <f t="shared" si="102"/>
        <v>0</v>
      </c>
      <c r="BC298" s="316">
        <f t="shared" si="102"/>
        <v>0</v>
      </c>
      <c r="BE298" s="39" t="str">
        <f t="shared" si="97"/>
        <v/>
      </c>
      <c r="BF298" s="39" t="str">
        <f t="shared" si="98"/>
        <v/>
      </c>
      <c r="BG298" s="39" t="str">
        <f t="shared" si="99"/>
        <v/>
      </c>
      <c r="BH298" s="315"/>
      <c r="BI298" s="315"/>
      <c r="BJ298" s="315"/>
      <c r="BK298" s="315"/>
      <c r="BL298" s="315"/>
      <c r="BM298" s="315"/>
      <c r="BN298" s="315"/>
      <c r="BO298" s="315"/>
      <c r="BP298" s="315"/>
      <c r="BQ298" s="315"/>
      <c r="BR298" s="315"/>
      <c r="BS298" s="315"/>
      <c r="BT298" s="315"/>
      <c r="BU298" s="315"/>
      <c r="BV298" s="315"/>
      <c r="BW298" s="315"/>
      <c r="BX298" s="315"/>
      <c r="BY298" s="315"/>
      <c r="BZ298" s="315"/>
      <c r="CA298" s="315"/>
      <c r="CB298" s="315"/>
      <c r="CC298" s="315"/>
      <c r="CD298" s="7"/>
    </row>
    <row r="299" spans="1:82" x14ac:dyDescent="0.25">
      <c r="A299" s="14"/>
      <c r="B299" s="460"/>
      <c r="C299" s="461"/>
      <c r="D299" s="461"/>
      <c r="E299" s="462"/>
      <c r="F299" s="463"/>
      <c r="G299" s="14"/>
      <c r="H299" s="106" t="str">
        <f t="shared" si="90"/>
        <v/>
      </c>
      <c r="I299" s="14"/>
      <c r="J299" s="39" t="str">
        <f t="shared" si="91"/>
        <v/>
      </c>
      <c r="K299" s="14"/>
      <c r="M299" s="106" t="str">
        <f t="shared" si="92"/>
        <v/>
      </c>
      <c r="O299" s="127" t="str">
        <f t="shared" si="93"/>
        <v/>
      </c>
      <c r="AC299" s="305" t="str">
        <f t="shared" si="94"/>
        <v/>
      </c>
      <c r="AD299" s="307" t="str">
        <f t="shared" si="95"/>
        <v/>
      </c>
      <c r="AF299" s="314">
        <f t="shared" si="96"/>
        <v>0</v>
      </c>
      <c r="AG299" s="315">
        <f t="shared" si="103"/>
        <v>0</v>
      </c>
      <c r="AH299" s="315">
        <f t="shared" si="103"/>
        <v>0</v>
      </c>
      <c r="AI299" s="315">
        <f t="shared" si="103"/>
        <v>0</v>
      </c>
      <c r="AJ299" s="315">
        <f t="shared" si="103"/>
        <v>0</v>
      </c>
      <c r="AK299" s="315">
        <f t="shared" si="103"/>
        <v>0</v>
      </c>
      <c r="AL299" s="315">
        <f t="shared" si="103"/>
        <v>0</v>
      </c>
      <c r="AM299" s="315">
        <f t="shared" si="103"/>
        <v>0</v>
      </c>
      <c r="AN299" s="315">
        <f t="shared" si="103"/>
        <v>0</v>
      </c>
      <c r="AO299" s="315">
        <f t="shared" si="103"/>
        <v>0</v>
      </c>
      <c r="AP299" s="315">
        <f t="shared" si="103"/>
        <v>0</v>
      </c>
      <c r="AQ299" s="315">
        <f t="shared" si="103"/>
        <v>0</v>
      </c>
      <c r="AR299" s="315">
        <f t="shared" si="103"/>
        <v>0</v>
      </c>
      <c r="AS299" s="315">
        <f t="shared" si="103"/>
        <v>0</v>
      </c>
      <c r="AT299" s="315">
        <f t="shared" si="103"/>
        <v>0</v>
      </c>
      <c r="AU299" s="315">
        <f t="shared" si="103"/>
        <v>0</v>
      </c>
      <c r="AV299" s="315">
        <f t="shared" si="103"/>
        <v>0</v>
      </c>
      <c r="AW299" s="315">
        <f t="shared" ref="AW299:BC314" si="104">IF(AND(AW$9&gt;=$AC299, AW$10&lt;=$AD299), IF($F299=$M$3, $AD$5, IF($J299="", $AD$4, $J299)), 0)</f>
        <v>0</v>
      </c>
      <c r="AX299" s="315">
        <f t="shared" si="104"/>
        <v>0</v>
      </c>
      <c r="AY299" s="315">
        <f t="shared" si="104"/>
        <v>0</v>
      </c>
      <c r="AZ299" s="315">
        <f t="shared" si="104"/>
        <v>0</v>
      </c>
      <c r="BA299" s="315">
        <f t="shared" si="104"/>
        <v>0</v>
      </c>
      <c r="BB299" s="315">
        <f t="shared" si="104"/>
        <v>0</v>
      </c>
      <c r="BC299" s="316">
        <f t="shared" si="104"/>
        <v>0</v>
      </c>
      <c r="BE299" s="39" t="str">
        <f t="shared" si="97"/>
        <v/>
      </c>
      <c r="BF299" s="39" t="str">
        <f t="shared" si="98"/>
        <v/>
      </c>
      <c r="BG299" s="39" t="str">
        <f t="shared" si="99"/>
        <v/>
      </c>
      <c r="BH299" s="315"/>
      <c r="BI299" s="315"/>
      <c r="BJ299" s="315"/>
      <c r="BK299" s="315"/>
      <c r="BL299" s="315"/>
      <c r="BM299" s="315"/>
      <c r="BN299" s="315"/>
      <c r="BO299" s="315"/>
      <c r="BP299" s="315"/>
      <c r="BQ299" s="315"/>
      <c r="BR299" s="315"/>
      <c r="BS299" s="315"/>
      <c r="BT299" s="315"/>
      <c r="BU299" s="315"/>
      <c r="BV299" s="315"/>
      <c r="BW299" s="315"/>
      <c r="BX299" s="315"/>
      <c r="BY299" s="315"/>
      <c r="BZ299" s="315"/>
      <c r="CA299" s="315"/>
      <c r="CB299" s="315"/>
      <c r="CC299" s="315"/>
      <c r="CD299" s="7"/>
    </row>
    <row r="300" spans="1:82" x14ac:dyDescent="0.25">
      <c r="A300" s="14"/>
      <c r="B300" s="460"/>
      <c r="C300" s="461"/>
      <c r="D300" s="461"/>
      <c r="E300" s="462"/>
      <c r="F300" s="463"/>
      <c r="G300" s="14"/>
      <c r="H300" s="106" t="str">
        <f t="shared" si="90"/>
        <v/>
      </c>
      <c r="I300" s="14"/>
      <c r="J300" s="39" t="str">
        <f t="shared" si="91"/>
        <v/>
      </c>
      <c r="K300" s="14"/>
      <c r="M300" s="106" t="str">
        <f t="shared" si="92"/>
        <v/>
      </c>
      <c r="O300" s="127" t="str">
        <f t="shared" si="93"/>
        <v/>
      </c>
      <c r="AC300" s="305" t="str">
        <f t="shared" si="94"/>
        <v/>
      </c>
      <c r="AD300" s="307" t="str">
        <f t="shared" si="95"/>
        <v/>
      </c>
      <c r="AF300" s="314">
        <f t="shared" si="96"/>
        <v>0</v>
      </c>
      <c r="AG300" s="315">
        <f t="shared" ref="AG300:AV315" si="105">IF(AND(AG$9&gt;=$AC300, AG$10&lt;=$AD300), IF($F300=$M$3, $AD$5, IF($J300="", $AD$4, $J300)), 0)</f>
        <v>0</v>
      </c>
      <c r="AH300" s="315">
        <f t="shared" si="105"/>
        <v>0</v>
      </c>
      <c r="AI300" s="315">
        <f t="shared" si="105"/>
        <v>0</v>
      </c>
      <c r="AJ300" s="315">
        <f t="shared" si="105"/>
        <v>0</v>
      </c>
      <c r="AK300" s="315">
        <f t="shared" si="105"/>
        <v>0</v>
      </c>
      <c r="AL300" s="315">
        <f t="shared" si="105"/>
        <v>0</v>
      </c>
      <c r="AM300" s="315">
        <f t="shared" si="105"/>
        <v>0</v>
      </c>
      <c r="AN300" s="315">
        <f t="shared" si="105"/>
        <v>0</v>
      </c>
      <c r="AO300" s="315">
        <f t="shared" si="105"/>
        <v>0</v>
      </c>
      <c r="AP300" s="315">
        <f t="shared" si="105"/>
        <v>0</v>
      </c>
      <c r="AQ300" s="315">
        <f t="shared" si="105"/>
        <v>0</v>
      </c>
      <c r="AR300" s="315">
        <f t="shared" si="105"/>
        <v>0</v>
      </c>
      <c r="AS300" s="315">
        <f t="shared" si="105"/>
        <v>0</v>
      </c>
      <c r="AT300" s="315">
        <f t="shared" si="105"/>
        <v>0</v>
      </c>
      <c r="AU300" s="315">
        <f t="shared" si="105"/>
        <v>0</v>
      </c>
      <c r="AV300" s="315">
        <f t="shared" si="105"/>
        <v>0</v>
      </c>
      <c r="AW300" s="315">
        <f t="shared" si="104"/>
        <v>0</v>
      </c>
      <c r="AX300" s="315">
        <f t="shared" si="104"/>
        <v>0</v>
      </c>
      <c r="AY300" s="315">
        <f t="shared" si="104"/>
        <v>0</v>
      </c>
      <c r="AZ300" s="315">
        <f t="shared" si="104"/>
        <v>0</v>
      </c>
      <c r="BA300" s="315">
        <f t="shared" si="104"/>
        <v>0</v>
      </c>
      <c r="BB300" s="315">
        <f t="shared" si="104"/>
        <v>0</v>
      </c>
      <c r="BC300" s="316">
        <f t="shared" si="104"/>
        <v>0</v>
      </c>
      <c r="BE300" s="39" t="str">
        <f t="shared" si="97"/>
        <v/>
      </c>
      <c r="BF300" s="39" t="str">
        <f t="shared" si="98"/>
        <v/>
      </c>
      <c r="BG300" s="39" t="str">
        <f t="shared" si="99"/>
        <v/>
      </c>
      <c r="BH300" s="315"/>
      <c r="BI300" s="315"/>
      <c r="BJ300" s="315"/>
      <c r="BK300" s="315"/>
      <c r="BL300" s="315"/>
      <c r="BM300" s="315"/>
      <c r="BN300" s="315"/>
      <c r="BO300" s="315"/>
      <c r="BP300" s="315"/>
      <c r="BQ300" s="315"/>
      <c r="BR300" s="315"/>
      <c r="BS300" s="315"/>
      <c r="BT300" s="315"/>
      <c r="BU300" s="315"/>
      <c r="BV300" s="315"/>
      <c r="BW300" s="315"/>
      <c r="BX300" s="315"/>
      <c r="BY300" s="315"/>
      <c r="BZ300" s="315"/>
      <c r="CA300" s="315"/>
      <c r="CB300" s="315"/>
      <c r="CC300" s="315"/>
      <c r="CD300" s="7"/>
    </row>
    <row r="301" spans="1:82" x14ac:dyDescent="0.25">
      <c r="A301" s="14"/>
      <c r="B301" s="460"/>
      <c r="C301" s="461"/>
      <c r="D301" s="461"/>
      <c r="E301" s="462"/>
      <c r="F301" s="463"/>
      <c r="G301" s="14"/>
      <c r="H301" s="106" t="str">
        <f t="shared" si="90"/>
        <v/>
      </c>
      <c r="I301" s="14"/>
      <c r="J301" s="39" t="str">
        <f t="shared" si="91"/>
        <v/>
      </c>
      <c r="K301" s="14"/>
      <c r="M301" s="106" t="str">
        <f t="shared" si="92"/>
        <v/>
      </c>
      <c r="O301" s="127" t="str">
        <f t="shared" si="93"/>
        <v/>
      </c>
      <c r="AC301" s="305" t="str">
        <f t="shared" si="94"/>
        <v/>
      </c>
      <c r="AD301" s="307" t="str">
        <f t="shared" si="95"/>
        <v/>
      </c>
      <c r="AF301" s="314">
        <f t="shared" si="96"/>
        <v>0</v>
      </c>
      <c r="AG301" s="315">
        <f t="shared" si="105"/>
        <v>0</v>
      </c>
      <c r="AH301" s="315">
        <f t="shared" si="105"/>
        <v>0</v>
      </c>
      <c r="AI301" s="315">
        <f t="shared" si="105"/>
        <v>0</v>
      </c>
      <c r="AJ301" s="315">
        <f t="shared" si="105"/>
        <v>0</v>
      </c>
      <c r="AK301" s="315">
        <f t="shared" si="105"/>
        <v>0</v>
      </c>
      <c r="AL301" s="315">
        <f t="shared" si="105"/>
        <v>0</v>
      </c>
      <c r="AM301" s="315">
        <f t="shared" si="105"/>
        <v>0</v>
      </c>
      <c r="AN301" s="315">
        <f t="shared" si="105"/>
        <v>0</v>
      </c>
      <c r="AO301" s="315">
        <f t="shared" si="105"/>
        <v>0</v>
      </c>
      <c r="AP301" s="315">
        <f t="shared" si="105"/>
        <v>0</v>
      </c>
      <c r="AQ301" s="315">
        <f t="shared" si="105"/>
        <v>0</v>
      </c>
      <c r="AR301" s="315">
        <f t="shared" si="105"/>
        <v>0</v>
      </c>
      <c r="AS301" s="315">
        <f t="shared" si="105"/>
        <v>0</v>
      </c>
      <c r="AT301" s="315">
        <f t="shared" si="105"/>
        <v>0</v>
      </c>
      <c r="AU301" s="315">
        <f t="shared" si="105"/>
        <v>0</v>
      </c>
      <c r="AV301" s="315">
        <f t="shared" si="105"/>
        <v>0</v>
      </c>
      <c r="AW301" s="315">
        <f t="shared" si="104"/>
        <v>0</v>
      </c>
      <c r="AX301" s="315">
        <f t="shared" si="104"/>
        <v>0</v>
      </c>
      <c r="AY301" s="315">
        <f t="shared" si="104"/>
        <v>0</v>
      </c>
      <c r="AZ301" s="315">
        <f t="shared" si="104"/>
        <v>0</v>
      </c>
      <c r="BA301" s="315">
        <f t="shared" si="104"/>
        <v>0</v>
      </c>
      <c r="BB301" s="315">
        <f t="shared" si="104"/>
        <v>0</v>
      </c>
      <c r="BC301" s="316">
        <f t="shared" si="104"/>
        <v>0</v>
      </c>
      <c r="BE301" s="39" t="str">
        <f t="shared" si="97"/>
        <v/>
      </c>
      <c r="BF301" s="39" t="str">
        <f t="shared" si="98"/>
        <v/>
      </c>
      <c r="BG301" s="39" t="str">
        <f t="shared" si="99"/>
        <v/>
      </c>
      <c r="BH301" s="315"/>
      <c r="BI301" s="315"/>
      <c r="BJ301" s="315"/>
      <c r="BK301" s="315"/>
      <c r="BL301" s="315"/>
      <c r="BM301" s="315"/>
      <c r="BN301" s="315"/>
      <c r="BO301" s="315"/>
      <c r="BP301" s="315"/>
      <c r="BQ301" s="315"/>
      <c r="BR301" s="315"/>
      <c r="BS301" s="315"/>
      <c r="BT301" s="315"/>
      <c r="BU301" s="315"/>
      <c r="BV301" s="315"/>
      <c r="BW301" s="315"/>
      <c r="BX301" s="315"/>
      <c r="BY301" s="315"/>
      <c r="BZ301" s="315"/>
      <c r="CA301" s="315"/>
      <c r="CB301" s="315"/>
      <c r="CC301" s="315"/>
      <c r="CD301" s="7"/>
    </row>
    <row r="302" spans="1:82" x14ac:dyDescent="0.25">
      <c r="A302" s="14"/>
      <c r="B302" s="460"/>
      <c r="C302" s="461"/>
      <c r="D302" s="461"/>
      <c r="E302" s="462"/>
      <c r="F302" s="463"/>
      <c r="G302" s="14"/>
      <c r="H302" s="106" t="str">
        <f t="shared" si="90"/>
        <v/>
      </c>
      <c r="I302" s="14"/>
      <c r="J302" s="39" t="str">
        <f t="shared" si="91"/>
        <v/>
      </c>
      <c r="K302" s="14"/>
      <c r="M302" s="106" t="str">
        <f t="shared" si="92"/>
        <v/>
      </c>
      <c r="O302" s="127" t="str">
        <f t="shared" si="93"/>
        <v/>
      </c>
      <c r="AC302" s="305" t="str">
        <f t="shared" si="94"/>
        <v/>
      </c>
      <c r="AD302" s="307" t="str">
        <f t="shared" si="95"/>
        <v/>
      </c>
      <c r="AF302" s="314">
        <f t="shared" si="96"/>
        <v>0</v>
      </c>
      <c r="AG302" s="315">
        <f t="shared" si="105"/>
        <v>0</v>
      </c>
      <c r="AH302" s="315">
        <f t="shared" si="105"/>
        <v>0</v>
      </c>
      <c r="AI302" s="315">
        <f t="shared" si="105"/>
        <v>0</v>
      </c>
      <c r="AJ302" s="315">
        <f t="shared" si="105"/>
        <v>0</v>
      </c>
      <c r="AK302" s="315">
        <f t="shared" si="105"/>
        <v>0</v>
      </c>
      <c r="AL302" s="315">
        <f t="shared" si="105"/>
        <v>0</v>
      </c>
      <c r="AM302" s="315">
        <f t="shared" si="105"/>
        <v>0</v>
      </c>
      <c r="AN302" s="315">
        <f t="shared" si="105"/>
        <v>0</v>
      </c>
      <c r="AO302" s="315">
        <f t="shared" si="105"/>
        <v>0</v>
      </c>
      <c r="AP302" s="315">
        <f t="shared" si="105"/>
        <v>0</v>
      </c>
      <c r="AQ302" s="315">
        <f t="shared" si="105"/>
        <v>0</v>
      </c>
      <c r="AR302" s="315">
        <f t="shared" si="105"/>
        <v>0</v>
      </c>
      <c r="AS302" s="315">
        <f t="shared" si="105"/>
        <v>0</v>
      </c>
      <c r="AT302" s="315">
        <f t="shared" si="105"/>
        <v>0</v>
      </c>
      <c r="AU302" s="315">
        <f t="shared" si="105"/>
        <v>0</v>
      </c>
      <c r="AV302" s="315">
        <f t="shared" si="105"/>
        <v>0</v>
      </c>
      <c r="AW302" s="315">
        <f t="shared" si="104"/>
        <v>0</v>
      </c>
      <c r="AX302" s="315">
        <f t="shared" si="104"/>
        <v>0</v>
      </c>
      <c r="AY302" s="315">
        <f t="shared" si="104"/>
        <v>0</v>
      </c>
      <c r="AZ302" s="315">
        <f t="shared" si="104"/>
        <v>0</v>
      </c>
      <c r="BA302" s="315">
        <f t="shared" si="104"/>
        <v>0</v>
      </c>
      <c r="BB302" s="315">
        <f t="shared" si="104"/>
        <v>0</v>
      </c>
      <c r="BC302" s="316">
        <f t="shared" si="104"/>
        <v>0</v>
      </c>
      <c r="BE302" s="39" t="str">
        <f t="shared" si="97"/>
        <v/>
      </c>
      <c r="BF302" s="39" t="str">
        <f t="shared" si="98"/>
        <v/>
      </c>
      <c r="BG302" s="39" t="str">
        <f t="shared" si="99"/>
        <v/>
      </c>
      <c r="BH302" s="315"/>
      <c r="BI302" s="315"/>
      <c r="BJ302" s="315"/>
      <c r="BK302" s="315"/>
      <c r="BL302" s="315"/>
      <c r="BM302" s="315"/>
      <c r="BN302" s="315"/>
      <c r="BO302" s="315"/>
      <c r="BP302" s="315"/>
      <c r="BQ302" s="315"/>
      <c r="BR302" s="315"/>
      <c r="BS302" s="315"/>
      <c r="BT302" s="315"/>
      <c r="BU302" s="315"/>
      <c r="BV302" s="315"/>
      <c r="BW302" s="315"/>
      <c r="BX302" s="315"/>
      <c r="BY302" s="315"/>
      <c r="BZ302" s="315"/>
      <c r="CA302" s="315"/>
      <c r="CB302" s="315"/>
      <c r="CC302" s="315"/>
      <c r="CD302" s="7"/>
    </row>
    <row r="303" spans="1:82" x14ac:dyDescent="0.25">
      <c r="A303" s="14"/>
      <c r="B303" s="460"/>
      <c r="C303" s="461"/>
      <c r="D303" s="461"/>
      <c r="E303" s="462"/>
      <c r="F303" s="463"/>
      <c r="G303" s="14"/>
      <c r="H303" s="106" t="str">
        <f t="shared" si="90"/>
        <v/>
      </c>
      <c r="I303" s="14"/>
      <c r="J303" s="39" t="str">
        <f t="shared" si="91"/>
        <v/>
      </c>
      <c r="K303" s="14"/>
      <c r="M303" s="106" t="str">
        <f t="shared" si="92"/>
        <v/>
      </c>
      <c r="O303" s="127" t="str">
        <f t="shared" si="93"/>
        <v/>
      </c>
      <c r="AC303" s="305" t="str">
        <f t="shared" si="94"/>
        <v/>
      </c>
      <c r="AD303" s="307" t="str">
        <f t="shared" si="95"/>
        <v/>
      </c>
      <c r="AF303" s="314">
        <f t="shared" si="96"/>
        <v>0</v>
      </c>
      <c r="AG303" s="315">
        <f t="shared" si="105"/>
        <v>0</v>
      </c>
      <c r="AH303" s="315">
        <f t="shared" si="105"/>
        <v>0</v>
      </c>
      <c r="AI303" s="315">
        <f t="shared" si="105"/>
        <v>0</v>
      </c>
      <c r="AJ303" s="315">
        <f t="shared" si="105"/>
        <v>0</v>
      </c>
      <c r="AK303" s="315">
        <f t="shared" si="105"/>
        <v>0</v>
      </c>
      <c r="AL303" s="315">
        <f t="shared" si="105"/>
        <v>0</v>
      </c>
      <c r="AM303" s="315">
        <f t="shared" si="105"/>
        <v>0</v>
      </c>
      <c r="AN303" s="315">
        <f t="shared" si="105"/>
        <v>0</v>
      </c>
      <c r="AO303" s="315">
        <f t="shared" si="105"/>
        <v>0</v>
      </c>
      <c r="AP303" s="315">
        <f t="shared" si="105"/>
        <v>0</v>
      </c>
      <c r="AQ303" s="315">
        <f t="shared" si="105"/>
        <v>0</v>
      </c>
      <c r="AR303" s="315">
        <f t="shared" si="105"/>
        <v>0</v>
      </c>
      <c r="AS303" s="315">
        <f t="shared" si="105"/>
        <v>0</v>
      </c>
      <c r="AT303" s="315">
        <f t="shared" si="105"/>
        <v>0</v>
      </c>
      <c r="AU303" s="315">
        <f t="shared" si="105"/>
        <v>0</v>
      </c>
      <c r="AV303" s="315">
        <f t="shared" si="105"/>
        <v>0</v>
      </c>
      <c r="AW303" s="315">
        <f t="shared" si="104"/>
        <v>0</v>
      </c>
      <c r="AX303" s="315">
        <f t="shared" si="104"/>
        <v>0</v>
      </c>
      <c r="AY303" s="315">
        <f t="shared" si="104"/>
        <v>0</v>
      </c>
      <c r="AZ303" s="315">
        <f t="shared" si="104"/>
        <v>0</v>
      </c>
      <c r="BA303" s="315">
        <f t="shared" si="104"/>
        <v>0</v>
      </c>
      <c r="BB303" s="315">
        <f t="shared" si="104"/>
        <v>0</v>
      </c>
      <c r="BC303" s="316">
        <f t="shared" si="104"/>
        <v>0</v>
      </c>
      <c r="BE303" s="39" t="str">
        <f t="shared" si="97"/>
        <v/>
      </c>
      <c r="BF303" s="39" t="str">
        <f t="shared" si="98"/>
        <v/>
      </c>
      <c r="BG303" s="39" t="str">
        <f t="shared" si="99"/>
        <v/>
      </c>
      <c r="BH303" s="315"/>
      <c r="BI303" s="315"/>
      <c r="BJ303" s="315"/>
      <c r="BK303" s="315"/>
      <c r="BL303" s="315"/>
      <c r="BM303" s="315"/>
      <c r="BN303" s="315"/>
      <c r="BO303" s="315"/>
      <c r="BP303" s="315"/>
      <c r="BQ303" s="315"/>
      <c r="BR303" s="315"/>
      <c r="BS303" s="315"/>
      <c r="BT303" s="315"/>
      <c r="BU303" s="315"/>
      <c r="BV303" s="315"/>
      <c r="BW303" s="315"/>
      <c r="BX303" s="315"/>
      <c r="BY303" s="315"/>
      <c r="BZ303" s="315"/>
      <c r="CA303" s="315"/>
      <c r="CB303" s="315"/>
      <c r="CC303" s="315"/>
      <c r="CD303" s="7"/>
    </row>
    <row r="304" spans="1:82" x14ac:dyDescent="0.25">
      <c r="A304" s="14"/>
      <c r="B304" s="460"/>
      <c r="C304" s="461"/>
      <c r="D304" s="461"/>
      <c r="E304" s="462"/>
      <c r="F304" s="463"/>
      <c r="G304" s="14"/>
      <c r="H304" s="106" t="str">
        <f t="shared" si="90"/>
        <v/>
      </c>
      <c r="I304" s="14"/>
      <c r="J304" s="39" t="str">
        <f t="shared" si="91"/>
        <v/>
      </c>
      <c r="K304" s="14"/>
      <c r="M304" s="106" t="str">
        <f t="shared" si="92"/>
        <v/>
      </c>
      <c r="O304" s="127" t="str">
        <f t="shared" si="93"/>
        <v/>
      </c>
      <c r="AC304" s="305" t="str">
        <f t="shared" si="94"/>
        <v/>
      </c>
      <c r="AD304" s="307" t="str">
        <f t="shared" si="95"/>
        <v/>
      </c>
      <c r="AF304" s="314">
        <f t="shared" si="96"/>
        <v>0</v>
      </c>
      <c r="AG304" s="315">
        <f t="shared" si="105"/>
        <v>0</v>
      </c>
      <c r="AH304" s="315">
        <f t="shared" si="105"/>
        <v>0</v>
      </c>
      <c r="AI304" s="315">
        <f t="shared" si="105"/>
        <v>0</v>
      </c>
      <c r="AJ304" s="315">
        <f t="shared" si="105"/>
        <v>0</v>
      </c>
      <c r="AK304" s="315">
        <f t="shared" si="105"/>
        <v>0</v>
      </c>
      <c r="AL304" s="315">
        <f t="shared" si="105"/>
        <v>0</v>
      </c>
      <c r="AM304" s="315">
        <f t="shared" si="105"/>
        <v>0</v>
      </c>
      <c r="AN304" s="315">
        <f t="shared" si="105"/>
        <v>0</v>
      </c>
      <c r="AO304" s="315">
        <f t="shared" si="105"/>
        <v>0</v>
      </c>
      <c r="AP304" s="315">
        <f t="shared" si="105"/>
        <v>0</v>
      </c>
      <c r="AQ304" s="315">
        <f t="shared" si="105"/>
        <v>0</v>
      </c>
      <c r="AR304" s="315">
        <f t="shared" si="105"/>
        <v>0</v>
      </c>
      <c r="AS304" s="315">
        <f t="shared" si="105"/>
        <v>0</v>
      </c>
      <c r="AT304" s="315">
        <f t="shared" si="105"/>
        <v>0</v>
      </c>
      <c r="AU304" s="315">
        <f t="shared" si="105"/>
        <v>0</v>
      </c>
      <c r="AV304" s="315">
        <f t="shared" si="105"/>
        <v>0</v>
      </c>
      <c r="AW304" s="315">
        <f t="shared" si="104"/>
        <v>0</v>
      </c>
      <c r="AX304" s="315">
        <f t="shared" si="104"/>
        <v>0</v>
      </c>
      <c r="AY304" s="315">
        <f t="shared" si="104"/>
        <v>0</v>
      </c>
      <c r="AZ304" s="315">
        <f t="shared" si="104"/>
        <v>0</v>
      </c>
      <c r="BA304" s="315">
        <f t="shared" si="104"/>
        <v>0</v>
      </c>
      <c r="BB304" s="315">
        <f t="shared" si="104"/>
        <v>0</v>
      </c>
      <c r="BC304" s="316">
        <f t="shared" si="104"/>
        <v>0</v>
      </c>
      <c r="BE304" s="39" t="str">
        <f t="shared" si="97"/>
        <v/>
      </c>
      <c r="BF304" s="39" t="str">
        <f t="shared" si="98"/>
        <v/>
      </c>
      <c r="BG304" s="39" t="str">
        <f t="shared" si="99"/>
        <v/>
      </c>
      <c r="BH304" s="315"/>
      <c r="BI304" s="315"/>
      <c r="BJ304" s="315"/>
      <c r="BK304" s="315"/>
      <c r="BL304" s="315"/>
      <c r="BM304" s="315"/>
      <c r="BN304" s="315"/>
      <c r="BO304" s="315"/>
      <c r="BP304" s="315"/>
      <c r="BQ304" s="315"/>
      <c r="BR304" s="315"/>
      <c r="BS304" s="315"/>
      <c r="BT304" s="315"/>
      <c r="BU304" s="315"/>
      <c r="BV304" s="315"/>
      <c r="BW304" s="315"/>
      <c r="BX304" s="315"/>
      <c r="BY304" s="315"/>
      <c r="BZ304" s="315"/>
      <c r="CA304" s="315"/>
      <c r="CB304" s="315"/>
      <c r="CC304" s="315"/>
      <c r="CD304" s="7"/>
    </row>
    <row r="305" spans="1:82" x14ac:dyDescent="0.25">
      <c r="A305" s="14"/>
      <c r="B305" s="460"/>
      <c r="C305" s="461"/>
      <c r="D305" s="461"/>
      <c r="E305" s="462"/>
      <c r="F305" s="463"/>
      <c r="G305" s="14"/>
      <c r="H305" s="106" t="str">
        <f t="shared" si="90"/>
        <v/>
      </c>
      <c r="I305" s="14"/>
      <c r="J305" s="39" t="str">
        <f t="shared" si="91"/>
        <v/>
      </c>
      <c r="K305" s="14"/>
      <c r="M305" s="106" t="str">
        <f t="shared" si="92"/>
        <v/>
      </c>
      <c r="O305" s="127" t="str">
        <f t="shared" si="93"/>
        <v/>
      </c>
      <c r="AC305" s="305" t="str">
        <f t="shared" si="94"/>
        <v/>
      </c>
      <c r="AD305" s="307" t="str">
        <f t="shared" si="95"/>
        <v/>
      </c>
      <c r="AF305" s="314">
        <f t="shared" si="96"/>
        <v>0</v>
      </c>
      <c r="AG305" s="315">
        <f t="shared" si="105"/>
        <v>0</v>
      </c>
      <c r="AH305" s="315">
        <f t="shared" si="105"/>
        <v>0</v>
      </c>
      <c r="AI305" s="315">
        <f t="shared" si="105"/>
        <v>0</v>
      </c>
      <c r="AJ305" s="315">
        <f t="shared" si="105"/>
        <v>0</v>
      </c>
      <c r="AK305" s="315">
        <f t="shared" si="105"/>
        <v>0</v>
      </c>
      <c r="AL305" s="315">
        <f t="shared" si="105"/>
        <v>0</v>
      </c>
      <c r="AM305" s="315">
        <f t="shared" si="105"/>
        <v>0</v>
      </c>
      <c r="AN305" s="315">
        <f t="shared" si="105"/>
        <v>0</v>
      </c>
      <c r="AO305" s="315">
        <f t="shared" si="105"/>
        <v>0</v>
      </c>
      <c r="AP305" s="315">
        <f t="shared" si="105"/>
        <v>0</v>
      </c>
      <c r="AQ305" s="315">
        <f t="shared" si="105"/>
        <v>0</v>
      </c>
      <c r="AR305" s="315">
        <f t="shared" si="105"/>
        <v>0</v>
      </c>
      <c r="AS305" s="315">
        <f t="shared" si="105"/>
        <v>0</v>
      </c>
      <c r="AT305" s="315">
        <f t="shared" si="105"/>
        <v>0</v>
      </c>
      <c r="AU305" s="315">
        <f t="shared" si="105"/>
        <v>0</v>
      </c>
      <c r="AV305" s="315">
        <f t="shared" si="105"/>
        <v>0</v>
      </c>
      <c r="AW305" s="315">
        <f t="shared" si="104"/>
        <v>0</v>
      </c>
      <c r="AX305" s="315">
        <f t="shared" si="104"/>
        <v>0</v>
      </c>
      <c r="AY305" s="315">
        <f t="shared" si="104"/>
        <v>0</v>
      </c>
      <c r="AZ305" s="315">
        <f t="shared" si="104"/>
        <v>0</v>
      </c>
      <c r="BA305" s="315">
        <f t="shared" si="104"/>
        <v>0</v>
      </c>
      <c r="BB305" s="315">
        <f t="shared" si="104"/>
        <v>0</v>
      </c>
      <c r="BC305" s="316">
        <f t="shared" si="104"/>
        <v>0</v>
      </c>
      <c r="BE305" s="39" t="str">
        <f t="shared" si="97"/>
        <v/>
      </c>
      <c r="BF305" s="39" t="str">
        <f t="shared" si="98"/>
        <v/>
      </c>
      <c r="BG305" s="39" t="str">
        <f t="shared" si="99"/>
        <v/>
      </c>
      <c r="BH305" s="315"/>
      <c r="BI305" s="315"/>
      <c r="BJ305" s="315"/>
      <c r="BK305" s="315"/>
      <c r="BL305" s="315"/>
      <c r="BM305" s="315"/>
      <c r="BN305" s="315"/>
      <c r="BO305" s="315"/>
      <c r="BP305" s="315"/>
      <c r="BQ305" s="315"/>
      <c r="BR305" s="315"/>
      <c r="BS305" s="315"/>
      <c r="BT305" s="315"/>
      <c r="BU305" s="315"/>
      <c r="BV305" s="315"/>
      <c r="BW305" s="315"/>
      <c r="BX305" s="315"/>
      <c r="BY305" s="315"/>
      <c r="BZ305" s="315"/>
      <c r="CA305" s="315"/>
      <c r="CB305" s="315"/>
      <c r="CC305" s="315"/>
      <c r="CD305" s="7"/>
    </row>
    <row r="306" spans="1:82" x14ac:dyDescent="0.25">
      <c r="A306" s="14"/>
      <c r="B306" s="460"/>
      <c r="C306" s="461"/>
      <c r="D306" s="461"/>
      <c r="E306" s="462"/>
      <c r="F306" s="463"/>
      <c r="G306" s="14"/>
      <c r="H306" s="106" t="str">
        <f t="shared" si="90"/>
        <v/>
      </c>
      <c r="I306" s="14"/>
      <c r="J306" s="39" t="str">
        <f t="shared" si="91"/>
        <v/>
      </c>
      <c r="K306" s="14"/>
      <c r="M306" s="106" t="str">
        <f t="shared" si="92"/>
        <v/>
      </c>
      <c r="O306" s="127" t="str">
        <f t="shared" si="93"/>
        <v/>
      </c>
      <c r="AC306" s="305" t="str">
        <f t="shared" si="94"/>
        <v/>
      </c>
      <c r="AD306" s="307" t="str">
        <f t="shared" si="95"/>
        <v/>
      </c>
      <c r="AF306" s="314">
        <f t="shared" si="96"/>
        <v>0</v>
      </c>
      <c r="AG306" s="315">
        <f t="shared" si="105"/>
        <v>0</v>
      </c>
      <c r="AH306" s="315">
        <f t="shared" si="105"/>
        <v>0</v>
      </c>
      <c r="AI306" s="315">
        <f t="shared" si="105"/>
        <v>0</v>
      </c>
      <c r="AJ306" s="315">
        <f t="shared" si="105"/>
        <v>0</v>
      </c>
      <c r="AK306" s="315">
        <f t="shared" si="105"/>
        <v>0</v>
      </c>
      <c r="AL306" s="315">
        <f t="shared" si="105"/>
        <v>0</v>
      </c>
      <c r="AM306" s="315">
        <f t="shared" si="105"/>
        <v>0</v>
      </c>
      <c r="AN306" s="315">
        <f t="shared" si="105"/>
        <v>0</v>
      </c>
      <c r="AO306" s="315">
        <f t="shared" si="105"/>
        <v>0</v>
      </c>
      <c r="AP306" s="315">
        <f t="shared" si="105"/>
        <v>0</v>
      </c>
      <c r="AQ306" s="315">
        <f t="shared" si="105"/>
        <v>0</v>
      </c>
      <c r="AR306" s="315">
        <f t="shared" si="105"/>
        <v>0</v>
      </c>
      <c r="AS306" s="315">
        <f t="shared" si="105"/>
        <v>0</v>
      </c>
      <c r="AT306" s="315">
        <f t="shared" si="105"/>
        <v>0</v>
      </c>
      <c r="AU306" s="315">
        <f t="shared" si="105"/>
        <v>0</v>
      </c>
      <c r="AV306" s="315">
        <f t="shared" si="105"/>
        <v>0</v>
      </c>
      <c r="AW306" s="315">
        <f t="shared" si="104"/>
        <v>0</v>
      </c>
      <c r="AX306" s="315">
        <f t="shared" si="104"/>
        <v>0</v>
      </c>
      <c r="AY306" s="315">
        <f t="shared" si="104"/>
        <v>0</v>
      </c>
      <c r="AZ306" s="315">
        <f t="shared" si="104"/>
        <v>0</v>
      </c>
      <c r="BA306" s="315">
        <f t="shared" si="104"/>
        <v>0</v>
      </c>
      <c r="BB306" s="315">
        <f t="shared" si="104"/>
        <v>0</v>
      </c>
      <c r="BC306" s="316">
        <f t="shared" si="104"/>
        <v>0</v>
      </c>
      <c r="BE306" s="39" t="str">
        <f t="shared" si="97"/>
        <v/>
      </c>
      <c r="BF306" s="39" t="str">
        <f t="shared" si="98"/>
        <v/>
      </c>
      <c r="BG306" s="39" t="str">
        <f t="shared" si="99"/>
        <v/>
      </c>
      <c r="BH306" s="315"/>
      <c r="BI306" s="315"/>
      <c r="BJ306" s="315"/>
      <c r="BK306" s="315"/>
      <c r="BL306" s="315"/>
      <c r="BM306" s="315"/>
      <c r="BN306" s="315"/>
      <c r="BO306" s="315"/>
      <c r="BP306" s="315"/>
      <c r="BQ306" s="315"/>
      <c r="BR306" s="315"/>
      <c r="BS306" s="315"/>
      <c r="BT306" s="315"/>
      <c r="BU306" s="315"/>
      <c r="BV306" s="315"/>
      <c r="BW306" s="315"/>
      <c r="BX306" s="315"/>
      <c r="BY306" s="315"/>
      <c r="BZ306" s="315"/>
      <c r="CA306" s="315"/>
      <c r="CB306" s="315"/>
      <c r="CC306" s="315"/>
      <c r="CD306" s="7"/>
    </row>
    <row r="307" spans="1:82" x14ac:dyDescent="0.25">
      <c r="A307" s="14"/>
      <c r="B307" s="460"/>
      <c r="C307" s="461"/>
      <c r="D307" s="461"/>
      <c r="E307" s="462"/>
      <c r="F307" s="463"/>
      <c r="G307" s="14"/>
      <c r="H307" s="106" t="str">
        <f t="shared" si="90"/>
        <v/>
      </c>
      <c r="I307" s="14"/>
      <c r="J307" s="39" t="str">
        <f t="shared" si="91"/>
        <v/>
      </c>
      <c r="K307" s="14"/>
      <c r="M307" s="106" t="str">
        <f t="shared" si="92"/>
        <v/>
      </c>
      <c r="O307" s="127" t="str">
        <f t="shared" si="93"/>
        <v/>
      </c>
      <c r="AC307" s="305" t="str">
        <f t="shared" si="94"/>
        <v/>
      </c>
      <c r="AD307" s="307" t="str">
        <f t="shared" si="95"/>
        <v/>
      </c>
      <c r="AF307" s="314">
        <f t="shared" si="96"/>
        <v>0</v>
      </c>
      <c r="AG307" s="315">
        <f t="shared" si="105"/>
        <v>0</v>
      </c>
      <c r="AH307" s="315">
        <f t="shared" si="105"/>
        <v>0</v>
      </c>
      <c r="AI307" s="315">
        <f t="shared" si="105"/>
        <v>0</v>
      </c>
      <c r="AJ307" s="315">
        <f t="shared" si="105"/>
        <v>0</v>
      </c>
      <c r="AK307" s="315">
        <f t="shared" si="105"/>
        <v>0</v>
      </c>
      <c r="AL307" s="315">
        <f t="shared" si="105"/>
        <v>0</v>
      </c>
      <c r="AM307" s="315">
        <f t="shared" si="105"/>
        <v>0</v>
      </c>
      <c r="AN307" s="315">
        <f t="shared" si="105"/>
        <v>0</v>
      </c>
      <c r="AO307" s="315">
        <f t="shared" si="105"/>
        <v>0</v>
      </c>
      <c r="AP307" s="315">
        <f t="shared" si="105"/>
        <v>0</v>
      </c>
      <c r="AQ307" s="315">
        <f t="shared" si="105"/>
        <v>0</v>
      </c>
      <c r="AR307" s="315">
        <f t="shared" si="105"/>
        <v>0</v>
      </c>
      <c r="AS307" s="315">
        <f t="shared" si="105"/>
        <v>0</v>
      </c>
      <c r="AT307" s="315">
        <f t="shared" si="105"/>
        <v>0</v>
      </c>
      <c r="AU307" s="315">
        <f t="shared" si="105"/>
        <v>0</v>
      </c>
      <c r="AV307" s="315">
        <f t="shared" si="105"/>
        <v>0</v>
      </c>
      <c r="AW307" s="315">
        <f t="shared" si="104"/>
        <v>0</v>
      </c>
      <c r="AX307" s="315">
        <f t="shared" si="104"/>
        <v>0</v>
      </c>
      <c r="AY307" s="315">
        <f t="shared" si="104"/>
        <v>0</v>
      </c>
      <c r="AZ307" s="315">
        <f t="shared" si="104"/>
        <v>0</v>
      </c>
      <c r="BA307" s="315">
        <f t="shared" si="104"/>
        <v>0</v>
      </c>
      <c r="BB307" s="315">
        <f t="shared" si="104"/>
        <v>0</v>
      </c>
      <c r="BC307" s="316">
        <f t="shared" si="104"/>
        <v>0</v>
      </c>
      <c r="BE307" s="39" t="str">
        <f t="shared" si="97"/>
        <v/>
      </c>
      <c r="BF307" s="39" t="str">
        <f t="shared" si="98"/>
        <v/>
      </c>
      <c r="BG307" s="39" t="str">
        <f t="shared" si="99"/>
        <v/>
      </c>
      <c r="BH307" s="315"/>
      <c r="BI307" s="315"/>
      <c r="BJ307" s="315"/>
      <c r="BK307" s="315"/>
      <c r="BL307" s="315"/>
      <c r="BM307" s="315"/>
      <c r="BN307" s="315"/>
      <c r="BO307" s="315"/>
      <c r="BP307" s="315"/>
      <c r="BQ307" s="315"/>
      <c r="BR307" s="315"/>
      <c r="BS307" s="315"/>
      <c r="BT307" s="315"/>
      <c r="BU307" s="315"/>
      <c r="BV307" s="315"/>
      <c r="BW307" s="315"/>
      <c r="BX307" s="315"/>
      <c r="BY307" s="315"/>
      <c r="BZ307" s="315"/>
      <c r="CA307" s="315"/>
      <c r="CB307" s="315"/>
      <c r="CC307" s="315"/>
      <c r="CD307" s="7"/>
    </row>
    <row r="308" spans="1:82" x14ac:dyDescent="0.25">
      <c r="A308" s="14"/>
      <c r="B308" s="460"/>
      <c r="C308" s="461"/>
      <c r="D308" s="461"/>
      <c r="E308" s="462"/>
      <c r="F308" s="463"/>
      <c r="G308" s="14"/>
      <c r="H308" s="106" t="str">
        <f t="shared" si="90"/>
        <v/>
      </c>
      <c r="I308" s="14"/>
      <c r="J308" s="39" t="str">
        <f t="shared" si="91"/>
        <v/>
      </c>
      <c r="K308" s="14"/>
      <c r="M308" s="106" t="str">
        <f t="shared" si="92"/>
        <v/>
      </c>
      <c r="O308" s="127" t="str">
        <f t="shared" si="93"/>
        <v/>
      </c>
      <c r="AC308" s="305" t="str">
        <f t="shared" si="94"/>
        <v/>
      </c>
      <c r="AD308" s="307" t="str">
        <f t="shared" si="95"/>
        <v/>
      </c>
      <c r="AF308" s="314">
        <f t="shared" si="96"/>
        <v>0</v>
      </c>
      <c r="AG308" s="315">
        <f t="shared" si="105"/>
        <v>0</v>
      </c>
      <c r="AH308" s="315">
        <f t="shared" si="105"/>
        <v>0</v>
      </c>
      <c r="AI308" s="315">
        <f t="shared" si="105"/>
        <v>0</v>
      </c>
      <c r="AJ308" s="315">
        <f t="shared" si="105"/>
        <v>0</v>
      </c>
      <c r="AK308" s="315">
        <f t="shared" si="105"/>
        <v>0</v>
      </c>
      <c r="AL308" s="315">
        <f t="shared" si="105"/>
        <v>0</v>
      </c>
      <c r="AM308" s="315">
        <f t="shared" si="105"/>
        <v>0</v>
      </c>
      <c r="AN308" s="315">
        <f t="shared" si="105"/>
        <v>0</v>
      </c>
      <c r="AO308" s="315">
        <f t="shared" si="105"/>
        <v>0</v>
      </c>
      <c r="AP308" s="315">
        <f t="shared" si="105"/>
        <v>0</v>
      </c>
      <c r="AQ308" s="315">
        <f t="shared" si="105"/>
        <v>0</v>
      </c>
      <c r="AR308" s="315">
        <f t="shared" si="105"/>
        <v>0</v>
      </c>
      <c r="AS308" s="315">
        <f t="shared" si="105"/>
        <v>0</v>
      </c>
      <c r="AT308" s="315">
        <f t="shared" si="105"/>
        <v>0</v>
      </c>
      <c r="AU308" s="315">
        <f t="shared" si="105"/>
        <v>0</v>
      </c>
      <c r="AV308" s="315">
        <f t="shared" si="105"/>
        <v>0</v>
      </c>
      <c r="AW308" s="315">
        <f t="shared" si="104"/>
        <v>0</v>
      </c>
      <c r="AX308" s="315">
        <f t="shared" si="104"/>
        <v>0</v>
      </c>
      <c r="AY308" s="315">
        <f t="shared" si="104"/>
        <v>0</v>
      </c>
      <c r="AZ308" s="315">
        <f t="shared" si="104"/>
        <v>0</v>
      </c>
      <c r="BA308" s="315">
        <f t="shared" si="104"/>
        <v>0</v>
      </c>
      <c r="BB308" s="315">
        <f t="shared" si="104"/>
        <v>0</v>
      </c>
      <c r="BC308" s="316">
        <f t="shared" si="104"/>
        <v>0</v>
      </c>
      <c r="BE308" s="39" t="str">
        <f t="shared" si="97"/>
        <v/>
      </c>
      <c r="BF308" s="39" t="str">
        <f t="shared" si="98"/>
        <v/>
      </c>
      <c r="BG308" s="39" t="str">
        <f t="shared" si="99"/>
        <v/>
      </c>
      <c r="BH308" s="315"/>
      <c r="BI308" s="315"/>
      <c r="BJ308" s="315"/>
      <c r="BK308" s="315"/>
      <c r="BL308" s="315"/>
      <c r="BM308" s="315"/>
      <c r="BN308" s="315"/>
      <c r="BO308" s="315"/>
      <c r="BP308" s="315"/>
      <c r="BQ308" s="315"/>
      <c r="BR308" s="315"/>
      <c r="BS308" s="315"/>
      <c r="BT308" s="315"/>
      <c r="BU308" s="315"/>
      <c r="BV308" s="315"/>
      <c r="BW308" s="315"/>
      <c r="BX308" s="315"/>
      <c r="BY308" s="315"/>
      <c r="BZ308" s="315"/>
      <c r="CA308" s="315"/>
      <c r="CB308" s="315"/>
      <c r="CC308" s="315"/>
      <c r="CD308" s="7"/>
    </row>
    <row r="309" spans="1:82" x14ac:dyDescent="0.25">
      <c r="A309" s="14"/>
      <c r="B309" s="460"/>
      <c r="C309" s="461"/>
      <c r="D309" s="461"/>
      <c r="E309" s="462"/>
      <c r="F309" s="463"/>
      <c r="G309" s="14"/>
      <c r="H309" s="106" t="str">
        <f t="shared" si="90"/>
        <v/>
      </c>
      <c r="I309" s="14"/>
      <c r="J309" s="39" t="str">
        <f t="shared" si="91"/>
        <v/>
      </c>
      <c r="K309" s="14"/>
      <c r="M309" s="106" t="str">
        <f t="shared" si="92"/>
        <v/>
      </c>
      <c r="O309" s="127" t="str">
        <f t="shared" si="93"/>
        <v/>
      </c>
      <c r="AC309" s="305" t="str">
        <f t="shared" si="94"/>
        <v/>
      </c>
      <c r="AD309" s="307" t="str">
        <f t="shared" si="95"/>
        <v/>
      </c>
      <c r="AF309" s="314">
        <f t="shared" si="96"/>
        <v>0</v>
      </c>
      <c r="AG309" s="315">
        <f t="shared" si="105"/>
        <v>0</v>
      </c>
      <c r="AH309" s="315">
        <f t="shared" si="105"/>
        <v>0</v>
      </c>
      <c r="AI309" s="315">
        <f t="shared" si="105"/>
        <v>0</v>
      </c>
      <c r="AJ309" s="315">
        <f t="shared" si="105"/>
        <v>0</v>
      </c>
      <c r="AK309" s="315">
        <f t="shared" si="105"/>
        <v>0</v>
      </c>
      <c r="AL309" s="315">
        <f t="shared" si="105"/>
        <v>0</v>
      </c>
      <c r="AM309" s="315">
        <f t="shared" si="105"/>
        <v>0</v>
      </c>
      <c r="AN309" s="315">
        <f t="shared" si="105"/>
        <v>0</v>
      </c>
      <c r="AO309" s="315">
        <f t="shared" si="105"/>
        <v>0</v>
      </c>
      <c r="AP309" s="315">
        <f t="shared" si="105"/>
        <v>0</v>
      </c>
      <c r="AQ309" s="315">
        <f t="shared" si="105"/>
        <v>0</v>
      </c>
      <c r="AR309" s="315">
        <f t="shared" si="105"/>
        <v>0</v>
      </c>
      <c r="AS309" s="315">
        <f t="shared" si="105"/>
        <v>0</v>
      </c>
      <c r="AT309" s="315">
        <f t="shared" si="105"/>
        <v>0</v>
      </c>
      <c r="AU309" s="315">
        <f t="shared" si="105"/>
        <v>0</v>
      </c>
      <c r="AV309" s="315">
        <f t="shared" si="105"/>
        <v>0</v>
      </c>
      <c r="AW309" s="315">
        <f t="shared" si="104"/>
        <v>0</v>
      </c>
      <c r="AX309" s="315">
        <f t="shared" si="104"/>
        <v>0</v>
      </c>
      <c r="AY309" s="315">
        <f t="shared" si="104"/>
        <v>0</v>
      </c>
      <c r="AZ309" s="315">
        <f t="shared" si="104"/>
        <v>0</v>
      </c>
      <c r="BA309" s="315">
        <f t="shared" si="104"/>
        <v>0</v>
      </c>
      <c r="BB309" s="315">
        <f t="shared" si="104"/>
        <v>0</v>
      </c>
      <c r="BC309" s="316">
        <f t="shared" si="104"/>
        <v>0</v>
      </c>
      <c r="BE309" s="39" t="str">
        <f t="shared" si="97"/>
        <v/>
      </c>
      <c r="BF309" s="39" t="str">
        <f t="shared" si="98"/>
        <v/>
      </c>
      <c r="BG309" s="39" t="str">
        <f t="shared" si="99"/>
        <v/>
      </c>
      <c r="BH309" s="315"/>
      <c r="BI309" s="315"/>
      <c r="BJ309" s="315"/>
      <c r="BK309" s="315"/>
      <c r="BL309" s="315"/>
      <c r="BM309" s="315"/>
      <c r="BN309" s="315"/>
      <c r="BO309" s="315"/>
      <c r="BP309" s="315"/>
      <c r="BQ309" s="315"/>
      <c r="BR309" s="315"/>
      <c r="BS309" s="315"/>
      <c r="BT309" s="315"/>
      <c r="BU309" s="315"/>
      <c r="BV309" s="315"/>
      <c r="BW309" s="315"/>
      <c r="BX309" s="315"/>
      <c r="BY309" s="315"/>
      <c r="BZ309" s="315"/>
      <c r="CA309" s="315"/>
      <c r="CB309" s="315"/>
      <c r="CC309" s="315"/>
      <c r="CD309" s="7"/>
    </row>
    <row r="310" spans="1:82" x14ac:dyDescent="0.25">
      <c r="A310" s="14"/>
      <c r="B310" s="460"/>
      <c r="C310" s="461"/>
      <c r="D310" s="461"/>
      <c r="E310" s="462"/>
      <c r="F310" s="463"/>
      <c r="G310" s="14"/>
      <c r="H310" s="106" t="str">
        <f t="shared" si="90"/>
        <v/>
      </c>
      <c r="I310" s="14"/>
      <c r="J310" s="39" t="str">
        <f t="shared" si="91"/>
        <v/>
      </c>
      <c r="K310" s="14"/>
      <c r="M310" s="106" t="str">
        <f t="shared" si="92"/>
        <v/>
      </c>
      <c r="O310" s="127" t="str">
        <f t="shared" si="93"/>
        <v/>
      </c>
      <c r="AC310" s="305" t="str">
        <f t="shared" si="94"/>
        <v/>
      </c>
      <c r="AD310" s="307" t="str">
        <f t="shared" si="95"/>
        <v/>
      </c>
      <c r="AF310" s="314">
        <f t="shared" si="96"/>
        <v>0</v>
      </c>
      <c r="AG310" s="315">
        <f t="shared" si="105"/>
        <v>0</v>
      </c>
      <c r="AH310" s="315">
        <f t="shared" si="105"/>
        <v>0</v>
      </c>
      <c r="AI310" s="315">
        <f t="shared" si="105"/>
        <v>0</v>
      </c>
      <c r="AJ310" s="315">
        <f t="shared" si="105"/>
        <v>0</v>
      </c>
      <c r="AK310" s="315">
        <f t="shared" si="105"/>
        <v>0</v>
      </c>
      <c r="AL310" s="315">
        <f t="shared" si="105"/>
        <v>0</v>
      </c>
      <c r="AM310" s="315">
        <f t="shared" si="105"/>
        <v>0</v>
      </c>
      <c r="AN310" s="315">
        <f t="shared" si="105"/>
        <v>0</v>
      </c>
      <c r="AO310" s="315">
        <f t="shared" si="105"/>
        <v>0</v>
      </c>
      <c r="AP310" s="315">
        <f t="shared" si="105"/>
        <v>0</v>
      </c>
      <c r="AQ310" s="315">
        <f t="shared" si="105"/>
        <v>0</v>
      </c>
      <c r="AR310" s="315">
        <f t="shared" si="105"/>
        <v>0</v>
      </c>
      <c r="AS310" s="315">
        <f t="shared" si="105"/>
        <v>0</v>
      </c>
      <c r="AT310" s="315">
        <f t="shared" si="105"/>
        <v>0</v>
      </c>
      <c r="AU310" s="315">
        <f t="shared" si="105"/>
        <v>0</v>
      </c>
      <c r="AV310" s="315">
        <f t="shared" si="105"/>
        <v>0</v>
      </c>
      <c r="AW310" s="315">
        <f t="shared" si="104"/>
        <v>0</v>
      </c>
      <c r="AX310" s="315">
        <f t="shared" si="104"/>
        <v>0</v>
      </c>
      <c r="AY310" s="315">
        <f t="shared" si="104"/>
        <v>0</v>
      </c>
      <c r="AZ310" s="315">
        <f t="shared" si="104"/>
        <v>0</v>
      </c>
      <c r="BA310" s="315">
        <f t="shared" si="104"/>
        <v>0</v>
      </c>
      <c r="BB310" s="315">
        <f t="shared" si="104"/>
        <v>0</v>
      </c>
      <c r="BC310" s="316">
        <f t="shared" si="104"/>
        <v>0</v>
      </c>
      <c r="BE310" s="39" t="str">
        <f t="shared" si="97"/>
        <v/>
      </c>
      <c r="BF310" s="39" t="str">
        <f t="shared" si="98"/>
        <v/>
      </c>
      <c r="BG310" s="39" t="str">
        <f t="shared" si="99"/>
        <v/>
      </c>
      <c r="BH310" s="315"/>
      <c r="BI310" s="315"/>
      <c r="BJ310" s="315"/>
      <c r="BK310" s="315"/>
      <c r="BL310" s="315"/>
      <c r="BM310" s="315"/>
      <c r="BN310" s="315"/>
      <c r="BO310" s="315"/>
      <c r="BP310" s="315"/>
      <c r="BQ310" s="315"/>
      <c r="BR310" s="315"/>
      <c r="BS310" s="315"/>
      <c r="BT310" s="315"/>
      <c r="BU310" s="315"/>
      <c r="BV310" s="315"/>
      <c r="BW310" s="315"/>
      <c r="BX310" s="315"/>
      <c r="BY310" s="315"/>
      <c r="BZ310" s="315"/>
      <c r="CA310" s="315"/>
      <c r="CB310" s="315"/>
      <c r="CC310" s="315"/>
      <c r="CD310" s="7"/>
    </row>
    <row r="311" spans="1:82" x14ac:dyDescent="0.25">
      <c r="A311" s="14"/>
      <c r="B311" s="460"/>
      <c r="C311" s="461"/>
      <c r="D311" s="461"/>
      <c r="E311" s="462"/>
      <c r="F311" s="463"/>
      <c r="G311" s="14"/>
      <c r="H311" s="106" t="str">
        <f t="shared" si="90"/>
        <v/>
      </c>
      <c r="I311" s="14"/>
      <c r="J311" s="39" t="str">
        <f t="shared" si="91"/>
        <v/>
      </c>
      <c r="K311" s="14"/>
      <c r="M311" s="106" t="str">
        <f t="shared" si="92"/>
        <v/>
      </c>
      <c r="O311" s="127" t="str">
        <f t="shared" si="93"/>
        <v/>
      </c>
      <c r="AC311" s="305" t="str">
        <f t="shared" si="94"/>
        <v/>
      </c>
      <c r="AD311" s="307" t="str">
        <f t="shared" si="95"/>
        <v/>
      </c>
      <c r="AF311" s="314">
        <f t="shared" si="96"/>
        <v>0</v>
      </c>
      <c r="AG311" s="315">
        <f t="shared" si="105"/>
        <v>0</v>
      </c>
      <c r="AH311" s="315">
        <f t="shared" si="105"/>
        <v>0</v>
      </c>
      <c r="AI311" s="315">
        <f t="shared" si="105"/>
        <v>0</v>
      </c>
      <c r="AJ311" s="315">
        <f t="shared" si="105"/>
        <v>0</v>
      </c>
      <c r="AK311" s="315">
        <f t="shared" si="105"/>
        <v>0</v>
      </c>
      <c r="AL311" s="315">
        <f t="shared" si="105"/>
        <v>0</v>
      </c>
      <c r="AM311" s="315">
        <f t="shared" si="105"/>
        <v>0</v>
      </c>
      <c r="AN311" s="315">
        <f t="shared" si="105"/>
        <v>0</v>
      </c>
      <c r="AO311" s="315">
        <f t="shared" si="105"/>
        <v>0</v>
      </c>
      <c r="AP311" s="315">
        <f t="shared" si="105"/>
        <v>0</v>
      </c>
      <c r="AQ311" s="315">
        <f t="shared" si="105"/>
        <v>0</v>
      </c>
      <c r="AR311" s="315">
        <f t="shared" si="105"/>
        <v>0</v>
      </c>
      <c r="AS311" s="315">
        <f t="shared" si="105"/>
        <v>0</v>
      </c>
      <c r="AT311" s="315">
        <f t="shared" si="105"/>
        <v>0</v>
      </c>
      <c r="AU311" s="315">
        <f t="shared" si="105"/>
        <v>0</v>
      </c>
      <c r="AV311" s="315">
        <f t="shared" si="105"/>
        <v>0</v>
      </c>
      <c r="AW311" s="315">
        <f t="shared" si="104"/>
        <v>0</v>
      </c>
      <c r="AX311" s="315">
        <f t="shared" si="104"/>
        <v>0</v>
      </c>
      <c r="AY311" s="315">
        <f t="shared" si="104"/>
        <v>0</v>
      </c>
      <c r="AZ311" s="315">
        <f t="shared" si="104"/>
        <v>0</v>
      </c>
      <c r="BA311" s="315">
        <f t="shared" si="104"/>
        <v>0</v>
      </c>
      <c r="BB311" s="315">
        <f t="shared" si="104"/>
        <v>0</v>
      </c>
      <c r="BC311" s="316">
        <f t="shared" si="104"/>
        <v>0</v>
      </c>
      <c r="BE311" s="39" t="str">
        <f t="shared" si="97"/>
        <v/>
      </c>
      <c r="BF311" s="39" t="str">
        <f t="shared" si="98"/>
        <v/>
      </c>
      <c r="BG311" s="39" t="str">
        <f t="shared" si="99"/>
        <v/>
      </c>
      <c r="BH311" s="315"/>
      <c r="BI311" s="315"/>
      <c r="BJ311" s="315"/>
      <c r="BK311" s="315"/>
      <c r="BL311" s="315"/>
      <c r="BM311" s="315"/>
      <c r="BN311" s="315"/>
      <c r="BO311" s="315"/>
      <c r="BP311" s="315"/>
      <c r="BQ311" s="315"/>
      <c r="BR311" s="315"/>
      <c r="BS311" s="315"/>
      <c r="BT311" s="315"/>
      <c r="BU311" s="315"/>
      <c r="BV311" s="315"/>
      <c r="BW311" s="315"/>
      <c r="BX311" s="315"/>
      <c r="BY311" s="315"/>
      <c r="BZ311" s="315"/>
      <c r="CA311" s="315"/>
      <c r="CB311" s="315"/>
      <c r="CC311" s="315"/>
      <c r="CD311" s="7"/>
    </row>
    <row r="312" spans="1:82" x14ac:dyDescent="0.25">
      <c r="A312" s="14"/>
      <c r="B312" s="460"/>
      <c r="C312" s="461"/>
      <c r="D312" s="461"/>
      <c r="E312" s="462"/>
      <c r="F312" s="463"/>
      <c r="G312" s="14"/>
      <c r="H312" s="106" t="str">
        <f t="shared" si="90"/>
        <v/>
      </c>
      <c r="I312" s="14"/>
      <c r="J312" s="39" t="str">
        <f t="shared" si="91"/>
        <v/>
      </c>
      <c r="K312" s="14"/>
      <c r="M312" s="106" t="str">
        <f t="shared" si="92"/>
        <v/>
      </c>
      <c r="O312" s="127" t="str">
        <f t="shared" si="93"/>
        <v/>
      </c>
      <c r="AC312" s="305" t="str">
        <f t="shared" si="94"/>
        <v/>
      </c>
      <c r="AD312" s="307" t="str">
        <f t="shared" si="95"/>
        <v/>
      </c>
      <c r="AF312" s="314">
        <f t="shared" si="96"/>
        <v>0</v>
      </c>
      <c r="AG312" s="315">
        <f t="shared" si="105"/>
        <v>0</v>
      </c>
      <c r="AH312" s="315">
        <f t="shared" si="105"/>
        <v>0</v>
      </c>
      <c r="AI312" s="315">
        <f t="shared" si="105"/>
        <v>0</v>
      </c>
      <c r="AJ312" s="315">
        <f t="shared" si="105"/>
        <v>0</v>
      </c>
      <c r="AK312" s="315">
        <f t="shared" si="105"/>
        <v>0</v>
      </c>
      <c r="AL312" s="315">
        <f t="shared" si="105"/>
        <v>0</v>
      </c>
      <c r="AM312" s="315">
        <f t="shared" si="105"/>
        <v>0</v>
      </c>
      <c r="AN312" s="315">
        <f t="shared" si="105"/>
        <v>0</v>
      </c>
      <c r="AO312" s="315">
        <f t="shared" si="105"/>
        <v>0</v>
      </c>
      <c r="AP312" s="315">
        <f t="shared" si="105"/>
        <v>0</v>
      </c>
      <c r="AQ312" s="315">
        <f t="shared" si="105"/>
        <v>0</v>
      </c>
      <c r="AR312" s="315">
        <f t="shared" si="105"/>
        <v>0</v>
      </c>
      <c r="AS312" s="315">
        <f t="shared" si="105"/>
        <v>0</v>
      </c>
      <c r="AT312" s="315">
        <f t="shared" si="105"/>
        <v>0</v>
      </c>
      <c r="AU312" s="315">
        <f t="shared" si="105"/>
        <v>0</v>
      </c>
      <c r="AV312" s="315">
        <f t="shared" si="105"/>
        <v>0</v>
      </c>
      <c r="AW312" s="315">
        <f t="shared" si="104"/>
        <v>0</v>
      </c>
      <c r="AX312" s="315">
        <f t="shared" si="104"/>
        <v>0</v>
      </c>
      <c r="AY312" s="315">
        <f t="shared" si="104"/>
        <v>0</v>
      </c>
      <c r="AZ312" s="315">
        <f t="shared" si="104"/>
        <v>0</v>
      </c>
      <c r="BA312" s="315">
        <f t="shared" si="104"/>
        <v>0</v>
      </c>
      <c r="BB312" s="315">
        <f t="shared" si="104"/>
        <v>0</v>
      </c>
      <c r="BC312" s="316">
        <f t="shared" si="104"/>
        <v>0</v>
      </c>
      <c r="BE312" s="39" t="str">
        <f t="shared" si="97"/>
        <v/>
      </c>
      <c r="BF312" s="39" t="str">
        <f t="shared" si="98"/>
        <v/>
      </c>
      <c r="BG312" s="39" t="str">
        <f t="shared" si="99"/>
        <v/>
      </c>
      <c r="BH312" s="315"/>
      <c r="BI312" s="315"/>
      <c r="BJ312" s="315"/>
      <c r="BK312" s="315"/>
      <c r="BL312" s="315"/>
      <c r="BM312" s="315"/>
      <c r="BN312" s="315"/>
      <c r="BO312" s="315"/>
      <c r="BP312" s="315"/>
      <c r="BQ312" s="315"/>
      <c r="BR312" s="315"/>
      <c r="BS312" s="315"/>
      <c r="BT312" s="315"/>
      <c r="BU312" s="315"/>
      <c r="BV312" s="315"/>
      <c r="BW312" s="315"/>
      <c r="BX312" s="315"/>
      <c r="BY312" s="315"/>
      <c r="BZ312" s="315"/>
      <c r="CA312" s="315"/>
      <c r="CB312" s="315"/>
      <c r="CC312" s="315"/>
      <c r="CD312" s="7"/>
    </row>
    <row r="313" spans="1:82" x14ac:dyDescent="0.25">
      <c r="A313" s="14"/>
      <c r="B313" s="460"/>
      <c r="C313" s="461"/>
      <c r="D313" s="461"/>
      <c r="E313" s="462"/>
      <c r="F313" s="463"/>
      <c r="G313" s="14"/>
      <c r="H313" s="106" t="str">
        <f t="shared" si="90"/>
        <v/>
      </c>
      <c r="I313" s="14"/>
      <c r="J313" s="39" t="str">
        <f t="shared" si="91"/>
        <v/>
      </c>
      <c r="K313" s="14"/>
      <c r="M313" s="106" t="str">
        <f t="shared" si="92"/>
        <v/>
      </c>
      <c r="O313" s="127" t="str">
        <f t="shared" si="93"/>
        <v/>
      </c>
      <c r="AC313" s="305" t="str">
        <f t="shared" si="94"/>
        <v/>
      </c>
      <c r="AD313" s="307" t="str">
        <f t="shared" si="95"/>
        <v/>
      </c>
      <c r="AF313" s="314">
        <f t="shared" si="96"/>
        <v>0</v>
      </c>
      <c r="AG313" s="315">
        <f t="shared" si="105"/>
        <v>0</v>
      </c>
      <c r="AH313" s="315">
        <f t="shared" si="105"/>
        <v>0</v>
      </c>
      <c r="AI313" s="315">
        <f t="shared" si="105"/>
        <v>0</v>
      </c>
      <c r="AJ313" s="315">
        <f t="shared" si="105"/>
        <v>0</v>
      </c>
      <c r="AK313" s="315">
        <f t="shared" si="105"/>
        <v>0</v>
      </c>
      <c r="AL313" s="315">
        <f t="shared" si="105"/>
        <v>0</v>
      </c>
      <c r="AM313" s="315">
        <f t="shared" si="105"/>
        <v>0</v>
      </c>
      <c r="AN313" s="315">
        <f t="shared" si="105"/>
        <v>0</v>
      </c>
      <c r="AO313" s="315">
        <f t="shared" si="105"/>
        <v>0</v>
      </c>
      <c r="AP313" s="315">
        <f t="shared" si="105"/>
        <v>0</v>
      </c>
      <c r="AQ313" s="315">
        <f t="shared" si="105"/>
        <v>0</v>
      </c>
      <c r="AR313" s="315">
        <f t="shared" si="105"/>
        <v>0</v>
      </c>
      <c r="AS313" s="315">
        <f t="shared" si="105"/>
        <v>0</v>
      </c>
      <c r="AT313" s="315">
        <f t="shared" si="105"/>
        <v>0</v>
      </c>
      <c r="AU313" s="315">
        <f t="shared" si="105"/>
        <v>0</v>
      </c>
      <c r="AV313" s="315">
        <f t="shared" si="105"/>
        <v>0</v>
      </c>
      <c r="AW313" s="315">
        <f t="shared" si="104"/>
        <v>0</v>
      </c>
      <c r="AX313" s="315">
        <f t="shared" si="104"/>
        <v>0</v>
      </c>
      <c r="AY313" s="315">
        <f t="shared" si="104"/>
        <v>0</v>
      </c>
      <c r="AZ313" s="315">
        <f t="shared" si="104"/>
        <v>0</v>
      </c>
      <c r="BA313" s="315">
        <f t="shared" si="104"/>
        <v>0</v>
      </c>
      <c r="BB313" s="315">
        <f t="shared" si="104"/>
        <v>0</v>
      </c>
      <c r="BC313" s="316">
        <f t="shared" si="104"/>
        <v>0</v>
      </c>
      <c r="BE313" s="39" t="str">
        <f t="shared" si="97"/>
        <v/>
      </c>
      <c r="BF313" s="39" t="str">
        <f t="shared" si="98"/>
        <v/>
      </c>
      <c r="BG313" s="39" t="str">
        <f t="shared" si="99"/>
        <v/>
      </c>
      <c r="BH313" s="315"/>
      <c r="BI313" s="315"/>
      <c r="BJ313" s="315"/>
      <c r="BK313" s="315"/>
      <c r="BL313" s="315"/>
      <c r="BM313" s="315"/>
      <c r="BN313" s="315"/>
      <c r="BO313" s="315"/>
      <c r="BP313" s="315"/>
      <c r="BQ313" s="315"/>
      <c r="BR313" s="315"/>
      <c r="BS313" s="315"/>
      <c r="BT313" s="315"/>
      <c r="BU313" s="315"/>
      <c r="BV313" s="315"/>
      <c r="BW313" s="315"/>
      <c r="BX313" s="315"/>
      <c r="BY313" s="315"/>
      <c r="BZ313" s="315"/>
      <c r="CA313" s="315"/>
      <c r="CB313" s="315"/>
      <c r="CC313" s="315"/>
      <c r="CD313" s="7"/>
    </row>
    <row r="314" spans="1:82" x14ac:dyDescent="0.25">
      <c r="A314" s="14"/>
      <c r="B314" s="460"/>
      <c r="C314" s="461"/>
      <c r="D314" s="461"/>
      <c r="E314" s="462"/>
      <c r="F314" s="463"/>
      <c r="G314" s="14"/>
      <c r="H314" s="106" t="str">
        <f t="shared" si="90"/>
        <v/>
      </c>
      <c r="I314" s="14"/>
      <c r="J314" s="39" t="str">
        <f t="shared" si="91"/>
        <v/>
      </c>
      <c r="K314" s="14"/>
      <c r="M314" s="106" t="str">
        <f t="shared" si="92"/>
        <v/>
      </c>
      <c r="O314" s="127" t="str">
        <f t="shared" si="93"/>
        <v/>
      </c>
      <c r="AC314" s="305" t="str">
        <f t="shared" si="94"/>
        <v/>
      </c>
      <c r="AD314" s="307" t="str">
        <f t="shared" si="95"/>
        <v/>
      </c>
      <c r="AF314" s="314">
        <f t="shared" si="96"/>
        <v>0</v>
      </c>
      <c r="AG314" s="315">
        <f t="shared" si="105"/>
        <v>0</v>
      </c>
      <c r="AH314" s="315">
        <f t="shared" si="105"/>
        <v>0</v>
      </c>
      <c r="AI314" s="315">
        <f t="shared" si="105"/>
        <v>0</v>
      </c>
      <c r="AJ314" s="315">
        <f t="shared" si="105"/>
        <v>0</v>
      </c>
      <c r="AK314" s="315">
        <f t="shared" si="105"/>
        <v>0</v>
      </c>
      <c r="AL314" s="315">
        <f t="shared" si="105"/>
        <v>0</v>
      </c>
      <c r="AM314" s="315">
        <f t="shared" si="105"/>
        <v>0</v>
      </c>
      <c r="AN314" s="315">
        <f t="shared" si="105"/>
        <v>0</v>
      </c>
      <c r="AO314" s="315">
        <f t="shared" si="105"/>
        <v>0</v>
      </c>
      <c r="AP314" s="315">
        <f t="shared" si="105"/>
        <v>0</v>
      </c>
      <c r="AQ314" s="315">
        <f t="shared" si="105"/>
        <v>0</v>
      </c>
      <c r="AR314" s="315">
        <f t="shared" si="105"/>
        <v>0</v>
      </c>
      <c r="AS314" s="315">
        <f t="shared" si="105"/>
        <v>0</v>
      </c>
      <c r="AT314" s="315">
        <f t="shared" si="105"/>
        <v>0</v>
      </c>
      <c r="AU314" s="315">
        <f t="shared" si="105"/>
        <v>0</v>
      </c>
      <c r="AV314" s="315">
        <f t="shared" si="105"/>
        <v>0</v>
      </c>
      <c r="AW314" s="315">
        <f t="shared" si="104"/>
        <v>0</v>
      </c>
      <c r="AX314" s="315">
        <f t="shared" si="104"/>
        <v>0</v>
      </c>
      <c r="AY314" s="315">
        <f t="shared" si="104"/>
        <v>0</v>
      </c>
      <c r="AZ314" s="315">
        <f t="shared" si="104"/>
        <v>0</v>
      </c>
      <c r="BA314" s="315">
        <f t="shared" si="104"/>
        <v>0</v>
      </c>
      <c r="BB314" s="315">
        <f t="shared" si="104"/>
        <v>0</v>
      </c>
      <c r="BC314" s="316">
        <f t="shared" si="104"/>
        <v>0</v>
      </c>
      <c r="BE314" s="39" t="str">
        <f t="shared" si="97"/>
        <v/>
      </c>
      <c r="BF314" s="39" t="str">
        <f t="shared" si="98"/>
        <v/>
      </c>
      <c r="BG314" s="39" t="str">
        <f t="shared" si="99"/>
        <v/>
      </c>
      <c r="BH314" s="315"/>
      <c r="BI314" s="315"/>
      <c r="BJ314" s="315"/>
      <c r="BK314" s="315"/>
      <c r="BL314" s="315"/>
      <c r="BM314" s="315"/>
      <c r="BN314" s="315"/>
      <c r="BO314" s="315"/>
      <c r="BP314" s="315"/>
      <c r="BQ314" s="315"/>
      <c r="BR314" s="315"/>
      <c r="BS314" s="315"/>
      <c r="BT314" s="315"/>
      <c r="BU314" s="315"/>
      <c r="BV314" s="315"/>
      <c r="BW314" s="315"/>
      <c r="BX314" s="315"/>
      <c r="BY314" s="315"/>
      <c r="BZ314" s="315"/>
      <c r="CA314" s="315"/>
      <c r="CB314" s="315"/>
      <c r="CC314" s="315"/>
      <c r="CD314" s="7"/>
    </row>
    <row r="315" spans="1:82" x14ac:dyDescent="0.25">
      <c r="A315" s="14"/>
      <c r="B315" s="460"/>
      <c r="C315" s="461"/>
      <c r="D315" s="461"/>
      <c r="E315" s="462"/>
      <c r="F315" s="463"/>
      <c r="G315" s="14"/>
      <c r="H315" s="106" t="str">
        <f t="shared" si="90"/>
        <v/>
      </c>
      <c r="I315" s="14"/>
      <c r="J315" s="39" t="str">
        <f t="shared" si="91"/>
        <v/>
      </c>
      <c r="K315" s="14"/>
      <c r="M315" s="106" t="str">
        <f t="shared" si="92"/>
        <v/>
      </c>
      <c r="O315" s="127" t="str">
        <f t="shared" si="93"/>
        <v/>
      </c>
      <c r="AC315" s="305" t="str">
        <f t="shared" si="94"/>
        <v/>
      </c>
      <c r="AD315" s="307" t="str">
        <f t="shared" si="95"/>
        <v/>
      </c>
      <c r="AF315" s="314">
        <f t="shared" si="96"/>
        <v>0</v>
      </c>
      <c r="AG315" s="315">
        <f t="shared" si="105"/>
        <v>0</v>
      </c>
      <c r="AH315" s="315">
        <f t="shared" si="105"/>
        <v>0</v>
      </c>
      <c r="AI315" s="315">
        <f t="shared" si="105"/>
        <v>0</v>
      </c>
      <c r="AJ315" s="315">
        <f t="shared" si="105"/>
        <v>0</v>
      </c>
      <c r="AK315" s="315">
        <f t="shared" si="105"/>
        <v>0</v>
      </c>
      <c r="AL315" s="315">
        <f t="shared" si="105"/>
        <v>0</v>
      </c>
      <c r="AM315" s="315">
        <f t="shared" si="105"/>
        <v>0</v>
      </c>
      <c r="AN315" s="315">
        <f t="shared" si="105"/>
        <v>0</v>
      </c>
      <c r="AO315" s="315">
        <f t="shared" si="105"/>
        <v>0</v>
      </c>
      <c r="AP315" s="315">
        <f t="shared" si="105"/>
        <v>0</v>
      </c>
      <c r="AQ315" s="315">
        <f t="shared" si="105"/>
        <v>0</v>
      </c>
      <c r="AR315" s="315">
        <f t="shared" si="105"/>
        <v>0</v>
      </c>
      <c r="AS315" s="315">
        <f t="shared" si="105"/>
        <v>0</v>
      </c>
      <c r="AT315" s="315">
        <f t="shared" si="105"/>
        <v>0</v>
      </c>
      <c r="AU315" s="315">
        <f t="shared" si="105"/>
        <v>0</v>
      </c>
      <c r="AV315" s="315">
        <f t="shared" ref="AV315:BC330" si="106">IF(AND(AV$9&gt;=$AC315, AV$10&lt;=$AD315), IF($F315=$M$3, $AD$5, IF($J315="", $AD$4, $J315)), 0)</f>
        <v>0</v>
      </c>
      <c r="AW315" s="315">
        <f t="shared" si="106"/>
        <v>0</v>
      </c>
      <c r="AX315" s="315">
        <f t="shared" si="106"/>
        <v>0</v>
      </c>
      <c r="AY315" s="315">
        <f t="shared" si="106"/>
        <v>0</v>
      </c>
      <c r="AZ315" s="315">
        <f t="shared" si="106"/>
        <v>0</v>
      </c>
      <c r="BA315" s="315">
        <f t="shared" si="106"/>
        <v>0</v>
      </c>
      <c r="BB315" s="315">
        <f t="shared" si="106"/>
        <v>0</v>
      </c>
      <c r="BC315" s="316">
        <f t="shared" si="106"/>
        <v>0</v>
      </c>
      <c r="BE315" s="39" t="str">
        <f t="shared" si="97"/>
        <v/>
      </c>
      <c r="BF315" s="39" t="str">
        <f t="shared" si="98"/>
        <v/>
      </c>
      <c r="BG315" s="39" t="str">
        <f t="shared" si="99"/>
        <v/>
      </c>
      <c r="BH315" s="315"/>
      <c r="BI315" s="315"/>
      <c r="BJ315" s="315"/>
      <c r="BK315" s="315"/>
      <c r="BL315" s="315"/>
      <c r="BM315" s="315"/>
      <c r="BN315" s="315"/>
      <c r="BO315" s="315"/>
      <c r="BP315" s="315"/>
      <c r="BQ315" s="315"/>
      <c r="BR315" s="315"/>
      <c r="BS315" s="315"/>
      <c r="BT315" s="315"/>
      <c r="BU315" s="315"/>
      <c r="BV315" s="315"/>
      <c r="BW315" s="315"/>
      <c r="BX315" s="315"/>
      <c r="BY315" s="315"/>
      <c r="BZ315" s="315"/>
      <c r="CA315" s="315"/>
      <c r="CB315" s="315"/>
      <c r="CC315" s="315"/>
      <c r="CD315" s="7"/>
    </row>
    <row r="316" spans="1:82" x14ac:dyDescent="0.25">
      <c r="A316" s="14"/>
      <c r="B316" s="460"/>
      <c r="C316" s="461"/>
      <c r="D316" s="461"/>
      <c r="E316" s="462"/>
      <c r="F316" s="463"/>
      <c r="G316" s="14"/>
      <c r="H316" s="106" t="str">
        <f t="shared" si="90"/>
        <v/>
      </c>
      <c r="I316" s="14"/>
      <c r="J316" s="39" t="str">
        <f t="shared" si="91"/>
        <v/>
      </c>
      <c r="K316" s="14"/>
      <c r="M316" s="106" t="str">
        <f t="shared" si="92"/>
        <v/>
      </c>
      <c r="O316" s="127" t="str">
        <f t="shared" si="93"/>
        <v/>
      </c>
      <c r="AC316" s="305" t="str">
        <f t="shared" si="94"/>
        <v/>
      </c>
      <c r="AD316" s="307" t="str">
        <f t="shared" si="95"/>
        <v/>
      </c>
      <c r="AF316" s="314">
        <f t="shared" si="96"/>
        <v>0</v>
      </c>
      <c r="AG316" s="315">
        <f t="shared" ref="AG316:AV331" si="107">IF(AND(AG$9&gt;=$AC316, AG$10&lt;=$AD316), IF($F316=$M$3, $AD$5, IF($J316="", $AD$4, $J316)), 0)</f>
        <v>0</v>
      </c>
      <c r="AH316" s="315">
        <f t="shared" si="107"/>
        <v>0</v>
      </c>
      <c r="AI316" s="315">
        <f t="shared" si="107"/>
        <v>0</v>
      </c>
      <c r="AJ316" s="315">
        <f t="shared" si="107"/>
        <v>0</v>
      </c>
      <c r="AK316" s="315">
        <f t="shared" si="107"/>
        <v>0</v>
      </c>
      <c r="AL316" s="315">
        <f t="shared" si="107"/>
        <v>0</v>
      </c>
      <c r="AM316" s="315">
        <f t="shared" si="107"/>
        <v>0</v>
      </c>
      <c r="AN316" s="315">
        <f t="shared" si="107"/>
        <v>0</v>
      </c>
      <c r="AO316" s="315">
        <f t="shared" si="107"/>
        <v>0</v>
      </c>
      <c r="AP316" s="315">
        <f t="shared" si="107"/>
        <v>0</v>
      </c>
      <c r="AQ316" s="315">
        <f t="shared" si="107"/>
        <v>0</v>
      </c>
      <c r="AR316" s="315">
        <f t="shared" si="107"/>
        <v>0</v>
      </c>
      <c r="AS316" s="315">
        <f t="shared" si="107"/>
        <v>0</v>
      </c>
      <c r="AT316" s="315">
        <f t="shared" si="107"/>
        <v>0</v>
      </c>
      <c r="AU316" s="315">
        <f t="shared" si="107"/>
        <v>0</v>
      </c>
      <c r="AV316" s="315">
        <f t="shared" si="106"/>
        <v>0</v>
      </c>
      <c r="AW316" s="315">
        <f t="shared" si="106"/>
        <v>0</v>
      </c>
      <c r="AX316" s="315">
        <f t="shared" si="106"/>
        <v>0</v>
      </c>
      <c r="AY316" s="315">
        <f t="shared" si="106"/>
        <v>0</v>
      </c>
      <c r="AZ316" s="315">
        <f t="shared" si="106"/>
        <v>0</v>
      </c>
      <c r="BA316" s="315">
        <f t="shared" si="106"/>
        <v>0</v>
      </c>
      <c r="BB316" s="315">
        <f t="shared" si="106"/>
        <v>0</v>
      </c>
      <c r="BC316" s="316">
        <f t="shared" si="106"/>
        <v>0</v>
      </c>
      <c r="BE316" s="39" t="str">
        <f t="shared" si="97"/>
        <v/>
      </c>
      <c r="BF316" s="39" t="str">
        <f t="shared" si="98"/>
        <v/>
      </c>
      <c r="BG316" s="39" t="str">
        <f t="shared" si="99"/>
        <v/>
      </c>
      <c r="BH316" s="315"/>
      <c r="BI316" s="315"/>
      <c r="BJ316" s="315"/>
      <c r="BK316" s="315"/>
      <c r="BL316" s="315"/>
      <c r="BM316" s="315"/>
      <c r="BN316" s="315"/>
      <c r="BO316" s="315"/>
      <c r="BP316" s="315"/>
      <c r="BQ316" s="315"/>
      <c r="BR316" s="315"/>
      <c r="BS316" s="315"/>
      <c r="BT316" s="315"/>
      <c r="BU316" s="315"/>
      <c r="BV316" s="315"/>
      <c r="BW316" s="315"/>
      <c r="BX316" s="315"/>
      <c r="BY316" s="315"/>
      <c r="BZ316" s="315"/>
      <c r="CA316" s="315"/>
      <c r="CB316" s="315"/>
      <c r="CC316" s="315"/>
      <c r="CD316" s="7"/>
    </row>
    <row r="317" spans="1:82" x14ac:dyDescent="0.25">
      <c r="A317" s="14"/>
      <c r="B317" s="460"/>
      <c r="C317" s="461"/>
      <c r="D317" s="461"/>
      <c r="E317" s="462"/>
      <c r="F317" s="463"/>
      <c r="G317" s="14"/>
      <c r="H317" s="106" t="str">
        <f t="shared" si="90"/>
        <v/>
      </c>
      <c r="I317" s="14"/>
      <c r="J317" s="39" t="str">
        <f t="shared" si="91"/>
        <v/>
      </c>
      <c r="K317" s="14"/>
      <c r="M317" s="106" t="str">
        <f t="shared" si="92"/>
        <v/>
      </c>
      <c r="O317" s="127" t="str">
        <f t="shared" si="93"/>
        <v/>
      </c>
      <c r="AC317" s="305" t="str">
        <f t="shared" si="94"/>
        <v/>
      </c>
      <c r="AD317" s="307" t="str">
        <f t="shared" si="95"/>
        <v/>
      </c>
      <c r="AF317" s="314">
        <f t="shared" si="96"/>
        <v>0</v>
      </c>
      <c r="AG317" s="315">
        <f t="shared" si="107"/>
        <v>0</v>
      </c>
      <c r="AH317" s="315">
        <f t="shared" si="107"/>
        <v>0</v>
      </c>
      <c r="AI317" s="315">
        <f t="shared" si="107"/>
        <v>0</v>
      </c>
      <c r="AJ317" s="315">
        <f t="shared" si="107"/>
        <v>0</v>
      </c>
      <c r="AK317" s="315">
        <f t="shared" si="107"/>
        <v>0</v>
      </c>
      <c r="AL317" s="315">
        <f t="shared" si="107"/>
        <v>0</v>
      </c>
      <c r="AM317" s="315">
        <f t="shared" si="107"/>
        <v>0</v>
      </c>
      <c r="AN317" s="315">
        <f t="shared" si="107"/>
        <v>0</v>
      </c>
      <c r="AO317" s="315">
        <f t="shared" si="107"/>
        <v>0</v>
      </c>
      <c r="AP317" s="315">
        <f t="shared" si="107"/>
        <v>0</v>
      </c>
      <c r="AQ317" s="315">
        <f t="shared" si="107"/>
        <v>0</v>
      </c>
      <c r="AR317" s="315">
        <f t="shared" si="107"/>
        <v>0</v>
      </c>
      <c r="AS317" s="315">
        <f t="shared" si="107"/>
        <v>0</v>
      </c>
      <c r="AT317" s="315">
        <f t="shared" si="107"/>
        <v>0</v>
      </c>
      <c r="AU317" s="315">
        <f t="shared" si="107"/>
        <v>0</v>
      </c>
      <c r="AV317" s="315">
        <f t="shared" si="106"/>
        <v>0</v>
      </c>
      <c r="AW317" s="315">
        <f t="shared" si="106"/>
        <v>0</v>
      </c>
      <c r="AX317" s="315">
        <f t="shared" si="106"/>
        <v>0</v>
      </c>
      <c r="AY317" s="315">
        <f t="shared" si="106"/>
        <v>0</v>
      </c>
      <c r="AZ317" s="315">
        <f t="shared" si="106"/>
        <v>0</v>
      </c>
      <c r="BA317" s="315">
        <f t="shared" si="106"/>
        <v>0</v>
      </c>
      <c r="BB317" s="315">
        <f t="shared" si="106"/>
        <v>0</v>
      </c>
      <c r="BC317" s="316">
        <f t="shared" si="106"/>
        <v>0</v>
      </c>
      <c r="BE317" s="39" t="str">
        <f t="shared" si="97"/>
        <v/>
      </c>
      <c r="BF317" s="39" t="str">
        <f t="shared" si="98"/>
        <v/>
      </c>
      <c r="BG317" s="39" t="str">
        <f t="shared" si="99"/>
        <v/>
      </c>
      <c r="BH317" s="315"/>
      <c r="BI317" s="315"/>
      <c r="BJ317" s="315"/>
      <c r="BK317" s="315"/>
      <c r="BL317" s="315"/>
      <c r="BM317" s="315"/>
      <c r="BN317" s="315"/>
      <c r="BO317" s="315"/>
      <c r="BP317" s="315"/>
      <c r="BQ317" s="315"/>
      <c r="BR317" s="315"/>
      <c r="BS317" s="315"/>
      <c r="BT317" s="315"/>
      <c r="BU317" s="315"/>
      <c r="BV317" s="315"/>
      <c r="BW317" s="315"/>
      <c r="BX317" s="315"/>
      <c r="BY317" s="315"/>
      <c r="BZ317" s="315"/>
      <c r="CA317" s="315"/>
      <c r="CB317" s="315"/>
      <c r="CC317" s="315"/>
      <c r="CD317" s="7"/>
    </row>
    <row r="318" spans="1:82" x14ac:dyDescent="0.25">
      <c r="A318" s="14"/>
      <c r="B318" s="460"/>
      <c r="C318" s="461"/>
      <c r="D318" s="461"/>
      <c r="E318" s="462"/>
      <c r="F318" s="463"/>
      <c r="G318" s="14"/>
      <c r="H318" s="106" t="str">
        <f t="shared" si="90"/>
        <v/>
      </c>
      <c r="I318" s="14"/>
      <c r="J318" s="39" t="str">
        <f t="shared" si="91"/>
        <v/>
      </c>
      <c r="K318" s="14"/>
      <c r="M318" s="106" t="str">
        <f t="shared" si="92"/>
        <v/>
      </c>
      <c r="O318" s="127" t="str">
        <f t="shared" si="93"/>
        <v/>
      </c>
      <c r="AC318" s="305" t="str">
        <f t="shared" si="94"/>
        <v/>
      </c>
      <c r="AD318" s="307" t="str">
        <f t="shared" si="95"/>
        <v/>
      </c>
      <c r="AF318" s="314">
        <f t="shared" si="96"/>
        <v>0</v>
      </c>
      <c r="AG318" s="315">
        <f t="shared" si="107"/>
        <v>0</v>
      </c>
      <c r="AH318" s="315">
        <f t="shared" si="107"/>
        <v>0</v>
      </c>
      <c r="AI318" s="315">
        <f t="shared" si="107"/>
        <v>0</v>
      </c>
      <c r="AJ318" s="315">
        <f t="shared" si="107"/>
        <v>0</v>
      </c>
      <c r="AK318" s="315">
        <f t="shared" si="107"/>
        <v>0</v>
      </c>
      <c r="AL318" s="315">
        <f t="shared" si="107"/>
        <v>0</v>
      </c>
      <c r="AM318" s="315">
        <f t="shared" si="107"/>
        <v>0</v>
      </c>
      <c r="AN318" s="315">
        <f t="shared" si="107"/>
        <v>0</v>
      </c>
      <c r="AO318" s="315">
        <f t="shared" si="107"/>
        <v>0</v>
      </c>
      <c r="AP318" s="315">
        <f t="shared" si="107"/>
        <v>0</v>
      </c>
      <c r="AQ318" s="315">
        <f t="shared" si="107"/>
        <v>0</v>
      </c>
      <c r="AR318" s="315">
        <f t="shared" si="107"/>
        <v>0</v>
      </c>
      <c r="AS318" s="315">
        <f t="shared" si="107"/>
        <v>0</v>
      </c>
      <c r="AT318" s="315">
        <f t="shared" si="107"/>
        <v>0</v>
      </c>
      <c r="AU318" s="315">
        <f t="shared" si="107"/>
        <v>0</v>
      </c>
      <c r="AV318" s="315">
        <f t="shared" si="106"/>
        <v>0</v>
      </c>
      <c r="AW318" s="315">
        <f t="shared" si="106"/>
        <v>0</v>
      </c>
      <c r="AX318" s="315">
        <f t="shared" si="106"/>
        <v>0</v>
      </c>
      <c r="AY318" s="315">
        <f t="shared" si="106"/>
        <v>0</v>
      </c>
      <c r="AZ318" s="315">
        <f t="shared" si="106"/>
        <v>0</v>
      </c>
      <c r="BA318" s="315">
        <f t="shared" si="106"/>
        <v>0</v>
      </c>
      <c r="BB318" s="315">
        <f t="shared" si="106"/>
        <v>0</v>
      </c>
      <c r="BC318" s="316">
        <f t="shared" si="106"/>
        <v>0</v>
      </c>
      <c r="BE318" s="39" t="str">
        <f t="shared" si="97"/>
        <v/>
      </c>
      <c r="BF318" s="39" t="str">
        <f t="shared" si="98"/>
        <v/>
      </c>
      <c r="BG318" s="39" t="str">
        <f t="shared" si="99"/>
        <v/>
      </c>
      <c r="BH318" s="315"/>
      <c r="BI318" s="315"/>
      <c r="BJ318" s="315"/>
      <c r="BK318" s="315"/>
      <c r="BL318" s="315"/>
      <c r="BM318" s="315"/>
      <c r="BN318" s="315"/>
      <c r="BO318" s="315"/>
      <c r="BP318" s="315"/>
      <c r="BQ318" s="315"/>
      <c r="BR318" s="315"/>
      <c r="BS318" s="315"/>
      <c r="BT318" s="315"/>
      <c r="BU318" s="315"/>
      <c r="BV318" s="315"/>
      <c r="BW318" s="315"/>
      <c r="BX318" s="315"/>
      <c r="BY318" s="315"/>
      <c r="BZ318" s="315"/>
      <c r="CA318" s="315"/>
      <c r="CB318" s="315"/>
      <c r="CC318" s="315"/>
      <c r="CD318" s="7"/>
    </row>
    <row r="319" spans="1:82" x14ac:dyDescent="0.25">
      <c r="A319" s="14"/>
      <c r="B319" s="460"/>
      <c r="C319" s="461"/>
      <c r="D319" s="461"/>
      <c r="E319" s="462"/>
      <c r="F319" s="463"/>
      <c r="G319" s="14"/>
      <c r="H319" s="106" t="str">
        <f t="shared" si="90"/>
        <v/>
      </c>
      <c r="I319" s="14"/>
      <c r="J319" s="39" t="str">
        <f t="shared" si="91"/>
        <v/>
      </c>
      <c r="K319" s="14"/>
      <c r="M319" s="106" t="str">
        <f t="shared" si="92"/>
        <v/>
      </c>
      <c r="O319" s="127" t="str">
        <f t="shared" si="93"/>
        <v/>
      </c>
      <c r="AC319" s="305" t="str">
        <f t="shared" si="94"/>
        <v/>
      </c>
      <c r="AD319" s="307" t="str">
        <f t="shared" si="95"/>
        <v/>
      </c>
      <c r="AF319" s="314">
        <f t="shared" si="96"/>
        <v>0</v>
      </c>
      <c r="AG319" s="315">
        <f t="shared" si="107"/>
        <v>0</v>
      </c>
      <c r="AH319" s="315">
        <f t="shared" si="107"/>
        <v>0</v>
      </c>
      <c r="AI319" s="315">
        <f t="shared" si="107"/>
        <v>0</v>
      </c>
      <c r="AJ319" s="315">
        <f t="shared" si="107"/>
        <v>0</v>
      </c>
      <c r="AK319" s="315">
        <f t="shared" si="107"/>
        <v>0</v>
      </c>
      <c r="AL319" s="315">
        <f t="shared" si="107"/>
        <v>0</v>
      </c>
      <c r="AM319" s="315">
        <f t="shared" si="107"/>
        <v>0</v>
      </c>
      <c r="AN319" s="315">
        <f t="shared" si="107"/>
        <v>0</v>
      </c>
      <c r="AO319" s="315">
        <f t="shared" si="107"/>
        <v>0</v>
      </c>
      <c r="AP319" s="315">
        <f t="shared" si="107"/>
        <v>0</v>
      </c>
      <c r="AQ319" s="315">
        <f t="shared" si="107"/>
        <v>0</v>
      </c>
      <c r="AR319" s="315">
        <f t="shared" si="107"/>
        <v>0</v>
      </c>
      <c r="AS319" s="315">
        <f t="shared" si="107"/>
        <v>0</v>
      </c>
      <c r="AT319" s="315">
        <f t="shared" si="107"/>
        <v>0</v>
      </c>
      <c r="AU319" s="315">
        <f t="shared" si="107"/>
        <v>0</v>
      </c>
      <c r="AV319" s="315">
        <f t="shared" si="106"/>
        <v>0</v>
      </c>
      <c r="AW319" s="315">
        <f t="shared" si="106"/>
        <v>0</v>
      </c>
      <c r="AX319" s="315">
        <f t="shared" si="106"/>
        <v>0</v>
      </c>
      <c r="AY319" s="315">
        <f t="shared" si="106"/>
        <v>0</v>
      </c>
      <c r="AZ319" s="315">
        <f t="shared" si="106"/>
        <v>0</v>
      </c>
      <c r="BA319" s="315">
        <f t="shared" si="106"/>
        <v>0</v>
      </c>
      <c r="BB319" s="315">
        <f t="shared" si="106"/>
        <v>0</v>
      </c>
      <c r="BC319" s="316">
        <f t="shared" si="106"/>
        <v>0</v>
      </c>
      <c r="BE319" s="39" t="str">
        <f t="shared" si="97"/>
        <v/>
      </c>
      <c r="BF319" s="39" t="str">
        <f t="shared" si="98"/>
        <v/>
      </c>
      <c r="BG319" s="39" t="str">
        <f t="shared" si="99"/>
        <v/>
      </c>
      <c r="BH319" s="315"/>
      <c r="BI319" s="315"/>
      <c r="BJ319" s="315"/>
      <c r="BK319" s="315"/>
      <c r="BL319" s="315"/>
      <c r="BM319" s="315"/>
      <c r="BN319" s="315"/>
      <c r="BO319" s="315"/>
      <c r="BP319" s="315"/>
      <c r="BQ319" s="315"/>
      <c r="BR319" s="315"/>
      <c r="BS319" s="315"/>
      <c r="BT319" s="315"/>
      <c r="BU319" s="315"/>
      <c r="BV319" s="315"/>
      <c r="BW319" s="315"/>
      <c r="BX319" s="315"/>
      <c r="BY319" s="315"/>
      <c r="BZ319" s="315"/>
      <c r="CA319" s="315"/>
      <c r="CB319" s="315"/>
      <c r="CC319" s="315"/>
      <c r="CD319" s="7"/>
    </row>
    <row r="320" spans="1:82" x14ac:dyDescent="0.25">
      <c r="A320" s="14"/>
      <c r="B320" s="460"/>
      <c r="C320" s="461"/>
      <c r="D320" s="461"/>
      <c r="E320" s="462"/>
      <c r="F320" s="463"/>
      <c r="G320" s="14"/>
      <c r="H320" s="106" t="str">
        <f t="shared" si="90"/>
        <v/>
      </c>
      <c r="I320" s="14"/>
      <c r="J320" s="39" t="str">
        <f t="shared" si="91"/>
        <v/>
      </c>
      <c r="K320" s="14"/>
      <c r="M320" s="106" t="str">
        <f t="shared" si="92"/>
        <v/>
      </c>
      <c r="O320" s="127" t="str">
        <f t="shared" si="93"/>
        <v/>
      </c>
      <c r="AC320" s="305" t="str">
        <f t="shared" si="94"/>
        <v/>
      </c>
      <c r="AD320" s="307" t="str">
        <f t="shared" si="95"/>
        <v/>
      </c>
      <c r="AF320" s="314">
        <f t="shared" si="96"/>
        <v>0</v>
      </c>
      <c r="AG320" s="315">
        <f t="shared" si="107"/>
        <v>0</v>
      </c>
      <c r="AH320" s="315">
        <f t="shared" si="107"/>
        <v>0</v>
      </c>
      <c r="AI320" s="315">
        <f t="shared" si="107"/>
        <v>0</v>
      </c>
      <c r="AJ320" s="315">
        <f t="shared" si="107"/>
        <v>0</v>
      </c>
      <c r="AK320" s="315">
        <f t="shared" si="107"/>
        <v>0</v>
      </c>
      <c r="AL320" s="315">
        <f t="shared" si="107"/>
        <v>0</v>
      </c>
      <c r="AM320" s="315">
        <f t="shared" si="107"/>
        <v>0</v>
      </c>
      <c r="AN320" s="315">
        <f t="shared" si="107"/>
        <v>0</v>
      </c>
      <c r="AO320" s="315">
        <f t="shared" si="107"/>
        <v>0</v>
      </c>
      <c r="AP320" s="315">
        <f t="shared" si="107"/>
        <v>0</v>
      </c>
      <c r="AQ320" s="315">
        <f t="shared" si="107"/>
        <v>0</v>
      </c>
      <c r="AR320" s="315">
        <f t="shared" si="107"/>
        <v>0</v>
      </c>
      <c r="AS320" s="315">
        <f t="shared" si="107"/>
        <v>0</v>
      </c>
      <c r="AT320" s="315">
        <f t="shared" si="107"/>
        <v>0</v>
      </c>
      <c r="AU320" s="315">
        <f t="shared" si="107"/>
        <v>0</v>
      </c>
      <c r="AV320" s="315">
        <f t="shared" si="106"/>
        <v>0</v>
      </c>
      <c r="AW320" s="315">
        <f t="shared" si="106"/>
        <v>0</v>
      </c>
      <c r="AX320" s="315">
        <f t="shared" si="106"/>
        <v>0</v>
      </c>
      <c r="AY320" s="315">
        <f t="shared" si="106"/>
        <v>0</v>
      </c>
      <c r="AZ320" s="315">
        <f t="shared" si="106"/>
        <v>0</v>
      </c>
      <c r="BA320" s="315">
        <f t="shared" si="106"/>
        <v>0</v>
      </c>
      <c r="BB320" s="315">
        <f t="shared" si="106"/>
        <v>0</v>
      </c>
      <c r="BC320" s="316">
        <f t="shared" si="106"/>
        <v>0</v>
      </c>
      <c r="BE320" s="39" t="str">
        <f t="shared" si="97"/>
        <v/>
      </c>
      <c r="BF320" s="39" t="str">
        <f t="shared" si="98"/>
        <v/>
      </c>
      <c r="BG320" s="39" t="str">
        <f t="shared" si="99"/>
        <v/>
      </c>
      <c r="BH320" s="315"/>
      <c r="BI320" s="315"/>
      <c r="BJ320" s="315"/>
      <c r="BK320" s="315"/>
      <c r="BL320" s="315"/>
      <c r="BM320" s="315"/>
      <c r="BN320" s="315"/>
      <c r="BO320" s="315"/>
      <c r="BP320" s="315"/>
      <c r="BQ320" s="315"/>
      <c r="BR320" s="315"/>
      <c r="BS320" s="315"/>
      <c r="BT320" s="315"/>
      <c r="BU320" s="315"/>
      <c r="BV320" s="315"/>
      <c r="BW320" s="315"/>
      <c r="BX320" s="315"/>
      <c r="BY320" s="315"/>
      <c r="BZ320" s="315"/>
      <c r="CA320" s="315"/>
      <c r="CB320" s="315"/>
      <c r="CC320" s="315"/>
      <c r="CD320" s="7"/>
    </row>
    <row r="321" spans="1:82" x14ac:dyDescent="0.25">
      <c r="A321" s="14"/>
      <c r="B321" s="460"/>
      <c r="C321" s="461"/>
      <c r="D321" s="461"/>
      <c r="E321" s="462"/>
      <c r="F321" s="463"/>
      <c r="G321" s="14"/>
      <c r="H321" s="106" t="str">
        <f t="shared" si="90"/>
        <v/>
      </c>
      <c r="I321" s="14"/>
      <c r="J321" s="39" t="str">
        <f t="shared" si="91"/>
        <v/>
      </c>
      <c r="K321" s="14"/>
      <c r="M321" s="106" t="str">
        <f t="shared" si="92"/>
        <v/>
      </c>
      <c r="O321" s="127" t="str">
        <f t="shared" si="93"/>
        <v/>
      </c>
      <c r="AC321" s="305" t="str">
        <f t="shared" si="94"/>
        <v/>
      </c>
      <c r="AD321" s="307" t="str">
        <f t="shared" si="95"/>
        <v/>
      </c>
      <c r="AF321" s="314">
        <f t="shared" si="96"/>
        <v>0</v>
      </c>
      <c r="AG321" s="315">
        <f t="shared" si="107"/>
        <v>0</v>
      </c>
      <c r="AH321" s="315">
        <f t="shared" si="107"/>
        <v>0</v>
      </c>
      <c r="AI321" s="315">
        <f t="shared" si="107"/>
        <v>0</v>
      </c>
      <c r="AJ321" s="315">
        <f t="shared" si="107"/>
        <v>0</v>
      </c>
      <c r="AK321" s="315">
        <f t="shared" si="107"/>
        <v>0</v>
      </c>
      <c r="AL321" s="315">
        <f t="shared" si="107"/>
        <v>0</v>
      </c>
      <c r="AM321" s="315">
        <f t="shared" si="107"/>
        <v>0</v>
      </c>
      <c r="AN321" s="315">
        <f t="shared" si="107"/>
        <v>0</v>
      </c>
      <c r="AO321" s="315">
        <f t="shared" si="107"/>
        <v>0</v>
      </c>
      <c r="AP321" s="315">
        <f t="shared" si="107"/>
        <v>0</v>
      </c>
      <c r="AQ321" s="315">
        <f t="shared" si="107"/>
        <v>0</v>
      </c>
      <c r="AR321" s="315">
        <f t="shared" si="107"/>
        <v>0</v>
      </c>
      <c r="AS321" s="315">
        <f t="shared" si="107"/>
        <v>0</v>
      </c>
      <c r="AT321" s="315">
        <f t="shared" si="107"/>
        <v>0</v>
      </c>
      <c r="AU321" s="315">
        <f t="shared" si="107"/>
        <v>0</v>
      </c>
      <c r="AV321" s="315">
        <f t="shared" si="106"/>
        <v>0</v>
      </c>
      <c r="AW321" s="315">
        <f t="shared" si="106"/>
        <v>0</v>
      </c>
      <c r="AX321" s="315">
        <f t="shared" si="106"/>
        <v>0</v>
      </c>
      <c r="AY321" s="315">
        <f t="shared" si="106"/>
        <v>0</v>
      </c>
      <c r="AZ321" s="315">
        <f t="shared" si="106"/>
        <v>0</v>
      </c>
      <c r="BA321" s="315">
        <f t="shared" si="106"/>
        <v>0</v>
      </c>
      <c r="BB321" s="315">
        <f t="shared" si="106"/>
        <v>0</v>
      </c>
      <c r="BC321" s="316">
        <f t="shared" si="106"/>
        <v>0</v>
      </c>
      <c r="BE321" s="39" t="str">
        <f t="shared" si="97"/>
        <v/>
      </c>
      <c r="BF321" s="39" t="str">
        <f t="shared" si="98"/>
        <v/>
      </c>
      <c r="BG321" s="39" t="str">
        <f t="shared" si="99"/>
        <v/>
      </c>
      <c r="BH321" s="315"/>
      <c r="BI321" s="315"/>
      <c r="BJ321" s="315"/>
      <c r="BK321" s="315"/>
      <c r="BL321" s="315"/>
      <c r="BM321" s="315"/>
      <c r="BN321" s="315"/>
      <c r="BO321" s="315"/>
      <c r="BP321" s="315"/>
      <c r="BQ321" s="315"/>
      <c r="BR321" s="315"/>
      <c r="BS321" s="315"/>
      <c r="BT321" s="315"/>
      <c r="BU321" s="315"/>
      <c r="BV321" s="315"/>
      <c r="BW321" s="315"/>
      <c r="BX321" s="315"/>
      <c r="BY321" s="315"/>
      <c r="BZ321" s="315"/>
      <c r="CA321" s="315"/>
      <c r="CB321" s="315"/>
      <c r="CC321" s="315"/>
      <c r="CD321" s="7"/>
    </row>
    <row r="322" spans="1:82" x14ac:dyDescent="0.25">
      <c r="A322" s="14"/>
      <c r="B322" s="460"/>
      <c r="C322" s="461"/>
      <c r="D322" s="461"/>
      <c r="E322" s="462"/>
      <c r="F322" s="463"/>
      <c r="G322" s="14"/>
      <c r="H322" s="106" t="str">
        <f t="shared" si="90"/>
        <v/>
      </c>
      <c r="I322" s="14"/>
      <c r="J322" s="39" t="str">
        <f t="shared" si="91"/>
        <v/>
      </c>
      <c r="K322" s="14"/>
      <c r="M322" s="106" t="str">
        <f t="shared" si="92"/>
        <v/>
      </c>
      <c r="O322" s="127" t="str">
        <f t="shared" si="93"/>
        <v/>
      </c>
      <c r="AC322" s="305" t="str">
        <f t="shared" si="94"/>
        <v/>
      </c>
      <c r="AD322" s="307" t="str">
        <f t="shared" si="95"/>
        <v/>
      </c>
      <c r="AF322" s="314">
        <f t="shared" si="96"/>
        <v>0</v>
      </c>
      <c r="AG322" s="315">
        <f t="shared" si="107"/>
        <v>0</v>
      </c>
      <c r="AH322" s="315">
        <f t="shared" si="107"/>
        <v>0</v>
      </c>
      <c r="AI322" s="315">
        <f t="shared" si="107"/>
        <v>0</v>
      </c>
      <c r="AJ322" s="315">
        <f t="shared" si="107"/>
        <v>0</v>
      </c>
      <c r="AK322" s="315">
        <f t="shared" si="107"/>
        <v>0</v>
      </c>
      <c r="AL322" s="315">
        <f t="shared" si="107"/>
        <v>0</v>
      </c>
      <c r="AM322" s="315">
        <f t="shared" si="107"/>
        <v>0</v>
      </c>
      <c r="AN322" s="315">
        <f t="shared" si="107"/>
        <v>0</v>
      </c>
      <c r="AO322" s="315">
        <f t="shared" si="107"/>
        <v>0</v>
      </c>
      <c r="AP322" s="315">
        <f t="shared" si="107"/>
        <v>0</v>
      </c>
      <c r="AQ322" s="315">
        <f t="shared" si="107"/>
        <v>0</v>
      </c>
      <c r="AR322" s="315">
        <f t="shared" si="107"/>
        <v>0</v>
      </c>
      <c r="AS322" s="315">
        <f t="shared" si="107"/>
        <v>0</v>
      </c>
      <c r="AT322" s="315">
        <f t="shared" si="107"/>
        <v>0</v>
      </c>
      <c r="AU322" s="315">
        <f t="shared" si="107"/>
        <v>0</v>
      </c>
      <c r="AV322" s="315">
        <f t="shared" si="106"/>
        <v>0</v>
      </c>
      <c r="AW322" s="315">
        <f t="shared" si="106"/>
        <v>0</v>
      </c>
      <c r="AX322" s="315">
        <f t="shared" si="106"/>
        <v>0</v>
      </c>
      <c r="AY322" s="315">
        <f t="shared" si="106"/>
        <v>0</v>
      </c>
      <c r="AZ322" s="315">
        <f t="shared" si="106"/>
        <v>0</v>
      </c>
      <c r="BA322" s="315">
        <f t="shared" si="106"/>
        <v>0</v>
      </c>
      <c r="BB322" s="315">
        <f t="shared" si="106"/>
        <v>0</v>
      </c>
      <c r="BC322" s="316">
        <f t="shared" si="106"/>
        <v>0</v>
      </c>
      <c r="BE322" s="39" t="str">
        <f t="shared" si="97"/>
        <v/>
      </c>
      <c r="BF322" s="39" t="str">
        <f t="shared" si="98"/>
        <v/>
      </c>
      <c r="BG322" s="39" t="str">
        <f t="shared" si="99"/>
        <v/>
      </c>
      <c r="BH322" s="315"/>
      <c r="BI322" s="315"/>
      <c r="BJ322" s="315"/>
      <c r="BK322" s="315"/>
      <c r="BL322" s="315"/>
      <c r="BM322" s="315"/>
      <c r="BN322" s="315"/>
      <c r="BO322" s="315"/>
      <c r="BP322" s="315"/>
      <c r="BQ322" s="315"/>
      <c r="BR322" s="315"/>
      <c r="BS322" s="315"/>
      <c r="BT322" s="315"/>
      <c r="BU322" s="315"/>
      <c r="BV322" s="315"/>
      <c r="BW322" s="315"/>
      <c r="BX322" s="315"/>
      <c r="BY322" s="315"/>
      <c r="BZ322" s="315"/>
      <c r="CA322" s="315"/>
      <c r="CB322" s="315"/>
      <c r="CC322" s="315"/>
      <c r="CD322" s="7"/>
    </row>
    <row r="323" spans="1:82" x14ac:dyDescent="0.25">
      <c r="A323" s="14"/>
      <c r="B323" s="460"/>
      <c r="C323" s="461"/>
      <c r="D323" s="461"/>
      <c r="E323" s="462"/>
      <c r="F323" s="463"/>
      <c r="G323" s="14"/>
      <c r="H323" s="106" t="str">
        <f t="shared" si="90"/>
        <v/>
      </c>
      <c r="I323" s="14"/>
      <c r="J323" s="39" t="str">
        <f t="shared" si="91"/>
        <v/>
      </c>
      <c r="K323" s="14"/>
      <c r="M323" s="106" t="str">
        <f t="shared" si="92"/>
        <v/>
      </c>
      <c r="O323" s="127" t="str">
        <f t="shared" si="93"/>
        <v/>
      </c>
      <c r="AC323" s="305" t="str">
        <f t="shared" si="94"/>
        <v/>
      </c>
      <c r="AD323" s="307" t="str">
        <f t="shared" si="95"/>
        <v/>
      </c>
      <c r="AF323" s="314">
        <f t="shared" si="96"/>
        <v>0</v>
      </c>
      <c r="AG323" s="315">
        <f t="shared" si="107"/>
        <v>0</v>
      </c>
      <c r="AH323" s="315">
        <f t="shared" si="107"/>
        <v>0</v>
      </c>
      <c r="AI323" s="315">
        <f t="shared" si="107"/>
        <v>0</v>
      </c>
      <c r="AJ323" s="315">
        <f t="shared" si="107"/>
        <v>0</v>
      </c>
      <c r="AK323" s="315">
        <f t="shared" si="107"/>
        <v>0</v>
      </c>
      <c r="AL323" s="315">
        <f t="shared" si="107"/>
        <v>0</v>
      </c>
      <c r="AM323" s="315">
        <f t="shared" si="107"/>
        <v>0</v>
      </c>
      <c r="AN323" s="315">
        <f t="shared" si="107"/>
        <v>0</v>
      </c>
      <c r="AO323" s="315">
        <f t="shared" si="107"/>
        <v>0</v>
      </c>
      <c r="AP323" s="315">
        <f t="shared" si="107"/>
        <v>0</v>
      </c>
      <c r="AQ323" s="315">
        <f t="shared" si="107"/>
        <v>0</v>
      </c>
      <c r="AR323" s="315">
        <f t="shared" si="107"/>
        <v>0</v>
      </c>
      <c r="AS323" s="315">
        <f t="shared" si="107"/>
        <v>0</v>
      </c>
      <c r="AT323" s="315">
        <f t="shared" si="107"/>
        <v>0</v>
      </c>
      <c r="AU323" s="315">
        <f t="shared" si="107"/>
        <v>0</v>
      </c>
      <c r="AV323" s="315">
        <f t="shared" si="106"/>
        <v>0</v>
      </c>
      <c r="AW323" s="315">
        <f t="shared" si="106"/>
        <v>0</v>
      </c>
      <c r="AX323" s="315">
        <f t="shared" si="106"/>
        <v>0</v>
      </c>
      <c r="AY323" s="315">
        <f t="shared" si="106"/>
        <v>0</v>
      </c>
      <c r="AZ323" s="315">
        <f t="shared" si="106"/>
        <v>0</v>
      </c>
      <c r="BA323" s="315">
        <f t="shared" si="106"/>
        <v>0</v>
      </c>
      <c r="BB323" s="315">
        <f t="shared" si="106"/>
        <v>0</v>
      </c>
      <c r="BC323" s="316">
        <f t="shared" si="106"/>
        <v>0</v>
      </c>
      <c r="BE323" s="39" t="str">
        <f t="shared" si="97"/>
        <v/>
      </c>
      <c r="BF323" s="39" t="str">
        <f t="shared" si="98"/>
        <v/>
      </c>
      <c r="BG323" s="39" t="str">
        <f t="shared" si="99"/>
        <v/>
      </c>
      <c r="BH323" s="315"/>
      <c r="BI323" s="315"/>
      <c r="BJ323" s="315"/>
      <c r="BK323" s="315"/>
      <c r="BL323" s="315"/>
      <c r="BM323" s="315"/>
      <c r="BN323" s="315"/>
      <c r="BO323" s="315"/>
      <c r="BP323" s="315"/>
      <c r="BQ323" s="315"/>
      <c r="BR323" s="315"/>
      <c r="BS323" s="315"/>
      <c r="BT323" s="315"/>
      <c r="BU323" s="315"/>
      <c r="BV323" s="315"/>
      <c r="BW323" s="315"/>
      <c r="BX323" s="315"/>
      <c r="BY323" s="315"/>
      <c r="BZ323" s="315"/>
      <c r="CA323" s="315"/>
      <c r="CB323" s="315"/>
      <c r="CC323" s="315"/>
      <c r="CD323" s="7"/>
    </row>
    <row r="324" spans="1:82" x14ac:dyDescent="0.25">
      <c r="A324" s="14"/>
      <c r="B324" s="460"/>
      <c r="C324" s="461"/>
      <c r="D324" s="461"/>
      <c r="E324" s="462"/>
      <c r="F324" s="463"/>
      <c r="G324" s="14"/>
      <c r="H324" s="106" t="str">
        <f t="shared" si="90"/>
        <v/>
      </c>
      <c r="I324" s="14"/>
      <c r="J324" s="39" t="str">
        <f t="shared" si="91"/>
        <v/>
      </c>
      <c r="K324" s="14"/>
      <c r="M324" s="106" t="str">
        <f t="shared" si="92"/>
        <v/>
      </c>
      <c r="O324" s="127" t="str">
        <f t="shared" si="93"/>
        <v/>
      </c>
      <c r="AC324" s="305" t="str">
        <f t="shared" si="94"/>
        <v/>
      </c>
      <c r="AD324" s="307" t="str">
        <f t="shared" si="95"/>
        <v/>
      </c>
      <c r="AF324" s="314">
        <f t="shared" si="96"/>
        <v>0</v>
      </c>
      <c r="AG324" s="315">
        <f t="shared" si="107"/>
        <v>0</v>
      </c>
      <c r="AH324" s="315">
        <f t="shared" si="107"/>
        <v>0</v>
      </c>
      <c r="AI324" s="315">
        <f t="shared" si="107"/>
        <v>0</v>
      </c>
      <c r="AJ324" s="315">
        <f t="shared" si="107"/>
        <v>0</v>
      </c>
      <c r="AK324" s="315">
        <f t="shared" si="107"/>
        <v>0</v>
      </c>
      <c r="AL324" s="315">
        <f t="shared" si="107"/>
        <v>0</v>
      </c>
      <c r="AM324" s="315">
        <f t="shared" si="107"/>
        <v>0</v>
      </c>
      <c r="AN324" s="315">
        <f t="shared" si="107"/>
        <v>0</v>
      </c>
      <c r="AO324" s="315">
        <f t="shared" si="107"/>
        <v>0</v>
      </c>
      <c r="AP324" s="315">
        <f t="shared" si="107"/>
        <v>0</v>
      </c>
      <c r="AQ324" s="315">
        <f t="shared" si="107"/>
        <v>0</v>
      </c>
      <c r="AR324" s="315">
        <f t="shared" si="107"/>
        <v>0</v>
      </c>
      <c r="AS324" s="315">
        <f t="shared" si="107"/>
        <v>0</v>
      </c>
      <c r="AT324" s="315">
        <f t="shared" si="107"/>
        <v>0</v>
      </c>
      <c r="AU324" s="315">
        <f t="shared" si="107"/>
        <v>0</v>
      </c>
      <c r="AV324" s="315">
        <f t="shared" si="106"/>
        <v>0</v>
      </c>
      <c r="AW324" s="315">
        <f t="shared" si="106"/>
        <v>0</v>
      </c>
      <c r="AX324" s="315">
        <f t="shared" si="106"/>
        <v>0</v>
      </c>
      <c r="AY324" s="315">
        <f t="shared" si="106"/>
        <v>0</v>
      </c>
      <c r="AZ324" s="315">
        <f t="shared" si="106"/>
        <v>0</v>
      </c>
      <c r="BA324" s="315">
        <f t="shared" si="106"/>
        <v>0</v>
      </c>
      <c r="BB324" s="315">
        <f t="shared" si="106"/>
        <v>0</v>
      </c>
      <c r="BC324" s="316">
        <f t="shared" si="106"/>
        <v>0</v>
      </c>
      <c r="BE324" s="39" t="str">
        <f t="shared" si="97"/>
        <v/>
      </c>
      <c r="BF324" s="39" t="str">
        <f t="shared" si="98"/>
        <v/>
      </c>
      <c r="BG324" s="39" t="str">
        <f t="shared" si="99"/>
        <v/>
      </c>
      <c r="BH324" s="315"/>
      <c r="BI324" s="315"/>
      <c r="BJ324" s="315"/>
      <c r="BK324" s="315"/>
      <c r="BL324" s="315"/>
      <c r="BM324" s="315"/>
      <c r="BN324" s="315"/>
      <c r="BO324" s="315"/>
      <c r="BP324" s="315"/>
      <c r="BQ324" s="315"/>
      <c r="BR324" s="315"/>
      <c r="BS324" s="315"/>
      <c r="BT324" s="315"/>
      <c r="BU324" s="315"/>
      <c r="BV324" s="315"/>
      <c r="BW324" s="315"/>
      <c r="BX324" s="315"/>
      <c r="BY324" s="315"/>
      <c r="BZ324" s="315"/>
      <c r="CA324" s="315"/>
      <c r="CB324" s="315"/>
      <c r="CC324" s="315"/>
      <c r="CD324" s="7"/>
    </row>
    <row r="325" spans="1:82" x14ac:dyDescent="0.25">
      <c r="A325" s="14"/>
      <c r="B325" s="460"/>
      <c r="C325" s="461"/>
      <c r="D325" s="461"/>
      <c r="E325" s="462"/>
      <c r="F325" s="463"/>
      <c r="G325" s="14"/>
      <c r="H325" s="106" t="str">
        <f t="shared" si="90"/>
        <v/>
      </c>
      <c r="I325" s="14"/>
      <c r="J325" s="39" t="str">
        <f t="shared" si="91"/>
        <v/>
      </c>
      <c r="K325" s="14"/>
      <c r="M325" s="106" t="str">
        <f t="shared" si="92"/>
        <v/>
      </c>
      <c r="O325" s="127" t="str">
        <f t="shared" si="93"/>
        <v/>
      </c>
      <c r="AC325" s="305" t="str">
        <f t="shared" si="94"/>
        <v/>
      </c>
      <c r="AD325" s="307" t="str">
        <f t="shared" si="95"/>
        <v/>
      </c>
      <c r="AF325" s="314">
        <f t="shared" si="96"/>
        <v>0</v>
      </c>
      <c r="AG325" s="315">
        <f t="shared" si="107"/>
        <v>0</v>
      </c>
      <c r="AH325" s="315">
        <f t="shared" si="107"/>
        <v>0</v>
      </c>
      <c r="AI325" s="315">
        <f t="shared" si="107"/>
        <v>0</v>
      </c>
      <c r="AJ325" s="315">
        <f t="shared" si="107"/>
        <v>0</v>
      </c>
      <c r="AK325" s="315">
        <f t="shared" si="107"/>
        <v>0</v>
      </c>
      <c r="AL325" s="315">
        <f t="shared" si="107"/>
        <v>0</v>
      </c>
      <c r="AM325" s="315">
        <f t="shared" si="107"/>
        <v>0</v>
      </c>
      <c r="AN325" s="315">
        <f t="shared" si="107"/>
        <v>0</v>
      </c>
      <c r="AO325" s="315">
        <f t="shared" si="107"/>
        <v>0</v>
      </c>
      <c r="AP325" s="315">
        <f t="shared" si="107"/>
        <v>0</v>
      </c>
      <c r="AQ325" s="315">
        <f t="shared" si="107"/>
        <v>0</v>
      </c>
      <c r="AR325" s="315">
        <f t="shared" si="107"/>
        <v>0</v>
      </c>
      <c r="AS325" s="315">
        <f t="shared" si="107"/>
        <v>0</v>
      </c>
      <c r="AT325" s="315">
        <f t="shared" si="107"/>
        <v>0</v>
      </c>
      <c r="AU325" s="315">
        <f t="shared" si="107"/>
        <v>0</v>
      </c>
      <c r="AV325" s="315">
        <f t="shared" si="106"/>
        <v>0</v>
      </c>
      <c r="AW325" s="315">
        <f t="shared" si="106"/>
        <v>0</v>
      </c>
      <c r="AX325" s="315">
        <f t="shared" si="106"/>
        <v>0</v>
      </c>
      <c r="AY325" s="315">
        <f t="shared" si="106"/>
        <v>0</v>
      </c>
      <c r="AZ325" s="315">
        <f t="shared" si="106"/>
        <v>0</v>
      </c>
      <c r="BA325" s="315">
        <f t="shared" si="106"/>
        <v>0</v>
      </c>
      <c r="BB325" s="315">
        <f t="shared" si="106"/>
        <v>0</v>
      </c>
      <c r="BC325" s="316">
        <f t="shared" si="106"/>
        <v>0</v>
      </c>
      <c r="BE325" s="39" t="str">
        <f t="shared" si="97"/>
        <v/>
      </c>
      <c r="BF325" s="39" t="str">
        <f t="shared" si="98"/>
        <v/>
      </c>
      <c r="BG325" s="39" t="str">
        <f t="shared" si="99"/>
        <v/>
      </c>
      <c r="BH325" s="315"/>
      <c r="BI325" s="315"/>
      <c r="BJ325" s="315"/>
      <c r="BK325" s="315"/>
      <c r="BL325" s="315"/>
      <c r="BM325" s="315"/>
      <c r="BN325" s="315"/>
      <c r="BO325" s="315"/>
      <c r="BP325" s="315"/>
      <c r="BQ325" s="315"/>
      <c r="BR325" s="315"/>
      <c r="BS325" s="315"/>
      <c r="BT325" s="315"/>
      <c r="BU325" s="315"/>
      <c r="BV325" s="315"/>
      <c r="BW325" s="315"/>
      <c r="BX325" s="315"/>
      <c r="BY325" s="315"/>
      <c r="BZ325" s="315"/>
      <c r="CA325" s="315"/>
      <c r="CB325" s="315"/>
      <c r="CC325" s="315"/>
      <c r="CD325" s="7"/>
    </row>
    <row r="326" spans="1:82" x14ac:dyDescent="0.25">
      <c r="A326" s="14"/>
      <c r="B326" s="460"/>
      <c r="C326" s="461"/>
      <c r="D326" s="461"/>
      <c r="E326" s="462"/>
      <c r="F326" s="463"/>
      <c r="G326" s="14"/>
      <c r="H326" s="106" t="str">
        <f t="shared" si="90"/>
        <v/>
      </c>
      <c r="I326" s="14"/>
      <c r="J326" s="39" t="str">
        <f t="shared" si="91"/>
        <v/>
      </c>
      <c r="K326" s="14"/>
      <c r="M326" s="106" t="str">
        <f t="shared" si="92"/>
        <v/>
      </c>
      <c r="O326" s="127" t="str">
        <f t="shared" si="93"/>
        <v/>
      </c>
      <c r="AC326" s="305" t="str">
        <f t="shared" si="94"/>
        <v/>
      </c>
      <c r="AD326" s="307" t="str">
        <f t="shared" si="95"/>
        <v/>
      </c>
      <c r="AF326" s="314">
        <f t="shared" si="96"/>
        <v>0</v>
      </c>
      <c r="AG326" s="315">
        <f t="shared" si="107"/>
        <v>0</v>
      </c>
      <c r="AH326" s="315">
        <f t="shared" si="107"/>
        <v>0</v>
      </c>
      <c r="AI326" s="315">
        <f t="shared" si="107"/>
        <v>0</v>
      </c>
      <c r="AJ326" s="315">
        <f t="shared" si="107"/>
        <v>0</v>
      </c>
      <c r="AK326" s="315">
        <f t="shared" si="107"/>
        <v>0</v>
      </c>
      <c r="AL326" s="315">
        <f t="shared" si="107"/>
        <v>0</v>
      </c>
      <c r="AM326" s="315">
        <f t="shared" si="107"/>
        <v>0</v>
      </c>
      <c r="AN326" s="315">
        <f t="shared" si="107"/>
        <v>0</v>
      </c>
      <c r="AO326" s="315">
        <f t="shared" si="107"/>
        <v>0</v>
      </c>
      <c r="AP326" s="315">
        <f t="shared" si="107"/>
        <v>0</v>
      </c>
      <c r="AQ326" s="315">
        <f t="shared" si="107"/>
        <v>0</v>
      </c>
      <c r="AR326" s="315">
        <f t="shared" si="107"/>
        <v>0</v>
      </c>
      <c r="AS326" s="315">
        <f t="shared" si="107"/>
        <v>0</v>
      </c>
      <c r="AT326" s="315">
        <f t="shared" si="107"/>
        <v>0</v>
      </c>
      <c r="AU326" s="315">
        <f t="shared" si="107"/>
        <v>0</v>
      </c>
      <c r="AV326" s="315">
        <f t="shared" si="106"/>
        <v>0</v>
      </c>
      <c r="AW326" s="315">
        <f t="shared" si="106"/>
        <v>0</v>
      </c>
      <c r="AX326" s="315">
        <f t="shared" si="106"/>
        <v>0</v>
      </c>
      <c r="AY326" s="315">
        <f t="shared" si="106"/>
        <v>0</v>
      </c>
      <c r="AZ326" s="315">
        <f t="shared" si="106"/>
        <v>0</v>
      </c>
      <c r="BA326" s="315">
        <f t="shared" si="106"/>
        <v>0</v>
      </c>
      <c r="BB326" s="315">
        <f t="shared" si="106"/>
        <v>0</v>
      </c>
      <c r="BC326" s="316">
        <f t="shared" si="106"/>
        <v>0</v>
      </c>
      <c r="BE326" s="39" t="str">
        <f t="shared" si="97"/>
        <v/>
      </c>
      <c r="BF326" s="39" t="str">
        <f t="shared" si="98"/>
        <v/>
      </c>
      <c r="BG326" s="39" t="str">
        <f t="shared" si="99"/>
        <v/>
      </c>
      <c r="BH326" s="315"/>
      <c r="BI326" s="315"/>
      <c r="BJ326" s="315"/>
      <c r="BK326" s="315"/>
      <c r="BL326" s="315"/>
      <c r="BM326" s="315"/>
      <c r="BN326" s="315"/>
      <c r="BO326" s="315"/>
      <c r="BP326" s="315"/>
      <c r="BQ326" s="315"/>
      <c r="BR326" s="315"/>
      <c r="BS326" s="315"/>
      <c r="BT326" s="315"/>
      <c r="BU326" s="315"/>
      <c r="BV326" s="315"/>
      <c r="BW326" s="315"/>
      <c r="BX326" s="315"/>
      <c r="BY326" s="315"/>
      <c r="BZ326" s="315"/>
      <c r="CA326" s="315"/>
      <c r="CB326" s="315"/>
      <c r="CC326" s="315"/>
      <c r="CD326" s="7"/>
    </row>
    <row r="327" spans="1:82" x14ac:dyDescent="0.25">
      <c r="A327" s="14"/>
      <c r="B327" s="460"/>
      <c r="C327" s="461"/>
      <c r="D327" s="461"/>
      <c r="E327" s="462"/>
      <c r="F327" s="463"/>
      <c r="G327" s="14"/>
      <c r="H327" s="106" t="str">
        <f t="shared" si="90"/>
        <v/>
      </c>
      <c r="I327" s="14"/>
      <c r="J327" s="39" t="str">
        <f t="shared" si="91"/>
        <v/>
      </c>
      <c r="K327" s="14"/>
      <c r="M327" s="106" t="str">
        <f t="shared" si="92"/>
        <v/>
      </c>
      <c r="O327" s="127" t="str">
        <f t="shared" si="93"/>
        <v/>
      </c>
      <c r="AC327" s="305" t="str">
        <f t="shared" si="94"/>
        <v/>
      </c>
      <c r="AD327" s="307" t="str">
        <f t="shared" si="95"/>
        <v/>
      </c>
      <c r="AF327" s="314">
        <f t="shared" si="96"/>
        <v>0</v>
      </c>
      <c r="AG327" s="315">
        <f t="shared" si="107"/>
        <v>0</v>
      </c>
      <c r="AH327" s="315">
        <f t="shared" si="107"/>
        <v>0</v>
      </c>
      <c r="AI327" s="315">
        <f t="shared" si="107"/>
        <v>0</v>
      </c>
      <c r="AJ327" s="315">
        <f t="shared" si="107"/>
        <v>0</v>
      </c>
      <c r="AK327" s="315">
        <f t="shared" si="107"/>
        <v>0</v>
      </c>
      <c r="AL327" s="315">
        <f t="shared" si="107"/>
        <v>0</v>
      </c>
      <c r="AM327" s="315">
        <f t="shared" si="107"/>
        <v>0</v>
      </c>
      <c r="AN327" s="315">
        <f t="shared" si="107"/>
        <v>0</v>
      </c>
      <c r="AO327" s="315">
        <f t="shared" si="107"/>
        <v>0</v>
      </c>
      <c r="AP327" s="315">
        <f t="shared" si="107"/>
        <v>0</v>
      </c>
      <c r="AQ327" s="315">
        <f t="shared" si="107"/>
        <v>0</v>
      </c>
      <c r="AR327" s="315">
        <f t="shared" si="107"/>
        <v>0</v>
      </c>
      <c r="AS327" s="315">
        <f t="shared" si="107"/>
        <v>0</v>
      </c>
      <c r="AT327" s="315">
        <f t="shared" si="107"/>
        <v>0</v>
      </c>
      <c r="AU327" s="315">
        <f t="shared" si="107"/>
        <v>0</v>
      </c>
      <c r="AV327" s="315">
        <f t="shared" si="106"/>
        <v>0</v>
      </c>
      <c r="AW327" s="315">
        <f t="shared" si="106"/>
        <v>0</v>
      </c>
      <c r="AX327" s="315">
        <f t="shared" si="106"/>
        <v>0</v>
      </c>
      <c r="AY327" s="315">
        <f t="shared" si="106"/>
        <v>0</v>
      </c>
      <c r="AZ327" s="315">
        <f t="shared" si="106"/>
        <v>0</v>
      </c>
      <c r="BA327" s="315">
        <f t="shared" si="106"/>
        <v>0</v>
      </c>
      <c r="BB327" s="315">
        <f t="shared" si="106"/>
        <v>0</v>
      </c>
      <c r="BC327" s="316">
        <f t="shared" si="106"/>
        <v>0</v>
      </c>
      <c r="BE327" s="39" t="str">
        <f t="shared" si="97"/>
        <v/>
      </c>
      <c r="BF327" s="39" t="str">
        <f t="shared" si="98"/>
        <v/>
      </c>
      <c r="BG327" s="39" t="str">
        <f t="shared" si="99"/>
        <v/>
      </c>
      <c r="BH327" s="315"/>
      <c r="BI327" s="315"/>
      <c r="BJ327" s="315"/>
      <c r="BK327" s="315"/>
      <c r="BL327" s="315"/>
      <c r="BM327" s="315"/>
      <c r="BN327" s="315"/>
      <c r="BO327" s="315"/>
      <c r="BP327" s="315"/>
      <c r="BQ327" s="315"/>
      <c r="BR327" s="315"/>
      <c r="BS327" s="315"/>
      <c r="BT327" s="315"/>
      <c r="BU327" s="315"/>
      <c r="BV327" s="315"/>
      <c r="BW327" s="315"/>
      <c r="BX327" s="315"/>
      <c r="BY327" s="315"/>
      <c r="BZ327" s="315"/>
      <c r="CA327" s="315"/>
      <c r="CB327" s="315"/>
      <c r="CC327" s="315"/>
      <c r="CD327" s="7"/>
    </row>
    <row r="328" spans="1:82" x14ac:dyDescent="0.25">
      <c r="A328" s="14"/>
      <c r="B328" s="460"/>
      <c r="C328" s="461"/>
      <c r="D328" s="461"/>
      <c r="E328" s="462"/>
      <c r="F328" s="463"/>
      <c r="G328" s="14"/>
      <c r="H328" s="106" t="str">
        <f t="shared" si="90"/>
        <v/>
      </c>
      <c r="I328" s="14"/>
      <c r="J328" s="39" t="str">
        <f t="shared" si="91"/>
        <v/>
      </c>
      <c r="K328" s="14"/>
      <c r="M328" s="106" t="str">
        <f t="shared" si="92"/>
        <v/>
      </c>
      <c r="O328" s="127" t="str">
        <f t="shared" si="93"/>
        <v/>
      </c>
      <c r="AC328" s="305" t="str">
        <f t="shared" si="94"/>
        <v/>
      </c>
      <c r="AD328" s="307" t="str">
        <f t="shared" si="95"/>
        <v/>
      </c>
      <c r="AF328" s="314">
        <f t="shared" si="96"/>
        <v>0</v>
      </c>
      <c r="AG328" s="315">
        <f t="shared" si="107"/>
        <v>0</v>
      </c>
      <c r="AH328" s="315">
        <f t="shared" si="107"/>
        <v>0</v>
      </c>
      <c r="AI328" s="315">
        <f t="shared" si="107"/>
        <v>0</v>
      </c>
      <c r="AJ328" s="315">
        <f t="shared" si="107"/>
        <v>0</v>
      </c>
      <c r="AK328" s="315">
        <f t="shared" si="107"/>
        <v>0</v>
      </c>
      <c r="AL328" s="315">
        <f t="shared" si="107"/>
        <v>0</v>
      </c>
      <c r="AM328" s="315">
        <f t="shared" si="107"/>
        <v>0</v>
      </c>
      <c r="AN328" s="315">
        <f t="shared" si="107"/>
        <v>0</v>
      </c>
      <c r="AO328" s="315">
        <f t="shared" si="107"/>
        <v>0</v>
      </c>
      <c r="AP328" s="315">
        <f t="shared" si="107"/>
        <v>0</v>
      </c>
      <c r="AQ328" s="315">
        <f t="shared" si="107"/>
        <v>0</v>
      </c>
      <c r="AR328" s="315">
        <f t="shared" si="107"/>
        <v>0</v>
      </c>
      <c r="AS328" s="315">
        <f t="shared" si="107"/>
        <v>0</v>
      </c>
      <c r="AT328" s="315">
        <f t="shared" si="107"/>
        <v>0</v>
      </c>
      <c r="AU328" s="315">
        <f t="shared" si="107"/>
        <v>0</v>
      </c>
      <c r="AV328" s="315">
        <f t="shared" si="106"/>
        <v>0</v>
      </c>
      <c r="AW328" s="315">
        <f t="shared" si="106"/>
        <v>0</v>
      </c>
      <c r="AX328" s="315">
        <f t="shared" si="106"/>
        <v>0</v>
      </c>
      <c r="AY328" s="315">
        <f t="shared" si="106"/>
        <v>0</v>
      </c>
      <c r="AZ328" s="315">
        <f t="shared" si="106"/>
        <v>0</v>
      </c>
      <c r="BA328" s="315">
        <f t="shared" si="106"/>
        <v>0</v>
      </c>
      <c r="BB328" s="315">
        <f t="shared" si="106"/>
        <v>0</v>
      </c>
      <c r="BC328" s="316">
        <f t="shared" si="106"/>
        <v>0</v>
      </c>
      <c r="BE328" s="39" t="str">
        <f t="shared" si="97"/>
        <v/>
      </c>
      <c r="BF328" s="39" t="str">
        <f t="shared" si="98"/>
        <v/>
      </c>
      <c r="BG328" s="39" t="str">
        <f t="shared" si="99"/>
        <v/>
      </c>
      <c r="BH328" s="315"/>
      <c r="BI328" s="315"/>
      <c r="BJ328" s="315"/>
      <c r="BK328" s="315"/>
      <c r="BL328" s="315"/>
      <c r="BM328" s="315"/>
      <c r="BN328" s="315"/>
      <c r="BO328" s="315"/>
      <c r="BP328" s="315"/>
      <c r="BQ328" s="315"/>
      <c r="BR328" s="315"/>
      <c r="BS328" s="315"/>
      <c r="BT328" s="315"/>
      <c r="BU328" s="315"/>
      <c r="BV328" s="315"/>
      <c r="BW328" s="315"/>
      <c r="BX328" s="315"/>
      <c r="BY328" s="315"/>
      <c r="BZ328" s="315"/>
      <c r="CA328" s="315"/>
      <c r="CB328" s="315"/>
      <c r="CC328" s="315"/>
      <c r="CD328" s="7"/>
    </row>
    <row r="329" spans="1:82" x14ac:dyDescent="0.25">
      <c r="A329" s="14"/>
      <c r="B329" s="460"/>
      <c r="C329" s="461"/>
      <c r="D329" s="461"/>
      <c r="E329" s="462"/>
      <c r="F329" s="463"/>
      <c r="G329" s="14"/>
      <c r="H329" s="106" t="str">
        <f t="shared" si="90"/>
        <v/>
      </c>
      <c r="I329" s="14"/>
      <c r="J329" s="39" t="str">
        <f t="shared" si="91"/>
        <v/>
      </c>
      <c r="K329" s="14"/>
      <c r="M329" s="106" t="str">
        <f t="shared" si="92"/>
        <v/>
      </c>
      <c r="O329" s="127" t="str">
        <f t="shared" si="93"/>
        <v/>
      </c>
      <c r="AC329" s="305" t="str">
        <f t="shared" si="94"/>
        <v/>
      </c>
      <c r="AD329" s="307" t="str">
        <f t="shared" si="95"/>
        <v/>
      </c>
      <c r="AF329" s="314">
        <f t="shared" si="96"/>
        <v>0</v>
      </c>
      <c r="AG329" s="315">
        <f t="shared" si="107"/>
        <v>0</v>
      </c>
      <c r="AH329" s="315">
        <f t="shared" si="107"/>
        <v>0</v>
      </c>
      <c r="AI329" s="315">
        <f t="shared" si="107"/>
        <v>0</v>
      </c>
      <c r="AJ329" s="315">
        <f t="shared" si="107"/>
        <v>0</v>
      </c>
      <c r="AK329" s="315">
        <f t="shared" si="107"/>
        <v>0</v>
      </c>
      <c r="AL329" s="315">
        <f t="shared" si="107"/>
        <v>0</v>
      </c>
      <c r="AM329" s="315">
        <f t="shared" si="107"/>
        <v>0</v>
      </c>
      <c r="AN329" s="315">
        <f t="shared" si="107"/>
        <v>0</v>
      </c>
      <c r="AO329" s="315">
        <f t="shared" si="107"/>
        <v>0</v>
      </c>
      <c r="AP329" s="315">
        <f t="shared" si="107"/>
        <v>0</v>
      </c>
      <c r="AQ329" s="315">
        <f t="shared" si="107"/>
        <v>0</v>
      </c>
      <c r="AR329" s="315">
        <f t="shared" si="107"/>
        <v>0</v>
      </c>
      <c r="AS329" s="315">
        <f t="shared" si="107"/>
        <v>0</v>
      </c>
      <c r="AT329" s="315">
        <f t="shared" si="107"/>
        <v>0</v>
      </c>
      <c r="AU329" s="315">
        <f t="shared" si="107"/>
        <v>0</v>
      </c>
      <c r="AV329" s="315">
        <f t="shared" si="106"/>
        <v>0</v>
      </c>
      <c r="AW329" s="315">
        <f t="shared" si="106"/>
        <v>0</v>
      </c>
      <c r="AX329" s="315">
        <f t="shared" si="106"/>
        <v>0</v>
      </c>
      <c r="AY329" s="315">
        <f t="shared" si="106"/>
        <v>0</v>
      </c>
      <c r="AZ329" s="315">
        <f t="shared" si="106"/>
        <v>0</v>
      </c>
      <c r="BA329" s="315">
        <f t="shared" si="106"/>
        <v>0</v>
      </c>
      <c r="BB329" s="315">
        <f t="shared" si="106"/>
        <v>0</v>
      </c>
      <c r="BC329" s="316">
        <f t="shared" si="106"/>
        <v>0</v>
      </c>
      <c r="BE329" s="39" t="str">
        <f t="shared" si="97"/>
        <v/>
      </c>
      <c r="BF329" s="39" t="str">
        <f t="shared" si="98"/>
        <v/>
      </c>
      <c r="BG329" s="39" t="str">
        <f t="shared" si="99"/>
        <v/>
      </c>
      <c r="BH329" s="315"/>
      <c r="BI329" s="315"/>
      <c r="BJ329" s="315"/>
      <c r="BK329" s="315"/>
      <c r="BL329" s="315"/>
      <c r="BM329" s="315"/>
      <c r="BN329" s="315"/>
      <c r="BO329" s="315"/>
      <c r="BP329" s="315"/>
      <c r="BQ329" s="315"/>
      <c r="BR329" s="315"/>
      <c r="BS329" s="315"/>
      <c r="BT329" s="315"/>
      <c r="BU329" s="315"/>
      <c r="BV329" s="315"/>
      <c r="BW329" s="315"/>
      <c r="BX329" s="315"/>
      <c r="BY329" s="315"/>
      <c r="BZ329" s="315"/>
      <c r="CA329" s="315"/>
      <c r="CB329" s="315"/>
      <c r="CC329" s="315"/>
      <c r="CD329" s="7"/>
    </row>
    <row r="330" spans="1:82" x14ac:dyDescent="0.25">
      <c r="A330" s="14"/>
      <c r="B330" s="460"/>
      <c r="C330" s="461"/>
      <c r="D330" s="461"/>
      <c r="E330" s="462"/>
      <c r="F330" s="463"/>
      <c r="G330" s="14"/>
      <c r="H330" s="106" t="str">
        <f t="shared" si="90"/>
        <v/>
      </c>
      <c r="I330" s="14"/>
      <c r="J330" s="39" t="str">
        <f t="shared" si="91"/>
        <v/>
      </c>
      <c r="K330" s="14"/>
      <c r="M330" s="106" t="str">
        <f t="shared" si="92"/>
        <v/>
      </c>
      <c r="O330" s="127" t="str">
        <f t="shared" si="93"/>
        <v/>
      </c>
      <c r="AC330" s="305" t="str">
        <f t="shared" si="94"/>
        <v/>
      </c>
      <c r="AD330" s="307" t="str">
        <f t="shared" si="95"/>
        <v/>
      </c>
      <c r="AF330" s="314">
        <f t="shared" si="96"/>
        <v>0</v>
      </c>
      <c r="AG330" s="315">
        <f t="shared" si="107"/>
        <v>0</v>
      </c>
      <c r="AH330" s="315">
        <f t="shared" si="107"/>
        <v>0</v>
      </c>
      <c r="AI330" s="315">
        <f t="shared" si="107"/>
        <v>0</v>
      </c>
      <c r="AJ330" s="315">
        <f t="shared" si="107"/>
        <v>0</v>
      </c>
      <c r="AK330" s="315">
        <f t="shared" si="107"/>
        <v>0</v>
      </c>
      <c r="AL330" s="315">
        <f t="shared" si="107"/>
        <v>0</v>
      </c>
      <c r="AM330" s="315">
        <f t="shared" si="107"/>
        <v>0</v>
      </c>
      <c r="AN330" s="315">
        <f t="shared" si="107"/>
        <v>0</v>
      </c>
      <c r="AO330" s="315">
        <f t="shared" si="107"/>
        <v>0</v>
      </c>
      <c r="AP330" s="315">
        <f t="shared" si="107"/>
        <v>0</v>
      </c>
      <c r="AQ330" s="315">
        <f t="shared" si="107"/>
        <v>0</v>
      </c>
      <c r="AR330" s="315">
        <f t="shared" si="107"/>
        <v>0</v>
      </c>
      <c r="AS330" s="315">
        <f t="shared" si="107"/>
        <v>0</v>
      </c>
      <c r="AT330" s="315">
        <f t="shared" si="107"/>
        <v>0</v>
      </c>
      <c r="AU330" s="315">
        <f t="shared" si="107"/>
        <v>0</v>
      </c>
      <c r="AV330" s="315">
        <f t="shared" si="106"/>
        <v>0</v>
      </c>
      <c r="AW330" s="315">
        <f t="shared" si="106"/>
        <v>0</v>
      </c>
      <c r="AX330" s="315">
        <f t="shared" si="106"/>
        <v>0</v>
      </c>
      <c r="AY330" s="315">
        <f t="shared" si="106"/>
        <v>0</v>
      </c>
      <c r="AZ330" s="315">
        <f t="shared" si="106"/>
        <v>0</v>
      </c>
      <c r="BA330" s="315">
        <f t="shared" si="106"/>
        <v>0</v>
      </c>
      <c r="BB330" s="315">
        <f t="shared" si="106"/>
        <v>0</v>
      </c>
      <c r="BC330" s="316">
        <f t="shared" si="106"/>
        <v>0</v>
      </c>
      <c r="BE330" s="39" t="str">
        <f t="shared" si="97"/>
        <v/>
      </c>
      <c r="BF330" s="39" t="str">
        <f t="shared" si="98"/>
        <v/>
      </c>
      <c r="BG330" s="39" t="str">
        <f t="shared" si="99"/>
        <v/>
      </c>
      <c r="BH330" s="315"/>
      <c r="BI330" s="315"/>
      <c r="BJ330" s="315"/>
      <c r="BK330" s="315"/>
      <c r="BL330" s="315"/>
      <c r="BM330" s="315"/>
      <c r="BN330" s="315"/>
      <c r="BO330" s="315"/>
      <c r="BP330" s="315"/>
      <c r="BQ330" s="315"/>
      <c r="BR330" s="315"/>
      <c r="BS330" s="315"/>
      <c r="BT330" s="315"/>
      <c r="BU330" s="315"/>
      <c r="BV330" s="315"/>
      <c r="BW330" s="315"/>
      <c r="BX330" s="315"/>
      <c r="BY330" s="315"/>
      <c r="BZ330" s="315"/>
      <c r="CA330" s="315"/>
      <c r="CB330" s="315"/>
      <c r="CC330" s="315"/>
      <c r="CD330" s="7"/>
    </row>
    <row r="331" spans="1:82" x14ac:dyDescent="0.25">
      <c r="A331" s="14"/>
      <c r="B331" s="460"/>
      <c r="C331" s="461"/>
      <c r="D331" s="461"/>
      <c r="E331" s="462"/>
      <c r="F331" s="463"/>
      <c r="G331" s="14"/>
      <c r="H331" s="106" t="str">
        <f t="shared" si="90"/>
        <v/>
      </c>
      <c r="I331" s="14"/>
      <c r="J331" s="39" t="str">
        <f t="shared" si="91"/>
        <v/>
      </c>
      <c r="K331" s="14"/>
      <c r="M331" s="106" t="str">
        <f t="shared" si="92"/>
        <v/>
      </c>
      <c r="O331" s="127" t="str">
        <f t="shared" si="93"/>
        <v/>
      </c>
      <c r="AC331" s="305" t="str">
        <f t="shared" si="94"/>
        <v/>
      </c>
      <c r="AD331" s="307" t="str">
        <f t="shared" si="95"/>
        <v/>
      </c>
      <c r="AF331" s="314">
        <f t="shared" si="96"/>
        <v>0</v>
      </c>
      <c r="AG331" s="315">
        <f t="shared" si="107"/>
        <v>0</v>
      </c>
      <c r="AH331" s="315">
        <f t="shared" si="107"/>
        <v>0</v>
      </c>
      <c r="AI331" s="315">
        <f t="shared" si="107"/>
        <v>0</v>
      </c>
      <c r="AJ331" s="315">
        <f t="shared" si="107"/>
        <v>0</v>
      </c>
      <c r="AK331" s="315">
        <f t="shared" si="107"/>
        <v>0</v>
      </c>
      <c r="AL331" s="315">
        <f t="shared" si="107"/>
        <v>0</v>
      </c>
      <c r="AM331" s="315">
        <f t="shared" si="107"/>
        <v>0</v>
      </c>
      <c r="AN331" s="315">
        <f t="shared" si="107"/>
        <v>0</v>
      </c>
      <c r="AO331" s="315">
        <f t="shared" si="107"/>
        <v>0</v>
      </c>
      <c r="AP331" s="315">
        <f t="shared" si="107"/>
        <v>0</v>
      </c>
      <c r="AQ331" s="315">
        <f t="shared" si="107"/>
        <v>0</v>
      </c>
      <c r="AR331" s="315">
        <f t="shared" si="107"/>
        <v>0</v>
      </c>
      <c r="AS331" s="315">
        <f t="shared" si="107"/>
        <v>0</v>
      </c>
      <c r="AT331" s="315">
        <f t="shared" si="107"/>
        <v>0</v>
      </c>
      <c r="AU331" s="315">
        <f t="shared" si="107"/>
        <v>0</v>
      </c>
      <c r="AV331" s="315">
        <f t="shared" si="107"/>
        <v>0</v>
      </c>
      <c r="AW331" s="315">
        <f t="shared" ref="AW331:BC346" si="108">IF(AND(AW$9&gt;=$AC331, AW$10&lt;=$AD331), IF($F331=$M$3, $AD$5, IF($J331="", $AD$4, $J331)), 0)</f>
        <v>0</v>
      </c>
      <c r="AX331" s="315">
        <f t="shared" si="108"/>
        <v>0</v>
      </c>
      <c r="AY331" s="315">
        <f t="shared" si="108"/>
        <v>0</v>
      </c>
      <c r="AZ331" s="315">
        <f t="shared" si="108"/>
        <v>0</v>
      </c>
      <c r="BA331" s="315">
        <f t="shared" si="108"/>
        <v>0</v>
      </c>
      <c r="BB331" s="315">
        <f t="shared" si="108"/>
        <v>0</v>
      </c>
      <c r="BC331" s="316">
        <f t="shared" si="108"/>
        <v>0</v>
      </c>
      <c r="BE331" s="39" t="str">
        <f t="shared" si="97"/>
        <v/>
      </c>
      <c r="BF331" s="39" t="str">
        <f t="shared" si="98"/>
        <v/>
      </c>
      <c r="BG331" s="39" t="str">
        <f t="shared" si="99"/>
        <v/>
      </c>
      <c r="BH331" s="315"/>
      <c r="BI331" s="315"/>
      <c r="BJ331" s="315"/>
      <c r="BK331" s="315"/>
      <c r="BL331" s="315"/>
      <c r="BM331" s="315"/>
      <c r="BN331" s="315"/>
      <c r="BO331" s="315"/>
      <c r="BP331" s="315"/>
      <c r="BQ331" s="315"/>
      <c r="BR331" s="315"/>
      <c r="BS331" s="315"/>
      <c r="BT331" s="315"/>
      <c r="BU331" s="315"/>
      <c r="BV331" s="315"/>
      <c r="BW331" s="315"/>
      <c r="BX331" s="315"/>
      <c r="BY331" s="315"/>
      <c r="BZ331" s="315"/>
      <c r="CA331" s="315"/>
      <c r="CB331" s="315"/>
      <c r="CC331" s="315"/>
      <c r="CD331" s="7"/>
    </row>
    <row r="332" spans="1:82" x14ac:dyDescent="0.25">
      <c r="A332" s="14"/>
      <c r="B332" s="460"/>
      <c r="C332" s="461"/>
      <c r="D332" s="461"/>
      <c r="E332" s="462"/>
      <c r="F332" s="463"/>
      <c r="G332" s="14"/>
      <c r="H332" s="106" t="str">
        <f t="shared" ref="H332:H395" si="109">IF(OR($C332="", $D332=""), "", $D332-$C332-$E332)</f>
        <v/>
      </c>
      <c r="I332" s="14"/>
      <c r="J332" s="39" t="str">
        <f t="shared" ref="J332:J395" si="110">IF($B332="", "", IF(OR(TEXT($B332, "ddd")="sat", TEXT($B332, "ddd")="sun"), $O$4, IF(COUNTIF($S$50:$S$89, $B332)&gt;0, $O$5, "")))</f>
        <v/>
      </c>
      <c r="K332" s="14"/>
      <c r="M332" s="106" t="str">
        <f t="shared" ref="M332:M395" si="111">IF($F332=$M$3, 0, $H332)</f>
        <v/>
      </c>
      <c r="O332" s="127" t="str">
        <f t="shared" ref="O332:O395" si="112">IF($H332="", "", IF($F332=$M$3, 0, IF($J332=$O$4, $O$9*$H332*24, IF($J332=$O$5, $O$8*$H332*24, IF($J332="", $O$7*$H332*24, "")))))</f>
        <v/>
      </c>
      <c r="AC332" s="305" t="str">
        <f t="shared" ref="AC332:AC395" si="113">IF($C332="", "", _xlfn.FLOOR.MATH($C332, 1/24))</f>
        <v/>
      </c>
      <c r="AD332" s="307" t="str">
        <f t="shared" ref="AD332:AD395" si="114">IF($D332="", "", _xlfn.CEILING.MATH($D332, 1/24))</f>
        <v/>
      </c>
      <c r="AF332" s="314">
        <f t="shared" ref="AF332:AU395" si="115">IF(AND(AF$9&gt;=$AC332, AF$10&lt;=$AD332), IF($F332=$M$3, $AD$5, IF($J332="", $AD$4, $J332)), 0)</f>
        <v>0</v>
      </c>
      <c r="AG332" s="315">
        <f t="shared" si="115"/>
        <v>0</v>
      </c>
      <c r="AH332" s="315">
        <f t="shared" si="115"/>
        <v>0</v>
      </c>
      <c r="AI332" s="315">
        <f t="shared" si="115"/>
        <v>0</v>
      </c>
      <c r="AJ332" s="315">
        <f t="shared" si="115"/>
        <v>0</v>
      </c>
      <c r="AK332" s="315">
        <f t="shared" si="115"/>
        <v>0</v>
      </c>
      <c r="AL332" s="315">
        <f t="shared" si="115"/>
        <v>0</v>
      </c>
      <c r="AM332" s="315">
        <f t="shared" si="115"/>
        <v>0</v>
      </c>
      <c r="AN332" s="315">
        <f t="shared" si="115"/>
        <v>0</v>
      </c>
      <c r="AO332" s="315">
        <f t="shared" si="115"/>
        <v>0</v>
      </c>
      <c r="AP332" s="315">
        <f t="shared" si="115"/>
        <v>0</v>
      </c>
      <c r="AQ332" s="315">
        <f t="shared" si="115"/>
        <v>0</v>
      </c>
      <c r="AR332" s="315">
        <f t="shared" si="115"/>
        <v>0</v>
      </c>
      <c r="AS332" s="315">
        <f t="shared" si="115"/>
        <v>0</v>
      </c>
      <c r="AT332" s="315">
        <f t="shared" si="115"/>
        <v>0</v>
      </c>
      <c r="AU332" s="315">
        <f t="shared" si="115"/>
        <v>0</v>
      </c>
      <c r="AV332" s="315">
        <f t="shared" ref="AV332:BC347" si="116">IF(AND(AV$9&gt;=$AC332, AV$10&lt;=$AD332), IF($F332=$M$3, $AD$5, IF($J332="", $AD$4, $J332)), 0)</f>
        <v>0</v>
      </c>
      <c r="AW332" s="315">
        <f t="shared" si="108"/>
        <v>0</v>
      </c>
      <c r="AX332" s="315">
        <f t="shared" si="108"/>
        <v>0</v>
      </c>
      <c r="AY332" s="315">
        <f t="shared" si="108"/>
        <v>0</v>
      </c>
      <c r="AZ332" s="315">
        <f t="shared" si="108"/>
        <v>0</v>
      </c>
      <c r="BA332" s="315">
        <f t="shared" si="108"/>
        <v>0</v>
      </c>
      <c r="BB332" s="315">
        <f t="shared" si="108"/>
        <v>0</v>
      </c>
      <c r="BC332" s="316">
        <f t="shared" si="108"/>
        <v>0</v>
      </c>
      <c r="BE332" s="39" t="str">
        <f t="shared" ref="BE332:BE395" si="117">IF(OR($B332="", $H332=""), "", TEXT($B332, "ddd"))</f>
        <v/>
      </c>
      <c r="BF332" s="39" t="str">
        <f t="shared" ref="BF332:BF395" si="118">IF($BE332="", "", IF($F332=$M$3, $AD$5, IF($J332="", $AD$4, $J332)))</f>
        <v/>
      </c>
      <c r="BG332" s="39" t="str">
        <f t="shared" ref="BG332:BG395" si="119">IF(OR($BE332="", $BF332=""), "", CONCATENATE($BE332, " - ", $BF332))</f>
        <v/>
      </c>
      <c r="BH332" s="315"/>
      <c r="BI332" s="315"/>
      <c r="BJ332" s="315"/>
      <c r="BK332" s="315"/>
      <c r="BL332" s="315"/>
      <c r="BM332" s="315"/>
      <c r="BN332" s="315"/>
      <c r="BO332" s="315"/>
      <c r="BP332" s="315"/>
      <c r="BQ332" s="315"/>
      <c r="BR332" s="315"/>
      <c r="BS332" s="315"/>
      <c r="BT332" s="315"/>
      <c r="BU332" s="315"/>
      <c r="BV332" s="315"/>
      <c r="BW332" s="315"/>
      <c r="BX332" s="315"/>
      <c r="BY332" s="315"/>
      <c r="BZ332" s="315"/>
      <c r="CA332" s="315"/>
      <c r="CB332" s="315"/>
      <c r="CC332" s="315"/>
      <c r="CD332" s="7"/>
    </row>
    <row r="333" spans="1:82" x14ac:dyDescent="0.25">
      <c r="A333" s="14"/>
      <c r="B333" s="460"/>
      <c r="C333" s="461"/>
      <c r="D333" s="461"/>
      <c r="E333" s="462"/>
      <c r="F333" s="463"/>
      <c r="G333" s="14"/>
      <c r="H333" s="106" t="str">
        <f t="shared" si="109"/>
        <v/>
      </c>
      <c r="I333" s="14"/>
      <c r="J333" s="39" t="str">
        <f t="shared" si="110"/>
        <v/>
      </c>
      <c r="K333" s="14"/>
      <c r="M333" s="106" t="str">
        <f t="shared" si="111"/>
        <v/>
      </c>
      <c r="O333" s="127" t="str">
        <f t="shared" si="112"/>
        <v/>
      </c>
      <c r="AC333" s="305" t="str">
        <f t="shared" si="113"/>
        <v/>
      </c>
      <c r="AD333" s="307" t="str">
        <f t="shared" si="114"/>
        <v/>
      </c>
      <c r="AF333" s="314">
        <f t="shared" si="115"/>
        <v>0</v>
      </c>
      <c r="AG333" s="315">
        <f t="shared" si="115"/>
        <v>0</v>
      </c>
      <c r="AH333" s="315">
        <f t="shared" si="115"/>
        <v>0</v>
      </c>
      <c r="AI333" s="315">
        <f t="shared" si="115"/>
        <v>0</v>
      </c>
      <c r="AJ333" s="315">
        <f t="shared" si="115"/>
        <v>0</v>
      </c>
      <c r="AK333" s="315">
        <f t="shared" si="115"/>
        <v>0</v>
      </c>
      <c r="AL333" s="315">
        <f t="shared" si="115"/>
        <v>0</v>
      </c>
      <c r="AM333" s="315">
        <f t="shared" si="115"/>
        <v>0</v>
      </c>
      <c r="AN333" s="315">
        <f t="shared" si="115"/>
        <v>0</v>
      </c>
      <c r="AO333" s="315">
        <f t="shared" si="115"/>
        <v>0</v>
      </c>
      <c r="AP333" s="315">
        <f t="shared" si="115"/>
        <v>0</v>
      </c>
      <c r="AQ333" s="315">
        <f t="shared" si="115"/>
        <v>0</v>
      </c>
      <c r="AR333" s="315">
        <f t="shared" si="115"/>
        <v>0</v>
      </c>
      <c r="AS333" s="315">
        <f t="shared" si="115"/>
        <v>0</v>
      </c>
      <c r="AT333" s="315">
        <f t="shared" si="115"/>
        <v>0</v>
      </c>
      <c r="AU333" s="315">
        <f t="shared" si="115"/>
        <v>0</v>
      </c>
      <c r="AV333" s="315">
        <f t="shared" si="116"/>
        <v>0</v>
      </c>
      <c r="AW333" s="315">
        <f t="shared" si="108"/>
        <v>0</v>
      </c>
      <c r="AX333" s="315">
        <f t="shared" si="108"/>
        <v>0</v>
      </c>
      <c r="AY333" s="315">
        <f t="shared" si="108"/>
        <v>0</v>
      </c>
      <c r="AZ333" s="315">
        <f t="shared" si="108"/>
        <v>0</v>
      </c>
      <c r="BA333" s="315">
        <f t="shared" si="108"/>
        <v>0</v>
      </c>
      <c r="BB333" s="315">
        <f t="shared" si="108"/>
        <v>0</v>
      </c>
      <c r="BC333" s="316">
        <f t="shared" si="108"/>
        <v>0</v>
      </c>
      <c r="BE333" s="39" t="str">
        <f t="shared" si="117"/>
        <v/>
      </c>
      <c r="BF333" s="39" t="str">
        <f t="shared" si="118"/>
        <v/>
      </c>
      <c r="BG333" s="39" t="str">
        <f t="shared" si="119"/>
        <v/>
      </c>
      <c r="BH333" s="315"/>
      <c r="BI333" s="315"/>
      <c r="BJ333" s="315"/>
      <c r="BK333" s="315"/>
      <c r="BL333" s="315"/>
      <c r="BM333" s="315"/>
      <c r="BN333" s="315"/>
      <c r="BO333" s="315"/>
      <c r="BP333" s="315"/>
      <c r="BQ333" s="315"/>
      <c r="BR333" s="315"/>
      <c r="BS333" s="315"/>
      <c r="BT333" s="315"/>
      <c r="BU333" s="315"/>
      <c r="BV333" s="315"/>
      <c r="BW333" s="315"/>
      <c r="BX333" s="315"/>
      <c r="BY333" s="315"/>
      <c r="BZ333" s="315"/>
      <c r="CA333" s="315"/>
      <c r="CB333" s="315"/>
      <c r="CC333" s="315"/>
      <c r="CD333" s="7"/>
    </row>
    <row r="334" spans="1:82" x14ac:dyDescent="0.25">
      <c r="A334" s="14"/>
      <c r="B334" s="460"/>
      <c r="C334" s="461"/>
      <c r="D334" s="461"/>
      <c r="E334" s="462"/>
      <c r="F334" s="463"/>
      <c r="G334" s="14"/>
      <c r="H334" s="106" t="str">
        <f t="shared" si="109"/>
        <v/>
      </c>
      <c r="I334" s="14"/>
      <c r="J334" s="39" t="str">
        <f t="shared" si="110"/>
        <v/>
      </c>
      <c r="K334" s="14"/>
      <c r="M334" s="106" t="str">
        <f t="shared" si="111"/>
        <v/>
      </c>
      <c r="O334" s="127" t="str">
        <f t="shared" si="112"/>
        <v/>
      </c>
      <c r="AC334" s="305" t="str">
        <f t="shared" si="113"/>
        <v/>
      </c>
      <c r="AD334" s="307" t="str">
        <f t="shared" si="114"/>
        <v/>
      </c>
      <c r="AF334" s="314">
        <f t="shared" si="115"/>
        <v>0</v>
      </c>
      <c r="AG334" s="315">
        <f t="shared" si="115"/>
        <v>0</v>
      </c>
      <c r="AH334" s="315">
        <f t="shared" si="115"/>
        <v>0</v>
      </c>
      <c r="AI334" s="315">
        <f t="shared" si="115"/>
        <v>0</v>
      </c>
      <c r="AJ334" s="315">
        <f t="shared" si="115"/>
        <v>0</v>
      </c>
      <c r="AK334" s="315">
        <f t="shared" si="115"/>
        <v>0</v>
      </c>
      <c r="AL334" s="315">
        <f t="shared" si="115"/>
        <v>0</v>
      </c>
      <c r="AM334" s="315">
        <f t="shared" si="115"/>
        <v>0</v>
      </c>
      <c r="AN334" s="315">
        <f t="shared" si="115"/>
        <v>0</v>
      </c>
      <c r="AO334" s="315">
        <f t="shared" si="115"/>
        <v>0</v>
      </c>
      <c r="AP334" s="315">
        <f t="shared" si="115"/>
        <v>0</v>
      </c>
      <c r="AQ334" s="315">
        <f t="shared" si="115"/>
        <v>0</v>
      </c>
      <c r="AR334" s="315">
        <f t="shared" si="115"/>
        <v>0</v>
      </c>
      <c r="AS334" s="315">
        <f t="shared" si="115"/>
        <v>0</v>
      </c>
      <c r="AT334" s="315">
        <f t="shared" si="115"/>
        <v>0</v>
      </c>
      <c r="AU334" s="315">
        <f t="shared" si="115"/>
        <v>0</v>
      </c>
      <c r="AV334" s="315">
        <f t="shared" si="116"/>
        <v>0</v>
      </c>
      <c r="AW334" s="315">
        <f t="shared" si="108"/>
        <v>0</v>
      </c>
      <c r="AX334" s="315">
        <f t="shared" si="108"/>
        <v>0</v>
      </c>
      <c r="AY334" s="315">
        <f t="shared" si="108"/>
        <v>0</v>
      </c>
      <c r="AZ334" s="315">
        <f t="shared" si="108"/>
        <v>0</v>
      </c>
      <c r="BA334" s="315">
        <f t="shared" si="108"/>
        <v>0</v>
      </c>
      <c r="BB334" s="315">
        <f t="shared" si="108"/>
        <v>0</v>
      </c>
      <c r="BC334" s="316">
        <f t="shared" si="108"/>
        <v>0</v>
      </c>
      <c r="BE334" s="39" t="str">
        <f t="shared" si="117"/>
        <v/>
      </c>
      <c r="BF334" s="39" t="str">
        <f t="shared" si="118"/>
        <v/>
      </c>
      <c r="BG334" s="39" t="str">
        <f t="shared" si="119"/>
        <v/>
      </c>
      <c r="BH334" s="315"/>
      <c r="BI334" s="315"/>
      <c r="BJ334" s="315"/>
      <c r="BK334" s="315"/>
      <c r="BL334" s="315"/>
      <c r="BM334" s="315"/>
      <c r="BN334" s="315"/>
      <c r="BO334" s="315"/>
      <c r="BP334" s="315"/>
      <c r="BQ334" s="315"/>
      <c r="BR334" s="315"/>
      <c r="BS334" s="315"/>
      <c r="BT334" s="315"/>
      <c r="BU334" s="315"/>
      <c r="BV334" s="315"/>
      <c r="BW334" s="315"/>
      <c r="BX334" s="315"/>
      <c r="BY334" s="315"/>
      <c r="BZ334" s="315"/>
      <c r="CA334" s="315"/>
      <c r="CB334" s="315"/>
      <c r="CC334" s="315"/>
      <c r="CD334" s="7"/>
    </row>
    <row r="335" spans="1:82" x14ac:dyDescent="0.25">
      <c r="A335" s="14"/>
      <c r="B335" s="460"/>
      <c r="C335" s="461"/>
      <c r="D335" s="461"/>
      <c r="E335" s="462"/>
      <c r="F335" s="463"/>
      <c r="G335" s="14"/>
      <c r="H335" s="106" t="str">
        <f t="shared" si="109"/>
        <v/>
      </c>
      <c r="I335" s="14"/>
      <c r="J335" s="39" t="str">
        <f t="shared" si="110"/>
        <v/>
      </c>
      <c r="K335" s="14"/>
      <c r="M335" s="106" t="str">
        <f t="shared" si="111"/>
        <v/>
      </c>
      <c r="O335" s="127" t="str">
        <f t="shared" si="112"/>
        <v/>
      </c>
      <c r="AC335" s="305" t="str">
        <f t="shared" si="113"/>
        <v/>
      </c>
      <c r="AD335" s="307" t="str">
        <f t="shared" si="114"/>
        <v/>
      </c>
      <c r="AF335" s="314">
        <f t="shared" si="115"/>
        <v>0</v>
      </c>
      <c r="AG335" s="315">
        <f t="shared" si="115"/>
        <v>0</v>
      </c>
      <c r="AH335" s="315">
        <f t="shared" si="115"/>
        <v>0</v>
      </c>
      <c r="AI335" s="315">
        <f t="shared" si="115"/>
        <v>0</v>
      </c>
      <c r="AJ335" s="315">
        <f t="shared" si="115"/>
        <v>0</v>
      </c>
      <c r="AK335" s="315">
        <f t="shared" si="115"/>
        <v>0</v>
      </c>
      <c r="AL335" s="315">
        <f t="shared" si="115"/>
        <v>0</v>
      </c>
      <c r="AM335" s="315">
        <f t="shared" si="115"/>
        <v>0</v>
      </c>
      <c r="AN335" s="315">
        <f t="shared" si="115"/>
        <v>0</v>
      </c>
      <c r="AO335" s="315">
        <f t="shared" si="115"/>
        <v>0</v>
      </c>
      <c r="AP335" s="315">
        <f t="shared" si="115"/>
        <v>0</v>
      </c>
      <c r="AQ335" s="315">
        <f t="shared" si="115"/>
        <v>0</v>
      </c>
      <c r="AR335" s="315">
        <f t="shared" si="115"/>
        <v>0</v>
      </c>
      <c r="AS335" s="315">
        <f t="shared" si="115"/>
        <v>0</v>
      </c>
      <c r="AT335" s="315">
        <f t="shared" si="115"/>
        <v>0</v>
      </c>
      <c r="AU335" s="315">
        <f t="shared" si="115"/>
        <v>0</v>
      </c>
      <c r="AV335" s="315">
        <f t="shared" si="116"/>
        <v>0</v>
      </c>
      <c r="AW335" s="315">
        <f t="shared" si="108"/>
        <v>0</v>
      </c>
      <c r="AX335" s="315">
        <f t="shared" si="108"/>
        <v>0</v>
      </c>
      <c r="AY335" s="315">
        <f t="shared" si="108"/>
        <v>0</v>
      </c>
      <c r="AZ335" s="315">
        <f t="shared" si="108"/>
        <v>0</v>
      </c>
      <c r="BA335" s="315">
        <f t="shared" si="108"/>
        <v>0</v>
      </c>
      <c r="BB335" s="315">
        <f t="shared" si="108"/>
        <v>0</v>
      </c>
      <c r="BC335" s="316">
        <f t="shared" si="108"/>
        <v>0</v>
      </c>
      <c r="BE335" s="39" t="str">
        <f t="shared" si="117"/>
        <v/>
      </c>
      <c r="BF335" s="39" t="str">
        <f t="shared" si="118"/>
        <v/>
      </c>
      <c r="BG335" s="39" t="str">
        <f t="shared" si="119"/>
        <v/>
      </c>
      <c r="BH335" s="315"/>
      <c r="BI335" s="315"/>
      <c r="BJ335" s="315"/>
      <c r="BK335" s="315"/>
      <c r="BL335" s="315"/>
      <c r="BM335" s="315"/>
      <c r="BN335" s="315"/>
      <c r="BO335" s="315"/>
      <c r="BP335" s="315"/>
      <c r="BQ335" s="315"/>
      <c r="BR335" s="315"/>
      <c r="BS335" s="315"/>
      <c r="BT335" s="315"/>
      <c r="BU335" s="315"/>
      <c r="BV335" s="315"/>
      <c r="BW335" s="315"/>
      <c r="BX335" s="315"/>
      <c r="BY335" s="315"/>
      <c r="BZ335" s="315"/>
      <c r="CA335" s="315"/>
      <c r="CB335" s="315"/>
      <c r="CC335" s="315"/>
      <c r="CD335" s="7"/>
    </row>
    <row r="336" spans="1:82" x14ac:dyDescent="0.25">
      <c r="A336" s="14"/>
      <c r="B336" s="460"/>
      <c r="C336" s="461"/>
      <c r="D336" s="461"/>
      <c r="E336" s="462"/>
      <c r="F336" s="463"/>
      <c r="G336" s="14"/>
      <c r="H336" s="106" t="str">
        <f t="shared" si="109"/>
        <v/>
      </c>
      <c r="I336" s="14"/>
      <c r="J336" s="39" t="str">
        <f t="shared" si="110"/>
        <v/>
      </c>
      <c r="K336" s="14"/>
      <c r="M336" s="106" t="str">
        <f t="shared" si="111"/>
        <v/>
      </c>
      <c r="O336" s="127" t="str">
        <f t="shared" si="112"/>
        <v/>
      </c>
      <c r="AC336" s="305" t="str">
        <f t="shared" si="113"/>
        <v/>
      </c>
      <c r="AD336" s="307" t="str">
        <f t="shared" si="114"/>
        <v/>
      </c>
      <c r="AF336" s="314">
        <f t="shared" si="115"/>
        <v>0</v>
      </c>
      <c r="AG336" s="315">
        <f t="shared" si="115"/>
        <v>0</v>
      </c>
      <c r="AH336" s="315">
        <f t="shared" si="115"/>
        <v>0</v>
      </c>
      <c r="AI336" s="315">
        <f t="shared" si="115"/>
        <v>0</v>
      </c>
      <c r="AJ336" s="315">
        <f t="shared" si="115"/>
        <v>0</v>
      </c>
      <c r="AK336" s="315">
        <f t="shared" si="115"/>
        <v>0</v>
      </c>
      <c r="AL336" s="315">
        <f t="shared" si="115"/>
        <v>0</v>
      </c>
      <c r="AM336" s="315">
        <f t="shared" si="115"/>
        <v>0</v>
      </c>
      <c r="AN336" s="315">
        <f t="shared" si="115"/>
        <v>0</v>
      </c>
      <c r="AO336" s="315">
        <f t="shared" si="115"/>
        <v>0</v>
      </c>
      <c r="AP336" s="315">
        <f t="shared" si="115"/>
        <v>0</v>
      </c>
      <c r="AQ336" s="315">
        <f t="shared" si="115"/>
        <v>0</v>
      </c>
      <c r="AR336" s="315">
        <f t="shared" si="115"/>
        <v>0</v>
      </c>
      <c r="AS336" s="315">
        <f t="shared" si="115"/>
        <v>0</v>
      </c>
      <c r="AT336" s="315">
        <f t="shared" si="115"/>
        <v>0</v>
      </c>
      <c r="AU336" s="315">
        <f t="shared" si="115"/>
        <v>0</v>
      </c>
      <c r="AV336" s="315">
        <f t="shared" si="116"/>
        <v>0</v>
      </c>
      <c r="AW336" s="315">
        <f t="shared" si="108"/>
        <v>0</v>
      </c>
      <c r="AX336" s="315">
        <f t="shared" si="108"/>
        <v>0</v>
      </c>
      <c r="AY336" s="315">
        <f t="shared" si="108"/>
        <v>0</v>
      </c>
      <c r="AZ336" s="315">
        <f t="shared" si="108"/>
        <v>0</v>
      </c>
      <c r="BA336" s="315">
        <f t="shared" si="108"/>
        <v>0</v>
      </c>
      <c r="BB336" s="315">
        <f t="shared" si="108"/>
        <v>0</v>
      </c>
      <c r="BC336" s="316">
        <f t="shared" si="108"/>
        <v>0</v>
      </c>
      <c r="BE336" s="39" t="str">
        <f t="shared" si="117"/>
        <v/>
      </c>
      <c r="BF336" s="39" t="str">
        <f t="shared" si="118"/>
        <v/>
      </c>
      <c r="BG336" s="39" t="str">
        <f t="shared" si="119"/>
        <v/>
      </c>
      <c r="BH336" s="315"/>
      <c r="BI336" s="315"/>
      <c r="BJ336" s="315"/>
      <c r="BK336" s="315"/>
      <c r="BL336" s="315"/>
      <c r="BM336" s="315"/>
      <c r="BN336" s="315"/>
      <c r="BO336" s="315"/>
      <c r="BP336" s="315"/>
      <c r="BQ336" s="315"/>
      <c r="BR336" s="315"/>
      <c r="BS336" s="315"/>
      <c r="BT336" s="315"/>
      <c r="BU336" s="315"/>
      <c r="BV336" s="315"/>
      <c r="BW336" s="315"/>
      <c r="BX336" s="315"/>
      <c r="BY336" s="315"/>
      <c r="BZ336" s="315"/>
      <c r="CA336" s="315"/>
      <c r="CB336" s="315"/>
      <c r="CC336" s="315"/>
      <c r="CD336" s="7"/>
    </row>
    <row r="337" spans="1:82" x14ac:dyDescent="0.25">
      <c r="A337" s="14"/>
      <c r="B337" s="460"/>
      <c r="C337" s="461"/>
      <c r="D337" s="461"/>
      <c r="E337" s="462"/>
      <c r="F337" s="463"/>
      <c r="G337" s="14"/>
      <c r="H337" s="106" t="str">
        <f t="shared" si="109"/>
        <v/>
      </c>
      <c r="I337" s="14"/>
      <c r="J337" s="39" t="str">
        <f t="shared" si="110"/>
        <v/>
      </c>
      <c r="K337" s="14"/>
      <c r="M337" s="106" t="str">
        <f t="shared" si="111"/>
        <v/>
      </c>
      <c r="O337" s="127" t="str">
        <f t="shared" si="112"/>
        <v/>
      </c>
      <c r="AC337" s="305" t="str">
        <f t="shared" si="113"/>
        <v/>
      </c>
      <c r="AD337" s="307" t="str">
        <f t="shared" si="114"/>
        <v/>
      </c>
      <c r="AF337" s="314">
        <f t="shared" si="115"/>
        <v>0</v>
      </c>
      <c r="AG337" s="315">
        <f t="shared" si="115"/>
        <v>0</v>
      </c>
      <c r="AH337" s="315">
        <f t="shared" si="115"/>
        <v>0</v>
      </c>
      <c r="AI337" s="315">
        <f t="shared" si="115"/>
        <v>0</v>
      </c>
      <c r="AJ337" s="315">
        <f t="shared" si="115"/>
        <v>0</v>
      </c>
      <c r="AK337" s="315">
        <f t="shared" si="115"/>
        <v>0</v>
      </c>
      <c r="AL337" s="315">
        <f t="shared" si="115"/>
        <v>0</v>
      </c>
      <c r="AM337" s="315">
        <f t="shared" si="115"/>
        <v>0</v>
      </c>
      <c r="AN337" s="315">
        <f t="shared" si="115"/>
        <v>0</v>
      </c>
      <c r="AO337" s="315">
        <f t="shared" si="115"/>
        <v>0</v>
      </c>
      <c r="AP337" s="315">
        <f t="shared" si="115"/>
        <v>0</v>
      </c>
      <c r="AQ337" s="315">
        <f t="shared" si="115"/>
        <v>0</v>
      </c>
      <c r="AR337" s="315">
        <f t="shared" si="115"/>
        <v>0</v>
      </c>
      <c r="AS337" s="315">
        <f t="shared" si="115"/>
        <v>0</v>
      </c>
      <c r="AT337" s="315">
        <f t="shared" si="115"/>
        <v>0</v>
      </c>
      <c r="AU337" s="315">
        <f t="shared" si="115"/>
        <v>0</v>
      </c>
      <c r="AV337" s="315">
        <f t="shared" si="116"/>
        <v>0</v>
      </c>
      <c r="AW337" s="315">
        <f t="shared" si="108"/>
        <v>0</v>
      </c>
      <c r="AX337" s="315">
        <f t="shared" si="108"/>
        <v>0</v>
      </c>
      <c r="AY337" s="315">
        <f t="shared" si="108"/>
        <v>0</v>
      </c>
      <c r="AZ337" s="315">
        <f t="shared" si="108"/>
        <v>0</v>
      </c>
      <c r="BA337" s="315">
        <f t="shared" si="108"/>
        <v>0</v>
      </c>
      <c r="BB337" s="315">
        <f t="shared" si="108"/>
        <v>0</v>
      </c>
      <c r="BC337" s="316">
        <f t="shared" si="108"/>
        <v>0</v>
      </c>
      <c r="BE337" s="39" t="str">
        <f t="shared" si="117"/>
        <v/>
      </c>
      <c r="BF337" s="39" t="str">
        <f t="shared" si="118"/>
        <v/>
      </c>
      <c r="BG337" s="39" t="str">
        <f t="shared" si="119"/>
        <v/>
      </c>
      <c r="BH337" s="315"/>
      <c r="BI337" s="315"/>
      <c r="BJ337" s="315"/>
      <c r="BK337" s="315"/>
      <c r="BL337" s="315"/>
      <c r="BM337" s="315"/>
      <c r="BN337" s="315"/>
      <c r="BO337" s="315"/>
      <c r="BP337" s="315"/>
      <c r="BQ337" s="315"/>
      <c r="BR337" s="315"/>
      <c r="BS337" s="315"/>
      <c r="BT337" s="315"/>
      <c r="BU337" s="315"/>
      <c r="BV337" s="315"/>
      <c r="BW337" s="315"/>
      <c r="BX337" s="315"/>
      <c r="BY337" s="315"/>
      <c r="BZ337" s="315"/>
      <c r="CA337" s="315"/>
      <c r="CB337" s="315"/>
      <c r="CC337" s="315"/>
      <c r="CD337" s="7"/>
    </row>
    <row r="338" spans="1:82" x14ac:dyDescent="0.25">
      <c r="A338" s="14"/>
      <c r="B338" s="460"/>
      <c r="C338" s="461"/>
      <c r="D338" s="461"/>
      <c r="E338" s="462"/>
      <c r="F338" s="463"/>
      <c r="G338" s="14"/>
      <c r="H338" s="106" t="str">
        <f t="shared" si="109"/>
        <v/>
      </c>
      <c r="I338" s="14"/>
      <c r="J338" s="39" t="str">
        <f t="shared" si="110"/>
        <v/>
      </c>
      <c r="K338" s="14"/>
      <c r="M338" s="106" t="str">
        <f t="shared" si="111"/>
        <v/>
      </c>
      <c r="O338" s="127" t="str">
        <f t="shared" si="112"/>
        <v/>
      </c>
      <c r="AC338" s="305" t="str">
        <f t="shared" si="113"/>
        <v/>
      </c>
      <c r="AD338" s="307" t="str">
        <f t="shared" si="114"/>
        <v/>
      </c>
      <c r="AF338" s="314">
        <f t="shared" si="115"/>
        <v>0</v>
      </c>
      <c r="AG338" s="315">
        <f t="shared" si="115"/>
        <v>0</v>
      </c>
      <c r="AH338" s="315">
        <f t="shared" si="115"/>
        <v>0</v>
      </c>
      <c r="AI338" s="315">
        <f t="shared" si="115"/>
        <v>0</v>
      </c>
      <c r="AJ338" s="315">
        <f t="shared" si="115"/>
        <v>0</v>
      </c>
      <c r="AK338" s="315">
        <f t="shared" si="115"/>
        <v>0</v>
      </c>
      <c r="AL338" s="315">
        <f t="shared" si="115"/>
        <v>0</v>
      </c>
      <c r="AM338" s="315">
        <f t="shared" si="115"/>
        <v>0</v>
      </c>
      <c r="AN338" s="315">
        <f t="shared" si="115"/>
        <v>0</v>
      </c>
      <c r="AO338" s="315">
        <f t="shared" si="115"/>
        <v>0</v>
      </c>
      <c r="AP338" s="315">
        <f t="shared" si="115"/>
        <v>0</v>
      </c>
      <c r="AQ338" s="315">
        <f t="shared" si="115"/>
        <v>0</v>
      </c>
      <c r="AR338" s="315">
        <f t="shared" si="115"/>
        <v>0</v>
      </c>
      <c r="AS338" s="315">
        <f t="shared" si="115"/>
        <v>0</v>
      </c>
      <c r="AT338" s="315">
        <f t="shared" si="115"/>
        <v>0</v>
      </c>
      <c r="AU338" s="315">
        <f t="shared" si="115"/>
        <v>0</v>
      </c>
      <c r="AV338" s="315">
        <f t="shared" si="116"/>
        <v>0</v>
      </c>
      <c r="AW338" s="315">
        <f t="shared" si="108"/>
        <v>0</v>
      </c>
      <c r="AX338" s="315">
        <f t="shared" si="108"/>
        <v>0</v>
      </c>
      <c r="AY338" s="315">
        <f t="shared" si="108"/>
        <v>0</v>
      </c>
      <c r="AZ338" s="315">
        <f t="shared" si="108"/>
        <v>0</v>
      </c>
      <c r="BA338" s="315">
        <f t="shared" si="108"/>
        <v>0</v>
      </c>
      <c r="BB338" s="315">
        <f t="shared" si="108"/>
        <v>0</v>
      </c>
      <c r="BC338" s="316">
        <f t="shared" si="108"/>
        <v>0</v>
      </c>
      <c r="BE338" s="39" t="str">
        <f t="shared" si="117"/>
        <v/>
      </c>
      <c r="BF338" s="39" t="str">
        <f t="shared" si="118"/>
        <v/>
      </c>
      <c r="BG338" s="39" t="str">
        <f t="shared" si="119"/>
        <v/>
      </c>
      <c r="BH338" s="315"/>
      <c r="BI338" s="315"/>
      <c r="BJ338" s="315"/>
      <c r="BK338" s="315"/>
      <c r="BL338" s="315"/>
      <c r="BM338" s="315"/>
      <c r="BN338" s="315"/>
      <c r="BO338" s="315"/>
      <c r="BP338" s="315"/>
      <c r="BQ338" s="315"/>
      <c r="BR338" s="315"/>
      <c r="BS338" s="315"/>
      <c r="BT338" s="315"/>
      <c r="BU338" s="315"/>
      <c r="BV338" s="315"/>
      <c r="BW338" s="315"/>
      <c r="BX338" s="315"/>
      <c r="BY338" s="315"/>
      <c r="BZ338" s="315"/>
      <c r="CA338" s="315"/>
      <c r="CB338" s="315"/>
      <c r="CC338" s="315"/>
      <c r="CD338" s="7"/>
    </row>
    <row r="339" spans="1:82" x14ac:dyDescent="0.25">
      <c r="A339" s="14"/>
      <c r="B339" s="460"/>
      <c r="C339" s="461"/>
      <c r="D339" s="461"/>
      <c r="E339" s="462"/>
      <c r="F339" s="463"/>
      <c r="G339" s="14"/>
      <c r="H339" s="106" t="str">
        <f t="shared" si="109"/>
        <v/>
      </c>
      <c r="I339" s="14"/>
      <c r="J339" s="39" t="str">
        <f t="shared" si="110"/>
        <v/>
      </c>
      <c r="K339" s="14"/>
      <c r="M339" s="106" t="str">
        <f t="shared" si="111"/>
        <v/>
      </c>
      <c r="O339" s="127" t="str">
        <f t="shared" si="112"/>
        <v/>
      </c>
      <c r="AC339" s="305" t="str">
        <f t="shared" si="113"/>
        <v/>
      </c>
      <c r="AD339" s="307" t="str">
        <f t="shared" si="114"/>
        <v/>
      </c>
      <c r="AF339" s="314">
        <f t="shared" si="115"/>
        <v>0</v>
      </c>
      <c r="AG339" s="315">
        <f t="shared" si="115"/>
        <v>0</v>
      </c>
      <c r="AH339" s="315">
        <f t="shared" si="115"/>
        <v>0</v>
      </c>
      <c r="AI339" s="315">
        <f t="shared" si="115"/>
        <v>0</v>
      </c>
      <c r="AJ339" s="315">
        <f t="shared" si="115"/>
        <v>0</v>
      </c>
      <c r="AK339" s="315">
        <f t="shared" si="115"/>
        <v>0</v>
      </c>
      <c r="AL339" s="315">
        <f t="shared" si="115"/>
        <v>0</v>
      </c>
      <c r="AM339" s="315">
        <f t="shared" si="115"/>
        <v>0</v>
      </c>
      <c r="AN339" s="315">
        <f t="shared" si="115"/>
        <v>0</v>
      </c>
      <c r="AO339" s="315">
        <f t="shared" si="115"/>
        <v>0</v>
      </c>
      <c r="AP339" s="315">
        <f t="shared" si="115"/>
        <v>0</v>
      </c>
      <c r="AQ339" s="315">
        <f t="shared" si="115"/>
        <v>0</v>
      </c>
      <c r="AR339" s="315">
        <f t="shared" si="115"/>
        <v>0</v>
      </c>
      <c r="AS339" s="315">
        <f t="shared" si="115"/>
        <v>0</v>
      </c>
      <c r="AT339" s="315">
        <f t="shared" si="115"/>
        <v>0</v>
      </c>
      <c r="AU339" s="315">
        <f t="shared" si="115"/>
        <v>0</v>
      </c>
      <c r="AV339" s="315">
        <f t="shared" si="116"/>
        <v>0</v>
      </c>
      <c r="AW339" s="315">
        <f t="shared" si="108"/>
        <v>0</v>
      </c>
      <c r="AX339" s="315">
        <f t="shared" si="108"/>
        <v>0</v>
      </c>
      <c r="AY339" s="315">
        <f t="shared" si="108"/>
        <v>0</v>
      </c>
      <c r="AZ339" s="315">
        <f t="shared" si="108"/>
        <v>0</v>
      </c>
      <c r="BA339" s="315">
        <f t="shared" si="108"/>
        <v>0</v>
      </c>
      <c r="BB339" s="315">
        <f t="shared" si="108"/>
        <v>0</v>
      </c>
      <c r="BC339" s="316">
        <f t="shared" si="108"/>
        <v>0</v>
      </c>
      <c r="BE339" s="39" t="str">
        <f t="shared" si="117"/>
        <v/>
      </c>
      <c r="BF339" s="39" t="str">
        <f t="shared" si="118"/>
        <v/>
      </c>
      <c r="BG339" s="39" t="str">
        <f t="shared" si="119"/>
        <v/>
      </c>
      <c r="BH339" s="315"/>
      <c r="BI339" s="315"/>
      <c r="BJ339" s="315"/>
      <c r="BK339" s="315"/>
      <c r="BL339" s="315"/>
      <c r="BM339" s="315"/>
      <c r="BN339" s="315"/>
      <c r="BO339" s="315"/>
      <c r="BP339" s="315"/>
      <c r="BQ339" s="315"/>
      <c r="BR339" s="315"/>
      <c r="BS339" s="315"/>
      <c r="BT339" s="315"/>
      <c r="BU339" s="315"/>
      <c r="BV339" s="315"/>
      <c r="BW339" s="315"/>
      <c r="BX339" s="315"/>
      <c r="BY339" s="315"/>
      <c r="BZ339" s="315"/>
      <c r="CA339" s="315"/>
      <c r="CB339" s="315"/>
      <c r="CC339" s="315"/>
      <c r="CD339" s="7"/>
    </row>
    <row r="340" spans="1:82" x14ac:dyDescent="0.25">
      <c r="A340" s="14"/>
      <c r="B340" s="460"/>
      <c r="C340" s="461"/>
      <c r="D340" s="461"/>
      <c r="E340" s="462"/>
      <c r="F340" s="463"/>
      <c r="G340" s="14"/>
      <c r="H340" s="106" t="str">
        <f t="shared" si="109"/>
        <v/>
      </c>
      <c r="I340" s="14"/>
      <c r="J340" s="39" t="str">
        <f t="shared" si="110"/>
        <v/>
      </c>
      <c r="K340" s="14"/>
      <c r="M340" s="106" t="str">
        <f t="shared" si="111"/>
        <v/>
      </c>
      <c r="O340" s="127" t="str">
        <f t="shared" si="112"/>
        <v/>
      </c>
      <c r="AC340" s="305" t="str">
        <f t="shared" si="113"/>
        <v/>
      </c>
      <c r="AD340" s="307" t="str">
        <f t="shared" si="114"/>
        <v/>
      </c>
      <c r="AF340" s="314">
        <f t="shared" si="115"/>
        <v>0</v>
      </c>
      <c r="AG340" s="315">
        <f t="shared" si="115"/>
        <v>0</v>
      </c>
      <c r="AH340" s="315">
        <f t="shared" si="115"/>
        <v>0</v>
      </c>
      <c r="AI340" s="315">
        <f t="shared" si="115"/>
        <v>0</v>
      </c>
      <c r="AJ340" s="315">
        <f t="shared" si="115"/>
        <v>0</v>
      </c>
      <c r="AK340" s="315">
        <f t="shared" si="115"/>
        <v>0</v>
      </c>
      <c r="AL340" s="315">
        <f t="shared" si="115"/>
        <v>0</v>
      </c>
      <c r="AM340" s="315">
        <f t="shared" si="115"/>
        <v>0</v>
      </c>
      <c r="AN340" s="315">
        <f t="shared" si="115"/>
        <v>0</v>
      </c>
      <c r="AO340" s="315">
        <f t="shared" si="115"/>
        <v>0</v>
      </c>
      <c r="AP340" s="315">
        <f t="shared" si="115"/>
        <v>0</v>
      </c>
      <c r="AQ340" s="315">
        <f t="shared" si="115"/>
        <v>0</v>
      </c>
      <c r="AR340" s="315">
        <f t="shared" si="115"/>
        <v>0</v>
      </c>
      <c r="AS340" s="315">
        <f t="shared" si="115"/>
        <v>0</v>
      </c>
      <c r="AT340" s="315">
        <f t="shared" si="115"/>
        <v>0</v>
      </c>
      <c r="AU340" s="315">
        <f t="shared" si="115"/>
        <v>0</v>
      </c>
      <c r="AV340" s="315">
        <f t="shared" si="116"/>
        <v>0</v>
      </c>
      <c r="AW340" s="315">
        <f t="shared" si="108"/>
        <v>0</v>
      </c>
      <c r="AX340" s="315">
        <f t="shared" si="108"/>
        <v>0</v>
      </c>
      <c r="AY340" s="315">
        <f t="shared" si="108"/>
        <v>0</v>
      </c>
      <c r="AZ340" s="315">
        <f t="shared" si="108"/>
        <v>0</v>
      </c>
      <c r="BA340" s="315">
        <f t="shared" si="108"/>
        <v>0</v>
      </c>
      <c r="BB340" s="315">
        <f t="shared" si="108"/>
        <v>0</v>
      </c>
      <c r="BC340" s="316">
        <f t="shared" si="108"/>
        <v>0</v>
      </c>
      <c r="BE340" s="39" t="str">
        <f t="shared" si="117"/>
        <v/>
      </c>
      <c r="BF340" s="39" t="str">
        <f t="shared" si="118"/>
        <v/>
      </c>
      <c r="BG340" s="39" t="str">
        <f t="shared" si="119"/>
        <v/>
      </c>
      <c r="BH340" s="315"/>
      <c r="BI340" s="315"/>
      <c r="BJ340" s="315"/>
      <c r="BK340" s="315"/>
      <c r="BL340" s="315"/>
      <c r="BM340" s="315"/>
      <c r="BN340" s="315"/>
      <c r="BO340" s="315"/>
      <c r="BP340" s="315"/>
      <c r="BQ340" s="315"/>
      <c r="BR340" s="315"/>
      <c r="BS340" s="315"/>
      <c r="BT340" s="315"/>
      <c r="BU340" s="315"/>
      <c r="BV340" s="315"/>
      <c r="BW340" s="315"/>
      <c r="BX340" s="315"/>
      <c r="BY340" s="315"/>
      <c r="BZ340" s="315"/>
      <c r="CA340" s="315"/>
      <c r="CB340" s="315"/>
      <c r="CC340" s="315"/>
      <c r="CD340" s="7"/>
    </row>
    <row r="341" spans="1:82" x14ac:dyDescent="0.25">
      <c r="A341" s="14"/>
      <c r="B341" s="460"/>
      <c r="C341" s="461"/>
      <c r="D341" s="461"/>
      <c r="E341" s="462"/>
      <c r="F341" s="463"/>
      <c r="G341" s="14"/>
      <c r="H341" s="106" t="str">
        <f t="shared" si="109"/>
        <v/>
      </c>
      <c r="I341" s="14"/>
      <c r="J341" s="39" t="str">
        <f t="shared" si="110"/>
        <v/>
      </c>
      <c r="K341" s="14"/>
      <c r="M341" s="106" t="str">
        <f t="shared" si="111"/>
        <v/>
      </c>
      <c r="O341" s="127" t="str">
        <f t="shared" si="112"/>
        <v/>
      </c>
      <c r="AC341" s="305" t="str">
        <f t="shared" si="113"/>
        <v/>
      </c>
      <c r="AD341" s="307" t="str">
        <f t="shared" si="114"/>
        <v/>
      </c>
      <c r="AF341" s="314">
        <f t="shared" si="115"/>
        <v>0</v>
      </c>
      <c r="AG341" s="315">
        <f t="shared" si="115"/>
        <v>0</v>
      </c>
      <c r="AH341" s="315">
        <f t="shared" si="115"/>
        <v>0</v>
      </c>
      <c r="AI341" s="315">
        <f t="shared" si="115"/>
        <v>0</v>
      </c>
      <c r="AJ341" s="315">
        <f t="shared" si="115"/>
        <v>0</v>
      </c>
      <c r="AK341" s="315">
        <f t="shared" si="115"/>
        <v>0</v>
      </c>
      <c r="AL341" s="315">
        <f t="shared" si="115"/>
        <v>0</v>
      </c>
      <c r="AM341" s="315">
        <f t="shared" si="115"/>
        <v>0</v>
      </c>
      <c r="AN341" s="315">
        <f t="shared" si="115"/>
        <v>0</v>
      </c>
      <c r="AO341" s="315">
        <f t="shared" si="115"/>
        <v>0</v>
      </c>
      <c r="AP341" s="315">
        <f t="shared" si="115"/>
        <v>0</v>
      </c>
      <c r="AQ341" s="315">
        <f t="shared" si="115"/>
        <v>0</v>
      </c>
      <c r="AR341" s="315">
        <f t="shared" si="115"/>
        <v>0</v>
      </c>
      <c r="AS341" s="315">
        <f t="shared" si="115"/>
        <v>0</v>
      </c>
      <c r="AT341" s="315">
        <f t="shared" si="115"/>
        <v>0</v>
      </c>
      <c r="AU341" s="315">
        <f t="shared" si="115"/>
        <v>0</v>
      </c>
      <c r="AV341" s="315">
        <f t="shared" si="116"/>
        <v>0</v>
      </c>
      <c r="AW341" s="315">
        <f t="shared" si="108"/>
        <v>0</v>
      </c>
      <c r="AX341" s="315">
        <f t="shared" si="108"/>
        <v>0</v>
      </c>
      <c r="AY341" s="315">
        <f t="shared" si="108"/>
        <v>0</v>
      </c>
      <c r="AZ341" s="315">
        <f t="shared" si="108"/>
        <v>0</v>
      </c>
      <c r="BA341" s="315">
        <f t="shared" si="108"/>
        <v>0</v>
      </c>
      <c r="BB341" s="315">
        <f t="shared" si="108"/>
        <v>0</v>
      </c>
      <c r="BC341" s="316">
        <f t="shared" si="108"/>
        <v>0</v>
      </c>
      <c r="BE341" s="39" t="str">
        <f t="shared" si="117"/>
        <v/>
      </c>
      <c r="BF341" s="39" t="str">
        <f t="shared" si="118"/>
        <v/>
      </c>
      <c r="BG341" s="39" t="str">
        <f t="shared" si="119"/>
        <v/>
      </c>
      <c r="BH341" s="315"/>
      <c r="BI341" s="315"/>
      <c r="BJ341" s="315"/>
      <c r="BK341" s="315"/>
      <c r="BL341" s="315"/>
      <c r="BM341" s="315"/>
      <c r="BN341" s="315"/>
      <c r="BO341" s="315"/>
      <c r="BP341" s="315"/>
      <c r="BQ341" s="315"/>
      <c r="BR341" s="315"/>
      <c r="BS341" s="315"/>
      <c r="BT341" s="315"/>
      <c r="BU341" s="315"/>
      <c r="BV341" s="315"/>
      <c r="BW341" s="315"/>
      <c r="BX341" s="315"/>
      <c r="BY341" s="315"/>
      <c r="BZ341" s="315"/>
      <c r="CA341" s="315"/>
      <c r="CB341" s="315"/>
      <c r="CC341" s="315"/>
      <c r="CD341" s="7"/>
    </row>
    <row r="342" spans="1:82" x14ac:dyDescent="0.25">
      <c r="A342" s="14"/>
      <c r="B342" s="460"/>
      <c r="C342" s="461"/>
      <c r="D342" s="461"/>
      <c r="E342" s="462"/>
      <c r="F342" s="463"/>
      <c r="G342" s="14"/>
      <c r="H342" s="106" t="str">
        <f t="shared" si="109"/>
        <v/>
      </c>
      <c r="I342" s="14"/>
      <c r="J342" s="39" t="str">
        <f t="shared" si="110"/>
        <v/>
      </c>
      <c r="K342" s="14"/>
      <c r="M342" s="106" t="str">
        <f t="shared" si="111"/>
        <v/>
      </c>
      <c r="O342" s="127" t="str">
        <f t="shared" si="112"/>
        <v/>
      </c>
      <c r="AC342" s="305" t="str">
        <f t="shared" si="113"/>
        <v/>
      </c>
      <c r="AD342" s="307" t="str">
        <f t="shared" si="114"/>
        <v/>
      </c>
      <c r="AF342" s="314">
        <f t="shared" si="115"/>
        <v>0</v>
      </c>
      <c r="AG342" s="315">
        <f t="shared" si="115"/>
        <v>0</v>
      </c>
      <c r="AH342" s="315">
        <f t="shared" si="115"/>
        <v>0</v>
      </c>
      <c r="AI342" s="315">
        <f t="shared" si="115"/>
        <v>0</v>
      </c>
      <c r="AJ342" s="315">
        <f t="shared" si="115"/>
        <v>0</v>
      </c>
      <c r="AK342" s="315">
        <f t="shared" si="115"/>
        <v>0</v>
      </c>
      <c r="AL342" s="315">
        <f t="shared" si="115"/>
        <v>0</v>
      </c>
      <c r="AM342" s="315">
        <f t="shared" si="115"/>
        <v>0</v>
      </c>
      <c r="AN342" s="315">
        <f t="shared" si="115"/>
        <v>0</v>
      </c>
      <c r="AO342" s="315">
        <f t="shared" si="115"/>
        <v>0</v>
      </c>
      <c r="AP342" s="315">
        <f t="shared" si="115"/>
        <v>0</v>
      </c>
      <c r="AQ342" s="315">
        <f t="shared" si="115"/>
        <v>0</v>
      </c>
      <c r="AR342" s="315">
        <f t="shared" si="115"/>
        <v>0</v>
      </c>
      <c r="AS342" s="315">
        <f t="shared" si="115"/>
        <v>0</v>
      </c>
      <c r="AT342" s="315">
        <f t="shared" si="115"/>
        <v>0</v>
      </c>
      <c r="AU342" s="315">
        <f t="shared" si="115"/>
        <v>0</v>
      </c>
      <c r="AV342" s="315">
        <f t="shared" si="116"/>
        <v>0</v>
      </c>
      <c r="AW342" s="315">
        <f t="shared" si="108"/>
        <v>0</v>
      </c>
      <c r="AX342" s="315">
        <f t="shared" si="108"/>
        <v>0</v>
      </c>
      <c r="AY342" s="315">
        <f t="shared" si="108"/>
        <v>0</v>
      </c>
      <c r="AZ342" s="315">
        <f t="shared" si="108"/>
        <v>0</v>
      </c>
      <c r="BA342" s="315">
        <f t="shared" si="108"/>
        <v>0</v>
      </c>
      <c r="BB342" s="315">
        <f t="shared" si="108"/>
        <v>0</v>
      </c>
      <c r="BC342" s="316">
        <f t="shared" si="108"/>
        <v>0</v>
      </c>
      <c r="BE342" s="39" t="str">
        <f t="shared" si="117"/>
        <v/>
      </c>
      <c r="BF342" s="39" t="str">
        <f t="shared" si="118"/>
        <v/>
      </c>
      <c r="BG342" s="39" t="str">
        <f t="shared" si="119"/>
        <v/>
      </c>
      <c r="BH342" s="315"/>
      <c r="BI342" s="315"/>
      <c r="BJ342" s="315"/>
      <c r="BK342" s="315"/>
      <c r="BL342" s="315"/>
      <c r="BM342" s="315"/>
      <c r="BN342" s="315"/>
      <c r="BO342" s="315"/>
      <c r="BP342" s="315"/>
      <c r="BQ342" s="315"/>
      <c r="BR342" s="315"/>
      <c r="BS342" s="315"/>
      <c r="BT342" s="315"/>
      <c r="BU342" s="315"/>
      <c r="BV342" s="315"/>
      <c r="BW342" s="315"/>
      <c r="BX342" s="315"/>
      <c r="BY342" s="315"/>
      <c r="BZ342" s="315"/>
      <c r="CA342" s="315"/>
      <c r="CB342" s="315"/>
      <c r="CC342" s="315"/>
      <c r="CD342" s="7"/>
    </row>
    <row r="343" spans="1:82" x14ac:dyDescent="0.25">
      <c r="A343" s="14"/>
      <c r="B343" s="460"/>
      <c r="C343" s="461"/>
      <c r="D343" s="461"/>
      <c r="E343" s="462"/>
      <c r="F343" s="463"/>
      <c r="G343" s="14"/>
      <c r="H343" s="106" t="str">
        <f t="shared" si="109"/>
        <v/>
      </c>
      <c r="I343" s="14"/>
      <c r="J343" s="39" t="str">
        <f t="shared" si="110"/>
        <v/>
      </c>
      <c r="K343" s="14"/>
      <c r="M343" s="106" t="str">
        <f t="shared" si="111"/>
        <v/>
      </c>
      <c r="O343" s="127" t="str">
        <f t="shared" si="112"/>
        <v/>
      </c>
      <c r="AC343" s="305" t="str">
        <f t="shared" si="113"/>
        <v/>
      </c>
      <c r="AD343" s="307" t="str">
        <f t="shared" si="114"/>
        <v/>
      </c>
      <c r="AF343" s="314">
        <f t="shared" si="115"/>
        <v>0</v>
      </c>
      <c r="AG343" s="315">
        <f t="shared" si="115"/>
        <v>0</v>
      </c>
      <c r="AH343" s="315">
        <f t="shared" si="115"/>
        <v>0</v>
      </c>
      <c r="AI343" s="315">
        <f t="shared" si="115"/>
        <v>0</v>
      </c>
      <c r="AJ343" s="315">
        <f t="shared" si="115"/>
        <v>0</v>
      </c>
      <c r="AK343" s="315">
        <f t="shared" si="115"/>
        <v>0</v>
      </c>
      <c r="AL343" s="315">
        <f t="shared" si="115"/>
        <v>0</v>
      </c>
      <c r="AM343" s="315">
        <f t="shared" si="115"/>
        <v>0</v>
      </c>
      <c r="AN343" s="315">
        <f t="shared" si="115"/>
        <v>0</v>
      </c>
      <c r="AO343" s="315">
        <f t="shared" si="115"/>
        <v>0</v>
      </c>
      <c r="AP343" s="315">
        <f t="shared" si="115"/>
        <v>0</v>
      </c>
      <c r="AQ343" s="315">
        <f t="shared" si="115"/>
        <v>0</v>
      </c>
      <c r="AR343" s="315">
        <f t="shared" si="115"/>
        <v>0</v>
      </c>
      <c r="AS343" s="315">
        <f t="shared" si="115"/>
        <v>0</v>
      </c>
      <c r="AT343" s="315">
        <f t="shared" si="115"/>
        <v>0</v>
      </c>
      <c r="AU343" s="315">
        <f t="shared" si="115"/>
        <v>0</v>
      </c>
      <c r="AV343" s="315">
        <f t="shared" si="116"/>
        <v>0</v>
      </c>
      <c r="AW343" s="315">
        <f t="shared" si="108"/>
        <v>0</v>
      </c>
      <c r="AX343" s="315">
        <f t="shared" si="108"/>
        <v>0</v>
      </c>
      <c r="AY343" s="315">
        <f t="shared" si="108"/>
        <v>0</v>
      </c>
      <c r="AZ343" s="315">
        <f t="shared" si="108"/>
        <v>0</v>
      </c>
      <c r="BA343" s="315">
        <f t="shared" si="108"/>
        <v>0</v>
      </c>
      <c r="BB343" s="315">
        <f t="shared" si="108"/>
        <v>0</v>
      </c>
      <c r="BC343" s="316">
        <f t="shared" si="108"/>
        <v>0</v>
      </c>
      <c r="BE343" s="39" t="str">
        <f t="shared" si="117"/>
        <v/>
      </c>
      <c r="BF343" s="39" t="str">
        <f t="shared" si="118"/>
        <v/>
      </c>
      <c r="BG343" s="39" t="str">
        <f t="shared" si="119"/>
        <v/>
      </c>
      <c r="BH343" s="315"/>
      <c r="BI343" s="315"/>
      <c r="BJ343" s="315"/>
      <c r="BK343" s="315"/>
      <c r="BL343" s="315"/>
      <c r="BM343" s="315"/>
      <c r="BN343" s="315"/>
      <c r="BO343" s="315"/>
      <c r="BP343" s="315"/>
      <c r="BQ343" s="315"/>
      <c r="BR343" s="315"/>
      <c r="BS343" s="315"/>
      <c r="BT343" s="315"/>
      <c r="BU343" s="315"/>
      <c r="BV343" s="315"/>
      <c r="BW343" s="315"/>
      <c r="BX343" s="315"/>
      <c r="BY343" s="315"/>
      <c r="BZ343" s="315"/>
      <c r="CA343" s="315"/>
      <c r="CB343" s="315"/>
      <c r="CC343" s="315"/>
      <c r="CD343" s="7"/>
    </row>
    <row r="344" spans="1:82" x14ac:dyDescent="0.25">
      <c r="A344" s="14"/>
      <c r="B344" s="460"/>
      <c r="C344" s="461"/>
      <c r="D344" s="461"/>
      <c r="E344" s="462"/>
      <c r="F344" s="463"/>
      <c r="G344" s="14"/>
      <c r="H344" s="106" t="str">
        <f t="shared" si="109"/>
        <v/>
      </c>
      <c r="I344" s="14"/>
      <c r="J344" s="39" t="str">
        <f t="shared" si="110"/>
        <v/>
      </c>
      <c r="K344" s="14"/>
      <c r="M344" s="106" t="str">
        <f t="shared" si="111"/>
        <v/>
      </c>
      <c r="O344" s="127" t="str">
        <f t="shared" si="112"/>
        <v/>
      </c>
      <c r="AC344" s="305" t="str">
        <f t="shared" si="113"/>
        <v/>
      </c>
      <c r="AD344" s="307" t="str">
        <f t="shared" si="114"/>
        <v/>
      </c>
      <c r="AF344" s="314">
        <f t="shared" si="115"/>
        <v>0</v>
      </c>
      <c r="AG344" s="315">
        <f t="shared" si="115"/>
        <v>0</v>
      </c>
      <c r="AH344" s="315">
        <f t="shared" si="115"/>
        <v>0</v>
      </c>
      <c r="AI344" s="315">
        <f t="shared" si="115"/>
        <v>0</v>
      </c>
      <c r="AJ344" s="315">
        <f t="shared" si="115"/>
        <v>0</v>
      </c>
      <c r="AK344" s="315">
        <f t="shared" si="115"/>
        <v>0</v>
      </c>
      <c r="AL344" s="315">
        <f t="shared" si="115"/>
        <v>0</v>
      </c>
      <c r="AM344" s="315">
        <f t="shared" si="115"/>
        <v>0</v>
      </c>
      <c r="AN344" s="315">
        <f t="shared" si="115"/>
        <v>0</v>
      </c>
      <c r="AO344" s="315">
        <f t="shared" si="115"/>
        <v>0</v>
      </c>
      <c r="AP344" s="315">
        <f t="shared" si="115"/>
        <v>0</v>
      </c>
      <c r="AQ344" s="315">
        <f t="shared" si="115"/>
        <v>0</v>
      </c>
      <c r="AR344" s="315">
        <f t="shared" ref="AR344:BC359" si="120">IF(AND(AR$9&gt;=$AC344, AR$10&lt;=$AD344), IF($F344=$M$3, $AD$5, IF($J344="", $AD$4, $J344)), 0)</f>
        <v>0</v>
      </c>
      <c r="AS344" s="315">
        <f t="shared" si="120"/>
        <v>0</v>
      </c>
      <c r="AT344" s="315">
        <f t="shared" si="120"/>
        <v>0</v>
      </c>
      <c r="AU344" s="315">
        <f t="shared" si="120"/>
        <v>0</v>
      </c>
      <c r="AV344" s="315">
        <f t="shared" si="116"/>
        <v>0</v>
      </c>
      <c r="AW344" s="315">
        <f t="shared" si="108"/>
        <v>0</v>
      </c>
      <c r="AX344" s="315">
        <f t="shared" si="108"/>
        <v>0</v>
      </c>
      <c r="AY344" s="315">
        <f t="shared" si="108"/>
        <v>0</v>
      </c>
      <c r="AZ344" s="315">
        <f t="shared" si="108"/>
        <v>0</v>
      </c>
      <c r="BA344" s="315">
        <f t="shared" si="108"/>
        <v>0</v>
      </c>
      <c r="BB344" s="315">
        <f t="shared" si="108"/>
        <v>0</v>
      </c>
      <c r="BC344" s="316">
        <f t="shared" si="108"/>
        <v>0</v>
      </c>
      <c r="BE344" s="39" t="str">
        <f t="shared" si="117"/>
        <v/>
      </c>
      <c r="BF344" s="39" t="str">
        <f t="shared" si="118"/>
        <v/>
      </c>
      <c r="BG344" s="39" t="str">
        <f t="shared" si="119"/>
        <v/>
      </c>
      <c r="BH344" s="315"/>
      <c r="BI344" s="315"/>
      <c r="BJ344" s="315"/>
      <c r="BK344" s="315"/>
      <c r="BL344" s="315"/>
      <c r="BM344" s="315"/>
      <c r="BN344" s="315"/>
      <c r="BO344" s="315"/>
      <c r="BP344" s="315"/>
      <c r="BQ344" s="315"/>
      <c r="BR344" s="315"/>
      <c r="BS344" s="315"/>
      <c r="BT344" s="315"/>
      <c r="BU344" s="315"/>
      <c r="BV344" s="315"/>
      <c r="BW344" s="315"/>
      <c r="BX344" s="315"/>
      <c r="BY344" s="315"/>
      <c r="BZ344" s="315"/>
      <c r="CA344" s="315"/>
      <c r="CB344" s="315"/>
      <c r="CC344" s="315"/>
      <c r="CD344" s="7"/>
    </row>
    <row r="345" spans="1:82" x14ac:dyDescent="0.25">
      <c r="A345" s="14"/>
      <c r="B345" s="460"/>
      <c r="C345" s="461"/>
      <c r="D345" s="461"/>
      <c r="E345" s="462"/>
      <c r="F345" s="463"/>
      <c r="G345" s="14"/>
      <c r="H345" s="106" t="str">
        <f t="shared" si="109"/>
        <v/>
      </c>
      <c r="I345" s="14"/>
      <c r="J345" s="39" t="str">
        <f t="shared" si="110"/>
        <v/>
      </c>
      <c r="K345" s="14"/>
      <c r="M345" s="106" t="str">
        <f t="shared" si="111"/>
        <v/>
      </c>
      <c r="O345" s="127" t="str">
        <f t="shared" si="112"/>
        <v/>
      </c>
      <c r="AC345" s="305" t="str">
        <f t="shared" si="113"/>
        <v/>
      </c>
      <c r="AD345" s="307" t="str">
        <f t="shared" si="114"/>
        <v/>
      </c>
      <c r="AF345" s="314">
        <f t="shared" si="115"/>
        <v>0</v>
      </c>
      <c r="AG345" s="315">
        <f t="shared" ref="AG345:AV360" si="121">IF(AND(AG$9&gt;=$AC345, AG$10&lt;=$AD345), IF($F345=$M$3, $AD$5, IF($J345="", $AD$4, $J345)), 0)</f>
        <v>0</v>
      </c>
      <c r="AH345" s="315">
        <f t="shared" si="121"/>
        <v>0</v>
      </c>
      <c r="AI345" s="315">
        <f t="shared" si="121"/>
        <v>0</v>
      </c>
      <c r="AJ345" s="315">
        <f t="shared" si="121"/>
        <v>0</v>
      </c>
      <c r="AK345" s="315">
        <f t="shared" si="121"/>
        <v>0</v>
      </c>
      <c r="AL345" s="315">
        <f t="shared" si="121"/>
        <v>0</v>
      </c>
      <c r="AM345" s="315">
        <f t="shared" si="121"/>
        <v>0</v>
      </c>
      <c r="AN345" s="315">
        <f t="shared" si="121"/>
        <v>0</v>
      </c>
      <c r="AO345" s="315">
        <f t="shared" si="121"/>
        <v>0</v>
      </c>
      <c r="AP345" s="315">
        <f t="shared" si="121"/>
        <v>0</v>
      </c>
      <c r="AQ345" s="315">
        <f t="shared" si="121"/>
        <v>0</v>
      </c>
      <c r="AR345" s="315">
        <f t="shared" si="120"/>
        <v>0</v>
      </c>
      <c r="AS345" s="315">
        <f t="shared" si="120"/>
        <v>0</v>
      </c>
      <c r="AT345" s="315">
        <f t="shared" si="120"/>
        <v>0</v>
      </c>
      <c r="AU345" s="315">
        <f t="shared" si="120"/>
        <v>0</v>
      </c>
      <c r="AV345" s="315">
        <f t="shared" si="116"/>
        <v>0</v>
      </c>
      <c r="AW345" s="315">
        <f t="shared" si="108"/>
        <v>0</v>
      </c>
      <c r="AX345" s="315">
        <f t="shared" si="108"/>
        <v>0</v>
      </c>
      <c r="AY345" s="315">
        <f t="shared" si="108"/>
        <v>0</v>
      </c>
      <c r="AZ345" s="315">
        <f t="shared" si="108"/>
        <v>0</v>
      </c>
      <c r="BA345" s="315">
        <f t="shared" si="108"/>
        <v>0</v>
      </c>
      <c r="BB345" s="315">
        <f t="shared" si="108"/>
        <v>0</v>
      </c>
      <c r="BC345" s="316">
        <f t="shared" si="108"/>
        <v>0</v>
      </c>
      <c r="BE345" s="39" t="str">
        <f t="shared" si="117"/>
        <v/>
      </c>
      <c r="BF345" s="39" t="str">
        <f t="shared" si="118"/>
        <v/>
      </c>
      <c r="BG345" s="39" t="str">
        <f t="shared" si="119"/>
        <v/>
      </c>
      <c r="BH345" s="315"/>
      <c r="BI345" s="315"/>
      <c r="BJ345" s="315"/>
      <c r="BK345" s="315"/>
      <c r="BL345" s="315"/>
      <c r="BM345" s="315"/>
      <c r="BN345" s="315"/>
      <c r="BO345" s="315"/>
      <c r="BP345" s="315"/>
      <c r="BQ345" s="315"/>
      <c r="BR345" s="315"/>
      <c r="BS345" s="315"/>
      <c r="BT345" s="315"/>
      <c r="BU345" s="315"/>
      <c r="BV345" s="315"/>
      <c r="BW345" s="315"/>
      <c r="BX345" s="315"/>
      <c r="BY345" s="315"/>
      <c r="BZ345" s="315"/>
      <c r="CA345" s="315"/>
      <c r="CB345" s="315"/>
      <c r="CC345" s="315"/>
      <c r="CD345" s="7"/>
    </row>
    <row r="346" spans="1:82" x14ac:dyDescent="0.25">
      <c r="A346" s="14"/>
      <c r="B346" s="460"/>
      <c r="C346" s="461"/>
      <c r="D346" s="461"/>
      <c r="E346" s="462"/>
      <c r="F346" s="463"/>
      <c r="G346" s="14"/>
      <c r="H346" s="106" t="str">
        <f t="shared" si="109"/>
        <v/>
      </c>
      <c r="I346" s="14"/>
      <c r="J346" s="39" t="str">
        <f t="shared" si="110"/>
        <v/>
      </c>
      <c r="K346" s="14"/>
      <c r="M346" s="106" t="str">
        <f t="shared" si="111"/>
        <v/>
      </c>
      <c r="O346" s="127" t="str">
        <f t="shared" si="112"/>
        <v/>
      </c>
      <c r="AC346" s="305" t="str">
        <f t="shared" si="113"/>
        <v/>
      </c>
      <c r="AD346" s="307" t="str">
        <f t="shared" si="114"/>
        <v/>
      </c>
      <c r="AF346" s="314">
        <f t="shared" si="115"/>
        <v>0</v>
      </c>
      <c r="AG346" s="315">
        <f t="shared" si="121"/>
        <v>0</v>
      </c>
      <c r="AH346" s="315">
        <f t="shared" si="121"/>
        <v>0</v>
      </c>
      <c r="AI346" s="315">
        <f t="shared" si="121"/>
        <v>0</v>
      </c>
      <c r="AJ346" s="315">
        <f t="shared" si="121"/>
        <v>0</v>
      </c>
      <c r="AK346" s="315">
        <f t="shared" si="121"/>
        <v>0</v>
      </c>
      <c r="AL346" s="315">
        <f t="shared" si="121"/>
        <v>0</v>
      </c>
      <c r="AM346" s="315">
        <f t="shared" si="121"/>
        <v>0</v>
      </c>
      <c r="AN346" s="315">
        <f t="shared" si="121"/>
        <v>0</v>
      </c>
      <c r="AO346" s="315">
        <f t="shared" si="121"/>
        <v>0</v>
      </c>
      <c r="AP346" s="315">
        <f t="shared" si="121"/>
        <v>0</v>
      </c>
      <c r="AQ346" s="315">
        <f t="shared" si="121"/>
        <v>0</v>
      </c>
      <c r="AR346" s="315">
        <f t="shared" si="120"/>
        <v>0</v>
      </c>
      <c r="AS346" s="315">
        <f t="shared" si="120"/>
        <v>0</v>
      </c>
      <c r="AT346" s="315">
        <f t="shared" si="120"/>
        <v>0</v>
      </c>
      <c r="AU346" s="315">
        <f t="shared" si="120"/>
        <v>0</v>
      </c>
      <c r="AV346" s="315">
        <f t="shared" si="116"/>
        <v>0</v>
      </c>
      <c r="AW346" s="315">
        <f t="shared" si="108"/>
        <v>0</v>
      </c>
      <c r="AX346" s="315">
        <f t="shared" si="108"/>
        <v>0</v>
      </c>
      <c r="AY346" s="315">
        <f t="shared" si="108"/>
        <v>0</v>
      </c>
      <c r="AZ346" s="315">
        <f t="shared" si="108"/>
        <v>0</v>
      </c>
      <c r="BA346" s="315">
        <f t="shared" si="108"/>
        <v>0</v>
      </c>
      <c r="BB346" s="315">
        <f t="shared" si="108"/>
        <v>0</v>
      </c>
      <c r="BC346" s="316">
        <f t="shared" si="108"/>
        <v>0</v>
      </c>
      <c r="BE346" s="39" t="str">
        <f t="shared" si="117"/>
        <v/>
      </c>
      <c r="BF346" s="39" t="str">
        <f t="shared" si="118"/>
        <v/>
      </c>
      <c r="BG346" s="39" t="str">
        <f t="shared" si="119"/>
        <v/>
      </c>
      <c r="BH346" s="315"/>
      <c r="BI346" s="315"/>
      <c r="BJ346" s="315"/>
      <c r="BK346" s="315"/>
      <c r="BL346" s="315"/>
      <c r="BM346" s="315"/>
      <c r="BN346" s="315"/>
      <c r="BO346" s="315"/>
      <c r="BP346" s="315"/>
      <c r="BQ346" s="315"/>
      <c r="BR346" s="315"/>
      <c r="BS346" s="315"/>
      <c r="BT346" s="315"/>
      <c r="BU346" s="315"/>
      <c r="BV346" s="315"/>
      <c r="BW346" s="315"/>
      <c r="BX346" s="315"/>
      <c r="BY346" s="315"/>
      <c r="BZ346" s="315"/>
      <c r="CA346" s="315"/>
      <c r="CB346" s="315"/>
      <c r="CC346" s="315"/>
      <c r="CD346" s="7"/>
    </row>
    <row r="347" spans="1:82" x14ac:dyDescent="0.25">
      <c r="A347" s="14"/>
      <c r="B347" s="460"/>
      <c r="C347" s="461"/>
      <c r="D347" s="461"/>
      <c r="E347" s="462"/>
      <c r="F347" s="463"/>
      <c r="G347" s="14"/>
      <c r="H347" s="106" t="str">
        <f t="shared" si="109"/>
        <v/>
      </c>
      <c r="I347" s="14"/>
      <c r="J347" s="39" t="str">
        <f t="shared" si="110"/>
        <v/>
      </c>
      <c r="K347" s="14"/>
      <c r="M347" s="106" t="str">
        <f t="shared" si="111"/>
        <v/>
      </c>
      <c r="O347" s="127" t="str">
        <f t="shared" si="112"/>
        <v/>
      </c>
      <c r="AC347" s="305" t="str">
        <f t="shared" si="113"/>
        <v/>
      </c>
      <c r="AD347" s="307" t="str">
        <f t="shared" si="114"/>
        <v/>
      </c>
      <c r="AF347" s="314">
        <f t="shared" si="115"/>
        <v>0</v>
      </c>
      <c r="AG347" s="315">
        <f t="shared" si="121"/>
        <v>0</v>
      </c>
      <c r="AH347" s="315">
        <f t="shared" si="121"/>
        <v>0</v>
      </c>
      <c r="AI347" s="315">
        <f t="shared" si="121"/>
        <v>0</v>
      </c>
      <c r="AJ347" s="315">
        <f t="shared" si="121"/>
        <v>0</v>
      </c>
      <c r="AK347" s="315">
        <f t="shared" si="121"/>
        <v>0</v>
      </c>
      <c r="AL347" s="315">
        <f t="shared" si="121"/>
        <v>0</v>
      </c>
      <c r="AM347" s="315">
        <f t="shared" si="121"/>
        <v>0</v>
      </c>
      <c r="AN347" s="315">
        <f t="shared" si="121"/>
        <v>0</v>
      </c>
      <c r="AO347" s="315">
        <f t="shared" si="121"/>
        <v>0</v>
      </c>
      <c r="AP347" s="315">
        <f t="shared" si="121"/>
        <v>0</v>
      </c>
      <c r="AQ347" s="315">
        <f t="shared" si="121"/>
        <v>0</v>
      </c>
      <c r="AR347" s="315">
        <f t="shared" si="120"/>
        <v>0</v>
      </c>
      <c r="AS347" s="315">
        <f t="shared" si="120"/>
        <v>0</v>
      </c>
      <c r="AT347" s="315">
        <f t="shared" si="120"/>
        <v>0</v>
      </c>
      <c r="AU347" s="315">
        <f t="shared" si="120"/>
        <v>0</v>
      </c>
      <c r="AV347" s="315">
        <f t="shared" si="116"/>
        <v>0</v>
      </c>
      <c r="AW347" s="315">
        <f t="shared" si="116"/>
        <v>0</v>
      </c>
      <c r="AX347" s="315">
        <f t="shared" si="116"/>
        <v>0</v>
      </c>
      <c r="AY347" s="315">
        <f t="shared" si="116"/>
        <v>0</v>
      </c>
      <c r="AZ347" s="315">
        <f t="shared" si="116"/>
        <v>0</v>
      </c>
      <c r="BA347" s="315">
        <f t="shared" si="116"/>
        <v>0</v>
      </c>
      <c r="BB347" s="315">
        <f t="shared" si="116"/>
        <v>0</v>
      </c>
      <c r="BC347" s="316">
        <f t="shared" si="116"/>
        <v>0</v>
      </c>
      <c r="BE347" s="39" t="str">
        <f t="shared" si="117"/>
        <v/>
      </c>
      <c r="BF347" s="39" t="str">
        <f t="shared" si="118"/>
        <v/>
      </c>
      <c r="BG347" s="39" t="str">
        <f t="shared" si="119"/>
        <v/>
      </c>
      <c r="BH347" s="315"/>
      <c r="BI347" s="315"/>
      <c r="BJ347" s="315"/>
      <c r="BK347" s="315"/>
      <c r="BL347" s="315"/>
      <c r="BM347" s="315"/>
      <c r="BN347" s="315"/>
      <c r="BO347" s="315"/>
      <c r="BP347" s="315"/>
      <c r="BQ347" s="315"/>
      <c r="BR347" s="315"/>
      <c r="BS347" s="315"/>
      <c r="BT347" s="315"/>
      <c r="BU347" s="315"/>
      <c r="BV347" s="315"/>
      <c r="BW347" s="315"/>
      <c r="BX347" s="315"/>
      <c r="BY347" s="315"/>
      <c r="BZ347" s="315"/>
      <c r="CA347" s="315"/>
      <c r="CB347" s="315"/>
      <c r="CC347" s="315"/>
      <c r="CD347" s="7"/>
    </row>
    <row r="348" spans="1:82" x14ac:dyDescent="0.25">
      <c r="A348" s="14"/>
      <c r="B348" s="460"/>
      <c r="C348" s="461"/>
      <c r="D348" s="461"/>
      <c r="E348" s="462"/>
      <c r="F348" s="463"/>
      <c r="G348" s="14"/>
      <c r="H348" s="106" t="str">
        <f t="shared" si="109"/>
        <v/>
      </c>
      <c r="I348" s="14"/>
      <c r="J348" s="39" t="str">
        <f t="shared" si="110"/>
        <v/>
      </c>
      <c r="K348" s="14"/>
      <c r="M348" s="106" t="str">
        <f t="shared" si="111"/>
        <v/>
      </c>
      <c r="O348" s="127" t="str">
        <f t="shared" si="112"/>
        <v/>
      </c>
      <c r="AC348" s="305" t="str">
        <f t="shared" si="113"/>
        <v/>
      </c>
      <c r="AD348" s="307" t="str">
        <f t="shared" si="114"/>
        <v/>
      </c>
      <c r="AF348" s="314">
        <f t="shared" si="115"/>
        <v>0</v>
      </c>
      <c r="AG348" s="315">
        <f t="shared" si="121"/>
        <v>0</v>
      </c>
      <c r="AH348" s="315">
        <f t="shared" si="121"/>
        <v>0</v>
      </c>
      <c r="AI348" s="315">
        <f t="shared" si="121"/>
        <v>0</v>
      </c>
      <c r="AJ348" s="315">
        <f t="shared" si="121"/>
        <v>0</v>
      </c>
      <c r="AK348" s="315">
        <f t="shared" si="121"/>
        <v>0</v>
      </c>
      <c r="AL348" s="315">
        <f t="shared" si="121"/>
        <v>0</v>
      </c>
      <c r="AM348" s="315">
        <f t="shared" si="121"/>
        <v>0</v>
      </c>
      <c r="AN348" s="315">
        <f t="shared" si="121"/>
        <v>0</v>
      </c>
      <c r="AO348" s="315">
        <f t="shared" si="121"/>
        <v>0</v>
      </c>
      <c r="AP348" s="315">
        <f t="shared" si="121"/>
        <v>0</v>
      </c>
      <c r="AQ348" s="315">
        <f t="shared" si="121"/>
        <v>0</v>
      </c>
      <c r="AR348" s="315">
        <f t="shared" si="120"/>
        <v>0</v>
      </c>
      <c r="AS348" s="315">
        <f t="shared" si="120"/>
        <v>0</v>
      </c>
      <c r="AT348" s="315">
        <f t="shared" si="120"/>
        <v>0</v>
      </c>
      <c r="AU348" s="315">
        <f t="shared" si="120"/>
        <v>0</v>
      </c>
      <c r="AV348" s="315">
        <f t="shared" si="120"/>
        <v>0</v>
      </c>
      <c r="AW348" s="315">
        <f t="shared" si="120"/>
        <v>0</v>
      </c>
      <c r="AX348" s="315">
        <f t="shared" si="120"/>
        <v>0</v>
      </c>
      <c r="AY348" s="315">
        <f t="shared" si="120"/>
        <v>0</v>
      </c>
      <c r="AZ348" s="315">
        <f t="shared" si="120"/>
        <v>0</v>
      </c>
      <c r="BA348" s="315">
        <f t="shared" si="120"/>
        <v>0</v>
      </c>
      <c r="BB348" s="315">
        <f t="shared" si="120"/>
        <v>0</v>
      </c>
      <c r="BC348" s="316">
        <f t="shared" si="120"/>
        <v>0</v>
      </c>
      <c r="BE348" s="39" t="str">
        <f t="shared" si="117"/>
        <v/>
      </c>
      <c r="BF348" s="39" t="str">
        <f t="shared" si="118"/>
        <v/>
      </c>
      <c r="BG348" s="39" t="str">
        <f t="shared" si="119"/>
        <v/>
      </c>
      <c r="BH348" s="315"/>
      <c r="BI348" s="315"/>
      <c r="BJ348" s="315"/>
      <c r="BK348" s="315"/>
      <c r="BL348" s="315"/>
      <c r="BM348" s="315"/>
      <c r="BN348" s="315"/>
      <c r="BO348" s="315"/>
      <c r="BP348" s="315"/>
      <c r="BQ348" s="315"/>
      <c r="BR348" s="315"/>
      <c r="BS348" s="315"/>
      <c r="BT348" s="315"/>
      <c r="BU348" s="315"/>
      <c r="BV348" s="315"/>
      <c r="BW348" s="315"/>
      <c r="BX348" s="315"/>
      <c r="BY348" s="315"/>
      <c r="BZ348" s="315"/>
      <c r="CA348" s="315"/>
      <c r="CB348" s="315"/>
      <c r="CC348" s="315"/>
      <c r="CD348" s="7"/>
    </row>
    <row r="349" spans="1:82" x14ac:dyDescent="0.25">
      <c r="A349" s="14"/>
      <c r="B349" s="460"/>
      <c r="C349" s="461"/>
      <c r="D349" s="461"/>
      <c r="E349" s="462"/>
      <c r="F349" s="463"/>
      <c r="G349" s="14"/>
      <c r="H349" s="106" t="str">
        <f t="shared" si="109"/>
        <v/>
      </c>
      <c r="I349" s="14"/>
      <c r="J349" s="39" t="str">
        <f t="shared" si="110"/>
        <v/>
      </c>
      <c r="K349" s="14"/>
      <c r="M349" s="106" t="str">
        <f t="shared" si="111"/>
        <v/>
      </c>
      <c r="O349" s="127" t="str">
        <f t="shared" si="112"/>
        <v/>
      </c>
      <c r="AC349" s="305" t="str">
        <f t="shared" si="113"/>
        <v/>
      </c>
      <c r="AD349" s="307" t="str">
        <f t="shared" si="114"/>
        <v/>
      </c>
      <c r="AF349" s="314">
        <f t="shared" si="115"/>
        <v>0</v>
      </c>
      <c r="AG349" s="315">
        <f t="shared" si="121"/>
        <v>0</v>
      </c>
      <c r="AH349" s="315">
        <f t="shared" si="121"/>
        <v>0</v>
      </c>
      <c r="AI349" s="315">
        <f t="shared" si="121"/>
        <v>0</v>
      </c>
      <c r="AJ349" s="315">
        <f t="shared" si="121"/>
        <v>0</v>
      </c>
      <c r="AK349" s="315">
        <f t="shared" si="121"/>
        <v>0</v>
      </c>
      <c r="AL349" s="315">
        <f t="shared" si="121"/>
        <v>0</v>
      </c>
      <c r="AM349" s="315">
        <f t="shared" si="121"/>
        <v>0</v>
      </c>
      <c r="AN349" s="315">
        <f t="shared" si="121"/>
        <v>0</v>
      </c>
      <c r="AO349" s="315">
        <f t="shared" si="121"/>
        <v>0</v>
      </c>
      <c r="AP349" s="315">
        <f t="shared" si="121"/>
        <v>0</v>
      </c>
      <c r="AQ349" s="315">
        <f t="shared" si="121"/>
        <v>0</v>
      </c>
      <c r="AR349" s="315">
        <f t="shared" si="120"/>
        <v>0</v>
      </c>
      <c r="AS349" s="315">
        <f t="shared" si="120"/>
        <v>0</v>
      </c>
      <c r="AT349" s="315">
        <f t="shared" si="120"/>
        <v>0</v>
      </c>
      <c r="AU349" s="315">
        <f t="shared" si="120"/>
        <v>0</v>
      </c>
      <c r="AV349" s="315">
        <f t="shared" si="120"/>
        <v>0</v>
      </c>
      <c r="AW349" s="315">
        <f t="shared" si="120"/>
        <v>0</v>
      </c>
      <c r="AX349" s="315">
        <f t="shared" si="120"/>
        <v>0</v>
      </c>
      <c r="AY349" s="315">
        <f t="shared" si="120"/>
        <v>0</v>
      </c>
      <c r="AZ349" s="315">
        <f t="shared" si="120"/>
        <v>0</v>
      </c>
      <c r="BA349" s="315">
        <f t="shared" si="120"/>
        <v>0</v>
      </c>
      <c r="BB349" s="315">
        <f t="shared" si="120"/>
        <v>0</v>
      </c>
      <c r="BC349" s="316">
        <f t="shared" si="120"/>
        <v>0</v>
      </c>
      <c r="BE349" s="39" t="str">
        <f t="shared" si="117"/>
        <v/>
      </c>
      <c r="BF349" s="39" t="str">
        <f t="shared" si="118"/>
        <v/>
      </c>
      <c r="BG349" s="39" t="str">
        <f t="shared" si="119"/>
        <v/>
      </c>
      <c r="BH349" s="315"/>
      <c r="BI349" s="315"/>
      <c r="BJ349" s="315"/>
      <c r="BK349" s="315"/>
      <c r="BL349" s="315"/>
      <c r="BM349" s="315"/>
      <c r="BN349" s="315"/>
      <c r="BO349" s="315"/>
      <c r="BP349" s="315"/>
      <c r="BQ349" s="315"/>
      <c r="BR349" s="315"/>
      <c r="BS349" s="315"/>
      <c r="BT349" s="315"/>
      <c r="BU349" s="315"/>
      <c r="BV349" s="315"/>
      <c r="BW349" s="315"/>
      <c r="BX349" s="315"/>
      <c r="BY349" s="315"/>
      <c r="BZ349" s="315"/>
      <c r="CA349" s="315"/>
      <c r="CB349" s="315"/>
      <c r="CC349" s="315"/>
      <c r="CD349" s="7"/>
    </row>
    <row r="350" spans="1:82" x14ac:dyDescent="0.25">
      <c r="A350" s="14"/>
      <c r="B350" s="460"/>
      <c r="C350" s="461"/>
      <c r="D350" s="461"/>
      <c r="E350" s="462"/>
      <c r="F350" s="463"/>
      <c r="G350" s="14"/>
      <c r="H350" s="106" t="str">
        <f t="shared" si="109"/>
        <v/>
      </c>
      <c r="I350" s="14"/>
      <c r="J350" s="39" t="str">
        <f t="shared" si="110"/>
        <v/>
      </c>
      <c r="K350" s="14"/>
      <c r="M350" s="106" t="str">
        <f t="shared" si="111"/>
        <v/>
      </c>
      <c r="O350" s="127" t="str">
        <f t="shared" si="112"/>
        <v/>
      </c>
      <c r="AC350" s="305" t="str">
        <f t="shared" si="113"/>
        <v/>
      </c>
      <c r="AD350" s="307" t="str">
        <f t="shared" si="114"/>
        <v/>
      </c>
      <c r="AF350" s="314">
        <f t="shared" si="115"/>
        <v>0</v>
      </c>
      <c r="AG350" s="315">
        <f t="shared" si="121"/>
        <v>0</v>
      </c>
      <c r="AH350" s="315">
        <f t="shared" si="121"/>
        <v>0</v>
      </c>
      <c r="AI350" s="315">
        <f t="shared" si="121"/>
        <v>0</v>
      </c>
      <c r="AJ350" s="315">
        <f t="shared" si="121"/>
        <v>0</v>
      </c>
      <c r="AK350" s="315">
        <f t="shared" si="121"/>
        <v>0</v>
      </c>
      <c r="AL350" s="315">
        <f t="shared" si="121"/>
        <v>0</v>
      </c>
      <c r="AM350" s="315">
        <f t="shared" si="121"/>
        <v>0</v>
      </c>
      <c r="AN350" s="315">
        <f t="shared" si="121"/>
        <v>0</v>
      </c>
      <c r="AO350" s="315">
        <f t="shared" si="121"/>
        <v>0</v>
      </c>
      <c r="AP350" s="315">
        <f t="shared" si="121"/>
        <v>0</v>
      </c>
      <c r="AQ350" s="315">
        <f t="shared" si="121"/>
        <v>0</v>
      </c>
      <c r="AR350" s="315">
        <f t="shared" si="120"/>
        <v>0</v>
      </c>
      <c r="AS350" s="315">
        <f t="shared" si="120"/>
        <v>0</v>
      </c>
      <c r="AT350" s="315">
        <f t="shared" si="120"/>
        <v>0</v>
      </c>
      <c r="AU350" s="315">
        <f t="shared" si="120"/>
        <v>0</v>
      </c>
      <c r="AV350" s="315">
        <f t="shared" si="120"/>
        <v>0</v>
      </c>
      <c r="AW350" s="315">
        <f t="shared" si="120"/>
        <v>0</v>
      </c>
      <c r="AX350" s="315">
        <f t="shared" si="120"/>
        <v>0</v>
      </c>
      <c r="AY350" s="315">
        <f t="shared" si="120"/>
        <v>0</v>
      </c>
      <c r="AZ350" s="315">
        <f t="shared" si="120"/>
        <v>0</v>
      </c>
      <c r="BA350" s="315">
        <f t="shared" si="120"/>
        <v>0</v>
      </c>
      <c r="BB350" s="315">
        <f t="shared" si="120"/>
        <v>0</v>
      </c>
      <c r="BC350" s="316">
        <f t="shared" si="120"/>
        <v>0</v>
      </c>
      <c r="BE350" s="39" t="str">
        <f t="shared" si="117"/>
        <v/>
      </c>
      <c r="BF350" s="39" t="str">
        <f t="shared" si="118"/>
        <v/>
      </c>
      <c r="BG350" s="39" t="str">
        <f t="shared" si="119"/>
        <v/>
      </c>
      <c r="BH350" s="315"/>
      <c r="BI350" s="315"/>
      <c r="BJ350" s="315"/>
      <c r="BK350" s="315"/>
      <c r="BL350" s="315"/>
      <c r="BM350" s="315"/>
      <c r="BN350" s="315"/>
      <c r="BO350" s="315"/>
      <c r="BP350" s="315"/>
      <c r="BQ350" s="315"/>
      <c r="BR350" s="315"/>
      <c r="BS350" s="315"/>
      <c r="BT350" s="315"/>
      <c r="BU350" s="315"/>
      <c r="BV350" s="315"/>
      <c r="BW350" s="315"/>
      <c r="BX350" s="315"/>
      <c r="BY350" s="315"/>
      <c r="BZ350" s="315"/>
      <c r="CA350" s="315"/>
      <c r="CB350" s="315"/>
      <c r="CC350" s="315"/>
      <c r="CD350" s="7"/>
    </row>
    <row r="351" spans="1:82" x14ac:dyDescent="0.25">
      <c r="A351" s="14"/>
      <c r="B351" s="460"/>
      <c r="C351" s="461"/>
      <c r="D351" s="461"/>
      <c r="E351" s="462"/>
      <c r="F351" s="463"/>
      <c r="G351" s="14"/>
      <c r="H351" s="106" t="str">
        <f t="shared" si="109"/>
        <v/>
      </c>
      <c r="I351" s="14"/>
      <c r="J351" s="39" t="str">
        <f t="shared" si="110"/>
        <v/>
      </c>
      <c r="K351" s="14"/>
      <c r="M351" s="106" t="str">
        <f t="shared" si="111"/>
        <v/>
      </c>
      <c r="O351" s="127" t="str">
        <f t="shared" si="112"/>
        <v/>
      </c>
      <c r="AC351" s="305" t="str">
        <f t="shared" si="113"/>
        <v/>
      </c>
      <c r="AD351" s="307" t="str">
        <f t="shared" si="114"/>
        <v/>
      </c>
      <c r="AF351" s="314">
        <f t="shared" si="115"/>
        <v>0</v>
      </c>
      <c r="AG351" s="315">
        <f t="shared" si="121"/>
        <v>0</v>
      </c>
      <c r="AH351" s="315">
        <f t="shared" si="121"/>
        <v>0</v>
      </c>
      <c r="AI351" s="315">
        <f t="shared" si="121"/>
        <v>0</v>
      </c>
      <c r="AJ351" s="315">
        <f t="shared" si="121"/>
        <v>0</v>
      </c>
      <c r="AK351" s="315">
        <f t="shared" si="121"/>
        <v>0</v>
      </c>
      <c r="AL351" s="315">
        <f t="shared" si="121"/>
        <v>0</v>
      </c>
      <c r="AM351" s="315">
        <f t="shared" si="121"/>
        <v>0</v>
      </c>
      <c r="AN351" s="315">
        <f t="shared" si="121"/>
        <v>0</v>
      </c>
      <c r="AO351" s="315">
        <f t="shared" si="121"/>
        <v>0</v>
      </c>
      <c r="AP351" s="315">
        <f t="shared" si="121"/>
        <v>0</v>
      </c>
      <c r="AQ351" s="315">
        <f t="shared" si="121"/>
        <v>0</v>
      </c>
      <c r="AR351" s="315">
        <f t="shared" si="120"/>
        <v>0</v>
      </c>
      <c r="AS351" s="315">
        <f t="shared" si="120"/>
        <v>0</v>
      </c>
      <c r="AT351" s="315">
        <f t="shared" si="120"/>
        <v>0</v>
      </c>
      <c r="AU351" s="315">
        <f t="shared" si="120"/>
        <v>0</v>
      </c>
      <c r="AV351" s="315">
        <f t="shared" si="120"/>
        <v>0</v>
      </c>
      <c r="AW351" s="315">
        <f t="shared" si="120"/>
        <v>0</v>
      </c>
      <c r="AX351" s="315">
        <f t="shared" si="120"/>
        <v>0</v>
      </c>
      <c r="AY351" s="315">
        <f t="shared" si="120"/>
        <v>0</v>
      </c>
      <c r="AZ351" s="315">
        <f t="shared" si="120"/>
        <v>0</v>
      </c>
      <c r="BA351" s="315">
        <f t="shared" si="120"/>
        <v>0</v>
      </c>
      <c r="BB351" s="315">
        <f t="shared" si="120"/>
        <v>0</v>
      </c>
      <c r="BC351" s="316">
        <f t="shared" si="120"/>
        <v>0</v>
      </c>
      <c r="BE351" s="39" t="str">
        <f t="shared" si="117"/>
        <v/>
      </c>
      <c r="BF351" s="39" t="str">
        <f t="shared" si="118"/>
        <v/>
      </c>
      <c r="BG351" s="39" t="str">
        <f t="shared" si="119"/>
        <v/>
      </c>
      <c r="BH351" s="315"/>
      <c r="BI351" s="315"/>
      <c r="BJ351" s="315"/>
      <c r="BK351" s="315"/>
      <c r="BL351" s="315"/>
      <c r="BM351" s="315"/>
      <c r="BN351" s="315"/>
      <c r="BO351" s="315"/>
      <c r="BP351" s="315"/>
      <c r="BQ351" s="315"/>
      <c r="BR351" s="315"/>
      <c r="BS351" s="315"/>
      <c r="BT351" s="315"/>
      <c r="BU351" s="315"/>
      <c r="BV351" s="315"/>
      <c r="BW351" s="315"/>
      <c r="BX351" s="315"/>
      <c r="BY351" s="315"/>
      <c r="BZ351" s="315"/>
      <c r="CA351" s="315"/>
      <c r="CB351" s="315"/>
      <c r="CC351" s="315"/>
      <c r="CD351" s="7"/>
    </row>
    <row r="352" spans="1:82" x14ac:dyDescent="0.25">
      <c r="A352" s="14"/>
      <c r="B352" s="460"/>
      <c r="C352" s="461"/>
      <c r="D352" s="461"/>
      <c r="E352" s="462"/>
      <c r="F352" s="463"/>
      <c r="G352" s="14"/>
      <c r="H352" s="106" t="str">
        <f t="shared" si="109"/>
        <v/>
      </c>
      <c r="I352" s="14"/>
      <c r="J352" s="39" t="str">
        <f t="shared" si="110"/>
        <v/>
      </c>
      <c r="K352" s="14"/>
      <c r="M352" s="106" t="str">
        <f t="shared" si="111"/>
        <v/>
      </c>
      <c r="O352" s="127" t="str">
        <f t="shared" si="112"/>
        <v/>
      </c>
      <c r="AC352" s="305" t="str">
        <f t="shared" si="113"/>
        <v/>
      </c>
      <c r="AD352" s="307" t="str">
        <f t="shared" si="114"/>
        <v/>
      </c>
      <c r="AF352" s="314">
        <f t="shared" si="115"/>
        <v>0</v>
      </c>
      <c r="AG352" s="315">
        <f t="shared" si="121"/>
        <v>0</v>
      </c>
      <c r="AH352" s="315">
        <f t="shared" si="121"/>
        <v>0</v>
      </c>
      <c r="AI352" s="315">
        <f t="shared" si="121"/>
        <v>0</v>
      </c>
      <c r="AJ352" s="315">
        <f t="shared" si="121"/>
        <v>0</v>
      </c>
      <c r="AK352" s="315">
        <f t="shared" si="121"/>
        <v>0</v>
      </c>
      <c r="AL352" s="315">
        <f t="shared" si="121"/>
        <v>0</v>
      </c>
      <c r="AM352" s="315">
        <f t="shared" si="121"/>
        <v>0</v>
      </c>
      <c r="AN352" s="315">
        <f t="shared" si="121"/>
        <v>0</v>
      </c>
      <c r="AO352" s="315">
        <f t="shared" si="121"/>
        <v>0</v>
      </c>
      <c r="AP352" s="315">
        <f t="shared" si="121"/>
        <v>0</v>
      </c>
      <c r="AQ352" s="315">
        <f t="shared" si="121"/>
        <v>0</v>
      </c>
      <c r="AR352" s="315">
        <f t="shared" si="120"/>
        <v>0</v>
      </c>
      <c r="AS352" s="315">
        <f t="shared" si="120"/>
        <v>0</v>
      </c>
      <c r="AT352" s="315">
        <f t="shared" si="120"/>
        <v>0</v>
      </c>
      <c r="AU352" s="315">
        <f t="shared" si="120"/>
        <v>0</v>
      </c>
      <c r="AV352" s="315">
        <f t="shared" si="120"/>
        <v>0</v>
      </c>
      <c r="AW352" s="315">
        <f t="shared" si="120"/>
        <v>0</v>
      </c>
      <c r="AX352" s="315">
        <f t="shared" si="120"/>
        <v>0</v>
      </c>
      <c r="AY352" s="315">
        <f t="shared" si="120"/>
        <v>0</v>
      </c>
      <c r="AZ352" s="315">
        <f t="shared" si="120"/>
        <v>0</v>
      </c>
      <c r="BA352" s="315">
        <f t="shared" si="120"/>
        <v>0</v>
      </c>
      <c r="BB352" s="315">
        <f t="shared" si="120"/>
        <v>0</v>
      </c>
      <c r="BC352" s="316">
        <f t="shared" si="120"/>
        <v>0</v>
      </c>
      <c r="BE352" s="39" t="str">
        <f t="shared" si="117"/>
        <v/>
      </c>
      <c r="BF352" s="39" t="str">
        <f t="shared" si="118"/>
        <v/>
      </c>
      <c r="BG352" s="39" t="str">
        <f t="shared" si="119"/>
        <v/>
      </c>
      <c r="BH352" s="315"/>
      <c r="BI352" s="315"/>
      <c r="BJ352" s="315"/>
      <c r="BK352" s="315"/>
      <c r="BL352" s="315"/>
      <c r="BM352" s="315"/>
      <c r="BN352" s="315"/>
      <c r="BO352" s="315"/>
      <c r="BP352" s="315"/>
      <c r="BQ352" s="315"/>
      <c r="BR352" s="315"/>
      <c r="BS352" s="315"/>
      <c r="BT352" s="315"/>
      <c r="BU352" s="315"/>
      <c r="BV352" s="315"/>
      <c r="BW352" s="315"/>
      <c r="BX352" s="315"/>
      <c r="BY352" s="315"/>
      <c r="BZ352" s="315"/>
      <c r="CA352" s="315"/>
      <c r="CB352" s="315"/>
      <c r="CC352" s="315"/>
      <c r="CD352" s="7"/>
    </row>
    <row r="353" spans="1:82" x14ac:dyDescent="0.25">
      <c r="A353" s="14"/>
      <c r="B353" s="460"/>
      <c r="C353" s="461"/>
      <c r="D353" s="461"/>
      <c r="E353" s="462"/>
      <c r="F353" s="463"/>
      <c r="G353" s="14"/>
      <c r="H353" s="106" t="str">
        <f t="shared" si="109"/>
        <v/>
      </c>
      <c r="I353" s="14"/>
      <c r="J353" s="39" t="str">
        <f t="shared" si="110"/>
        <v/>
      </c>
      <c r="K353" s="14"/>
      <c r="M353" s="106" t="str">
        <f t="shared" si="111"/>
        <v/>
      </c>
      <c r="O353" s="127" t="str">
        <f t="shared" si="112"/>
        <v/>
      </c>
      <c r="AC353" s="305" t="str">
        <f t="shared" si="113"/>
        <v/>
      </c>
      <c r="AD353" s="307" t="str">
        <f t="shared" si="114"/>
        <v/>
      </c>
      <c r="AF353" s="314">
        <f t="shared" si="115"/>
        <v>0</v>
      </c>
      <c r="AG353" s="315">
        <f t="shared" si="121"/>
        <v>0</v>
      </c>
      <c r="AH353" s="315">
        <f t="shared" si="121"/>
        <v>0</v>
      </c>
      <c r="AI353" s="315">
        <f t="shared" si="121"/>
        <v>0</v>
      </c>
      <c r="AJ353" s="315">
        <f t="shared" si="121"/>
        <v>0</v>
      </c>
      <c r="AK353" s="315">
        <f t="shared" si="121"/>
        <v>0</v>
      </c>
      <c r="AL353" s="315">
        <f t="shared" si="121"/>
        <v>0</v>
      </c>
      <c r="AM353" s="315">
        <f t="shared" si="121"/>
        <v>0</v>
      </c>
      <c r="AN353" s="315">
        <f t="shared" si="121"/>
        <v>0</v>
      </c>
      <c r="AO353" s="315">
        <f t="shared" si="121"/>
        <v>0</v>
      </c>
      <c r="AP353" s="315">
        <f t="shared" si="121"/>
        <v>0</v>
      </c>
      <c r="AQ353" s="315">
        <f t="shared" si="121"/>
        <v>0</v>
      </c>
      <c r="AR353" s="315">
        <f t="shared" si="120"/>
        <v>0</v>
      </c>
      <c r="AS353" s="315">
        <f t="shared" si="120"/>
        <v>0</v>
      </c>
      <c r="AT353" s="315">
        <f t="shared" si="120"/>
        <v>0</v>
      </c>
      <c r="AU353" s="315">
        <f t="shared" si="120"/>
        <v>0</v>
      </c>
      <c r="AV353" s="315">
        <f t="shared" si="120"/>
        <v>0</v>
      </c>
      <c r="AW353" s="315">
        <f t="shared" si="120"/>
        <v>0</v>
      </c>
      <c r="AX353" s="315">
        <f t="shared" si="120"/>
        <v>0</v>
      </c>
      <c r="AY353" s="315">
        <f t="shared" si="120"/>
        <v>0</v>
      </c>
      <c r="AZ353" s="315">
        <f t="shared" si="120"/>
        <v>0</v>
      </c>
      <c r="BA353" s="315">
        <f t="shared" si="120"/>
        <v>0</v>
      </c>
      <c r="BB353" s="315">
        <f t="shared" si="120"/>
        <v>0</v>
      </c>
      <c r="BC353" s="316">
        <f t="shared" si="120"/>
        <v>0</v>
      </c>
      <c r="BE353" s="39" t="str">
        <f t="shared" si="117"/>
        <v/>
      </c>
      <c r="BF353" s="39" t="str">
        <f t="shared" si="118"/>
        <v/>
      </c>
      <c r="BG353" s="39" t="str">
        <f t="shared" si="119"/>
        <v/>
      </c>
      <c r="BH353" s="315"/>
      <c r="BI353" s="315"/>
      <c r="BJ353" s="315"/>
      <c r="BK353" s="315"/>
      <c r="BL353" s="315"/>
      <c r="BM353" s="315"/>
      <c r="BN353" s="315"/>
      <c r="BO353" s="315"/>
      <c r="BP353" s="315"/>
      <c r="BQ353" s="315"/>
      <c r="BR353" s="315"/>
      <c r="BS353" s="315"/>
      <c r="BT353" s="315"/>
      <c r="BU353" s="315"/>
      <c r="BV353" s="315"/>
      <c r="BW353" s="315"/>
      <c r="BX353" s="315"/>
      <c r="BY353" s="315"/>
      <c r="BZ353" s="315"/>
      <c r="CA353" s="315"/>
      <c r="CB353" s="315"/>
      <c r="CC353" s="315"/>
      <c r="CD353" s="7"/>
    </row>
    <row r="354" spans="1:82" x14ac:dyDescent="0.25">
      <c r="A354" s="14"/>
      <c r="B354" s="460"/>
      <c r="C354" s="461"/>
      <c r="D354" s="461"/>
      <c r="E354" s="462"/>
      <c r="F354" s="463"/>
      <c r="G354" s="14"/>
      <c r="H354" s="106" t="str">
        <f t="shared" si="109"/>
        <v/>
      </c>
      <c r="I354" s="14"/>
      <c r="J354" s="39" t="str">
        <f t="shared" si="110"/>
        <v/>
      </c>
      <c r="K354" s="14"/>
      <c r="M354" s="106" t="str">
        <f t="shared" si="111"/>
        <v/>
      </c>
      <c r="O354" s="127" t="str">
        <f t="shared" si="112"/>
        <v/>
      </c>
      <c r="AC354" s="305" t="str">
        <f t="shared" si="113"/>
        <v/>
      </c>
      <c r="AD354" s="307" t="str">
        <f t="shared" si="114"/>
        <v/>
      </c>
      <c r="AF354" s="314">
        <f t="shared" si="115"/>
        <v>0</v>
      </c>
      <c r="AG354" s="315">
        <f t="shared" si="121"/>
        <v>0</v>
      </c>
      <c r="AH354" s="315">
        <f t="shared" si="121"/>
        <v>0</v>
      </c>
      <c r="AI354" s="315">
        <f t="shared" si="121"/>
        <v>0</v>
      </c>
      <c r="AJ354" s="315">
        <f t="shared" si="121"/>
        <v>0</v>
      </c>
      <c r="AK354" s="315">
        <f t="shared" si="121"/>
        <v>0</v>
      </c>
      <c r="AL354" s="315">
        <f t="shared" si="121"/>
        <v>0</v>
      </c>
      <c r="AM354" s="315">
        <f t="shared" si="121"/>
        <v>0</v>
      </c>
      <c r="AN354" s="315">
        <f t="shared" si="121"/>
        <v>0</v>
      </c>
      <c r="AO354" s="315">
        <f t="shared" si="121"/>
        <v>0</v>
      </c>
      <c r="AP354" s="315">
        <f t="shared" si="121"/>
        <v>0</v>
      </c>
      <c r="AQ354" s="315">
        <f t="shared" si="121"/>
        <v>0</v>
      </c>
      <c r="AR354" s="315">
        <f t="shared" si="120"/>
        <v>0</v>
      </c>
      <c r="AS354" s="315">
        <f t="shared" si="120"/>
        <v>0</v>
      </c>
      <c r="AT354" s="315">
        <f t="shared" si="120"/>
        <v>0</v>
      </c>
      <c r="AU354" s="315">
        <f t="shared" si="120"/>
        <v>0</v>
      </c>
      <c r="AV354" s="315">
        <f t="shared" si="120"/>
        <v>0</v>
      </c>
      <c r="AW354" s="315">
        <f t="shared" si="120"/>
        <v>0</v>
      </c>
      <c r="AX354" s="315">
        <f t="shared" si="120"/>
        <v>0</v>
      </c>
      <c r="AY354" s="315">
        <f t="shared" si="120"/>
        <v>0</v>
      </c>
      <c r="AZ354" s="315">
        <f t="shared" si="120"/>
        <v>0</v>
      </c>
      <c r="BA354" s="315">
        <f t="shared" si="120"/>
        <v>0</v>
      </c>
      <c r="BB354" s="315">
        <f t="shared" si="120"/>
        <v>0</v>
      </c>
      <c r="BC354" s="316">
        <f t="shared" si="120"/>
        <v>0</v>
      </c>
      <c r="BE354" s="39" t="str">
        <f t="shared" si="117"/>
        <v/>
      </c>
      <c r="BF354" s="39" t="str">
        <f t="shared" si="118"/>
        <v/>
      </c>
      <c r="BG354" s="39" t="str">
        <f t="shared" si="119"/>
        <v/>
      </c>
      <c r="BH354" s="315"/>
      <c r="BI354" s="315"/>
      <c r="BJ354" s="315"/>
      <c r="BK354" s="315"/>
      <c r="BL354" s="315"/>
      <c r="BM354" s="315"/>
      <c r="BN354" s="315"/>
      <c r="BO354" s="315"/>
      <c r="BP354" s="315"/>
      <c r="BQ354" s="315"/>
      <c r="BR354" s="315"/>
      <c r="BS354" s="315"/>
      <c r="BT354" s="315"/>
      <c r="BU354" s="315"/>
      <c r="BV354" s="315"/>
      <c r="BW354" s="315"/>
      <c r="BX354" s="315"/>
      <c r="BY354" s="315"/>
      <c r="BZ354" s="315"/>
      <c r="CA354" s="315"/>
      <c r="CB354" s="315"/>
      <c r="CC354" s="315"/>
      <c r="CD354" s="7"/>
    </row>
    <row r="355" spans="1:82" x14ac:dyDescent="0.25">
      <c r="A355" s="14"/>
      <c r="B355" s="460"/>
      <c r="C355" s="461"/>
      <c r="D355" s="461"/>
      <c r="E355" s="462"/>
      <c r="F355" s="463"/>
      <c r="G355" s="14"/>
      <c r="H355" s="106" t="str">
        <f t="shared" si="109"/>
        <v/>
      </c>
      <c r="I355" s="14"/>
      <c r="J355" s="39" t="str">
        <f t="shared" si="110"/>
        <v/>
      </c>
      <c r="K355" s="14"/>
      <c r="M355" s="106" t="str">
        <f t="shared" si="111"/>
        <v/>
      </c>
      <c r="O355" s="127" t="str">
        <f t="shared" si="112"/>
        <v/>
      </c>
      <c r="AC355" s="305" t="str">
        <f t="shared" si="113"/>
        <v/>
      </c>
      <c r="AD355" s="307" t="str">
        <f t="shared" si="114"/>
        <v/>
      </c>
      <c r="AF355" s="314">
        <f t="shared" si="115"/>
        <v>0</v>
      </c>
      <c r="AG355" s="315">
        <f t="shared" si="121"/>
        <v>0</v>
      </c>
      <c r="AH355" s="315">
        <f t="shared" si="121"/>
        <v>0</v>
      </c>
      <c r="AI355" s="315">
        <f t="shared" si="121"/>
        <v>0</v>
      </c>
      <c r="AJ355" s="315">
        <f t="shared" si="121"/>
        <v>0</v>
      </c>
      <c r="AK355" s="315">
        <f t="shared" si="121"/>
        <v>0</v>
      </c>
      <c r="AL355" s="315">
        <f t="shared" si="121"/>
        <v>0</v>
      </c>
      <c r="AM355" s="315">
        <f t="shared" si="121"/>
        <v>0</v>
      </c>
      <c r="AN355" s="315">
        <f t="shared" si="121"/>
        <v>0</v>
      </c>
      <c r="AO355" s="315">
        <f t="shared" si="121"/>
        <v>0</v>
      </c>
      <c r="AP355" s="315">
        <f t="shared" si="121"/>
        <v>0</v>
      </c>
      <c r="AQ355" s="315">
        <f t="shared" si="121"/>
        <v>0</v>
      </c>
      <c r="AR355" s="315">
        <f t="shared" si="120"/>
        <v>0</v>
      </c>
      <c r="AS355" s="315">
        <f t="shared" si="120"/>
        <v>0</v>
      </c>
      <c r="AT355" s="315">
        <f t="shared" si="120"/>
        <v>0</v>
      </c>
      <c r="AU355" s="315">
        <f t="shared" si="120"/>
        <v>0</v>
      </c>
      <c r="AV355" s="315">
        <f t="shared" si="120"/>
        <v>0</v>
      </c>
      <c r="AW355" s="315">
        <f t="shared" si="120"/>
        <v>0</v>
      </c>
      <c r="AX355" s="315">
        <f t="shared" si="120"/>
        <v>0</v>
      </c>
      <c r="AY355" s="315">
        <f t="shared" si="120"/>
        <v>0</v>
      </c>
      <c r="AZ355" s="315">
        <f t="shared" si="120"/>
        <v>0</v>
      </c>
      <c r="BA355" s="315">
        <f t="shared" si="120"/>
        <v>0</v>
      </c>
      <c r="BB355" s="315">
        <f t="shared" si="120"/>
        <v>0</v>
      </c>
      <c r="BC355" s="316">
        <f t="shared" si="120"/>
        <v>0</v>
      </c>
      <c r="BE355" s="39" t="str">
        <f t="shared" si="117"/>
        <v/>
      </c>
      <c r="BF355" s="39" t="str">
        <f t="shared" si="118"/>
        <v/>
      </c>
      <c r="BG355" s="39" t="str">
        <f t="shared" si="119"/>
        <v/>
      </c>
      <c r="BH355" s="315"/>
      <c r="BI355" s="315"/>
      <c r="BJ355" s="315"/>
      <c r="BK355" s="315"/>
      <c r="BL355" s="315"/>
      <c r="BM355" s="315"/>
      <c r="BN355" s="315"/>
      <c r="BO355" s="315"/>
      <c r="BP355" s="315"/>
      <c r="BQ355" s="315"/>
      <c r="BR355" s="315"/>
      <c r="BS355" s="315"/>
      <c r="BT355" s="315"/>
      <c r="BU355" s="315"/>
      <c r="BV355" s="315"/>
      <c r="BW355" s="315"/>
      <c r="BX355" s="315"/>
      <c r="BY355" s="315"/>
      <c r="BZ355" s="315"/>
      <c r="CA355" s="315"/>
      <c r="CB355" s="315"/>
      <c r="CC355" s="315"/>
      <c r="CD355" s="7"/>
    </row>
    <row r="356" spans="1:82" x14ac:dyDescent="0.25">
      <c r="A356" s="14"/>
      <c r="B356" s="460"/>
      <c r="C356" s="461"/>
      <c r="D356" s="461"/>
      <c r="E356" s="462"/>
      <c r="F356" s="463"/>
      <c r="G356" s="14"/>
      <c r="H356" s="106" t="str">
        <f t="shared" si="109"/>
        <v/>
      </c>
      <c r="I356" s="14"/>
      <c r="J356" s="39" t="str">
        <f t="shared" si="110"/>
        <v/>
      </c>
      <c r="K356" s="14"/>
      <c r="M356" s="106" t="str">
        <f t="shared" si="111"/>
        <v/>
      </c>
      <c r="O356" s="127" t="str">
        <f t="shared" si="112"/>
        <v/>
      </c>
      <c r="AC356" s="305" t="str">
        <f t="shared" si="113"/>
        <v/>
      </c>
      <c r="AD356" s="307" t="str">
        <f t="shared" si="114"/>
        <v/>
      </c>
      <c r="AF356" s="314">
        <f t="shared" si="115"/>
        <v>0</v>
      </c>
      <c r="AG356" s="315">
        <f t="shared" si="121"/>
        <v>0</v>
      </c>
      <c r="AH356" s="315">
        <f t="shared" si="121"/>
        <v>0</v>
      </c>
      <c r="AI356" s="315">
        <f t="shared" si="121"/>
        <v>0</v>
      </c>
      <c r="AJ356" s="315">
        <f t="shared" si="121"/>
        <v>0</v>
      </c>
      <c r="AK356" s="315">
        <f t="shared" si="121"/>
        <v>0</v>
      </c>
      <c r="AL356" s="315">
        <f t="shared" si="121"/>
        <v>0</v>
      </c>
      <c r="AM356" s="315">
        <f t="shared" si="121"/>
        <v>0</v>
      </c>
      <c r="AN356" s="315">
        <f t="shared" si="121"/>
        <v>0</v>
      </c>
      <c r="AO356" s="315">
        <f t="shared" si="121"/>
        <v>0</v>
      </c>
      <c r="AP356" s="315">
        <f t="shared" si="121"/>
        <v>0</v>
      </c>
      <c r="AQ356" s="315">
        <f t="shared" si="121"/>
        <v>0</v>
      </c>
      <c r="AR356" s="315">
        <f t="shared" si="120"/>
        <v>0</v>
      </c>
      <c r="AS356" s="315">
        <f t="shared" si="120"/>
        <v>0</v>
      </c>
      <c r="AT356" s="315">
        <f t="shared" si="120"/>
        <v>0</v>
      </c>
      <c r="AU356" s="315">
        <f t="shared" si="120"/>
        <v>0</v>
      </c>
      <c r="AV356" s="315">
        <f t="shared" si="120"/>
        <v>0</v>
      </c>
      <c r="AW356" s="315">
        <f t="shared" si="120"/>
        <v>0</v>
      </c>
      <c r="AX356" s="315">
        <f t="shared" si="120"/>
        <v>0</v>
      </c>
      <c r="AY356" s="315">
        <f t="shared" si="120"/>
        <v>0</v>
      </c>
      <c r="AZ356" s="315">
        <f t="shared" si="120"/>
        <v>0</v>
      </c>
      <c r="BA356" s="315">
        <f t="shared" si="120"/>
        <v>0</v>
      </c>
      <c r="BB356" s="315">
        <f t="shared" si="120"/>
        <v>0</v>
      </c>
      <c r="BC356" s="316">
        <f t="shared" si="120"/>
        <v>0</v>
      </c>
      <c r="BE356" s="39" t="str">
        <f t="shared" si="117"/>
        <v/>
      </c>
      <c r="BF356" s="39" t="str">
        <f t="shared" si="118"/>
        <v/>
      </c>
      <c r="BG356" s="39" t="str">
        <f t="shared" si="119"/>
        <v/>
      </c>
      <c r="BH356" s="315"/>
      <c r="BI356" s="315"/>
      <c r="BJ356" s="315"/>
      <c r="BK356" s="315"/>
      <c r="BL356" s="315"/>
      <c r="BM356" s="315"/>
      <c r="BN356" s="315"/>
      <c r="BO356" s="315"/>
      <c r="BP356" s="315"/>
      <c r="BQ356" s="315"/>
      <c r="BR356" s="315"/>
      <c r="BS356" s="315"/>
      <c r="BT356" s="315"/>
      <c r="BU356" s="315"/>
      <c r="BV356" s="315"/>
      <c r="BW356" s="315"/>
      <c r="BX356" s="315"/>
      <c r="BY356" s="315"/>
      <c r="BZ356" s="315"/>
      <c r="CA356" s="315"/>
      <c r="CB356" s="315"/>
      <c r="CC356" s="315"/>
      <c r="CD356" s="7"/>
    </row>
    <row r="357" spans="1:82" x14ac:dyDescent="0.25">
      <c r="A357" s="14"/>
      <c r="B357" s="460"/>
      <c r="C357" s="461"/>
      <c r="D357" s="461"/>
      <c r="E357" s="462"/>
      <c r="F357" s="463"/>
      <c r="G357" s="14"/>
      <c r="H357" s="106" t="str">
        <f t="shared" si="109"/>
        <v/>
      </c>
      <c r="I357" s="14"/>
      <c r="J357" s="39" t="str">
        <f t="shared" si="110"/>
        <v/>
      </c>
      <c r="K357" s="14"/>
      <c r="M357" s="106" t="str">
        <f t="shared" si="111"/>
        <v/>
      </c>
      <c r="O357" s="127" t="str">
        <f t="shared" si="112"/>
        <v/>
      </c>
      <c r="AC357" s="305" t="str">
        <f t="shared" si="113"/>
        <v/>
      </c>
      <c r="AD357" s="307" t="str">
        <f t="shared" si="114"/>
        <v/>
      </c>
      <c r="AF357" s="314">
        <f t="shared" si="115"/>
        <v>0</v>
      </c>
      <c r="AG357" s="315">
        <f t="shared" si="121"/>
        <v>0</v>
      </c>
      <c r="AH357" s="315">
        <f t="shared" si="121"/>
        <v>0</v>
      </c>
      <c r="AI357" s="315">
        <f t="shared" si="121"/>
        <v>0</v>
      </c>
      <c r="AJ357" s="315">
        <f t="shared" si="121"/>
        <v>0</v>
      </c>
      <c r="AK357" s="315">
        <f t="shared" si="121"/>
        <v>0</v>
      </c>
      <c r="AL357" s="315">
        <f t="shared" si="121"/>
        <v>0</v>
      </c>
      <c r="AM357" s="315">
        <f t="shared" si="121"/>
        <v>0</v>
      </c>
      <c r="AN357" s="315">
        <f t="shared" si="121"/>
        <v>0</v>
      </c>
      <c r="AO357" s="315">
        <f t="shared" si="121"/>
        <v>0</v>
      </c>
      <c r="AP357" s="315">
        <f t="shared" si="121"/>
        <v>0</v>
      </c>
      <c r="AQ357" s="315">
        <f t="shared" si="121"/>
        <v>0</v>
      </c>
      <c r="AR357" s="315">
        <f t="shared" si="120"/>
        <v>0</v>
      </c>
      <c r="AS357" s="315">
        <f t="shared" si="120"/>
        <v>0</v>
      </c>
      <c r="AT357" s="315">
        <f t="shared" si="120"/>
        <v>0</v>
      </c>
      <c r="AU357" s="315">
        <f t="shared" si="120"/>
        <v>0</v>
      </c>
      <c r="AV357" s="315">
        <f t="shared" si="120"/>
        <v>0</v>
      </c>
      <c r="AW357" s="315">
        <f t="shared" si="120"/>
        <v>0</v>
      </c>
      <c r="AX357" s="315">
        <f t="shared" si="120"/>
        <v>0</v>
      </c>
      <c r="AY357" s="315">
        <f t="shared" si="120"/>
        <v>0</v>
      </c>
      <c r="AZ357" s="315">
        <f t="shared" si="120"/>
        <v>0</v>
      </c>
      <c r="BA357" s="315">
        <f t="shared" si="120"/>
        <v>0</v>
      </c>
      <c r="BB357" s="315">
        <f t="shared" si="120"/>
        <v>0</v>
      </c>
      <c r="BC357" s="316">
        <f t="shared" si="120"/>
        <v>0</v>
      </c>
      <c r="BE357" s="39" t="str">
        <f t="shared" si="117"/>
        <v/>
      </c>
      <c r="BF357" s="39" t="str">
        <f t="shared" si="118"/>
        <v/>
      </c>
      <c r="BG357" s="39" t="str">
        <f t="shared" si="119"/>
        <v/>
      </c>
      <c r="BH357" s="315"/>
      <c r="BI357" s="315"/>
      <c r="BJ357" s="315"/>
      <c r="BK357" s="315"/>
      <c r="BL357" s="315"/>
      <c r="BM357" s="315"/>
      <c r="BN357" s="315"/>
      <c r="BO357" s="315"/>
      <c r="BP357" s="315"/>
      <c r="BQ357" s="315"/>
      <c r="BR357" s="315"/>
      <c r="BS357" s="315"/>
      <c r="BT357" s="315"/>
      <c r="BU357" s="315"/>
      <c r="BV357" s="315"/>
      <c r="BW357" s="315"/>
      <c r="BX357" s="315"/>
      <c r="BY357" s="315"/>
      <c r="BZ357" s="315"/>
      <c r="CA357" s="315"/>
      <c r="CB357" s="315"/>
      <c r="CC357" s="315"/>
      <c r="CD357" s="7"/>
    </row>
    <row r="358" spans="1:82" x14ac:dyDescent="0.25">
      <c r="A358" s="14"/>
      <c r="B358" s="460"/>
      <c r="C358" s="461"/>
      <c r="D358" s="461"/>
      <c r="E358" s="462"/>
      <c r="F358" s="463"/>
      <c r="G358" s="14"/>
      <c r="H358" s="106" t="str">
        <f t="shared" si="109"/>
        <v/>
      </c>
      <c r="I358" s="14"/>
      <c r="J358" s="39" t="str">
        <f t="shared" si="110"/>
        <v/>
      </c>
      <c r="K358" s="14"/>
      <c r="M358" s="106" t="str">
        <f t="shared" si="111"/>
        <v/>
      </c>
      <c r="O358" s="127" t="str">
        <f t="shared" si="112"/>
        <v/>
      </c>
      <c r="AC358" s="305" t="str">
        <f t="shared" si="113"/>
        <v/>
      </c>
      <c r="AD358" s="307" t="str">
        <f t="shared" si="114"/>
        <v/>
      </c>
      <c r="AF358" s="314">
        <f t="shared" si="115"/>
        <v>0</v>
      </c>
      <c r="AG358" s="315">
        <f t="shared" si="121"/>
        <v>0</v>
      </c>
      <c r="AH358" s="315">
        <f t="shared" si="121"/>
        <v>0</v>
      </c>
      <c r="AI358" s="315">
        <f t="shared" si="121"/>
        <v>0</v>
      </c>
      <c r="AJ358" s="315">
        <f t="shared" si="121"/>
        <v>0</v>
      </c>
      <c r="AK358" s="315">
        <f t="shared" si="121"/>
        <v>0</v>
      </c>
      <c r="AL358" s="315">
        <f t="shared" si="121"/>
        <v>0</v>
      </c>
      <c r="AM358" s="315">
        <f t="shared" si="121"/>
        <v>0</v>
      </c>
      <c r="AN358" s="315">
        <f t="shared" si="121"/>
        <v>0</v>
      </c>
      <c r="AO358" s="315">
        <f t="shared" si="121"/>
        <v>0</v>
      </c>
      <c r="AP358" s="315">
        <f t="shared" si="121"/>
        <v>0</v>
      </c>
      <c r="AQ358" s="315">
        <f t="shared" si="121"/>
        <v>0</v>
      </c>
      <c r="AR358" s="315">
        <f t="shared" si="120"/>
        <v>0</v>
      </c>
      <c r="AS358" s="315">
        <f t="shared" si="120"/>
        <v>0</v>
      </c>
      <c r="AT358" s="315">
        <f t="shared" si="120"/>
        <v>0</v>
      </c>
      <c r="AU358" s="315">
        <f t="shared" si="120"/>
        <v>0</v>
      </c>
      <c r="AV358" s="315">
        <f t="shared" si="120"/>
        <v>0</v>
      </c>
      <c r="AW358" s="315">
        <f t="shared" si="120"/>
        <v>0</v>
      </c>
      <c r="AX358" s="315">
        <f t="shared" si="120"/>
        <v>0</v>
      </c>
      <c r="AY358" s="315">
        <f t="shared" si="120"/>
        <v>0</v>
      </c>
      <c r="AZ358" s="315">
        <f t="shared" si="120"/>
        <v>0</v>
      </c>
      <c r="BA358" s="315">
        <f t="shared" si="120"/>
        <v>0</v>
      </c>
      <c r="BB358" s="315">
        <f t="shared" si="120"/>
        <v>0</v>
      </c>
      <c r="BC358" s="316">
        <f t="shared" si="120"/>
        <v>0</v>
      </c>
      <c r="BE358" s="39" t="str">
        <f t="shared" si="117"/>
        <v/>
      </c>
      <c r="BF358" s="39" t="str">
        <f t="shared" si="118"/>
        <v/>
      </c>
      <c r="BG358" s="39" t="str">
        <f t="shared" si="119"/>
        <v/>
      </c>
      <c r="BH358" s="315"/>
      <c r="BI358" s="315"/>
      <c r="BJ358" s="315"/>
      <c r="BK358" s="315"/>
      <c r="BL358" s="315"/>
      <c r="BM358" s="315"/>
      <c r="BN358" s="315"/>
      <c r="BO358" s="315"/>
      <c r="BP358" s="315"/>
      <c r="BQ358" s="315"/>
      <c r="BR358" s="315"/>
      <c r="BS358" s="315"/>
      <c r="BT358" s="315"/>
      <c r="BU358" s="315"/>
      <c r="BV358" s="315"/>
      <c r="BW358" s="315"/>
      <c r="BX358" s="315"/>
      <c r="BY358" s="315"/>
      <c r="BZ358" s="315"/>
      <c r="CA358" s="315"/>
      <c r="CB358" s="315"/>
      <c r="CC358" s="315"/>
      <c r="CD358" s="7"/>
    </row>
    <row r="359" spans="1:82" x14ac:dyDescent="0.25">
      <c r="A359" s="14"/>
      <c r="B359" s="460"/>
      <c r="C359" s="461"/>
      <c r="D359" s="461"/>
      <c r="E359" s="462"/>
      <c r="F359" s="463"/>
      <c r="G359" s="14"/>
      <c r="H359" s="106" t="str">
        <f t="shared" si="109"/>
        <v/>
      </c>
      <c r="I359" s="14"/>
      <c r="J359" s="39" t="str">
        <f t="shared" si="110"/>
        <v/>
      </c>
      <c r="K359" s="14"/>
      <c r="M359" s="106" t="str">
        <f t="shared" si="111"/>
        <v/>
      </c>
      <c r="O359" s="127" t="str">
        <f t="shared" si="112"/>
        <v/>
      </c>
      <c r="AC359" s="305" t="str">
        <f t="shared" si="113"/>
        <v/>
      </c>
      <c r="AD359" s="307" t="str">
        <f t="shared" si="114"/>
        <v/>
      </c>
      <c r="AF359" s="314">
        <f t="shared" si="115"/>
        <v>0</v>
      </c>
      <c r="AG359" s="315">
        <f t="shared" si="121"/>
        <v>0</v>
      </c>
      <c r="AH359" s="315">
        <f t="shared" si="121"/>
        <v>0</v>
      </c>
      <c r="AI359" s="315">
        <f t="shared" si="121"/>
        <v>0</v>
      </c>
      <c r="AJ359" s="315">
        <f t="shared" si="121"/>
        <v>0</v>
      </c>
      <c r="AK359" s="315">
        <f t="shared" si="121"/>
        <v>0</v>
      </c>
      <c r="AL359" s="315">
        <f t="shared" si="121"/>
        <v>0</v>
      </c>
      <c r="AM359" s="315">
        <f t="shared" si="121"/>
        <v>0</v>
      </c>
      <c r="AN359" s="315">
        <f t="shared" si="121"/>
        <v>0</v>
      </c>
      <c r="AO359" s="315">
        <f t="shared" si="121"/>
        <v>0</v>
      </c>
      <c r="AP359" s="315">
        <f t="shared" si="121"/>
        <v>0</v>
      </c>
      <c r="AQ359" s="315">
        <f t="shared" si="121"/>
        <v>0</v>
      </c>
      <c r="AR359" s="315">
        <f t="shared" si="120"/>
        <v>0</v>
      </c>
      <c r="AS359" s="315">
        <f t="shared" si="120"/>
        <v>0</v>
      </c>
      <c r="AT359" s="315">
        <f t="shared" si="120"/>
        <v>0</v>
      </c>
      <c r="AU359" s="315">
        <f t="shared" si="120"/>
        <v>0</v>
      </c>
      <c r="AV359" s="315">
        <f t="shared" si="120"/>
        <v>0</v>
      </c>
      <c r="AW359" s="315">
        <f t="shared" si="120"/>
        <v>0</v>
      </c>
      <c r="AX359" s="315">
        <f t="shared" si="120"/>
        <v>0</v>
      </c>
      <c r="AY359" s="315">
        <f t="shared" si="120"/>
        <v>0</v>
      </c>
      <c r="AZ359" s="315">
        <f t="shared" si="120"/>
        <v>0</v>
      </c>
      <c r="BA359" s="315">
        <f t="shared" si="120"/>
        <v>0</v>
      </c>
      <c r="BB359" s="315">
        <f t="shared" si="120"/>
        <v>0</v>
      </c>
      <c r="BC359" s="316">
        <f t="shared" si="120"/>
        <v>0</v>
      </c>
      <c r="BE359" s="39" t="str">
        <f t="shared" si="117"/>
        <v/>
      </c>
      <c r="BF359" s="39" t="str">
        <f t="shared" si="118"/>
        <v/>
      </c>
      <c r="BG359" s="39" t="str">
        <f t="shared" si="119"/>
        <v/>
      </c>
      <c r="BH359" s="315"/>
      <c r="BI359" s="315"/>
      <c r="BJ359" s="315"/>
      <c r="BK359" s="315"/>
      <c r="BL359" s="315"/>
      <c r="BM359" s="315"/>
      <c r="BN359" s="315"/>
      <c r="BO359" s="315"/>
      <c r="BP359" s="315"/>
      <c r="BQ359" s="315"/>
      <c r="BR359" s="315"/>
      <c r="BS359" s="315"/>
      <c r="BT359" s="315"/>
      <c r="BU359" s="315"/>
      <c r="BV359" s="315"/>
      <c r="BW359" s="315"/>
      <c r="BX359" s="315"/>
      <c r="BY359" s="315"/>
      <c r="BZ359" s="315"/>
      <c r="CA359" s="315"/>
      <c r="CB359" s="315"/>
      <c r="CC359" s="315"/>
      <c r="CD359" s="7"/>
    </row>
    <row r="360" spans="1:82" x14ac:dyDescent="0.25">
      <c r="A360" s="14"/>
      <c r="B360" s="460"/>
      <c r="C360" s="461"/>
      <c r="D360" s="461"/>
      <c r="E360" s="462"/>
      <c r="F360" s="463"/>
      <c r="G360" s="14"/>
      <c r="H360" s="106" t="str">
        <f t="shared" si="109"/>
        <v/>
      </c>
      <c r="I360" s="14"/>
      <c r="J360" s="39" t="str">
        <f t="shared" si="110"/>
        <v/>
      </c>
      <c r="K360" s="14"/>
      <c r="M360" s="106" t="str">
        <f t="shared" si="111"/>
        <v/>
      </c>
      <c r="O360" s="127" t="str">
        <f t="shared" si="112"/>
        <v/>
      </c>
      <c r="AC360" s="305" t="str">
        <f t="shared" si="113"/>
        <v/>
      </c>
      <c r="AD360" s="307" t="str">
        <f t="shared" si="114"/>
        <v/>
      </c>
      <c r="AF360" s="314">
        <f t="shared" si="115"/>
        <v>0</v>
      </c>
      <c r="AG360" s="315">
        <f t="shared" si="121"/>
        <v>0</v>
      </c>
      <c r="AH360" s="315">
        <f t="shared" si="121"/>
        <v>0</v>
      </c>
      <c r="AI360" s="315">
        <f t="shared" si="121"/>
        <v>0</v>
      </c>
      <c r="AJ360" s="315">
        <f t="shared" si="121"/>
        <v>0</v>
      </c>
      <c r="AK360" s="315">
        <f t="shared" si="121"/>
        <v>0</v>
      </c>
      <c r="AL360" s="315">
        <f t="shared" si="121"/>
        <v>0</v>
      </c>
      <c r="AM360" s="315">
        <f t="shared" si="121"/>
        <v>0</v>
      </c>
      <c r="AN360" s="315">
        <f t="shared" si="121"/>
        <v>0</v>
      </c>
      <c r="AO360" s="315">
        <f t="shared" si="121"/>
        <v>0</v>
      </c>
      <c r="AP360" s="315">
        <f t="shared" si="121"/>
        <v>0</v>
      </c>
      <c r="AQ360" s="315">
        <f t="shared" si="121"/>
        <v>0</v>
      </c>
      <c r="AR360" s="315">
        <f t="shared" si="121"/>
        <v>0</v>
      </c>
      <c r="AS360" s="315">
        <f t="shared" si="121"/>
        <v>0</v>
      </c>
      <c r="AT360" s="315">
        <f t="shared" si="121"/>
        <v>0</v>
      </c>
      <c r="AU360" s="315">
        <f t="shared" si="121"/>
        <v>0</v>
      </c>
      <c r="AV360" s="315">
        <f t="shared" si="121"/>
        <v>0</v>
      </c>
      <c r="AW360" s="315">
        <f t="shared" ref="AW360:BC375" si="122">IF(AND(AW$9&gt;=$AC360, AW$10&lt;=$AD360), IF($F360=$M$3, $AD$5, IF($J360="", $AD$4, $J360)), 0)</f>
        <v>0</v>
      </c>
      <c r="AX360" s="315">
        <f t="shared" si="122"/>
        <v>0</v>
      </c>
      <c r="AY360" s="315">
        <f t="shared" si="122"/>
        <v>0</v>
      </c>
      <c r="AZ360" s="315">
        <f t="shared" si="122"/>
        <v>0</v>
      </c>
      <c r="BA360" s="315">
        <f t="shared" si="122"/>
        <v>0</v>
      </c>
      <c r="BB360" s="315">
        <f t="shared" si="122"/>
        <v>0</v>
      </c>
      <c r="BC360" s="316">
        <f t="shared" si="122"/>
        <v>0</v>
      </c>
      <c r="BE360" s="39" t="str">
        <f t="shared" si="117"/>
        <v/>
      </c>
      <c r="BF360" s="39" t="str">
        <f t="shared" si="118"/>
        <v/>
      </c>
      <c r="BG360" s="39" t="str">
        <f t="shared" si="119"/>
        <v/>
      </c>
      <c r="BH360" s="315"/>
      <c r="BI360" s="315"/>
      <c r="BJ360" s="315"/>
      <c r="BK360" s="315"/>
      <c r="BL360" s="315"/>
      <c r="BM360" s="315"/>
      <c r="BN360" s="315"/>
      <c r="BO360" s="315"/>
      <c r="BP360" s="315"/>
      <c r="BQ360" s="315"/>
      <c r="BR360" s="315"/>
      <c r="BS360" s="315"/>
      <c r="BT360" s="315"/>
      <c r="BU360" s="315"/>
      <c r="BV360" s="315"/>
      <c r="BW360" s="315"/>
      <c r="BX360" s="315"/>
      <c r="BY360" s="315"/>
      <c r="BZ360" s="315"/>
      <c r="CA360" s="315"/>
      <c r="CB360" s="315"/>
      <c r="CC360" s="315"/>
      <c r="CD360" s="7"/>
    </row>
    <row r="361" spans="1:82" x14ac:dyDescent="0.25">
      <c r="A361" s="14"/>
      <c r="B361" s="460"/>
      <c r="C361" s="461"/>
      <c r="D361" s="461"/>
      <c r="E361" s="462"/>
      <c r="F361" s="463"/>
      <c r="G361" s="14"/>
      <c r="H361" s="106" t="str">
        <f t="shared" si="109"/>
        <v/>
      </c>
      <c r="I361" s="14"/>
      <c r="J361" s="39" t="str">
        <f t="shared" si="110"/>
        <v/>
      </c>
      <c r="K361" s="14"/>
      <c r="M361" s="106" t="str">
        <f t="shared" si="111"/>
        <v/>
      </c>
      <c r="O361" s="127" t="str">
        <f t="shared" si="112"/>
        <v/>
      </c>
      <c r="AC361" s="305" t="str">
        <f t="shared" si="113"/>
        <v/>
      </c>
      <c r="AD361" s="307" t="str">
        <f t="shared" si="114"/>
        <v/>
      </c>
      <c r="AF361" s="314">
        <f t="shared" si="115"/>
        <v>0</v>
      </c>
      <c r="AG361" s="315">
        <f t="shared" ref="AG361:AV376" si="123">IF(AND(AG$9&gt;=$AC361, AG$10&lt;=$AD361), IF($F361=$M$3, $AD$5, IF($J361="", $AD$4, $J361)), 0)</f>
        <v>0</v>
      </c>
      <c r="AH361" s="315">
        <f t="shared" si="123"/>
        <v>0</v>
      </c>
      <c r="AI361" s="315">
        <f t="shared" si="123"/>
        <v>0</v>
      </c>
      <c r="AJ361" s="315">
        <f t="shared" si="123"/>
        <v>0</v>
      </c>
      <c r="AK361" s="315">
        <f t="shared" si="123"/>
        <v>0</v>
      </c>
      <c r="AL361" s="315">
        <f t="shared" si="123"/>
        <v>0</v>
      </c>
      <c r="AM361" s="315">
        <f t="shared" si="123"/>
        <v>0</v>
      </c>
      <c r="AN361" s="315">
        <f t="shared" si="123"/>
        <v>0</v>
      </c>
      <c r="AO361" s="315">
        <f t="shared" si="123"/>
        <v>0</v>
      </c>
      <c r="AP361" s="315">
        <f t="shared" si="123"/>
        <v>0</v>
      </c>
      <c r="AQ361" s="315">
        <f t="shared" si="123"/>
        <v>0</v>
      </c>
      <c r="AR361" s="315">
        <f t="shared" si="123"/>
        <v>0</v>
      </c>
      <c r="AS361" s="315">
        <f t="shared" si="123"/>
        <v>0</v>
      </c>
      <c r="AT361" s="315">
        <f t="shared" si="123"/>
        <v>0</v>
      </c>
      <c r="AU361" s="315">
        <f t="shared" si="123"/>
        <v>0</v>
      </c>
      <c r="AV361" s="315">
        <f t="shared" si="123"/>
        <v>0</v>
      </c>
      <c r="AW361" s="315">
        <f t="shared" si="122"/>
        <v>0</v>
      </c>
      <c r="AX361" s="315">
        <f t="shared" si="122"/>
        <v>0</v>
      </c>
      <c r="AY361" s="315">
        <f t="shared" si="122"/>
        <v>0</v>
      </c>
      <c r="AZ361" s="315">
        <f t="shared" si="122"/>
        <v>0</v>
      </c>
      <c r="BA361" s="315">
        <f t="shared" si="122"/>
        <v>0</v>
      </c>
      <c r="BB361" s="315">
        <f t="shared" si="122"/>
        <v>0</v>
      </c>
      <c r="BC361" s="316">
        <f t="shared" si="122"/>
        <v>0</v>
      </c>
      <c r="BE361" s="39" t="str">
        <f t="shared" si="117"/>
        <v/>
      </c>
      <c r="BF361" s="39" t="str">
        <f t="shared" si="118"/>
        <v/>
      </c>
      <c r="BG361" s="39" t="str">
        <f t="shared" si="119"/>
        <v/>
      </c>
      <c r="BH361" s="315"/>
      <c r="BI361" s="315"/>
      <c r="BJ361" s="315"/>
      <c r="BK361" s="315"/>
      <c r="BL361" s="315"/>
      <c r="BM361" s="315"/>
      <c r="BN361" s="315"/>
      <c r="BO361" s="315"/>
      <c r="BP361" s="315"/>
      <c r="BQ361" s="315"/>
      <c r="BR361" s="315"/>
      <c r="BS361" s="315"/>
      <c r="BT361" s="315"/>
      <c r="BU361" s="315"/>
      <c r="BV361" s="315"/>
      <c r="BW361" s="315"/>
      <c r="BX361" s="315"/>
      <c r="BY361" s="315"/>
      <c r="BZ361" s="315"/>
      <c r="CA361" s="315"/>
      <c r="CB361" s="315"/>
      <c r="CC361" s="315"/>
      <c r="CD361" s="7"/>
    </row>
    <row r="362" spans="1:82" x14ac:dyDescent="0.25">
      <c r="A362" s="14"/>
      <c r="B362" s="460"/>
      <c r="C362" s="461"/>
      <c r="D362" s="461"/>
      <c r="E362" s="462"/>
      <c r="F362" s="463"/>
      <c r="G362" s="14"/>
      <c r="H362" s="106" t="str">
        <f t="shared" si="109"/>
        <v/>
      </c>
      <c r="I362" s="14"/>
      <c r="J362" s="39" t="str">
        <f t="shared" si="110"/>
        <v/>
      </c>
      <c r="K362" s="14"/>
      <c r="M362" s="106" t="str">
        <f t="shared" si="111"/>
        <v/>
      </c>
      <c r="O362" s="127" t="str">
        <f t="shared" si="112"/>
        <v/>
      </c>
      <c r="AC362" s="305" t="str">
        <f t="shared" si="113"/>
        <v/>
      </c>
      <c r="AD362" s="307" t="str">
        <f t="shared" si="114"/>
        <v/>
      </c>
      <c r="AF362" s="314">
        <f t="shared" si="115"/>
        <v>0</v>
      </c>
      <c r="AG362" s="315">
        <f t="shared" si="123"/>
        <v>0</v>
      </c>
      <c r="AH362" s="315">
        <f t="shared" si="123"/>
        <v>0</v>
      </c>
      <c r="AI362" s="315">
        <f t="shared" si="123"/>
        <v>0</v>
      </c>
      <c r="AJ362" s="315">
        <f t="shared" si="123"/>
        <v>0</v>
      </c>
      <c r="AK362" s="315">
        <f t="shared" si="123"/>
        <v>0</v>
      </c>
      <c r="AL362" s="315">
        <f t="shared" si="123"/>
        <v>0</v>
      </c>
      <c r="AM362" s="315">
        <f t="shared" si="123"/>
        <v>0</v>
      </c>
      <c r="AN362" s="315">
        <f t="shared" si="123"/>
        <v>0</v>
      </c>
      <c r="AO362" s="315">
        <f t="shared" si="123"/>
        <v>0</v>
      </c>
      <c r="AP362" s="315">
        <f t="shared" si="123"/>
        <v>0</v>
      </c>
      <c r="AQ362" s="315">
        <f t="shared" si="123"/>
        <v>0</v>
      </c>
      <c r="AR362" s="315">
        <f t="shared" si="123"/>
        <v>0</v>
      </c>
      <c r="AS362" s="315">
        <f t="shared" si="123"/>
        <v>0</v>
      </c>
      <c r="AT362" s="315">
        <f t="shared" si="123"/>
        <v>0</v>
      </c>
      <c r="AU362" s="315">
        <f t="shared" si="123"/>
        <v>0</v>
      </c>
      <c r="AV362" s="315">
        <f t="shared" si="123"/>
        <v>0</v>
      </c>
      <c r="AW362" s="315">
        <f t="shared" si="122"/>
        <v>0</v>
      </c>
      <c r="AX362" s="315">
        <f t="shared" si="122"/>
        <v>0</v>
      </c>
      <c r="AY362" s="315">
        <f t="shared" si="122"/>
        <v>0</v>
      </c>
      <c r="AZ362" s="315">
        <f t="shared" si="122"/>
        <v>0</v>
      </c>
      <c r="BA362" s="315">
        <f t="shared" si="122"/>
        <v>0</v>
      </c>
      <c r="BB362" s="315">
        <f t="shared" si="122"/>
        <v>0</v>
      </c>
      <c r="BC362" s="316">
        <f t="shared" si="122"/>
        <v>0</v>
      </c>
      <c r="BE362" s="39" t="str">
        <f t="shared" si="117"/>
        <v/>
      </c>
      <c r="BF362" s="39" t="str">
        <f t="shared" si="118"/>
        <v/>
      </c>
      <c r="BG362" s="39" t="str">
        <f t="shared" si="119"/>
        <v/>
      </c>
      <c r="BH362" s="315"/>
      <c r="BI362" s="315"/>
      <c r="BJ362" s="315"/>
      <c r="BK362" s="315"/>
      <c r="BL362" s="315"/>
      <c r="BM362" s="315"/>
      <c r="BN362" s="315"/>
      <c r="BO362" s="315"/>
      <c r="BP362" s="315"/>
      <c r="BQ362" s="315"/>
      <c r="BR362" s="315"/>
      <c r="BS362" s="315"/>
      <c r="BT362" s="315"/>
      <c r="BU362" s="315"/>
      <c r="BV362" s="315"/>
      <c r="BW362" s="315"/>
      <c r="BX362" s="315"/>
      <c r="BY362" s="315"/>
      <c r="BZ362" s="315"/>
      <c r="CA362" s="315"/>
      <c r="CB362" s="315"/>
      <c r="CC362" s="315"/>
      <c r="CD362" s="7"/>
    </row>
    <row r="363" spans="1:82" x14ac:dyDescent="0.25">
      <c r="A363" s="14"/>
      <c r="B363" s="460"/>
      <c r="C363" s="461"/>
      <c r="D363" s="461"/>
      <c r="E363" s="462"/>
      <c r="F363" s="463"/>
      <c r="G363" s="14"/>
      <c r="H363" s="106" t="str">
        <f t="shared" si="109"/>
        <v/>
      </c>
      <c r="I363" s="14"/>
      <c r="J363" s="39" t="str">
        <f t="shared" si="110"/>
        <v/>
      </c>
      <c r="K363" s="14"/>
      <c r="M363" s="106" t="str">
        <f t="shared" si="111"/>
        <v/>
      </c>
      <c r="O363" s="127" t="str">
        <f t="shared" si="112"/>
        <v/>
      </c>
      <c r="AC363" s="305" t="str">
        <f t="shared" si="113"/>
        <v/>
      </c>
      <c r="AD363" s="307" t="str">
        <f t="shared" si="114"/>
        <v/>
      </c>
      <c r="AF363" s="314">
        <f t="shared" si="115"/>
        <v>0</v>
      </c>
      <c r="AG363" s="315">
        <f t="shared" si="123"/>
        <v>0</v>
      </c>
      <c r="AH363" s="315">
        <f t="shared" si="123"/>
        <v>0</v>
      </c>
      <c r="AI363" s="315">
        <f t="shared" si="123"/>
        <v>0</v>
      </c>
      <c r="AJ363" s="315">
        <f t="shared" si="123"/>
        <v>0</v>
      </c>
      <c r="AK363" s="315">
        <f t="shared" si="123"/>
        <v>0</v>
      </c>
      <c r="AL363" s="315">
        <f t="shared" si="123"/>
        <v>0</v>
      </c>
      <c r="AM363" s="315">
        <f t="shared" si="123"/>
        <v>0</v>
      </c>
      <c r="AN363" s="315">
        <f t="shared" si="123"/>
        <v>0</v>
      </c>
      <c r="AO363" s="315">
        <f t="shared" si="123"/>
        <v>0</v>
      </c>
      <c r="AP363" s="315">
        <f t="shared" si="123"/>
        <v>0</v>
      </c>
      <c r="AQ363" s="315">
        <f t="shared" si="123"/>
        <v>0</v>
      </c>
      <c r="AR363" s="315">
        <f t="shared" si="123"/>
        <v>0</v>
      </c>
      <c r="AS363" s="315">
        <f t="shared" si="123"/>
        <v>0</v>
      </c>
      <c r="AT363" s="315">
        <f t="shared" si="123"/>
        <v>0</v>
      </c>
      <c r="AU363" s="315">
        <f t="shared" si="123"/>
        <v>0</v>
      </c>
      <c r="AV363" s="315">
        <f t="shared" si="123"/>
        <v>0</v>
      </c>
      <c r="AW363" s="315">
        <f t="shared" si="122"/>
        <v>0</v>
      </c>
      <c r="AX363" s="315">
        <f t="shared" si="122"/>
        <v>0</v>
      </c>
      <c r="AY363" s="315">
        <f t="shared" si="122"/>
        <v>0</v>
      </c>
      <c r="AZ363" s="315">
        <f t="shared" si="122"/>
        <v>0</v>
      </c>
      <c r="BA363" s="315">
        <f t="shared" si="122"/>
        <v>0</v>
      </c>
      <c r="BB363" s="315">
        <f t="shared" si="122"/>
        <v>0</v>
      </c>
      <c r="BC363" s="316">
        <f t="shared" si="122"/>
        <v>0</v>
      </c>
      <c r="BE363" s="39" t="str">
        <f t="shared" si="117"/>
        <v/>
      </c>
      <c r="BF363" s="39" t="str">
        <f t="shared" si="118"/>
        <v/>
      </c>
      <c r="BG363" s="39" t="str">
        <f t="shared" si="119"/>
        <v/>
      </c>
      <c r="BH363" s="315"/>
      <c r="BI363" s="315"/>
      <c r="BJ363" s="315"/>
      <c r="BK363" s="315"/>
      <c r="BL363" s="315"/>
      <c r="BM363" s="315"/>
      <c r="BN363" s="315"/>
      <c r="BO363" s="315"/>
      <c r="BP363" s="315"/>
      <c r="BQ363" s="315"/>
      <c r="BR363" s="315"/>
      <c r="BS363" s="315"/>
      <c r="BT363" s="315"/>
      <c r="BU363" s="315"/>
      <c r="BV363" s="315"/>
      <c r="BW363" s="315"/>
      <c r="BX363" s="315"/>
      <c r="BY363" s="315"/>
      <c r="BZ363" s="315"/>
      <c r="CA363" s="315"/>
      <c r="CB363" s="315"/>
      <c r="CC363" s="315"/>
      <c r="CD363" s="7"/>
    </row>
    <row r="364" spans="1:82" x14ac:dyDescent="0.25">
      <c r="A364" s="14"/>
      <c r="B364" s="460"/>
      <c r="C364" s="461"/>
      <c r="D364" s="461"/>
      <c r="E364" s="462"/>
      <c r="F364" s="463"/>
      <c r="G364" s="14"/>
      <c r="H364" s="106" t="str">
        <f t="shared" si="109"/>
        <v/>
      </c>
      <c r="I364" s="14"/>
      <c r="J364" s="39" t="str">
        <f t="shared" si="110"/>
        <v/>
      </c>
      <c r="K364" s="14"/>
      <c r="M364" s="106" t="str">
        <f t="shared" si="111"/>
        <v/>
      </c>
      <c r="O364" s="127" t="str">
        <f t="shared" si="112"/>
        <v/>
      </c>
      <c r="AC364" s="305" t="str">
        <f t="shared" si="113"/>
        <v/>
      </c>
      <c r="AD364" s="307" t="str">
        <f t="shared" si="114"/>
        <v/>
      </c>
      <c r="AF364" s="314">
        <f t="shared" si="115"/>
        <v>0</v>
      </c>
      <c r="AG364" s="315">
        <f t="shared" si="123"/>
        <v>0</v>
      </c>
      <c r="AH364" s="315">
        <f t="shared" si="123"/>
        <v>0</v>
      </c>
      <c r="AI364" s="315">
        <f t="shared" si="123"/>
        <v>0</v>
      </c>
      <c r="AJ364" s="315">
        <f t="shared" si="123"/>
        <v>0</v>
      </c>
      <c r="AK364" s="315">
        <f t="shared" si="123"/>
        <v>0</v>
      </c>
      <c r="AL364" s="315">
        <f t="shared" si="123"/>
        <v>0</v>
      </c>
      <c r="AM364" s="315">
        <f t="shared" si="123"/>
        <v>0</v>
      </c>
      <c r="AN364" s="315">
        <f t="shared" si="123"/>
        <v>0</v>
      </c>
      <c r="AO364" s="315">
        <f t="shared" si="123"/>
        <v>0</v>
      </c>
      <c r="AP364" s="315">
        <f t="shared" si="123"/>
        <v>0</v>
      </c>
      <c r="AQ364" s="315">
        <f t="shared" si="123"/>
        <v>0</v>
      </c>
      <c r="AR364" s="315">
        <f t="shared" si="123"/>
        <v>0</v>
      </c>
      <c r="AS364" s="315">
        <f t="shared" si="123"/>
        <v>0</v>
      </c>
      <c r="AT364" s="315">
        <f t="shared" si="123"/>
        <v>0</v>
      </c>
      <c r="AU364" s="315">
        <f t="shared" si="123"/>
        <v>0</v>
      </c>
      <c r="AV364" s="315">
        <f t="shared" si="123"/>
        <v>0</v>
      </c>
      <c r="AW364" s="315">
        <f t="shared" si="122"/>
        <v>0</v>
      </c>
      <c r="AX364" s="315">
        <f t="shared" si="122"/>
        <v>0</v>
      </c>
      <c r="AY364" s="315">
        <f t="shared" si="122"/>
        <v>0</v>
      </c>
      <c r="AZ364" s="315">
        <f t="shared" si="122"/>
        <v>0</v>
      </c>
      <c r="BA364" s="315">
        <f t="shared" si="122"/>
        <v>0</v>
      </c>
      <c r="BB364" s="315">
        <f t="shared" si="122"/>
        <v>0</v>
      </c>
      <c r="BC364" s="316">
        <f t="shared" si="122"/>
        <v>0</v>
      </c>
      <c r="BE364" s="39" t="str">
        <f t="shared" si="117"/>
        <v/>
      </c>
      <c r="BF364" s="39" t="str">
        <f t="shared" si="118"/>
        <v/>
      </c>
      <c r="BG364" s="39" t="str">
        <f t="shared" si="119"/>
        <v/>
      </c>
      <c r="BH364" s="315"/>
      <c r="BI364" s="315"/>
      <c r="BJ364" s="315"/>
      <c r="BK364" s="315"/>
      <c r="BL364" s="315"/>
      <c r="BM364" s="315"/>
      <c r="BN364" s="315"/>
      <c r="BO364" s="315"/>
      <c r="BP364" s="315"/>
      <c r="BQ364" s="315"/>
      <c r="BR364" s="315"/>
      <c r="BS364" s="315"/>
      <c r="BT364" s="315"/>
      <c r="BU364" s="315"/>
      <c r="BV364" s="315"/>
      <c r="BW364" s="315"/>
      <c r="BX364" s="315"/>
      <c r="BY364" s="315"/>
      <c r="BZ364" s="315"/>
      <c r="CA364" s="315"/>
      <c r="CB364" s="315"/>
      <c r="CC364" s="315"/>
      <c r="CD364" s="7"/>
    </row>
    <row r="365" spans="1:82" x14ac:dyDescent="0.25">
      <c r="A365" s="14"/>
      <c r="B365" s="460"/>
      <c r="C365" s="461"/>
      <c r="D365" s="461"/>
      <c r="E365" s="462"/>
      <c r="F365" s="463"/>
      <c r="G365" s="14"/>
      <c r="H365" s="106" t="str">
        <f t="shared" si="109"/>
        <v/>
      </c>
      <c r="I365" s="14"/>
      <c r="J365" s="39" t="str">
        <f t="shared" si="110"/>
        <v/>
      </c>
      <c r="K365" s="14"/>
      <c r="M365" s="106" t="str">
        <f t="shared" si="111"/>
        <v/>
      </c>
      <c r="O365" s="127" t="str">
        <f t="shared" si="112"/>
        <v/>
      </c>
      <c r="AC365" s="305" t="str">
        <f t="shared" si="113"/>
        <v/>
      </c>
      <c r="AD365" s="307" t="str">
        <f t="shared" si="114"/>
        <v/>
      </c>
      <c r="AF365" s="314">
        <f t="shared" si="115"/>
        <v>0</v>
      </c>
      <c r="AG365" s="315">
        <f t="shared" si="123"/>
        <v>0</v>
      </c>
      <c r="AH365" s="315">
        <f t="shared" si="123"/>
        <v>0</v>
      </c>
      <c r="AI365" s="315">
        <f t="shared" si="123"/>
        <v>0</v>
      </c>
      <c r="AJ365" s="315">
        <f t="shared" si="123"/>
        <v>0</v>
      </c>
      <c r="AK365" s="315">
        <f t="shared" si="123"/>
        <v>0</v>
      </c>
      <c r="AL365" s="315">
        <f t="shared" si="123"/>
        <v>0</v>
      </c>
      <c r="AM365" s="315">
        <f t="shared" si="123"/>
        <v>0</v>
      </c>
      <c r="AN365" s="315">
        <f t="shared" si="123"/>
        <v>0</v>
      </c>
      <c r="AO365" s="315">
        <f t="shared" si="123"/>
        <v>0</v>
      </c>
      <c r="AP365" s="315">
        <f t="shared" si="123"/>
        <v>0</v>
      </c>
      <c r="AQ365" s="315">
        <f t="shared" si="123"/>
        <v>0</v>
      </c>
      <c r="AR365" s="315">
        <f t="shared" si="123"/>
        <v>0</v>
      </c>
      <c r="AS365" s="315">
        <f t="shared" si="123"/>
        <v>0</v>
      </c>
      <c r="AT365" s="315">
        <f t="shared" si="123"/>
        <v>0</v>
      </c>
      <c r="AU365" s="315">
        <f t="shared" si="123"/>
        <v>0</v>
      </c>
      <c r="AV365" s="315">
        <f t="shared" si="123"/>
        <v>0</v>
      </c>
      <c r="AW365" s="315">
        <f t="shared" si="122"/>
        <v>0</v>
      </c>
      <c r="AX365" s="315">
        <f t="shared" si="122"/>
        <v>0</v>
      </c>
      <c r="AY365" s="315">
        <f t="shared" si="122"/>
        <v>0</v>
      </c>
      <c r="AZ365" s="315">
        <f t="shared" si="122"/>
        <v>0</v>
      </c>
      <c r="BA365" s="315">
        <f t="shared" si="122"/>
        <v>0</v>
      </c>
      <c r="BB365" s="315">
        <f t="shared" si="122"/>
        <v>0</v>
      </c>
      <c r="BC365" s="316">
        <f t="shared" si="122"/>
        <v>0</v>
      </c>
      <c r="BE365" s="39" t="str">
        <f t="shared" si="117"/>
        <v/>
      </c>
      <c r="BF365" s="39" t="str">
        <f t="shared" si="118"/>
        <v/>
      </c>
      <c r="BG365" s="39" t="str">
        <f t="shared" si="119"/>
        <v/>
      </c>
      <c r="BH365" s="315"/>
      <c r="BI365" s="315"/>
      <c r="BJ365" s="315"/>
      <c r="BK365" s="315"/>
      <c r="BL365" s="315"/>
      <c r="BM365" s="315"/>
      <c r="BN365" s="315"/>
      <c r="BO365" s="315"/>
      <c r="BP365" s="315"/>
      <c r="BQ365" s="315"/>
      <c r="BR365" s="315"/>
      <c r="BS365" s="315"/>
      <c r="BT365" s="315"/>
      <c r="BU365" s="315"/>
      <c r="BV365" s="315"/>
      <c r="BW365" s="315"/>
      <c r="BX365" s="315"/>
      <c r="BY365" s="315"/>
      <c r="BZ365" s="315"/>
      <c r="CA365" s="315"/>
      <c r="CB365" s="315"/>
      <c r="CC365" s="315"/>
      <c r="CD365" s="7"/>
    </row>
    <row r="366" spans="1:82" x14ac:dyDescent="0.25">
      <c r="A366" s="14"/>
      <c r="B366" s="460"/>
      <c r="C366" s="461"/>
      <c r="D366" s="461"/>
      <c r="E366" s="462"/>
      <c r="F366" s="463"/>
      <c r="G366" s="14"/>
      <c r="H366" s="106" t="str">
        <f t="shared" si="109"/>
        <v/>
      </c>
      <c r="I366" s="14"/>
      <c r="J366" s="39" t="str">
        <f t="shared" si="110"/>
        <v/>
      </c>
      <c r="K366" s="14"/>
      <c r="M366" s="106" t="str">
        <f t="shared" si="111"/>
        <v/>
      </c>
      <c r="O366" s="127" t="str">
        <f t="shared" si="112"/>
        <v/>
      </c>
      <c r="AC366" s="305" t="str">
        <f t="shared" si="113"/>
        <v/>
      </c>
      <c r="AD366" s="307" t="str">
        <f t="shared" si="114"/>
        <v/>
      </c>
      <c r="AF366" s="314">
        <f t="shared" si="115"/>
        <v>0</v>
      </c>
      <c r="AG366" s="315">
        <f t="shared" si="123"/>
        <v>0</v>
      </c>
      <c r="AH366" s="315">
        <f t="shared" si="123"/>
        <v>0</v>
      </c>
      <c r="AI366" s="315">
        <f t="shared" si="123"/>
        <v>0</v>
      </c>
      <c r="AJ366" s="315">
        <f t="shared" si="123"/>
        <v>0</v>
      </c>
      <c r="AK366" s="315">
        <f t="shared" si="123"/>
        <v>0</v>
      </c>
      <c r="AL366" s="315">
        <f t="shared" si="123"/>
        <v>0</v>
      </c>
      <c r="AM366" s="315">
        <f t="shared" si="123"/>
        <v>0</v>
      </c>
      <c r="AN366" s="315">
        <f t="shared" si="123"/>
        <v>0</v>
      </c>
      <c r="AO366" s="315">
        <f t="shared" si="123"/>
        <v>0</v>
      </c>
      <c r="AP366" s="315">
        <f t="shared" si="123"/>
        <v>0</v>
      </c>
      <c r="AQ366" s="315">
        <f t="shared" si="123"/>
        <v>0</v>
      </c>
      <c r="AR366" s="315">
        <f t="shared" si="123"/>
        <v>0</v>
      </c>
      <c r="AS366" s="315">
        <f t="shared" si="123"/>
        <v>0</v>
      </c>
      <c r="AT366" s="315">
        <f t="shared" si="123"/>
        <v>0</v>
      </c>
      <c r="AU366" s="315">
        <f t="shared" si="123"/>
        <v>0</v>
      </c>
      <c r="AV366" s="315">
        <f t="shared" si="123"/>
        <v>0</v>
      </c>
      <c r="AW366" s="315">
        <f t="shared" si="122"/>
        <v>0</v>
      </c>
      <c r="AX366" s="315">
        <f t="shared" si="122"/>
        <v>0</v>
      </c>
      <c r="AY366" s="315">
        <f t="shared" si="122"/>
        <v>0</v>
      </c>
      <c r="AZ366" s="315">
        <f t="shared" si="122"/>
        <v>0</v>
      </c>
      <c r="BA366" s="315">
        <f t="shared" si="122"/>
        <v>0</v>
      </c>
      <c r="BB366" s="315">
        <f t="shared" si="122"/>
        <v>0</v>
      </c>
      <c r="BC366" s="316">
        <f t="shared" si="122"/>
        <v>0</v>
      </c>
      <c r="BE366" s="39" t="str">
        <f t="shared" si="117"/>
        <v/>
      </c>
      <c r="BF366" s="39" t="str">
        <f t="shared" si="118"/>
        <v/>
      </c>
      <c r="BG366" s="39" t="str">
        <f t="shared" si="119"/>
        <v/>
      </c>
      <c r="BH366" s="315"/>
      <c r="BI366" s="315"/>
      <c r="BJ366" s="315"/>
      <c r="BK366" s="315"/>
      <c r="BL366" s="315"/>
      <c r="BM366" s="315"/>
      <c r="BN366" s="315"/>
      <c r="BO366" s="315"/>
      <c r="BP366" s="315"/>
      <c r="BQ366" s="315"/>
      <c r="BR366" s="315"/>
      <c r="BS366" s="315"/>
      <c r="BT366" s="315"/>
      <c r="BU366" s="315"/>
      <c r="BV366" s="315"/>
      <c r="BW366" s="315"/>
      <c r="BX366" s="315"/>
      <c r="BY366" s="315"/>
      <c r="BZ366" s="315"/>
      <c r="CA366" s="315"/>
      <c r="CB366" s="315"/>
      <c r="CC366" s="315"/>
      <c r="CD366" s="7"/>
    </row>
    <row r="367" spans="1:82" x14ac:dyDescent="0.25">
      <c r="A367" s="14"/>
      <c r="B367" s="460"/>
      <c r="C367" s="461"/>
      <c r="D367" s="461"/>
      <c r="E367" s="462"/>
      <c r="F367" s="463"/>
      <c r="G367" s="14"/>
      <c r="H367" s="106" t="str">
        <f t="shared" si="109"/>
        <v/>
      </c>
      <c r="I367" s="14"/>
      <c r="J367" s="39" t="str">
        <f t="shared" si="110"/>
        <v/>
      </c>
      <c r="K367" s="14"/>
      <c r="M367" s="106" t="str">
        <f t="shared" si="111"/>
        <v/>
      </c>
      <c r="O367" s="127" t="str">
        <f t="shared" si="112"/>
        <v/>
      </c>
      <c r="AC367" s="305" t="str">
        <f t="shared" si="113"/>
        <v/>
      </c>
      <c r="AD367" s="307" t="str">
        <f t="shared" si="114"/>
        <v/>
      </c>
      <c r="AF367" s="314">
        <f t="shared" si="115"/>
        <v>0</v>
      </c>
      <c r="AG367" s="315">
        <f t="shared" si="123"/>
        <v>0</v>
      </c>
      <c r="AH367" s="315">
        <f t="shared" si="123"/>
        <v>0</v>
      </c>
      <c r="AI367" s="315">
        <f t="shared" si="123"/>
        <v>0</v>
      </c>
      <c r="AJ367" s="315">
        <f t="shared" si="123"/>
        <v>0</v>
      </c>
      <c r="AK367" s="315">
        <f t="shared" si="123"/>
        <v>0</v>
      </c>
      <c r="AL367" s="315">
        <f t="shared" si="123"/>
        <v>0</v>
      </c>
      <c r="AM367" s="315">
        <f t="shared" si="123"/>
        <v>0</v>
      </c>
      <c r="AN367" s="315">
        <f t="shared" si="123"/>
        <v>0</v>
      </c>
      <c r="AO367" s="315">
        <f t="shared" si="123"/>
        <v>0</v>
      </c>
      <c r="AP367" s="315">
        <f t="shared" si="123"/>
        <v>0</v>
      </c>
      <c r="AQ367" s="315">
        <f t="shared" si="123"/>
        <v>0</v>
      </c>
      <c r="AR367" s="315">
        <f t="shared" si="123"/>
        <v>0</v>
      </c>
      <c r="AS367" s="315">
        <f t="shared" si="123"/>
        <v>0</v>
      </c>
      <c r="AT367" s="315">
        <f t="shared" si="123"/>
        <v>0</v>
      </c>
      <c r="AU367" s="315">
        <f t="shared" si="123"/>
        <v>0</v>
      </c>
      <c r="AV367" s="315">
        <f t="shared" si="123"/>
        <v>0</v>
      </c>
      <c r="AW367" s="315">
        <f t="shared" si="122"/>
        <v>0</v>
      </c>
      <c r="AX367" s="315">
        <f t="shared" si="122"/>
        <v>0</v>
      </c>
      <c r="AY367" s="315">
        <f t="shared" si="122"/>
        <v>0</v>
      </c>
      <c r="AZ367" s="315">
        <f t="shared" si="122"/>
        <v>0</v>
      </c>
      <c r="BA367" s="315">
        <f t="shared" si="122"/>
        <v>0</v>
      </c>
      <c r="BB367" s="315">
        <f t="shared" si="122"/>
        <v>0</v>
      </c>
      <c r="BC367" s="316">
        <f t="shared" si="122"/>
        <v>0</v>
      </c>
      <c r="BE367" s="39" t="str">
        <f t="shared" si="117"/>
        <v/>
      </c>
      <c r="BF367" s="39" t="str">
        <f t="shared" si="118"/>
        <v/>
      </c>
      <c r="BG367" s="39" t="str">
        <f t="shared" si="119"/>
        <v/>
      </c>
      <c r="BH367" s="315"/>
      <c r="BI367" s="315"/>
      <c r="BJ367" s="315"/>
      <c r="BK367" s="315"/>
      <c r="BL367" s="315"/>
      <c r="BM367" s="315"/>
      <c r="BN367" s="315"/>
      <c r="BO367" s="315"/>
      <c r="BP367" s="315"/>
      <c r="BQ367" s="315"/>
      <c r="BR367" s="315"/>
      <c r="BS367" s="315"/>
      <c r="BT367" s="315"/>
      <c r="BU367" s="315"/>
      <c r="BV367" s="315"/>
      <c r="BW367" s="315"/>
      <c r="BX367" s="315"/>
      <c r="BY367" s="315"/>
      <c r="BZ367" s="315"/>
      <c r="CA367" s="315"/>
      <c r="CB367" s="315"/>
      <c r="CC367" s="315"/>
      <c r="CD367" s="7"/>
    </row>
    <row r="368" spans="1:82" x14ac:dyDescent="0.25">
      <c r="A368" s="14"/>
      <c r="B368" s="460"/>
      <c r="C368" s="461"/>
      <c r="D368" s="461"/>
      <c r="E368" s="462"/>
      <c r="F368" s="463"/>
      <c r="G368" s="14"/>
      <c r="H368" s="106" t="str">
        <f t="shared" si="109"/>
        <v/>
      </c>
      <c r="I368" s="14"/>
      <c r="J368" s="39" t="str">
        <f t="shared" si="110"/>
        <v/>
      </c>
      <c r="K368" s="14"/>
      <c r="M368" s="106" t="str">
        <f t="shared" si="111"/>
        <v/>
      </c>
      <c r="O368" s="127" t="str">
        <f t="shared" si="112"/>
        <v/>
      </c>
      <c r="AC368" s="305" t="str">
        <f t="shared" si="113"/>
        <v/>
      </c>
      <c r="AD368" s="307" t="str">
        <f t="shared" si="114"/>
        <v/>
      </c>
      <c r="AF368" s="314">
        <f t="shared" si="115"/>
        <v>0</v>
      </c>
      <c r="AG368" s="315">
        <f t="shared" si="123"/>
        <v>0</v>
      </c>
      <c r="AH368" s="315">
        <f t="shared" si="123"/>
        <v>0</v>
      </c>
      <c r="AI368" s="315">
        <f t="shared" si="123"/>
        <v>0</v>
      </c>
      <c r="AJ368" s="315">
        <f t="shared" si="123"/>
        <v>0</v>
      </c>
      <c r="AK368" s="315">
        <f t="shared" si="123"/>
        <v>0</v>
      </c>
      <c r="AL368" s="315">
        <f t="shared" si="123"/>
        <v>0</v>
      </c>
      <c r="AM368" s="315">
        <f t="shared" si="123"/>
        <v>0</v>
      </c>
      <c r="AN368" s="315">
        <f t="shared" si="123"/>
        <v>0</v>
      </c>
      <c r="AO368" s="315">
        <f t="shared" si="123"/>
        <v>0</v>
      </c>
      <c r="AP368" s="315">
        <f t="shared" si="123"/>
        <v>0</v>
      </c>
      <c r="AQ368" s="315">
        <f t="shared" si="123"/>
        <v>0</v>
      </c>
      <c r="AR368" s="315">
        <f t="shared" si="123"/>
        <v>0</v>
      </c>
      <c r="AS368" s="315">
        <f t="shared" si="123"/>
        <v>0</v>
      </c>
      <c r="AT368" s="315">
        <f t="shared" si="123"/>
        <v>0</v>
      </c>
      <c r="AU368" s="315">
        <f t="shared" si="123"/>
        <v>0</v>
      </c>
      <c r="AV368" s="315">
        <f t="shared" si="123"/>
        <v>0</v>
      </c>
      <c r="AW368" s="315">
        <f t="shared" si="122"/>
        <v>0</v>
      </c>
      <c r="AX368" s="315">
        <f t="shared" si="122"/>
        <v>0</v>
      </c>
      <c r="AY368" s="315">
        <f t="shared" si="122"/>
        <v>0</v>
      </c>
      <c r="AZ368" s="315">
        <f t="shared" si="122"/>
        <v>0</v>
      </c>
      <c r="BA368" s="315">
        <f t="shared" si="122"/>
        <v>0</v>
      </c>
      <c r="BB368" s="315">
        <f t="shared" si="122"/>
        <v>0</v>
      </c>
      <c r="BC368" s="316">
        <f t="shared" si="122"/>
        <v>0</v>
      </c>
      <c r="BE368" s="39" t="str">
        <f t="shared" si="117"/>
        <v/>
      </c>
      <c r="BF368" s="39" t="str">
        <f t="shared" si="118"/>
        <v/>
      </c>
      <c r="BG368" s="39" t="str">
        <f t="shared" si="119"/>
        <v/>
      </c>
      <c r="BH368" s="315"/>
      <c r="BI368" s="315"/>
      <c r="BJ368" s="315"/>
      <c r="BK368" s="315"/>
      <c r="BL368" s="315"/>
      <c r="BM368" s="315"/>
      <c r="BN368" s="315"/>
      <c r="BO368" s="315"/>
      <c r="BP368" s="315"/>
      <c r="BQ368" s="315"/>
      <c r="BR368" s="315"/>
      <c r="BS368" s="315"/>
      <c r="BT368" s="315"/>
      <c r="BU368" s="315"/>
      <c r="BV368" s="315"/>
      <c r="BW368" s="315"/>
      <c r="BX368" s="315"/>
      <c r="BY368" s="315"/>
      <c r="BZ368" s="315"/>
      <c r="CA368" s="315"/>
      <c r="CB368" s="315"/>
      <c r="CC368" s="315"/>
      <c r="CD368" s="7"/>
    </row>
    <row r="369" spans="1:82" x14ac:dyDescent="0.25">
      <c r="A369" s="14"/>
      <c r="B369" s="460"/>
      <c r="C369" s="461"/>
      <c r="D369" s="461"/>
      <c r="E369" s="462"/>
      <c r="F369" s="463"/>
      <c r="G369" s="14"/>
      <c r="H369" s="106" t="str">
        <f t="shared" si="109"/>
        <v/>
      </c>
      <c r="I369" s="14"/>
      <c r="J369" s="39" t="str">
        <f t="shared" si="110"/>
        <v/>
      </c>
      <c r="K369" s="14"/>
      <c r="M369" s="106" t="str">
        <f t="shared" si="111"/>
        <v/>
      </c>
      <c r="O369" s="127" t="str">
        <f t="shared" si="112"/>
        <v/>
      </c>
      <c r="AC369" s="305" t="str">
        <f t="shared" si="113"/>
        <v/>
      </c>
      <c r="AD369" s="307" t="str">
        <f t="shared" si="114"/>
        <v/>
      </c>
      <c r="AF369" s="314">
        <f t="shared" si="115"/>
        <v>0</v>
      </c>
      <c r="AG369" s="315">
        <f t="shared" si="123"/>
        <v>0</v>
      </c>
      <c r="AH369" s="315">
        <f t="shared" si="123"/>
        <v>0</v>
      </c>
      <c r="AI369" s="315">
        <f t="shared" si="123"/>
        <v>0</v>
      </c>
      <c r="AJ369" s="315">
        <f t="shared" si="123"/>
        <v>0</v>
      </c>
      <c r="AK369" s="315">
        <f t="shared" si="123"/>
        <v>0</v>
      </c>
      <c r="AL369" s="315">
        <f t="shared" si="123"/>
        <v>0</v>
      </c>
      <c r="AM369" s="315">
        <f t="shared" si="123"/>
        <v>0</v>
      </c>
      <c r="AN369" s="315">
        <f t="shared" si="123"/>
        <v>0</v>
      </c>
      <c r="AO369" s="315">
        <f t="shared" si="123"/>
        <v>0</v>
      </c>
      <c r="AP369" s="315">
        <f t="shared" si="123"/>
        <v>0</v>
      </c>
      <c r="AQ369" s="315">
        <f t="shared" si="123"/>
        <v>0</v>
      </c>
      <c r="AR369" s="315">
        <f t="shared" si="123"/>
        <v>0</v>
      </c>
      <c r="AS369" s="315">
        <f t="shared" si="123"/>
        <v>0</v>
      </c>
      <c r="AT369" s="315">
        <f t="shared" si="123"/>
        <v>0</v>
      </c>
      <c r="AU369" s="315">
        <f t="shared" si="123"/>
        <v>0</v>
      </c>
      <c r="AV369" s="315">
        <f t="shared" si="123"/>
        <v>0</v>
      </c>
      <c r="AW369" s="315">
        <f t="shared" si="122"/>
        <v>0</v>
      </c>
      <c r="AX369" s="315">
        <f t="shared" si="122"/>
        <v>0</v>
      </c>
      <c r="AY369" s="315">
        <f t="shared" si="122"/>
        <v>0</v>
      </c>
      <c r="AZ369" s="315">
        <f t="shared" si="122"/>
        <v>0</v>
      </c>
      <c r="BA369" s="315">
        <f t="shared" si="122"/>
        <v>0</v>
      </c>
      <c r="BB369" s="315">
        <f t="shared" si="122"/>
        <v>0</v>
      </c>
      <c r="BC369" s="316">
        <f t="shared" si="122"/>
        <v>0</v>
      </c>
      <c r="BE369" s="39" t="str">
        <f t="shared" si="117"/>
        <v/>
      </c>
      <c r="BF369" s="39" t="str">
        <f t="shared" si="118"/>
        <v/>
      </c>
      <c r="BG369" s="39" t="str">
        <f t="shared" si="119"/>
        <v/>
      </c>
      <c r="BH369" s="315"/>
      <c r="BI369" s="315"/>
      <c r="BJ369" s="315"/>
      <c r="BK369" s="315"/>
      <c r="BL369" s="315"/>
      <c r="BM369" s="315"/>
      <c r="BN369" s="315"/>
      <c r="BO369" s="315"/>
      <c r="BP369" s="315"/>
      <c r="BQ369" s="315"/>
      <c r="BR369" s="315"/>
      <c r="BS369" s="315"/>
      <c r="BT369" s="315"/>
      <c r="BU369" s="315"/>
      <c r="BV369" s="315"/>
      <c r="BW369" s="315"/>
      <c r="BX369" s="315"/>
      <c r="BY369" s="315"/>
      <c r="BZ369" s="315"/>
      <c r="CA369" s="315"/>
      <c r="CB369" s="315"/>
      <c r="CC369" s="315"/>
      <c r="CD369" s="7"/>
    </row>
    <row r="370" spans="1:82" x14ac:dyDescent="0.25">
      <c r="A370" s="14"/>
      <c r="B370" s="460"/>
      <c r="C370" s="461"/>
      <c r="D370" s="461"/>
      <c r="E370" s="462"/>
      <c r="F370" s="463"/>
      <c r="G370" s="14"/>
      <c r="H370" s="106" t="str">
        <f t="shared" si="109"/>
        <v/>
      </c>
      <c r="I370" s="14"/>
      <c r="J370" s="39" t="str">
        <f t="shared" si="110"/>
        <v/>
      </c>
      <c r="K370" s="14"/>
      <c r="M370" s="106" t="str">
        <f t="shared" si="111"/>
        <v/>
      </c>
      <c r="O370" s="127" t="str">
        <f t="shared" si="112"/>
        <v/>
      </c>
      <c r="AC370" s="305" t="str">
        <f t="shared" si="113"/>
        <v/>
      </c>
      <c r="AD370" s="307" t="str">
        <f t="shared" si="114"/>
        <v/>
      </c>
      <c r="AF370" s="314">
        <f t="shared" si="115"/>
        <v>0</v>
      </c>
      <c r="AG370" s="315">
        <f t="shared" si="123"/>
        <v>0</v>
      </c>
      <c r="AH370" s="315">
        <f t="shared" si="123"/>
        <v>0</v>
      </c>
      <c r="AI370" s="315">
        <f t="shared" si="123"/>
        <v>0</v>
      </c>
      <c r="AJ370" s="315">
        <f t="shared" si="123"/>
        <v>0</v>
      </c>
      <c r="AK370" s="315">
        <f t="shared" si="123"/>
        <v>0</v>
      </c>
      <c r="AL370" s="315">
        <f t="shared" si="123"/>
        <v>0</v>
      </c>
      <c r="AM370" s="315">
        <f t="shared" si="123"/>
        <v>0</v>
      </c>
      <c r="AN370" s="315">
        <f t="shared" si="123"/>
        <v>0</v>
      </c>
      <c r="AO370" s="315">
        <f t="shared" si="123"/>
        <v>0</v>
      </c>
      <c r="AP370" s="315">
        <f t="shared" si="123"/>
        <v>0</v>
      </c>
      <c r="AQ370" s="315">
        <f t="shared" si="123"/>
        <v>0</v>
      </c>
      <c r="AR370" s="315">
        <f t="shared" si="123"/>
        <v>0</v>
      </c>
      <c r="AS370" s="315">
        <f t="shared" si="123"/>
        <v>0</v>
      </c>
      <c r="AT370" s="315">
        <f t="shared" si="123"/>
        <v>0</v>
      </c>
      <c r="AU370" s="315">
        <f t="shared" si="123"/>
        <v>0</v>
      </c>
      <c r="AV370" s="315">
        <f t="shared" si="123"/>
        <v>0</v>
      </c>
      <c r="AW370" s="315">
        <f t="shared" si="122"/>
        <v>0</v>
      </c>
      <c r="AX370" s="315">
        <f t="shared" si="122"/>
        <v>0</v>
      </c>
      <c r="AY370" s="315">
        <f t="shared" si="122"/>
        <v>0</v>
      </c>
      <c r="AZ370" s="315">
        <f t="shared" si="122"/>
        <v>0</v>
      </c>
      <c r="BA370" s="315">
        <f t="shared" si="122"/>
        <v>0</v>
      </c>
      <c r="BB370" s="315">
        <f t="shared" si="122"/>
        <v>0</v>
      </c>
      <c r="BC370" s="316">
        <f t="shared" si="122"/>
        <v>0</v>
      </c>
      <c r="BE370" s="39" t="str">
        <f t="shared" si="117"/>
        <v/>
      </c>
      <c r="BF370" s="39" t="str">
        <f t="shared" si="118"/>
        <v/>
      </c>
      <c r="BG370" s="39" t="str">
        <f t="shared" si="119"/>
        <v/>
      </c>
      <c r="BH370" s="315"/>
      <c r="BI370" s="315"/>
      <c r="BJ370" s="315"/>
      <c r="BK370" s="315"/>
      <c r="BL370" s="315"/>
      <c r="BM370" s="315"/>
      <c r="BN370" s="315"/>
      <c r="BO370" s="315"/>
      <c r="BP370" s="315"/>
      <c r="BQ370" s="315"/>
      <c r="BR370" s="315"/>
      <c r="BS370" s="315"/>
      <c r="BT370" s="315"/>
      <c r="BU370" s="315"/>
      <c r="BV370" s="315"/>
      <c r="BW370" s="315"/>
      <c r="BX370" s="315"/>
      <c r="BY370" s="315"/>
      <c r="BZ370" s="315"/>
      <c r="CA370" s="315"/>
      <c r="CB370" s="315"/>
      <c r="CC370" s="315"/>
      <c r="CD370" s="7"/>
    </row>
    <row r="371" spans="1:82" x14ac:dyDescent="0.25">
      <c r="A371" s="14"/>
      <c r="B371" s="460"/>
      <c r="C371" s="461"/>
      <c r="D371" s="461"/>
      <c r="E371" s="462"/>
      <c r="F371" s="463"/>
      <c r="G371" s="14"/>
      <c r="H371" s="106" t="str">
        <f t="shared" si="109"/>
        <v/>
      </c>
      <c r="I371" s="14"/>
      <c r="J371" s="39" t="str">
        <f t="shared" si="110"/>
        <v/>
      </c>
      <c r="K371" s="14"/>
      <c r="M371" s="106" t="str">
        <f t="shared" si="111"/>
        <v/>
      </c>
      <c r="O371" s="127" t="str">
        <f t="shared" si="112"/>
        <v/>
      </c>
      <c r="AC371" s="305" t="str">
        <f t="shared" si="113"/>
        <v/>
      </c>
      <c r="AD371" s="307" t="str">
        <f t="shared" si="114"/>
        <v/>
      </c>
      <c r="AF371" s="314">
        <f t="shared" si="115"/>
        <v>0</v>
      </c>
      <c r="AG371" s="315">
        <f t="shared" si="123"/>
        <v>0</v>
      </c>
      <c r="AH371" s="315">
        <f t="shared" si="123"/>
        <v>0</v>
      </c>
      <c r="AI371" s="315">
        <f t="shared" si="123"/>
        <v>0</v>
      </c>
      <c r="AJ371" s="315">
        <f t="shared" si="123"/>
        <v>0</v>
      </c>
      <c r="AK371" s="315">
        <f t="shared" si="123"/>
        <v>0</v>
      </c>
      <c r="AL371" s="315">
        <f t="shared" si="123"/>
        <v>0</v>
      </c>
      <c r="AM371" s="315">
        <f t="shared" si="123"/>
        <v>0</v>
      </c>
      <c r="AN371" s="315">
        <f t="shared" si="123"/>
        <v>0</v>
      </c>
      <c r="AO371" s="315">
        <f t="shared" si="123"/>
        <v>0</v>
      </c>
      <c r="AP371" s="315">
        <f t="shared" si="123"/>
        <v>0</v>
      </c>
      <c r="AQ371" s="315">
        <f t="shared" si="123"/>
        <v>0</v>
      </c>
      <c r="AR371" s="315">
        <f t="shared" si="123"/>
        <v>0</v>
      </c>
      <c r="AS371" s="315">
        <f t="shared" si="123"/>
        <v>0</v>
      </c>
      <c r="AT371" s="315">
        <f t="shared" si="123"/>
        <v>0</v>
      </c>
      <c r="AU371" s="315">
        <f t="shared" si="123"/>
        <v>0</v>
      </c>
      <c r="AV371" s="315">
        <f t="shared" si="123"/>
        <v>0</v>
      </c>
      <c r="AW371" s="315">
        <f t="shared" si="122"/>
        <v>0</v>
      </c>
      <c r="AX371" s="315">
        <f t="shared" si="122"/>
        <v>0</v>
      </c>
      <c r="AY371" s="315">
        <f t="shared" si="122"/>
        <v>0</v>
      </c>
      <c r="AZ371" s="315">
        <f t="shared" si="122"/>
        <v>0</v>
      </c>
      <c r="BA371" s="315">
        <f t="shared" si="122"/>
        <v>0</v>
      </c>
      <c r="BB371" s="315">
        <f t="shared" si="122"/>
        <v>0</v>
      </c>
      <c r="BC371" s="316">
        <f t="shared" si="122"/>
        <v>0</v>
      </c>
      <c r="BE371" s="39" t="str">
        <f t="shared" si="117"/>
        <v/>
      </c>
      <c r="BF371" s="39" t="str">
        <f t="shared" si="118"/>
        <v/>
      </c>
      <c r="BG371" s="39" t="str">
        <f t="shared" si="119"/>
        <v/>
      </c>
      <c r="BH371" s="315"/>
      <c r="BI371" s="315"/>
      <c r="BJ371" s="315"/>
      <c r="BK371" s="315"/>
      <c r="BL371" s="315"/>
      <c r="BM371" s="315"/>
      <c r="BN371" s="315"/>
      <c r="BO371" s="315"/>
      <c r="BP371" s="315"/>
      <c r="BQ371" s="315"/>
      <c r="BR371" s="315"/>
      <c r="BS371" s="315"/>
      <c r="BT371" s="315"/>
      <c r="BU371" s="315"/>
      <c r="BV371" s="315"/>
      <c r="BW371" s="315"/>
      <c r="BX371" s="315"/>
      <c r="BY371" s="315"/>
      <c r="BZ371" s="315"/>
      <c r="CA371" s="315"/>
      <c r="CB371" s="315"/>
      <c r="CC371" s="315"/>
      <c r="CD371" s="7"/>
    </row>
    <row r="372" spans="1:82" x14ac:dyDescent="0.25">
      <c r="A372" s="14"/>
      <c r="B372" s="460"/>
      <c r="C372" s="461"/>
      <c r="D372" s="461"/>
      <c r="E372" s="462"/>
      <c r="F372" s="463"/>
      <c r="G372" s="14"/>
      <c r="H372" s="106" t="str">
        <f t="shared" si="109"/>
        <v/>
      </c>
      <c r="I372" s="14"/>
      <c r="J372" s="39" t="str">
        <f t="shared" si="110"/>
        <v/>
      </c>
      <c r="K372" s="14"/>
      <c r="M372" s="106" t="str">
        <f t="shared" si="111"/>
        <v/>
      </c>
      <c r="O372" s="127" t="str">
        <f t="shared" si="112"/>
        <v/>
      </c>
      <c r="AC372" s="305" t="str">
        <f t="shared" si="113"/>
        <v/>
      </c>
      <c r="AD372" s="307" t="str">
        <f t="shared" si="114"/>
        <v/>
      </c>
      <c r="AF372" s="314">
        <f t="shared" si="115"/>
        <v>0</v>
      </c>
      <c r="AG372" s="315">
        <f t="shared" si="123"/>
        <v>0</v>
      </c>
      <c r="AH372" s="315">
        <f t="shared" si="123"/>
        <v>0</v>
      </c>
      <c r="AI372" s="315">
        <f t="shared" si="123"/>
        <v>0</v>
      </c>
      <c r="AJ372" s="315">
        <f t="shared" si="123"/>
        <v>0</v>
      </c>
      <c r="AK372" s="315">
        <f t="shared" si="123"/>
        <v>0</v>
      </c>
      <c r="AL372" s="315">
        <f t="shared" si="123"/>
        <v>0</v>
      </c>
      <c r="AM372" s="315">
        <f t="shared" si="123"/>
        <v>0</v>
      </c>
      <c r="AN372" s="315">
        <f t="shared" si="123"/>
        <v>0</v>
      </c>
      <c r="AO372" s="315">
        <f t="shared" si="123"/>
        <v>0</v>
      </c>
      <c r="AP372" s="315">
        <f t="shared" si="123"/>
        <v>0</v>
      </c>
      <c r="AQ372" s="315">
        <f t="shared" si="123"/>
        <v>0</v>
      </c>
      <c r="AR372" s="315">
        <f t="shared" si="123"/>
        <v>0</v>
      </c>
      <c r="AS372" s="315">
        <f t="shared" si="123"/>
        <v>0</v>
      </c>
      <c r="AT372" s="315">
        <f t="shared" si="123"/>
        <v>0</v>
      </c>
      <c r="AU372" s="315">
        <f t="shared" si="123"/>
        <v>0</v>
      </c>
      <c r="AV372" s="315">
        <f t="shared" si="123"/>
        <v>0</v>
      </c>
      <c r="AW372" s="315">
        <f t="shared" si="122"/>
        <v>0</v>
      </c>
      <c r="AX372" s="315">
        <f t="shared" si="122"/>
        <v>0</v>
      </c>
      <c r="AY372" s="315">
        <f t="shared" si="122"/>
        <v>0</v>
      </c>
      <c r="AZ372" s="315">
        <f t="shared" si="122"/>
        <v>0</v>
      </c>
      <c r="BA372" s="315">
        <f t="shared" si="122"/>
        <v>0</v>
      </c>
      <c r="BB372" s="315">
        <f t="shared" si="122"/>
        <v>0</v>
      </c>
      <c r="BC372" s="316">
        <f t="shared" si="122"/>
        <v>0</v>
      </c>
      <c r="BE372" s="39" t="str">
        <f t="shared" si="117"/>
        <v/>
      </c>
      <c r="BF372" s="39" t="str">
        <f t="shared" si="118"/>
        <v/>
      </c>
      <c r="BG372" s="39" t="str">
        <f t="shared" si="119"/>
        <v/>
      </c>
      <c r="BH372" s="315"/>
      <c r="BI372" s="315"/>
      <c r="BJ372" s="315"/>
      <c r="BK372" s="315"/>
      <c r="BL372" s="315"/>
      <c r="BM372" s="315"/>
      <c r="BN372" s="315"/>
      <c r="BO372" s="315"/>
      <c r="BP372" s="315"/>
      <c r="BQ372" s="315"/>
      <c r="BR372" s="315"/>
      <c r="BS372" s="315"/>
      <c r="BT372" s="315"/>
      <c r="BU372" s="315"/>
      <c r="BV372" s="315"/>
      <c r="BW372" s="315"/>
      <c r="BX372" s="315"/>
      <c r="BY372" s="315"/>
      <c r="BZ372" s="315"/>
      <c r="CA372" s="315"/>
      <c r="CB372" s="315"/>
      <c r="CC372" s="315"/>
      <c r="CD372" s="7"/>
    </row>
    <row r="373" spans="1:82" x14ac:dyDescent="0.25">
      <c r="A373" s="14"/>
      <c r="B373" s="460"/>
      <c r="C373" s="461"/>
      <c r="D373" s="461"/>
      <c r="E373" s="462"/>
      <c r="F373" s="463"/>
      <c r="G373" s="14"/>
      <c r="H373" s="106" t="str">
        <f t="shared" si="109"/>
        <v/>
      </c>
      <c r="I373" s="14"/>
      <c r="J373" s="39" t="str">
        <f t="shared" si="110"/>
        <v/>
      </c>
      <c r="K373" s="14"/>
      <c r="M373" s="106" t="str">
        <f t="shared" si="111"/>
        <v/>
      </c>
      <c r="O373" s="127" t="str">
        <f t="shared" si="112"/>
        <v/>
      </c>
      <c r="AC373" s="305" t="str">
        <f t="shared" si="113"/>
        <v/>
      </c>
      <c r="AD373" s="307" t="str">
        <f t="shared" si="114"/>
        <v/>
      </c>
      <c r="AF373" s="314">
        <f t="shared" si="115"/>
        <v>0</v>
      </c>
      <c r="AG373" s="315">
        <f t="shared" si="123"/>
        <v>0</v>
      </c>
      <c r="AH373" s="315">
        <f t="shared" si="123"/>
        <v>0</v>
      </c>
      <c r="AI373" s="315">
        <f t="shared" si="123"/>
        <v>0</v>
      </c>
      <c r="AJ373" s="315">
        <f t="shared" si="123"/>
        <v>0</v>
      </c>
      <c r="AK373" s="315">
        <f t="shared" si="123"/>
        <v>0</v>
      </c>
      <c r="AL373" s="315">
        <f t="shared" si="123"/>
        <v>0</v>
      </c>
      <c r="AM373" s="315">
        <f t="shared" si="123"/>
        <v>0</v>
      </c>
      <c r="AN373" s="315">
        <f t="shared" si="123"/>
        <v>0</v>
      </c>
      <c r="AO373" s="315">
        <f t="shared" si="123"/>
        <v>0</v>
      </c>
      <c r="AP373" s="315">
        <f t="shared" si="123"/>
        <v>0</v>
      </c>
      <c r="AQ373" s="315">
        <f t="shared" si="123"/>
        <v>0</v>
      </c>
      <c r="AR373" s="315">
        <f t="shared" si="123"/>
        <v>0</v>
      </c>
      <c r="AS373" s="315">
        <f t="shared" si="123"/>
        <v>0</v>
      </c>
      <c r="AT373" s="315">
        <f t="shared" si="123"/>
        <v>0</v>
      </c>
      <c r="AU373" s="315">
        <f t="shared" si="123"/>
        <v>0</v>
      </c>
      <c r="AV373" s="315">
        <f t="shared" si="123"/>
        <v>0</v>
      </c>
      <c r="AW373" s="315">
        <f t="shared" si="122"/>
        <v>0</v>
      </c>
      <c r="AX373" s="315">
        <f t="shared" si="122"/>
        <v>0</v>
      </c>
      <c r="AY373" s="315">
        <f t="shared" si="122"/>
        <v>0</v>
      </c>
      <c r="AZ373" s="315">
        <f t="shared" si="122"/>
        <v>0</v>
      </c>
      <c r="BA373" s="315">
        <f t="shared" si="122"/>
        <v>0</v>
      </c>
      <c r="BB373" s="315">
        <f t="shared" si="122"/>
        <v>0</v>
      </c>
      <c r="BC373" s="316">
        <f t="shared" si="122"/>
        <v>0</v>
      </c>
      <c r="BE373" s="39" t="str">
        <f t="shared" si="117"/>
        <v/>
      </c>
      <c r="BF373" s="39" t="str">
        <f t="shared" si="118"/>
        <v/>
      </c>
      <c r="BG373" s="39" t="str">
        <f t="shared" si="119"/>
        <v/>
      </c>
      <c r="BH373" s="315"/>
      <c r="BI373" s="315"/>
      <c r="BJ373" s="315"/>
      <c r="BK373" s="315"/>
      <c r="BL373" s="315"/>
      <c r="BM373" s="315"/>
      <c r="BN373" s="315"/>
      <c r="BO373" s="315"/>
      <c r="BP373" s="315"/>
      <c r="BQ373" s="315"/>
      <c r="BR373" s="315"/>
      <c r="BS373" s="315"/>
      <c r="BT373" s="315"/>
      <c r="BU373" s="315"/>
      <c r="BV373" s="315"/>
      <c r="BW373" s="315"/>
      <c r="BX373" s="315"/>
      <c r="BY373" s="315"/>
      <c r="BZ373" s="315"/>
      <c r="CA373" s="315"/>
      <c r="CB373" s="315"/>
      <c r="CC373" s="315"/>
      <c r="CD373" s="7"/>
    </row>
    <row r="374" spans="1:82" x14ac:dyDescent="0.25">
      <c r="A374" s="14"/>
      <c r="B374" s="460"/>
      <c r="C374" s="461"/>
      <c r="D374" s="461"/>
      <c r="E374" s="462"/>
      <c r="F374" s="463"/>
      <c r="G374" s="14"/>
      <c r="H374" s="106" t="str">
        <f t="shared" si="109"/>
        <v/>
      </c>
      <c r="I374" s="14"/>
      <c r="J374" s="39" t="str">
        <f t="shared" si="110"/>
        <v/>
      </c>
      <c r="K374" s="14"/>
      <c r="M374" s="106" t="str">
        <f t="shared" si="111"/>
        <v/>
      </c>
      <c r="O374" s="127" t="str">
        <f t="shared" si="112"/>
        <v/>
      </c>
      <c r="AC374" s="305" t="str">
        <f t="shared" si="113"/>
        <v/>
      </c>
      <c r="AD374" s="307" t="str">
        <f t="shared" si="114"/>
        <v/>
      </c>
      <c r="AF374" s="314">
        <f t="shared" si="115"/>
        <v>0</v>
      </c>
      <c r="AG374" s="315">
        <f t="shared" si="123"/>
        <v>0</v>
      </c>
      <c r="AH374" s="315">
        <f t="shared" si="123"/>
        <v>0</v>
      </c>
      <c r="AI374" s="315">
        <f t="shared" si="123"/>
        <v>0</v>
      </c>
      <c r="AJ374" s="315">
        <f t="shared" si="123"/>
        <v>0</v>
      </c>
      <c r="AK374" s="315">
        <f t="shared" si="123"/>
        <v>0</v>
      </c>
      <c r="AL374" s="315">
        <f t="shared" si="123"/>
        <v>0</v>
      </c>
      <c r="AM374" s="315">
        <f t="shared" si="123"/>
        <v>0</v>
      </c>
      <c r="AN374" s="315">
        <f t="shared" si="123"/>
        <v>0</v>
      </c>
      <c r="AO374" s="315">
        <f t="shared" si="123"/>
        <v>0</v>
      </c>
      <c r="AP374" s="315">
        <f t="shared" si="123"/>
        <v>0</v>
      </c>
      <c r="AQ374" s="315">
        <f t="shared" si="123"/>
        <v>0</v>
      </c>
      <c r="AR374" s="315">
        <f t="shared" si="123"/>
        <v>0</v>
      </c>
      <c r="AS374" s="315">
        <f t="shared" si="123"/>
        <v>0</v>
      </c>
      <c r="AT374" s="315">
        <f t="shared" si="123"/>
        <v>0</v>
      </c>
      <c r="AU374" s="315">
        <f t="shared" si="123"/>
        <v>0</v>
      </c>
      <c r="AV374" s="315">
        <f t="shared" si="123"/>
        <v>0</v>
      </c>
      <c r="AW374" s="315">
        <f t="shared" si="122"/>
        <v>0</v>
      </c>
      <c r="AX374" s="315">
        <f t="shared" si="122"/>
        <v>0</v>
      </c>
      <c r="AY374" s="315">
        <f t="shared" si="122"/>
        <v>0</v>
      </c>
      <c r="AZ374" s="315">
        <f t="shared" si="122"/>
        <v>0</v>
      </c>
      <c r="BA374" s="315">
        <f t="shared" si="122"/>
        <v>0</v>
      </c>
      <c r="BB374" s="315">
        <f t="shared" si="122"/>
        <v>0</v>
      </c>
      <c r="BC374" s="316">
        <f t="shared" si="122"/>
        <v>0</v>
      </c>
      <c r="BE374" s="39" t="str">
        <f t="shared" si="117"/>
        <v/>
      </c>
      <c r="BF374" s="39" t="str">
        <f t="shared" si="118"/>
        <v/>
      </c>
      <c r="BG374" s="39" t="str">
        <f t="shared" si="119"/>
        <v/>
      </c>
      <c r="BH374" s="315"/>
      <c r="BI374" s="315"/>
      <c r="BJ374" s="315"/>
      <c r="BK374" s="315"/>
      <c r="BL374" s="315"/>
      <c r="BM374" s="315"/>
      <c r="BN374" s="315"/>
      <c r="BO374" s="315"/>
      <c r="BP374" s="315"/>
      <c r="BQ374" s="315"/>
      <c r="BR374" s="315"/>
      <c r="BS374" s="315"/>
      <c r="BT374" s="315"/>
      <c r="BU374" s="315"/>
      <c r="BV374" s="315"/>
      <c r="BW374" s="315"/>
      <c r="BX374" s="315"/>
      <c r="BY374" s="315"/>
      <c r="BZ374" s="315"/>
      <c r="CA374" s="315"/>
      <c r="CB374" s="315"/>
      <c r="CC374" s="315"/>
      <c r="CD374" s="7"/>
    </row>
    <row r="375" spans="1:82" x14ac:dyDescent="0.25">
      <c r="A375" s="14"/>
      <c r="B375" s="460"/>
      <c r="C375" s="461"/>
      <c r="D375" s="461"/>
      <c r="E375" s="462"/>
      <c r="F375" s="463"/>
      <c r="G375" s="14"/>
      <c r="H375" s="106" t="str">
        <f t="shared" si="109"/>
        <v/>
      </c>
      <c r="I375" s="14"/>
      <c r="J375" s="39" t="str">
        <f t="shared" si="110"/>
        <v/>
      </c>
      <c r="K375" s="14"/>
      <c r="M375" s="106" t="str">
        <f t="shared" si="111"/>
        <v/>
      </c>
      <c r="O375" s="127" t="str">
        <f t="shared" si="112"/>
        <v/>
      </c>
      <c r="AC375" s="305" t="str">
        <f t="shared" si="113"/>
        <v/>
      </c>
      <c r="AD375" s="307" t="str">
        <f t="shared" si="114"/>
        <v/>
      </c>
      <c r="AF375" s="314">
        <f t="shared" si="115"/>
        <v>0</v>
      </c>
      <c r="AG375" s="315">
        <f t="shared" si="123"/>
        <v>0</v>
      </c>
      <c r="AH375" s="315">
        <f t="shared" si="123"/>
        <v>0</v>
      </c>
      <c r="AI375" s="315">
        <f t="shared" si="123"/>
        <v>0</v>
      </c>
      <c r="AJ375" s="315">
        <f t="shared" si="123"/>
        <v>0</v>
      </c>
      <c r="AK375" s="315">
        <f t="shared" si="123"/>
        <v>0</v>
      </c>
      <c r="AL375" s="315">
        <f t="shared" si="123"/>
        <v>0</v>
      </c>
      <c r="AM375" s="315">
        <f t="shared" si="123"/>
        <v>0</v>
      </c>
      <c r="AN375" s="315">
        <f t="shared" si="123"/>
        <v>0</v>
      </c>
      <c r="AO375" s="315">
        <f t="shared" si="123"/>
        <v>0</v>
      </c>
      <c r="AP375" s="315">
        <f t="shared" si="123"/>
        <v>0</v>
      </c>
      <c r="AQ375" s="315">
        <f t="shared" si="123"/>
        <v>0</v>
      </c>
      <c r="AR375" s="315">
        <f t="shared" si="123"/>
        <v>0</v>
      </c>
      <c r="AS375" s="315">
        <f t="shared" si="123"/>
        <v>0</v>
      </c>
      <c r="AT375" s="315">
        <f t="shared" si="123"/>
        <v>0</v>
      </c>
      <c r="AU375" s="315">
        <f t="shared" si="123"/>
        <v>0</v>
      </c>
      <c r="AV375" s="315">
        <f t="shared" si="123"/>
        <v>0</v>
      </c>
      <c r="AW375" s="315">
        <f t="shared" si="122"/>
        <v>0</v>
      </c>
      <c r="AX375" s="315">
        <f t="shared" si="122"/>
        <v>0</v>
      </c>
      <c r="AY375" s="315">
        <f t="shared" si="122"/>
        <v>0</v>
      </c>
      <c r="AZ375" s="315">
        <f t="shared" si="122"/>
        <v>0</v>
      </c>
      <c r="BA375" s="315">
        <f t="shared" si="122"/>
        <v>0</v>
      </c>
      <c r="BB375" s="315">
        <f t="shared" si="122"/>
        <v>0</v>
      </c>
      <c r="BC375" s="316">
        <f t="shared" si="122"/>
        <v>0</v>
      </c>
      <c r="BE375" s="39" t="str">
        <f t="shared" si="117"/>
        <v/>
      </c>
      <c r="BF375" s="39" t="str">
        <f t="shared" si="118"/>
        <v/>
      </c>
      <c r="BG375" s="39" t="str">
        <f t="shared" si="119"/>
        <v/>
      </c>
      <c r="BH375" s="315"/>
      <c r="BI375" s="315"/>
      <c r="BJ375" s="315"/>
      <c r="BK375" s="315"/>
      <c r="BL375" s="315"/>
      <c r="BM375" s="315"/>
      <c r="BN375" s="315"/>
      <c r="BO375" s="315"/>
      <c r="BP375" s="315"/>
      <c r="BQ375" s="315"/>
      <c r="BR375" s="315"/>
      <c r="BS375" s="315"/>
      <c r="BT375" s="315"/>
      <c r="BU375" s="315"/>
      <c r="BV375" s="315"/>
      <c r="BW375" s="315"/>
      <c r="BX375" s="315"/>
      <c r="BY375" s="315"/>
      <c r="BZ375" s="315"/>
      <c r="CA375" s="315"/>
      <c r="CB375" s="315"/>
      <c r="CC375" s="315"/>
      <c r="CD375" s="7"/>
    </row>
    <row r="376" spans="1:82" x14ac:dyDescent="0.25">
      <c r="A376" s="14"/>
      <c r="B376" s="460"/>
      <c r="C376" s="461"/>
      <c r="D376" s="461"/>
      <c r="E376" s="462"/>
      <c r="F376" s="463"/>
      <c r="G376" s="14"/>
      <c r="H376" s="106" t="str">
        <f t="shared" si="109"/>
        <v/>
      </c>
      <c r="I376" s="14"/>
      <c r="J376" s="39" t="str">
        <f t="shared" si="110"/>
        <v/>
      </c>
      <c r="K376" s="14"/>
      <c r="M376" s="106" t="str">
        <f t="shared" si="111"/>
        <v/>
      </c>
      <c r="O376" s="127" t="str">
        <f t="shared" si="112"/>
        <v/>
      </c>
      <c r="AC376" s="305" t="str">
        <f t="shared" si="113"/>
        <v/>
      </c>
      <c r="AD376" s="307" t="str">
        <f t="shared" si="114"/>
        <v/>
      </c>
      <c r="AF376" s="314">
        <f t="shared" si="115"/>
        <v>0</v>
      </c>
      <c r="AG376" s="315">
        <f t="shared" si="123"/>
        <v>0</v>
      </c>
      <c r="AH376" s="315">
        <f t="shared" si="123"/>
        <v>0</v>
      </c>
      <c r="AI376" s="315">
        <f t="shared" si="123"/>
        <v>0</v>
      </c>
      <c r="AJ376" s="315">
        <f t="shared" si="123"/>
        <v>0</v>
      </c>
      <c r="AK376" s="315">
        <f t="shared" si="123"/>
        <v>0</v>
      </c>
      <c r="AL376" s="315">
        <f t="shared" si="123"/>
        <v>0</v>
      </c>
      <c r="AM376" s="315">
        <f t="shared" si="123"/>
        <v>0</v>
      </c>
      <c r="AN376" s="315">
        <f t="shared" si="123"/>
        <v>0</v>
      </c>
      <c r="AO376" s="315">
        <f t="shared" si="123"/>
        <v>0</v>
      </c>
      <c r="AP376" s="315">
        <f t="shared" si="123"/>
        <v>0</v>
      </c>
      <c r="AQ376" s="315">
        <f t="shared" si="123"/>
        <v>0</v>
      </c>
      <c r="AR376" s="315">
        <f t="shared" si="123"/>
        <v>0</v>
      </c>
      <c r="AS376" s="315">
        <f t="shared" si="123"/>
        <v>0</v>
      </c>
      <c r="AT376" s="315">
        <f t="shared" si="123"/>
        <v>0</v>
      </c>
      <c r="AU376" s="315">
        <f t="shared" si="123"/>
        <v>0</v>
      </c>
      <c r="AV376" s="315">
        <f t="shared" ref="AV376:BC391" si="124">IF(AND(AV$9&gt;=$AC376, AV$10&lt;=$AD376), IF($F376=$M$3, $AD$5, IF($J376="", $AD$4, $J376)), 0)</f>
        <v>0</v>
      </c>
      <c r="AW376" s="315">
        <f t="shared" si="124"/>
        <v>0</v>
      </c>
      <c r="AX376" s="315">
        <f t="shared" si="124"/>
        <v>0</v>
      </c>
      <c r="AY376" s="315">
        <f t="shared" si="124"/>
        <v>0</v>
      </c>
      <c r="AZ376" s="315">
        <f t="shared" si="124"/>
        <v>0</v>
      </c>
      <c r="BA376" s="315">
        <f t="shared" si="124"/>
        <v>0</v>
      </c>
      <c r="BB376" s="315">
        <f t="shared" si="124"/>
        <v>0</v>
      </c>
      <c r="BC376" s="316">
        <f t="shared" si="124"/>
        <v>0</v>
      </c>
      <c r="BE376" s="39" t="str">
        <f t="shared" si="117"/>
        <v/>
      </c>
      <c r="BF376" s="39" t="str">
        <f t="shared" si="118"/>
        <v/>
      </c>
      <c r="BG376" s="39" t="str">
        <f t="shared" si="119"/>
        <v/>
      </c>
      <c r="BH376" s="315"/>
      <c r="BI376" s="315"/>
      <c r="BJ376" s="315"/>
      <c r="BK376" s="315"/>
      <c r="BL376" s="315"/>
      <c r="BM376" s="315"/>
      <c r="BN376" s="315"/>
      <c r="BO376" s="315"/>
      <c r="BP376" s="315"/>
      <c r="BQ376" s="315"/>
      <c r="BR376" s="315"/>
      <c r="BS376" s="315"/>
      <c r="BT376" s="315"/>
      <c r="BU376" s="315"/>
      <c r="BV376" s="315"/>
      <c r="BW376" s="315"/>
      <c r="BX376" s="315"/>
      <c r="BY376" s="315"/>
      <c r="BZ376" s="315"/>
      <c r="CA376" s="315"/>
      <c r="CB376" s="315"/>
      <c r="CC376" s="315"/>
      <c r="CD376" s="7"/>
    </row>
    <row r="377" spans="1:82" x14ac:dyDescent="0.25">
      <c r="A377" s="14"/>
      <c r="B377" s="460"/>
      <c r="C377" s="461"/>
      <c r="D377" s="461"/>
      <c r="E377" s="462"/>
      <c r="F377" s="463"/>
      <c r="G377" s="14"/>
      <c r="H377" s="106" t="str">
        <f t="shared" si="109"/>
        <v/>
      </c>
      <c r="I377" s="14"/>
      <c r="J377" s="39" t="str">
        <f t="shared" si="110"/>
        <v/>
      </c>
      <c r="K377" s="14"/>
      <c r="M377" s="106" t="str">
        <f t="shared" si="111"/>
        <v/>
      </c>
      <c r="O377" s="127" t="str">
        <f t="shared" si="112"/>
        <v/>
      </c>
      <c r="AC377" s="305" t="str">
        <f t="shared" si="113"/>
        <v/>
      </c>
      <c r="AD377" s="307" t="str">
        <f t="shared" si="114"/>
        <v/>
      </c>
      <c r="AF377" s="314">
        <f t="shared" si="115"/>
        <v>0</v>
      </c>
      <c r="AG377" s="315">
        <f t="shared" ref="AG377:AV392" si="125">IF(AND(AG$9&gt;=$AC377, AG$10&lt;=$AD377), IF($F377=$M$3, $AD$5, IF($J377="", $AD$4, $J377)), 0)</f>
        <v>0</v>
      </c>
      <c r="AH377" s="315">
        <f t="shared" si="125"/>
        <v>0</v>
      </c>
      <c r="AI377" s="315">
        <f t="shared" si="125"/>
        <v>0</v>
      </c>
      <c r="AJ377" s="315">
        <f t="shared" si="125"/>
        <v>0</v>
      </c>
      <c r="AK377" s="315">
        <f t="shared" si="125"/>
        <v>0</v>
      </c>
      <c r="AL377" s="315">
        <f t="shared" si="125"/>
        <v>0</v>
      </c>
      <c r="AM377" s="315">
        <f t="shared" si="125"/>
        <v>0</v>
      </c>
      <c r="AN377" s="315">
        <f t="shared" si="125"/>
        <v>0</v>
      </c>
      <c r="AO377" s="315">
        <f t="shared" si="125"/>
        <v>0</v>
      </c>
      <c r="AP377" s="315">
        <f t="shared" si="125"/>
        <v>0</v>
      </c>
      <c r="AQ377" s="315">
        <f t="shared" si="125"/>
        <v>0</v>
      </c>
      <c r="AR377" s="315">
        <f t="shared" si="125"/>
        <v>0</v>
      </c>
      <c r="AS377" s="315">
        <f t="shared" si="125"/>
        <v>0</v>
      </c>
      <c r="AT377" s="315">
        <f t="shared" si="125"/>
        <v>0</v>
      </c>
      <c r="AU377" s="315">
        <f t="shared" si="125"/>
        <v>0</v>
      </c>
      <c r="AV377" s="315">
        <f t="shared" si="124"/>
        <v>0</v>
      </c>
      <c r="AW377" s="315">
        <f t="shared" si="124"/>
        <v>0</v>
      </c>
      <c r="AX377" s="315">
        <f t="shared" si="124"/>
        <v>0</v>
      </c>
      <c r="AY377" s="315">
        <f t="shared" si="124"/>
        <v>0</v>
      </c>
      <c r="AZ377" s="315">
        <f t="shared" si="124"/>
        <v>0</v>
      </c>
      <c r="BA377" s="315">
        <f t="shared" si="124"/>
        <v>0</v>
      </c>
      <c r="BB377" s="315">
        <f t="shared" si="124"/>
        <v>0</v>
      </c>
      <c r="BC377" s="316">
        <f t="shared" si="124"/>
        <v>0</v>
      </c>
      <c r="BE377" s="39" t="str">
        <f t="shared" si="117"/>
        <v/>
      </c>
      <c r="BF377" s="39" t="str">
        <f t="shared" si="118"/>
        <v/>
      </c>
      <c r="BG377" s="39" t="str">
        <f t="shared" si="119"/>
        <v/>
      </c>
      <c r="BH377" s="315"/>
      <c r="BI377" s="315"/>
      <c r="BJ377" s="315"/>
      <c r="BK377" s="315"/>
      <c r="BL377" s="315"/>
      <c r="BM377" s="315"/>
      <c r="BN377" s="315"/>
      <c r="BO377" s="315"/>
      <c r="BP377" s="315"/>
      <c r="BQ377" s="315"/>
      <c r="BR377" s="315"/>
      <c r="BS377" s="315"/>
      <c r="BT377" s="315"/>
      <c r="BU377" s="315"/>
      <c r="BV377" s="315"/>
      <c r="BW377" s="315"/>
      <c r="BX377" s="315"/>
      <c r="BY377" s="315"/>
      <c r="BZ377" s="315"/>
      <c r="CA377" s="315"/>
      <c r="CB377" s="315"/>
      <c r="CC377" s="315"/>
      <c r="CD377" s="7"/>
    </row>
    <row r="378" spans="1:82" x14ac:dyDescent="0.25">
      <c r="A378" s="14"/>
      <c r="B378" s="460"/>
      <c r="C378" s="461"/>
      <c r="D378" s="461"/>
      <c r="E378" s="462"/>
      <c r="F378" s="463"/>
      <c r="G378" s="14"/>
      <c r="H378" s="106" t="str">
        <f t="shared" si="109"/>
        <v/>
      </c>
      <c r="I378" s="14"/>
      <c r="J378" s="39" t="str">
        <f t="shared" si="110"/>
        <v/>
      </c>
      <c r="K378" s="14"/>
      <c r="M378" s="106" t="str">
        <f t="shared" si="111"/>
        <v/>
      </c>
      <c r="O378" s="127" t="str">
        <f t="shared" si="112"/>
        <v/>
      </c>
      <c r="AC378" s="305" t="str">
        <f t="shared" si="113"/>
        <v/>
      </c>
      <c r="AD378" s="307" t="str">
        <f t="shared" si="114"/>
        <v/>
      </c>
      <c r="AF378" s="314">
        <f t="shared" si="115"/>
        <v>0</v>
      </c>
      <c r="AG378" s="315">
        <f t="shared" si="125"/>
        <v>0</v>
      </c>
      <c r="AH378" s="315">
        <f t="shared" si="125"/>
        <v>0</v>
      </c>
      <c r="AI378" s="315">
        <f t="shared" si="125"/>
        <v>0</v>
      </c>
      <c r="AJ378" s="315">
        <f t="shared" si="125"/>
        <v>0</v>
      </c>
      <c r="AK378" s="315">
        <f t="shared" si="125"/>
        <v>0</v>
      </c>
      <c r="AL378" s="315">
        <f t="shared" si="125"/>
        <v>0</v>
      </c>
      <c r="AM378" s="315">
        <f t="shared" si="125"/>
        <v>0</v>
      </c>
      <c r="AN378" s="315">
        <f t="shared" si="125"/>
        <v>0</v>
      </c>
      <c r="AO378" s="315">
        <f t="shared" si="125"/>
        <v>0</v>
      </c>
      <c r="AP378" s="315">
        <f t="shared" si="125"/>
        <v>0</v>
      </c>
      <c r="AQ378" s="315">
        <f t="shared" si="125"/>
        <v>0</v>
      </c>
      <c r="AR378" s="315">
        <f t="shared" si="125"/>
        <v>0</v>
      </c>
      <c r="AS378" s="315">
        <f t="shared" si="125"/>
        <v>0</v>
      </c>
      <c r="AT378" s="315">
        <f t="shared" si="125"/>
        <v>0</v>
      </c>
      <c r="AU378" s="315">
        <f t="shared" si="125"/>
        <v>0</v>
      </c>
      <c r="AV378" s="315">
        <f t="shared" si="124"/>
        <v>0</v>
      </c>
      <c r="AW378" s="315">
        <f t="shared" si="124"/>
        <v>0</v>
      </c>
      <c r="AX378" s="315">
        <f t="shared" si="124"/>
        <v>0</v>
      </c>
      <c r="AY378" s="315">
        <f t="shared" si="124"/>
        <v>0</v>
      </c>
      <c r="AZ378" s="315">
        <f t="shared" si="124"/>
        <v>0</v>
      </c>
      <c r="BA378" s="315">
        <f t="shared" si="124"/>
        <v>0</v>
      </c>
      <c r="BB378" s="315">
        <f t="shared" si="124"/>
        <v>0</v>
      </c>
      <c r="BC378" s="316">
        <f t="shared" si="124"/>
        <v>0</v>
      </c>
      <c r="BE378" s="39" t="str">
        <f t="shared" si="117"/>
        <v/>
      </c>
      <c r="BF378" s="39" t="str">
        <f t="shared" si="118"/>
        <v/>
      </c>
      <c r="BG378" s="39" t="str">
        <f t="shared" si="119"/>
        <v/>
      </c>
      <c r="BH378" s="315"/>
      <c r="BI378" s="315"/>
      <c r="BJ378" s="315"/>
      <c r="BK378" s="315"/>
      <c r="BL378" s="315"/>
      <c r="BM378" s="315"/>
      <c r="BN378" s="315"/>
      <c r="BO378" s="315"/>
      <c r="BP378" s="315"/>
      <c r="BQ378" s="315"/>
      <c r="BR378" s="315"/>
      <c r="BS378" s="315"/>
      <c r="BT378" s="315"/>
      <c r="BU378" s="315"/>
      <c r="BV378" s="315"/>
      <c r="BW378" s="315"/>
      <c r="BX378" s="315"/>
      <c r="BY378" s="315"/>
      <c r="BZ378" s="315"/>
      <c r="CA378" s="315"/>
      <c r="CB378" s="315"/>
      <c r="CC378" s="315"/>
      <c r="CD378" s="7"/>
    </row>
    <row r="379" spans="1:82" x14ac:dyDescent="0.25">
      <c r="A379" s="14"/>
      <c r="B379" s="460"/>
      <c r="C379" s="461"/>
      <c r="D379" s="461"/>
      <c r="E379" s="462"/>
      <c r="F379" s="463"/>
      <c r="G379" s="14"/>
      <c r="H379" s="106" t="str">
        <f t="shared" si="109"/>
        <v/>
      </c>
      <c r="I379" s="14"/>
      <c r="J379" s="39" t="str">
        <f t="shared" si="110"/>
        <v/>
      </c>
      <c r="K379" s="14"/>
      <c r="M379" s="106" t="str">
        <f t="shared" si="111"/>
        <v/>
      </c>
      <c r="O379" s="127" t="str">
        <f t="shared" si="112"/>
        <v/>
      </c>
      <c r="AC379" s="305" t="str">
        <f t="shared" si="113"/>
        <v/>
      </c>
      <c r="AD379" s="307" t="str">
        <f t="shared" si="114"/>
        <v/>
      </c>
      <c r="AF379" s="314">
        <f t="shared" si="115"/>
        <v>0</v>
      </c>
      <c r="AG379" s="315">
        <f t="shared" si="125"/>
        <v>0</v>
      </c>
      <c r="AH379" s="315">
        <f t="shared" si="125"/>
        <v>0</v>
      </c>
      <c r="AI379" s="315">
        <f t="shared" si="125"/>
        <v>0</v>
      </c>
      <c r="AJ379" s="315">
        <f t="shared" si="125"/>
        <v>0</v>
      </c>
      <c r="AK379" s="315">
        <f t="shared" si="125"/>
        <v>0</v>
      </c>
      <c r="AL379" s="315">
        <f t="shared" si="125"/>
        <v>0</v>
      </c>
      <c r="AM379" s="315">
        <f t="shared" si="125"/>
        <v>0</v>
      </c>
      <c r="AN379" s="315">
        <f t="shared" si="125"/>
        <v>0</v>
      </c>
      <c r="AO379" s="315">
        <f t="shared" si="125"/>
        <v>0</v>
      </c>
      <c r="AP379" s="315">
        <f t="shared" si="125"/>
        <v>0</v>
      </c>
      <c r="AQ379" s="315">
        <f t="shared" si="125"/>
        <v>0</v>
      </c>
      <c r="AR379" s="315">
        <f t="shared" si="125"/>
        <v>0</v>
      </c>
      <c r="AS379" s="315">
        <f t="shared" si="125"/>
        <v>0</v>
      </c>
      <c r="AT379" s="315">
        <f t="shared" si="125"/>
        <v>0</v>
      </c>
      <c r="AU379" s="315">
        <f t="shared" si="125"/>
        <v>0</v>
      </c>
      <c r="AV379" s="315">
        <f t="shared" si="124"/>
        <v>0</v>
      </c>
      <c r="AW379" s="315">
        <f t="shared" si="124"/>
        <v>0</v>
      </c>
      <c r="AX379" s="315">
        <f t="shared" si="124"/>
        <v>0</v>
      </c>
      <c r="AY379" s="315">
        <f t="shared" si="124"/>
        <v>0</v>
      </c>
      <c r="AZ379" s="315">
        <f t="shared" si="124"/>
        <v>0</v>
      </c>
      <c r="BA379" s="315">
        <f t="shared" si="124"/>
        <v>0</v>
      </c>
      <c r="BB379" s="315">
        <f t="shared" si="124"/>
        <v>0</v>
      </c>
      <c r="BC379" s="316">
        <f t="shared" si="124"/>
        <v>0</v>
      </c>
      <c r="BE379" s="39" t="str">
        <f t="shared" si="117"/>
        <v/>
      </c>
      <c r="BF379" s="39" t="str">
        <f t="shared" si="118"/>
        <v/>
      </c>
      <c r="BG379" s="39" t="str">
        <f t="shared" si="119"/>
        <v/>
      </c>
      <c r="BH379" s="315"/>
      <c r="BI379" s="315"/>
      <c r="BJ379" s="315"/>
      <c r="BK379" s="315"/>
      <c r="BL379" s="315"/>
      <c r="BM379" s="315"/>
      <c r="BN379" s="315"/>
      <c r="BO379" s="315"/>
      <c r="BP379" s="315"/>
      <c r="BQ379" s="315"/>
      <c r="BR379" s="315"/>
      <c r="BS379" s="315"/>
      <c r="BT379" s="315"/>
      <c r="BU379" s="315"/>
      <c r="BV379" s="315"/>
      <c r="BW379" s="315"/>
      <c r="BX379" s="315"/>
      <c r="BY379" s="315"/>
      <c r="BZ379" s="315"/>
      <c r="CA379" s="315"/>
      <c r="CB379" s="315"/>
      <c r="CC379" s="315"/>
      <c r="CD379" s="7"/>
    </row>
    <row r="380" spans="1:82" x14ac:dyDescent="0.25">
      <c r="A380" s="14"/>
      <c r="B380" s="460"/>
      <c r="C380" s="461"/>
      <c r="D380" s="461"/>
      <c r="E380" s="462"/>
      <c r="F380" s="463"/>
      <c r="G380" s="14"/>
      <c r="H380" s="106" t="str">
        <f t="shared" si="109"/>
        <v/>
      </c>
      <c r="I380" s="14"/>
      <c r="J380" s="39" t="str">
        <f t="shared" si="110"/>
        <v/>
      </c>
      <c r="K380" s="14"/>
      <c r="M380" s="106" t="str">
        <f t="shared" si="111"/>
        <v/>
      </c>
      <c r="O380" s="127" t="str">
        <f t="shared" si="112"/>
        <v/>
      </c>
      <c r="AC380" s="305" t="str">
        <f t="shared" si="113"/>
        <v/>
      </c>
      <c r="AD380" s="307" t="str">
        <f t="shared" si="114"/>
        <v/>
      </c>
      <c r="AF380" s="314">
        <f t="shared" si="115"/>
        <v>0</v>
      </c>
      <c r="AG380" s="315">
        <f t="shared" si="125"/>
        <v>0</v>
      </c>
      <c r="AH380" s="315">
        <f t="shared" si="125"/>
        <v>0</v>
      </c>
      <c r="AI380" s="315">
        <f t="shared" si="125"/>
        <v>0</v>
      </c>
      <c r="AJ380" s="315">
        <f t="shared" si="125"/>
        <v>0</v>
      </c>
      <c r="AK380" s="315">
        <f t="shared" si="125"/>
        <v>0</v>
      </c>
      <c r="AL380" s="315">
        <f t="shared" si="125"/>
        <v>0</v>
      </c>
      <c r="AM380" s="315">
        <f t="shared" si="125"/>
        <v>0</v>
      </c>
      <c r="AN380" s="315">
        <f t="shared" si="125"/>
        <v>0</v>
      </c>
      <c r="AO380" s="315">
        <f t="shared" si="125"/>
        <v>0</v>
      </c>
      <c r="AP380" s="315">
        <f t="shared" si="125"/>
        <v>0</v>
      </c>
      <c r="AQ380" s="315">
        <f t="shared" si="125"/>
        <v>0</v>
      </c>
      <c r="AR380" s="315">
        <f t="shared" si="125"/>
        <v>0</v>
      </c>
      <c r="AS380" s="315">
        <f t="shared" si="125"/>
        <v>0</v>
      </c>
      <c r="AT380" s="315">
        <f t="shared" si="125"/>
        <v>0</v>
      </c>
      <c r="AU380" s="315">
        <f t="shared" si="125"/>
        <v>0</v>
      </c>
      <c r="AV380" s="315">
        <f t="shared" si="124"/>
        <v>0</v>
      </c>
      <c r="AW380" s="315">
        <f t="shared" si="124"/>
        <v>0</v>
      </c>
      <c r="AX380" s="315">
        <f t="shared" si="124"/>
        <v>0</v>
      </c>
      <c r="AY380" s="315">
        <f t="shared" si="124"/>
        <v>0</v>
      </c>
      <c r="AZ380" s="315">
        <f t="shared" si="124"/>
        <v>0</v>
      </c>
      <c r="BA380" s="315">
        <f t="shared" si="124"/>
        <v>0</v>
      </c>
      <c r="BB380" s="315">
        <f t="shared" si="124"/>
        <v>0</v>
      </c>
      <c r="BC380" s="316">
        <f t="shared" si="124"/>
        <v>0</v>
      </c>
      <c r="BE380" s="39" t="str">
        <f t="shared" si="117"/>
        <v/>
      </c>
      <c r="BF380" s="39" t="str">
        <f t="shared" si="118"/>
        <v/>
      </c>
      <c r="BG380" s="39" t="str">
        <f t="shared" si="119"/>
        <v/>
      </c>
      <c r="BH380" s="315"/>
      <c r="BI380" s="315"/>
      <c r="BJ380" s="315"/>
      <c r="BK380" s="315"/>
      <c r="BL380" s="315"/>
      <c r="BM380" s="315"/>
      <c r="BN380" s="315"/>
      <c r="BO380" s="315"/>
      <c r="BP380" s="315"/>
      <c r="BQ380" s="315"/>
      <c r="BR380" s="315"/>
      <c r="BS380" s="315"/>
      <c r="BT380" s="315"/>
      <c r="BU380" s="315"/>
      <c r="BV380" s="315"/>
      <c r="BW380" s="315"/>
      <c r="BX380" s="315"/>
      <c r="BY380" s="315"/>
      <c r="BZ380" s="315"/>
      <c r="CA380" s="315"/>
      <c r="CB380" s="315"/>
      <c r="CC380" s="315"/>
      <c r="CD380" s="7"/>
    </row>
    <row r="381" spans="1:82" x14ac:dyDescent="0.25">
      <c r="A381" s="14"/>
      <c r="B381" s="460"/>
      <c r="C381" s="461"/>
      <c r="D381" s="461"/>
      <c r="E381" s="462"/>
      <c r="F381" s="463"/>
      <c r="G381" s="14"/>
      <c r="H381" s="106" t="str">
        <f t="shared" si="109"/>
        <v/>
      </c>
      <c r="I381" s="14"/>
      <c r="J381" s="39" t="str">
        <f t="shared" si="110"/>
        <v/>
      </c>
      <c r="K381" s="14"/>
      <c r="M381" s="106" t="str">
        <f t="shared" si="111"/>
        <v/>
      </c>
      <c r="O381" s="127" t="str">
        <f t="shared" si="112"/>
        <v/>
      </c>
      <c r="AC381" s="305" t="str">
        <f t="shared" si="113"/>
        <v/>
      </c>
      <c r="AD381" s="307" t="str">
        <f t="shared" si="114"/>
        <v/>
      </c>
      <c r="AF381" s="314">
        <f t="shared" si="115"/>
        <v>0</v>
      </c>
      <c r="AG381" s="315">
        <f t="shared" si="125"/>
        <v>0</v>
      </c>
      <c r="AH381" s="315">
        <f t="shared" si="125"/>
        <v>0</v>
      </c>
      <c r="AI381" s="315">
        <f t="shared" si="125"/>
        <v>0</v>
      </c>
      <c r="AJ381" s="315">
        <f t="shared" si="125"/>
        <v>0</v>
      </c>
      <c r="AK381" s="315">
        <f t="shared" si="125"/>
        <v>0</v>
      </c>
      <c r="AL381" s="315">
        <f t="shared" si="125"/>
        <v>0</v>
      </c>
      <c r="AM381" s="315">
        <f t="shared" si="125"/>
        <v>0</v>
      </c>
      <c r="AN381" s="315">
        <f t="shared" si="125"/>
        <v>0</v>
      </c>
      <c r="AO381" s="315">
        <f t="shared" si="125"/>
        <v>0</v>
      </c>
      <c r="AP381" s="315">
        <f t="shared" si="125"/>
        <v>0</v>
      </c>
      <c r="AQ381" s="315">
        <f t="shared" si="125"/>
        <v>0</v>
      </c>
      <c r="AR381" s="315">
        <f t="shared" si="125"/>
        <v>0</v>
      </c>
      <c r="AS381" s="315">
        <f t="shared" si="125"/>
        <v>0</v>
      </c>
      <c r="AT381" s="315">
        <f t="shared" si="125"/>
        <v>0</v>
      </c>
      <c r="AU381" s="315">
        <f t="shared" si="125"/>
        <v>0</v>
      </c>
      <c r="AV381" s="315">
        <f t="shared" si="124"/>
        <v>0</v>
      </c>
      <c r="AW381" s="315">
        <f t="shared" si="124"/>
        <v>0</v>
      </c>
      <c r="AX381" s="315">
        <f t="shared" si="124"/>
        <v>0</v>
      </c>
      <c r="AY381" s="315">
        <f t="shared" si="124"/>
        <v>0</v>
      </c>
      <c r="AZ381" s="315">
        <f t="shared" si="124"/>
        <v>0</v>
      </c>
      <c r="BA381" s="315">
        <f t="shared" si="124"/>
        <v>0</v>
      </c>
      <c r="BB381" s="315">
        <f t="shared" si="124"/>
        <v>0</v>
      </c>
      <c r="BC381" s="316">
        <f t="shared" si="124"/>
        <v>0</v>
      </c>
      <c r="BE381" s="39" t="str">
        <f t="shared" si="117"/>
        <v/>
      </c>
      <c r="BF381" s="39" t="str">
        <f t="shared" si="118"/>
        <v/>
      </c>
      <c r="BG381" s="39" t="str">
        <f t="shared" si="119"/>
        <v/>
      </c>
      <c r="BH381" s="315"/>
      <c r="BI381" s="315"/>
      <c r="BJ381" s="315"/>
      <c r="BK381" s="315"/>
      <c r="BL381" s="315"/>
      <c r="BM381" s="315"/>
      <c r="BN381" s="315"/>
      <c r="BO381" s="315"/>
      <c r="BP381" s="315"/>
      <c r="BQ381" s="315"/>
      <c r="BR381" s="315"/>
      <c r="BS381" s="315"/>
      <c r="BT381" s="315"/>
      <c r="BU381" s="315"/>
      <c r="BV381" s="315"/>
      <c r="BW381" s="315"/>
      <c r="BX381" s="315"/>
      <c r="BY381" s="315"/>
      <c r="BZ381" s="315"/>
      <c r="CA381" s="315"/>
      <c r="CB381" s="315"/>
      <c r="CC381" s="315"/>
      <c r="CD381" s="7"/>
    </row>
    <row r="382" spans="1:82" x14ac:dyDescent="0.25">
      <c r="A382" s="14"/>
      <c r="B382" s="460"/>
      <c r="C382" s="461"/>
      <c r="D382" s="461"/>
      <c r="E382" s="462"/>
      <c r="F382" s="463"/>
      <c r="G382" s="14"/>
      <c r="H382" s="106" t="str">
        <f t="shared" si="109"/>
        <v/>
      </c>
      <c r="I382" s="14"/>
      <c r="J382" s="39" t="str">
        <f t="shared" si="110"/>
        <v/>
      </c>
      <c r="K382" s="14"/>
      <c r="M382" s="106" t="str">
        <f t="shared" si="111"/>
        <v/>
      </c>
      <c r="O382" s="127" t="str">
        <f t="shared" si="112"/>
        <v/>
      </c>
      <c r="AC382" s="305" t="str">
        <f t="shared" si="113"/>
        <v/>
      </c>
      <c r="AD382" s="307" t="str">
        <f t="shared" si="114"/>
        <v/>
      </c>
      <c r="AF382" s="314">
        <f t="shared" si="115"/>
        <v>0</v>
      </c>
      <c r="AG382" s="315">
        <f t="shared" si="125"/>
        <v>0</v>
      </c>
      <c r="AH382" s="315">
        <f t="shared" si="125"/>
        <v>0</v>
      </c>
      <c r="AI382" s="315">
        <f t="shared" si="125"/>
        <v>0</v>
      </c>
      <c r="AJ382" s="315">
        <f t="shared" si="125"/>
        <v>0</v>
      </c>
      <c r="AK382" s="315">
        <f t="shared" si="125"/>
        <v>0</v>
      </c>
      <c r="AL382" s="315">
        <f t="shared" si="125"/>
        <v>0</v>
      </c>
      <c r="AM382" s="315">
        <f t="shared" si="125"/>
        <v>0</v>
      </c>
      <c r="AN382" s="315">
        <f t="shared" si="125"/>
        <v>0</v>
      </c>
      <c r="AO382" s="315">
        <f t="shared" si="125"/>
        <v>0</v>
      </c>
      <c r="AP382" s="315">
        <f t="shared" si="125"/>
        <v>0</v>
      </c>
      <c r="AQ382" s="315">
        <f t="shared" si="125"/>
        <v>0</v>
      </c>
      <c r="AR382" s="315">
        <f t="shared" si="125"/>
        <v>0</v>
      </c>
      <c r="AS382" s="315">
        <f t="shared" si="125"/>
        <v>0</v>
      </c>
      <c r="AT382" s="315">
        <f t="shared" si="125"/>
        <v>0</v>
      </c>
      <c r="AU382" s="315">
        <f t="shared" si="125"/>
        <v>0</v>
      </c>
      <c r="AV382" s="315">
        <f t="shared" si="124"/>
        <v>0</v>
      </c>
      <c r="AW382" s="315">
        <f t="shared" si="124"/>
        <v>0</v>
      </c>
      <c r="AX382" s="315">
        <f t="shared" si="124"/>
        <v>0</v>
      </c>
      <c r="AY382" s="315">
        <f t="shared" si="124"/>
        <v>0</v>
      </c>
      <c r="AZ382" s="315">
        <f t="shared" si="124"/>
        <v>0</v>
      </c>
      <c r="BA382" s="315">
        <f t="shared" si="124"/>
        <v>0</v>
      </c>
      <c r="BB382" s="315">
        <f t="shared" si="124"/>
        <v>0</v>
      </c>
      <c r="BC382" s="316">
        <f t="shared" si="124"/>
        <v>0</v>
      </c>
      <c r="BE382" s="39" t="str">
        <f t="shared" si="117"/>
        <v/>
      </c>
      <c r="BF382" s="39" t="str">
        <f t="shared" si="118"/>
        <v/>
      </c>
      <c r="BG382" s="39" t="str">
        <f t="shared" si="119"/>
        <v/>
      </c>
      <c r="BH382" s="315"/>
      <c r="BI382" s="315"/>
      <c r="BJ382" s="315"/>
      <c r="BK382" s="315"/>
      <c r="BL382" s="315"/>
      <c r="BM382" s="315"/>
      <c r="BN382" s="315"/>
      <c r="BO382" s="315"/>
      <c r="BP382" s="315"/>
      <c r="BQ382" s="315"/>
      <c r="BR382" s="315"/>
      <c r="BS382" s="315"/>
      <c r="BT382" s="315"/>
      <c r="BU382" s="315"/>
      <c r="BV382" s="315"/>
      <c r="BW382" s="315"/>
      <c r="BX382" s="315"/>
      <c r="BY382" s="315"/>
      <c r="BZ382" s="315"/>
      <c r="CA382" s="315"/>
      <c r="CB382" s="315"/>
      <c r="CC382" s="315"/>
      <c r="CD382" s="7"/>
    </row>
    <row r="383" spans="1:82" x14ac:dyDescent="0.25">
      <c r="A383" s="14"/>
      <c r="B383" s="460"/>
      <c r="C383" s="461"/>
      <c r="D383" s="461"/>
      <c r="E383" s="462"/>
      <c r="F383" s="463"/>
      <c r="G383" s="14"/>
      <c r="H383" s="106" t="str">
        <f t="shared" si="109"/>
        <v/>
      </c>
      <c r="I383" s="14"/>
      <c r="J383" s="39" t="str">
        <f t="shared" si="110"/>
        <v/>
      </c>
      <c r="K383" s="14"/>
      <c r="M383" s="106" t="str">
        <f t="shared" si="111"/>
        <v/>
      </c>
      <c r="O383" s="127" t="str">
        <f t="shared" si="112"/>
        <v/>
      </c>
      <c r="AC383" s="305" t="str">
        <f t="shared" si="113"/>
        <v/>
      </c>
      <c r="AD383" s="307" t="str">
        <f t="shared" si="114"/>
        <v/>
      </c>
      <c r="AF383" s="314">
        <f t="shared" si="115"/>
        <v>0</v>
      </c>
      <c r="AG383" s="315">
        <f t="shared" si="125"/>
        <v>0</v>
      </c>
      <c r="AH383" s="315">
        <f t="shared" si="125"/>
        <v>0</v>
      </c>
      <c r="AI383" s="315">
        <f t="shared" si="125"/>
        <v>0</v>
      </c>
      <c r="AJ383" s="315">
        <f t="shared" si="125"/>
        <v>0</v>
      </c>
      <c r="AK383" s="315">
        <f t="shared" si="125"/>
        <v>0</v>
      </c>
      <c r="AL383" s="315">
        <f t="shared" si="125"/>
        <v>0</v>
      </c>
      <c r="AM383" s="315">
        <f t="shared" si="125"/>
        <v>0</v>
      </c>
      <c r="AN383" s="315">
        <f t="shared" si="125"/>
        <v>0</v>
      </c>
      <c r="AO383" s="315">
        <f t="shared" si="125"/>
        <v>0</v>
      </c>
      <c r="AP383" s="315">
        <f t="shared" si="125"/>
        <v>0</v>
      </c>
      <c r="AQ383" s="315">
        <f t="shared" si="125"/>
        <v>0</v>
      </c>
      <c r="AR383" s="315">
        <f t="shared" si="125"/>
        <v>0</v>
      </c>
      <c r="AS383" s="315">
        <f t="shared" si="125"/>
        <v>0</v>
      </c>
      <c r="AT383" s="315">
        <f t="shared" si="125"/>
        <v>0</v>
      </c>
      <c r="AU383" s="315">
        <f t="shared" si="125"/>
        <v>0</v>
      </c>
      <c r="AV383" s="315">
        <f t="shared" si="124"/>
        <v>0</v>
      </c>
      <c r="AW383" s="315">
        <f t="shared" si="124"/>
        <v>0</v>
      </c>
      <c r="AX383" s="315">
        <f t="shared" si="124"/>
        <v>0</v>
      </c>
      <c r="AY383" s="315">
        <f t="shared" si="124"/>
        <v>0</v>
      </c>
      <c r="AZ383" s="315">
        <f t="shared" si="124"/>
        <v>0</v>
      </c>
      <c r="BA383" s="315">
        <f t="shared" si="124"/>
        <v>0</v>
      </c>
      <c r="BB383" s="315">
        <f t="shared" si="124"/>
        <v>0</v>
      </c>
      <c r="BC383" s="316">
        <f t="shared" si="124"/>
        <v>0</v>
      </c>
      <c r="BE383" s="39" t="str">
        <f t="shared" si="117"/>
        <v/>
      </c>
      <c r="BF383" s="39" t="str">
        <f t="shared" si="118"/>
        <v/>
      </c>
      <c r="BG383" s="39" t="str">
        <f t="shared" si="119"/>
        <v/>
      </c>
      <c r="BH383" s="315"/>
      <c r="BI383" s="315"/>
      <c r="BJ383" s="315"/>
      <c r="BK383" s="315"/>
      <c r="BL383" s="315"/>
      <c r="BM383" s="315"/>
      <c r="BN383" s="315"/>
      <c r="BO383" s="315"/>
      <c r="BP383" s="315"/>
      <c r="BQ383" s="315"/>
      <c r="BR383" s="315"/>
      <c r="BS383" s="315"/>
      <c r="BT383" s="315"/>
      <c r="BU383" s="315"/>
      <c r="BV383" s="315"/>
      <c r="BW383" s="315"/>
      <c r="BX383" s="315"/>
      <c r="BY383" s="315"/>
      <c r="BZ383" s="315"/>
      <c r="CA383" s="315"/>
      <c r="CB383" s="315"/>
      <c r="CC383" s="315"/>
      <c r="CD383" s="7"/>
    </row>
    <row r="384" spans="1:82" x14ac:dyDescent="0.25">
      <c r="A384" s="14"/>
      <c r="B384" s="460"/>
      <c r="C384" s="461"/>
      <c r="D384" s="461"/>
      <c r="E384" s="462"/>
      <c r="F384" s="463"/>
      <c r="G384" s="14"/>
      <c r="H384" s="106" t="str">
        <f t="shared" si="109"/>
        <v/>
      </c>
      <c r="I384" s="14"/>
      <c r="J384" s="39" t="str">
        <f t="shared" si="110"/>
        <v/>
      </c>
      <c r="K384" s="14"/>
      <c r="M384" s="106" t="str">
        <f t="shared" si="111"/>
        <v/>
      </c>
      <c r="O384" s="127" t="str">
        <f t="shared" si="112"/>
        <v/>
      </c>
      <c r="AC384" s="305" t="str">
        <f t="shared" si="113"/>
        <v/>
      </c>
      <c r="AD384" s="307" t="str">
        <f t="shared" si="114"/>
        <v/>
      </c>
      <c r="AF384" s="314">
        <f t="shared" si="115"/>
        <v>0</v>
      </c>
      <c r="AG384" s="315">
        <f t="shared" si="125"/>
        <v>0</v>
      </c>
      <c r="AH384" s="315">
        <f t="shared" si="125"/>
        <v>0</v>
      </c>
      <c r="AI384" s="315">
        <f t="shared" si="125"/>
        <v>0</v>
      </c>
      <c r="AJ384" s="315">
        <f t="shared" si="125"/>
        <v>0</v>
      </c>
      <c r="AK384" s="315">
        <f t="shared" si="125"/>
        <v>0</v>
      </c>
      <c r="AL384" s="315">
        <f t="shared" si="125"/>
        <v>0</v>
      </c>
      <c r="AM384" s="315">
        <f t="shared" si="125"/>
        <v>0</v>
      </c>
      <c r="AN384" s="315">
        <f t="shared" si="125"/>
        <v>0</v>
      </c>
      <c r="AO384" s="315">
        <f t="shared" si="125"/>
        <v>0</v>
      </c>
      <c r="AP384" s="315">
        <f t="shared" si="125"/>
        <v>0</v>
      </c>
      <c r="AQ384" s="315">
        <f t="shared" si="125"/>
        <v>0</v>
      </c>
      <c r="AR384" s="315">
        <f t="shared" si="125"/>
        <v>0</v>
      </c>
      <c r="AS384" s="315">
        <f t="shared" si="125"/>
        <v>0</v>
      </c>
      <c r="AT384" s="315">
        <f t="shared" si="125"/>
        <v>0</v>
      </c>
      <c r="AU384" s="315">
        <f t="shared" si="125"/>
        <v>0</v>
      </c>
      <c r="AV384" s="315">
        <f t="shared" si="124"/>
        <v>0</v>
      </c>
      <c r="AW384" s="315">
        <f t="shared" si="124"/>
        <v>0</v>
      </c>
      <c r="AX384" s="315">
        <f t="shared" si="124"/>
        <v>0</v>
      </c>
      <c r="AY384" s="315">
        <f t="shared" si="124"/>
        <v>0</v>
      </c>
      <c r="AZ384" s="315">
        <f t="shared" si="124"/>
        <v>0</v>
      </c>
      <c r="BA384" s="315">
        <f t="shared" si="124"/>
        <v>0</v>
      </c>
      <c r="BB384" s="315">
        <f t="shared" si="124"/>
        <v>0</v>
      </c>
      <c r="BC384" s="316">
        <f t="shared" si="124"/>
        <v>0</v>
      </c>
      <c r="BE384" s="39" t="str">
        <f t="shared" si="117"/>
        <v/>
      </c>
      <c r="BF384" s="39" t="str">
        <f t="shared" si="118"/>
        <v/>
      </c>
      <c r="BG384" s="39" t="str">
        <f t="shared" si="119"/>
        <v/>
      </c>
      <c r="BH384" s="315"/>
      <c r="BI384" s="315"/>
      <c r="BJ384" s="315"/>
      <c r="BK384" s="315"/>
      <c r="BL384" s="315"/>
      <c r="BM384" s="315"/>
      <c r="BN384" s="315"/>
      <c r="BO384" s="315"/>
      <c r="BP384" s="315"/>
      <c r="BQ384" s="315"/>
      <c r="BR384" s="315"/>
      <c r="BS384" s="315"/>
      <c r="BT384" s="315"/>
      <c r="BU384" s="315"/>
      <c r="BV384" s="315"/>
      <c r="BW384" s="315"/>
      <c r="BX384" s="315"/>
      <c r="BY384" s="315"/>
      <c r="BZ384" s="315"/>
      <c r="CA384" s="315"/>
      <c r="CB384" s="315"/>
      <c r="CC384" s="315"/>
      <c r="CD384" s="7"/>
    </row>
    <row r="385" spans="1:82" x14ac:dyDescent="0.25">
      <c r="A385" s="14"/>
      <c r="B385" s="460"/>
      <c r="C385" s="461"/>
      <c r="D385" s="461"/>
      <c r="E385" s="462"/>
      <c r="F385" s="463"/>
      <c r="G385" s="14"/>
      <c r="H385" s="106" t="str">
        <f t="shared" si="109"/>
        <v/>
      </c>
      <c r="I385" s="14"/>
      <c r="J385" s="39" t="str">
        <f t="shared" si="110"/>
        <v/>
      </c>
      <c r="K385" s="14"/>
      <c r="M385" s="106" t="str">
        <f t="shared" si="111"/>
        <v/>
      </c>
      <c r="O385" s="127" t="str">
        <f t="shared" si="112"/>
        <v/>
      </c>
      <c r="AC385" s="305" t="str">
        <f t="shared" si="113"/>
        <v/>
      </c>
      <c r="AD385" s="307" t="str">
        <f t="shared" si="114"/>
        <v/>
      </c>
      <c r="AF385" s="314">
        <f t="shared" si="115"/>
        <v>0</v>
      </c>
      <c r="AG385" s="315">
        <f t="shared" si="125"/>
        <v>0</v>
      </c>
      <c r="AH385" s="315">
        <f t="shared" si="125"/>
        <v>0</v>
      </c>
      <c r="AI385" s="315">
        <f t="shared" si="125"/>
        <v>0</v>
      </c>
      <c r="AJ385" s="315">
        <f t="shared" si="125"/>
        <v>0</v>
      </c>
      <c r="AK385" s="315">
        <f t="shared" si="125"/>
        <v>0</v>
      </c>
      <c r="AL385" s="315">
        <f t="shared" si="125"/>
        <v>0</v>
      </c>
      <c r="AM385" s="315">
        <f t="shared" si="125"/>
        <v>0</v>
      </c>
      <c r="AN385" s="315">
        <f t="shared" si="125"/>
        <v>0</v>
      </c>
      <c r="AO385" s="315">
        <f t="shared" si="125"/>
        <v>0</v>
      </c>
      <c r="AP385" s="315">
        <f t="shared" si="125"/>
        <v>0</v>
      </c>
      <c r="AQ385" s="315">
        <f t="shared" si="125"/>
        <v>0</v>
      </c>
      <c r="AR385" s="315">
        <f t="shared" si="125"/>
        <v>0</v>
      </c>
      <c r="AS385" s="315">
        <f t="shared" si="125"/>
        <v>0</v>
      </c>
      <c r="AT385" s="315">
        <f t="shared" si="125"/>
        <v>0</v>
      </c>
      <c r="AU385" s="315">
        <f t="shared" si="125"/>
        <v>0</v>
      </c>
      <c r="AV385" s="315">
        <f t="shared" si="124"/>
        <v>0</v>
      </c>
      <c r="AW385" s="315">
        <f t="shared" si="124"/>
        <v>0</v>
      </c>
      <c r="AX385" s="315">
        <f t="shared" si="124"/>
        <v>0</v>
      </c>
      <c r="AY385" s="315">
        <f t="shared" si="124"/>
        <v>0</v>
      </c>
      <c r="AZ385" s="315">
        <f t="shared" si="124"/>
        <v>0</v>
      </c>
      <c r="BA385" s="315">
        <f t="shared" si="124"/>
        <v>0</v>
      </c>
      <c r="BB385" s="315">
        <f t="shared" si="124"/>
        <v>0</v>
      </c>
      <c r="BC385" s="316">
        <f t="shared" si="124"/>
        <v>0</v>
      </c>
      <c r="BE385" s="39" t="str">
        <f t="shared" si="117"/>
        <v/>
      </c>
      <c r="BF385" s="39" t="str">
        <f t="shared" si="118"/>
        <v/>
      </c>
      <c r="BG385" s="39" t="str">
        <f t="shared" si="119"/>
        <v/>
      </c>
      <c r="BH385" s="315"/>
      <c r="BI385" s="315"/>
      <c r="BJ385" s="315"/>
      <c r="BK385" s="315"/>
      <c r="BL385" s="315"/>
      <c r="BM385" s="315"/>
      <c r="BN385" s="315"/>
      <c r="BO385" s="315"/>
      <c r="BP385" s="315"/>
      <c r="BQ385" s="315"/>
      <c r="BR385" s="315"/>
      <c r="BS385" s="315"/>
      <c r="BT385" s="315"/>
      <c r="BU385" s="315"/>
      <c r="BV385" s="315"/>
      <c r="BW385" s="315"/>
      <c r="BX385" s="315"/>
      <c r="BY385" s="315"/>
      <c r="BZ385" s="315"/>
      <c r="CA385" s="315"/>
      <c r="CB385" s="315"/>
      <c r="CC385" s="315"/>
      <c r="CD385" s="7"/>
    </row>
    <row r="386" spans="1:82" x14ac:dyDescent="0.25">
      <c r="A386" s="14"/>
      <c r="B386" s="460"/>
      <c r="C386" s="461"/>
      <c r="D386" s="461"/>
      <c r="E386" s="462"/>
      <c r="F386" s="463"/>
      <c r="G386" s="14"/>
      <c r="H386" s="106" t="str">
        <f t="shared" si="109"/>
        <v/>
      </c>
      <c r="I386" s="14"/>
      <c r="J386" s="39" t="str">
        <f t="shared" si="110"/>
        <v/>
      </c>
      <c r="K386" s="14"/>
      <c r="M386" s="106" t="str">
        <f t="shared" si="111"/>
        <v/>
      </c>
      <c r="O386" s="127" t="str">
        <f t="shared" si="112"/>
        <v/>
      </c>
      <c r="AC386" s="305" t="str">
        <f t="shared" si="113"/>
        <v/>
      </c>
      <c r="AD386" s="307" t="str">
        <f t="shared" si="114"/>
        <v/>
      </c>
      <c r="AF386" s="314">
        <f t="shared" si="115"/>
        <v>0</v>
      </c>
      <c r="AG386" s="315">
        <f t="shared" si="125"/>
        <v>0</v>
      </c>
      <c r="AH386" s="315">
        <f t="shared" si="125"/>
        <v>0</v>
      </c>
      <c r="AI386" s="315">
        <f t="shared" si="125"/>
        <v>0</v>
      </c>
      <c r="AJ386" s="315">
        <f t="shared" si="125"/>
        <v>0</v>
      </c>
      <c r="AK386" s="315">
        <f t="shared" si="125"/>
        <v>0</v>
      </c>
      <c r="AL386" s="315">
        <f t="shared" si="125"/>
        <v>0</v>
      </c>
      <c r="AM386" s="315">
        <f t="shared" si="125"/>
        <v>0</v>
      </c>
      <c r="AN386" s="315">
        <f t="shared" si="125"/>
        <v>0</v>
      </c>
      <c r="AO386" s="315">
        <f t="shared" si="125"/>
        <v>0</v>
      </c>
      <c r="AP386" s="315">
        <f t="shared" si="125"/>
        <v>0</v>
      </c>
      <c r="AQ386" s="315">
        <f t="shared" si="125"/>
        <v>0</v>
      </c>
      <c r="AR386" s="315">
        <f t="shared" si="125"/>
        <v>0</v>
      </c>
      <c r="AS386" s="315">
        <f t="shared" si="125"/>
        <v>0</v>
      </c>
      <c r="AT386" s="315">
        <f t="shared" si="125"/>
        <v>0</v>
      </c>
      <c r="AU386" s="315">
        <f t="shared" si="125"/>
        <v>0</v>
      </c>
      <c r="AV386" s="315">
        <f t="shared" si="124"/>
        <v>0</v>
      </c>
      <c r="AW386" s="315">
        <f t="shared" si="124"/>
        <v>0</v>
      </c>
      <c r="AX386" s="315">
        <f t="shared" si="124"/>
        <v>0</v>
      </c>
      <c r="AY386" s="315">
        <f t="shared" si="124"/>
        <v>0</v>
      </c>
      <c r="AZ386" s="315">
        <f t="shared" si="124"/>
        <v>0</v>
      </c>
      <c r="BA386" s="315">
        <f t="shared" si="124"/>
        <v>0</v>
      </c>
      <c r="BB386" s="315">
        <f t="shared" si="124"/>
        <v>0</v>
      </c>
      <c r="BC386" s="316">
        <f t="shared" si="124"/>
        <v>0</v>
      </c>
      <c r="BE386" s="39" t="str">
        <f t="shared" si="117"/>
        <v/>
      </c>
      <c r="BF386" s="39" t="str">
        <f t="shared" si="118"/>
        <v/>
      </c>
      <c r="BG386" s="39" t="str">
        <f t="shared" si="119"/>
        <v/>
      </c>
      <c r="BH386" s="315"/>
      <c r="BI386" s="315"/>
      <c r="BJ386" s="315"/>
      <c r="BK386" s="315"/>
      <c r="BL386" s="315"/>
      <c r="BM386" s="315"/>
      <c r="BN386" s="315"/>
      <c r="BO386" s="315"/>
      <c r="BP386" s="315"/>
      <c r="BQ386" s="315"/>
      <c r="BR386" s="315"/>
      <c r="BS386" s="315"/>
      <c r="BT386" s="315"/>
      <c r="BU386" s="315"/>
      <c r="BV386" s="315"/>
      <c r="BW386" s="315"/>
      <c r="BX386" s="315"/>
      <c r="BY386" s="315"/>
      <c r="BZ386" s="315"/>
      <c r="CA386" s="315"/>
      <c r="CB386" s="315"/>
      <c r="CC386" s="315"/>
      <c r="CD386" s="7"/>
    </row>
    <row r="387" spans="1:82" x14ac:dyDescent="0.25">
      <c r="A387" s="14"/>
      <c r="B387" s="460"/>
      <c r="C387" s="461"/>
      <c r="D387" s="461"/>
      <c r="E387" s="462"/>
      <c r="F387" s="463"/>
      <c r="G387" s="14"/>
      <c r="H387" s="106" t="str">
        <f t="shared" si="109"/>
        <v/>
      </c>
      <c r="I387" s="14"/>
      <c r="J387" s="39" t="str">
        <f t="shared" si="110"/>
        <v/>
      </c>
      <c r="K387" s="14"/>
      <c r="M387" s="106" t="str">
        <f t="shared" si="111"/>
        <v/>
      </c>
      <c r="O387" s="127" t="str">
        <f t="shared" si="112"/>
        <v/>
      </c>
      <c r="AC387" s="305" t="str">
        <f t="shared" si="113"/>
        <v/>
      </c>
      <c r="AD387" s="307" t="str">
        <f t="shared" si="114"/>
        <v/>
      </c>
      <c r="AF387" s="314">
        <f t="shared" si="115"/>
        <v>0</v>
      </c>
      <c r="AG387" s="315">
        <f t="shared" si="125"/>
        <v>0</v>
      </c>
      <c r="AH387" s="315">
        <f t="shared" si="125"/>
        <v>0</v>
      </c>
      <c r="AI387" s="315">
        <f t="shared" si="125"/>
        <v>0</v>
      </c>
      <c r="AJ387" s="315">
        <f t="shared" si="125"/>
        <v>0</v>
      </c>
      <c r="AK387" s="315">
        <f t="shared" si="125"/>
        <v>0</v>
      </c>
      <c r="AL387" s="315">
        <f t="shared" si="125"/>
        <v>0</v>
      </c>
      <c r="AM387" s="315">
        <f t="shared" si="125"/>
        <v>0</v>
      </c>
      <c r="AN387" s="315">
        <f t="shared" si="125"/>
        <v>0</v>
      </c>
      <c r="AO387" s="315">
        <f t="shared" si="125"/>
        <v>0</v>
      </c>
      <c r="AP387" s="315">
        <f t="shared" si="125"/>
        <v>0</v>
      </c>
      <c r="AQ387" s="315">
        <f t="shared" si="125"/>
        <v>0</v>
      </c>
      <c r="AR387" s="315">
        <f t="shared" si="125"/>
        <v>0</v>
      </c>
      <c r="AS387" s="315">
        <f t="shared" si="125"/>
        <v>0</v>
      </c>
      <c r="AT387" s="315">
        <f t="shared" si="125"/>
        <v>0</v>
      </c>
      <c r="AU387" s="315">
        <f t="shared" si="125"/>
        <v>0</v>
      </c>
      <c r="AV387" s="315">
        <f t="shared" si="124"/>
        <v>0</v>
      </c>
      <c r="AW387" s="315">
        <f t="shared" si="124"/>
        <v>0</v>
      </c>
      <c r="AX387" s="315">
        <f t="shared" si="124"/>
        <v>0</v>
      </c>
      <c r="AY387" s="315">
        <f t="shared" si="124"/>
        <v>0</v>
      </c>
      <c r="AZ387" s="315">
        <f t="shared" si="124"/>
        <v>0</v>
      </c>
      <c r="BA387" s="315">
        <f t="shared" si="124"/>
        <v>0</v>
      </c>
      <c r="BB387" s="315">
        <f t="shared" si="124"/>
        <v>0</v>
      </c>
      <c r="BC387" s="316">
        <f t="shared" si="124"/>
        <v>0</v>
      </c>
      <c r="BE387" s="39" t="str">
        <f t="shared" si="117"/>
        <v/>
      </c>
      <c r="BF387" s="39" t="str">
        <f t="shared" si="118"/>
        <v/>
      </c>
      <c r="BG387" s="39" t="str">
        <f t="shared" si="119"/>
        <v/>
      </c>
      <c r="BH387" s="315"/>
      <c r="BI387" s="315"/>
      <c r="BJ387" s="315"/>
      <c r="BK387" s="315"/>
      <c r="BL387" s="315"/>
      <c r="BM387" s="315"/>
      <c r="BN387" s="315"/>
      <c r="BO387" s="315"/>
      <c r="BP387" s="315"/>
      <c r="BQ387" s="315"/>
      <c r="BR387" s="315"/>
      <c r="BS387" s="315"/>
      <c r="BT387" s="315"/>
      <c r="BU387" s="315"/>
      <c r="BV387" s="315"/>
      <c r="BW387" s="315"/>
      <c r="BX387" s="315"/>
      <c r="BY387" s="315"/>
      <c r="BZ387" s="315"/>
      <c r="CA387" s="315"/>
      <c r="CB387" s="315"/>
      <c r="CC387" s="315"/>
      <c r="CD387" s="7"/>
    </row>
    <row r="388" spans="1:82" x14ac:dyDescent="0.25">
      <c r="A388" s="14"/>
      <c r="B388" s="460"/>
      <c r="C388" s="461"/>
      <c r="D388" s="461"/>
      <c r="E388" s="462"/>
      <c r="F388" s="463"/>
      <c r="G388" s="14"/>
      <c r="H388" s="106" t="str">
        <f t="shared" si="109"/>
        <v/>
      </c>
      <c r="I388" s="14"/>
      <c r="J388" s="39" t="str">
        <f t="shared" si="110"/>
        <v/>
      </c>
      <c r="K388" s="14"/>
      <c r="M388" s="106" t="str">
        <f t="shared" si="111"/>
        <v/>
      </c>
      <c r="O388" s="127" t="str">
        <f t="shared" si="112"/>
        <v/>
      </c>
      <c r="AC388" s="305" t="str">
        <f t="shared" si="113"/>
        <v/>
      </c>
      <c r="AD388" s="307" t="str">
        <f t="shared" si="114"/>
        <v/>
      </c>
      <c r="AF388" s="314">
        <f t="shared" si="115"/>
        <v>0</v>
      </c>
      <c r="AG388" s="315">
        <f t="shared" si="125"/>
        <v>0</v>
      </c>
      <c r="AH388" s="315">
        <f t="shared" si="125"/>
        <v>0</v>
      </c>
      <c r="AI388" s="315">
        <f t="shared" si="125"/>
        <v>0</v>
      </c>
      <c r="AJ388" s="315">
        <f t="shared" si="125"/>
        <v>0</v>
      </c>
      <c r="AK388" s="315">
        <f t="shared" si="125"/>
        <v>0</v>
      </c>
      <c r="AL388" s="315">
        <f t="shared" si="125"/>
        <v>0</v>
      </c>
      <c r="AM388" s="315">
        <f t="shared" si="125"/>
        <v>0</v>
      </c>
      <c r="AN388" s="315">
        <f t="shared" si="125"/>
        <v>0</v>
      </c>
      <c r="AO388" s="315">
        <f t="shared" si="125"/>
        <v>0</v>
      </c>
      <c r="AP388" s="315">
        <f t="shared" si="125"/>
        <v>0</v>
      </c>
      <c r="AQ388" s="315">
        <f t="shared" si="125"/>
        <v>0</v>
      </c>
      <c r="AR388" s="315">
        <f t="shared" si="125"/>
        <v>0</v>
      </c>
      <c r="AS388" s="315">
        <f t="shared" si="125"/>
        <v>0</v>
      </c>
      <c r="AT388" s="315">
        <f t="shared" si="125"/>
        <v>0</v>
      </c>
      <c r="AU388" s="315">
        <f t="shared" si="125"/>
        <v>0</v>
      </c>
      <c r="AV388" s="315">
        <f t="shared" si="124"/>
        <v>0</v>
      </c>
      <c r="AW388" s="315">
        <f t="shared" si="124"/>
        <v>0</v>
      </c>
      <c r="AX388" s="315">
        <f t="shared" si="124"/>
        <v>0</v>
      </c>
      <c r="AY388" s="315">
        <f t="shared" si="124"/>
        <v>0</v>
      </c>
      <c r="AZ388" s="315">
        <f t="shared" si="124"/>
        <v>0</v>
      </c>
      <c r="BA388" s="315">
        <f t="shared" si="124"/>
        <v>0</v>
      </c>
      <c r="BB388" s="315">
        <f t="shared" si="124"/>
        <v>0</v>
      </c>
      <c r="BC388" s="316">
        <f t="shared" si="124"/>
        <v>0</v>
      </c>
      <c r="BE388" s="39" t="str">
        <f t="shared" si="117"/>
        <v/>
      </c>
      <c r="BF388" s="39" t="str">
        <f t="shared" si="118"/>
        <v/>
      </c>
      <c r="BG388" s="39" t="str">
        <f t="shared" si="119"/>
        <v/>
      </c>
      <c r="BH388" s="315"/>
      <c r="BI388" s="315"/>
      <c r="BJ388" s="315"/>
      <c r="BK388" s="315"/>
      <c r="BL388" s="315"/>
      <c r="BM388" s="315"/>
      <c r="BN388" s="315"/>
      <c r="BO388" s="315"/>
      <c r="BP388" s="315"/>
      <c r="BQ388" s="315"/>
      <c r="BR388" s="315"/>
      <c r="BS388" s="315"/>
      <c r="BT388" s="315"/>
      <c r="BU388" s="315"/>
      <c r="BV388" s="315"/>
      <c r="BW388" s="315"/>
      <c r="BX388" s="315"/>
      <c r="BY388" s="315"/>
      <c r="BZ388" s="315"/>
      <c r="CA388" s="315"/>
      <c r="CB388" s="315"/>
      <c r="CC388" s="315"/>
      <c r="CD388" s="7"/>
    </row>
    <row r="389" spans="1:82" x14ac:dyDescent="0.25">
      <c r="A389" s="14"/>
      <c r="B389" s="460"/>
      <c r="C389" s="461"/>
      <c r="D389" s="461"/>
      <c r="E389" s="462"/>
      <c r="F389" s="463"/>
      <c r="G389" s="14"/>
      <c r="H389" s="106" t="str">
        <f t="shared" si="109"/>
        <v/>
      </c>
      <c r="I389" s="14"/>
      <c r="J389" s="39" t="str">
        <f t="shared" si="110"/>
        <v/>
      </c>
      <c r="K389" s="14"/>
      <c r="M389" s="106" t="str">
        <f t="shared" si="111"/>
        <v/>
      </c>
      <c r="O389" s="127" t="str">
        <f t="shared" si="112"/>
        <v/>
      </c>
      <c r="AC389" s="305" t="str">
        <f t="shared" si="113"/>
        <v/>
      </c>
      <c r="AD389" s="307" t="str">
        <f t="shared" si="114"/>
        <v/>
      </c>
      <c r="AF389" s="314">
        <f t="shared" si="115"/>
        <v>0</v>
      </c>
      <c r="AG389" s="315">
        <f t="shared" si="125"/>
        <v>0</v>
      </c>
      <c r="AH389" s="315">
        <f t="shared" si="125"/>
        <v>0</v>
      </c>
      <c r="AI389" s="315">
        <f t="shared" si="125"/>
        <v>0</v>
      </c>
      <c r="AJ389" s="315">
        <f t="shared" si="125"/>
        <v>0</v>
      </c>
      <c r="AK389" s="315">
        <f t="shared" si="125"/>
        <v>0</v>
      </c>
      <c r="AL389" s="315">
        <f t="shared" si="125"/>
        <v>0</v>
      </c>
      <c r="AM389" s="315">
        <f t="shared" si="125"/>
        <v>0</v>
      </c>
      <c r="AN389" s="315">
        <f t="shared" si="125"/>
        <v>0</v>
      </c>
      <c r="AO389" s="315">
        <f t="shared" si="125"/>
        <v>0</v>
      </c>
      <c r="AP389" s="315">
        <f t="shared" si="125"/>
        <v>0</v>
      </c>
      <c r="AQ389" s="315">
        <f t="shared" si="125"/>
        <v>0</v>
      </c>
      <c r="AR389" s="315">
        <f t="shared" si="125"/>
        <v>0</v>
      </c>
      <c r="AS389" s="315">
        <f t="shared" si="125"/>
        <v>0</v>
      </c>
      <c r="AT389" s="315">
        <f t="shared" si="125"/>
        <v>0</v>
      </c>
      <c r="AU389" s="315">
        <f t="shared" si="125"/>
        <v>0</v>
      </c>
      <c r="AV389" s="315">
        <f t="shared" si="124"/>
        <v>0</v>
      </c>
      <c r="AW389" s="315">
        <f t="shared" si="124"/>
        <v>0</v>
      </c>
      <c r="AX389" s="315">
        <f t="shared" si="124"/>
        <v>0</v>
      </c>
      <c r="AY389" s="315">
        <f t="shared" si="124"/>
        <v>0</v>
      </c>
      <c r="AZ389" s="315">
        <f t="shared" si="124"/>
        <v>0</v>
      </c>
      <c r="BA389" s="315">
        <f t="shared" si="124"/>
        <v>0</v>
      </c>
      <c r="BB389" s="315">
        <f t="shared" si="124"/>
        <v>0</v>
      </c>
      <c r="BC389" s="316">
        <f t="shared" si="124"/>
        <v>0</v>
      </c>
      <c r="BE389" s="39" t="str">
        <f t="shared" si="117"/>
        <v/>
      </c>
      <c r="BF389" s="39" t="str">
        <f t="shared" si="118"/>
        <v/>
      </c>
      <c r="BG389" s="39" t="str">
        <f t="shared" si="119"/>
        <v/>
      </c>
      <c r="BH389" s="315"/>
      <c r="BI389" s="315"/>
      <c r="BJ389" s="315"/>
      <c r="BK389" s="315"/>
      <c r="BL389" s="315"/>
      <c r="BM389" s="315"/>
      <c r="BN389" s="315"/>
      <c r="BO389" s="315"/>
      <c r="BP389" s="315"/>
      <c r="BQ389" s="315"/>
      <c r="BR389" s="315"/>
      <c r="BS389" s="315"/>
      <c r="BT389" s="315"/>
      <c r="BU389" s="315"/>
      <c r="BV389" s="315"/>
      <c r="BW389" s="315"/>
      <c r="BX389" s="315"/>
      <c r="BY389" s="315"/>
      <c r="BZ389" s="315"/>
      <c r="CA389" s="315"/>
      <c r="CB389" s="315"/>
      <c r="CC389" s="315"/>
      <c r="CD389" s="7"/>
    </row>
    <row r="390" spans="1:82" x14ac:dyDescent="0.25">
      <c r="A390" s="14"/>
      <c r="B390" s="460"/>
      <c r="C390" s="461"/>
      <c r="D390" s="461"/>
      <c r="E390" s="462"/>
      <c r="F390" s="463"/>
      <c r="G390" s="14"/>
      <c r="H390" s="106" t="str">
        <f t="shared" si="109"/>
        <v/>
      </c>
      <c r="I390" s="14"/>
      <c r="J390" s="39" t="str">
        <f t="shared" si="110"/>
        <v/>
      </c>
      <c r="K390" s="14"/>
      <c r="M390" s="106" t="str">
        <f t="shared" si="111"/>
        <v/>
      </c>
      <c r="O390" s="127" t="str">
        <f t="shared" si="112"/>
        <v/>
      </c>
      <c r="AC390" s="305" t="str">
        <f t="shared" si="113"/>
        <v/>
      </c>
      <c r="AD390" s="307" t="str">
        <f t="shared" si="114"/>
        <v/>
      </c>
      <c r="AF390" s="314">
        <f t="shared" si="115"/>
        <v>0</v>
      </c>
      <c r="AG390" s="315">
        <f t="shared" si="125"/>
        <v>0</v>
      </c>
      <c r="AH390" s="315">
        <f t="shared" si="125"/>
        <v>0</v>
      </c>
      <c r="AI390" s="315">
        <f t="shared" si="125"/>
        <v>0</v>
      </c>
      <c r="AJ390" s="315">
        <f t="shared" si="125"/>
        <v>0</v>
      </c>
      <c r="AK390" s="315">
        <f t="shared" si="125"/>
        <v>0</v>
      </c>
      <c r="AL390" s="315">
        <f t="shared" si="125"/>
        <v>0</v>
      </c>
      <c r="AM390" s="315">
        <f t="shared" si="125"/>
        <v>0</v>
      </c>
      <c r="AN390" s="315">
        <f t="shared" si="125"/>
        <v>0</v>
      </c>
      <c r="AO390" s="315">
        <f t="shared" si="125"/>
        <v>0</v>
      </c>
      <c r="AP390" s="315">
        <f t="shared" si="125"/>
        <v>0</v>
      </c>
      <c r="AQ390" s="315">
        <f t="shared" si="125"/>
        <v>0</v>
      </c>
      <c r="AR390" s="315">
        <f t="shared" si="125"/>
        <v>0</v>
      </c>
      <c r="AS390" s="315">
        <f t="shared" si="125"/>
        <v>0</v>
      </c>
      <c r="AT390" s="315">
        <f t="shared" si="125"/>
        <v>0</v>
      </c>
      <c r="AU390" s="315">
        <f t="shared" si="125"/>
        <v>0</v>
      </c>
      <c r="AV390" s="315">
        <f t="shared" si="124"/>
        <v>0</v>
      </c>
      <c r="AW390" s="315">
        <f t="shared" si="124"/>
        <v>0</v>
      </c>
      <c r="AX390" s="315">
        <f t="shared" si="124"/>
        <v>0</v>
      </c>
      <c r="AY390" s="315">
        <f t="shared" si="124"/>
        <v>0</v>
      </c>
      <c r="AZ390" s="315">
        <f t="shared" si="124"/>
        <v>0</v>
      </c>
      <c r="BA390" s="315">
        <f t="shared" si="124"/>
        <v>0</v>
      </c>
      <c r="BB390" s="315">
        <f t="shared" si="124"/>
        <v>0</v>
      </c>
      <c r="BC390" s="316">
        <f t="shared" si="124"/>
        <v>0</v>
      </c>
      <c r="BE390" s="39" t="str">
        <f t="shared" si="117"/>
        <v/>
      </c>
      <c r="BF390" s="39" t="str">
        <f t="shared" si="118"/>
        <v/>
      </c>
      <c r="BG390" s="39" t="str">
        <f t="shared" si="119"/>
        <v/>
      </c>
      <c r="BH390" s="315"/>
      <c r="BI390" s="315"/>
      <c r="BJ390" s="315"/>
      <c r="BK390" s="315"/>
      <c r="BL390" s="315"/>
      <c r="BM390" s="315"/>
      <c r="BN390" s="315"/>
      <c r="BO390" s="315"/>
      <c r="BP390" s="315"/>
      <c r="BQ390" s="315"/>
      <c r="BR390" s="315"/>
      <c r="BS390" s="315"/>
      <c r="BT390" s="315"/>
      <c r="BU390" s="315"/>
      <c r="BV390" s="315"/>
      <c r="BW390" s="315"/>
      <c r="BX390" s="315"/>
      <c r="BY390" s="315"/>
      <c r="BZ390" s="315"/>
      <c r="CA390" s="315"/>
      <c r="CB390" s="315"/>
      <c r="CC390" s="315"/>
      <c r="CD390" s="7"/>
    </row>
    <row r="391" spans="1:82" x14ac:dyDescent="0.25">
      <c r="A391" s="14"/>
      <c r="B391" s="460"/>
      <c r="C391" s="461"/>
      <c r="D391" s="461"/>
      <c r="E391" s="462"/>
      <c r="F391" s="463"/>
      <c r="G391" s="14"/>
      <c r="H391" s="106" t="str">
        <f t="shared" si="109"/>
        <v/>
      </c>
      <c r="I391" s="14"/>
      <c r="J391" s="39" t="str">
        <f t="shared" si="110"/>
        <v/>
      </c>
      <c r="K391" s="14"/>
      <c r="M391" s="106" t="str">
        <f t="shared" si="111"/>
        <v/>
      </c>
      <c r="O391" s="127" t="str">
        <f t="shared" si="112"/>
        <v/>
      </c>
      <c r="AC391" s="305" t="str">
        <f t="shared" si="113"/>
        <v/>
      </c>
      <c r="AD391" s="307" t="str">
        <f t="shared" si="114"/>
        <v/>
      </c>
      <c r="AF391" s="314">
        <f t="shared" si="115"/>
        <v>0</v>
      </c>
      <c r="AG391" s="315">
        <f t="shared" si="125"/>
        <v>0</v>
      </c>
      <c r="AH391" s="315">
        <f t="shared" si="125"/>
        <v>0</v>
      </c>
      <c r="AI391" s="315">
        <f t="shared" si="125"/>
        <v>0</v>
      </c>
      <c r="AJ391" s="315">
        <f t="shared" si="125"/>
        <v>0</v>
      </c>
      <c r="AK391" s="315">
        <f t="shared" si="125"/>
        <v>0</v>
      </c>
      <c r="AL391" s="315">
        <f t="shared" si="125"/>
        <v>0</v>
      </c>
      <c r="AM391" s="315">
        <f t="shared" si="125"/>
        <v>0</v>
      </c>
      <c r="AN391" s="315">
        <f t="shared" si="125"/>
        <v>0</v>
      </c>
      <c r="AO391" s="315">
        <f t="shared" si="125"/>
        <v>0</v>
      </c>
      <c r="AP391" s="315">
        <f t="shared" si="125"/>
        <v>0</v>
      </c>
      <c r="AQ391" s="315">
        <f t="shared" si="125"/>
        <v>0</v>
      </c>
      <c r="AR391" s="315">
        <f t="shared" si="125"/>
        <v>0</v>
      </c>
      <c r="AS391" s="315">
        <f t="shared" si="125"/>
        <v>0</v>
      </c>
      <c r="AT391" s="315">
        <f t="shared" si="125"/>
        <v>0</v>
      </c>
      <c r="AU391" s="315">
        <f t="shared" si="125"/>
        <v>0</v>
      </c>
      <c r="AV391" s="315">
        <f t="shared" si="124"/>
        <v>0</v>
      </c>
      <c r="AW391" s="315">
        <f t="shared" si="124"/>
        <v>0</v>
      </c>
      <c r="AX391" s="315">
        <f t="shared" si="124"/>
        <v>0</v>
      </c>
      <c r="AY391" s="315">
        <f t="shared" si="124"/>
        <v>0</v>
      </c>
      <c r="AZ391" s="315">
        <f t="shared" si="124"/>
        <v>0</v>
      </c>
      <c r="BA391" s="315">
        <f t="shared" si="124"/>
        <v>0</v>
      </c>
      <c r="BB391" s="315">
        <f t="shared" si="124"/>
        <v>0</v>
      </c>
      <c r="BC391" s="316">
        <f t="shared" si="124"/>
        <v>0</v>
      </c>
      <c r="BE391" s="39" t="str">
        <f t="shared" si="117"/>
        <v/>
      </c>
      <c r="BF391" s="39" t="str">
        <f t="shared" si="118"/>
        <v/>
      </c>
      <c r="BG391" s="39" t="str">
        <f t="shared" si="119"/>
        <v/>
      </c>
      <c r="BH391" s="315"/>
      <c r="BI391" s="315"/>
      <c r="BJ391" s="315"/>
      <c r="BK391" s="315"/>
      <c r="BL391" s="315"/>
      <c r="BM391" s="315"/>
      <c r="BN391" s="315"/>
      <c r="BO391" s="315"/>
      <c r="BP391" s="315"/>
      <c r="BQ391" s="315"/>
      <c r="BR391" s="315"/>
      <c r="BS391" s="315"/>
      <c r="BT391" s="315"/>
      <c r="BU391" s="315"/>
      <c r="BV391" s="315"/>
      <c r="BW391" s="315"/>
      <c r="BX391" s="315"/>
      <c r="BY391" s="315"/>
      <c r="BZ391" s="315"/>
      <c r="CA391" s="315"/>
      <c r="CB391" s="315"/>
      <c r="CC391" s="315"/>
      <c r="CD391" s="7"/>
    </row>
    <row r="392" spans="1:82" x14ac:dyDescent="0.25">
      <c r="A392" s="14"/>
      <c r="B392" s="460"/>
      <c r="C392" s="461"/>
      <c r="D392" s="461"/>
      <c r="E392" s="462"/>
      <c r="F392" s="463"/>
      <c r="G392" s="14"/>
      <c r="H392" s="106" t="str">
        <f t="shared" si="109"/>
        <v/>
      </c>
      <c r="I392" s="14"/>
      <c r="J392" s="39" t="str">
        <f t="shared" si="110"/>
        <v/>
      </c>
      <c r="K392" s="14"/>
      <c r="M392" s="106" t="str">
        <f t="shared" si="111"/>
        <v/>
      </c>
      <c r="O392" s="127" t="str">
        <f t="shared" si="112"/>
        <v/>
      </c>
      <c r="AC392" s="305" t="str">
        <f t="shared" si="113"/>
        <v/>
      </c>
      <c r="AD392" s="307" t="str">
        <f t="shared" si="114"/>
        <v/>
      </c>
      <c r="AF392" s="314">
        <f t="shared" si="115"/>
        <v>0</v>
      </c>
      <c r="AG392" s="315">
        <f t="shared" si="125"/>
        <v>0</v>
      </c>
      <c r="AH392" s="315">
        <f t="shared" si="125"/>
        <v>0</v>
      </c>
      <c r="AI392" s="315">
        <f t="shared" si="125"/>
        <v>0</v>
      </c>
      <c r="AJ392" s="315">
        <f t="shared" si="125"/>
        <v>0</v>
      </c>
      <c r="AK392" s="315">
        <f t="shared" si="125"/>
        <v>0</v>
      </c>
      <c r="AL392" s="315">
        <f t="shared" si="125"/>
        <v>0</v>
      </c>
      <c r="AM392" s="315">
        <f t="shared" si="125"/>
        <v>0</v>
      </c>
      <c r="AN392" s="315">
        <f t="shared" si="125"/>
        <v>0</v>
      </c>
      <c r="AO392" s="315">
        <f t="shared" si="125"/>
        <v>0</v>
      </c>
      <c r="AP392" s="315">
        <f t="shared" si="125"/>
        <v>0</v>
      </c>
      <c r="AQ392" s="315">
        <f t="shared" si="125"/>
        <v>0</v>
      </c>
      <c r="AR392" s="315">
        <f t="shared" si="125"/>
        <v>0</v>
      </c>
      <c r="AS392" s="315">
        <f t="shared" si="125"/>
        <v>0</v>
      </c>
      <c r="AT392" s="315">
        <f t="shared" si="125"/>
        <v>0</v>
      </c>
      <c r="AU392" s="315">
        <f t="shared" si="125"/>
        <v>0</v>
      </c>
      <c r="AV392" s="315">
        <f t="shared" si="125"/>
        <v>0</v>
      </c>
      <c r="AW392" s="315">
        <f t="shared" ref="AW392:BC407" si="126">IF(AND(AW$9&gt;=$AC392, AW$10&lt;=$AD392), IF($F392=$M$3, $AD$5, IF($J392="", $AD$4, $J392)), 0)</f>
        <v>0</v>
      </c>
      <c r="AX392" s="315">
        <f t="shared" si="126"/>
        <v>0</v>
      </c>
      <c r="AY392" s="315">
        <f t="shared" si="126"/>
        <v>0</v>
      </c>
      <c r="AZ392" s="315">
        <f t="shared" si="126"/>
        <v>0</v>
      </c>
      <c r="BA392" s="315">
        <f t="shared" si="126"/>
        <v>0</v>
      </c>
      <c r="BB392" s="315">
        <f t="shared" si="126"/>
        <v>0</v>
      </c>
      <c r="BC392" s="316">
        <f t="shared" si="126"/>
        <v>0</v>
      </c>
      <c r="BE392" s="39" t="str">
        <f t="shared" si="117"/>
        <v/>
      </c>
      <c r="BF392" s="39" t="str">
        <f t="shared" si="118"/>
        <v/>
      </c>
      <c r="BG392" s="39" t="str">
        <f t="shared" si="119"/>
        <v/>
      </c>
      <c r="BH392" s="315"/>
      <c r="BI392" s="315"/>
      <c r="BJ392" s="315"/>
      <c r="BK392" s="315"/>
      <c r="BL392" s="315"/>
      <c r="BM392" s="315"/>
      <c r="BN392" s="315"/>
      <c r="BO392" s="315"/>
      <c r="BP392" s="315"/>
      <c r="BQ392" s="315"/>
      <c r="BR392" s="315"/>
      <c r="BS392" s="315"/>
      <c r="BT392" s="315"/>
      <c r="BU392" s="315"/>
      <c r="BV392" s="315"/>
      <c r="BW392" s="315"/>
      <c r="BX392" s="315"/>
      <c r="BY392" s="315"/>
      <c r="BZ392" s="315"/>
      <c r="CA392" s="315"/>
      <c r="CB392" s="315"/>
      <c r="CC392" s="315"/>
      <c r="CD392" s="7"/>
    </row>
    <row r="393" spans="1:82" x14ac:dyDescent="0.25">
      <c r="A393" s="14"/>
      <c r="B393" s="460"/>
      <c r="C393" s="461"/>
      <c r="D393" s="461"/>
      <c r="E393" s="462"/>
      <c r="F393" s="463"/>
      <c r="G393" s="14"/>
      <c r="H393" s="106" t="str">
        <f t="shared" si="109"/>
        <v/>
      </c>
      <c r="I393" s="14"/>
      <c r="J393" s="39" t="str">
        <f t="shared" si="110"/>
        <v/>
      </c>
      <c r="K393" s="14"/>
      <c r="M393" s="106" t="str">
        <f t="shared" si="111"/>
        <v/>
      </c>
      <c r="O393" s="127" t="str">
        <f t="shared" si="112"/>
        <v/>
      </c>
      <c r="AC393" s="305" t="str">
        <f t="shared" si="113"/>
        <v/>
      </c>
      <c r="AD393" s="307" t="str">
        <f t="shared" si="114"/>
        <v/>
      </c>
      <c r="AF393" s="314">
        <f t="shared" si="115"/>
        <v>0</v>
      </c>
      <c r="AG393" s="315">
        <f t="shared" ref="AG393:AV408" si="127">IF(AND(AG$9&gt;=$AC393, AG$10&lt;=$AD393), IF($F393=$M$3, $AD$5, IF($J393="", $AD$4, $J393)), 0)</f>
        <v>0</v>
      </c>
      <c r="AH393" s="315">
        <f t="shared" si="127"/>
        <v>0</v>
      </c>
      <c r="AI393" s="315">
        <f t="shared" si="127"/>
        <v>0</v>
      </c>
      <c r="AJ393" s="315">
        <f t="shared" si="127"/>
        <v>0</v>
      </c>
      <c r="AK393" s="315">
        <f t="shared" si="127"/>
        <v>0</v>
      </c>
      <c r="AL393" s="315">
        <f t="shared" si="127"/>
        <v>0</v>
      </c>
      <c r="AM393" s="315">
        <f t="shared" si="127"/>
        <v>0</v>
      </c>
      <c r="AN393" s="315">
        <f t="shared" si="127"/>
        <v>0</v>
      </c>
      <c r="AO393" s="315">
        <f t="shared" si="127"/>
        <v>0</v>
      </c>
      <c r="AP393" s="315">
        <f t="shared" si="127"/>
        <v>0</v>
      </c>
      <c r="AQ393" s="315">
        <f t="shared" si="127"/>
        <v>0</v>
      </c>
      <c r="AR393" s="315">
        <f t="shared" si="127"/>
        <v>0</v>
      </c>
      <c r="AS393" s="315">
        <f t="shared" si="127"/>
        <v>0</v>
      </c>
      <c r="AT393" s="315">
        <f t="shared" si="127"/>
        <v>0</v>
      </c>
      <c r="AU393" s="315">
        <f t="shared" si="127"/>
        <v>0</v>
      </c>
      <c r="AV393" s="315">
        <f t="shared" si="127"/>
        <v>0</v>
      </c>
      <c r="AW393" s="315">
        <f t="shared" si="126"/>
        <v>0</v>
      </c>
      <c r="AX393" s="315">
        <f t="shared" si="126"/>
        <v>0</v>
      </c>
      <c r="AY393" s="315">
        <f t="shared" si="126"/>
        <v>0</v>
      </c>
      <c r="AZ393" s="315">
        <f t="shared" si="126"/>
        <v>0</v>
      </c>
      <c r="BA393" s="315">
        <f t="shared" si="126"/>
        <v>0</v>
      </c>
      <c r="BB393" s="315">
        <f t="shared" si="126"/>
        <v>0</v>
      </c>
      <c r="BC393" s="316">
        <f t="shared" si="126"/>
        <v>0</v>
      </c>
      <c r="BE393" s="39" t="str">
        <f t="shared" si="117"/>
        <v/>
      </c>
      <c r="BF393" s="39" t="str">
        <f t="shared" si="118"/>
        <v/>
      </c>
      <c r="BG393" s="39" t="str">
        <f t="shared" si="119"/>
        <v/>
      </c>
      <c r="BH393" s="315"/>
      <c r="BI393" s="315"/>
      <c r="BJ393" s="315"/>
      <c r="BK393" s="315"/>
      <c r="BL393" s="315"/>
      <c r="BM393" s="315"/>
      <c r="BN393" s="315"/>
      <c r="BO393" s="315"/>
      <c r="BP393" s="315"/>
      <c r="BQ393" s="315"/>
      <c r="BR393" s="315"/>
      <c r="BS393" s="315"/>
      <c r="BT393" s="315"/>
      <c r="BU393" s="315"/>
      <c r="BV393" s="315"/>
      <c r="BW393" s="315"/>
      <c r="BX393" s="315"/>
      <c r="BY393" s="315"/>
      <c r="BZ393" s="315"/>
      <c r="CA393" s="315"/>
      <c r="CB393" s="315"/>
      <c r="CC393" s="315"/>
      <c r="CD393" s="7"/>
    </row>
    <row r="394" spans="1:82" x14ac:dyDescent="0.25">
      <c r="A394" s="14"/>
      <c r="B394" s="460"/>
      <c r="C394" s="461"/>
      <c r="D394" s="461"/>
      <c r="E394" s="462"/>
      <c r="F394" s="463"/>
      <c r="G394" s="14"/>
      <c r="H394" s="106" t="str">
        <f t="shared" si="109"/>
        <v/>
      </c>
      <c r="I394" s="14"/>
      <c r="J394" s="39" t="str">
        <f t="shared" si="110"/>
        <v/>
      </c>
      <c r="K394" s="14"/>
      <c r="M394" s="106" t="str">
        <f t="shared" si="111"/>
        <v/>
      </c>
      <c r="O394" s="127" t="str">
        <f t="shared" si="112"/>
        <v/>
      </c>
      <c r="AC394" s="305" t="str">
        <f t="shared" si="113"/>
        <v/>
      </c>
      <c r="AD394" s="307" t="str">
        <f t="shared" si="114"/>
        <v/>
      </c>
      <c r="AF394" s="314">
        <f t="shared" si="115"/>
        <v>0</v>
      </c>
      <c r="AG394" s="315">
        <f t="shared" si="127"/>
        <v>0</v>
      </c>
      <c r="AH394" s="315">
        <f t="shared" si="127"/>
        <v>0</v>
      </c>
      <c r="AI394" s="315">
        <f t="shared" si="127"/>
        <v>0</v>
      </c>
      <c r="AJ394" s="315">
        <f t="shared" si="127"/>
        <v>0</v>
      </c>
      <c r="AK394" s="315">
        <f t="shared" si="127"/>
        <v>0</v>
      </c>
      <c r="AL394" s="315">
        <f t="shared" si="127"/>
        <v>0</v>
      </c>
      <c r="AM394" s="315">
        <f t="shared" si="127"/>
        <v>0</v>
      </c>
      <c r="AN394" s="315">
        <f t="shared" si="127"/>
        <v>0</v>
      </c>
      <c r="AO394" s="315">
        <f t="shared" si="127"/>
        <v>0</v>
      </c>
      <c r="AP394" s="315">
        <f t="shared" si="127"/>
        <v>0</v>
      </c>
      <c r="AQ394" s="315">
        <f t="shared" si="127"/>
        <v>0</v>
      </c>
      <c r="AR394" s="315">
        <f t="shared" si="127"/>
        <v>0</v>
      </c>
      <c r="AS394" s="315">
        <f t="shared" si="127"/>
        <v>0</v>
      </c>
      <c r="AT394" s="315">
        <f t="shared" si="127"/>
        <v>0</v>
      </c>
      <c r="AU394" s="315">
        <f t="shared" si="127"/>
        <v>0</v>
      </c>
      <c r="AV394" s="315">
        <f t="shared" si="127"/>
        <v>0</v>
      </c>
      <c r="AW394" s="315">
        <f t="shared" si="126"/>
        <v>0</v>
      </c>
      <c r="AX394" s="315">
        <f t="shared" si="126"/>
        <v>0</v>
      </c>
      <c r="AY394" s="315">
        <f t="shared" si="126"/>
        <v>0</v>
      </c>
      <c r="AZ394" s="315">
        <f t="shared" si="126"/>
        <v>0</v>
      </c>
      <c r="BA394" s="315">
        <f t="shared" si="126"/>
        <v>0</v>
      </c>
      <c r="BB394" s="315">
        <f t="shared" si="126"/>
        <v>0</v>
      </c>
      <c r="BC394" s="316">
        <f t="shared" si="126"/>
        <v>0</v>
      </c>
      <c r="BE394" s="39" t="str">
        <f t="shared" si="117"/>
        <v/>
      </c>
      <c r="BF394" s="39" t="str">
        <f t="shared" si="118"/>
        <v/>
      </c>
      <c r="BG394" s="39" t="str">
        <f t="shared" si="119"/>
        <v/>
      </c>
      <c r="BH394" s="315"/>
      <c r="BI394" s="315"/>
      <c r="BJ394" s="315"/>
      <c r="BK394" s="315"/>
      <c r="BL394" s="315"/>
      <c r="BM394" s="315"/>
      <c r="BN394" s="315"/>
      <c r="BO394" s="315"/>
      <c r="BP394" s="315"/>
      <c r="BQ394" s="315"/>
      <c r="BR394" s="315"/>
      <c r="BS394" s="315"/>
      <c r="BT394" s="315"/>
      <c r="BU394" s="315"/>
      <c r="BV394" s="315"/>
      <c r="BW394" s="315"/>
      <c r="BX394" s="315"/>
      <c r="BY394" s="315"/>
      <c r="BZ394" s="315"/>
      <c r="CA394" s="315"/>
      <c r="CB394" s="315"/>
      <c r="CC394" s="315"/>
      <c r="CD394" s="7"/>
    </row>
    <row r="395" spans="1:82" x14ac:dyDescent="0.25">
      <c r="A395" s="14"/>
      <c r="B395" s="460"/>
      <c r="C395" s="461"/>
      <c r="D395" s="461"/>
      <c r="E395" s="462"/>
      <c r="F395" s="463"/>
      <c r="G395" s="14"/>
      <c r="H395" s="106" t="str">
        <f t="shared" si="109"/>
        <v/>
      </c>
      <c r="I395" s="14"/>
      <c r="J395" s="39" t="str">
        <f t="shared" si="110"/>
        <v/>
      </c>
      <c r="K395" s="14"/>
      <c r="M395" s="106" t="str">
        <f t="shared" si="111"/>
        <v/>
      </c>
      <c r="O395" s="127" t="str">
        <f t="shared" si="112"/>
        <v/>
      </c>
      <c r="AC395" s="305" t="str">
        <f t="shared" si="113"/>
        <v/>
      </c>
      <c r="AD395" s="307" t="str">
        <f t="shared" si="114"/>
        <v/>
      </c>
      <c r="AF395" s="314">
        <f t="shared" si="115"/>
        <v>0</v>
      </c>
      <c r="AG395" s="315">
        <f t="shared" si="127"/>
        <v>0</v>
      </c>
      <c r="AH395" s="315">
        <f t="shared" si="127"/>
        <v>0</v>
      </c>
      <c r="AI395" s="315">
        <f t="shared" si="127"/>
        <v>0</v>
      </c>
      <c r="AJ395" s="315">
        <f t="shared" si="127"/>
        <v>0</v>
      </c>
      <c r="AK395" s="315">
        <f t="shared" si="127"/>
        <v>0</v>
      </c>
      <c r="AL395" s="315">
        <f t="shared" si="127"/>
        <v>0</v>
      </c>
      <c r="AM395" s="315">
        <f t="shared" si="127"/>
        <v>0</v>
      </c>
      <c r="AN395" s="315">
        <f t="shared" si="127"/>
        <v>0</v>
      </c>
      <c r="AO395" s="315">
        <f t="shared" si="127"/>
        <v>0</v>
      </c>
      <c r="AP395" s="315">
        <f t="shared" si="127"/>
        <v>0</v>
      </c>
      <c r="AQ395" s="315">
        <f t="shared" si="127"/>
        <v>0</v>
      </c>
      <c r="AR395" s="315">
        <f t="shared" si="127"/>
        <v>0</v>
      </c>
      <c r="AS395" s="315">
        <f t="shared" si="127"/>
        <v>0</v>
      </c>
      <c r="AT395" s="315">
        <f t="shared" si="127"/>
        <v>0</v>
      </c>
      <c r="AU395" s="315">
        <f t="shared" si="127"/>
        <v>0</v>
      </c>
      <c r="AV395" s="315">
        <f t="shared" si="127"/>
        <v>0</v>
      </c>
      <c r="AW395" s="315">
        <f t="shared" si="126"/>
        <v>0</v>
      </c>
      <c r="AX395" s="315">
        <f t="shared" si="126"/>
        <v>0</v>
      </c>
      <c r="AY395" s="315">
        <f t="shared" si="126"/>
        <v>0</v>
      </c>
      <c r="AZ395" s="315">
        <f t="shared" si="126"/>
        <v>0</v>
      </c>
      <c r="BA395" s="315">
        <f t="shared" si="126"/>
        <v>0</v>
      </c>
      <c r="BB395" s="315">
        <f t="shared" si="126"/>
        <v>0</v>
      </c>
      <c r="BC395" s="316">
        <f t="shared" si="126"/>
        <v>0</v>
      </c>
      <c r="BE395" s="39" t="str">
        <f t="shared" si="117"/>
        <v/>
      </c>
      <c r="BF395" s="39" t="str">
        <f t="shared" si="118"/>
        <v/>
      </c>
      <c r="BG395" s="39" t="str">
        <f t="shared" si="119"/>
        <v/>
      </c>
      <c r="BH395" s="315"/>
      <c r="BI395" s="315"/>
      <c r="BJ395" s="315"/>
      <c r="BK395" s="315"/>
      <c r="BL395" s="315"/>
      <c r="BM395" s="315"/>
      <c r="BN395" s="315"/>
      <c r="BO395" s="315"/>
      <c r="BP395" s="315"/>
      <c r="BQ395" s="315"/>
      <c r="BR395" s="315"/>
      <c r="BS395" s="315"/>
      <c r="BT395" s="315"/>
      <c r="BU395" s="315"/>
      <c r="BV395" s="315"/>
      <c r="BW395" s="315"/>
      <c r="BX395" s="315"/>
      <c r="BY395" s="315"/>
      <c r="BZ395" s="315"/>
      <c r="CA395" s="315"/>
      <c r="CB395" s="315"/>
      <c r="CC395" s="315"/>
      <c r="CD395" s="7"/>
    </row>
    <row r="396" spans="1:82" x14ac:dyDescent="0.25">
      <c r="A396" s="14"/>
      <c r="B396" s="460"/>
      <c r="C396" s="461"/>
      <c r="D396" s="461"/>
      <c r="E396" s="462"/>
      <c r="F396" s="463"/>
      <c r="G396" s="14"/>
      <c r="H396" s="106" t="str">
        <f t="shared" ref="H396:H459" si="128">IF(OR($C396="", $D396=""), "", $D396-$C396-$E396)</f>
        <v/>
      </c>
      <c r="I396" s="14"/>
      <c r="J396" s="39" t="str">
        <f t="shared" ref="J396:J459" si="129">IF($B396="", "", IF(OR(TEXT($B396, "ddd")="sat", TEXT($B396, "ddd")="sun"), $O$4, IF(COUNTIF($S$50:$S$89, $B396)&gt;0, $O$5, "")))</f>
        <v/>
      </c>
      <c r="K396" s="14"/>
      <c r="M396" s="106" t="str">
        <f t="shared" ref="M396:M459" si="130">IF($F396=$M$3, 0, $H396)</f>
        <v/>
      </c>
      <c r="O396" s="127" t="str">
        <f t="shared" ref="O396:O459" si="131">IF($H396="", "", IF($F396=$M$3, 0, IF($J396=$O$4, $O$9*$H396*24, IF($J396=$O$5, $O$8*$H396*24, IF($J396="", $O$7*$H396*24, "")))))</f>
        <v/>
      </c>
      <c r="AC396" s="305" t="str">
        <f t="shared" ref="AC396:AC459" si="132">IF($C396="", "", _xlfn.FLOOR.MATH($C396, 1/24))</f>
        <v/>
      </c>
      <c r="AD396" s="307" t="str">
        <f t="shared" ref="AD396:AD459" si="133">IF($D396="", "", _xlfn.CEILING.MATH($D396, 1/24))</f>
        <v/>
      </c>
      <c r="AF396" s="314">
        <f t="shared" ref="AF396:AU459" si="134">IF(AND(AF$9&gt;=$AC396, AF$10&lt;=$AD396), IF($F396=$M$3, $AD$5, IF($J396="", $AD$4, $J396)), 0)</f>
        <v>0</v>
      </c>
      <c r="AG396" s="315">
        <f t="shared" si="127"/>
        <v>0</v>
      </c>
      <c r="AH396" s="315">
        <f t="shared" si="127"/>
        <v>0</v>
      </c>
      <c r="AI396" s="315">
        <f t="shared" si="127"/>
        <v>0</v>
      </c>
      <c r="AJ396" s="315">
        <f t="shared" si="127"/>
        <v>0</v>
      </c>
      <c r="AK396" s="315">
        <f t="shared" si="127"/>
        <v>0</v>
      </c>
      <c r="AL396" s="315">
        <f t="shared" si="127"/>
        <v>0</v>
      </c>
      <c r="AM396" s="315">
        <f t="shared" si="127"/>
        <v>0</v>
      </c>
      <c r="AN396" s="315">
        <f t="shared" si="127"/>
        <v>0</v>
      </c>
      <c r="AO396" s="315">
        <f t="shared" si="127"/>
        <v>0</v>
      </c>
      <c r="AP396" s="315">
        <f t="shared" si="127"/>
        <v>0</v>
      </c>
      <c r="AQ396" s="315">
        <f t="shared" si="127"/>
        <v>0</v>
      </c>
      <c r="AR396" s="315">
        <f t="shared" si="127"/>
        <v>0</v>
      </c>
      <c r="AS396" s="315">
        <f t="shared" si="127"/>
        <v>0</v>
      </c>
      <c r="AT396" s="315">
        <f t="shared" si="127"/>
        <v>0</v>
      </c>
      <c r="AU396" s="315">
        <f t="shared" si="127"/>
        <v>0</v>
      </c>
      <c r="AV396" s="315">
        <f t="shared" si="127"/>
        <v>0</v>
      </c>
      <c r="AW396" s="315">
        <f t="shared" si="126"/>
        <v>0</v>
      </c>
      <c r="AX396" s="315">
        <f t="shared" si="126"/>
        <v>0</v>
      </c>
      <c r="AY396" s="315">
        <f t="shared" si="126"/>
        <v>0</v>
      </c>
      <c r="AZ396" s="315">
        <f t="shared" si="126"/>
        <v>0</v>
      </c>
      <c r="BA396" s="315">
        <f t="shared" si="126"/>
        <v>0</v>
      </c>
      <c r="BB396" s="315">
        <f t="shared" si="126"/>
        <v>0</v>
      </c>
      <c r="BC396" s="316">
        <f t="shared" si="126"/>
        <v>0</v>
      </c>
      <c r="BE396" s="39" t="str">
        <f t="shared" ref="BE396:BE459" si="135">IF(OR($B396="", $H396=""), "", TEXT($B396, "ddd"))</f>
        <v/>
      </c>
      <c r="BF396" s="39" t="str">
        <f t="shared" ref="BF396:BF459" si="136">IF($BE396="", "", IF($F396=$M$3, $AD$5, IF($J396="", $AD$4, $J396)))</f>
        <v/>
      </c>
      <c r="BG396" s="39" t="str">
        <f t="shared" ref="BG396:BG459" si="137">IF(OR($BE396="", $BF396=""), "", CONCATENATE($BE396, " - ", $BF396))</f>
        <v/>
      </c>
      <c r="BH396" s="315"/>
      <c r="BI396" s="315"/>
      <c r="BJ396" s="315"/>
      <c r="BK396" s="315"/>
      <c r="BL396" s="315"/>
      <c r="BM396" s="315"/>
      <c r="BN396" s="315"/>
      <c r="BO396" s="315"/>
      <c r="BP396" s="315"/>
      <c r="BQ396" s="315"/>
      <c r="BR396" s="315"/>
      <c r="BS396" s="315"/>
      <c r="BT396" s="315"/>
      <c r="BU396" s="315"/>
      <c r="BV396" s="315"/>
      <c r="BW396" s="315"/>
      <c r="BX396" s="315"/>
      <c r="BY396" s="315"/>
      <c r="BZ396" s="315"/>
      <c r="CA396" s="315"/>
      <c r="CB396" s="315"/>
      <c r="CC396" s="315"/>
      <c r="CD396" s="7"/>
    </row>
    <row r="397" spans="1:82" x14ac:dyDescent="0.25">
      <c r="A397" s="14"/>
      <c r="B397" s="460"/>
      <c r="C397" s="461"/>
      <c r="D397" s="461"/>
      <c r="E397" s="462"/>
      <c r="F397" s="463"/>
      <c r="G397" s="14"/>
      <c r="H397" s="106" t="str">
        <f t="shared" si="128"/>
        <v/>
      </c>
      <c r="I397" s="14"/>
      <c r="J397" s="39" t="str">
        <f t="shared" si="129"/>
        <v/>
      </c>
      <c r="K397" s="14"/>
      <c r="M397" s="106" t="str">
        <f t="shared" si="130"/>
        <v/>
      </c>
      <c r="O397" s="127" t="str">
        <f t="shared" si="131"/>
        <v/>
      </c>
      <c r="AC397" s="305" t="str">
        <f t="shared" si="132"/>
        <v/>
      </c>
      <c r="AD397" s="307" t="str">
        <f t="shared" si="133"/>
        <v/>
      </c>
      <c r="AF397" s="314">
        <f t="shared" si="134"/>
        <v>0</v>
      </c>
      <c r="AG397" s="315">
        <f t="shared" si="127"/>
        <v>0</v>
      </c>
      <c r="AH397" s="315">
        <f t="shared" si="127"/>
        <v>0</v>
      </c>
      <c r="AI397" s="315">
        <f t="shared" si="127"/>
        <v>0</v>
      </c>
      <c r="AJ397" s="315">
        <f t="shared" si="127"/>
        <v>0</v>
      </c>
      <c r="AK397" s="315">
        <f t="shared" si="127"/>
        <v>0</v>
      </c>
      <c r="AL397" s="315">
        <f t="shared" si="127"/>
        <v>0</v>
      </c>
      <c r="AM397" s="315">
        <f t="shared" si="127"/>
        <v>0</v>
      </c>
      <c r="AN397" s="315">
        <f t="shared" si="127"/>
        <v>0</v>
      </c>
      <c r="AO397" s="315">
        <f t="shared" si="127"/>
        <v>0</v>
      </c>
      <c r="AP397" s="315">
        <f t="shared" si="127"/>
        <v>0</v>
      </c>
      <c r="AQ397" s="315">
        <f t="shared" si="127"/>
        <v>0</v>
      </c>
      <c r="AR397" s="315">
        <f t="shared" si="127"/>
        <v>0</v>
      </c>
      <c r="AS397" s="315">
        <f t="shared" si="127"/>
        <v>0</v>
      </c>
      <c r="AT397" s="315">
        <f t="shared" si="127"/>
        <v>0</v>
      </c>
      <c r="AU397" s="315">
        <f t="shared" si="127"/>
        <v>0</v>
      </c>
      <c r="AV397" s="315">
        <f t="shared" si="127"/>
        <v>0</v>
      </c>
      <c r="AW397" s="315">
        <f t="shared" si="126"/>
        <v>0</v>
      </c>
      <c r="AX397" s="315">
        <f t="shared" si="126"/>
        <v>0</v>
      </c>
      <c r="AY397" s="315">
        <f t="shared" si="126"/>
        <v>0</v>
      </c>
      <c r="AZ397" s="315">
        <f t="shared" si="126"/>
        <v>0</v>
      </c>
      <c r="BA397" s="315">
        <f t="shared" si="126"/>
        <v>0</v>
      </c>
      <c r="BB397" s="315">
        <f t="shared" si="126"/>
        <v>0</v>
      </c>
      <c r="BC397" s="316">
        <f t="shared" si="126"/>
        <v>0</v>
      </c>
      <c r="BE397" s="39" t="str">
        <f t="shared" si="135"/>
        <v/>
      </c>
      <c r="BF397" s="39" t="str">
        <f t="shared" si="136"/>
        <v/>
      </c>
      <c r="BG397" s="39" t="str">
        <f t="shared" si="137"/>
        <v/>
      </c>
      <c r="BH397" s="315"/>
      <c r="BI397" s="315"/>
      <c r="BJ397" s="315"/>
      <c r="BK397" s="315"/>
      <c r="BL397" s="315"/>
      <c r="BM397" s="315"/>
      <c r="BN397" s="315"/>
      <c r="BO397" s="315"/>
      <c r="BP397" s="315"/>
      <c r="BQ397" s="315"/>
      <c r="BR397" s="315"/>
      <c r="BS397" s="315"/>
      <c r="BT397" s="315"/>
      <c r="BU397" s="315"/>
      <c r="BV397" s="315"/>
      <c r="BW397" s="315"/>
      <c r="BX397" s="315"/>
      <c r="BY397" s="315"/>
      <c r="BZ397" s="315"/>
      <c r="CA397" s="315"/>
      <c r="CB397" s="315"/>
      <c r="CC397" s="315"/>
      <c r="CD397" s="7"/>
    </row>
    <row r="398" spans="1:82" x14ac:dyDescent="0.25">
      <c r="A398" s="14"/>
      <c r="B398" s="460"/>
      <c r="C398" s="461"/>
      <c r="D398" s="461"/>
      <c r="E398" s="462"/>
      <c r="F398" s="463"/>
      <c r="G398" s="14"/>
      <c r="H398" s="106" t="str">
        <f t="shared" si="128"/>
        <v/>
      </c>
      <c r="I398" s="14"/>
      <c r="J398" s="39" t="str">
        <f t="shared" si="129"/>
        <v/>
      </c>
      <c r="K398" s="14"/>
      <c r="M398" s="106" t="str">
        <f t="shared" si="130"/>
        <v/>
      </c>
      <c r="O398" s="127" t="str">
        <f t="shared" si="131"/>
        <v/>
      </c>
      <c r="AC398" s="305" t="str">
        <f t="shared" si="132"/>
        <v/>
      </c>
      <c r="AD398" s="307" t="str">
        <f t="shared" si="133"/>
        <v/>
      </c>
      <c r="AF398" s="314">
        <f t="shared" si="134"/>
        <v>0</v>
      </c>
      <c r="AG398" s="315">
        <f t="shared" si="127"/>
        <v>0</v>
      </c>
      <c r="AH398" s="315">
        <f t="shared" si="127"/>
        <v>0</v>
      </c>
      <c r="AI398" s="315">
        <f t="shared" si="127"/>
        <v>0</v>
      </c>
      <c r="AJ398" s="315">
        <f t="shared" si="127"/>
        <v>0</v>
      </c>
      <c r="AK398" s="315">
        <f t="shared" si="127"/>
        <v>0</v>
      </c>
      <c r="AL398" s="315">
        <f t="shared" si="127"/>
        <v>0</v>
      </c>
      <c r="AM398" s="315">
        <f t="shared" si="127"/>
        <v>0</v>
      </c>
      <c r="AN398" s="315">
        <f t="shared" si="127"/>
        <v>0</v>
      </c>
      <c r="AO398" s="315">
        <f t="shared" si="127"/>
        <v>0</v>
      </c>
      <c r="AP398" s="315">
        <f t="shared" si="127"/>
        <v>0</v>
      </c>
      <c r="AQ398" s="315">
        <f t="shared" si="127"/>
        <v>0</v>
      </c>
      <c r="AR398" s="315">
        <f t="shared" si="127"/>
        <v>0</v>
      </c>
      <c r="AS398" s="315">
        <f t="shared" si="127"/>
        <v>0</v>
      </c>
      <c r="AT398" s="315">
        <f t="shared" si="127"/>
        <v>0</v>
      </c>
      <c r="AU398" s="315">
        <f t="shared" si="127"/>
        <v>0</v>
      </c>
      <c r="AV398" s="315">
        <f t="shared" si="127"/>
        <v>0</v>
      </c>
      <c r="AW398" s="315">
        <f t="shared" si="126"/>
        <v>0</v>
      </c>
      <c r="AX398" s="315">
        <f t="shared" si="126"/>
        <v>0</v>
      </c>
      <c r="AY398" s="315">
        <f t="shared" si="126"/>
        <v>0</v>
      </c>
      <c r="AZ398" s="315">
        <f t="shared" si="126"/>
        <v>0</v>
      </c>
      <c r="BA398" s="315">
        <f t="shared" si="126"/>
        <v>0</v>
      </c>
      <c r="BB398" s="315">
        <f t="shared" si="126"/>
        <v>0</v>
      </c>
      <c r="BC398" s="316">
        <f t="shared" si="126"/>
        <v>0</v>
      </c>
      <c r="BE398" s="39" t="str">
        <f t="shared" si="135"/>
        <v/>
      </c>
      <c r="BF398" s="39" t="str">
        <f t="shared" si="136"/>
        <v/>
      </c>
      <c r="BG398" s="39" t="str">
        <f t="shared" si="137"/>
        <v/>
      </c>
      <c r="BH398" s="315"/>
      <c r="BI398" s="315"/>
      <c r="BJ398" s="315"/>
      <c r="BK398" s="315"/>
      <c r="BL398" s="315"/>
      <c r="BM398" s="315"/>
      <c r="BN398" s="315"/>
      <c r="BO398" s="315"/>
      <c r="BP398" s="315"/>
      <c r="BQ398" s="315"/>
      <c r="BR398" s="315"/>
      <c r="BS398" s="315"/>
      <c r="BT398" s="315"/>
      <c r="BU398" s="315"/>
      <c r="BV398" s="315"/>
      <c r="BW398" s="315"/>
      <c r="BX398" s="315"/>
      <c r="BY398" s="315"/>
      <c r="BZ398" s="315"/>
      <c r="CA398" s="315"/>
      <c r="CB398" s="315"/>
      <c r="CC398" s="315"/>
      <c r="CD398" s="7"/>
    </row>
    <row r="399" spans="1:82" x14ac:dyDescent="0.25">
      <c r="A399" s="14"/>
      <c r="B399" s="460"/>
      <c r="C399" s="461"/>
      <c r="D399" s="461"/>
      <c r="E399" s="462"/>
      <c r="F399" s="463"/>
      <c r="G399" s="14"/>
      <c r="H399" s="106" t="str">
        <f t="shared" si="128"/>
        <v/>
      </c>
      <c r="I399" s="14"/>
      <c r="J399" s="39" t="str">
        <f t="shared" si="129"/>
        <v/>
      </c>
      <c r="K399" s="14"/>
      <c r="M399" s="106" t="str">
        <f t="shared" si="130"/>
        <v/>
      </c>
      <c r="O399" s="127" t="str">
        <f t="shared" si="131"/>
        <v/>
      </c>
      <c r="AC399" s="305" t="str">
        <f t="shared" si="132"/>
        <v/>
      </c>
      <c r="AD399" s="307" t="str">
        <f t="shared" si="133"/>
        <v/>
      </c>
      <c r="AF399" s="314">
        <f t="shared" si="134"/>
        <v>0</v>
      </c>
      <c r="AG399" s="315">
        <f t="shared" si="127"/>
        <v>0</v>
      </c>
      <c r="AH399" s="315">
        <f t="shared" si="127"/>
        <v>0</v>
      </c>
      <c r="AI399" s="315">
        <f t="shared" si="127"/>
        <v>0</v>
      </c>
      <c r="AJ399" s="315">
        <f t="shared" si="127"/>
        <v>0</v>
      </c>
      <c r="AK399" s="315">
        <f t="shared" si="127"/>
        <v>0</v>
      </c>
      <c r="AL399" s="315">
        <f t="shared" si="127"/>
        <v>0</v>
      </c>
      <c r="AM399" s="315">
        <f t="shared" si="127"/>
        <v>0</v>
      </c>
      <c r="AN399" s="315">
        <f t="shared" si="127"/>
        <v>0</v>
      </c>
      <c r="AO399" s="315">
        <f t="shared" si="127"/>
        <v>0</v>
      </c>
      <c r="AP399" s="315">
        <f t="shared" si="127"/>
        <v>0</v>
      </c>
      <c r="AQ399" s="315">
        <f t="shared" si="127"/>
        <v>0</v>
      </c>
      <c r="AR399" s="315">
        <f t="shared" si="127"/>
        <v>0</v>
      </c>
      <c r="AS399" s="315">
        <f t="shared" si="127"/>
        <v>0</v>
      </c>
      <c r="AT399" s="315">
        <f t="shared" si="127"/>
        <v>0</v>
      </c>
      <c r="AU399" s="315">
        <f t="shared" si="127"/>
        <v>0</v>
      </c>
      <c r="AV399" s="315">
        <f t="shared" si="127"/>
        <v>0</v>
      </c>
      <c r="AW399" s="315">
        <f t="shared" si="126"/>
        <v>0</v>
      </c>
      <c r="AX399" s="315">
        <f t="shared" si="126"/>
        <v>0</v>
      </c>
      <c r="AY399" s="315">
        <f t="shared" si="126"/>
        <v>0</v>
      </c>
      <c r="AZ399" s="315">
        <f t="shared" si="126"/>
        <v>0</v>
      </c>
      <c r="BA399" s="315">
        <f t="shared" si="126"/>
        <v>0</v>
      </c>
      <c r="BB399" s="315">
        <f t="shared" si="126"/>
        <v>0</v>
      </c>
      <c r="BC399" s="316">
        <f t="shared" si="126"/>
        <v>0</v>
      </c>
      <c r="BE399" s="39" t="str">
        <f t="shared" si="135"/>
        <v/>
      </c>
      <c r="BF399" s="39" t="str">
        <f t="shared" si="136"/>
        <v/>
      </c>
      <c r="BG399" s="39" t="str">
        <f t="shared" si="137"/>
        <v/>
      </c>
      <c r="BH399" s="315"/>
      <c r="BI399" s="315"/>
      <c r="BJ399" s="315"/>
      <c r="BK399" s="315"/>
      <c r="BL399" s="315"/>
      <c r="BM399" s="315"/>
      <c r="BN399" s="315"/>
      <c r="BO399" s="315"/>
      <c r="BP399" s="315"/>
      <c r="BQ399" s="315"/>
      <c r="BR399" s="315"/>
      <c r="BS399" s="315"/>
      <c r="BT399" s="315"/>
      <c r="BU399" s="315"/>
      <c r="BV399" s="315"/>
      <c r="BW399" s="315"/>
      <c r="BX399" s="315"/>
      <c r="BY399" s="315"/>
      <c r="BZ399" s="315"/>
      <c r="CA399" s="315"/>
      <c r="CB399" s="315"/>
      <c r="CC399" s="315"/>
      <c r="CD399" s="7"/>
    </row>
    <row r="400" spans="1:82" x14ac:dyDescent="0.25">
      <c r="A400" s="14"/>
      <c r="B400" s="460"/>
      <c r="C400" s="461"/>
      <c r="D400" s="461"/>
      <c r="E400" s="462"/>
      <c r="F400" s="463"/>
      <c r="G400" s="14"/>
      <c r="H400" s="106" t="str">
        <f t="shared" si="128"/>
        <v/>
      </c>
      <c r="I400" s="14"/>
      <c r="J400" s="39" t="str">
        <f t="shared" si="129"/>
        <v/>
      </c>
      <c r="K400" s="14"/>
      <c r="M400" s="106" t="str">
        <f t="shared" si="130"/>
        <v/>
      </c>
      <c r="O400" s="127" t="str">
        <f t="shared" si="131"/>
        <v/>
      </c>
      <c r="AC400" s="305" t="str">
        <f t="shared" si="132"/>
        <v/>
      </c>
      <c r="AD400" s="307" t="str">
        <f t="shared" si="133"/>
        <v/>
      </c>
      <c r="AF400" s="314">
        <f t="shared" si="134"/>
        <v>0</v>
      </c>
      <c r="AG400" s="315">
        <f t="shared" si="127"/>
        <v>0</v>
      </c>
      <c r="AH400" s="315">
        <f t="shared" si="127"/>
        <v>0</v>
      </c>
      <c r="AI400" s="315">
        <f t="shared" si="127"/>
        <v>0</v>
      </c>
      <c r="AJ400" s="315">
        <f t="shared" si="127"/>
        <v>0</v>
      </c>
      <c r="AK400" s="315">
        <f t="shared" si="127"/>
        <v>0</v>
      </c>
      <c r="AL400" s="315">
        <f t="shared" si="127"/>
        <v>0</v>
      </c>
      <c r="AM400" s="315">
        <f t="shared" si="127"/>
        <v>0</v>
      </c>
      <c r="AN400" s="315">
        <f t="shared" si="127"/>
        <v>0</v>
      </c>
      <c r="AO400" s="315">
        <f t="shared" si="127"/>
        <v>0</v>
      </c>
      <c r="AP400" s="315">
        <f t="shared" si="127"/>
        <v>0</v>
      </c>
      <c r="AQ400" s="315">
        <f t="shared" si="127"/>
        <v>0</v>
      </c>
      <c r="AR400" s="315">
        <f t="shared" si="127"/>
        <v>0</v>
      </c>
      <c r="AS400" s="315">
        <f t="shared" si="127"/>
        <v>0</v>
      </c>
      <c r="AT400" s="315">
        <f t="shared" si="127"/>
        <v>0</v>
      </c>
      <c r="AU400" s="315">
        <f t="shared" si="127"/>
        <v>0</v>
      </c>
      <c r="AV400" s="315">
        <f t="shared" si="127"/>
        <v>0</v>
      </c>
      <c r="AW400" s="315">
        <f t="shared" si="126"/>
        <v>0</v>
      </c>
      <c r="AX400" s="315">
        <f t="shared" si="126"/>
        <v>0</v>
      </c>
      <c r="AY400" s="315">
        <f t="shared" si="126"/>
        <v>0</v>
      </c>
      <c r="AZ400" s="315">
        <f t="shared" si="126"/>
        <v>0</v>
      </c>
      <c r="BA400" s="315">
        <f t="shared" si="126"/>
        <v>0</v>
      </c>
      <c r="BB400" s="315">
        <f t="shared" si="126"/>
        <v>0</v>
      </c>
      <c r="BC400" s="316">
        <f t="shared" si="126"/>
        <v>0</v>
      </c>
      <c r="BE400" s="39" t="str">
        <f t="shared" si="135"/>
        <v/>
      </c>
      <c r="BF400" s="39" t="str">
        <f t="shared" si="136"/>
        <v/>
      </c>
      <c r="BG400" s="39" t="str">
        <f t="shared" si="137"/>
        <v/>
      </c>
      <c r="BH400" s="315"/>
      <c r="BI400" s="315"/>
      <c r="BJ400" s="315"/>
      <c r="BK400" s="315"/>
      <c r="BL400" s="315"/>
      <c r="BM400" s="315"/>
      <c r="BN400" s="315"/>
      <c r="BO400" s="315"/>
      <c r="BP400" s="315"/>
      <c r="BQ400" s="315"/>
      <c r="BR400" s="315"/>
      <c r="BS400" s="315"/>
      <c r="BT400" s="315"/>
      <c r="BU400" s="315"/>
      <c r="BV400" s="315"/>
      <c r="BW400" s="315"/>
      <c r="BX400" s="315"/>
      <c r="BY400" s="315"/>
      <c r="BZ400" s="315"/>
      <c r="CA400" s="315"/>
      <c r="CB400" s="315"/>
      <c r="CC400" s="315"/>
      <c r="CD400" s="7"/>
    </row>
    <row r="401" spans="1:82" x14ac:dyDescent="0.25">
      <c r="A401" s="14"/>
      <c r="B401" s="460"/>
      <c r="C401" s="461"/>
      <c r="D401" s="461"/>
      <c r="E401" s="462"/>
      <c r="F401" s="463"/>
      <c r="G401" s="14"/>
      <c r="H401" s="106" t="str">
        <f t="shared" si="128"/>
        <v/>
      </c>
      <c r="I401" s="14"/>
      <c r="J401" s="39" t="str">
        <f t="shared" si="129"/>
        <v/>
      </c>
      <c r="K401" s="14"/>
      <c r="M401" s="106" t="str">
        <f t="shared" si="130"/>
        <v/>
      </c>
      <c r="O401" s="127" t="str">
        <f t="shared" si="131"/>
        <v/>
      </c>
      <c r="AC401" s="305" t="str">
        <f t="shared" si="132"/>
        <v/>
      </c>
      <c r="AD401" s="307" t="str">
        <f t="shared" si="133"/>
        <v/>
      </c>
      <c r="AF401" s="314">
        <f t="shared" si="134"/>
        <v>0</v>
      </c>
      <c r="AG401" s="315">
        <f t="shared" si="127"/>
        <v>0</v>
      </c>
      <c r="AH401" s="315">
        <f t="shared" si="127"/>
        <v>0</v>
      </c>
      <c r="AI401" s="315">
        <f t="shared" si="127"/>
        <v>0</v>
      </c>
      <c r="AJ401" s="315">
        <f t="shared" si="127"/>
        <v>0</v>
      </c>
      <c r="AK401" s="315">
        <f t="shared" si="127"/>
        <v>0</v>
      </c>
      <c r="AL401" s="315">
        <f t="shared" si="127"/>
        <v>0</v>
      </c>
      <c r="AM401" s="315">
        <f t="shared" si="127"/>
        <v>0</v>
      </c>
      <c r="AN401" s="315">
        <f t="shared" si="127"/>
        <v>0</v>
      </c>
      <c r="AO401" s="315">
        <f t="shared" si="127"/>
        <v>0</v>
      </c>
      <c r="AP401" s="315">
        <f t="shared" si="127"/>
        <v>0</v>
      </c>
      <c r="AQ401" s="315">
        <f t="shared" si="127"/>
        <v>0</v>
      </c>
      <c r="AR401" s="315">
        <f t="shared" si="127"/>
        <v>0</v>
      </c>
      <c r="AS401" s="315">
        <f t="shared" si="127"/>
        <v>0</v>
      </c>
      <c r="AT401" s="315">
        <f t="shared" si="127"/>
        <v>0</v>
      </c>
      <c r="AU401" s="315">
        <f t="shared" si="127"/>
        <v>0</v>
      </c>
      <c r="AV401" s="315">
        <f t="shared" si="127"/>
        <v>0</v>
      </c>
      <c r="AW401" s="315">
        <f t="shared" si="126"/>
        <v>0</v>
      </c>
      <c r="AX401" s="315">
        <f t="shared" si="126"/>
        <v>0</v>
      </c>
      <c r="AY401" s="315">
        <f t="shared" si="126"/>
        <v>0</v>
      </c>
      <c r="AZ401" s="315">
        <f t="shared" si="126"/>
        <v>0</v>
      </c>
      <c r="BA401" s="315">
        <f t="shared" si="126"/>
        <v>0</v>
      </c>
      <c r="BB401" s="315">
        <f t="shared" si="126"/>
        <v>0</v>
      </c>
      <c r="BC401" s="316">
        <f t="shared" si="126"/>
        <v>0</v>
      </c>
      <c r="BE401" s="39" t="str">
        <f t="shared" si="135"/>
        <v/>
      </c>
      <c r="BF401" s="39" t="str">
        <f t="shared" si="136"/>
        <v/>
      </c>
      <c r="BG401" s="39" t="str">
        <f t="shared" si="137"/>
        <v/>
      </c>
      <c r="BH401" s="315"/>
      <c r="BI401" s="315"/>
      <c r="BJ401" s="315"/>
      <c r="BK401" s="315"/>
      <c r="BL401" s="315"/>
      <c r="BM401" s="315"/>
      <c r="BN401" s="315"/>
      <c r="BO401" s="315"/>
      <c r="BP401" s="315"/>
      <c r="BQ401" s="315"/>
      <c r="BR401" s="315"/>
      <c r="BS401" s="315"/>
      <c r="BT401" s="315"/>
      <c r="BU401" s="315"/>
      <c r="BV401" s="315"/>
      <c r="BW401" s="315"/>
      <c r="BX401" s="315"/>
      <c r="BY401" s="315"/>
      <c r="BZ401" s="315"/>
      <c r="CA401" s="315"/>
      <c r="CB401" s="315"/>
      <c r="CC401" s="315"/>
      <c r="CD401" s="7"/>
    </row>
    <row r="402" spans="1:82" x14ac:dyDescent="0.25">
      <c r="A402" s="14"/>
      <c r="B402" s="460"/>
      <c r="C402" s="461"/>
      <c r="D402" s="461"/>
      <c r="E402" s="462"/>
      <c r="F402" s="463"/>
      <c r="G402" s="14"/>
      <c r="H402" s="106" t="str">
        <f t="shared" si="128"/>
        <v/>
      </c>
      <c r="I402" s="14"/>
      <c r="J402" s="39" t="str">
        <f t="shared" si="129"/>
        <v/>
      </c>
      <c r="K402" s="14"/>
      <c r="M402" s="106" t="str">
        <f t="shared" si="130"/>
        <v/>
      </c>
      <c r="O402" s="127" t="str">
        <f t="shared" si="131"/>
        <v/>
      </c>
      <c r="AC402" s="305" t="str">
        <f t="shared" si="132"/>
        <v/>
      </c>
      <c r="AD402" s="307" t="str">
        <f t="shared" si="133"/>
        <v/>
      </c>
      <c r="AF402" s="314">
        <f t="shared" si="134"/>
        <v>0</v>
      </c>
      <c r="AG402" s="315">
        <f t="shared" si="127"/>
        <v>0</v>
      </c>
      <c r="AH402" s="315">
        <f t="shared" si="127"/>
        <v>0</v>
      </c>
      <c r="AI402" s="315">
        <f t="shared" si="127"/>
        <v>0</v>
      </c>
      <c r="AJ402" s="315">
        <f t="shared" si="127"/>
        <v>0</v>
      </c>
      <c r="AK402" s="315">
        <f t="shared" si="127"/>
        <v>0</v>
      </c>
      <c r="AL402" s="315">
        <f t="shared" si="127"/>
        <v>0</v>
      </c>
      <c r="AM402" s="315">
        <f t="shared" si="127"/>
        <v>0</v>
      </c>
      <c r="AN402" s="315">
        <f t="shared" si="127"/>
        <v>0</v>
      </c>
      <c r="AO402" s="315">
        <f t="shared" si="127"/>
        <v>0</v>
      </c>
      <c r="AP402" s="315">
        <f t="shared" si="127"/>
        <v>0</v>
      </c>
      <c r="AQ402" s="315">
        <f t="shared" si="127"/>
        <v>0</v>
      </c>
      <c r="AR402" s="315">
        <f t="shared" si="127"/>
        <v>0</v>
      </c>
      <c r="AS402" s="315">
        <f t="shared" si="127"/>
        <v>0</v>
      </c>
      <c r="AT402" s="315">
        <f t="shared" si="127"/>
        <v>0</v>
      </c>
      <c r="AU402" s="315">
        <f t="shared" si="127"/>
        <v>0</v>
      </c>
      <c r="AV402" s="315">
        <f t="shared" si="127"/>
        <v>0</v>
      </c>
      <c r="AW402" s="315">
        <f t="shared" si="126"/>
        <v>0</v>
      </c>
      <c r="AX402" s="315">
        <f t="shared" si="126"/>
        <v>0</v>
      </c>
      <c r="AY402" s="315">
        <f t="shared" si="126"/>
        <v>0</v>
      </c>
      <c r="AZ402" s="315">
        <f t="shared" si="126"/>
        <v>0</v>
      </c>
      <c r="BA402" s="315">
        <f t="shared" si="126"/>
        <v>0</v>
      </c>
      <c r="BB402" s="315">
        <f t="shared" si="126"/>
        <v>0</v>
      </c>
      <c r="BC402" s="316">
        <f t="shared" si="126"/>
        <v>0</v>
      </c>
      <c r="BE402" s="39" t="str">
        <f t="shared" si="135"/>
        <v/>
      </c>
      <c r="BF402" s="39" t="str">
        <f t="shared" si="136"/>
        <v/>
      </c>
      <c r="BG402" s="39" t="str">
        <f t="shared" si="137"/>
        <v/>
      </c>
      <c r="BH402" s="315"/>
      <c r="BI402" s="315"/>
      <c r="BJ402" s="315"/>
      <c r="BK402" s="315"/>
      <c r="BL402" s="315"/>
      <c r="BM402" s="315"/>
      <c r="BN402" s="315"/>
      <c r="BO402" s="315"/>
      <c r="BP402" s="315"/>
      <c r="BQ402" s="315"/>
      <c r="BR402" s="315"/>
      <c r="BS402" s="315"/>
      <c r="BT402" s="315"/>
      <c r="BU402" s="315"/>
      <c r="BV402" s="315"/>
      <c r="BW402" s="315"/>
      <c r="BX402" s="315"/>
      <c r="BY402" s="315"/>
      <c r="BZ402" s="315"/>
      <c r="CA402" s="315"/>
      <c r="CB402" s="315"/>
      <c r="CC402" s="315"/>
      <c r="CD402" s="7"/>
    </row>
    <row r="403" spans="1:82" x14ac:dyDescent="0.25">
      <c r="A403" s="14"/>
      <c r="B403" s="460"/>
      <c r="C403" s="461"/>
      <c r="D403" s="461"/>
      <c r="E403" s="462"/>
      <c r="F403" s="463"/>
      <c r="G403" s="14"/>
      <c r="H403" s="106" t="str">
        <f t="shared" si="128"/>
        <v/>
      </c>
      <c r="I403" s="14"/>
      <c r="J403" s="39" t="str">
        <f t="shared" si="129"/>
        <v/>
      </c>
      <c r="K403" s="14"/>
      <c r="M403" s="106" t="str">
        <f t="shared" si="130"/>
        <v/>
      </c>
      <c r="O403" s="127" t="str">
        <f t="shared" si="131"/>
        <v/>
      </c>
      <c r="AC403" s="305" t="str">
        <f t="shared" si="132"/>
        <v/>
      </c>
      <c r="AD403" s="307" t="str">
        <f t="shared" si="133"/>
        <v/>
      </c>
      <c r="AF403" s="314">
        <f t="shared" si="134"/>
        <v>0</v>
      </c>
      <c r="AG403" s="315">
        <f t="shared" si="127"/>
        <v>0</v>
      </c>
      <c r="AH403" s="315">
        <f t="shared" si="127"/>
        <v>0</v>
      </c>
      <c r="AI403" s="315">
        <f t="shared" si="127"/>
        <v>0</v>
      </c>
      <c r="AJ403" s="315">
        <f t="shared" si="127"/>
        <v>0</v>
      </c>
      <c r="AK403" s="315">
        <f t="shared" si="127"/>
        <v>0</v>
      </c>
      <c r="AL403" s="315">
        <f t="shared" si="127"/>
        <v>0</v>
      </c>
      <c r="AM403" s="315">
        <f t="shared" si="127"/>
        <v>0</v>
      </c>
      <c r="AN403" s="315">
        <f t="shared" si="127"/>
        <v>0</v>
      </c>
      <c r="AO403" s="315">
        <f t="shared" si="127"/>
        <v>0</v>
      </c>
      <c r="AP403" s="315">
        <f t="shared" si="127"/>
        <v>0</v>
      </c>
      <c r="AQ403" s="315">
        <f t="shared" si="127"/>
        <v>0</v>
      </c>
      <c r="AR403" s="315">
        <f t="shared" si="127"/>
        <v>0</v>
      </c>
      <c r="AS403" s="315">
        <f t="shared" si="127"/>
        <v>0</v>
      </c>
      <c r="AT403" s="315">
        <f t="shared" si="127"/>
        <v>0</v>
      </c>
      <c r="AU403" s="315">
        <f t="shared" si="127"/>
        <v>0</v>
      </c>
      <c r="AV403" s="315">
        <f t="shared" si="127"/>
        <v>0</v>
      </c>
      <c r="AW403" s="315">
        <f t="shared" si="126"/>
        <v>0</v>
      </c>
      <c r="AX403" s="315">
        <f t="shared" si="126"/>
        <v>0</v>
      </c>
      <c r="AY403" s="315">
        <f t="shared" si="126"/>
        <v>0</v>
      </c>
      <c r="AZ403" s="315">
        <f t="shared" si="126"/>
        <v>0</v>
      </c>
      <c r="BA403" s="315">
        <f t="shared" si="126"/>
        <v>0</v>
      </c>
      <c r="BB403" s="315">
        <f t="shared" si="126"/>
        <v>0</v>
      </c>
      <c r="BC403" s="316">
        <f t="shared" si="126"/>
        <v>0</v>
      </c>
      <c r="BE403" s="39" t="str">
        <f t="shared" si="135"/>
        <v/>
      </c>
      <c r="BF403" s="39" t="str">
        <f t="shared" si="136"/>
        <v/>
      </c>
      <c r="BG403" s="39" t="str">
        <f t="shared" si="137"/>
        <v/>
      </c>
      <c r="BH403" s="315"/>
      <c r="BI403" s="315"/>
      <c r="BJ403" s="315"/>
      <c r="BK403" s="315"/>
      <c r="BL403" s="315"/>
      <c r="BM403" s="315"/>
      <c r="BN403" s="315"/>
      <c r="BO403" s="315"/>
      <c r="BP403" s="315"/>
      <c r="BQ403" s="315"/>
      <c r="BR403" s="315"/>
      <c r="BS403" s="315"/>
      <c r="BT403" s="315"/>
      <c r="BU403" s="315"/>
      <c r="BV403" s="315"/>
      <c r="BW403" s="315"/>
      <c r="BX403" s="315"/>
      <c r="BY403" s="315"/>
      <c r="BZ403" s="315"/>
      <c r="CA403" s="315"/>
      <c r="CB403" s="315"/>
      <c r="CC403" s="315"/>
      <c r="CD403" s="7"/>
    </row>
    <row r="404" spans="1:82" x14ac:dyDescent="0.25">
      <c r="A404" s="14"/>
      <c r="B404" s="460"/>
      <c r="C404" s="461"/>
      <c r="D404" s="461"/>
      <c r="E404" s="462"/>
      <c r="F404" s="463"/>
      <c r="G404" s="14"/>
      <c r="H404" s="106" t="str">
        <f t="shared" si="128"/>
        <v/>
      </c>
      <c r="I404" s="14"/>
      <c r="J404" s="39" t="str">
        <f t="shared" si="129"/>
        <v/>
      </c>
      <c r="K404" s="14"/>
      <c r="M404" s="106" t="str">
        <f t="shared" si="130"/>
        <v/>
      </c>
      <c r="O404" s="127" t="str">
        <f t="shared" si="131"/>
        <v/>
      </c>
      <c r="AC404" s="305" t="str">
        <f t="shared" si="132"/>
        <v/>
      </c>
      <c r="AD404" s="307" t="str">
        <f t="shared" si="133"/>
        <v/>
      </c>
      <c r="AF404" s="314">
        <f t="shared" si="134"/>
        <v>0</v>
      </c>
      <c r="AG404" s="315">
        <f t="shared" si="127"/>
        <v>0</v>
      </c>
      <c r="AH404" s="315">
        <f t="shared" si="127"/>
        <v>0</v>
      </c>
      <c r="AI404" s="315">
        <f t="shared" si="127"/>
        <v>0</v>
      </c>
      <c r="AJ404" s="315">
        <f t="shared" si="127"/>
        <v>0</v>
      </c>
      <c r="AK404" s="315">
        <f t="shared" si="127"/>
        <v>0</v>
      </c>
      <c r="AL404" s="315">
        <f t="shared" si="127"/>
        <v>0</v>
      </c>
      <c r="AM404" s="315">
        <f t="shared" si="127"/>
        <v>0</v>
      </c>
      <c r="AN404" s="315">
        <f t="shared" si="127"/>
        <v>0</v>
      </c>
      <c r="AO404" s="315">
        <f t="shared" si="127"/>
        <v>0</v>
      </c>
      <c r="AP404" s="315">
        <f t="shared" si="127"/>
        <v>0</v>
      </c>
      <c r="AQ404" s="315">
        <f t="shared" si="127"/>
        <v>0</v>
      </c>
      <c r="AR404" s="315">
        <f t="shared" si="127"/>
        <v>0</v>
      </c>
      <c r="AS404" s="315">
        <f t="shared" si="127"/>
        <v>0</v>
      </c>
      <c r="AT404" s="315">
        <f t="shared" si="127"/>
        <v>0</v>
      </c>
      <c r="AU404" s="315">
        <f t="shared" si="127"/>
        <v>0</v>
      </c>
      <c r="AV404" s="315">
        <f t="shared" si="127"/>
        <v>0</v>
      </c>
      <c r="AW404" s="315">
        <f t="shared" si="126"/>
        <v>0</v>
      </c>
      <c r="AX404" s="315">
        <f t="shared" si="126"/>
        <v>0</v>
      </c>
      <c r="AY404" s="315">
        <f t="shared" si="126"/>
        <v>0</v>
      </c>
      <c r="AZ404" s="315">
        <f t="shared" si="126"/>
        <v>0</v>
      </c>
      <c r="BA404" s="315">
        <f t="shared" si="126"/>
        <v>0</v>
      </c>
      <c r="BB404" s="315">
        <f t="shared" si="126"/>
        <v>0</v>
      </c>
      <c r="BC404" s="316">
        <f t="shared" si="126"/>
        <v>0</v>
      </c>
      <c r="BE404" s="39" t="str">
        <f t="shared" si="135"/>
        <v/>
      </c>
      <c r="BF404" s="39" t="str">
        <f t="shared" si="136"/>
        <v/>
      </c>
      <c r="BG404" s="39" t="str">
        <f t="shared" si="137"/>
        <v/>
      </c>
      <c r="BH404" s="315"/>
      <c r="BI404" s="315"/>
      <c r="BJ404" s="315"/>
      <c r="BK404" s="315"/>
      <c r="BL404" s="315"/>
      <c r="BM404" s="315"/>
      <c r="BN404" s="315"/>
      <c r="BO404" s="315"/>
      <c r="BP404" s="315"/>
      <c r="BQ404" s="315"/>
      <c r="BR404" s="315"/>
      <c r="BS404" s="315"/>
      <c r="BT404" s="315"/>
      <c r="BU404" s="315"/>
      <c r="BV404" s="315"/>
      <c r="BW404" s="315"/>
      <c r="BX404" s="315"/>
      <c r="BY404" s="315"/>
      <c r="BZ404" s="315"/>
      <c r="CA404" s="315"/>
      <c r="CB404" s="315"/>
      <c r="CC404" s="315"/>
      <c r="CD404" s="7"/>
    </row>
    <row r="405" spans="1:82" x14ac:dyDescent="0.25">
      <c r="A405" s="14"/>
      <c r="B405" s="460"/>
      <c r="C405" s="461"/>
      <c r="D405" s="461"/>
      <c r="E405" s="462"/>
      <c r="F405" s="463"/>
      <c r="G405" s="14"/>
      <c r="H405" s="106" t="str">
        <f t="shared" si="128"/>
        <v/>
      </c>
      <c r="I405" s="14"/>
      <c r="J405" s="39" t="str">
        <f t="shared" si="129"/>
        <v/>
      </c>
      <c r="K405" s="14"/>
      <c r="M405" s="106" t="str">
        <f t="shared" si="130"/>
        <v/>
      </c>
      <c r="O405" s="127" t="str">
        <f t="shared" si="131"/>
        <v/>
      </c>
      <c r="AC405" s="305" t="str">
        <f t="shared" si="132"/>
        <v/>
      </c>
      <c r="AD405" s="307" t="str">
        <f t="shared" si="133"/>
        <v/>
      </c>
      <c r="AF405" s="314">
        <f t="shared" si="134"/>
        <v>0</v>
      </c>
      <c r="AG405" s="315">
        <f t="shared" si="127"/>
        <v>0</v>
      </c>
      <c r="AH405" s="315">
        <f t="shared" si="127"/>
        <v>0</v>
      </c>
      <c r="AI405" s="315">
        <f t="shared" si="127"/>
        <v>0</v>
      </c>
      <c r="AJ405" s="315">
        <f t="shared" si="127"/>
        <v>0</v>
      </c>
      <c r="AK405" s="315">
        <f t="shared" si="127"/>
        <v>0</v>
      </c>
      <c r="AL405" s="315">
        <f t="shared" si="127"/>
        <v>0</v>
      </c>
      <c r="AM405" s="315">
        <f t="shared" si="127"/>
        <v>0</v>
      </c>
      <c r="AN405" s="315">
        <f t="shared" si="127"/>
        <v>0</v>
      </c>
      <c r="AO405" s="315">
        <f t="shared" si="127"/>
        <v>0</v>
      </c>
      <c r="AP405" s="315">
        <f t="shared" si="127"/>
        <v>0</v>
      </c>
      <c r="AQ405" s="315">
        <f t="shared" si="127"/>
        <v>0</v>
      </c>
      <c r="AR405" s="315">
        <f t="shared" si="127"/>
        <v>0</v>
      </c>
      <c r="AS405" s="315">
        <f t="shared" si="127"/>
        <v>0</v>
      </c>
      <c r="AT405" s="315">
        <f t="shared" si="127"/>
        <v>0</v>
      </c>
      <c r="AU405" s="315">
        <f t="shared" si="127"/>
        <v>0</v>
      </c>
      <c r="AV405" s="315">
        <f t="shared" si="127"/>
        <v>0</v>
      </c>
      <c r="AW405" s="315">
        <f t="shared" si="126"/>
        <v>0</v>
      </c>
      <c r="AX405" s="315">
        <f t="shared" si="126"/>
        <v>0</v>
      </c>
      <c r="AY405" s="315">
        <f t="shared" si="126"/>
        <v>0</v>
      </c>
      <c r="AZ405" s="315">
        <f t="shared" si="126"/>
        <v>0</v>
      </c>
      <c r="BA405" s="315">
        <f t="shared" si="126"/>
        <v>0</v>
      </c>
      <c r="BB405" s="315">
        <f t="shared" si="126"/>
        <v>0</v>
      </c>
      <c r="BC405" s="316">
        <f t="shared" si="126"/>
        <v>0</v>
      </c>
      <c r="BE405" s="39" t="str">
        <f t="shared" si="135"/>
        <v/>
      </c>
      <c r="BF405" s="39" t="str">
        <f t="shared" si="136"/>
        <v/>
      </c>
      <c r="BG405" s="39" t="str">
        <f t="shared" si="137"/>
        <v/>
      </c>
      <c r="BH405" s="315"/>
      <c r="BI405" s="315"/>
      <c r="BJ405" s="315"/>
      <c r="BK405" s="315"/>
      <c r="BL405" s="315"/>
      <c r="BM405" s="315"/>
      <c r="BN405" s="315"/>
      <c r="BO405" s="315"/>
      <c r="BP405" s="315"/>
      <c r="BQ405" s="315"/>
      <c r="BR405" s="315"/>
      <c r="BS405" s="315"/>
      <c r="BT405" s="315"/>
      <c r="BU405" s="315"/>
      <c r="BV405" s="315"/>
      <c r="BW405" s="315"/>
      <c r="BX405" s="315"/>
      <c r="BY405" s="315"/>
      <c r="BZ405" s="315"/>
      <c r="CA405" s="315"/>
      <c r="CB405" s="315"/>
      <c r="CC405" s="315"/>
      <c r="CD405" s="7"/>
    </row>
    <row r="406" spans="1:82" x14ac:dyDescent="0.25">
      <c r="A406" s="14"/>
      <c r="B406" s="460"/>
      <c r="C406" s="461"/>
      <c r="D406" s="461"/>
      <c r="E406" s="462"/>
      <c r="F406" s="463"/>
      <c r="G406" s="14"/>
      <c r="H406" s="106" t="str">
        <f t="shared" si="128"/>
        <v/>
      </c>
      <c r="I406" s="14"/>
      <c r="J406" s="39" t="str">
        <f t="shared" si="129"/>
        <v/>
      </c>
      <c r="K406" s="14"/>
      <c r="M406" s="106" t="str">
        <f t="shared" si="130"/>
        <v/>
      </c>
      <c r="O406" s="127" t="str">
        <f t="shared" si="131"/>
        <v/>
      </c>
      <c r="AC406" s="305" t="str">
        <f t="shared" si="132"/>
        <v/>
      </c>
      <c r="AD406" s="307" t="str">
        <f t="shared" si="133"/>
        <v/>
      </c>
      <c r="AF406" s="314">
        <f t="shared" si="134"/>
        <v>0</v>
      </c>
      <c r="AG406" s="315">
        <f t="shared" si="127"/>
        <v>0</v>
      </c>
      <c r="AH406" s="315">
        <f t="shared" si="127"/>
        <v>0</v>
      </c>
      <c r="AI406" s="315">
        <f t="shared" si="127"/>
        <v>0</v>
      </c>
      <c r="AJ406" s="315">
        <f t="shared" si="127"/>
        <v>0</v>
      </c>
      <c r="AK406" s="315">
        <f t="shared" si="127"/>
        <v>0</v>
      </c>
      <c r="AL406" s="315">
        <f t="shared" si="127"/>
        <v>0</v>
      </c>
      <c r="AM406" s="315">
        <f t="shared" si="127"/>
        <v>0</v>
      </c>
      <c r="AN406" s="315">
        <f t="shared" si="127"/>
        <v>0</v>
      </c>
      <c r="AO406" s="315">
        <f t="shared" si="127"/>
        <v>0</v>
      </c>
      <c r="AP406" s="315">
        <f t="shared" si="127"/>
        <v>0</v>
      </c>
      <c r="AQ406" s="315">
        <f t="shared" si="127"/>
        <v>0</v>
      </c>
      <c r="AR406" s="315">
        <f t="shared" si="127"/>
        <v>0</v>
      </c>
      <c r="AS406" s="315">
        <f t="shared" si="127"/>
        <v>0</v>
      </c>
      <c r="AT406" s="315">
        <f t="shared" si="127"/>
        <v>0</v>
      </c>
      <c r="AU406" s="315">
        <f t="shared" si="127"/>
        <v>0</v>
      </c>
      <c r="AV406" s="315">
        <f t="shared" si="127"/>
        <v>0</v>
      </c>
      <c r="AW406" s="315">
        <f t="shared" si="126"/>
        <v>0</v>
      </c>
      <c r="AX406" s="315">
        <f t="shared" si="126"/>
        <v>0</v>
      </c>
      <c r="AY406" s="315">
        <f t="shared" si="126"/>
        <v>0</v>
      </c>
      <c r="AZ406" s="315">
        <f t="shared" si="126"/>
        <v>0</v>
      </c>
      <c r="BA406" s="315">
        <f t="shared" si="126"/>
        <v>0</v>
      </c>
      <c r="BB406" s="315">
        <f t="shared" si="126"/>
        <v>0</v>
      </c>
      <c r="BC406" s="316">
        <f t="shared" si="126"/>
        <v>0</v>
      </c>
      <c r="BE406" s="39" t="str">
        <f t="shared" si="135"/>
        <v/>
      </c>
      <c r="BF406" s="39" t="str">
        <f t="shared" si="136"/>
        <v/>
      </c>
      <c r="BG406" s="39" t="str">
        <f t="shared" si="137"/>
        <v/>
      </c>
      <c r="BH406" s="315"/>
      <c r="BI406" s="315"/>
      <c r="BJ406" s="315"/>
      <c r="BK406" s="315"/>
      <c r="BL406" s="315"/>
      <c r="BM406" s="315"/>
      <c r="BN406" s="315"/>
      <c r="BO406" s="315"/>
      <c r="BP406" s="315"/>
      <c r="BQ406" s="315"/>
      <c r="BR406" s="315"/>
      <c r="BS406" s="315"/>
      <c r="BT406" s="315"/>
      <c r="BU406" s="315"/>
      <c r="BV406" s="315"/>
      <c r="BW406" s="315"/>
      <c r="BX406" s="315"/>
      <c r="BY406" s="315"/>
      <c r="BZ406" s="315"/>
      <c r="CA406" s="315"/>
      <c r="CB406" s="315"/>
      <c r="CC406" s="315"/>
      <c r="CD406" s="7"/>
    </row>
    <row r="407" spans="1:82" x14ac:dyDescent="0.25">
      <c r="A407" s="14"/>
      <c r="B407" s="460"/>
      <c r="C407" s="461"/>
      <c r="D407" s="461"/>
      <c r="E407" s="462"/>
      <c r="F407" s="463"/>
      <c r="G407" s="14"/>
      <c r="H407" s="106" t="str">
        <f t="shared" si="128"/>
        <v/>
      </c>
      <c r="I407" s="14"/>
      <c r="J407" s="39" t="str">
        <f t="shared" si="129"/>
        <v/>
      </c>
      <c r="K407" s="14"/>
      <c r="M407" s="106" t="str">
        <f t="shared" si="130"/>
        <v/>
      </c>
      <c r="O407" s="127" t="str">
        <f t="shared" si="131"/>
        <v/>
      </c>
      <c r="AC407" s="305" t="str">
        <f t="shared" si="132"/>
        <v/>
      </c>
      <c r="AD407" s="307" t="str">
        <f t="shared" si="133"/>
        <v/>
      </c>
      <c r="AF407" s="314">
        <f t="shared" si="134"/>
        <v>0</v>
      </c>
      <c r="AG407" s="315">
        <f t="shared" si="127"/>
        <v>0</v>
      </c>
      <c r="AH407" s="315">
        <f t="shared" si="127"/>
        <v>0</v>
      </c>
      <c r="AI407" s="315">
        <f t="shared" si="127"/>
        <v>0</v>
      </c>
      <c r="AJ407" s="315">
        <f t="shared" si="127"/>
        <v>0</v>
      </c>
      <c r="AK407" s="315">
        <f t="shared" si="127"/>
        <v>0</v>
      </c>
      <c r="AL407" s="315">
        <f t="shared" si="127"/>
        <v>0</v>
      </c>
      <c r="AM407" s="315">
        <f t="shared" si="127"/>
        <v>0</v>
      </c>
      <c r="AN407" s="315">
        <f t="shared" si="127"/>
        <v>0</v>
      </c>
      <c r="AO407" s="315">
        <f t="shared" si="127"/>
        <v>0</v>
      </c>
      <c r="AP407" s="315">
        <f t="shared" si="127"/>
        <v>0</v>
      </c>
      <c r="AQ407" s="315">
        <f t="shared" si="127"/>
        <v>0</v>
      </c>
      <c r="AR407" s="315">
        <f t="shared" si="127"/>
        <v>0</v>
      </c>
      <c r="AS407" s="315">
        <f t="shared" si="127"/>
        <v>0</v>
      </c>
      <c r="AT407" s="315">
        <f t="shared" si="127"/>
        <v>0</v>
      </c>
      <c r="AU407" s="315">
        <f t="shared" si="127"/>
        <v>0</v>
      </c>
      <c r="AV407" s="315">
        <f t="shared" si="127"/>
        <v>0</v>
      </c>
      <c r="AW407" s="315">
        <f t="shared" si="126"/>
        <v>0</v>
      </c>
      <c r="AX407" s="315">
        <f t="shared" si="126"/>
        <v>0</v>
      </c>
      <c r="AY407" s="315">
        <f t="shared" si="126"/>
        <v>0</v>
      </c>
      <c r="AZ407" s="315">
        <f t="shared" si="126"/>
        <v>0</v>
      </c>
      <c r="BA407" s="315">
        <f t="shared" si="126"/>
        <v>0</v>
      </c>
      <c r="BB407" s="315">
        <f t="shared" si="126"/>
        <v>0</v>
      </c>
      <c r="BC407" s="316">
        <f t="shared" si="126"/>
        <v>0</v>
      </c>
      <c r="BE407" s="39" t="str">
        <f t="shared" si="135"/>
        <v/>
      </c>
      <c r="BF407" s="39" t="str">
        <f t="shared" si="136"/>
        <v/>
      </c>
      <c r="BG407" s="39" t="str">
        <f t="shared" si="137"/>
        <v/>
      </c>
      <c r="BH407" s="315"/>
      <c r="BI407" s="315"/>
      <c r="BJ407" s="315"/>
      <c r="BK407" s="315"/>
      <c r="BL407" s="315"/>
      <c r="BM407" s="315"/>
      <c r="BN407" s="315"/>
      <c r="BO407" s="315"/>
      <c r="BP407" s="315"/>
      <c r="BQ407" s="315"/>
      <c r="BR407" s="315"/>
      <c r="BS407" s="315"/>
      <c r="BT407" s="315"/>
      <c r="BU407" s="315"/>
      <c r="BV407" s="315"/>
      <c r="BW407" s="315"/>
      <c r="BX407" s="315"/>
      <c r="BY407" s="315"/>
      <c r="BZ407" s="315"/>
      <c r="CA407" s="315"/>
      <c r="CB407" s="315"/>
      <c r="CC407" s="315"/>
      <c r="CD407" s="7"/>
    </row>
    <row r="408" spans="1:82" x14ac:dyDescent="0.25">
      <c r="A408" s="14"/>
      <c r="B408" s="460"/>
      <c r="C408" s="461"/>
      <c r="D408" s="461"/>
      <c r="E408" s="462"/>
      <c r="F408" s="463"/>
      <c r="G408" s="14"/>
      <c r="H408" s="106" t="str">
        <f t="shared" si="128"/>
        <v/>
      </c>
      <c r="I408" s="14"/>
      <c r="J408" s="39" t="str">
        <f t="shared" si="129"/>
        <v/>
      </c>
      <c r="K408" s="14"/>
      <c r="M408" s="106" t="str">
        <f t="shared" si="130"/>
        <v/>
      </c>
      <c r="O408" s="127" t="str">
        <f t="shared" si="131"/>
        <v/>
      </c>
      <c r="AC408" s="305" t="str">
        <f t="shared" si="132"/>
        <v/>
      </c>
      <c r="AD408" s="307" t="str">
        <f t="shared" si="133"/>
        <v/>
      </c>
      <c r="AF408" s="314">
        <f t="shared" si="134"/>
        <v>0</v>
      </c>
      <c r="AG408" s="315">
        <f t="shared" si="127"/>
        <v>0</v>
      </c>
      <c r="AH408" s="315">
        <f t="shared" si="127"/>
        <v>0</v>
      </c>
      <c r="AI408" s="315">
        <f t="shared" si="127"/>
        <v>0</v>
      </c>
      <c r="AJ408" s="315">
        <f t="shared" si="127"/>
        <v>0</v>
      </c>
      <c r="AK408" s="315">
        <f t="shared" si="127"/>
        <v>0</v>
      </c>
      <c r="AL408" s="315">
        <f t="shared" si="127"/>
        <v>0</v>
      </c>
      <c r="AM408" s="315">
        <f t="shared" si="127"/>
        <v>0</v>
      </c>
      <c r="AN408" s="315">
        <f t="shared" si="127"/>
        <v>0</v>
      </c>
      <c r="AO408" s="315">
        <f t="shared" si="127"/>
        <v>0</v>
      </c>
      <c r="AP408" s="315">
        <f t="shared" si="127"/>
        <v>0</v>
      </c>
      <c r="AQ408" s="315">
        <f t="shared" si="127"/>
        <v>0</v>
      </c>
      <c r="AR408" s="315">
        <f t="shared" si="127"/>
        <v>0</v>
      </c>
      <c r="AS408" s="315">
        <f t="shared" si="127"/>
        <v>0</v>
      </c>
      <c r="AT408" s="315">
        <f t="shared" si="127"/>
        <v>0</v>
      </c>
      <c r="AU408" s="315">
        <f t="shared" si="127"/>
        <v>0</v>
      </c>
      <c r="AV408" s="315">
        <f t="shared" ref="AV408:BC423" si="138">IF(AND(AV$9&gt;=$AC408, AV$10&lt;=$AD408), IF($F408=$M$3, $AD$5, IF($J408="", $AD$4, $J408)), 0)</f>
        <v>0</v>
      </c>
      <c r="AW408" s="315">
        <f t="shared" si="138"/>
        <v>0</v>
      </c>
      <c r="AX408" s="315">
        <f t="shared" si="138"/>
        <v>0</v>
      </c>
      <c r="AY408" s="315">
        <f t="shared" si="138"/>
        <v>0</v>
      </c>
      <c r="AZ408" s="315">
        <f t="shared" si="138"/>
        <v>0</v>
      </c>
      <c r="BA408" s="315">
        <f t="shared" si="138"/>
        <v>0</v>
      </c>
      <c r="BB408" s="315">
        <f t="shared" si="138"/>
        <v>0</v>
      </c>
      <c r="BC408" s="316">
        <f t="shared" si="138"/>
        <v>0</v>
      </c>
      <c r="BE408" s="39" t="str">
        <f t="shared" si="135"/>
        <v/>
      </c>
      <c r="BF408" s="39" t="str">
        <f t="shared" si="136"/>
        <v/>
      </c>
      <c r="BG408" s="39" t="str">
        <f t="shared" si="137"/>
        <v/>
      </c>
      <c r="BH408" s="315"/>
      <c r="BI408" s="315"/>
      <c r="BJ408" s="315"/>
      <c r="BK408" s="315"/>
      <c r="BL408" s="315"/>
      <c r="BM408" s="315"/>
      <c r="BN408" s="315"/>
      <c r="BO408" s="315"/>
      <c r="BP408" s="315"/>
      <c r="BQ408" s="315"/>
      <c r="BR408" s="315"/>
      <c r="BS408" s="315"/>
      <c r="BT408" s="315"/>
      <c r="BU408" s="315"/>
      <c r="BV408" s="315"/>
      <c r="BW408" s="315"/>
      <c r="BX408" s="315"/>
      <c r="BY408" s="315"/>
      <c r="BZ408" s="315"/>
      <c r="CA408" s="315"/>
      <c r="CB408" s="315"/>
      <c r="CC408" s="315"/>
      <c r="CD408" s="7"/>
    </row>
    <row r="409" spans="1:82" x14ac:dyDescent="0.25">
      <c r="A409" s="14"/>
      <c r="B409" s="460"/>
      <c r="C409" s="461"/>
      <c r="D409" s="461"/>
      <c r="E409" s="462"/>
      <c r="F409" s="463"/>
      <c r="G409" s="14"/>
      <c r="H409" s="106" t="str">
        <f t="shared" si="128"/>
        <v/>
      </c>
      <c r="I409" s="14"/>
      <c r="J409" s="39" t="str">
        <f t="shared" si="129"/>
        <v/>
      </c>
      <c r="K409" s="14"/>
      <c r="M409" s="106" t="str">
        <f t="shared" si="130"/>
        <v/>
      </c>
      <c r="O409" s="127" t="str">
        <f t="shared" si="131"/>
        <v/>
      </c>
      <c r="AC409" s="305" t="str">
        <f t="shared" si="132"/>
        <v/>
      </c>
      <c r="AD409" s="307" t="str">
        <f t="shared" si="133"/>
        <v/>
      </c>
      <c r="AF409" s="314">
        <f t="shared" si="134"/>
        <v>0</v>
      </c>
      <c r="AG409" s="315">
        <f t="shared" si="134"/>
        <v>0</v>
      </c>
      <c r="AH409" s="315">
        <f t="shared" si="134"/>
        <v>0</v>
      </c>
      <c r="AI409" s="315">
        <f t="shared" si="134"/>
        <v>0</v>
      </c>
      <c r="AJ409" s="315">
        <f t="shared" si="134"/>
        <v>0</v>
      </c>
      <c r="AK409" s="315">
        <f t="shared" si="134"/>
        <v>0</v>
      </c>
      <c r="AL409" s="315">
        <f t="shared" si="134"/>
        <v>0</v>
      </c>
      <c r="AM409" s="315">
        <f t="shared" si="134"/>
        <v>0</v>
      </c>
      <c r="AN409" s="315">
        <f t="shared" si="134"/>
        <v>0</v>
      </c>
      <c r="AO409" s="315">
        <f t="shared" si="134"/>
        <v>0</v>
      </c>
      <c r="AP409" s="315">
        <f t="shared" si="134"/>
        <v>0</v>
      </c>
      <c r="AQ409" s="315">
        <f t="shared" si="134"/>
        <v>0</v>
      </c>
      <c r="AR409" s="315">
        <f t="shared" si="134"/>
        <v>0</v>
      </c>
      <c r="AS409" s="315">
        <f t="shared" si="134"/>
        <v>0</v>
      </c>
      <c r="AT409" s="315">
        <f t="shared" si="134"/>
        <v>0</v>
      </c>
      <c r="AU409" s="315">
        <f t="shared" si="134"/>
        <v>0</v>
      </c>
      <c r="AV409" s="315">
        <f t="shared" si="138"/>
        <v>0</v>
      </c>
      <c r="AW409" s="315">
        <f t="shared" si="138"/>
        <v>0</v>
      </c>
      <c r="AX409" s="315">
        <f t="shared" si="138"/>
        <v>0</v>
      </c>
      <c r="AY409" s="315">
        <f t="shared" si="138"/>
        <v>0</v>
      </c>
      <c r="AZ409" s="315">
        <f t="shared" si="138"/>
        <v>0</v>
      </c>
      <c r="BA409" s="315">
        <f t="shared" si="138"/>
        <v>0</v>
      </c>
      <c r="BB409" s="315">
        <f t="shared" si="138"/>
        <v>0</v>
      </c>
      <c r="BC409" s="316">
        <f t="shared" si="138"/>
        <v>0</v>
      </c>
      <c r="BE409" s="39" t="str">
        <f t="shared" si="135"/>
        <v/>
      </c>
      <c r="BF409" s="39" t="str">
        <f t="shared" si="136"/>
        <v/>
      </c>
      <c r="BG409" s="39" t="str">
        <f t="shared" si="137"/>
        <v/>
      </c>
      <c r="BH409" s="315"/>
      <c r="BI409" s="315"/>
      <c r="BJ409" s="315"/>
      <c r="BK409" s="315"/>
      <c r="BL409" s="315"/>
      <c r="BM409" s="315"/>
      <c r="BN409" s="315"/>
      <c r="BO409" s="315"/>
      <c r="BP409" s="315"/>
      <c r="BQ409" s="315"/>
      <c r="BR409" s="315"/>
      <c r="BS409" s="315"/>
      <c r="BT409" s="315"/>
      <c r="BU409" s="315"/>
      <c r="BV409" s="315"/>
      <c r="BW409" s="315"/>
      <c r="BX409" s="315"/>
      <c r="BY409" s="315"/>
      <c r="BZ409" s="315"/>
      <c r="CA409" s="315"/>
      <c r="CB409" s="315"/>
      <c r="CC409" s="315"/>
      <c r="CD409" s="7"/>
    </row>
    <row r="410" spans="1:82" x14ac:dyDescent="0.25">
      <c r="A410" s="14"/>
      <c r="B410" s="460"/>
      <c r="C410" s="461"/>
      <c r="D410" s="461"/>
      <c r="E410" s="462"/>
      <c r="F410" s="463"/>
      <c r="G410" s="14"/>
      <c r="H410" s="106" t="str">
        <f t="shared" si="128"/>
        <v/>
      </c>
      <c r="I410" s="14"/>
      <c r="J410" s="39" t="str">
        <f t="shared" si="129"/>
        <v/>
      </c>
      <c r="K410" s="14"/>
      <c r="M410" s="106" t="str">
        <f t="shared" si="130"/>
        <v/>
      </c>
      <c r="O410" s="127" t="str">
        <f t="shared" si="131"/>
        <v/>
      </c>
      <c r="AC410" s="305" t="str">
        <f t="shared" si="132"/>
        <v/>
      </c>
      <c r="AD410" s="307" t="str">
        <f t="shared" si="133"/>
        <v/>
      </c>
      <c r="AF410" s="314">
        <f t="shared" si="134"/>
        <v>0</v>
      </c>
      <c r="AG410" s="315">
        <f t="shared" si="134"/>
        <v>0</v>
      </c>
      <c r="AH410" s="315">
        <f t="shared" si="134"/>
        <v>0</v>
      </c>
      <c r="AI410" s="315">
        <f t="shared" si="134"/>
        <v>0</v>
      </c>
      <c r="AJ410" s="315">
        <f t="shared" si="134"/>
        <v>0</v>
      </c>
      <c r="AK410" s="315">
        <f t="shared" si="134"/>
        <v>0</v>
      </c>
      <c r="AL410" s="315">
        <f t="shared" si="134"/>
        <v>0</v>
      </c>
      <c r="AM410" s="315">
        <f t="shared" si="134"/>
        <v>0</v>
      </c>
      <c r="AN410" s="315">
        <f t="shared" si="134"/>
        <v>0</v>
      </c>
      <c r="AO410" s="315">
        <f t="shared" si="134"/>
        <v>0</v>
      </c>
      <c r="AP410" s="315">
        <f t="shared" si="134"/>
        <v>0</v>
      </c>
      <c r="AQ410" s="315">
        <f t="shared" si="134"/>
        <v>0</v>
      </c>
      <c r="AR410" s="315">
        <f t="shared" si="134"/>
        <v>0</v>
      </c>
      <c r="AS410" s="315">
        <f t="shared" si="134"/>
        <v>0</v>
      </c>
      <c r="AT410" s="315">
        <f t="shared" si="134"/>
        <v>0</v>
      </c>
      <c r="AU410" s="315">
        <f t="shared" si="134"/>
        <v>0</v>
      </c>
      <c r="AV410" s="315">
        <f t="shared" si="138"/>
        <v>0</v>
      </c>
      <c r="AW410" s="315">
        <f t="shared" si="138"/>
        <v>0</v>
      </c>
      <c r="AX410" s="315">
        <f t="shared" si="138"/>
        <v>0</v>
      </c>
      <c r="AY410" s="315">
        <f t="shared" si="138"/>
        <v>0</v>
      </c>
      <c r="AZ410" s="315">
        <f t="shared" si="138"/>
        <v>0</v>
      </c>
      <c r="BA410" s="315">
        <f t="shared" si="138"/>
        <v>0</v>
      </c>
      <c r="BB410" s="315">
        <f t="shared" si="138"/>
        <v>0</v>
      </c>
      <c r="BC410" s="316">
        <f t="shared" si="138"/>
        <v>0</v>
      </c>
      <c r="BE410" s="39" t="str">
        <f t="shared" si="135"/>
        <v/>
      </c>
      <c r="BF410" s="39" t="str">
        <f t="shared" si="136"/>
        <v/>
      </c>
      <c r="BG410" s="39" t="str">
        <f t="shared" si="137"/>
        <v/>
      </c>
      <c r="BH410" s="315"/>
      <c r="BI410" s="315"/>
      <c r="BJ410" s="315"/>
      <c r="BK410" s="315"/>
      <c r="BL410" s="315"/>
      <c r="BM410" s="315"/>
      <c r="BN410" s="315"/>
      <c r="BO410" s="315"/>
      <c r="BP410" s="315"/>
      <c r="BQ410" s="315"/>
      <c r="BR410" s="315"/>
      <c r="BS410" s="315"/>
      <c r="BT410" s="315"/>
      <c r="BU410" s="315"/>
      <c r="BV410" s="315"/>
      <c r="BW410" s="315"/>
      <c r="BX410" s="315"/>
      <c r="BY410" s="315"/>
      <c r="BZ410" s="315"/>
      <c r="CA410" s="315"/>
      <c r="CB410" s="315"/>
      <c r="CC410" s="315"/>
      <c r="CD410" s="7"/>
    </row>
    <row r="411" spans="1:82" x14ac:dyDescent="0.25">
      <c r="A411" s="14"/>
      <c r="B411" s="460"/>
      <c r="C411" s="461"/>
      <c r="D411" s="461"/>
      <c r="E411" s="462"/>
      <c r="F411" s="463"/>
      <c r="G411" s="14"/>
      <c r="H411" s="106" t="str">
        <f t="shared" si="128"/>
        <v/>
      </c>
      <c r="I411" s="14"/>
      <c r="J411" s="39" t="str">
        <f t="shared" si="129"/>
        <v/>
      </c>
      <c r="K411" s="14"/>
      <c r="M411" s="106" t="str">
        <f t="shared" si="130"/>
        <v/>
      </c>
      <c r="O411" s="127" t="str">
        <f t="shared" si="131"/>
        <v/>
      </c>
      <c r="AC411" s="305" t="str">
        <f t="shared" si="132"/>
        <v/>
      </c>
      <c r="AD411" s="307" t="str">
        <f t="shared" si="133"/>
        <v/>
      </c>
      <c r="AF411" s="314">
        <f t="shared" si="134"/>
        <v>0</v>
      </c>
      <c r="AG411" s="315">
        <f t="shared" si="134"/>
        <v>0</v>
      </c>
      <c r="AH411" s="315">
        <f t="shared" si="134"/>
        <v>0</v>
      </c>
      <c r="AI411" s="315">
        <f t="shared" si="134"/>
        <v>0</v>
      </c>
      <c r="AJ411" s="315">
        <f t="shared" si="134"/>
        <v>0</v>
      </c>
      <c r="AK411" s="315">
        <f t="shared" si="134"/>
        <v>0</v>
      </c>
      <c r="AL411" s="315">
        <f t="shared" si="134"/>
        <v>0</v>
      </c>
      <c r="AM411" s="315">
        <f t="shared" si="134"/>
        <v>0</v>
      </c>
      <c r="AN411" s="315">
        <f t="shared" si="134"/>
        <v>0</v>
      </c>
      <c r="AO411" s="315">
        <f t="shared" si="134"/>
        <v>0</v>
      </c>
      <c r="AP411" s="315">
        <f t="shared" si="134"/>
        <v>0</v>
      </c>
      <c r="AQ411" s="315">
        <f t="shared" si="134"/>
        <v>0</v>
      </c>
      <c r="AR411" s="315">
        <f t="shared" si="134"/>
        <v>0</v>
      </c>
      <c r="AS411" s="315">
        <f t="shared" si="134"/>
        <v>0</v>
      </c>
      <c r="AT411" s="315">
        <f t="shared" si="134"/>
        <v>0</v>
      </c>
      <c r="AU411" s="315">
        <f t="shared" si="134"/>
        <v>0</v>
      </c>
      <c r="AV411" s="315">
        <f t="shared" si="138"/>
        <v>0</v>
      </c>
      <c r="AW411" s="315">
        <f t="shared" si="138"/>
        <v>0</v>
      </c>
      <c r="AX411" s="315">
        <f t="shared" si="138"/>
        <v>0</v>
      </c>
      <c r="AY411" s="315">
        <f t="shared" si="138"/>
        <v>0</v>
      </c>
      <c r="AZ411" s="315">
        <f t="shared" si="138"/>
        <v>0</v>
      </c>
      <c r="BA411" s="315">
        <f t="shared" si="138"/>
        <v>0</v>
      </c>
      <c r="BB411" s="315">
        <f t="shared" si="138"/>
        <v>0</v>
      </c>
      <c r="BC411" s="316">
        <f t="shared" si="138"/>
        <v>0</v>
      </c>
      <c r="BE411" s="39" t="str">
        <f t="shared" si="135"/>
        <v/>
      </c>
      <c r="BF411" s="39" t="str">
        <f t="shared" si="136"/>
        <v/>
      </c>
      <c r="BG411" s="39" t="str">
        <f t="shared" si="137"/>
        <v/>
      </c>
      <c r="BH411" s="315"/>
      <c r="BI411" s="315"/>
      <c r="BJ411" s="315"/>
      <c r="BK411" s="315"/>
      <c r="BL411" s="315"/>
      <c r="BM411" s="315"/>
      <c r="BN411" s="315"/>
      <c r="BO411" s="315"/>
      <c r="BP411" s="315"/>
      <c r="BQ411" s="315"/>
      <c r="BR411" s="315"/>
      <c r="BS411" s="315"/>
      <c r="BT411" s="315"/>
      <c r="BU411" s="315"/>
      <c r="BV411" s="315"/>
      <c r="BW411" s="315"/>
      <c r="BX411" s="315"/>
      <c r="BY411" s="315"/>
      <c r="BZ411" s="315"/>
      <c r="CA411" s="315"/>
      <c r="CB411" s="315"/>
      <c r="CC411" s="315"/>
      <c r="CD411" s="7"/>
    </row>
    <row r="412" spans="1:82" x14ac:dyDescent="0.25">
      <c r="A412" s="14"/>
      <c r="B412" s="460"/>
      <c r="C412" s="461"/>
      <c r="D412" s="461"/>
      <c r="E412" s="462"/>
      <c r="F412" s="463"/>
      <c r="G412" s="14"/>
      <c r="H412" s="106" t="str">
        <f t="shared" si="128"/>
        <v/>
      </c>
      <c r="I412" s="14"/>
      <c r="J412" s="39" t="str">
        <f t="shared" si="129"/>
        <v/>
      </c>
      <c r="K412" s="14"/>
      <c r="M412" s="106" t="str">
        <f t="shared" si="130"/>
        <v/>
      </c>
      <c r="O412" s="127" t="str">
        <f t="shared" si="131"/>
        <v/>
      </c>
      <c r="AC412" s="305" t="str">
        <f t="shared" si="132"/>
        <v/>
      </c>
      <c r="AD412" s="307" t="str">
        <f t="shared" si="133"/>
        <v/>
      </c>
      <c r="AF412" s="314">
        <f t="shared" si="134"/>
        <v>0</v>
      </c>
      <c r="AG412" s="315">
        <f t="shared" si="134"/>
        <v>0</v>
      </c>
      <c r="AH412" s="315">
        <f t="shared" si="134"/>
        <v>0</v>
      </c>
      <c r="AI412" s="315">
        <f t="shared" si="134"/>
        <v>0</v>
      </c>
      <c r="AJ412" s="315">
        <f t="shared" si="134"/>
        <v>0</v>
      </c>
      <c r="AK412" s="315">
        <f t="shared" si="134"/>
        <v>0</v>
      </c>
      <c r="AL412" s="315">
        <f t="shared" si="134"/>
        <v>0</v>
      </c>
      <c r="AM412" s="315">
        <f t="shared" si="134"/>
        <v>0</v>
      </c>
      <c r="AN412" s="315">
        <f t="shared" si="134"/>
        <v>0</v>
      </c>
      <c r="AO412" s="315">
        <f t="shared" si="134"/>
        <v>0</v>
      </c>
      <c r="AP412" s="315">
        <f t="shared" si="134"/>
        <v>0</v>
      </c>
      <c r="AQ412" s="315">
        <f t="shared" si="134"/>
        <v>0</v>
      </c>
      <c r="AR412" s="315">
        <f t="shared" si="134"/>
        <v>0</v>
      </c>
      <c r="AS412" s="315">
        <f t="shared" si="134"/>
        <v>0</v>
      </c>
      <c r="AT412" s="315">
        <f t="shared" si="134"/>
        <v>0</v>
      </c>
      <c r="AU412" s="315">
        <f t="shared" si="134"/>
        <v>0</v>
      </c>
      <c r="AV412" s="315">
        <f t="shared" si="138"/>
        <v>0</v>
      </c>
      <c r="AW412" s="315">
        <f t="shared" si="138"/>
        <v>0</v>
      </c>
      <c r="AX412" s="315">
        <f t="shared" si="138"/>
        <v>0</v>
      </c>
      <c r="AY412" s="315">
        <f t="shared" si="138"/>
        <v>0</v>
      </c>
      <c r="AZ412" s="315">
        <f t="shared" si="138"/>
        <v>0</v>
      </c>
      <c r="BA412" s="315">
        <f t="shared" si="138"/>
        <v>0</v>
      </c>
      <c r="BB412" s="315">
        <f t="shared" si="138"/>
        <v>0</v>
      </c>
      <c r="BC412" s="316">
        <f t="shared" si="138"/>
        <v>0</v>
      </c>
      <c r="BE412" s="39" t="str">
        <f t="shared" si="135"/>
        <v/>
      </c>
      <c r="BF412" s="39" t="str">
        <f t="shared" si="136"/>
        <v/>
      </c>
      <c r="BG412" s="39" t="str">
        <f t="shared" si="137"/>
        <v/>
      </c>
      <c r="BH412" s="315"/>
      <c r="BI412" s="315"/>
      <c r="BJ412" s="315"/>
      <c r="BK412" s="315"/>
      <c r="BL412" s="315"/>
      <c r="BM412" s="315"/>
      <c r="BN412" s="315"/>
      <c r="BO412" s="315"/>
      <c r="BP412" s="315"/>
      <c r="BQ412" s="315"/>
      <c r="BR412" s="315"/>
      <c r="BS412" s="315"/>
      <c r="BT412" s="315"/>
      <c r="BU412" s="315"/>
      <c r="BV412" s="315"/>
      <c r="BW412" s="315"/>
      <c r="BX412" s="315"/>
      <c r="BY412" s="315"/>
      <c r="BZ412" s="315"/>
      <c r="CA412" s="315"/>
      <c r="CB412" s="315"/>
      <c r="CC412" s="315"/>
      <c r="CD412" s="7"/>
    </row>
    <row r="413" spans="1:82" x14ac:dyDescent="0.25">
      <c r="A413" s="14"/>
      <c r="B413" s="460"/>
      <c r="C413" s="461"/>
      <c r="D413" s="461"/>
      <c r="E413" s="462"/>
      <c r="F413" s="463"/>
      <c r="G413" s="14"/>
      <c r="H413" s="106" t="str">
        <f t="shared" si="128"/>
        <v/>
      </c>
      <c r="I413" s="14"/>
      <c r="J413" s="39" t="str">
        <f t="shared" si="129"/>
        <v/>
      </c>
      <c r="K413" s="14"/>
      <c r="M413" s="106" t="str">
        <f t="shared" si="130"/>
        <v/>
      </c>
      <c r="O413" s="127" t="str">
        <f t="shared" si="131"/>
        <v/>
      </c>
      <c r="AC413" s="305" t="str">
        <f t="shared" si="132"/>
        <v/>
      </c>
      <c r="AD413" s="307" t="str">
        <f t="shared" si="133"/>
        <v/>
      </c>
      <c r="AF413" s="314">
        <f t="shared" si="134"/>
        <v>0</v>
      </c>
      <c r="AG413" s="315">
        <f t="shared" si="134"/>
        <v>0</v>
      </c>
      <c r="AH413" s="315">
        <f t="shared" si="134"/>
        <v>0</v>
      </c>
      <c r="AI413" s="315">
        <f t="shared" si="134"/>
        <v>0</v>
      </c>
      <c r="AJ413" s="315">
        <f t="shared" si="134"/>
        <v>0</v>
      </c>
      <c r="AK413" s="315">
        <f t="shared" si="134"/>
        <v>0</v>
      </c>
      <c r="AL413" s="315">
        <f t="shared" si="134"/>
        <v>0</v>
      </c>
      <c r="AM413" s="315">
        <f t="shared" si="134"/>
        <v>0</v>
      </c>
      <c r="AN413" s="315">
        <f t="shared" si="134"/>
        <v>0</v>
      </c>
      <c r="AO413" s="315">
        <f t="shared" si="134"/>
        <v>0</v>
      </c>
      <c r="AP413" s="315">
        <f t="shared" si="134"/>
        <v>0</v>
      </c>
      <c r="AQ413" s="315">
        <f t="shared" si="134"/>
        <v>0</v>
      </c>
      <c r="AR413" s="315">
        <f t="shared" si="134"/>
        <v>0</v>
      </c>
      <c r="AS413" s="315">
        <f t="shared" si="134"/>
        <v>0</v>
      </c>
      <c r="AT413" s="315">
        <f t="shared" si="134"/>
        <v>0</v>
      </c>
      <c r="AU413" s="315">
        <f t="shared" si="134"/>
        <v>0</v>
      </c>
      <c r="AV413" s="315">
        <f t="shared" si="138"/>
        <v>0</v>
      </c>
      <c r="AW413" s="315">
        <f t="shared" si="138"/>
        <v>0</v>
      </c>
      <c r="AX413" s="315">
        <f t="shared" si="138"/>
        <v>0</v>
      </c>
      <c r="AY413" s="315">
        <f t="shared" si="138"/>
        <v>0</v>
      </c>
      <c r="AZ413" s="315">
        <f t="shared" si="138"/>
        <v>0</v>
      </c>
      <c r="BA413" s="315">
        <f t="shared" si="138"/>
        <v>0</v>
      </c>
      <c r="BB413" s="315">
        <f t="shared" si="138"/>
        <v>0</v>
      </c>
      <c r="BC413" s="316">
        <f t="shared" si="138"/>
        <v>0</v>
      </c>
      <c r="BE413" s="39" t="str">
        <f t="shared" si="135"/>
        <v/>
      </c>
      <c r="BF413" s="39" t="str">
        <f t="shared" si="136"/>
        <v/>
      </c>
      <c r="BG413" s="39" t="str">
        <f t="shared" si="137"/>
        <v/>
      </c>
      <c r="BH413" s="315"/>
      <c r="BI413" s="315"/>
      <c r="BJ413" s="315"/>
      <c r="BK413" s="315"/>
      <c r="BL413" s="315"/>
      <c r="BM413" s="315"/>
      <c r="BN413" s="315"/>
      <c r="BO413" s="315"/>
      <c r="BP413" s="315"/>
      <c r="BQ413" s="315"/>
      <c r="BR413" s="315"/>
      <c r="BS413" s="315"/>
      <c r="BT413" s="315"/>
      <c r="BU413" s="315"/>
      <c r="BV413" s="315"/>
      <c r="BW413" s="315"/>
      <c r="BX413" s="315"/>
      <c r="BY413" s="315"/>
      <c r="BZ413" s="315"/>
      <c r="CA413" s="315"/>
      <c r="CB413" s="315"/>
      <c r="CC413" s="315"/>
      <c r="CD413" s="7"/>
    </row>
    <row r="414" spans="1:82" x14ac:dyDescent="0.25">
      <c r="A414" s="14"/>
      <c r="B414" s="460"/>
      <c r="C414" s="461"/>
      <c r="D414" s="461"/>
      <c r="E414" s="462"/>
      <c r="F414" s="463"/>
      <c r="G414" s="14"/>
      <c r="H414" s="106" t="str">
        <f t="shared" si="128"/>
        <v/>
      </c>
      <c r="I414" s="14"/>
      <c r="J414" s="39" t="str">
        <f t="shared" si="129"/>
        <v/>
      </c>
      <c r="K414" s="14"/>
      <c r="M414" s="106" t="str">
        <f t="shared" si="130"/>
        <v/>
      </c>
      <c r="O414" s="127" t="str">
        <f t="shared" si="131"/>
        <v/>
      </c>
      <c r="AC414" s="305" t="str">
        <f t="shared" si="132"/>
        <v/>
      </c>
      <c r="AD414" s="307" t="str">
        <f t="shared" si="133"/>
        <v/>
      </c>
      <c r="AF414" s="314">
        <f t="shared" si="134"/>
        <v>0</v>
      </c>
      <c r="AG414" s="315">
        <f t="shared" si="134"/>
        <v>0</v>
      </c>
      <c r="AH414" s="315">
        <f t="shared" si="134"/>
        <v>0</v>
      </c>
      <c r="AI414" s="315">
        <f t="shared" si="134"/>
        <v>0</v>
      </c>
      <c r="AJ414" s="315">
        <f t="shared" si="134"/>
        <v>0</v>
      </c>
      <c r="AK414" s="315">
        <f t="shared" si="134"/>
        <v>0</v>
      </c>
      <c r="AL414" s="315">
        <f t="shared" si="134"/>
        <v>0</v>
      </c>
      <c r="AM414" s="315">
        <f t="shared" si="134"/>
        <v>0</v>
      </c>
      <c r="AN414" s="315">
        <f t="shared" si="134"/>
        <v>0</v>
      </c>
      <c r="AO414" s="315">
        <f t="shared" si="134"/>
        <v>0</v>
      </c>
      <c r="AP414" s="315">
        <f t="shared" si="134"/>
        <v>0</v>
      </c>
      <c r="AQ414" s="315">
        <f t="shared" si="134"/>
        <v>0</v>
      </c>
      <c r="AR414" s="315">
        <f t="shared" si="134"/>
        <v>0</v>
      </c>
      <c r="AS414" s="315">
        <f t="shared" si="134"/>
        <v>0</v>
      </c>
      <c r="AT414" s="315">
        <f t="shared" si="134"/>
        <v>0</v>
      </c>
      <c r="AU414" s="315">
        <f t="shared" si="134"/>
        <v>0</v>
      </c>
      <c r="AV414" s="315">
        <f t="shared" si="138"/>
        <v>0</v>
      </c>
      <c r="AW414" s="315">
        <f t="shared" si="138"/>
        <v>0</v>
      </c>
      <c r="AX414" s="315">
        <f t="shared" si="138"/>
        <v>0</v>
      </c>
      <c r="AY414" s="315">
        <f t="shared" si="138"/>
        <v>0</v>
      </c>
      <c r="AZ414" s="315">
        <f t="shared" si="138"/>
        <v>0</v>
      </c>
      <c r="BA414" s="315">
        <f t="shared" si="138"/>
        <v>0</v>
      </c>
      <c r="BB414" s="315">
        <f t="shared" si="138"/>
        <v>0</v>
      </c>
      <c r="BC414" s="316">
        <f t="shared" si="138"/>
        <v>0</v>
      </c>
      <c r="BE414" s="39" t="str">
        <f t="shared" si="135"/>
        <v/>
      </c>
      <c r="BF414" s="39" t="str">
        <f t="shared" si="136"/>
        <v/>
      </c>
      <c r="BG414" s="39" t="str">
        <f t="shared" si="137"/>
        <v/>
      </c>
      <c r="BH414" s="315"/>
      <c r="BI414" s="315"/>
      <c r="BJ414" s="315"/>
      <c r="BK414" s="315"/>
      <c r="BL414" s="315"/>
      <c r="BM414" s="315"/>
      <c r="BN414" s="315"/>
      <c r="BO414" s="315"/>
      <c r="BP414" s="315"/>
      <c r="BQ414" s="315"/>
      <c r="BR414" s="315"/>
      <c r="BS414" s="315"/>
      <c r="BT414" s="315"/>
      <c r="BU414" s="315"/>
      <c r="BV414" s="315"/>
      <c r="BW414" s="315"/>
      <c r="BX414" s="315"/>
      <c r="BY414" s="315"/>
      <c r="BZ414" s="315"/>
      <c r="CA414" s="315"/>
      <c r="CB414" s="315"/>
      <c r="CC414" s="315"/>
      <c r="CD414" s="7"/>
    </row>
    <row r="415" spans="1:82" x14ac:dyDescent="0.25">
      <c r="A415" s="14"/>
      <c r="B415" s="460"/>
      <c r="C415" s="461"/>
      <c r="D415" s="461"/>
      <c r="E415" s="462"/>
      <c r="F415" s="463"/>
      <c r="G415" s="14"/>
      <c r="H415" s="106" t="str">
        <f t="shared" si="128"/>
        <v/>
      </c>
      <c r="I415" s="14"/>
      <c r="J415" s="39" t="str">
        <f t="shared" si="129"/>
        <v/>
      </c>
      <c r="K415" s="14"/>
      <c r="M415" s="106" t="str">
        <f t="shared" si="130"/>
        <v/>
      </c>
      <c r="O415" s="127" t="str">
        <f t="shared" si="131"/>
        <v/>
      </c>
      <c r="AC415" s="305" t="str">
        <f t="shared" si="132"/>
        <v/>
      </c>
      <c r="AD415" s="307" t="str">
        <f t="shared" si="133"/>
        <v/>
      </c>
      <c r="AF415" s="314">
        <f t="shared" si="134"/>
        <v>0</v>
      </c>
      <c r="AG415" s="315">
        <f t="shared" si="134"/>
        <v>0</v>
      </c>
      <c r="AH415" s="315">
        <f t="shared" si="134"/>
        <v>0</v>
      </c>
      <c r="AI415" s="315">
        <f t="shared" si="134"/>
        <v>0</v>
      </c>
      <c r="AJ415" s="315">
        <f t="shared" si="134"/>
        <v>0</v>
      </c>
      <c r="AK415" s="315">
        <f t="shared" si="134"/>
        <v>0</v>
      </c>
      <c r="AL415" s="315">
        <f t="shared" si="134"/>
        <v>0</v>
      </c>
      <c r="AM415" s="315">
        <f t="shared" si="134"/>
        <v>0</v>
      </c>
      <c r="AN415" s="315">
        <f t="shared" si="134"/>
        <v>0</v>
      </c>
      <c r="AO415" s="315">
        <f t="shared" si="134"/>
        <v>0</v>
      </c>
      <c r="AP415" s="315">
        <f t="shared" si="134"/>
        <v>0</v>
      </c>
      <c r="AQ415" s="315">
        <f t="shared" si="134"/>
        <v>0</v>
      </c>
      <c r="AR415" s="315">
        <f t="shared" si="134"/>
        <v>0</v>
      </c>
      <c r="AS415" s="315">
        <f t="shared" si="134"/>
        <v>0</v>
      </c>
      <c r="AT415" s="315">
        <f t="shared" si="134"/>
        <v>0</v>
      </c>
      <c r="AU415" s="315">
        <f t="shared" si="134"/>
        <v>0</v>
      </c>
      <c r="AV415" s="315">
        <f t="shared" si="138"/>
        <v>0</v>
      </c>
      <c r="AW415" s="315">
        <f t="shared" si="138"/>
        <v>0</v>
      </c>
      <c r="AX415" s="315">
        <f t="shared" si="138"/>
        <v>0</v>
      </c>
      <c r="AY415" s="315">
        <f t="shared" si="138"/>
        <v>0</v>
      </c>
      <c r="AZ415" s="315">
        <f t="shared" si="138"/>
        <v>0</v>
      </c>
      <c r="BA415" s="315">
        <f t="shared" si="138"/>
        <v>0</v>
      </c>
      <c r="BB415" s="315">
        <f t="shared" si="138"/>
        <v>0</v>
      </c>
      <c r="BC415" s="316">
        <f t="shared" si="138"/>
        <v>0</v>
      </c>
      <c r="BE415" s="39" t="str">
        <f t="shared" si="135"/>
        <v/>
      </c>
      <c r="BF415" s="39" t="str">
        <f t="shared" si="136"/>
        <v/>
      </c>
      <c r="BG415" s="39" t="str">
        <f t="shared" si="137"/>
        <v/>
      </c>
      <c r="BH415" s="315"/>
      <c r="BI415" s="315"/>
      <c r="BJ415" s="315"/>
      <c r="BK415" s="315"/>
      <c r="BL415" s="315"/>
      <c r="BM415" s="315"/>
      <c r="BN415" s="315"/>
      <c r="BO415" s="315"/>
      <c r="BP415" s="315"/>
      <c r="BQ415" s="315"/>
      <c r="BR415" s="315"/>
      <c r="BS415" s="315"/>
      <c r="BT415" s="315"/>
      <c r="BU415" s="315"/>
      <c r="BV415" s="315"/>
      <c r="BW415" s="315"/>
      <c r="BX415" s="315"/>
      <c r="BY415" s="315"/>
      <c r="BZ415" s="315"/>
      <c r="CA415" s="315"/>
      <c r="CB415" s="315"/>
      <c r="CC415" s="315"/>
      <c r="CD415" s="7"/>
    </row>
    <row r="416" spans="1:82" x14ac:dyDescent="0.25">
      <c r="A416" s="14"/>
      <c r="B416" s="460"/>
      <c r="C416" s="461"/>
      <c r="D416" s="461"/>
      <c r="E416" s="462"/>
      <c r="F416" s="463"/>
      <c r="G416" s="14"/>
      <c r="H416" s="106" t="str">
        <f t="shared" si="128"/>
        <v/>
      </c>
      <c r="I416" s="14"/>
      <c r="J416" s="39" t="str">
        <f t="shared" si="129"/>
        <v/>
      </c>
      <c r="K416" s="14"/>
      <c r="M416" s="106" t="str">
        <f t="shared" si="130"/>
        <v/>
      </c>
      <c r="O416" s="127" t="str">
        <f t="shared" si="131"/>
        <v/>
      </c>
      <c r="AC416" s="305" t="str">
        <f t="shared" si="132"/>
        <v/>
      </c>
      <c r="AD416" s="307" t="str">
        <f t="shared" si="133"/>
        <v/>
      </c>
      <c r="AF416" s="314">
        <f t="shared" si="134"/>
        <v>0</v>
      </c>
      <c r="AG416" s="315">
        <f t="shared" si="134"/>
        <v>0</v>
      </c>
      <c r="AH416" s="315">
        <f t="shared" si="134"/>
        <v>0</v>
      </c>
      <c r="AI416" s="315">
        <f t="shared" si="134"/>
        <v>0</v>
      </c>
      <c r="AJ416" s="315">
        <f t="shared" si="134"/>
        <v>0</v>
      </c>
      <c r="AK416" s="315">
        <f t="shared" si="134"/>
        <v>0</v>
      </c>
      <c r="AL416" s="315">
        <f t="shared" si="134"/>
        <v>0</v>
      </c>
      <c r="AM416" s="315">
        <f t="shared" si="134"/>
        <v>0</v>
      </c>
      <c r="AN416" s="315">
        <f t="shared" si="134"/>
        <v>0</v>
      </c>
      <c r="AO416" s="315">
        <f t="shared" si="134"/>
        <v>0</v>
      </c>
      <c r="AP416" s="315">
        <f t="shared" si="134"/>
        <v>0</v>
      </c>
      <c r="AQ416" s="315">
        <f t="shared" si="134"/>
        <v>0</v>
      </c>
      <c r="AR416" s="315">
        <f t="shared" si="134"/>
        <v>0</v>
      </c>
      <c r="AS416" s="315">
        <f t="shared" si="134"/>
        <v>0</v>
      </c>
      <c r="AT416" s="315">
        <f t="shared" si="134"/>
        <v>0</v>
      </c>
      <c r="AU416" s="315">
        <f t="shared" si="134"/>
        <v>0</v>
      </c>
      <c r="AV416" s="315">
        <f t="shared" si="138"/>
        <v>0</v>
      </c>
      <c r="AW416" s="315">
        <f t="shared" si="138"/>
        <v>0</v>
      </c>
      <c r="AX416" s="315">
        <f t="shared" si="138"/>
        <v>0</v>
      </c>
      <c r="AY416" s="315">
        <f t="shared" si="138"/>
        <v>0</v>
      </c>
      <c r="AZ416" s="315">
        <f t="shared" si="138"/>
        <v>0</v>
      </c>
      <c r="BA416" s="315">
        <f t="shared" si="138"/>
        <v>0</v>
      </c>
      <c r="BB416" s="315">
        <f t="shared" si="138"/>
        <v>0</v>
      </c>
      <c r="BC416" s="316">
        <f t="shared" si="138"/>
        <v>0</v>
      </c>
      <c r="BE416" s="39" t="str">
        <f t="shared" si="135"/>
        <v/>
      </c>
      <c r="BF416" s="39" t="str">
        <f t="shared" si="136"/>
        <v/>
      </c>
      <c r="BG416" s="39" t="str">
        <f t="shared" si="137"/>
        <v/>
      </c>
      <c r="BH416" s="315"/>
      <c r="BI416" s="315"/>
      <c r="BJ416" s="315"/>
      <c r="BK416" s="315"/>
      <c r="BL416" s="315"/>
      <c r="BM416" s="315"/>
      <c r="BN416" s="315"/>
      <c r="BO416" s="315"/>
      <c r="BP416" s="315"/>
      <c r="BQ416" s="315"/>
      <c r="BR416" s="315"/>
      <c r="BS416" s="315"/>
      <c r="BT416" s="315"/>
      <c r="BU416" s="315"/>
      <c r="BV416" s="315"/>
      <c r="BW416" s="315"/>
      <c r="BX416" s="315"/>
      <c r="BY416" s="315"/>
      <c r="BZ416" s="315"/>
      <c r="CA416" s="315"/>
      <c r="CB416" s="315"/>
      <c r="CC416" s="315"/>
      <c r="CD416" s="7"/>
    </row>
    <row r="417" spans="1:82" x14ac:dyDescent="0.25">
      <c r="A417" s="14"/>
      <c r="B417" s="460"/>
      <c r="C417" s="461"/>
      <c r="D417" s="461"/>
      <c r="E417" s="462"/>
      <c r="F417" s="463"/>
      <c r="G417" s="14"/>
      <c r="H417" s="106" t="str">
        <f t="shared" si="128"/>
        <v/>
      </c>
      <c r="I417" s="14"/>
      <c r="J417" s="39" t="str">
        <f t="shared" si="129"/>
        <v/>
      </c>
      <c r="K417" s="14"/>
      <c r="M417" s="106" t="str">
        <f t="shared" si="130"/>
        <v/>
      </c>
      <c r="O417" s="127" t="str">
        <f t="shared" si="131"/>
        <v/>
      </c>
      <c r="AC417" s="305" t="str">
        <f t="shared" si="132"/>
        <v/>
      </c>
      <c r="AD417" s="307" t="str">
        <f t="shared" si="133"/>
        <v/>
      </c>
      <c r="AF417" s="314">
        <f t="shared" si="134"/>
        <v>0</v>
      </c>
      <c r="AG417" s="315">
        <f t="shared" si="134"/>
        <v>0</v>
      </c>
      <c r="AH417" s="315">
        <f t="shared" si="134"/>
        <v>0</v>
      </c>
      <c r="AI417" s="315">
        <f t="shared" si="134"/>
        <v>0</v>
      </c>
      <c r="AJ417" s="315">
        <f t="shared" si="134"/>
        <v>0</v>
      </c>
      <c r="AK417" s="315">
        <f t="shared" si="134"/>
        <v>0</v>
      </c>
      <c r="AL417" s="315">
        <f t="shared" si="134"/>
        <v>0</v>
      </c>
      <c r="AM417" s="315">
        <f t="shared" si="134"/>
        <v>0</v>
      </c>
      <c r="AN417" s="315">
        <f t="shared" si="134"/>
        <v>0</v>
      </c>
      <c r="AO417" s="315">
        <f t="shared" si="134"/>
        <v>0</v>
      </c>
      <c r="AP417" s="315">
        <f t="shared" si="134"/>
        <v>0</v>
      </c>
      <c r="AQ417" s="315">
        <f t="shared" si="134"/>
        <v>0</v>
      </c>
      <c r="AR417" s="315">
        <f t="shared" si="134"/>
        <v>0</v>
      </c>
      <c r="AS417" s="315">
        <f t="shared" si="134"/>
        <v>0</v>
      </c>
      <c r="AT417" s="315">
        <f t="shared" si="134"/>
        <v>0</v>
      </c>
      <c r="AU417" s="315">
        <f t="shared" si="134"/>
        <v>0</v>
      </c>
      <c r="AV417" s="315">
        <f t="shared" si="138"/>
        <v>0</v>
      </c>
      <c r="AW417" s="315">
        <f t="shared" si="138"/>
        <v>0</v>
      </c>
      <c r="AX417" s="315">
        <f t="shared" si="138"/>
        <v>0</v>
      </c>
      <c r="AY417" s="315">
        <f t="shared" si="138"/>
        <v>0</v>
      </c>
      <c r="AZ417" s="315">
        <f t="shared" si="138"/>
        <v>0</v>
      </c>
      <c r="BA417" s="315">
        <f t="shared" si="138"/>
        <v>0</v>
      </c>
      <c r="BB417" s="315">
        <f t="shared" si="138"/>
        <v>0</v>
      </c>
      <c r="BC417" s="316">
        <f t="shared" si="138"/>
        <v>0</v>
      </c>
      <c r="BE417" s="39" t="str">
        <f t="shared" si="135"/>
        <v/>
      </c>
      <c r="BF417" s="39" t="str">
        <f t="shared" si="136"/>
        <v/>
      </c>
      <c r="BG417" s="39" t="str">
        <f t="shared" si="137"/>
        <v/>
      </c>
      <c r="BH417" s="315"/>
      <c r="BI417" s="315"/>
      <c r="BJ417" s="315"/>
      <c r="BK417" s="315"/>
      <c r="BL417" s="315"/>
      <c r="BM417" s="315"/>
      <c r="BN417" s="315"/>
      <c r="BO417" s="315"/>
      <c r="BP417" s="315"/>
      <c r="BQ417" s="315"/>
      <c r="BR417" s="315"/>
      <c r="BS417" s="315"/>
      <c r="BT417" s="315"/>
      <c r="BU417" s="315"/>
      <c r="BV417" s="315"/>
      <c r="BW417" s="315"/>
      <c r="BX417" s="315"/>
      <c r="BY417" s="315"/>
      <c r="BZ417" s="315"/>
      <c r="CA417" s="315"/>
      <c r="CB417" s="315"/>
      <c r="CC417" s="315"/>
      <c r="CD417" s="7"/>
    </row>
    <row r="418" spans="1:82" x14ac:dyDescent="0.25">
      <c r="A418" s="14"/>
      <c r="B418" s="460"/>
      <c r="C418" s="461"/>
      <c r="D418" s="461"/>
      <c r="E418" s="462"/>
      <c r="F418" s="463"/>
      <c r="G418" s="14"/>
      <c r="H418" s="106" t="str">
        <f t="shared" si="128"/>
        <v/>
      </c>
      <c r="I418" s="14"/>
      <c r="J418" s="39" t="str">
        <f t="shared" si="129"/>
        <v/>
      </c>
      <c r="K418" s="14"/>
      <c r="M418" s="106" t="str">
        <f t="shared" si="130"/>
        <v/>
      </c>
      <c r="O418" s="127" t="str">
        <f t="shared" si="131"/>
        <v/>
      </c>
      <c r="AC418" s="305" t="str">
        <f t="shared" si="132"/>
        <v/>
      </c>
      <c r="AD418" s="307" t="str">
        <f t="shared" si="133"/>
        <v/>
      </c>
      <c r="AF418" s="314">
        <f t="shared" si="134"/>
        <v>0</v>
      </c>
      <c r="AG418" s="315">
        <f t="shared" si="134"/>
        <v>0</v>
      </c>
      <c r="AH418" s="315">
        <f t="shared" si="134"/>
        <v>0</v>
      </c>
      <c r="AI418" s="315">
        <f t="shared" si="134"/>
        <v>0</v>
      </c>
      <c r="AJ418" s="315">
        <f t="shared" si="134"/>
        <v>0</v>
      </c>
      <c r="AK418" s="315">
        <f t="shared" si="134"/>
        <v>0</v>
      </c>
      <c r="AL418" s="315">
        <f t="shared" si="134"/>
        <v>0</v>
      </c>
      <c r="AM418" s="315">
        <f t="shared" si="134"/>
        <v>0</v>
      </c>
      <c r="AN418" s="315">
        <f t="shared" si="134"/>
        <v>0</v>
      </c>
      <c r="AO418" s="315">
        <f t="shared" si="134"/>
        <v>0</v>
      </c>
      <c r="AP418" s="315">
        <f t="shared" si="134"/>
        <v>0</v>
      </c>
      <c r="AQ418" s="315">
        <f t="shared" si="134"/>
        <v>0</v>
      </c>
      <c r="AR418" s="315">
        <f t="shared" si="134"/>
        <v>0</v>
      </c>
      <c r="AS418" s="315">
        <f t="shared" si="134"/>
        <v>0</v>
      </c>
      <c r="AT418" s="315">
        <f t="shared" si="134"/>
        <v>0</v>
      </c>
      <c r="AU418" s="315">
        <f t="shared" si="134"/>
        <v>0</v>
      </c>
      <c r="AV418" s="315">
        <f t="shared" si="138"/>
        <v>0</v>
      </c>
      <c r="AW418" s="315">
        <f t="shared" si="138"/>
        <v>0</v>
      </c>
      <c r="AX418" s="315">
        <f t="shared" si="138"/>
        <v>0</v>
      </c>
      <c r="AY418" s="315">
        <f t="shared" si="138"/>
        <v>0</v>
      </c>
      <c r="AZ418" s="315">
        <f t="shared" si="138"/>
        <v>0</v>
      </c>
      <c r="BA418" s="315">
        <f t="shared" si="138"/>
        <v>0</v>
      </c>
      <c r="BB418" s="315">
        <f t="shared" si="138"/>
        <v>0</v>
      </c>
      <c r="BC418" s="316">
        <f t="shared" si="138"/>
        <v>0</v>
      </c>
      <c r="BE418" s="39" t="str">
        <f t="shared" si="135"/>
        <v/>
      </c>
      <c r="BF418" s="39" t="str">
        <f t="shared" si="136"/>
        <v/>
      </c>
      <c r="BG418" s="39" t="str">
        <f t="shared" si="137"/>
        <v/>
      </c>
      <c r="BH418" s="315"/>
      <c r="BI418" s="315"/>
      <c r="BJ418" s="315"/>
      <c r="BK418" s="315"/>
      <c r="BL418" s="315"/>
      <c r="BM418" s="315"/>
      <c r="BN418" s="315"/>
      <c r="BO418" s="315"/>
      <c r="BP418" s="315"/>
      <c r="BQ418" s="315"/>
      <c r="BR418" s="315"/>
      <c r="BS418" s="315"/>
      <c r="BT418" s="315"/>
      <c r="BU418" s="315"/>
      <c r="BV418" s="315"/>
      <c r="BW418" s="315"/>
      <c r="BX418" s="315"/>
      <c r="BY418" s="315"/>
      <c r="BZ418" s="315"/>
      <c r="CA418" s="315"/>
      <c r="CB418" s="315"/>
      <c r="CC418" s="315"/>
      <c r="CD418" s="7"/>
    </row>
    <row r="419" spans="1:82" x14ac:dyDescent="0.25">
      <c r="A419" s="14"/>
      <c r="B419" s="460"/>
      <c r="C419" s="461"/>
      <c r="D419" s="461"/>
      <c r="E419" s="462"/>
      <c r="F419" s="463"/>
      <c r="G419" s="14"/>
      <c r="H419" s="106" t="str">
        <f t="shared" si="128"/>
        <v/>
      </c>
      <c r="I419" s="14"/>
      <c r="J419" s="39" t="str">
        <f t="shared" si="129"/>
        <v/>
      </c>
      <c r="K419" s="14"/>
      <c r="M419" s="106" t="str">
        <f t="shared" si="130"/>
        <v/>
      </c>
      <c r="O419" s="127" t="str">
        <f t="shared" si="131"/>
        <v/>
      </c>
      <c r="AC419" s="305" t="str">
        <f t="shared" si="132"/>
        <v/>
      </c>
      <c r="AD419" s="307" t="str">
        <f t="shared" si="133"/>
        <v/>
      </c>
      <c r="AF419" s="314">
        <f t="shared" si="134"/>
        <v>0</v>
      </c>
      <c r="AG419" s="315">
        <f t="shared" si="134"/>
        <v>0</v>
      </c>
      <c r="AH419" s="315">
        <f t="shared" si="134"/>
        <v>0</v>
      </c>
      <c r="AI419" s="315">
        <f t="shared" si="134"/>
        <v>0</v>
      </c>
      <c r="AJ419" s="315">
        <f t="shared" si="134"/>
        <v>0</v>
      </c>
      <c r="AK419" s="315">
        <f t="shared" si="134"/>
        <v>0</v>
      </c>
      <c r="AL419" s="315">
        <f t="shared" si="134"/>
        <v>0</v>
      </c>
      <c r="AM419" s="315">
        <f t="shared" si="134"/>
        <v>0</v>
      </c>
      <c r="AN419" s="315">
        <f t="shared" si="134"/>
        <v>0</v>
      </c>
      <c r="AO419" s="315">
        <f t="shared" si="134"/>
        <v>0</v>
      </c>
      <c r="AP419" s="315">
        <f t="shared" si="134"/>
        <v>0</v>
      </c>
      <c r="AQ419" s="315">
        <f t="shared" si="134"/>
        <v>0</v>
      </c>
      <c r="AR419" s="315">
        <f t="shared" si="134"/>
        <v>0</v>
      </c>
      <c r="AS419" s="315">
        <f t="shared" si="134"/>
        <v>0</v>
      </c>
      <c r="AT419" s="315">
        <f t="shared" si="134"/>
        <v>0</v>
      </c>
      <c r="AU419" s="315">
        <f t="shared" si="134"/>
        <v>0</v>
      </c>
      <c r="AV419" s="315">
        <f t="shared" si="138"/>
        <v>0</v>
      </c>
      <c r="AW419" s="315">
        <f t="shared" si="138"/>
        <v>0</v>
      </c>
      <c r="AX419" s="315">
        <f t="shared" si="138"/>
        <v>0</v>
      </c>
      <c r="AY419" s="315">
        <f t="shared" si="138"/>
        <v>0</v>
      </c>
      <c r="AZ419" s="315">
        <f t="shared" si="138"/>
        <v>0</v>
      </c>
      <c r="BA419" s="315">
        <f t="shared" si="138"/>
        <v>0</v>
      </c>
      <c r="BB419" s="315">
        <f t="shared" si="138"/>
        <v>0</v>
      </c>
      <c r="BC419" s="316">
        <f t="shared" si="138"/>
        <v>0</v>
      </c>
      <c r="BE419" s="39" t="str">
        <f t="shared" si="135"/>
        <v/>
      </c>
      <c r="BF419" s="39" t="str">
        <f t="shared" si="136"/>
        <v/>
      </c>
      <c r="BG419" s="39" t="str">
        <f t="shared" si="137"/>
        <v/>
      </c>
      <c r="BH419" s="315"/>
      <c r="BI419" s="315"/>
      <c r="BJ419" s="315"/>
      <c r="BK419" s="315"/>
      <c r="BL419" s="315"/>
      <c r="BM419" s="315"/>
      <c r="BN419" s="315"/>
      <c r="BO419" s="315"/>
      <c r="BP419" s="315"/>
      <c r="BQ419" s="315"/>
      <c r="BR419" s="315"/>
      <c r="BS419" s="315"/>
      <c r="BT419" s="315"/>
      <c r="BU419" s="315"/>
      <c r="BV419" s="315"/>
      <c r="BW419" s="315"/>
      <c r="BX419" s="315"/>
      <c r="BY419" s="315"/>
      <c r="BZ419" s="315"/>
      <c r="CA419" s="315"/>
      <c r="CB419" s="315"/>
      <c r="CC419" s="315"/>
      <c r="CD419" s="7"/>
    </row>
    <row r="420" spans="1:82" x14ac:dyDescent="0.25">
      <c r="A420" s="14"/>
      <c r="B420" s="460"/>
      <c r="C420" s="461"/>
      <c r="D420" s="461"/>
      <c r="E420" s="462"/>
      <c r="F420" s="463"/>
      <c r="G420" s="14"/>
      <c r="H420" s="106" t="str">
        <f t="shared" si="128"/>
        <v/>
      </c>
      <c r="I420" s="14"/>
      <c r="J420" s="39" t="str">
        <f t="shared" si="129"/>
        <v/>
      </c>
      <c r="K420" s="14"/>
      <c r="M420" s="106" t="str">
        <f t="shared" si="130"/>
        <v/>
      </c>
      <c r="O420" s="127" t="str">
        <f t="shared" si="131"/>
        <v/>
      </c>
      <c r="AC420" s="305" t="str">
        <f t="shared" si="132"/>
        <v/>
      </c>
      <c r="AD420" s="307" t="str">
        <f t="shared" si="133"/>
        <v/>
      </c>
      <c r="AF420" s="314">
        <f t="shared" si="134"/>
        <v>0</v>
      </c>
      <c r="AG420" s="315">
        <f t="shared" si="134"/>
        <v>0</v>
      </c>
      <c r="AH420" s="315">
        <f t="shared" si="134"/>
        <v>0</v>
      </c>
      <c r="AI420" s="315">
        <f t="shared" si="134"/>
        <v>0</v>
      </c>
      <c r="AJ420" s="315">
        <f t="shared" si="134"/>
        <v>0</v>
      </c>
      <c r="AK420" s="315">
        <f t="shared" si="134"/>
        <v>0</v>
      </c>
      <c r="AL420" s="315">
        <f t="shared" si="134"/>
        <v>0</v>
      </c>
      <c r="AM420" s="315">
        <f t="shared" si="134"/>
        <v>0</v>
      </c>
      <c r="AN420" s="315">
        <f t="shared" si="134"/>
        <v>0</v>
      </c>
      <c r="AO420" s="315">
        <f t="shared" si="134"/>
        <v>0</v>
      </c>
      <c r="AP420" s="315">
        <f t="shared" si="134"/>
        <v>0</v>
      </c>
      <c r="AQ420" s="315">
        <f t="shared" si="134"/>
        <v>0</v>
      </c>
      <c r="AR420" s="315">
        <f t="shared" si="134"/>
        <v>0</v>
      </c>
      <c r="AS420" s="315">
        <f t="shared" si="134"/>
        <v>0</v>
      </c>
      <c r="AT420" s="315">
        <f t="shared" si="134"/>
        <v>0</v>
      </c>
      <c r="AU420" s="315">
        <f t="shared" si="134"/>
        <v>0</v>
      </c>
      <c r="AV420" s="315">
        <f t="shared" si="138"/>
        <v>0</v>
      </c>
      <c r="AW420" s="315">
        <f t="shared" si="138"/>
        <v>0</v>
      </c>
      <c r="AX420" s="315">
        <f t="shared" si="138"/>
        <v>0</v>
      </c>
      <c r="AY420" s="315">
        <f t="shared" si="138"/>
        <v>0</v>
      </c>
      <c r="AZ420" s="315">
        <f t="shared" si="138"/>
        <v>0</v>
      </c>
      <c r="BA420" s="315">
        <f t="shared" si="138"/>
        <v>0</v>
      </c>
      <c r="BB420" s="315">
        <f t="shared" si="138"/>
        <v>0</v>
      </c>
      <c r="BC420" s="316">
        <f t="shared" si="138"/>
        <v>0</v>
      </c>
      <c r="BE420" s="39" t="str">
        <f t="shared" si="135"/>
        <v/>
      </c>
      <c r="BF420" s="39" t="str">
        <f t="shared" si="136"/>
        <v/>
      </c>
      <c r="BG420" s="39" t="str">
        <f t="shared" si="137"/>
        <v/>
      </c>
      <c r="BH420" s="315"/>
      <c r="BI420" s="315"/>
      <c r="BJ420" s="315"/>
      <c r="BK420" s="315"/>
      <c r="BL420" s="315"/>
      <c r="BM420" s="315"/>
      <c r="BN420" s="315"/>
      <c r="BO420" s="315"/>
      <c r="BP420" s="315"/>
      <c r="BQ420" s="315"/>
      <c r="BR420" s="315"/>
      <c r="BS420" s="315"/>
      <c r="BT420" s="315"/>
      <c r="BU420" s="315"/>
      <c r="BV420" s="315"/>
      <c r="BW420" s="315"/>
      <c r="BX420" s="315"/>
      <c r="BY420" s="315"/>
      <c r="BZ420" s="315"/>
      <c r="CA420" s="315"/>
      <c r="CB420" s="315"/>
      <c r="CC420" s="315"/>
      <c r="CD420" s="7"/>
    </row>
    <row r="421" spans="1:82" x14ac:dyDescent="0.25">
      <c r="A421" s="14"/>
      <c r="B421" s="460"/>
      <c r="C421" s="461"/>
      <c r="D421" s="461"/>
      <c r="E421" s="462"/>
      <c r="F421" s="463"/>
      <c r="G421" s="14"/>
      <c r="H421" s="106" t="str">
        <f t="shared" si="128"/>
        <v/>
      </c>
      <c r="I421" s="14"/>
      <c r="J421" s="39" t="str">
        <f t="shared" si="129"/>
        <v/>
      </c>
      <c r="K421" s="14"/>
      <c r="M421" s="106" t="str">
        <f t="shared" si="130"/>
        <v/>
      </c>
      <c r="O421" s="127" t="str">
        <f t="shared" si="131"/>
        <v/>
      </c>
      <c r="AC421" s="305" t="str">
        <f t="shared" si="132"/>
        <v/>
      </c>
      <c r="AD421" s="307" t="str">
        <f t="shared" si="133"/>
        <v/>
      </c>
      <c r="AF421" s="314">
        <f t="shared" si="134"/>
        <v>0</v>
      </c>
      <c r="AG421" s="315">
        <f t="shared" si="134"/>
        <v>0</v>
      </c>
      <c r="AH421" s="315">
        <f t="shared" si="134"/>
        <v>0</v>
      </c>
      <c r="AI421" s="315">
        <f t="shared" si="134"/>
        <v>0</v>
      </c>
      <c r="AJ421" s="315">
        <f t="shared" si="134"/>
        <v>0</v>
      </c>
      <c r="AK421" s="315">
        <f t="shared" si="134"/>
        <v>0</v>
      </c>
      <c r="AL421" s="315">
        <f t="shared" si="134"/>
        <v>0</v>
      </c>
      <c r="AM421" s="315">
        <f t="shared" si="134"/>
        <v>0</v>
      </c>
      <c r="AN421" s="315">
        <f t="shared" si="134"/>
        <v>0</v>
      </c>
      <c r="AO421" s="315">
        <f t="shared" si="134"/>
        <v>0</v>
      </c>
      <c r="AP421" s="315">
        <f t="shared" si="134"/>
        <v>0</v>
      </c>
      <c r="AQ421" s="315">
        <f t="shared" si="134"/>
        <v>0</v>
      </c>
      <c r="AR421" s="315">
        <f t="shared" ref="AR421:BC436" si="139">IF(AND(AR$9&gt;=$AC421, AR$10&lt;=$AD421), IF($F421=$M$3, $AD$5, IF($J421="", $AD$4, $J421)), 0)</f>
        <v>0</v>
      </c>
      <c r="AS421" s="315">
        <f t="shared" si="139"/>
        <v>0</v>
      </c>
      <c r="AT421" s="315">
        <f t="shared" si="139"/>
        <v>0</v>
      </c>
      <c r="AU421" s="315">
        <f t="shared" si="139"/>
        <v>0</v>
      </c>
      <c r="AV421" s="315">
        <f t="shared" si="138"/>
        <v>0</v>
      </c>
      <c r="AW421" s="315">
        <f t="shared" si="138"/>
        <v>0</v>
      </c>
      <c r="AX421" s="315">
        <f t="shared" si="138"/>
        <v>0</v>
      </c>
      <c r="AY421" s="315">
        <f t="shared" si="138"/>
        <v>0</v>
      </c>
      <c r="AZ421" s="315">
        <f t="shared" si="138"/>
        <v>0</v>
      </c>
      <c r="BA421" s="315">
        <f t="shared" si="138"/>
        <v>0</v>
      </c>
      <c r="BB421" s="315">
        <f t="shared" si="138"/>
        <v>0</v>
      </c>
      <c r="BC421" s="316">
        <f t="shared" si="138"/>
        <v>0</v>
      </c>
      <c r="BE421" s="39" t="str">
        <f t="shared" si="135"/>
        <v/>
      </c>
      <c r="BF421" s="39" t="str">
        <f t="shared" si="136"/>
        <v/>
      </c>
      <c r="BG421" s="39" t="str">
        <f t="shared" si="137"/>
        <v/>
      </c>
      <c r="BH421" s="315"/>
      <c r="BI421" s="315"/>
      <c r="BJ421" s="315"/>
      <c r="BK421" s="315"/>
      <c r="BL421" s="315"/>
      <c r="BM421" s="315"/>
      <c r="BN421" s="315"/>
      <c r="BO421" s="315"/>
      <c r="BP421" s="315"/>
      <c r="BQ421" s="315"/>
      <c r="BR421" s="315"/>
      <c r="BS421" s="315"/>
      <c r="BT421" s="315"/>
      <c r="BU421" s="315"/>
      <c r="BV421" s="315"/>
      <c r="BW421" s="315"/>
      <c r="BX421" s="315"/>
      <c r="BY421" s="315"/>
      <c r="BZ421" s="315"/>
      <c r="CA421" s="315"/>
      <c r="CB421" s="315"/>
      <c r="CC421" s="315"/>
      <c r="CD421" s="7"/>
    </row>
    <row r="422" spans="1:82" x14ac:dyDescent="0.25">
      <c r="A422" s="14"/>
      <c r="B422" s="460"/>
      <c r="C422" s="461"/>
      <c r="D422" s="461"/>
      <c r="E422" s="462"/>
      <c r="F422" s="463"/>
      <c r="G422" s="14"/>
      <c r="H422" s="106" t="str">
        <f t="shared" si="128"/>
        <v/>
      </c>
      <c r="I422" s="14"/>
      <c r="J422" s="39" t="str">
        <f t="shared" si="129"/>
        <v/>
      </c>
      <c r="K422" s="14"/>
      <c r="M422" s="106" t="str">
        <f t="shared" si="130"/>
        <v/>
      </c>
      <c r="O422" s="127" t="str">
        <f t="shared" si="131"/>
        <v/>
      </c>
      <c r="AC422" s="305" t="str">
        <f t="shared" si="132"/>
        <v/>
      </c>
      <c r="AD422" s="307" t="str">
        <f t="shared" si="133"/>
        <v/>
      </c>
      <c r="AF422" s="314">
        <f t="shared" si="134"/>
        <v>0</v>
      </c>
      <c r="AG422" s="315">
        <f t="shared" ref="AG422:AV437" si="140">IF(AND(AG$9&gt;=$AC422, AG$10&lt;=$AD422), IF($F422=$M$3, $AD$5, IF($J422="", $AD$4, $J422)), 0)</f>
        <v>0</v>
      </c>
      <c r="AH422" s="315">
        <f t="shared" si="140"/>
        <v>0</v>
      </c>
      <c r="AI422" s="315">
        <f t="shared" si="140"/>
        <v>0</v>
      </c>
      <c r="AJ422" s="315">
        <f t="shared" si="140"/>
        <v>0</v>
      </c>
      <c r="AK422" s="315">
        <f t="shared" si="140"/>
        <v>0</v>
      </c>
      <c r="AL422" s="315">
        <f t="shared" si="140"/>
        <v>0</v>
      </c>
      <c r="AM422" s="315">
        <f t="shared" si="140"/>
        <v>0</v>
      </c>
      <c r="AN422" s="315">
        <f t="shared" si="140"/>
        <v>0</v>
      </c>
      <c r="AO422" s="315">
        <f t="shared" si="140"/>
        <v>0</v>
      </c>
      <c r="AP422" s="315">
        <f t="shared" si="140"/>
        <v>0</v>
      </c>
      <c r="AQ422" s="315">
        <f t="shared" si="140"/>
        <v>0</v>
      </c>
      <c r="AR422" s="315">
        <f t="shared" si="139"/>
        <v>0</v>
      </c>
      <c r="AS422" s="315">
        <f t="shared" si="139"/>
        <v>0</v>
      </c>
      <c r="AT422" s="315">
        <f t="shared" si="139"/>
        <v>0</v>
      </c>
      <c r="AU422" s="315">
        <f t="shared" si="139"/>
        <v>0</v>
      </c>
      <c r="AV422" s="315">
        <f t="shared" si="138"/>
        <v>0</v>
      </c>
      <c r="AW422" s="315">
        <f t="shared" si="138"/>
        <v>0</v>
      </c>
      <c r="AX422" s="315">
        <f t="shared" si="138"/>
        <v>0</v>
      </c>
      <c r="AY422" s="315">
        <f t="shared" si="138"/>
        <v>0</v>
      </c>
      <c r="AZ422" s="315">
        <f t="shared" si="138"/>
        <v>0</v>
      </c>
      <c r="BA422" s="315">
        <f t="shared" si="138"/>
        <v>0</v>
      </c>
      <c r="BB422" s="315">
        <f t="shared" si="138"/>
        <v>0</v>
      </c>
      <c r="BC422" s="316">
        <f t="shared" si="138"/>
        <v>0</v>
      </c>
      <c r="BE422" s="39" t="str">
        <f t="shared" si="135"/>
        <v/>
      </c>
      <c r="BF422" s="39" t="str">
        <f t="shared" si="136"/>
        <v/>
      </c>
      <c r="BG422" s="39" t="str">
        <f t="shared" si="137"/>
        <v/>
      </c>
      <c r="BH422" s="315"/>
      <c r="BI422" s="315"/>
      <c r="BJ422" s="315"/>
      <c r="BK422" s="315"/>
      <c r="BL422" s="315"/>
      <c r="BM422" s="315"/>
      <c r="BN422" s="315"/>
      <c r="BO422" s="315"/>
      <c r="BP422" s="315"/>
      <c r="BQ422" s="315"/>
      <c r="BR422" s="315"/>
      <c r="BS422" s="315"/>
      <c r="BT422" s="315"/>
      <c r="BU422" s="315"/>
      <c r="BV422" s="315"/>
      <c r="BW422" s="315"/>
      <c r="BX422" s="315"/>
      <c r="BY422" s="315"/>
      <c r="BZ422" s="315"/>
      <c r="CA422" s="315"/>
      <c r="CB422" s="315"/>
      <c r="CC422" s="315"/>
      <c r="CD422" s="7"/>
    </row>
    <row r="423" spans="1:82" x14ac:dyDescent="0.25">
      <c r="A423" s="14"/>
      <c r="B423" s="460"/>
      <c r="C423" s="461"/>
      <c r="D423" s="461"/>
      <c r="E423" s="462"/>
      <c r="F423" s="463"/>
      <c r="G423" s="14"/>
      <c r="H423" s="106" t="str">
        <f t="shared" si="128"/>
        <v/>
      </c>
      <c r="I423" s="14"/>
      <c r="J423" s="39" t="str">
        <f t="shared" si="129"/>
        <v/>
      </c>
      <c r="K423" s="14"/>
      <c r="M423" s="106" t="str">
        <f t="shared" si="130"/>
        <v/>
      </c>
      <c r="O423" s="127" t="str">
        <f t="shared" si="131"/>
        <v/>
      </c>
      <c r="AC423" s="305" t="str">
        <f t="shared" si="132"/>
        <v/>
      </c>
      <c r="AD423" s="307" t="str">
        <f t="shared" si="133"/>
        <v/>
      </c>
      <c r="AF423" s="314">
        <f t="shared" si="134"/>
        <v>0</v>
      </c>
      <c r="AG423" s="315">
        <f t="shared" si="140"/>
        <v>0</v>
      </c>
      <c r="AH423" s="315">
        <f t="shared" si="140"/>
        <v>0</v>
      </c>
      <c r="AI423" s="315">
        <f t="shared" si="140"/>
        <v>0</v>
      </c>
      <c r="AJ423" s="315">
        <f t="shared" si="140"/>
        <v>0</v>
      </c>
      <c r="AK423" s="315">
        <f t="shared" si="140"/>
        <v>0</v>
      </c>
      <c r="AL423" s="315">
        <f t="shared" si="140"/>
        <v>0</v>
      </c>
      <c r="AM423" s="315">
        <f t="shared" si="140"/>
        <v>0</v>
      </c>
      <c r="AN423" s="315">
        <f t="shared" si="140"/>
        <v>0</v>
      </c>
      <c r="AO423" s="315">
        <f t="shared" si="140"/>
        <v>0</v>
      </c>
      <c r="AP423" s="315">
        <f t="shared" si="140"/>
        <v>0</v>
      </c>
      <c r="AQ423" s="315">
        <f t="shared" si="140"/>
        <v>0</v>
      </c>
      <c r="AR423" s="315">
        <f t="shared" si="139"/>
        <v>0</v>
      </c>
      <c r="AS423" s="315">
        <f t="shared" si="139"/>
        <v>0</v>
      </c>
      <c r="AT423" s="315">
        <f t="shared" si="139"/>
        <v>0</v>
      </c>
      <c r="AU423" s="315">
        <f t="shared" si="139"/>
        <v>0</v>
      </c>
      <c r="AV423" s="315">
        <f t="shared" si="138"/>
        <v>0</v>
      </c>
      <c r="AW423" s="315">
        <f t="shared" si="138"/>
        <v>0</v>
      </c>
      <c r="AX423" s="315">
        <f t="shared" si="138"/>
        <v>0</v>
      </c>
      <c r="AY423" s="315">
        <f t="shared" si="138"/>
        <v>0</v>
      </c>
      <c r="AZ423" s="315">
        <f t="shared" si="138"/>
        <v>0</v>
      </c>
      <c r="BA423" s="315">
        <f t="shared" si="138"/>
        <v>0</v>
      </c>
      <c r="BB423" s="315">
        <f t="shared" si="138"/>
        <v>0</v>
      </c>
      <c r="BC423" s="316">
        <f t="shared" si="138"/>
        <v>0</v>
      </c>
      <c r="BE423" s="39" t="str">
        <f t="shared" si="135"/>
        <v/>
      </c>
      <c r="BF423" s="39" t="str">
        <f t="shared" si="136"/>
        <v/>
      </c>
      <c r="BG423" s="39" t="str">
        <f t="shared" si="137"/>
        <v/>
      </c>
      <c r="BH423" s="315"/>
      <c r="BI423" s="315"/>
      <c r="BJ423" s="315"/>
      <c r="BK423" s="315"/>
      <c r="BL423" s="315"/>
      <c r="BM423" s="315"/>
      <c r="BN423" s="315"/>
      <c r="BO423" s="315"/>
      <c r="BP423" s="315"/>
      <c r="BQ423" s="315"/>
      <c r="BR423" s="315"/>
      <c r="BS423" s="315"/>
      <c r="BT423" s="315"/>
      <c r="BU423" s="315"/>
      <c r="BV423" s="315"/>
      <c r="BW423" s="315"/>
      <c r="BX423" s="315"/>
      <c r="BY423" s="315"/>
      <c r="BZ423" s="315"/>
      <c r="CA423" s="315"/>
      <c r="CB423" s="315"/>
      <c r="CC423" s="315"/>
      <c r="CD423" s="7"/>
    </row>
    <row r="424" spans="1:82" x14ac:dyDescent="0.25">
      <c r="A424" s="14"/>
      <c r="B424" s="460"/>
      <c r="C424" s="461"/>
      <c r="D424" s="461"/>
      <c r="E424" s="462"/>
      <c r="F424" s="463"/>
      <c r="G424" s="14"/>
      <c r="H424" s="106" t="str">
        <f t="shared" si="128"/>
        <v/>
      </c>
      <c r="I424" s="14"/>
      <c r="J424" s="39" t="str">
        <f t="shared" si="129"/>
        <v/>
      </c>
      <c r="K424" s="14"/>
      <c r="M424" s="106" t="str">
        <f t="shared" si="130"/>
        <v/>
      </c>
      <c r="O424" s="127" t="str">
        <f t="shared" si="131"/>
        <v/>
      </c>
      <c r="AC424" s="305" t="str">
        <f t="shared" si="132"/>
        <v/>
      </c>
      <c r="AD424" s="307" t="str">
        <f t="shared" si="133"/>
        <v/>
      </c>
      <c r="AF424" s="314">
        <f t="shared" si="134"/>
        <v>0</v>
      </c>
      <c r="AG424" s="315">
        <f t="shared" si="140"/>
        <v>0</v>
      </c>
      <c r="AH424" s="315">
        <f t="shared" si="140"/>
        <v>0</v>
      </c>
      <c r="AI424" s="315">
        <f t="shared" si="140"/>
        <v>0</v>
      </c>
      <c r="AJ424" s="315">
        <f t="shared" si="140"/>
        <v>0</v>
      </c>
      <c r="AK424" s="315">
        <f t="shared" si="140"/>
        <v>0</v>
      </c>
      <c r="AL424" s="315">
        <f t="shared" si="140"/>
        <v>0</v>
      </c>
      <c r="AM424" s="315">
        <f t="shared" si="140"/>
        <v>0</v>
      </c>
      <c r="AN424" s="315">
        <f t="shared" si="140"/>
        <v>0</v>
      </c>
      <c r="AO424" s="315">
        <f t="shared" si="140"/>
        <v>0</v>
      </c>
      <c r="AP424" s="315">
        <f t="shared" si="140"/>
        <v>0</v>
      </c>
      <c r="AQ424" s="315">
        <f t="shared" si="140"/>
        <v>0</v>
      </c>
      <c r="AR424" s="315">
        <f t="shared" si="139"/>
        <v>0</v>
      </c>
      <c r="AS424" s="315">
        <f t="shared" si="139"/>
        <v>0</v>
      </c>
      <c r="AT424" s="315">
        <f t="shared" si="139"/>
        <v>0</v>
      </c>
      <c r="AU424" s="315">
        <f t="shared" si="139"/>
        <v>0</v>
      </c>
      <c r="AV424" s="315">
        <f t="shared" si="139"/>
        <v>0</v>
      </c>
      <c r="AW424" s="315">
        <f t="shared" si="139"/>
        <v>0</v>
      </c>
      <c r="AX424" s="315">
        <f t="shared" si="139"/>
        <v>0</v>
      </c>
      <c r="AY424" s="315">
        <f t="shared" si="139"/>
        <v>0</v>
      </c>
      <c r="AZ424" s="315">
        <f t="shared" si="139"/>
        <v>0</v>
      </c>
      <c r="BA424" s="315">
        <f t="shared" si="139"/>
        <v>0</v>
      </c>
      <c r="BB424" s="315">
        <f t="shared" si="139"/>
        <v>0</v>
      </c>
      <c r="BC424" s="316">
        <f t="shared" si="139"/>
        <v>0</v>
      </c>
      <c r="BE424" s="39" t="str">
        <f t="shared" si="135"/>
        <v/>
      </c>
      <c r="BF424" s="39" t="str">
        <f t="shared" si="136"/>
        <v/>
      </c>
      <c r="BG424" s="39" t="str">
        <f t="shared" si="137"/>
        <v/>
      </c>
      <c r="BH424" s="315"/>
      <c r="BI424" s="315"/>
      <c r="BJ424" s="315"/>
      <c r="BK424" s="315"/>
      <c r="BL424" s="315"/>
      <c r="BM424" s="315"/>
      <c r="BN424" s="315"/>
      <c r="BO424" s="315"/>
      <c r="BP424" s="315"/>
      <c r="BQ424" s="315"/>
      <c r="BR424" s="315"/>
      <c r="BS424" s="315"/>
      <c r="BT424" s="315"/>
      <c r="BU424" s="315"/>
      <c r="BV424" s="315"/>
      <c r="BW424" s="315"/>
      <c r="BX424" s="315"/>
      <c r="BY424" s="315"/>
      <c r="BZ424" s="315"/>
      <c r="CA424" s="315"/>
      <c r="CB424" s="315"/>
      <c r="CC424" s="315"/>
      <c r="CD424" s="7"/>
    </row>
    <row r="425" spans="1:82" x14ac:dyDescent="0.25">
      <c r="A425" s="14"/>
      <c r="B425" s="460"/>
      <c r="C425" s="461"/>
      <c r="D425" s="461"/>
      <c r="E425" s="462"/>
      <c r="F425" s="463"/>
      <c r="G425" s="14"/>
      <c r="H425" s="106" t="str">
        <f t="shared" si="128"/>
        <v/>
      </c>
      <c r="I425" s="14"/>
      <c r="J425" s="39" t="str">
        <f t="shared" si="129"/>
        <v/>
      </c>
      <c r="K425" s="14"/>
      <c r="M425" s="106" t="str">
        <f t="shared" si="130"/>
        <v/>
      </c>
      <c r="O425" s="127" t="str">
        <f t="shared" si="131"/>
        <v/>
      </c>
      <c r="AC425" s="305" t="str">
        <f t="shared" si="132"/>
        <v/>
      </c>
      <c r="AD425" s="307" t="str">
        <f t="shared" si="133"/>
        <v/>
      </c>
      <c r="AF425" s="314">
        <f t="shared" si="134"/>
        <v>0</v>
      </c>
      <c r="AG425" s="315">
        <f t="shared" si="140"/>
        <v>0</v>
      </c>
      <c r="AH425" s="315">
        <f t="shared" si="140"/>
        <v>0</v>
      </c>
      <c r="AI425" s="315">
        <f t="shared" si="140"/>
        <v>0</v>
      </c>
      <c r="AJ425" s="315">
        <f t="shared" si="140"/>
        <v>0</v>
      </c>
      <c r="AK425" s="315">
        <f t="shared" si="140"/>
        <v>0</v>
      </c>
      <c r="AL425" s="315">
        <f t="shared" si="140"/>
        <v>0</v>
      </c>
      <c r="AM425" s="315">
        <f t="shared" si="140"/>
        <v>0</v>
      </c>
      <c r="AN425" s="315">
        <f t="shared" si="140"/>
        <v>0</v>
      </c>
      <c r="AO425" s="315">
        <f t="shared" si="140"/>
        <v>0</v>
      </c>
      <c r="AP425" s="315">
        <f t="shared" si="140"/>
        <v>0</v>
      </c>
      <c r="AQ425" s="315">
        <f t="shared" si="140"/>
        <v>0</v>
      </c>
      <c r="AR425" s="315">
        <f t="shared" si="139"/>
        <v>0</v>
      </c>
      <c r="AS425" s="315">
        <f t="shared" si="139"/>
        <v>0</v>
      </c>
      <c r="AT425" s="315">
        <f t="shared" si="139"/>
        <v>0</v>
      </c>
      <c r="AU425" s="315">
        <f t="shared" si="139"/>
        <v>0</v>
      </c>
      <c r="AV425" s="315">
        <f t="shared" si="139"/>
        <v>0</v>
      </c>
      <c r="AW425" s="315">
        <f t="shared" si="139"/>
        <v>0</v>
      </c>
      <c r="AX425" s="315">
        <f t="shared" si="139"/>
        <v>0</v>
      </c>
      <c r="AY425" s="315">
        <f t="shared" si="139"/>
        <v>0</v>
      </c>
      <c r="AZ425" s="315">
        <f t="shared" si="139"/>
        <v>0</v>
      </c>
      <c r="BA425" s="315">
        <f t="shared" si="139"/>
        <v>0</v>
      </c>
      <c r="BB425" s="315">
        <f t="shared" si="139"/>
        <v>0</v>
      </c>
      <c r="BC425" s="316">
        <f t="shared" si="139"/>
        <v>0</v>
      </c>
      <c r="BE425" s="39" t="str">
        <f t="shared" si="135"/>
        <v/>
      </c>
      <c r="BF425" s="39" t="str">
        <f t="shared" si="136"/>
        <v/>
      </c>
      <c r="BG425" s="39" t="str">
        <f t="shared" si="137"/>
        <v/>
      </c>
      <c r="BH425" s="315"/>
      <c r="BI425" s="315"/>
      <c r="BJ425" s="315"/>
      <c r="BK425" s="315"/>
      <c r="BL425" s="315"/>
      <c r="BM425" s="315"/>
      <c r="BN425" s="315"/>
      <c r="BO425" s="315"/>
      <c r="BP425" s="315"/>
      <c r="BQ425" s="315"/>
      <c r="BR425" s="315"/>
      <c r="BS425" s="315"/>
      <c r="BT425" s="315"/>
      <c r="BU425" s="315"/>
      <c r="BV425" s="315"/>
      <c r="BW425" s="315"/>
      <c r="BX425" s="315"/>
      <c r="BY425" s="315"/>
      <c r="BZ425" s="315"/>
      <c r="CA425" s="315"/>
      <c r="CB425" s="315"/>
      <c r="CC425" s="315"/>
      <c r="CD425" s="7"/>
    </row>
    <row r="426" spans="1:82" x14ac:dyDescent="0.25">
      <c r="A426" s="14"/>
      <c r="B426" s="460"/>
      <c r="C426" s="461"/>
      <c r="D426" s="461"/>
      <c r="E426" s="462"/>
      <c r="F426" s="463"/>
      <c r="G426" s="14"/>
      <c r="H426" s="106" t="str">
        <f t="shared" si="128"/>
        <v/>
      </c>
      <c r="I426" s="14"/>
      <c r="J426" s="39" t="str">
        <f t="shared" si="129"/>
        <v/>
      </c>
      <c r="K426" s="14"/>
      <c r="M426" s="106" t="str">
        <f t="shared" si="130"/>
        <v/>
      </c>
      <c r="O426" s="127" t="str">
        <f t="shared" si="131"/>
        <v/>
      </c>
      <c r="AC426" s="305" t="str">
        <f t="shared" si="132"/>
        <v/>
      </c>
      <c r="AD426" s="307" t="str">
        <f t="shared" si="133"/>
        <v/>
      </c>
      <c r="AF426" s="314">
        <f t="shared" si="134"/>
        <v>0</v>
      </c>
      <c r="AG426" s="315">
        <f t="shared" si="140"/>
        <v>0</v>
      </c>
      <c r="AH426" s="315">
        <f t="shared" si="140"/>
        <v>0</v>
      </c>
      <c r="AI426" s="315">
        <f t="shared" si="140"/>
        <v>0</v>
      </c>
      <c r="AJ426" s="315">
        <f t="shared" si="140"/>
        <v>0</v>
      </c>
      <c r="AK426" s="315">
        <f t="shared" si="140"/>
        <v>0</v>
      </c>
      <c r="AL426" s="315">
        <f t="shared" si="140"/>
        <v>0</v>
      </c>
      <c r="AM426" s="315">
        <f t="shared" si="140"/>
        <v>0</v>
      </c>
      <c r="AN426" s="315">
        <f t="shared" si="140"/>
        <v>0</v>
      </c>
      <c r="AO426" s="315">
        <f t="shared" si="140"/>
        <v>0</v>
      </c>
      <c r="AP426" s="315">
        <f t="shared" si="140"/>
        <v>0</v>
      </c>
      <c r="AQ426" s="315">
        <f t="shared" si="140"/>
        <v>0</v>
      </c>
      <c r="AR426" s="315">
        <f t="shared" si="139"/>
        <v>0</v>
      </c>
      <c r="AS426" s="315">
        <f t="shared" si="139"/>
        <v>0</v>
      </c>
      <c r="AT426" s="315">
        <f t="shared" si="139"/>
        <v>0</v>
      </c>
      <c r="AU426" s="315">
        <f t="shared" si="139"/>
        <v>0</v>
      </c>
      <c r="AV426" s="315">
        <f t="shared" si="139"/>
        <v>0</v>
      </c>
      <c r="AW426" s="315">
        <f t="shared" si="139"/>
        <v>0</v>
      </c>
      <c r="AX426" s="315">
        <f t="shared" si="139"/>
        <v>0</v>
      </c>
      <c r="AY426" s="315">
        <f t="shared" si="139"/>
        <v>0</v>
      </c>
      <c r="AZ426" s="315">
        <f t="shared" si="139"/>
        <v>0</v>
      </c>
      <c r="BA426" s="315">
        <f t="shared" si="139"/>
        <v>0</v>
      </c>
      <c r="BB426" s="315">
        <f t="shared" si="139"/>
        <v>0</v>
      </c>
      <c r="BC426" s="316">
        <f t="shared" si="139"/>
        <v>0</v>
      </c>
      <c r="BE426" s="39" t="str">
        <f t="shared" si="135"/>
        <v/>
      </c>
      <c r="BF426" s="39" t="str">
        <f t="shared" si="136"/>
        <v/>
      </c>
      <c r="BG426" s="39" t="str">
        <f t="shared" si="137"/>
        <v/>
      </c>
      <c r="BH426" s="315"/>
      <c r="BI426" s="315"/>
      <c r="BJ426" s="315"/>
      <c r="BK426" s="315"/>
      <c r="BL426" s="315"/>
      <c r="BM426" s="315"/>
      <c r="BN426" s="315"/>
      <c r="BO426" s="315"/>
      <c r="BP426" s="315"/>
      <c r="BQ426" s="315"/>
      <c r="BR426" s="315"/>
      <c r="BS426" s="315"/>
      <c r="BT426" s="315"/>
      <c r="BU426" s="315"/>
      <c r="BV426" s="315"/>
      <c r="BW426" s="315"/>
      <c r="BX426" s="315"/>
      <c r="BY426" s="315"/>
      <c r="BZ426" s="315"/>
      <c r="CA426" s="315"/>
      <c r="CB426" s="315"/>
      <c r="CC426" s="315"/>
      <c r="CD426" s="7"/>
    </row>
    <row r="427" spans="1:82" x14ac:dyDescent="0.25">
      <c r="A427" s="14"/>
      <c r="B427" s="460"/>
      <c r="C427" s="461"/>
      <c r="D427" s="461"/>
      <c r="E427" s="462"/>
      <c r="F427" s="463"/>
      <c r="G427" s="14"/>
      <c r="H427" s="106" t="str">
        <f t="shared" si="128"/>
        <v/>
      </c>
      <c r="I427" s="14"/>
      <c r="J427" s="39" t="str">
        <f t="shared" si="129"/>
        <v/>
      </c>
      <c r="K427" s="14"/>
      <c r="M427" s="106" t="str">
        <f t="shared" si="130"/>
        <v/>
      </c>
      <c r="O427" s="127" t="str">
        <f t="shared" si="131"/>
        <v/>
      </c>
      <c r="AC427" s="305" t="str">
        <f t="shared" si="132"/>
        <v/>
      </c>
      <c r="AD427" s="307" t="str">
        <f t="shared" si="133"/>
        <v/>
      </c>
      <c r="AF427" s="314">
        <f t="shared" si="134"/>
        <v>0</v>
      </c>
      <c r="AG427" s="315">
        <f t="shared" si="140"/>
        <v>0</v>
      </c>
      <c r="AH427" s="315">
        <f t="shared" si="140"/>
        <v>0</v>
      </c>
      <c r="AI427" s="315">
        <f t="shared" si="140"/>
        <v>0</v>
      </c>
      <c r="AJ427" s="315">
        <f t="shared" si="140"/>
        <v>0</v>
      </c>
      <c r="AK427" s="315">
        <f t="shared" si="140"/>
        <v>0</v>
      </c>
      <c r="AL427" s="315">
        <f t="shared" si="140"/>
        <v>0</v>
      </c>
      <c r="AM427" s="315">
        <f t="shared" si="140"/>
        <v>0</v>
      </c>
      <c r="AN427" s="315">
        <f t="shared" si="140"/>
        <v>0</v>
      </c>
      <c r="AO427" s="315">
        <f t="shared" si="140"/>
        <v>0</v>
      </c>
      <c r="AP427" s="315">
        <f t="shared" si="140"/>
        <v>0</v>
      </c>
      <c r="AQ427" s="315">
        <f t="shared" si="140"/>
        <v>0</v>
      </c>
      <c r="AR427" s="315">
        <f t="shared" si="139"/>
        <v>0</v>
      </c>
      <c r="AS427" s="315">
        <f t="shared" si="139"/>
        <v>0</v>
      </c>
      <c r="AT427" s="315">
        <f t="shared" si="139"/>
        <v>0</v>
      </c>
      <c r="AU427" s="315">
        <f t="shared" si="139"/>
        <v>0</v>
      </c>
      <c r="AV427" s="315">
        <f t="shared" si="139"/>
        <v>0</v>
      </c>
      <c r="AW427" s="315">
        <f t="shared" si="139"/>
        <v>0</v>
      </c>
      <c r="AX427" s="315">
        <f t="shared" si="139"/>
        <v>0</v>
      </c>
      <c r="AY427" s="315">
        <f t="shared" si="139"/>
        <v>0</v>
      </c>
      <c r="AZ427" s="315">
        <f t="shared" si="139"/>
        <v>0</v>
      </c>
      <c r="BA427" s="315">
        <f t="shared" si="139"/>
        <v>0</v>
      </c>
      <c r="BB427" s="315">
        <f t="shared" si="139"/>
        <v>0</v>
      </c>
      <c r="BC427" s="316">
        <f t="shared" si="139"/>
        <v>0</v>
      </c>
      <c r="BE427" s="39" t="str">
        <f t="shared" si="135"/>
        <v/>
      </c>
      <c r="BF427" s="39" t="str">
        <f t="shared" si="136"/>
        <v/>
      </c>
      <c r="BG427" s="39" t="str">
        <f t="shared" si="137"/>
        <v/>
      </c>
      <c r="BH427" s="315"/>
      <c r="BI427" s="315"/>
      <c r="BJ427" s="315"/>
      <c r="BK427" s="315"/>
      <c r="BL427" s="315"/>
      <c r="BM427" s="315"/>
      <c r="BN427" s="315"/>
      <c r="BO427" s="315"/>
      <c r="BP427" s="315"/>
      <c r="BQ427" s="315"/>
      <c r="BR427" s="315"/>
      <c r="BS427" s="315"/>
      <c r="BT427" s="315"/>
      <c r="BU427" s="315"/>
      <c r="BV427" s="315"/>
      <c r="BW427" s="315"/>
      <c r="BX427" s="315"/>
      <c r="BY427" s="315"/>
      <c r="BZ427" s="315"/>
      <c r="CA427" s="315"/>
      <c r="CB427" s="315"/>
      <c r="CC427" s="315"/>
      <c r="CD427" s="7"/>
    </row>
    <row r="428" spans="1:82" x14ac:dyDescent="0.25">
      <c r="A428" s="14"/>
      <c r="B428" s="460"/>
      <c r="C428" s="461"/>
      <c r="D428" s="461"/>
      <c r="E428" s="462"/>
      <c r="F428" s="463"/>
      <c r="G428" s="14"/>
      <c r="H428" s="106" t="str">
        <f t="shared" si="128"/>
        <v/>
      </c>
      <c r="I428" s="14"/>
      <c r="J428" s="39" t="str">
        <f t="shared" si="129"/>
        <v/>
      </c>
      <c r="K428" s="14"/>
      <c r="M428" s="106" t="str">
        <f t="shared" si="130"/>
        <v/>
      </c>
      <c r="O428" s="127" t="str">
        <f t="shared" si="131"/>
        <v/>
      </c>
      <c r="AC428" s="305" t="str">
        <f t="shared" si="132"/>
        <v/>
      </c>
      <c r="AD428" s="307" t="str">
        <f t="shared" si="133"/>
        <v/>
      </c>
      <c r="AF428" s="314">
        <f t="shared" si="134"/>
        <v>0</v>
      </c>
      <c r="AG428" s="315">
        <f t="shared" si="140"/>
        <v>0</v>
      </c>
      <c r="AH428" s="315">
        <f t="shared" si="140"/>
        <v>0</v>
      </c>
      <c r="AI428" s="315">
        <f t="shared" si="140"/>
        <v>0</v>
      </c>
      <c r="AJ428" s="315">
        <f t="shared" si="140"/>
        <v>0</v>
      </c>
      <c r="AK428" s="315">
        <f t="shared" si="140"/>
        <v>0</v>
      </c>
      <c r="AL428" s="315">
        <f t="shared" si="140"/>
        <v>0</v>
      </c>
      <c r="AM428" s="315">
        <f t="shared" si="140"/>
        <v>0</v>
      </c>
      <c r="AN428" s="315">
        <f t="shared" si="140"/>
        <v>0</v>
      </c>
      <c r="AO428" s="315">
        <f t="shared" si="140"/>
        <v>0</v>
      </c>
      <c r="AP428" s="315">
        <f t="shared" si="140"/>
        <v>0</v>
      </c>
      <c r="AQ428" s="315">
        <f t="shared" si="140"/>
        <v>0</v>
      </c>
      <c r="AR428" s="315">
        <f t="shared" si="139"/>
        <v>0</v>
      </c>
      <c r="AS428" s="315">
        <f t="shared" si="139"/>
        <v>0</v>
      </c>
      <c r="AT428" s="315">
        <f t="shared" si="139"/>
        <v>0</v>
      </c>
      <c r="AU428" s="315">
        <f t="shared" si="139"/>
        <v>0</v>
      </c>
      <c r="AV428" s="315">
        <f t="shared" si="139"/>
        <v>0</v>
      </c>
      <c r="AW428" s="315">
        <f t="shared" si="139"/>
        <v>0</v>
      </c>
      <c r="AX428" s="315">
        <f t="shared" si="139"/>
        <v>0</v>
      </c>
      <c r="AY428" s="315">
        <f t="shared" si="139"/>
        <v>0</v>
      </c>
      <c r="AZ428" s="315">
        <f t="shared" si="139"/>
        <v>0</v>
      </c>
      <c r="BA428" s="315">
        <f t="shared" si="139"/>
        <v>0</v>
      </c>
      <c r="BB428" s="315">
        <f t="shared" si="139"/>
        <v>0</v>
      </c>
      <c r="BC428" s="316">
        <f t="shared" si="139"/>
        <v>0</v>
      </c>
      <c r="BE428" s="39" t="str">
        <f t="shared" si="135"/>
        <v/>
      </c>
      <c r="BF428" s="39" t="str">
        <f t="shared" si="136"/>
        <v/>
      </c>
      <c r="BG428" s="39" t="str">
        <f t="shared" si="137"/>
        <v/>
      </c>
      <c r="BH428" s="315"/>
      <c r="BI428" s="315"/>
      <c r="BJ428" s="315"/>
      <c r="BK428" s="315"/>
      <c r="BL428" s="315"/>
      <c r="BM428" s="315"/>
      <c r="BN428" s="315"/>
      <c r="BO428" s="315"/>
      <c r="BP428" s="315"/>
      <c r="BQ428" s="315"/>
      <c r="BR428" s="315"/>
      <c r="BS428" s="315"/>
      <c r="BT428" s="315"/>
      <c r="BU428" s="315"/>
      <c r="BV428" s="315"/>
      <c r="BW428" s="315"/>
      <c r="BX428" s="315"/>
      <c r="BY428" s="315"/>
      <c r="BZ428" s="315"/>
      <c r="CA428" s="315"/>
      <c r="CB428" s="315"/>
      <c r="CC428" s="315"/>
      <c r="CD428" s="7"/>
    </row>
    <row r="429" spans="1:82" x14ac:dyDescent="0.25">
      <c r="A429" s="14"/>
      <c r="B429" s="460"/>
      <c r="C429" s="461"/>
      <c r="D429" s="461"/>
      <c r="E429" s="462"/>
      <c r="F429" s="463"/>
      <c r="G429" s="14"/>
      <c r="H429" s="106" t="str">
        <f t="shared" si="128"/>
        <v/>
      </c>
      <c r="I429" s="14"/>
      <c r="J429" s="39" t="str">
        <f t="shared" si="129"/>
        <v/>
      </c>
      <c r="K429" s="14"/>
      <c r="M429" s="106" t="str">
        <f t="shared" si="130"/>
        <v/>
      </c>
      <c r="O429" s="127" t="str">
        <f t="shared" si="131"/>
        <v/>
      </c>
      <c r="AC429" s="305" t="str">
        <f t="shared" si="132"/>
        <v/>
      </c>
      <c r="AD429" s="307" t="str">
        <f t="shared" si="133"/>
        <v/>
      </c>
      <c r="AF429" s="314">
        <f t="shared" si="134"/>
        <v>0</v>
      </c>
      <c r="AG429" s="315">
        <f t="shared" si="140"/>
        <v>0</v>
      </c>
      <c r="AH429" s="315">
        <f t="shared" si="140"/>
        <v>0</v>
      </c>
      <c r="AI429" s="315">
        <f t="shared" si="140"/>
        <v>0</v>
      </c>
      <c r="AJ429" s="315">
        <f t="shared" si="140"/>
        <v>0</v>
      </c>
      <c r="AK429" s="315">
        <f t="shared" si="140"/>
        <v>0</v>
      </c>
      <c r="AL429" s="315">
        <f t="shared" si="140"/>
        <v>0</v>
      </c>
      <c r="AM429" s="315">
        <f t="shared" si="140"/>
        <v>0</v>
      </c>
      <c r="AN429" s="315">
        <f t="shared" si="140"/>
        <v>0</v>
      </c>
      <c r="AO429" s="315">
        <f t="shared" si="140"/>
        <v>0</v>
      </c>
      <c r="AP429" s="315">
        <f t="shared" si="140"/>
        <v>0</v>
      </c>
      <c r="AQ429" s="315">
        <f t="shared" si="140"/>
        <v>0</v>
      </c>
      <c r="AR429" s="315">
        <f t="shared" si="139"/>
        <v>0</v>
      </c>
      <c r="AS429" s="315">
        <f t="shared" si="139"/>
        <v>0</v>
      </c>
      <c r="AT429" s="315">
        <f t="shared" si="139"/>
        <v>0</v>
      </c>
      <c r="AU429" s="315">
        <f t="shared" si="139"/>
        <v>0</v>
      </c>
      <c r="AV429" s="315">
        <f t="shared" si="139"/>
        <v>0</v>
      </c>
      <c r="AW429" s="315">
        <f t="shared" si="139"/>
        <v>0</v>
      </c>
      <c r="AX429" s="315">
        <f t="shared" si="139"/>
        <v>0</v>
      </c>
      <c r="AY429" s="315">
        <f t="shared" si="139"/>
        <v>0</v>
      </c>
      <c r="AZ429" s="315">
        <f t="shared" si="139"/>
        <v>0</v>
      </c>
      <c r="BA429" s="315">
        <f t="shared" si="139"/>
        <v>0</v>
      </c>
      <c r="BB429" s="315">
        <f t="shared" si="139"/>
        <v>0</v>
      </c>
      <c r="BC429" s="316">
        <f t="shared" si="139"/>
        <v>0</v>
      </c>
      <c r="BE429" s="39" t="str">
        <f t="shared" si="135"/>
        <v/>
      </c>
      <c r="BF429" s="39" t="str">
        <f t="shared" si="136"/>
        <v/>
      </c>
      <c r="BG429" s="39" t="str">
        <f t="shared" si="137"/>
        <v/>
      </c>
      <c r="BH429" s="315"/>
      <c r="BI429" s="315"/>
      <c r="BJ429" s="315"/>
      <c r="BK429" s="315"/>
      <c r="BL429" s="315"/>
      <c r="BM429" s="315"/>
      <c r="BN429" s="315"/>
      <c r="BO429" s="315"/>
      <c r="BP429" s="315"/>
      <c r="BQ429" s="315"/>
      <c r="BR429" s="315"/>
      <c r="BS429" s="315"/>
      <c r="BT429" s="315"/>
      <c r="BU429" s="315"/>
      <c r="BV429" s="315"/>
      <c r="BW429" s="315"/>
      <c r="BX429" s="315"/>
      <c r="BY429" s="315"/>
      <c r="BZ429" s="315"/>
      <c r="CA429" s="315"/>
      <c r="CB429" s="315"/>
      <c r="CC429" s="315"/>
      <c r="CD429" s="7"/>
    </row>
    <row r="430" spans="1:82" x14ac:dyDescent="0.25">
      <c r="A430" s="14"/>
      <c r="B430" s="460"/>
      <c r="C430" s="461"/>
      <c r="D430" s="461"/>
      <c r="E430" s="462"/>
      <c r="F430" s="463"/>
      <c r="G430" s="14"/>
      <c r="H430" s="106" t="str">
        <f t="shared" si="128"/>
        <v/>
      </c>
      <c r="I430" s="14"/>
      <c r="J430" s="39" t="str">
        <f t="shared" si="129"/>
        <v/>
      </c>
      <c r="K430" s="14"/>
      <c r="M430" s="106" t="str">
        <f t="shared" si="130"/>
        <v/>
      </c>
      <c r="O430" s="127" t="str">
        <f t="shared" si="131"/>
        <v/>
      </c>
      <c r="AC430" s="305" t="str">
        <f t="shared" si="132"/>
        <v/>
      </c>
      <c r="AD430" s="307" t="str">
        <f t="shared" si="133"/>
        <v/>
      </c>
      <c r="AF430" s="314">
        <f t="shared" si="134"/>
        <v>0</v>
      </c>
      <c r="AG430" s="315">
        <f t="shared" si="140"/>
        <v>0</v>
      </c>
      <c r="AH430" s="315">
        <f t="shared" si="140"/>
        <v>0</v>
      </c>
      <c r="AI430" s="315">
        <f t="shared" si="140"/>
        <v>0</v>
      </c>
      <c r="AJ430" s="315">
        <f t="shared" si="140"/>
        <v>0</v>
      </c>
      <c r="AK430" s="315">
        <f t="shared" si="140"/>
        <v>0</v>
      </c>
      <c r="AL430" s="315">
        <f t="shared" si="140"/>
        <v>0</v>
      </c>
      <c r="AM430" s="315">
        <f t="shared" si="140"/>
        <v>0</v>
      </c>
      <c r="AN430" s="315">
        <f t="shared" si="140"/>
        <v>0</v>
      </c>
      <c r="AO430" s="315">
        <f t="shared" si="140"/>
        <v>0</v>
      </c>
      <c r="AP430" s="315">
        <f t="shared" si="140"/>
        <v>0</v>
      </c>
      <c r="AQ430" s="315">
        <f t="shared" si="140"/>
        <v>0</v>
      </c>
      <c r="AR430" s="315">
        <f t="shared" si="139"/>
        <v>0</v>
      </c>
      <c r="AS430" s="315">
        <f t="shared" si="139"/>
        <v>0</v>
      </c>
      <c r="AT430" s="315">
        <f t="shared" si="139"/>
        <v>0</v>
      </c>
      <c r="AU430" s="315">
        <f t="shared" si="139"/>
        <v>0</v>
      </c>
      <c r="AV430" s="315">
        <f t="shared" si="139"/>
        <v>0</v>
      </c>
      <c r="AW430" s="315">
        <f t="shared" si="139"/>
        <v>0</v>
      </c>
      <c r="AX430" s="315">
        <f t="shared" si="139"/>
        <v>0</v>
      </c>
      <c r="AY430" s="315">
        <f t="shared" si="139"/>
        <v>0</v>
      </c>
      <c r="AZ430" s="315">
        <f t="shared" si="139"/>
        <v>0</v>
      </c>
      <c r="BA430" s="315">
        <f t="shared" si="139"/>
        <v>0</v>
      </c>
      <c r="BB430" s="315">
        <f t="shared" si="139"/>
        <v>0</v>
      </c>
      <c r="BC430" s="316">
        <f t="shared" si="139"/>
        <v>0</v>
      </c>
      <c r="BE430" s="39" t="str">
        <f t="shared" si="135"/>
        <v/>
      </c>
      <c r="BF430" s="39" t="str">
        <f t="shared" si="136"/>
        <v/>
      </c>
      <c r="BG430" s="39" t="str">
        <f t="shared" si="137"/>
        <v/>
      </c>
      <c r="BH430" s="315"/>
      <c r="BI430" s="315"/>
      <c r="BJ430" s="315"/>
      <c r="BK430" s="315"/>
      <c r="BL430" s="315"/>
      <c r="BM430" s="315"/>
      <c r="BN430" s="315"/>
      <c r="BO430" s="315"/>
      <c r="BP430" s="315"/>
      <c r="BQ430" s="315"/>
      <c r="BR430" s="315"/>
      <c r="BS430" s="315"/>
      <c r="BT430" s="315"/>
      <c r="BU430" s="315"/>
      <c r="BV430" s="315"/>
      <c r="BW430" s="315"/>
      <c r="BX430" s="315"/>
      <c r="BY430" s="315"/>
      <c r="BZ430" s="315"/>
      <c r="CA430" s="315"/>
      <c r="CB430" s="315"/>
      <c r="CC430" s="315"/>
      <c r="CD430" s="7"/>
    </row>
    <row r="431" spans="1:82" x14ac:dyDescent="0.25">
      <c r="A431" s="14"/>
      <c r="B431" s="460"/>
      <c r="C431" s="461"/>
      <c r="D431" s="461"/>
      <c r="E431" s="462"/>
      <c r="F431" s="463"/>
      <c r="G431" s="14"/>
      <c r="H431" s="106" t="str">
        <f t="shared" si="128"/>
        <v/>
      </c>
      <c r="I431" s="14"/>
      <c r="J431" s="39" t="str">
        <f t="shared" si="129"/>
        <v/>
      </c>
      <c r="K431" s="14"/>
      <c r="M431" s="106" t="str">
        <f t="shared" si="130"/>
        <v/>
      </c>
      <c r="O431" s="127" t="str">
        <f t="shared" si="131"/>
        <v/>
      </c>
      <c r="AC431" s="305" t="str">
        <f t="shared" si="132"/>
        <v/>
      </c>
      <c r="AD431" s="307" t="str">
        <f t="shared" si="133"/>
        <v/>
      </c>
      <c r="AF431" s="314">
        <f t="shared" si="134"/>
        <v>0</v>
      </c>
      <c r="AG431" s="315">
        <f t="shared" si="140"/>
        <v>0</v>
      </c>
      <c r="AH431" s="315">
        <f t="shared" si="140"/>
        <v>0</v>
      </c>
      <c r="AI431" s="315">
        <f t="shared" si="140"/>
        <v>0</v>
      </c>
      <c r="AJ431" s="315">
        <f t="shared" si="140"/>
        <v>0</v>
      </c>
      <c r="AK431" s="315">
        <f t="shared" si="140"/>
        <v>0</v>
      </c>
      <c r="AL431" s="315">
        <f t="shared" si="140"/>
        <v>0</v>
      </c>
      <c r="AM431" s="315">
        <f t="shared" si="140"/>
        <v>0</v>
      </c>
      <c r="AN431" s="315">
        <f t="shared" si="140"/>
        <v>0</v>
      </c>
      <c r="AO431" s="315">
        <f t="shared" si="140"/>
        <v>0</v>
      </c>
      <c r="AP431" s="315">
        <f t="shared" si="140"/>
        <v>0</v>
      </c>
      <c r="AQ431" s="315">
        <f t="shared" si="140"/>
        <v>0</v>
      </c>
      <c r="AR431" s="315">
        <f t="shared" si="139"/>
        <v>0</v>
      </c>
      <c r="AS431" s="315">
        <f t="shared" si="139"/>
        <v>0</v>
      </c>
      <c r="AT431" s="315">
        <f t="shared" si="139"/>
        <v>0</v>
      </c>
      <c r="AU431" s="315">
        <f t="shared" si="139"/>
        <v>0</v>
      </c>
      <c r="AV431" s="315">
        <f t="shared" si="139"/>
        <v>0</v>
      </c>
      <c r="AW431" s="315">
        <f t="shared" si="139"/>
        <v>0</v>
      </c>
      <c r="AX431" s="315">
        <f t="shared" si="139"/>
        <v>0</v>
      </c>
      <c r="AY431" s="315">
        <f t="shared" si="139"/>
        <v>0</v>
      </c>
      <c r="AZ431" s="315">
        <f t="shared" si="139"/>
        <v>0</v>
      </c>
      <c r="BA431" s="315">
        <f t="shared" si="139"/>
        <v>0</v>
      </c>
      <c r="BB431" s="315">
        <f t="shared" si="139"/>
        <v>0</v>
      </c>
      <c r="BC431" s="316">
        <f t="shared" si="139"/>
        <v>0</v>
      </c>
      <c r="BE431" s="39" t="str">
        <f t="shared" si="135"/>
        <v/>
      </c>
      <c r="BF431" s="39" t="str">
        <f t="shared" si="136"/>
        <v/>
      </c>
      <c r="BG431" s="39" t="str">
        <f t="shared" si="137"/>
        <v/>
      </c>
      <c r="BH431" s="315"/>
      <c r="BI431" s="315"/>
      <c r="BJ431" s="315"/>
      <c r="BK431" s="315"/>
      <c r="BL431" s="315"/>
      <c r="BM431" s="315"/>
      <c r="BN431" s="315"/>
      <c r="BO431" s="315"/>
      <c r="BP431" s="315"/>
      <c r="BQ431" s="315"/>
      <c r="BR431" s="315"/>
      <c r="BS431" s="315"/>
      <c r="BT431" s="315"/>
      <c r="BU431" s="315"/>
      <c r="BV431" s="315"/>
      <c r="BW431" s="315"/>
      <c r="BX431" s="315"/>
      <c r="BY431" s="315"/>
      <c r="BZ431" s="315"/>
      <c r="CA431" s="315"/>
      <c r="CB431" s="315"/>
      <c r="CC431" s="315"/>
      <c r="CD431" s="7"/>
    </row>
    <row r="432" spans="1:82" x14ac:dyDescent="0.25">
      <c r="A432" s="14"/>
      <c r="B432" s="460"/>
      <c r="C432" s="461"/>
      <c r="D432" s="461"/>
      <c r="E432" s="462"/>
      <c r="F432" s="463"/>
      <c r="G432" s="14"/>
      <c r="H432" s="106" t="str">
        <f t="shared" si="128"/>
        <v/>
      </c>
      <c r="I432" s="14"/>
      <c r="J432" s="39" t="str">
        <f t="shared" si="129"/>
        <v/>
      </c>
      <c r="K432" s="14"/>
      <c r="M432" s="106" t="str">
        <f t="shared" si="130"/>
        <v/>
      </c>
      <c r="O432" s="127" t="str">
        <f t="shared" si="131"/>
        <v/>
      </c>
      <c r="AC432" s="305" t="str">
        <f t="shared" si="132"/>
        <v/>
      </c>
      <c r="AD432" s="307" t="str">
        <f t="shared" si="133"/>
        <v/>
      </c>
      <c r="AF432" s="314">
        <f t="shared" si="134"/>
        <v>0</v>
      </c>
      <c r="AG432" s="315">
        <f t="shared" si="140"/>
        <v>0</v>
      </c>
      <c r="AH432" s="315">
        <f t="shared" si="140"/>
        <v>0</v>
      </c>
      <c r="AI432" s="315">
        <f t="shared" si="140"/>
        <v>0</v>
      </c>
      <c r="AJ432" s="315">
        <f t="shared" si="140"/>
        <v>0</v>
      </c>
      <c r="AK432" s="315">
        <f t="shared" si="140"/>
        <v>0</v>
      </c>
      <c r="AL432" s="315">
        <f t="shared" si="140"/>
        <v>0</v>
      </c>
      <c r="AM432" s="315">
        <f t="shared" si="140"/>
        <v>0</v>
      </c>
      <c r="AN432" s="315">
        <f t="shared" si="140"/>
        <v>0</v>
      </c>
      <c r="AO432" s="315">
        <f t="shared" si="140"/>
        <v>0</v>
      </c>
      <c r="AP432" s="315">
        <f t="shared" si="140"/>
        <v>0</v>
      </c>
      <c r="AQ432" s="315">
        <f t="shared" si="140"/>
        <v>0</v>
      </c>
      <c r="AR432" s="315">
        <f t="shared" si="139"/>
        <v>0</v>
      </c>
      <c r="AS432" s="315">
        <f t="shared" si="139"/>
        <v>0</v>
      </c>
      <c r="AT432" s="315">
        <f t="shared" si="139"/>
        <v>0</v>
      </c>
      <c r="AU432" s="315">
        <f t="shared" si="139"/>
        <v>0</v>
      </c>
      <c r="AV432" s="315">
        <f t="shared" si="139"/>
        <v>0</v>
      </c>
      <c r="AW432" s="315">
        <f t="shared" si="139"/>
        <v>0</v>
      </c>
      <c r="AX432" s="315">
        <f t="shared" si="139"/>
        <v>0</v>
      </c>
      <c r="AY432" s="315">
        <f t="shared" si="139"/>
        <v>0</v>
      </c>
      <c r="AZ432" s="315">
        <f t="shared" si="139"/>
        <v>0</v>
      </c>
      <c r="BA432" s="315">
        <f t="shared" si="139"/>
        <v>0</v>
      </c>
      <c r="BB432" s="315">
        <f t="shared" si="139"/>
        <v>0</v>
      </c>
      <c r="BC432" s="316">
        <f t="shared" si="139"/>
        <v>0</v>
      </c>
      <c r="BE432" s="39" t="str">
        <f t="shared" si="135"/>
        <v/>
      </c>
      <c r="BF432" s="39" t="str">
        <f t="shared" si="136"/>
        <v/>
      </c>
      <c r="BG432" s="39" t="str">
        <f t="shared" si="137"/>
        <v/>
      </c>
      <c r="BH432" s="315"/>
      <c r="BI432" s="315"/>
      <c r="BJ432" s="315"/>
      <c r="BK432" s="315"/>
      <c r="BL432" s="315"/>
      <c r="BM432" s="315"/>
      <c r="BN432" s="315"/>
      <c r="BO432" s="315"/>
      <c r="BP432" s="315"/>
      <c r="BQ432" s="315"/>
      <c r="BR432" s="315"/>
      <c r="BS432" s="315"/>
      <c r="BT432" s="315"/>
      <c r="BU432" s="315"/>
      <c r="BV432" s="315"/>
      <c r="BW432" s="315"/>
      <c r="BX432" s="315"/>
      <c r="BY432" s="315"/>
      <c r="BZ432" s="315"/>
      <c r="CA432" s="315"/>
      <c r="CB432" s="315"/>
      <c r="CC432" s="315"/>
      <c r="CD432" s="7"/>
    </row>
    <row r="433" spans="1:82" x14ac:dyDescent="0.25">
      <c r="A433" s="14"/>
      <c r="B433" s="460"/>
      <c r="C433" s="461"/>
      <c r="D433" s="461"/>
      <c r="E433" s="462"/>
      <c r="F433" s="463"/>
      <c r="G433" s="14"/>
      <c r="H433" s="106" t="str">
        <f t="shared" si="128"/>
        <v/>
      </c>
      <c r="I433" s="14"/>
      <c r="J433" s="39" t="str">
        <f t="shared" si="129"/>
        <v/>
      </c>
      <c r="K433" s="14"/>
      <c r="M433" s="106" t="str">
        <f t="shared" si="130"/>
        <v/>
      </c>
      <c r="O433" s="127" t="str">
        <f t="shared" si="131"/>
        <v/>
      </c>
      <c r="AC433" s="305" t="str">
        <f t="shared" si="132"/>
        <v/>
      </c>
      <c r="AD433" s="307" t="str">
        <f t="shared" si="133"/>
        <v/>
      </c>
      <c r="AF433" s="314">
        <f t="shared" si="134"/>
        <v>0</v>
      </c>
      <c r="AG433" s="315">
        <f t="shared" si="140"/>
        <v>0</v>
      </c>
      <c r="AH433" s="315">
        <f t="shared" si="140"/>
        <v>0</v>
      </c>
      <c r="AI433" s="315">
        <f t="shared" si="140"/>
        <v>0</v>
      </c>
      <c r="AJ433" s="315">
        <f t="shared" si="140"/>
        <v>0</v>
      </c>
      <c r="AK433" s="315">
        <f t="shared" si="140"/>
        <v>0</v>
      </c>
      <c r="AL433" s="315">
        <f t="shared" si="140"/>
        <v>0</v>
      </c>
      <c r="AM433" s="315">
        <f t="shared" si="140"/>
        <v>0</v>
      </c>
      <c r="AN433" s="315">
        <f t="shared" si="140"/>
        <v>0</v>
      </c>
      <c r="AO433" s="315">
        <f t="shared" si="140"/>
        <v>0</v>
      </c>
      <c r="AP433" s="315">
        <f t="shared" si="140"/>
        <v>0</v>
      </c>
      <c r="AQ433" s="315">
        <f t="shared" si="140"/>
        <v>0</v>
      </c>
      <c r="AR433" s="315">
        <f t="shared" si="139"/>
        <v>0</v>
      </c>
      <c r="AS433" s="315">
        <f t="shared" si="139"/>
        <v>0</v>
      </c>
      <c r="AT433" s="315">
        <f t="shared" si="139"/>
        <v>0</v>
      </c>
      <c r="AU433" s="315">
        <f t="shared" si="139"/>
        <v>0</v>
      </c>
      <c r="AV433" s="315">
        <f t="shared" si="139"/>
        <v>0</v>
      </c>
      <c r="AW433" s="315">
        <f t="shared" si="139"/>
        <v>0</v>
      </c>
      <c r="AX433" s="315">
        <f t="shared" si="139"/>
        <v>0</v>
      </c>
      <c r="AY433" s="315">
        <f t="shared" si="139"/>
        <v>0</v>
      </c>
      <c r="AZ433" s="315">
        <f t="shared" si="139"/>
        <v>0</v>
      </c>
      <c r="BA433" s="315">
        <f t="shared" si="139"/>
        <v>0</v>
      </c>
      <c r="BB433" s="315">
        <f t="shared" si="139"/>
        <v>0</v>
      </c>
      <c r="BC433" s="316">
        <f t="shared" si="139"/>
        <v>0</v>
      </c>
      <c r="BE433" s="39" t="str">
        <f t="shared" si="135"/>
        <v/>
      </c>
      <c r="BF433" s="39" t="str">
        <f t="shared" si="136"/>
        <v/>
      </c>
      <c r="BG433" s="39" t="str">
        <f t="shared" si="137"/>
        <v/>
      </c>
      <c r="BH433" s="315"/>
      <c r="BI433" s="315"/>
      <c r="BJ433" s="315"/>
      <c r="BK433" s="315"/>
      <c r="BL433" s="315"/>
      <c r="BM433" s="315"/>
      <c r="BN433" s="315"/>
      <c r="BO433" s="315"/>
      <c r="BP433" s="315"/>
      <c r="BQ433" s="315"/>
      <c r="BR433" s="315"/>
      <c r="BS433" s="315"/>
      <c r="BT433" s="315"/>
      <c r="BU433" s="315"/>
      <c r="BV433" s="315"/>
      <c r="BW433" s="315"/>
      <c r="BX433" s="315"/>
      <c r="BY433" s="315"/>
      <c r="BZ433" s="315"/>
      <c r="CA433" s="315"/>
      <c r="CB433" s="315"/>
      <c r="CC433" s="315"/>
      <c r="CD433" s="7"/>
    </row>
    <row r="434" spans="1:82" x14ac:dyDescent="0.25">
      <c r="A434" s="14"/>
      <c r="B434" s="460"/>
      <c r="C434" s="461"/>
      <c r="D434" s="461"/>
      <c r="E434" s="462"/>
      <c r="F434" s="463"/>
      <c r="G434" s="14"/>
      <c r="H434" s="106" t="str">
        <f t="shared" si="128"/>
        <v/>
      </c>
      <c r="I434" s="14"/>
      <c r="J434" s="39" t="str">
        <f t="shared" si="129"/>
        <v/>
      </c>
      <c r="K434" s="14"/>
      <c r="M434" s="106" t="str">
        <f t="shared" si="130"/>
        <v/>
      </c>
      <c r="O434" s="127" t="str">
        <f t="shared" si="131"/>
        <v/>
      </c>
      <c r="AC434" s="305" t="str">
        <f t="shared" si="132"/>
        <v/>
      </c>
      <c r="AD434" s="307" t="str">
        <f t="shared" si="133"/>
        <v/>
      </c>
      <c r="AF434" s="314">
        <f t="shared" si="134"/>
        <v>0</v>
      </c>
      <c r="AG434" s="315">
        <f t="shared" si="140"/>
        <v>0</v>
      </c>
      <c r="AH434" s="315">
        <f t="shared" si="140"/>
        <v>0</v>
      </c>
      <c r="AI434" s="315">
        <f t="shared" si="140"/>
        <v>0</v>
      </c>
      <c r="AJ434" s="315">
        <f t="shared" si="140"/>
        <v>0</v>
      </c>
      <c r="AK434" s="315">
        <f t="shared" si="140"/>
        <v>0</v>
      </c>
      <c r="AL434" s="315">
        <f t="shared" si="140"/>
        <v>0</v>
      </c>
      <c r="AM434" s="315">
        <f t="shared" si="140"/>
        <v>0</v>
      </c>
      <c r="AN434" s="315">
        <f t="shared" si="140"/>
        <v>0</v>
      </c>
      <c r="AO434" s="315">
        <f t="shared" si="140"/>
        <v>0</v>
      </c>
      <c r="AP434" s="315">
        <f t="shared" si="140"/>
        <v>0</v>
      </c>
      <c r="AQ434" s="315">
        <f t="shared" si="140"/>
        <v>0</v>
      </c>
      <c r="AR434" s="315">
        <f t="shared" si="139"/>
        <v>0</v>
      </c>
      <c r="AS434" s="315">
        <f t="shared" si="139"/>
        <v>0</v>
      </c>
      <c r="AT434" s="315">
        <f t="shared" si="139"/>
        <v>0</v>
      </c>
      <c r="AU434" s="315">
        <f t="shared" si="139"/>
        <v>0</v>
      </c>
      <c r="AV434" s="315">
        <f t="shared" si="139"/>
        <v>0</v>
      </c>
      <c r="AW434" s="315">
        <f t="shared" si="139"/>
        <v>0</v>
      </c>
      <c r="AX434" s="315">
        <f t="shared" si="139"/>
        <v>0</v>
      </c>
      <c r="AY434" s="315">
        <f t="shared" si="139"/>
        <v>0</v>
      </c>
      <c r="AZ434" s="315">
        <f t="shared" si="139"/>
        <v>0</v>
      </c>
      <c r="BA434" s="315">
        <f t="shared" si="139"/>
        <v>0</v>
      </c>
      <c r="BB434" s="315">
        <f t="shared" si="139"/>
        <v>0</v>
      </c>
      <c r="BC434" s="316">
        <f t="shared" si="139"/>
        <v>0</v>
      </c>
      <c r="BE434" s="39" t="str">
        <f t="shared" si="135"/>
        <v/>
      </c>
      <c r="BF434" s="39" t="str">
        <f t="shared" si="136"/>
        <v/>
      </c>
      <c r="BG434" s="39" t="str">
        <f t="shared" si="137"/>
        <v/>
      </c>
      <c r="BH434" s="315"/>
      <c r="BI434" s="315"/>
      <c r="BJ434" s="315"/>
      <c r="BK434" s="315"/>
      <c r="BL434" s="315"/>
      <c r="BM434" s="315"/>
      <c r="BN434" s="315"/>
      <c r="BO434" s="315"/>
      <c r="BP434" s="315"/>
      <c r="BQ434" s="315"/>
      <c r="BR434" s="315"/>
      <c r="BS434" s="315"/>
      <c r="BT434" s="315"/>
      <c r="BU434" s="315"/>
      <c r="BV434" s="315"/>
      <c r="BW434" s="315"/>
      <c r="BX434" s="315"/>
      <c r="BY434" s="315"/>
      <c r="BZ434" s="315"/>
      <c r="CA434" s="315"/>
      <c r="CB434" s="315"/>
      <c r="CC434" s="315"/>
      <c r="CD434" s="7"/>
    </row>
    <row r="435" spans="1:82" x14ac:dyDescent="0.25">
      <c r="A435" s="14"/>
      <c r="B435" s="460"/>
      <c r="C435" s="461"/>
      <c r="D435" s="461"/>
      <c r="E435" s="462"/>
      <c r="F435" s="463"/>
      <c r="G435" s="14"/>
      <c r="H435" s="106" t="str">
        <f t="shared" si="128"/>
        <v/>
      </c>
      <c r="I435" s="14"/>
      <c r="J435" s="39" t="str">
        <f t="shared" si="129"/>
        <v/>
      </c>
      <c r="K435" s="14"/>
      <c r="M435" s="106" t="str">
        <f t="shared" si="130"/>
        <v/>
      </c>
      <c r="O435" s="127" t="str">
        <f t="shared" si="131"/>
        <v/>
      </c>
      <c r="AC435" s="305" t="str">
        <f t="shared" si="132"/>
        <v/>
      </c>
      <c r="AD435" s="307" t="str">
        <f t="shared" si="133"/>
        <v/>
      </c>
      <c r="AF435" s="314">
        <f t="shared" si="134"/>
        <v>0</v>
      </c>
      <c r="AG435" s="315">
        <f t="shared" si="140"/>
        <v>0</v>
      </c>
      <c r="AH435" s="315">
        <f t="shared" si="140"/>
        <v>0</v>
      </c>
      <c r="AI435" s="315">
        <f t="shared" si="140"/>
        <v>0</v>
      </c>
      <c r="AJ435" s="315">
        <f t="shared" si="140"/>
        <v>0</v>
      </c>
      <c r="AK435" s="315">
        <f t="shared" si="140"/>
        <v>0</v>
      </c>
      <c r="AL435" s="315">
        <f t="shared" si="140"/>
        <v>0</v>
      </c>
      <c r="AM435" s="315">
        <f t="shared" si="140"/>
        <v>0</v>
      </c>
      <c r="AN435" s="315">
        <f t="shared" si="140"/>
        <v>0</v>
      </c>
      <c r="AO435" s="315">
        <f t="shared" si="140"/>
        <v>0</v>
      </c>
      <c r="AP435" s="315">
        <f t="shared" si="140"/>
        <v>0</v>
      </c>
      <c r="AQ435" s="315">
        <f t="shared" si="140"/>
        <v>0</v>
      </c>
      <c r="AR435" s="315">
        <f t="shared" si="139"/>
        <v>0</v>
      </c>
      <c r="AS435" s="315">
        <f t="shared" si="139"/>
        <v>0</v>
      </c>
      <c r="AT435" s="315">
        <f t="shared" si="139"/>
        <v>0</v>
      </c>
      <c r="AU435" s="315">
        <f t="shared" si="139"/>
        <v>0</v>
      </c>
      <c r="AV435" s="315">
        <f t="shared" si="139"/>
        <v>0</v>
      </c>
      <c r="AW435" s="315">
        <f t="shared" si="139"/>
        <v>0</v>
      </c>
      <c r="AX435" s="315">
        <f t="shared" si="139"/>
        <v>0</v>
      </c>
      <c r="AY435" s="315">
        <f t="shared" si="139"/>
        <v>0</v>
      </c>
      <c r="AZ435" s="315">
        <f t="shared" si="139"/>
        <v>0</v>
      </c>
      <c r="BA435" s="315">
        <f t="shared" si="139"/>
        <v>0</v>
      </c>
      <c r="BB435" s="315">
        <f t="shared" si="139"/>
        <v>0</v>
      </c>
      <c r="BC435" s="316">
        <f t="shared" si="139"/>
        <v>0</v>
      </c>
      <c r="BE435" s="39" t="str">
        <f t="shared" si="135"/>
        <v/>
      </c>
      <c r="BF435" s="39" t="str">
        <f t="shared" si="136"/>
        <v/>
      </c>
      <c r="BG435" s="39" t="str">
        <f t="shared" si="137"/>
        <v/>
      </c>
      <c r="BH435" s="315"/>
      <c r="BI435" s="315"/>
      <c r="BJ435" s="315"/>
      <c r="BK435" s="315"/>
      <c r="BL435" s="315"/>
      <c r="BM435" s="315"/>
      <c r="BN435" s="315"/>
      <c r="BO435" s="315"/>
      <c r="BP435" s="315"/>
      <c r="BQ435" s="315"/>
      <c r="BR435" s="315"/>
      <c r="BS435" s="315"/>
      <c r="BT435" s="315"/>
      <c r="BU435" s="315"/>
      <c r="BV435" s="315"/>
      <c r="BW435" s="315"/>
      <c r="BX435" s="315"/>
      <c r="BY435" s="315"/>
      <c r="BZ435" s="315"/>
      <c r="CA435" s="315"/>
      <c r="CB435" s="315"/>
      <c r="CC435" s="315"/>
      <c r="CD435" s="7"/>
    </row>
    <row r="436" spans="1:82" x14ac:dyDescent="0.25">
      <c r="A436" s="14"/>
      <c r="B436" s="460"/>
      <c r="C436" s="461"/>
      <c r="D436" s="461"/>
      <c r="E436" s="462"/>
      <c r="F436" s="463"/>
      <c r="G436" s="14"/>
      <c r="H436" s="106" t="str">
        <f t="shared" si="128"/>
        <v/>
      </c>
      <c r="I436" s="14"/>
      <c r="J436" s="39" t="str">
        <f t="shared" si="129"/>
        <v/>
      </c>
      <c r="K436" s="14"/>
      <c r="M436" s="106" t="str">
        <f t="shared" si="130"/>
        <v/>
      </c>
      <c r="O436" s="127" t="str">
        <f t="shared" si="131"/>
        <v/>
      </c>
      <c r="AC436" s="305" t="str">
        <f t="shared" si="132"/>
        <v/>
      </c>
      <c r="AD436" s="307" t="str">
        <f t="shared" si="133"/>
        <v/>
      </c>
      <c r="AF436" s="314">
        <f t="shared" si="134"/>
        <v>0</v>
      </c>
      <c r="AG436" s="315">
        <f t="shared" si="140"/>
        <v>0</v>
      </c>
      <c r="AH436" s="315">
        <f t="shared" si="140"/>
        <v>0</v>
      </c>
      <c r="AI436" s="315">
        <f t="shared" si="140"/>
        <v>0</v>
      </c>
      <c r="AJ436" s="315">
        <f t="shared" si="140"/>
        <v>0</v>
      </c>
      <c r="AK436" s="315">
        <f t="shared" si="140"/>
        <v>0</v>
      </c>
      <c r="AL436" s="315">
        <f t="shared" si="140"/>
        <v>0</v>
      </c>
      <c r="AM436" s="315">
        <f t="shared" si="140"/>
        <v>0</v>
      </c>
      <c r="AN436" s="315">
        <f t="shared" si="140"/>
        <v>0</v>
      </c>
      <c r="AO436" s="315">
        <f t="shared" si="140"/>
        <v>0</v>
      </c>
      <c r="AP436" s="315">
        <f t="shared" si="140"/>
        <v>0</v>
      </c>
      <c r="AQ436" s="315">
        <f t="shared" si="140"/>
        <v>0</v>
      </c>
      <c r="AR436" s="315">
        <f t="shared" si="139"/>
        <v>0</v>
      </c>
      <c r="AS436" s="315">
        <f t="shared" si="139"/>
        <v>0</v>
      </c>
      <c r="AT436" s="315">
        <f t="shared" si="139"/>
        <v>0</v>
      </c>
      <c r="AU436" s="315">
        <f t="shared" si="139"/>
        <v>0</v>
      </c>
      <c r="AV436" s="315">
        <f t="shared" si="139"/>
        <v>0</v>
      </c>
      <c r="AW436" s="315">
        <f t="shared" si="139"/>
        <v>0</v>
      </c>
      <c r="AX436" s="315">
        <f t="shared" si="139"/>
        <v>0</v>
      </c>
      <c r="AY436" s="315">
        <f t="shared" si="139"/>
        <v>0</v>
      </c>
      <c r="AZ436" s="315">
        <f t="shared" si="139"/>
        <v>0</v>
      </c>
      <c r="BA436" s="315">
        <f t="shared" si="139"/>
        <v>0</v>
      </c>
      <c r="BB436" s="315">
        <f t="shared" si="139"/>
        <v>0</v>
      </c>
      <c r="BC436" s="316">
        <f t="shared" si="139"/>
        <v>0</v>
      </c>
      <c r="BE436" s="39" t="str">
        <f t="shared" si="135"/>
        <v/>
      </c>
      <c r="BF436" s="39" t="str">
        <f t="shared" si="136"/>
        <v/>
      </c>
      <c r="BG436" s="39" t="str">
        <f t="shared" si="137"/>
        <v/>
      </c>
      <c r="BH436" s="315"/>
      <c r="BI436" s="315"/>
      <c r="BJ436" s="315"/>
      <c r="BK436" s="315"/>
      <c r="BL436" s="315"/>
      <c r="BM436" s="315"/>
      <c r="BN436" s="315"/>
      <c r="BO436" s="315"/>
      <c r="BP436" s="315"/>
      <c r="BQ436" s="315"/>
      <c r="BR436" s="315"/>
      <c r="BS436" s="315"/>
      <c r="BT436" s="315"/>
      <c r="BU436" s="315"/>
      <c r="BV436" s="315"/>
      <c r="BW436" s="315"/>
      <c r="BX436" s="315"/>
      <c r="BY436" s="315"/>
      <c r="BZ436" s="315"/>
      <c r="CA436" s="315"/>
      <c r="CB436" s="315"/>
      <c r="CC436" s="315"/>
      <c r="CD436" s="7"/>
    </row>
    <row r="437" spans="1:82" x14ac:dyDescent="0.25">
      <c r="A437" s="14"/>
      <c r="B437" s="460"/>
      <c r="C437" s="461"/>
      <c r="D437" s="461"/>
      <c r="E437" s="462"/>
      <c r="F437" s="463"/>
      <c r="G437" s="14"/>
      <c r="H437" s="106" t="str">
        <f t="shared" si="128"/>
        <v/>
      </c>
      <c r="I437" s="14"/>
      <c r="J437" s="39" t="str">
        <f t="shared" si="129"/>
        <v/>
      </c>
      <c r="K437" s="14"/>
      <c r="M437" s="106" t="str">
        <f t="shared" si="130"/>
        <v/>
      </c>
      <c r="O437" s="127" t="str">
        <f t="shared" si="131"/>
        <v/>
      </c>
      <c r="AC437" s="305" t="str">
        <f t="shared" si="132"/>
        <v/>
      </c>
      <c r="AD437" s="307" t="str">
        <f t="shared" si="133"/>
        <v/>
      </c>
      <c r="AF437" s="314">
        <f t="shared" si="134"/>
        <v>0</v>
      </c>
      <c r="AG437" s="315">
        <f t="shared" si="140"/>
        <v>0</v>
      </c>
      <c r="AH437" s="315">
        <f t="shared" si="140"/>
        <v>0</v>
      </c>
      <c r="AI437" s="315">
        <f t="shared" si="140"/>
        <v>0</v>
      </c>
      <c r="AJ437" s="315">
        <f t="shared" si="140"/>
        <v>0</v>
      </c>
      <c r="AK437" s="315">
        <f t="shared" si="140"/>
        <v>0</v>
      </c>
      <c r="AL437" s="315">
        <f t="shared" si="140"/>
        <v>0</v>
      </c>
      <c r="AM437" s="315">
        <f t="shared" si="140"/>
        <v>0</v>
      </c>
      <c r="AN437" s="315">
        <f t="shared" si="140"/>
        <v>0</v>
      </c>
      <c r="AO437" s="315">
        <f t="shared" si="140"/>
        <v>0</v>
      </c>
      <c r="AP437" s="315">
        <f t="shared" si="140"/>
        <v>0</v>
      </c>
      <c r="AQ437" s="315">
        <f t="shared" si="140"/>
        <v>0</v>
      </c>
      <c r="AR437" s="315">
        <f t="shared" si="140"/>
        <v>0</v>
      </c>
      <c r="AS437" s="315">
        <f t="shared" si="140"/>
        <v>0</v>
      </c>
      <c r="AT437" s="315">
        <f t="shared" si="140"/>
        <v>0</v>
      </c>
      <c r="AU437" s="315">
        <f t="shared" si="140"/>
        <v>0</v>
      </c>
      <c r="AV437" s="315">
        <f t="shared" si="140"/>
        <v>0</v>
      </c>
      <c r="AW437" s="315">
        <f t="shared" ref="AW437:BC452" si="141">IF(AND(AW$9&gt;=$AC437, AW$10&lt;=$AD437), IF($F437=$M$3, $AD$5, IF($J437="", $AD$4, $J437)), 0)</f>
        <v>0</v>
      </c>
      <c r="AX437" s="315">
        <f t="shared" si="141"/>
        <v>0</v>
      </c>
      <c r="AY437" s="315">
        <f t="shared" si="141"/>
        <v>0</v>
      </c>
      <c r="AZ437" s="315">
        <f t="shared" si="141"/>
        <v>0</v>
      </c>
      <c r="BA437" s="315">
        <f t="shared" si="141"/>
        <v>0</v>
      </c>
      <c r="BB437" s="315">
        <f t="shared" si="141"/>
        <v>0</v>
      </c>
      <c r="BC437" s="316">
        <f t="shared" si="141"/>
        <v>0</v>
      </c>
      <c r="BE437" s="39" t="str">
        <f t="shared" si="135"/>
        <v/>
      </c>
      <c r="BF437" s="39" t="str">
        <f t="shared" si="136"/>
        <v/>
      </c>
      <c r="BG437" s="39" t="str">
        <f t="shared" si="137"/>
        <v/>
      </c>
      <c r="BH437" s="315"/>
      <c r="BI437" s="315"/>
      <c r="BJ437" s="315"/>
      <c r="BK437" s="315"/>
      <c r="BL437" s="315"/>
      <c r="BM437" s="315"/>
      <c r="BN437" s="315"/>
      <c r="BO437" s="315"/>
      <c r="BP437" s="315"/>
      <c r="BQ437" s="315"/>
      <c r="BR437" s="315"/>
      <c r="BS437" s="315"/>
      <c r="BT437" s="315"/>
      <c r="BU437" s="315"/>
      <c r="BV437" s="315"/>
      <c r="BW437" s="315"/>
      <c r="BX437" s="315"/>
      <c r="BY437" s="315"/>
      <c r="BZ437" s="315"/>
      <c r="CA437" s="315"/>
      <c r="CB437" s="315"/>
      <c r="CC437" s="315"/>
      <c r="CD437" s="7"/>
    </row>
    <row r="438" spans="1:82" x14ac:dyDescent="0.25">
      <c r="A438" s="14"/>
      <c r="B438" s="460"/>
      <c r="C438" s="461"/>
      <c r="D438" s="461"/>
      <c r="E438" s="462"/>
      <c r="F438" s="463"/>
      <c r="G438" s="14"/>
      <c r="H438" s="106" t="str">
        <f t="shared" si="128"/>
        <v/>
      </c>
      <c r="I438" s="14"/>
      <c r="J438" s="39" t="str">
        <f t="shared" si="129"/>
        <v/>
      </c>
      <c r="K438" s="14"/>
      <c r="M438" s="106" t="str">
        <f t="shared" si="130"/>
        <v/>
      </c>
      <c r="O438" s="127" t="str">
        <f t="shared" si="131"/>
        <v/>
      </c>
      <c r="AC438" s="305" t="str">
        <f t="shared" si="132"/>
        <v/>
      </c>
      <c r="AD438" s="307" t="str">
        <f t="shared" si="133"/>
        <v/>
      </c>
      <c r="AF438" s="314">
        <f t="shared" si="134"/>
        <v>0</v>
      </c>
      <c r="AG438" s="315">
        <f t="shared" ref="AG438:AV453" si="142">IF(AND(AG$9&gt;=$AC438, AG$10&lt;=$AD438), IF($F438=$M$3, $AD$5, IF($J438="", $AD$4, $J438)), 0)</f>
        <v>0</v>
      </c>
      <c r="AH438" s="315">
        <f t="shared" si="142"/>
        <v>0</v>
      </c>
      <c r="AI438" s="315">
        <f t="shared" si="142"/>
        <v>0</v>
      </c>
      <c r="AJ438" s="315">
        <f t="shared" si="142"/>
        <v>0</v>
      </c>
      <c r="AK438" s="315">
        <f t="shared" si="142"/>
        <v>0</v>
      </c>
      <c r="AL438" s="315">
        <f t="shared" si="142"/>
        <v>0</v>
      </c>
      <c r="AM438" s="315">
        <f t="shared" si="142"/>
        <v>0</v>
      </c>
      <c r="AN438" s="315">
        <f t="shared" si="142"/>
        <v>0</v>
      </c>
      <c r="AO438" s="315">
        <f t="shared" si="142"/>
        <v>0</v>
      </c>
      <c r="AP438" s="315">
        <f t="shared" si="142"/>
        <v>0</v>
      </c>
      <c r="AQ438" s="315">
        <f t="shared" si="142"/>
        <v>0</v>
      </c>
      <c r="AR438" s="315">
        <f t="shared" si="142"/>
        <v>0</v>
      </c>
      <c r="AS438" s="315">
        <f t="shared" si="142"/>
        <v>0</v>
      </c>
      <c r="AT438" s="315">
        <f t="shared" si="142"/>
        <v>0</v>
      </c>
      <c r="AU438" s="315">
        <f t="shared" si="142"/>
        <v>0</v>
      </c>
      <c r="AV438" s="315">
        <f t="shared" si="142"/>
        <v>0</v>
      </c>
      <c r="AW438" s="315">
        <f t="shared" si="141"/>
        <v>0</v>
      </c>
      <c r="AX438" s="315">
        <f t="shared" si="141"/>
        <v>0</v>
      </c>
      <c r="AY438" s="315">
        <f t="shared" si="141"/>
        <v>0</v>
      </c>
      <c r="AZ438" s="315">
        <f t="shared" si="141"/>
        <v>0</v>
      </c>
      <c r="BA438" s="315">
        <f t="shared" si="141"/>
        <v>0</v>
      </c>
      <c r="BB438" s="315">
        <f t="shared" si="141"/>
        <v>0</v>
      </c>
      <c r="BC438" s="316">
        <f t="shared" si="141"/>
        <v>0</v>
      </c>
      <c r="BE438" s="39" t="str">
        <f t="shared" si="135"/>
        <v/>
      </c>
      <c r="BF438" s="39" t="str">
        <f t="shared" si="136"/>
        <v/>
      </c>
      <c r="BG438" s="39" t="str">
        <f t="shared" si="137"/>
        <v/>
      </c>
      <c r="BH438" s="315"/>
      <c r="BI438" s="315"/>
      <c r="BJ438" s="315"/>
      <c r="BK438" s="315"/>
      <c r="BL438" s="315"/>
      <c r="BM438" s="315"/>
      <c r="BN438" s="315"/>
      <c r="BO438" s="315"/>
      <c r="BP438" s="315"/>
      <c r="BQ438" s="315"/>
      <c r="BR438" s="315"/>
      <c r="BS438" s="315"/>
      <c r="BT438" s="315"/>
      <c r="BU438" s="315"/>
      <c r="BV438" s="315"/>
      <c r="BW438" s="315"/>
      <c r="BX438" s="315"/>
      <c r="BY438" s="315"/>
      <c r="BZ438" s="315"/>
      <c r="CA438" s="315"/>
      <c r="CB438" s="315"/>
      <c r="CC438" s="315"/>
      <c r="CD438" s="7"/>
    </row>
    <row r="439" spans="1:82" x14ac:dyDescent="0.25">
      <c r="A439" s="14"/>
      <c r="B439" s="460"/>
      <c r="C439" s="461"/>
      <c r="D439" s="461"/>
      <c r="E439" s="462"/>
      <c r="F439" s="463"/>
      <c r="G439" s="14"/>
      <c r="H439" s="106" t="str">
        <f t="shared" si="128"/>
        <v/>
      </c>
      <c r="I439" s="14"/>
      <c r="J439" s="39" t="str">
        <f t="shared" si="129"/>
        <v/>
      </c>
      <c r="K439" s="14"/>
      <c r="M439" s="106" t="str">
        <f t="shared" si="130"/>
        <v/>
      </c>
      <c r="O439" s="127" t="str">
        <f t="shared" si="131"/>
        <v/>
      </c>
      <c r="AC439" s="305" t="str">
        <f t="shared" si="132"/>
        <v/>
      </c>
      <c r="AD439" s="307" t="str">
        <f t="shared" si="133"/>
        <v/>
      </c>
      <c r="AF439" s="314">
        <f t="shared" si="134"/>
        <v>0</v>
      </c>
      <c r="AG439" s="315">
        <f t="shared" si="142"/>
        <v>0</v>
      </c>
      <c r="AH439" s="315">
        <f t="shared" si="142"/>
        <v>0</v>
      </c>
      <c r="AI439" s="315">
        <f t="shared" si="142"/>
        <v>0</v>
      </c>
      <c r="AJ439" s="315">
        <f t="shared" si="142"/>
        <v>0</v>
      </c>
      <c r="AK439" s="315">
        <f t="shared" si="142"/>
        <v>0</v>
      </c>
      <c r="AL439" s="315">
        <f t="shared" si="142"/>
        <v>0</v>
      </c>
      <c r="AM439" s="315">
        <f t="shared" si="142"/>
        <v>0</v>
      </c>
      <c r="AN439" s="315">
        <f t="shared" si="142"/>
        <v>0</v>
      </c>
      <c r="AO439" s="315">
        <f t="shared" si="142"/>
        <v>0</v>
      </c>
      <c r="AP439" s="315">
        <f t="shared" si="142"/>
        <v>0</v>
      </c>
      <c r="AQ439" s="315">
        <f t="shared" si="142"/>
        <v>0</v>
      </c>
      <c r="AR439" s="315">
        <f t="shared" si="142"/>
        <v>0</v>
      </c>
      <c r="AS439" s="315">
        <f t="shared" si="142"/>
        <v>0</v>
      </c>
      <c r="AT439" s="315">
        <f t="shared" si="142"/>
        <v>0</v>
      </c>
      <c r="AU439" s="315">
        <f t="shared" si="142"/>
        <v>0</v>
      </c>
      <c r="AV439" s="315">
        <f t="shared" si="142"/>
        <v>0</v>
      </c>
      <c r="AW439" s="315">
        <f t="shared" si="141"/>
        <v>0</v>
      </c>
      <c r="AX439" s="315">
        <f t="shared" si="141"/>
        <v>0</v>
      </c>
      <c r="AY439" s="315">
        <f t="shared" si="141"/>
        <v>0</v>
      </c>
      <c r="AZ439" s="315">
        <f t="shared" si="141"/>
        <v>0</v>
      </c>
      <c r="BA439" s="315">
        <f t="shared" si="141"/>
        <v>0</v>
      </c>
      <c r="BB439" s="315">
        <f t="shared" si="141"/>
        <v>0</v>
      </c>
      <c r="BC439" s="316">
        <f t="shared" si="141"/>
        <v>0</v>
      </c>
      <c r="BE439" s="39" t="str">
        <f t="shared" si="135"/>
        <v/>
      </c>
      <c r="BF439" s="39" t="str">
        <f t="shared" si="136"/>
        <v/>
      </c>
      <c r="BG439" s="39" t="str">
        <f t="shared" si="137"/>
        <v/>
      </c>
      <c r="BH439" s="315"/>
      <c r="BI439" s="315"/>
      <c r="BJ439" s="315"/>
      <c r="BK439" s="315"/>
      <c r="BL439" s="315"/>
      <c r="BM439" s="315"/>
      <c r="BN439" s="315"/>
      <c r="BO439" s="315"/>
      <c r="BP439" s="315"/>
      <c r="BQ439" s="315"/>
      <c r="BR439" s="315"/>
      <c r="BS439" s="315"/>
      <c r="BT439" s="315"/>
      <c r="BU439" s="315"/>
      <c r="BV439" s="315"/>
      <c r="BW439" s="315"/>
      <c r="BX439" s="315"/>
      <c r="BY439" s="315"/>
      <c r="BZ439" s="315"/>
      <c r="CA439" s="315"/>
      <c r="CB439" s="315"/>
      <c r="CC439" s="315"/>
      <c r="CD439" s="7"/>
    </row>
    <row r="440" spans="1:82" x14ac:dyDescent="0.25">
      <c r="A440" s="14"/>
      <c r="B440" s="460"/>
      <c r="C440" s="461"/>
      <c r="D440" s="461"/>
      <c r="E440" s="462"/>
      <c r="F440" s="463"/>
      <c r="G440" s="14"/>
      <c r="H440" s="106" t="str">
        <f t="shared" si="128"/>
        <v/>
      </c>
      <c r="I440" s="14"/>
      <c r="J440" s="39" t="str">
        <f t="shared" si="129"/>
        <v/>
      </c>
      <c r="K440" s="14"/>
      <c r="M440" s="106" t="str">
        <f t="shared" si="130"/>
        <v/>
      </c>
      <c r="O440" s="127" t="str">
        <f t="shared" si="131"/>
        <v/>
      </c>
      <c r="AC440" s="305" t="str">
        <f t="shared" si="132"/>
        <v/>
      </c>
      <c r="AD440" s="307" t="str">
        <f t="shared" si="133"/>
        <v/>
      </c>
      <c r="AF440" s="314">
        <f t="shared" si="134"/>
        <v>0</v>
      </c>
      <c r="AG440" s="315">
        <f t="shared" si="142"/>
        <v>0</v>
      </c>
      <c r="AH440" s="315">
        <f t="shared" si="142"/>
        <v>0</v>
      </c>
      <c r="AI440" s="315">
        <f t="shared" si="142"/>
        <v>0</v>
      </c>
      <c r="AJ440" s="315">
        <f t="shared" si="142"/>
        <v>0</v>
      </c>
      <c r="AK440" s="315">
        <f t="shared" si="142"/>
        <v>0</v>
      </c>
      <c r="AL440" s="315">
        <f t="shared" si="142"/>
        <v>0</v>
      </c>
      <c r="AM440" s="315">
        <f t="shared" si="142"/>
        <v>0</v>
      </c>
      <c r="AN440" s="315">
        <f t="shared" si="142"/>
        <v>0</v>
      </c>
      <c r="AO440" s="315">
        <f t="shared" si="142"/>
        <v>0</v>
      </c>
      <c r="AP440" s="315">
        <f t="shared" si="142"/>
        <v>0</v>
      </c>
      <c r="AQ440" s="315">
        <f t="shared" si="142"/>
        <v>0</v>
      </c>
      <c r="AR440" s="315">
        <f t="shared" si="142"/>
        <v>0</v>
      </c>
      <c r="AS440" s="315">
        <f t="shared" si="142"/>
        <v>0</v>
      </c>
      <c r="AT440" s="315">
        <f t="shared" si="142"/>
        <v>0</v>
      </c>
      <c r="AU440" s="315">
        <f t="shared" si="142"/>
        <v>0</v>
      </c>
      <c r="AV440" s="315">
        <f t="shared" si="142"/>
        <v>0</v>
      </c>
      <c r="AW440" s="315">
        <f t="shared" si="141"/>
        <v>0</v>
      </c>
      <c r="AX440" s="315">
        <f t="shared" si="141"/>
        <v>0</v>
      </c>
      <c r="AY440" s="315">
        <f t="shared" si="141"/>
        <v>0</v>
      </c>
      <c r="AZ440" s="315">
        <f t="shared" si="141"/>
        <v>0</v>
      </c>
      <c r="BA440" s="315">
        <f t="shared" si="141"/>
        <v>0</v>
      </c>
      <c r="BB440" s="315">
        <f t="shared" si="141"/>
        <v>0</v>
      </c>
      <c r="BC440" s="316">
        <f t="shared" si="141"/>
        <v>0</v>
      </c>
      <c r="BE440" s="39" t="str">
        <f t="shared" si="135"/>
        <v/>
      </c>
      <c r="BF440" s="39" t="str">
        <f t="shared" si="136"/>
        <v/>
      </c>
      <c r="BG440" s="39" t="str">
        <f t="shared" si="137"/>
        <v/>
      </c>
      <c r="BH440" s="315"/>
      <c r="BI440" s="315"/>
      <c r="BJ440" s="315"/>
      <c r="BK440" s="315"/>
      <c r="BL440" s="315"/>
      <c r="BM440" s="315"/>
      <c r="BN440" s="315"/>
      <c r="BO440" s="315"/>
      <c r="BP440" s="315"/>
      <c r="BQ440" s="315"/>
      <c r="BR440" s="315"/>
      <c r="BS440" s="315"/>
      <c r="BT440" s="315"/>
      <c r="BU440" s="315"/>
      <c r="BV440" s="315"/>
      <c r="BW440" s="315"/>
      <c r="BX440" s="315"/>
      <c r="BY440" s="315"/>
      <c r="BZ440" s="315"/>
      <c r="CA440" s="315"/>
      <c r="CB440" s="315"/>
      <c r="CC440" s="315"/>
      <c r="CD440" s="7"/>
    </row>
    <row r="441" spans="1:82" x14ac:dyDescent="0.25">
      <c r="A441" s="14"/>
      <c r="B441" s="460"/>
      <c r="C441" s="461"/>
      <c r="D441" s="461"/>
      <c r="E441" s="462"/>
      <c r="F441" s="463"/>
      <c r="G441" s="14"/>
      <c r="H441" s="106" t="str">
        <f t="shared" si="128"/>
        <v/>
      </c>
      <c r="I441" s="14"/>
      <c r="J441" s="39" t="str">
        <f t="shared" si="129"/>
        <v/>
      </c>
      <c r="K441" s="14"/>
      <c r="M441" s="106" t="str">
        <f t="shared" si="130"/>
        <v/>
      </c>
      <c r="O441" s="127" t="str">
        <f t="shared" si="131"/>
        <v/>
      </c>
      <c r="AC441" s="305" t="str">
        <f t="shared" si="132"/>
        <v/>
      </c>
      <c r="AD441" s="307" t="str">
        <f t="shared" si="133"/>
        <v/>
      </c>
      <c r="AF441" s="314">
        <f t="shared" si="134"/>
        <v>0</v>
      </c>
      <c r="AG441" s="315">
        <f t="shared" si="142"/>
        <v>0</v>
      </c>
      <c r="AH441" s="315">
        <f t="shared" si="142"/>
        <v>0</v>
      </c>
      <c r="AI441" s="315">
        <f t="shared" si="142"/>
        <v>0</v>
      </c>
      <c r="AJ441" s="315">
        <f t="shared" si="142"/>
        <v>0</v>
      </c>
      <c r="AK441" s="315">
        <f t="shared" si="142"/>
        <v>0</v>
      </c>
      <c r="AL441" s="315">
        <f t="shared" si="142"/>
        <v>0</v>
      </c>
      <c r="AM441" s="315">
        <f t="shared" si="142"/>
        <v>0</v>
      </c>
      <c r="AN441" s="315">
        <f t="shared" si="142"/>
        <v>0</v>
      </c>
      <c r="AO441" s="315">
        <f t="shared" si="142"/>
        <v>0</v>
      </c>
      <c r="AP441" s="315">
        <f t="shared" si="142"/>
        <v>0</v>
      </c>
      <c r="AQ441" s="315">
        <f t="shared" si="142"/>
        <v>0</v>
      </c>
      <c r="AR441" s="315">
        <f t="shared" si="142"/>
        <v>0</v>
      </c>
      <c r="AS441" s="315">
        <f t="shared" si="142"/>
        <v>0</v>
      </c>
      <c r="AT441" s="315">
        <f t="shared" si="142"/>
        <v>0</v>
      </c>
      <c r="AU441" s="315">
        <f t="shared" si="142"/>
        <v>0</v>
      </c>
      <c r="AV441" s="315">
        <f t="shared" si="142"/>
        <v>0</v>
      </c>
      <c r="AW441" s="315">
        <f t="shared" si="141"/>
        <v>0</v>
      </c>
      <c r="AX441" s="315">
        <f t="shared" si="141"/>
        <v>0</v>
      </c>
      <c r="AY441" s="315">
        <f t="shared" si="141"/>
        <v>0</v>
      </c>
      <c r="AZ441" s="315">
        <f t="shared" si="141"/>
        <v>0</v>
      </c>
      <c r="BA441" s="315">
        <f t="shared" si="141"/>
        <v>0</v>
      </c>
      <c r="BB441" s="315">
        <f t="shared" si="141"/>
        <v>0</v>
      </c>
      <c r="BC441" s="316">
        <f t="shared" si="141"/>
        <v>0</v>
      </c>
      <c r="BE441" s="39" t="str">
        <f t="shared" si="135"/>
        <v/>
      </c>
      <c r="BF441" s="39" t="str">
        <f t="shared" si="136"/>
        <v/>
      </c>
      <c r="BG441" s="39" t="str">
        <f t="shared" si="137"/>
        <v/>
      </c>
      <c r="BH441" s="315"/>
      <c r="BI441" s="315"/>
      <c r="BJ441" s="315"/>
      <c r="BK441" s="315"/>
      <c r="BL441" s="315"/>
      <c r="BM441" s="315"/>
      <c r="BN441" s="315"/>
      <c r="BO441" s="315"/>
      <c r="BP441" s="315"/>
      <c r="BQ441" s="315"/>
      <c r="BR441" s="315"/>
      <c r="BS441" s="315"/>
      <c r="BT441" s="315"/>
      <c r="BU441" s="315"/>
      <c r="BV441" s="315"/>
      <c r="BW441" s="315"/>
      <c r="BX441" s="315"/>
      <c r="BY441" s="315"/>
      <c r="BZ441" s="315"/>
      <c r="CA441" s="315"/>
      <c r="CB441" s="315"/>
      <c r="CC441" s="315"/>
      <c r="CD441" s="7"/>
    </row>
    <row r="442" spans="1:82" x14ac:dyDescent="0.25">
      <c r="A442" s="14"/>
      <c r="B442" s="460"/>
      <c r="C442" s="461"/>
      <c r="D442" s="461"/>
      <c r="E442" s="462"/>
      <c r="F442" s="463"/>
      <c r="G442" s="14"/>
      <c r="H442" s="106" t="str">
        <f t="shared" si="128"/>
        <v/>
      </c>
      <c r="I442" s="14"/>
      <c r="J442" s="39" t="str">
        <f t="shared" si="129"/>
        <v/>
      </c>
      <c r="K442" s="14"/>
      <c r="M442" s="106" t="str">
        <f t="shared" si="130"/>
        <v/>
      </c>
      <c r="O442" s="127" t="str">
        <f t="shared" si="131"/>
        <v/>
      </c>
      <c r="AC442" s="305" t="str">
        <f t="shared" si="132"/>
        <v/>
      </c>
      <c r="AD442" s="307" t="str">
        <f t="shared" si="133"/>
        <v/>
      </c>
      <c r="AF442" s="314">
        <f t="shared" si="134"/>
        <v>0</v>
      </c>
      <c r="AG442" s="315">
        <f t="shared" si="142"/>
        <v>0</v>
      </c>
      <c r="AH442" s="315">
        <f t="shared" si="142"/>
        <v>0</v>
      </c>
      <c r="AI442" s="315">
        <f t="shared" si="142"/>
        <v>0</v>
      </c>
      <c r="AJ442" s="315">
        <f t="shared" si="142"/>
        <v>0</v>
      </c>
      <c r="AK442" s="315">
        <f t="shared" si="142"/>
        <v>0</v>
      </c>
      <c r="AL442" s="315">
        <f t="shared" si="142"/>
        <v>0</v>
      </c>
      <c r="AM442" s="315">
        <f t="shared" si="142"/>
        <v>0</v>
      </c>
      <c r="AN442" s="315">
        <f t="shared" si="142"/>
        <v>0</v>
      </c>
      <c r="AO442" s="315">
        <f t="shared" si="142"/>
        <v>0</v>
      </c>
      <c r="AP442" s="315">
        <f t="shared" si="142"/>
        <v>0</v>
      </c>
      <c r="AQ442" s="315">
        <f t="shared" si="142"/>
        <v>0</v>
      </c>
      <c r="AR442" s="315">
        <f t="shared" si="142"/>
        <v>0</v>
      </c>
      <c r="AS442" s="315">
        <f t="shared" si="142"/>
        <v>0</v>
      </c>
      <c r="AT442" s="315">
        <f t="shared" si="142"/>
        <v>0</v>
      </c>
      <c r="AU442" s="315">
        <f t="shared" si="142"/>
        <v>0</v>
      </c>
      <c r="AV442" s="315">
        <f t="shared" si="142"/>
        <v>0</v>
      </c>
      <c r="AW442" s="315">
        <f t="shared" si="141"/>
        <v>0</v>
      </c>
      <c r="AX442" s="315">
        <f t="shared" si="141"/>
        <v>0</v>
      </c>
      <c r="AY442" s="315">
        <f t="shared" si="141"/>
        <v>0</v>
      </c>
      <c r="AZ442" s="315">
        <f t="shared" si="141"/>
        <v>0</v>
      </c>
      <c r="BA442" s="315">
        <f t="shared" si="141"/>
        <v>0</v>
      </c>
      <c r="BB442" s="315">
        <f t="shared" si="141"/>
        <v>0</v>
      </c>
      <c r="BC442" s="316">
        <f t="shared" si="141"/>
        <v>0</v>
      </c>
      <c r="BE442" s="39" t="str">
        <f t="shared" si="135"/>
        <v/>
      </c>
      <c r="BF442" s="39" t="str">
        <f t="shared" si="136"/>
        <v/>
      </c>
      <c r="BG442" s="39" t="str">
        <f t="shared" si="137"/>
        <v/>
      </c>
      <c r="BH442" s="315"/>
      <c r="BI442" s="315"/>
      <c r="BJ442" s="315"/>
      <c r="BK442" s="315"/>
      <c r="BL442" s="315"/>
      <c r="BM442" s="315"/>
      <c r="BN442" s="315"/>
      <c r="BO442" s="315"/>
      <c r="BP442" s="315"/>
      <c r="BQ442" s="315"/>
      <c r="BR442" s="315"/>
      <c r="BS442" s="315"/>
      <c r="BT442" s="315"/>
      <c r="BU442" s="315"/>
      <c r="BV442" s="315"/>
      <c r="BW442" s="315"/>
      <c r="BX442" s="315"/>
      <c r="BY442" s="315"/>
      <c r="BZ442" s="315"/>
      <c r="CA442" s="315"/>
      <c r="CB442" s="315"/>
      <c r="CC442" s="315"/>
      <c r="CD442" s="7"/>
    </row>
    <row r="443" spans="1:82" x14ac:dyDescent="0.25">
      <c r="A443" s="14"/>
      <c r="B443" s="460"/>
      <c r="C443" s="461"/>
      <c r="D443" s="461"/>
      <c r="E443" s="462"/>
      <c r="F443" s="463"/>
      <c r="G443" s="14"/>
      <c r="H443" s="106" t="str">
        <f t="shared" si="128"/>
        <v/>
      </c>
      <c r="I443" s="14"/>
      <c r="J443" s="39" t="str">
        <f t="shared" si="129"/>
        <v/>
      </c>
      <c r="K443" s="14"/>
      <c r="M443" s="106" t="str">
        <f t="shared" si="130"/>
        <v/>
      </c>
      <c r="O443" s="127" t="str">
        <f t="shared" si="131"/>
        <v/>
      </c>
      <c r="AC443" s="305" t="str">
        <f t="shared" si="132"/>
        <v/>
      </c>
      <c r="AD443" s="307" t="str">
        <f t="shared" si="133"/>
        <v/>
      </c>
      <c r="AF443" s="314">
        <f t="shared" si="134"/>
        <v>0</v>
      </c>
      <c r="AG443" s="315">
        <f t="shared" si="142"/>
        <v>0</v>
      </c>
      <c r="AH443" s="315">
        <f t="shared" si="142"/>
        <v>0</v>
      </c>
      <c r="AI443" s="315">
        <f t="shared" si="142"/>
        <v>0</v>
      </c>
      <c r="AJ443" s="315">
        <f t="shared" si="142"/>
        <v>0</v>
      </c>
      <c r="AK443" s="315">
        <f t="shared" si="142"/>
        <v>0</v>
      </c>
      <c r="AL443" s="315">
        <f t="shared" si="142"/>
        <v>0</v>
      </c>
      <c r="AM443" s="315">
        <f t="shared" si="142"/>
        <v>0</v>
      </c>
      <c r="AN443" s="315">
        <f t="shared" si="142"/>
        <v>0</v>
      </c>
      <c r="AO443" s="315">
        <f t="shared" si="142"/>
        <v>0</v>
      </c>
      <c r="AP443" s="315">
        <f t="shared" si="142"/>
        <v>0</v>
      </c>
      <c r="AQ443" s="315">
        <f t="shared" si="142"/>
        <v>0</v>
      </c>
      <c r="AR443" s="315">
        <f t="shared" si="142"/>
        <v>0</v>
      </c>
      <c r="AS443" s="315">
        <f t="shared" si="142"/>
        <v>0</v>
      </c>
      <c r="AT443" s="315">
        <f t="shared" si="142"/>
        <v>0</v>
      </c>
      <c r="AU443" s="315">
        <f t="shared" si="142"/>
        <v>0</v>
      </c>
      <c r="AV443" s="315">
        <f t="shared" si="142"/>
        <v>0</v>
      </c>
      <c r="AW443" s="315">
        <f t="shared" si="141"/>
        <v>0</v>
      </c>
      <c r="AX443" s="315">
        <f t="shared" si="141"/>
        <v>0</v>
      </c>
      <c r="AY443" s="315">
        <f t="shared" si="141"/>
        <v>0</v>
      </c>
      <c r="AZ443" s="315">
        <f t="shared" si="141"/>
        <v>0</v>
      </c>
      <c r="BA443" s="315">
        <f t="shared" si="141"/>
        <v>0</v>
      </c>
      <c r="BB443" s="315">
        <f t="shared" si="141"/>
        <v>0</v>
      </c>
      <c r="BC443" s="316">
        <f t="shared" si="141"/>
        <v>0</v>
      </c>
      <c r="BE443" s="39" t="str">
        <f t="shared" si="135"/>
        <v/>
      </c>
      <c r="BF443" s="39" t="str">
        <f t="shared" si="136"/>
        <v/>
      </c>
      <c r="BG443" s="39" t="str">
        <f t="shared" si="137"/>
        <v/>
      </c>
      <c r="BH443" s="315"/>
      <c r="BI443" s="315"/>
      <c r="BJ443" s="315"/>
      <c r="BK443" s="315"/>
      <c r="BL443" s="315"/>
      <c r="BM443" s="315"/>
      <c r="BN443" s="315"/>
      <c r="BO443" s="315"/>
      <c r="BP443" s="315"/>
      <c r="BQ443" s="315"/>
      <c r="BR443" s="315"/>
      <c r="BS443" s="315"/>
      <c r="BT443" s="315"/>
      <c r="BU443" s="315"/>
      <c r="BV443" s="315"/>
      <c r="BW443" s="315"/>
      <c r="BX443" s="315"/>
      <c r="BY443" s="315"/>
      <c r="BZ443" s="315"/>
      <c r="CA443" s="315"/>
      <c r="CB443" s="315"/>
      <c r="CC443" s="315"/>
      <c r="CD443" s="7"/>
    </row>
    <row r="444" spans="1:82" x14ac:dyDescent="0.25">
      <c r="A444" s="14"/>
      <c r="B444" s="460"/>
      <c r="C444" s="461"/>
      <c r="D444" s="461"/>
      <c r="E444" s="462"/>
      <c r="F444" s="463"/>
      <c r="G444" s="14"/>
      <c r="H444" s="106" t="str">
        <f t="shared" si="128"/>
        <v/>
      </c>
      <c r="I444" s="14"/>
      <c r="J444" s="39" t="str">
        <f t="shared" si="129"/>
        <v/>
      </c>
      <c r="K444" s="14"/>
      <c r="M444" s="106" t="str">
        <f t="shared" si="130"/>
        <v/>
      </c>
      <c r="O444" s="127" t="str">
        <f t="shared" si="131"/>
        <v/>
      </c>
      <c r="AC444" s="305" t="str">
        <f t="shared" si="132"/>
        <v/>
      </c>
      <c r="AD444" s="307" t="str">
        <f t="shared" si="133"/>
        <v/>
      </c>
      <c r="AF444" s="314">
        <f t="shared" si="134"/>
        <v>0</v>
      </c>
      <c r="AG444" s="315">
        <f t="shared" si="142"/>
        <v>0</v>
      </c>
      <c r="AH444" s="315">
        <f t="shared" si="142"/>
        <v>0</v>
      </c>
      <c r="AI444" s="315">
        <f t="shared" si="142"/>
        <v>0</v>
      </c>
      <c r="AJ444" s="315">
        <f t="shared" si="142"/>
        <v>0</v>
      </c>
      <c r="AK444" s="315">
        <f t="shared" si="142"/>
        <v>0</v>
      </c>
      <c r="AL444" s="315">
        <f t="shared" si="142"/>
        <v>0</v>
      </c>
      <c r="AM444" s="315">
        <f t="shared" si="142"/>
        <v>0</v>
      </c>
      <c r="AN444" s="315">
        <f t="shared" si="142"/>
        <v>0</v>
      </c>
      <c r="AO444" s="315">
        <f t="shared" si="142"/>
        <v>0</v>
      </c>
      <c r="AP444" s="315">
        <f t="shared" si="142"/>
        <v>0</v>
      </c>
      <c r="AQ444" s="315">
        <f t="shared" si="142"/>
        <v>0</v>
      </c>
      <c r="AR444" s="315">
        <f t="shared" si="142"/>
        <v>0</v>
      </c>
      <c r="AS444" s="315">
        <f t="shared" si="142"/>
        <v>0</v>
      </c>
      <c r="AT444" s="315">
        <f t="shared" si="142"/>
        <v>0</v>
      </c>
      <c r="AU444" s="315">
        <f t="shared" si="142"/>
        <v>0</v>
      </c>
      <c r="AV444" s="315">
        <f t="shared" si="142"/>
        <v>0</v>
      </c>
      <c r="AW444" s="315">
        <f t="shared" si="141"/>
        <v>0</v>
      </c>
      <c r="AX444" s="315">
        <f t="shared" si="141"/>
        <v>0</v>
      </c>
      <c r="AY444" s="315">
        <f t="shared" si="141"/>
        <v>0</v>
      </c>
      <c r="AZ444" s="315">
        <f t="shared" si="141"/>
        <v>0</v>
      </c>
      <c r="BA444" s="315">
        <f t="shared" si="141"/>
        <v>0</v>
      </c>
      <c r="BB444" s="315">
        <f t="shared" si="141"/>
        <v>0</v>
      </c>
      <c r="BC444" s="316">
        <f t="shared" si="141"/>
        <v>0</v>
      </c>
      <c r="BE444" s="39" t="str">
        <f t="shared" si="135"/>
        <v/>
      </c>
      <c r="BF444" s="39" t="str">
        <f t="shared" si="136"/>
        <v/>
      </c>
      <c r="BG444" s="39" t="str">
        <f t="shared" si="137"/>
        <v/>
      </c>
      <c r="BH444" s="315"/>
      <c r="BI444" s="315"/>
      <c r="BJ444" s="315"/>
      <c r="BK444" s="315"/>
      <c r="BL444" s="315"/>
      <c r="BM444" s="315"/>
      <c r="BN444" s="315"/>
      <c r="BO444" s="315"/>
      <c r="BP444" s="315"/>
      <c r="BQ444" s="315"/>
      <c r="BR444" s="315"/>
      <c r="BS444" s="315"/>
      <c r="BT444" s="315"/>
      <c r="BU444" s="315"/>
      <c r="BV444" s="315"/>
      <c r="BW444" s="315"/>
      <c r="BX444" s="315"/>
      <c r="BY444" s="315"/>
      <c r="BZ444" s="315"/>
      <c r="CA444" s="315"/>
      <c r="CB444" s="315"/>
      <c r="CC444" s="315"/>
      <c r="CD444" s="7"/>
    </row>
    <row r="445" spans="1:82" x14ac:dyDescent="0.25">
      <c r="A445" s="14"/>
      <c r="B445" s="460"/>
      <c r="C445" s="461"/>
      <c r="D445" s="461"/>
      <c r="E445" s="462"/>
      <c r="F445" s="463"/>
      <c r="G445" s="14"/>
      <c r="H445" s="106" t="str">
        <f t="shared" si="128"/>
        <v/>
      </c>
      <c r="I445" s="14"/>
      <c r="J445" s="39" t="str">
        <f t="shared" si="129"/>
        <v/>
      </c>
      <c r="K445" s="14"/>
      <c r="M445" s="106" t="str">
        <f t="shared" si="130"/>
        <v/>
      </c>
      <c r="O445" s="127" t="str">
        <f t="shared" si="131"/>
        <v/>
      </c>
      <c r="AC445" s="305" t="str">
        <f t="shared" si="132"/>
        <v/>
      </c>
      <c r="AD445" s="307" t="str">
        <f t="shared" si="133"/>
        <v/>
      </c>
      <c r="AF445" s="314">
        <f t="shared" si="134"/>
        <v>0</v>
      </c>
      <c r="AG445" s="315">
        <f t="shared" si="142"/>
        <v>0</v>
      </c>
      <c r="AH445" s="315">
        <f t="shared" si="142"/>
        <v>0</v>
      </c>
      <c r="AI445" s="315">
        <f t="shared" si="142"/>
        <v>0</v>
      </c>
      <c r="AJ445" s="315">
        <f t="shared" si="142"/>
        <v>0</v>
      </c>
      <c r="AK445" s="315">
        <f t="shared" si="142"/>
        <v>0</v>
      </c>
      <c r="AL445" s="315">
        <f t="shared" si="142"/>
        <v>0</v>
      </c>
      <c r="AM445" s="315">
        <f t="shared" si="142"/>
        <v>0</v>
      </c>
      <c r="AN445" s="315">
        <f t="shared" si="142"/>
        <v>0</v>
      </c>
      <c r="AO445" s="315">
        <f t="shared" si="142"/>
        <v>0</v>
      </c>
      <c r="AP445" s="315">
        <f t="shared" si="142"/>
        <v>0</v>
      </c>
      <c r="AQ445" s="315">
        <f t="shared" si="142"/>
        <v>0</v>
      </c>
      <c r="AR445" s="315">
        <f t="shared" si="142"/>
        <v>0</v>
      </c>
      <c r="AS445" s="315">
        <f t="shared" si="142"/>
        <v>0</v>
      </c>
      <c r="AT445" s="315">
        <f t="shared" si="142"/>
        <v>0</v>
      </c>
      <c r="AU445" s="315">
        <f t="shared" si="142"/>
        <v>0</v>
      </c>
      <c r="AV445" s="315">
        <f t="shared" si="142"/>
        <v>0</v>
      </c>
      <c r="AW445" s="315">
        <f t="shared" si="141"/>
        <v>0</v>
      </c>
      <c r="AX445" s="315">
        <f t="shared" si="141"/>
        <v>0</v>
      </c>
      <c r="AY445" s="315">
        <f t="shared" si="141"/>
        <v>0</v>
      </c>
      <c r="AZ445" s="315">
        <f t="shared" si="141"/>
        <v>0</v>
      </c>
      <c r="BA445" s="315">
        <f t="shared" si="141"/>
        <v>0</v>
      </c>
      <c r="BB445" s="315">
        <f t="shared" si="141"/>
        <v>0</v>
      </c>
      <c r="BC445" s="316">
        <f t="shared" si="141"/>
        <v>0</v>
      </c>
      <c r="BE445" s="39" t="str">
        <f t="shared" si="135"/>
        <v/>
      </c>
      <c r="BF445" s="39" t="str">
        <f t="shared" si="136"/>
        <v/>
      </c>
      <c r="BG445" s="39" t="str">
        <f t="shared" si="137"/>
        <v/>
      </c>
      <c r="BH445" s="315"/>
      <c r="BI445" s="315"/>
      <c r="BJ445" s="315"/>
      <c r="BK445" s="315"/>
      <c r="BL445" s="315"/>
      <c r="BM445" s="315"/>
      <c r="BN445" s="315"/>
      <c r="BO445" s="315"/>
      <c r="BP445" s="315"/>
      <c r="BQ445" s="315"/>
      <c r="BR445" s="315"/>
      <c r="BS445" s="315"/>
      <c r="BT445" s="315"/>
      <c r="BU445" s="315"/>
      <c r="BV445" s="315"/>
      <c r="BW445" s="315"/>
      <c r="BX445" s="315"/>
      <c r="BY445" s="315"/>
      <c r="BZ445" s="315"/>
      <c r="CA445" s="315"/>
      <c r="CB445" s="315"/>
      <c r="CC445" s="315"/>
      <c r="CD445" s="7"/>
    </row>
    <row r="446" spans="1:82" x14ac:dyDescent="0.25">
      <c r="A446" s="14"/>
      <c r="B446" s="460"/>
      <c r="C446" s="461"/>
      <c r="D446" s="461"/>
      <c r="E446" s="462"/>
      <c r="F446" s="463"/>
      <c r="G446" s="14"/>
      <c r="H446" s="106" t="str">
        <f t="shared" si="128"/>
        <v/>
      </c>
      <c r="I446" s="14"/>
      <c r="J446" s="39" t="str">
        <f t="shared" si="129"/>
        <v/>
      </c>
      <c r="K446" s="14"/>
      <c r="M446" s="106" t="str">
        <f t="shared" si="130"/>
        <v/>
      </c>
      <c r="O446" s="127" t="str">
        <f t="shared" si="131"/>
        <v/>
      </c>
      <c r="AC446" s="305" t="str">
        <f t="shared" si="132"/>
        <v/>
      </c>
      <c r="AD446" s="307" t="str">
        <f t="shared" si="133"/>
        <v/>
      </c>
      <c r="AF446" s="314">
        <f t="shared" si="134"/>
        <v>0</v>
      </c>
      <c r="AG446" s="315">
        <f t="shared" si="142"/>
        <v>0</v>
      </c>
      <c r="AH446" s="315">
        <f t="shared" si="142"/>
        <v>0</v>
      </c>
      <c r="AI446" s="315">
        <f t="shared" si="142"/>
        <v>0</v>
      </c>
      <c r="AJ446" s="315">
        <f t="shared" si="142"/>
        <v>0</v>
      </c>
      <c r="AK446" s="315">
        <f t="shared" si="142"/>
        <v>0</v>
      </c>
      <c r="AL446" s="315">
        <f t="shared" si="142"/>
        <v>0</v>
      </c>
      <c r="AM446" s="315">
        <f t="shared" si="142"/>
        <v>0</v>
      </c>
      <c r="AN446" s="315">
        <f t="shared" si="142"/>
        <v>0</v>
      </c>
      <c r="AO446" s="315">
        <f t="shared" si="142"/>
        <v>0</v>
      </c>
      <c r="AP446" s="315">
        <f t="shared" si="142"/>
        <v>0</v>
      </c>
      <c r="AQ446" s="315">
        <f t="shared" si="142"/>
        <v>0</v>
      </c>
      <c r="AR446" s="315">
        <f t="shared" si="142"/>
        <v>0</v>
      </c>
      <c r="AS446" s="315">
        <f t="shared" si="142"/>
        <v>0</v>
      </c>
      <c r="AT446" s="315">
        <f t="shared" si="142"/>
        <v>0</v>
      </c>
      <c r="AU446" s="315">
        <f t="shared" si="142"/>
        <v>0</v>
      </c>
      <c r="AV446" s="315">
        <f t="shared" si="142"/>
        <v>0</v>
      </c>
      <c r="AW446" s="315">
        <f t="shared" si="141"/>
        <v>0</v>
      </c>
      <c r="AX446" s="315">
        <f t="shared" si="141"/>
        <v>0</v>
      </c>
      <c r="AY446" s="315">
        <f t="shared" si="141"/>
        <v>0</v>
      </c>
      <c r="AZ446" s="315">
        <f t="shared" si="141"/>
        <v>0</v>
      </c>
      <c r="BA446" s="315">
        <f t="shared" si="141"/>
        <v>0</v>
      </c>
      <c r="BB446" s="315">
        <f t="shared" si="141"/>
        <v>0</v>
      </c>
      <c r="BC446" s="316">
        <f t="shared" si="141"/>
        <v>0</v>
      </c>
      <c r="BE446" s="39" t="str">
        <f t="shared" si="135"/>
        <v/>
      </c>
      <c r="BF446" s="39" t="str">
        <f t="shared" si="136"/>
        <v/>
      </c>
      <c r="BG446" s="39" t="str">
        <f t="shared" si="137"/>
        <v/>
      </c>
      <c r="BH446" s="315"/>
      <c r="BI446" s="315"/>
      <c r="BJ446" s="315"/>
      <c r="BK446" s="315"/>
      <c r="BL446" s="315"/>
      <c r="BM446" s="315"/>
      <c r="BN446" s="315"/>
      <c r="BO446" s="315"/>
      <c r="BP446" s="315"/>
      <c r="BQ446" s="315"/>
      <c r="BR446" s="315"/>
      <c r="BS446" s="315"/>
      <c r="BT446" s="315"/>
      <c r="BU446" s="315"/>
      <c r="BV446" s="315"/>
      <c r="BW446" s="315"/>
      <c r="BX446" s="315"/>
      <c r="BY446" s="315"/>
      <c r="BZ446" s="315"/>
      <c r="CA446" s="315"/>
      <c r="CB446" s="315"/>
      <c r="CC446" s="315"/>
      <c r="CD446" s="7"/>
    </row>
    <row r="447" spans="1:82" x14ac:dyDescent="0.25">
      <c r="A447" s="14"/>
      <c r="B447" s="460"/>
      <c r="C447" s="461"/>
      <c r="D447" s="461"/>
      <c r="E447" s="462"/>
      <c r="F447" s="463"/>
      <c r="G447" s="14"/>
      <c r="H447" s="106" t="str">
        <f t="shared" si="128"/>
        <v/>
      </c>
      <c r="I447" s="14"/>
      <c r="J447" s="39" t="str">
        <f t="shared" si="129"/>
        <v/>
      </c>
      <c r="K447" s="14"/>
      <c r="M447" s="106" t="str">
        <f t="shared" si="130"/>
        <v/>
      </c>
      <c r="O447" s="127" t="str">
        <f t="shared" si="131"/>
        <v/>
      </c>
      <c r="AC447" s="305" t="str">
        <f t="shared" si="132"/>
        <v/>
      </c>
      <c r="AD447" s="307" t="str">
        <f t="shared" si="133"/>
        <v/>
      </c>
      <c r="AF447" s="314">
        <f t="shared" si="134"/>
        <v>0</v>
      </c>
      <c r="AG447" s="315">
        <f t="shared" si="142"/>
        <v>0</v>
      </c>
      <c r="AH447" s="315">
        <f t="shared" si="142"/>
        <v>0</v>
      </c>
      <c r="AI447" s="315">
        <f t="shared" si="142"/>
        <v>0</v>
      </c>
      <c r="AJ447" s="315">
        <f t="shared" si="142"/>
        <v>0</v>
      </c>
      <c r="AK447" s="315">
        <f t="shared" si="142"/>
        <v>0</v>
      </c>
      <c r="AL447" s="315">
        <f t="shared" si="142"/>
        <v>0</v>
      </c>
      <c r="AM447" s="315">
        <f t="shared" si="142"/>
        <v>0</v>
      </c>
      <c r="AN447" s="315">
        <f t="shared" si="142"/>
        <v>0</v>
      </c>
      <c r="AO447" s="315">
        <f t="shared" si="142"/>
        <v>0</v>
      </c>
      <c r="AP447" s="315">
        <f t="shared" si="142"/>
        <v>0</v>
      </c>
      <c r="AQ447" s="315">
        <f t="shared" si="142"/>
        <v>0</v>
      </c>
      <c r="AR447" s="315">
        <f t="shared" si="142"/>
        <v>0</v>
      </c>
      <c r="AS447" s="315">
        <f t="shared" si="142"/>
        <v>0</v>
      </c>
      <c r="AT447" s="315">
        <f t="shared" si="142"/>
        <v>0</v>
      </c>
      <c r="AU447" s="315">
        <f t="shared" si="142"/>
        <v>0</v>
      </c>
      <c r="AV447" s="315">
        <f t="shared" si="142"/>
        <v>0</v>
      </c>
      <c r="AW447" s="315">
        <f t="shared" si="141"/>
        <v>0</v>
      </c>
      <c r="AX447" s="315">
        <f t="shared" si="141"/>
        <v>0</v>
      </c>
      <c r="AY447" s="315">
        <f t="shared" si="141"/>
        <v>0</v>
      </c>
      <c r="AZ447" s="315">
        <f t="shared" si="141"/>
        <v>0</v>
      </c>
      <c r="BA447" s="315">
        <f t="shared" si="141"/>
        <v>0</v>
      </c>
      <c r="BB447" s="315">
        <f t="shared" si="141"/>
        <v>0</v>
      </c>
      <c r="BC447" s="316">
        <f t="shared" si="141"/>
        <v>0</v>
      </c>
      <c r="BE447" s="39" t="str">
        <f t="shared" si="135"/>
        <v/>
      </c>
      <c r="BF447" s="39" t="str">
        <f t="shared" si="136"/>
        <v/>
      </c>
      <c r="BG447" s="39" t="str">
        <f t="shared" si="137"/>
        <v/>
      </c>
      <c r="BH447" s="315"/>
      <c r="BI447" s="315"/>
      <c r="BJ447" s="315"/>
      <c r="BK447" s="315"/>
      <c r="BL447" s="315"/>
      <c r="BM447" s="315"/>
      <c r="BN447" s="315"/>
      <c r="BO447" s="315"/>
      <c r="BP447" s="315"/>
      <c r="BQ447" s="315"/>
      <c r="BR447" s="315"/>
      <c r="BS447" s="315"/>
      <c r="BT447" s="315"/>
      <c r="BU447" s="315"/>
      <c r="BV447" s="315"/>
      <c r="BW447" s="315"/>
      <c r="BX447" s="315"/>
      <c r="BY447" s="315"/>
      <c r="BZ447" s="315"/>
      <c r="CA447" s="315"/>
      <c r="CB447" s="315"/>
      <c r="CC447" s="315"/>
      <c r="CD447" s="7"/>
    </row>
    <row r="448" spans="1:82" x14ac:dyDescent="0.25">
      <c r="A448" s="14"/>
      <c r="B448" s="460"/>
      <c r="C448" s="461"/>
      <c r="D448" s="461"/>
      <c r="E448" s="462"/>
      <c r="F448" s="463"/>
      <c r="G448" s="14"/>
      <c r="H448" s="106" t="str">
        <f t="shared" si="128"/>
        <v/>
      </c>
      <c r="I448" s="14"/>
      <c r="J448" s="39" t="str">
        <f t="shared" si="129"/>
        <v/>
      </c>
      <c r="K448" s="14"/>
      <c r="M448" s="106" t="str">
        <f t="shared" si="130"/>
        <v/>
      </c>
      <c r="O448" s="127" t="str">
        <f t="shared" si="131"/>
        <v/>
      </c>
      <c r="AC448" s="305" t="str">
        <f t="shared" si="132"/>
        <v/>
      </c>
      <c r="AD448" s="307" t="str">
        <f t="shared" si="133"/>
        <v/>
      </c>
      <c r="AF448" s="314">
        <f t="shared" si="134"/>
        <v>0</v>
      </c>
      <c r="AG448" s="315">
        <f t="shared" si="142"/>
        <v>0</v>
      </c>
      <c r="AH448" s="315">
        <f t="shared" si="142"/>
        <v>0</v>
      </c>
      <c r="AI448" s="315">
        <f t="shared" si="142"/>
        <v>0</v>
      </c>
      <c r="AJ448" s="315">
        <f t="shared" si="142"/>
        <v>0</v>
      </c>
      <c r="AK448" s="315">
        <f t="shared" si="142"/>
        <v>0</v>
      </c>
      <c r="AL448" s="315">
        <f t="shared" si="142"/>
        <v>0</v>
      </c>
      <c r="AM448" s="315">
        <f t="shared" si="142"/>
        <v>0</v>
      </c>
      <c r="AN448" s="315">
        <f t="shared" si="142"/>
        <v>0</v>
      </c>
      <c r="AO448" s="315">
        <f t="shared" si="142"/>
        <v>0</v>
      </c>
      <c r="AP448" s="315">
        <f t="shared" si="142"/>
        <v>0</v>
      </c>
      <c r="AQ448" s="315">
        <f t="shared" si="142"/>
        <v>0</v>
      </c>
      <c r="AR448" s="315">
        <f t="shared" si="142"/>
        <v>0</v>
      </c>
      <c r="AS448" s="315">
        <f t="shared" si="142"/>
        <v>0</v>
      </c>
      <c r="AT448" s="315">
        <f t="shared" si="142"/>
        <v>0</v>
      </c>
      <c r="AU448" s="315">
        <f t="shared" si="142"/>
        <v>0</v>
      </c>
      <c r="AV448" s="315">
        <f t="shared" si="142"/>
        <v>0</v>
      </c>
      <c r="AW448" s="315">
        <f t="shared" si="141"/>
        <v>0</v>
      </c>
      <c r="AX448" s="315">
        <f t="shared" si="141"/>
        <v>0</v>
      </c>
      <c r="AY448" s="315">
        <f t="shared" si="141"/>
        <v>0</v>
      </c>
      <c r="AZ448" s="315">
        <f t="shared" si="141"/>
        <v>0</v>
      </c>
      <c r="BA448" s="315">
        <f t="shared" si="141"/>
        <v>0</v>
      </c>
      <c r="BB448" s="315">
        <f t="shared" si="141"/>
        <v>0</v>
      </c>
      <c r="BC448" s="316">
        <f t="shared" si="141"/>
        <v>0</v>
      </c>
      <c r="BE448" s="39" t="str">
        <f t="shared" si="135"/>
        <v/>
      </c>
      <c r="BF448" s="39" t="str">
        <f t="shared" si="136"/>
        <v/>
      </c>
      <c r="BG448" s="39" t="str">
        <f t="shared" si="137"/>
        <v/>
      </c>
      <c r="BH448" s="315"/>
      <c r="BI448" s="315"/>
      <c r="BJ448" s="315"/>
      <c r="BK448" s="315"/>
      <c r="BL448" s="315"/>
      <c r="BM448" s="315"/>
      <c r="BN448" s="315"/>
      <c r="BO448" s="315"/>
      <c r="BP448" s="315"/>
      <c r="BQ448" s="315"/>
      <c r="BR448" s="315"/>
      <c r="BS448" s="315"/>
      <c r="BT448" s="315"/>
      <c r="BU448" s="315"/>
      <c r="BV448" s="315"/>
      <c r="BW448" s="315"/>
      <c r="BX448" s="315"/>
      <c r="BY448" s="315"/>
      <c r="BZ448" s="315"/>
      <c r="CA448" s="315"/>
      <c r="CB448" s="315"/>
      <c r="CC448" s="315"/>
      <c r="CD448" s="7"/>
    </row>
    <row r="449" spans="1:82" x14ac:dyDescent="0.25">
      <c r="A449" s="14"/>
      <c r="B449" s="460"/>
      <c r="C449" s="461"/>
      <c r="D449" s="461"/>
      <c r="E449" s="462"/>
      <c r="F449" s="463"/>
      <c r="G449" s="14"/>
      <c r="H449" s="106" t="str">
        <f t="shared" si="128"/>
        <v/>
      </c>
      <c r="I449" s="14"/>
      <c r="J449" s="39" t="str">
        <f t="shared" si="129"/>
        <v/>
      </c>
      <c r="K449" s="14"/>
      <c r="M449" s="106" t="str">
        <f t="shared" si="130"/>
        <v/>
      </c>
      <c r="O449" s="127" t="str">
        <f t="shared" si="131"/>
        <v/>
      </c>
      <c r="AC449" s="305" t="str">
        <f t="shared" si="132"/>
        <v/>
      </c>
      <c r="AD449" s="307" t="str">
        <f t="shared" si="133"/>
        <v/>
      </c>
      <c r="AF449" s="314">
        <f t="shared" si="134"/>
        <v>0</v>
      </c>
      <c r="AG449" s="315">
        <f t="shared" si="142"/>
        <v>0</v>
      </c>
      <c r="AH449" s="315">
        <f t="shared" si="142"/>
        <v>0</v>
      </c>
      <c r="AI449" s="315">
        <f t="shared" si="142"/>
        <v>0</v>
      </c>
      <c r="AJ449" s="315">
        <f t="shared" si="142"/>
        <v>0</v>
      </c>
      <c r="AK449" s="315">
        <f t="shared" si="142"/>
        <v>0</v>
      </c>
      <c r="AL449" s="315">
        <f t="shared" si="142"/>
        <v>0</v>
      </c>
      <c r="AM449" s="315">
        <f t="shared" si="142"/>
        <v>0</v>
      </c>
      <c r="AN449" s="315">
        <f t="shared" si="142"/>
        <v>0</v>
      </c>
      <c r="AO449" s="315">
        <f t="shared" si="142"/>
        <v>0</v>
      </c>
      <c r="AP449" s="315">
        <f t="shared" si="142"/>
        <v>0</v>
      </c>
      <c r="AQ449" s="315">
        <f t="shared" si="142"/>
        <v>0</v>
      </c>
      <c r="AR449" s="315">
        <f t="shared" si="142"/>
        <v>0</v>
      </c>
      <c r="AS449" s="315">
        <f t="shared" si="142"/>
        <v>0</v>
      </c>
      <c r="AT449" s="315">
        <f t="shared" si="142"/>
        <v>0</v>
      </c>
      <c r="AU449" s="315">
        <f t="shared" si="142"/>
        <v>0</v>
      </c>
      <c r="AV449" s="315">
        <f t="shared" si="142"/>
        <v>0</v>
      </c>
      <c r="AW449" s="315">
        <f t="shared" si="141"/>
        <v>0</v>
      </c>
      <c r="AX449" s="315">
        <f t="shared" si="141"/>
        <v>0</v>
      </c>
      <c r="AY449" s="315">
        <f t="shared" si="141"/>
        <v>0</v>
      </c>
      <c r="AZ449" s="315">
        <f t="shared" si="141"/>
        <v>0</v>
      </c>
      <c r="BA449" s="315">
        <f t="shared" si="141"/>
        <v>0</v>
      </c>
      <c r="BB449" s="315">
        <f t="shared" si="141"/>
        <v>0</v>
      </c>
      <c r="BC449" s="316">
        <f t="shared" si="141"/>
        <v>0</v>
      </c>
      <c r="BE449" s="39" t="str">
        <f t="shared" si="135"/>
        <v/>
      </c>
      <c r="BF449" s="39" t="str">
        <f t="shared" si="136"/>
        <v/>
      </c>
      <c r="BG449" s="39" t="str">
        <f t="shared" si="137"/>
        <v/>
      </c>
      <c r="BH449" s="315"/>
      <c r="BI449" s="315"/>
      <c r="BJ449" s="315"/>
      <c r="BK449" s="315"/>
      <c r="BL449" s="315"/>
      <c r="BM449" s="315"/>
      <c r="BN449" s="315"/>
      <c r="BO449" s="315"/>
      <c r="BP449" s="315"/>
      <c r="BQ449" s="315"/>
      <c r="BR449" s="315"/>
      <c r="BS449" s="315"/>
      <c r="BT449" s="315"/>
      <c r="BU449" s="315"/>
      <c r="BV449" s="315"/>
      <c r="BW449" s="315"/>
      <c r="BX449" s="315"/>
      <c r="BY449" s="315"/>
      <c r="BZ449" s="315"/>
      <c r="CA449" s="315"/>
      <c r="CB449" s="315"/>
      <c r="CC449" s="315"/>
      <c r="CD449" s="7"/>
    </row>
    <row r="450" spans="1:82" x14ac:dyDescent="0.25">
      <c r="A450" s="14"/>
      <c r="B450" s="460"/>
      <c r="C450" s="461"/>
      <c r="D450" s="461"/>
      <c r="E450" s="462"/>
      <c r="F450" s="463"/>
      <c r="G450" s="14"/>
      <c r="H450" s="106" t="str">
        <f t="shared" si="128"/>
        <v/>
      </c>
      <c r="I450" s="14"/>
      <c r="J450" s="39" t="str">
        <f t="shared" si="129"/>
        <v/>
      </c>
      <c r="K450" s="14"/>
      <c r="M450" s="106" t="str">
        <f t="shared" si="130"/>
        <v/>
      </c>
      <c r="O450" s="127" t="str">
        <f t="shared" si="131"/>
        <v/>
      </c>
      <c r="AC450" s="305" t="str">
        <f t="shared" si="132"/>
        <v/>
      </c>
      <c r="AD450" s="307" t="str">
        <f t="shared" si="133"/>
        <v/>
      </c>
      <c r="AF450" s="314">
        <f t="shared" si="134"/>
        <v>0</v>
      </c>
      <c r="AG450" s="315">
        <f t="shared" si="142"/>
        <v>0</v>
      </c>
      <c r="AH450" s="315">
        <f t="shared" si="142"/>
        <v>0</v>
      </c>
      <c r="AI450" s="315">
        <f t="shared" si="142"/>
        <v>0</v>
      </c>
      <c r="AJ450" s="315">
        <f t="shared" si="142"/>
        <v>0</v>
      </c>
      <c r="AK450" s="315">
        <f t="shared" si="142"/>
        <v>0</v>
      </c>
      <c r="AL450" s="315">
        <f t="shared" si="142"/>
        <v>0</v>
      </c>
      <c r="AM450" s="315">
        <f t="shared" si="142"/>
        <v>0</v>
      </c>
      <c r="AN450" s="315">
        <f t="shared" si="142"/>
        <v>0</v>
      </c>
      <c r="AO450" s="315">
        <f t="shared" si="142"/>
        <v>0</v>
      </c>
      <c r="AP450" s="315">
        <f t="shared" si="142"/>
        <v>0</v>
      </c>
      <c r="AQ450" s="315">
        <f t="shared" si="142"/>
        <v>0</v>
      </c>
      <c r="AR450" s="315">
        <f t="shared" si="142"/>
        <v>0</v>
      </c>
      <c r="AS450" s="315">
        <f t="shared" si="142"/>
        <v>0</v>
      </c>
      <c r="AT450" s="315">
        <f t="shared" si="142"/>
        <v>0</v>
      </c>
      <c r="AU450" s="315">
        <f t="shared" si="142"/>
        <v>0</v>
      </c>
      <c r="AV450" s="315">
        <f t="shared" si="142"/>
        <v>0</v>
      </c>
      <c r="AW450" s="315">
        <f t="shared" si="141"/>
        <v>0</v>
      </c>
      <c r="AX450" s="315">
        <f t="shared" si="141"/>
        <v>0</v>
      </c>
      <c r="AY450" s="315">
        <f t="shared" si="141"/>
        <v>0</v>
      </c>
      <c r="AZ450" s="315">
        <f t="shared" si="141"/>
        <v>0</v>
      </c>
      <c r="BA450" s="315">
        <f t="shared" si="141"/>
        <v>0</v>
      </c>
      <c r="BB450" s="315">
        <f t="shared" si="141"/>
        <v>0</v>
      </c>
      <c r="BC450" s="316">
        <f t="shared" si="141"/>
        <v>0</v>
      </c>
      <c r="BE450" s="39" t="str">
        <f t="shared" si="135"/>
        <v/>
      </c>
      <c r="BF450" s="39" t="str">
        <f t="shared" si="136"/>
        <v/>
      </c>
      <c r="BG450" s="39" t="str">
        <f t="shared" si="137"/>
        <v/>
      </c>
      <c r="BH450" s="315"/>
      <c r="BI450" s="315"/>
      <c r="BJ450" s="315"/>
      <c r="BK450" s="315"/>
      <c r="BL450" s="315"/>
      <c r="BM450" s="315"/>
      <c r="BN450" s="315"/>
      <c r="BO450" s="315"/>
      <c r="BP450" s="315"/>
      <c r="BQ450" s="315"/>
      <c r="BR450" s="315"/>
      <c r="BS450" s="315"/>
      <c r="BT450" s="315"/>
      <c r="BU450" s="315"/>
      <c r="BV450" s="315"/>
      <c r="BW450" s="315"/>
      <c r="BX450" s="315"/>
      <c r="BY450" s="315"/>
      <c r="BZ450" s="315"/>
      <c r="CA450" s="315"/>
      <c r="CB450" s="315"/>
      <c r="CC450" s="315"/>
      <c r="CD450" s="7"/>
    </row>
    <row r="451" spans="1:82" x14ac:dyDescent="0.25">
      <c r="A451" s="14"/>
      <c r="B451" s="460"/>
      <c r="C451" s="461"/>
      <c r="D451" s="461"/>
      <c r="E451" s="462"/>
      <c r="F451" s="463"/>
      <c r="G451" s="14"/>
      <c r="H451" s="106" t="str">
        <f t="shared" si="128"/>
        <v/>
      </c>
      <c r="I451" s="14"/>
      <c r="J451" s="39" t="str">
        <f t="shared" si="129"/>
        <v/>
      </c>
      <c r="K451" s="14"/>
      <c r="M451" s="106" t="str">
        <f t="shared" si="130"/>
        <v/>
      </c>
      <c r="O451" s="127" t="str">
        <f t="shared" si="131"/>
        <v/>
      </c>
      <c r="AC451" s="305" t="str">
        <f t="shared" si="132"/>
        <v/>
      </c>
      <c r="AD451" s="307" t="str">
        <f t="shared" si="133"/>
        <v/>
      </c>
      <c r="AF451" s="314">
        <f t="shared" si="134"/>
        <v>0</v>
      </c>
      <c r="AG451" s="315">
        <f t="shared" si="142"/>
        <v>0</v>
      </c>
      <c r="AH451" s="315">
        <f t="shared" si="142"/>
        <v>0</v>
      </c>
      <c r="AI451" s="315">
        <f t="shared" si="142"/>
        <v>0</v>
      </c>
      <c r="AJ451" s="315">
        <f t="shared" si="142"/>
        <v>0</v>
      </c>
      <c r="AK451" s="315">
        <f t="shared" si="142"/>
        <v>0</v>
      </c>
      <c r="AL451" s="315">
        <f t="shared" si="142"/>
        <v>0</v>
      </c>
      <c r="AM451" s="315">
        <f t="shared" si="142"/>
        <v>0</v>
      </c>
      <c r="AN451" s="315">
        <f t="shared" si="142"/>
        <v>0</v>
      </c>
      <c r="AO451" s="315">
        <f t="shared" si="142"/>
        <v>0</v>
      </c>
      <c r="AP451" s="315">
        <f t="shared" si="142"/>
        <v>0</v>
      </c>
      <c r="AQ451" s="315">
        <f t="shared" si="142"/>
        <v>0</v>
      </c>
      <c r="AR451" s="315">
        <f t="shared" si="142"/>
        <v>0</v>
      </c>
      <c r="AS451" s="315">
        <f t="shared" si="142"/>
        <v>0</v>
      </c>
      <c r="AT451" s="315">
        <f t="shared" si="142"/>
        <v>0</v>
      </c>
      <c r="AU451" s="315">
        <f t="shared" si="142"/>
        <v>0</v>
      </c>
      <c r="AV451" s="315">
        <f t="shared" si="142"/>
        <v>0</v>
      </c>
      <c r="AW451" s="315">
        <f t="shared" si="141"/>
        <v>0</v>
      </c>
      <c r="AX451" s="315">
        <f t="shared" si="141"/>
        <v>0</v>
      </c>
      <c r="AY451" s="315">
        <f t="shared" si="141"/>
        <v>0</v>
      </c>
      <c r="AZ451" s="315">
        <f t="shared" si="141"/>
        <v>0</v>
      </c>
      <c r="BA451" s="315">
        <f t="shared" si="141"/>
        <v>0</v>
      </c>
      <c r="BB451" s="315">
        <f t="shared" si="141"/>
        <v>0</v>
      </c>
      <c r="BC451" s="316">
        <f t="shared" si="141"/>
        <v>0</v>
      </c>
      <c r="BE451" s="39" t="str">
        <f t="shared" si="135"/>
        <v/>
      </c>
      <c r="BF451" s="39" t="str">
        <f t="shared" si="136"/>
        <v/>
      </c>
      <c r="BG451" s="39" t="str">
        <f t="shared" si="137"/>
        <v/>
      </c>
      <c r="BH451" s="315"/>
      <c r="BI451" s="315"/>
      <c r="BJ451" s="315"/>
      <c r="BK451" s="315"/>
      <c r="BL451" s="315"/>
      <c r="BM451" s="315"/>
      <c r="BN451" s="315"/>
      <c r="BO451" s="315"/>
      <c r="BP451" s="315"/>
      <c r="BQ451" s="315"/>
      <c r="BR451" s="315"/>
      <c r="BS451" s="315"/>
      <c r="BT451" s="315"/>
      <c r="BU451" s="315"/>
      <c r="BV451" s="315"/>
      <c r="BW451" s="315"/>
      <c r="BX451" s="315"/>
      <c r="BY451" s="315"/>
      <c r="BZ451" s="315"/>
      <c r="CA451" s="315"/>
      <c r="CB451" s="315"/>
      <c r="CC451" s="315"/>
      <c r="CD451" s="7"/>
    </row>
    <row r="452" spans="1:82" x14ac:dyDescent="0.25">
      <c r="A452" s="14"/>
      <c r="B452" s="460"/>
      <c r="C452" s="461"/>
      <c r="D452" s="461"/>
      <c r="E452" s="462"/>
      <c r="F452" s="463"/>
      <c r="G452" s="14"/>
      <c r="H452" s="106" t="str">
        <f t="shared" si="128"/>
        <v/>
      </c>
      <c r="I452" s="14"/>
      <c r="J452" s="39" t="str">
        <f t="shared" si="129"/>
        <v/>
      </c>
      <c r="K452" s="14"/>
      <c r="M452" s="106" t="str">
        <f t="shared" si="130"/>
        <v/>
      </c>
      <c r="O452" s="127" t="str">
        <f t="shared" si="131"/>
        <v/>
      </c>
      <c r="AC452" s="305" t="str">
        <f t="shared" si="132"/>
        <v/>
      </c>
      <c r="AD452" s="307" t="str">
        <f t="shared" si="133"/>
        <v/>
      </c>
      <c r="AF452" s="314">
        <f t="shared" si="134"/>
        <v>0</v>
      </c>
      <c r="AG452" s="315">
        <f t="shared" si="142"/>
        <v>0</v>
      </c>
      <c r="AH452" s="315">
        <f t="shared" si="142"/>
        <v>0</v>
      </c>
      <c r="AI452" s="315">
        <f t="shared" si="142"/>
        <v>0</v>
      </c>
      <c r="AJ452" s="315">
        <f t="shared" si="142"/>
        <v>0</v>
      </c>
      <c r="AK452" s="315">
        <f t="shared" si="142"/>
        <v>0</v>
      </c>
      <c r="AL452" s="315">
        <f t="shared" si="142"/>
        <v>0</v>
      </c>
      <c r="AM452" s="315">
        <f t="shared" si="142"/>
        <v>0</v>
      </c>
      <c r="AN452" s="315">
        <f t="shared" si="142"/>
        <v>0</v>
      </c>
      <c r="AO452" s="315">
        <f t="shared" si="142"/>
        <v>0</v>
      </c>
      <c r="AP452" s="315">
        <f t="shared" si="142"/>
        <v>0</v>
      </c>
      <c r="AQ452" s="315">
        <f t="shared" si="142"/>
        <v>0</v>
      </c>
      <c r="AR452" s="315">
        <f t="shared" si="142"/>
        <v>0</v>
      </c>
      <c r="AS452" s="315">
        <f t="shared" si="142"/>
        <v>0</v>
      </c>
      <c r="AT452" s="315">
        <f t="shared" si="142"/>
        <v>0</v>
      </c>
      <c r="AU452" s="315">
        <f t="shared" si="142"/>
        <v>0</v>
      </c>
      <c r="AV452" s="315">
        <f t="shared" si="142"/>
        <v>0</v>
      </c>
      <c r="AW452" s="315">
        <f t="shared" si="141"/>
        <v>0</v>
      </c>
      <c r="AX452" s="315">
        <f t="shared" si="141"/>
        <v>0</v>
      </c>
      <c r="AY452" s="315">
        <f t="shared" si="141"/>
        <v>0</v>
      </c>
      <c r="AZ452" s="315">
        <f t="shared" si="141"/>
        <v>0</v>
      </c>
      <c r="BA452" s="315">
        <f t="shared" si="141"/>
        <v>0</v>
      </c>
      <c r="BB452" s="315">
        <f t="shared" si="141"/>
        <v>0</v>
      </c>
      <c r="BC452" s="316">
        <f t="shared" si="141"/>
        <v>0</v>
      </c>
      <c r="BE452" s="39" t="str">
        <f t="shared" si="135"/>
        <v/>
      </c>
      <c r="BF452" s="39" t="str">
        <f t="shared" si="136"/>
        <v/>
      </c>
      <c r="BG452" s="39" t="str">
        <f t="shared" si="137"/>
        <v/>
      </c>
      <c r="BH452" s="315"/>
      <c r="BI452" s="315"/>
      <c r="BJ452" s="315"/>
      <c r="BK452" s="315"/>
      <c r="BL452" s="315"/>
      <c r="BM452" s="315"/>
      <c r="BN452" s="315"/>
      <c r="BO452" s="315"/>
      <c r="BP452" s="315"/>
      <c r="BQ452" s="315"/>
      <c r="BR452" s="315"/>
      <c r="BS452" s="315"/>
      <c r="BT452" s="315"/>
      <c r="BU452" s="315"/>
      <c r="BV452" s="315"/>
      <c r="BW452" s="315"/>
      <c r="BX452" s="315"/>
      <c r="BY452" s="315"/>
      <c r="BZ452" s="315"/>
      <c r="CA452" s="315"/>
      <c r="CB452" s="315"/>
      <c r="CC452" s="315"/>
      <c r="CD452" s="7"/>
    </row>
    <row r="453" spans="1:82" x14ac:dyDescent="0.25">
      <c r="A453" s="14"/>
      <c r="B453" s="460"/>
      <c r="C453" s="461"/>
      <c r="D453" s="461"/>
      <c r="E453" s="462"/>
      <c r="F453" s="463"/>
      <c r="G453" s="14"/>
      <c r="H453" s="106" t="str">
        <f t="shared" si="128"/>
        <v/>
      </c>
      <c r="I453" s="14"/>
      <c r="J453" s="39" t="str">
        <f t="shared" si="129"/>
        <v/>
      </c>
      <c r="K453" s="14"/>
      <c r="M453" s="106" t="str">
        <f t="shared" si="130"/>
        <v/>
      </c>
      <c r="O453" s="127" t="str">
        <f t="shared" si="131"/>
        <v/>
      </c>
      <c r="AC453" s="305" t="str">
        <f t="shared" si="132"/>
        <v/>
      </c>
      <c r="AD453" s="307" t="str">
        <f t="shared" si="133"/>
        <v/>
      </c>
      <c r="AF453" s="314">
        <f t="shared" si="134"/>
        <v>0</v>
      </c>
      <c r="AG453" s="315">
        <f t="shared" si="142"/>
        <v>0</v>
      </c>
      <c r="AH453" s="315">
        <f t="shared" si="142"/>
        <v>0</v>
      </c>
      <c r="AI453" s="315">
        <f t="shared" si="142"/>
        <v>0</v>
      </c>
      <c r="AJ453" s="315">
        <f t="shared" si="142"/>
        <v>0</v>
      </c>
      <c r="AK453" s="315">
        <f t="shared" si="142"/>
        <v>0</v>
      </c>
      <c r="AL453" s="315">
        <f t="shared" si="142"/>
        <v>0</v>
      </c>
      <c r="AM453" s="315">
        <f t="shared" si="142"/>
        <v>0</v>
      </c>
      <c r="AN453" s="315">
        <f t="shared" si="142"/>
        <v>0</v>
      </c>
      <c r="AO453" s="315">
        <f t="shared" si="142"/>
        <v>0</v>
      </c>
      <c r="AP453" s="315">
        <f t="shared" si="142"/>
        <v>0</v>
      </c>
      <c r="AQ453" s="315">
        <f t="shared" si="142"/>
        <v>0</v>
      </c>
      <c r="AR453" s="315">
        <f t="shared" si="142"/>
        <v>0</v>
      </c>
      <c r="AS453" s="315">
        <f t="shared" si="142"/>
        <v>0</v>
      </c>
      <c r="AT453" s="315">
        <f t="shared" si="142"/>
        <v>0</v>
      </c>
      <c r="AU453" s="315">
        <f t="shared" si="142"/>
        <v>0</v>
      </c>
      <c r="AV453" s="315">
        <f t="shared" ref="AV453:BC468" si="143">IF(AND(AV$9&gt;=$AC453, AV$10&lt;=$AD453), IF($F453=$M$3, $AD$5, IF($J453="", $AD$4, $J453)), 0)</f>
        <v>0</v>
      </c>
      <c r="AW453" s="315">
        <f t="shared" si="143"/>
        <v>0</v>
      </c>
      <c r="AX453" s="315">
        <f t="shared" si="143"/>
        <v>0</v>
      </c>
      <c r="AY453" s="315">
        <f t="shared" si="143"/>
        <v>0</v>
      </c>
      <c r="AZ453" s="315">
        <f t="shared" si="143"/>
        <v>0</v>
      </c>
      <c r="BA453" s="315">
        <f t="shared" si="143"/>
        <v>0</v>
      </c>
      <c r="BB453" s="315">
        <f t="shared" si="143"/>
        <v>0</v>
      </c>
      <c r="BC453" s="316">
        <f t="shared" si="143"/>
        <v>0</v>
      </c>
      <c r="BE453" s="39" t="str">
        <f t="shared" si="135"/>
        <v/>
      </c>
      <c r="BF453" s="39" t="str">
        <f t="shared" si="136"/>
        <v/>
      </c>
      <c r="BG453" s="39" t="str">
        <f t="shared" si="137"/>
        <v/>
      </c>
      <c r="BH453" s="315"/>
      <c r="BI453" s="315"/>
      <c r="BJ453" s="315"/>
      <c r="BK453" s="315"/>
      <c r="BL453" s="315"/>
      <c r="BM453" s="315"/>
      <c r="BN453" s="315"/>
      <c r="BO453" s="315"/>
      <c r="BP453" s="315"/>
      <c r="BQ453" s="315"/>
      <c r="BR453" s="315"/>
      <c r="BS453" s="315"/>
      <c r="BT453" s="315"/>
      <c r="BU453" s="315"/>
      <c r="BV453" s="315"/>
      <c r="BW453" s="315"/>
      <c r="BX453" s="315"/>
      <c r="BY453" s="315"/>
      <c r="BZ453" s="315"/>
      <c r="CA453" s="315"/>
      <c r="CB453" s="315"/>
      <c r="CC453" s="315"/>
      <c r="CD453" s="7"/>
    </row>
    <row r="454" spans="1:82" x14ac:dyDescent="0.25">
      <c r="A454" s="14"/>
      <c r="B454" s="460"/>
      <c r="C454" s="461"/>
      <c r="D454" s="461"/>
      <c r="E454" s="462"/>
      <c r="F454" s="463"/>
      <c r="G454" s="14"/>
      <c r="H454" s="106" t="str">
        <f t="shared" si="128"/>
        <v/>
      </c>
      <c r="I454" s="14"/>
      <c r="J454" s="39" t="str">
        <f t="shared" si="129"/>
        <v/>
      </c>
      <c r="K454" s="14"/>
      <c r="M454" s="106" t="str">
        <f t="shared" si="130"/>
        <v/>
      </c>
      <c r="O454" s="127" t="str">
        <f t="shared" si="131"/>
        <v/>
      </c>
      <c r="AC454" s="305" t="str">
        <f t="shared" si="132"/>
        <v/>
      </c>
      <c r="AD454" s="307" t="str">
        <f t="shared" si="133"/>
        <v/>
      </c>
      <c r="AF454" s="314">
        <f t="shared" si="134"/>
        <v>0</v>
      </c>
      <c r="AG454" s="315">
        <f t="shared" ref="AG454:AV469" si="144">IF(AND(AG$9&gt;=$AC454, AG$10&lt;=$AD454), IF($F454=$M$3, $AD$5, IF($J454="", $AD$4, $J454)), 0)</f>
        <v>0</v>
      </c>
      <c r="AH454" s="315">
        <f t="shared" si="144"/>
        <v>0</v>
      </c>
      <c r="AI454" s="315">
        <f t="shared" si="144"/>
        <v>0</v>
      </c>
      <c r="AJ454" s="315">
        <f t="shared" si="144"/>
        <v>0</v>
      </c>
      <c r="AK454" s="315">
        <f t="shared" si="144"/>
        <v>0</v>
      </c>
      <c r="AL454" s="315">
        <f t="shared" si="144"/>
        <v>0</v>
      </c>
      <c r="AM454" s="315">
        <f t="shared" si="144"/>
        <v>0</v>
      </c>
      <c r="AN454" s="315">
        <f t="shared" si="144"/>
        <v>0</v>
      </c>
      <c r="AO454" s="315">
        <f t="shared" si="144"/>
        <v>0</v>
      </c>
      <c r="AP454" s="315">
        <f t="shared" si="144"/>
        <v>0</v>
      </c>
      <c r="AQ454" s="315">
        <f t="shared" si="144"/>
        <v>0</v>
      </c>
      <c r="AR454" s="315">
        <f t="shared" si="144"/>
        <v>0</v>
      </c>
      <c r="AS454" s="315">
        <f t="shared" si="144"/>
        <v>0</v>
      </c>
      <c r="AT454" s="315">
        <f t="shared" si="144"/>
        <v>0</v>
      </c>
      <c r="AU454" s="315">
        <f t="shared" si="144"/>
        <v>0</v>
      </c>
      <c r="AV454" s="315">
        <f t="shared" si="143"/>
        <v>0</v>
      </c>
      <c r="AW454" s="315">
        <f t="shared" si="143"/>
        <v>0</v>
      </c>
      <c r="AX454" s="315">
        <f t="shared" si="143"/>
        <v>0</v>
      </c>
      <c r="AY454" s="315">
        <f t="shared" si="143"/>
        <v>0</v>
      </c>
      <c r="AZ454" s="315">
        <f t="shared" si="143"/>
        <v>0</v>
      </c>
      <c r="BA454" s="315">
        <f t="shared" si="143"/>
        <v>0</v>
      </c>
      <c r="BB454" s="315">
        <f t="shared" si="143"/>
        <v>0</v>
      </c>
      <c r="BC454" s="316">
        <f t="shared" si="143"/>
        <v>0</v>
      </c>
      <c r="BE454" s="39" t="str">
        <f t="shared" si="135"/>
        <v/>
      </c>
      <c r="BF454" s="39" t="str">
        <f t="shared" si="136"/>
        <v/>
      </c>
      <c r="BG454" s="39" t="str">
        <f t="shared" si="137"/>
        <v/>
      </c>
      <c r="BH454" s="315"/>
      <c r="BI454" s="315"/>
      <c r="BJ454" s="315"/>
      <c r="BK454" s="315"/>
      <c r="BL454" s="315"/>
      <c r="BM454" s="315"/>
      <c r="BN454" s="315"/>
      <c r="BO454" s="315"/>
      <c r="BP454" s="315"/>
      <c r="BQ454" s="315"/>
      <c r="BR454" s="315"/>
      <c r="BS454" s="315"/>
      <c r="BT454" s="315"/>
      <c r="BU454" s="315"/>
      <c r="BV454" s="315"/>
      <c r="BW454" s="315"/>
      <c r="BX454" s="315"/>
      <c r="BY454" s="315"/>
      <c r="BZ454" s="315"/>
      <c r="CA454" s="315"/>
      <c r="CB454" s="315"/>
      <c r="CC454" s="315"/>
      <c r="CD454" s="7"/>
    </row>
    <row r="455" spans="1:82" x14ac:dyDescent="0.25">
      <c r="A455" s="14"/>
      <c r="B455" s="460"/>
      <c r="C455" s="461"/>
      <c r="D455" s="461"/>
      <c r="E455" s="462"/>
      <c r="F455" s="463"/>
      <c r="G455" s="14"/>
      <c r="H455" s="106" t="str">
        <f t="shared" si="128"/>
        <v/>
      </c>
      <c r="I455" s="14"/>
      <c r="J455" s="39" t="str">
        <f t="shared" si="129"/>
        <v/>
      </c>
      <c r="K455" s="14"/>
      <c r="M455" s="106" t="str">
        <f t="shared" si="130"/>
        <v/>
      </c>
      <c r="O455" s="127" t="str">
        <f t="shared" si="131"/>
        <v/>
      </c>
      <c r="AC455" s="305" t="str">
        <f t="shared" si="132"/>
        <v/>
      </c>
      <c r="AD455" s="307" t="str">
        <f t="shared" si="133"/>
        <v/>
      </c>
      <c r="AF455" s="314">
        <f t="shared" si="134"/>
        <v>0</v>
      </c>
      <c r="AG455" s="315">
        <f t="shared" si="144"/>
        <v>0</v>
      </c>
      <c r="AH455" s="315">
        <f t="shared" si="144"/>
        <v>0</v>
      </c>
      <c r="AI455" s="315">
        <f t="shared" si="144"/>
        <v>0</v>
      </c>
      <c r="AJ455" s="315">
        <f t="shared" si="144"/>
        <v>0</v>
      </c>
      <c r="AK455" s="315">
        <f t="shared" si="144"/>
        <v>0</v>
      </c>
      <c r="AL455" s="315">
        <f t="shared" si="144"/>
        <v>0</v>
      </c>
      <c r="AM455" s="315">
        <f t="shared" si="144"/>
        <v>0</v>
      </c>
      <c r="AN455" s="315">
        <f t="shared" si="144"/>
        <v>0</v>
      </c>
      <c r="AO455" s="315">
        <f t="shared" si="144"/>
        <v>0</v>
      </c>
      <c r="AP455" s="315">
        <f t="shared" si="144"/>
        <v>0</v>
      </c>
      <c r="AQ455" s="315">
        <f t="shared" si="144"/>
        <v>0</v>
      </c>
      <c r="AR455" s="315">
        <f t="shared" si="144"/>
        <v>0</v>
      </c>
      <c r="AS455" s="315">
        <f t="shared" si="144"/>
        <v>0</v>
      </c>
      <c r="AT455" s="315">
        <f t="shared" si="144"/>
        <v>0</v>
      </c>
      <c r="AU455" s="315">
        <f t="shared" si="144"/>
        <v>0</v>
      </c>
      <c r="AV455" s="315">
        <f t="shared" si="143"/>
        <v>0</v>
      </c>
      <c r="AW455" s="315">
        <f t="shared" si="143"/>
        <v>0</v>
      </c>
      <c r="AX455" s="315">
        <f t="shared" si="143"/>
        <v>0</v>
      </c>
      <c r="AY455" s="315">
        <f t="shared" si="143"/>
        <v>0</v>
      </c>
      <c r="AZ455" s="315">
        <f t="shared" si="143"/>
        <v>0</v>
      </c>
      <c r="BA455" s="315">
        <f t="shared" si="143"/>
        <v>0</v>
      </c>
      <c r="BB455" s="315">
        <f t="shared" si="143"/>
        <v>0</v>
      </c>
      <c r="BC455" s="316">
        <f t="shared" si="143"/>
        <v>0</v>
      </c>
      <c r="BE455" s="39" t="str">
        <f t="shared" si="135"/>
        <v/>
      </c>
      <c r="BF455" s="39" t="str">
        <f t="shared" si="136"/>
        <v/>
      </c>
      <c r="BG455" s="39" t="str">
        <f t="shared" si="137"/>
        <v/>
      </c>
      <c r="BH455" s="315"/>
      <c r="BI455" s="315"/>
      <c r="BJ455" s="315"/>
      <c r="BK455" s="315"/>
      <c r="BL455" s="315"/>
      <c r="BM455" s="315"/>
      <c r="BN455" s="315"/>
      <c r="BO455" s="315"/>
      <c r="BP455" s="315"/>
      <c r="BQ455" s="315"/>
      <c r="BR455" s="315"/>
      <c r="BS455" s="315"/>
      <c r="BT455" s="315"/>
      <c r="BU455" s="315"/>
      <c r="BV455" s="315"/>
      <c r="BW455" s="315"/>
      <c r="BX455" s="315"/>
      <c r="BY455" s="315"/>
      <c r="BZ455" s="315"/>
      <c r="CA455" s="315"/>
      <c r="CB455" s="315"/>
      <c r="CC455" s="315"/>
      <c r="CD455" s="7"/>
    </row>
    <row r="456" spans="1:82" x14ac:dyDescent="0.25">
      <c r="A456" s="14"/>
      <c r="B456" s="460"/>
      <c r="C456" s="461"/>
      <c r="D456" s="461"/>
      <c r="E456" s="462"/>
      <c r="F456" s="463"/>
      <c r="G456" s="14"/>
      <c r="H456" s="106" t="str">
        <f t="shared" si="128"/>
        <v/>
      </c>
      <c r="I456" s="14"/>
      <c r="J456" s="39" t="str">
        <f t="shared" si="129"/>
        <v/>
      </c>
      <c r="K456" s="14"/>
      <c r="M456" s="106" t="str">
        <f t="shared" si="130"/>
        <v/>
      </c>
      <c r="O456" s="127" t="str">
        <f t="shared" si="131"/>
        <v/>
      </c>
      <c r="AC456" s="305" t="str">
        <f t="shared" si="132"/>
        <v/>
      </c>
      <c r="AD456" s="307" t="str">
        <f t="shared" si="133"/>
        <v/>
      </c>
      <c r="AF456" s="314">
        <f t="shared" si="134"/>
        <v>0</v>
      </c>
      <c r="AG456" s="315">
        <f t="shared" si="144"/>
        <v>0</v>
      </c>
      <c r="AH456" s="315">
        <f t="shared" si="144"/>
        <v>0</v>
      </c>
      <c r="AI456" s="315">
        <f t="shared" si="144"/>
        <v>0</v>
      </c>
      <c r="AJ456" s="315">
        <f t="shared" si="144"/>
        <v>0</v>
      </c>
      <c r="AK456" s="315">
        <f t="shared" si="144"/>
        <v>0</v>
      </c>
      <c r="AL456" s="315">
        <f t="shared" si="144"/>
        <v>0</v>
      </c>
      <c r="AM456" s="315">
        <f t="shared" si="144"/>
        <v>0</v>
      </c>
      <c r="AN456" s="315">
        <f t="shared" si="144"/>
        <v>0</v>
      </c>
      <c r="AO456" s="315">
        <f t="shared" si="144"/>
        <v>0</v>
      </c>
      <c r="AP456" s="315">
        <f t="shared" si="144"/>
        <v>0</v>
      </c>
      <c r="AQ456" s="315">
        <f t="shared" si="144"/>
        <v>0</v>
      </c>
      <c r="AR456" s="315">
        <f t="shared" si="144"/>
        <v>0</v>
      </c>
      <c r="AS456" s="315">
        <f t="shared" si="144"/>
        <v>0</v>
      </c>
      <c r="AT456" s="315">
        <f t="shared" si="144"/>
        <v>0</v>
      </c>
      <c r="AU456" s="315">
        <f t="shared" si="144"/>
        <v>0</v>
      </c>
      <c r="AV456" s="315">
        <f t="shared" si="143"/>
        <v>0</v>
      </c>
      <c r="AW456" s="315">
        <f t="shared" si="143"/>
        <v>0</v>
      </c>
      <c r="AX456" s="315">
        <f t="shared" si="143"/>
        <v>0</v>
      </c>
      <c r="AY456" s="315">
        <f t="shared" si="143"/>
        <v>0</v>
      </c>
      <c r="AZ456" s="315">
        <f t="shared" si="143"/>
        <v>0</v>
      </c>
      <c r="BA456" s="315">
        <f t="shared" si="143"/>
        <v>0</v>
      </c>
      <c r="BB456" s="315">
        <f t="shared" si="143"/>
        <v>0</v>
      </c>
      <c r="BC456" s="316">
        <f t="shared" si="143"/>
        <v>0</v>
      </c>
      <c r="BE456" s="39" t="str">
        <f t="shared" si="135"/>
        <v/>
      </c>
      <c r="BF456" s="39" t="str">
        <f t="shared" si="136"/>
        <v/>
      </c>
      <c r="BG456" s="39" t="str">
        <f t="shared" si="137"/>
        <v/>
      </c>
      <c r="BH456" s="315"/>
      <c r="BI456" s="315"/>
      <c r="BJ456" s="315"/>
      <c r="BK456" s="315"/>
      <c r="BL456" s="315"/>
      <c r="BM456" s="315"/>
      <c r="BN456" s="315"/>
      <c r="BO456" s="315"/>
      <c r="BP456" s="315"/>
      <c r="BQ456" s="315"/>
      <c r="BR456" s="315"/>
      <c r="BS456" s="315"/>
      <c r="BT456" s="315"/>
      <c r="BU456" s="315"/>
      <c r="BV456" s="315"/>
      <c r="BW456" s="315"/>
      <c r="BX456" s="315"/>
      <c r="BY456" s="315"/>
      <c r="BZ456" s="315"/>
      <c r="CA456" s="315"/>
      <c r="CB456" s="315"/>
      <c r="CC456" s="315"/>
      <c r="CD456" s="7"/>
    </row>
    <row r="457" spans="1:82" x14ac:dyDescent="0.25">
      <c r="A457" s="14"/>
      <c r="B457" s="460"/>
      <c r="C457" s="461"/>
      <c r="D457" s="461"/>
      <c r="E457" s="462"/>
      <c r="F457" s="463"/>
      <c r="G457" s="14"/>
      <c r="H457" s="106" t="str">
        <f t="shared" si="128"/>
        <v/>
      </c>
      <c r="I457" s="14"/>
      <c r="J457" s="39" t="str">
        <f t="shared" si="129"/>
        <v/>
      </c>
      <c r="K457" s="14"/>
      <c r="M457" s="106" t="str">
        <f t="shared" si="130"/>
        <v/>
      </c>
      <c r="O457" s="127" t="str">
        <f t="shared" si="131"/>
        <v/>
      </c>
      <c r="AC457" s="305" t="str">
        <f t="shared" si="132"/>
        <v/>
      </c>
      <c r="AD457" s="307" t="str">
        <f t="shared" si="133"/>
        <v/>
      </c>
      <c r="AF457" s="314">
        <f t="shared" si="134"/>
        <v>0</v>
      </c>
      <c r="AG457" s="315">
        <f t="shared" si="144"/>
        <v>0</v>
      </c>
      <c r="AH457" s="315">
        <f t="shared" si="144"/>
        <v>0</v>
      </c>
      <c r="AI457" s="315">
        <f t="shared" si="144"/>
        <v>0</v>
      </c>
      <c r="AJ457" s="315">
        <f t="shared" si="144"/>
        <v>0</v>
      </c>
      <c r="AK457" s="315">
        <f t="shared" si="144"/>
        <v>0</v>
      </c>
      <c r="AL457" s="315">
        <f t="shared" si="144"/>
        <v>0</v>
      </c>
      <c r="AM457" s="315">
        <f t="shared" si="144"/>
        <v>0</v>
      </c>
      <c r="AN457" s="315">
        <f t="shared" si="144"/>
        <v>0</v>
      </c>
      <c r="AO457" s="315">
        <f t="shared" si="144"/>
        <v>0</v>
      </c>
      <c r="AP457" s="315">
        <f t="shared" si="144"/>
        <v>0</v>
      </c>
      <c r="AQ457" s="315">
        <f t="shared" si="144"/>
        <v>0</v>
      </c>
      <c r="AR457" s="315">
        <f t="shared" si="144"/>
        <v>0</v>
      </c>
      <c r="AS457" s="315">
        <f t="shared" si="144"/>
        <v>0</v>
      </c>
      <c r="AT457" s="315">
        <f t="shared" si="144"/>
        <v>0</v>
      </c>
      <c r="AU457" s="315">
        <f t="shared" si="144"/>
        <v>0</v>
      </c>
      <c r="AV457" s="315">
        <f t="shared" si="143"/>
        <v>0</v>
      </c>
      <c r="AW457" s="315">
        <f t="shared" si="143"/>
        <v>0</v>
      </c>
      <c r="AX457" s="315">
        <f t="shared" si="143"/>
        <v>0</v>
      </c>
      <c r="AY457" s="315">
        <f t="shared" si="143"/>
        <v>0</v>
      </c>
      <c r="AZ457" s="315">
        <f t="shared" si="143"/>
        <v>0</v>
      </c>
      <c r="BA457" s="315">
        <f t="shared" si="143"/>
        <v>0</v>
      </c>
      <c r="BB457" s="315">
        <f t="shared" si="143"/>
        <v>0</v>
      </c>
      <c r="BC457" s="316">
        <f t="shared" si="143"/>
        <v>0</v>
      </c>
      <c r="BE457" s="39" t="str">
        <f t="shared" si="135"/>
        <v/>
      </c>
      <c r="BF457" s="39" t="str">
        <f t="shared" si="136"/>
        <v/>
      </c>
      <c r="BG457" s="39" t="str">
        <f t="shared" si="137"/>
        <v/>
      </c>
      <c r="BH457" s="315"/>
      <c r="BI457" s="315"/>
      <c r="BJ457" s="315"/>
      <c r="BK457" s="315"/>
      <c r="BL457" s="315"/>
      <c r="BM457" s="315"/>
      <c r="BN457" s="315"/>
      <c r="BO457" s="315"/>
      <c r="BP457" s="315"/>
      <c r="BQ457" s="315"/>
      <c r="BR457" s="315"/>
      <c r="BS457" s="315"/>
      <c r="BT457" s="315"/>
      <c r="BU457" s="315"/>
      <c r="BV457" s="315"/>
      <c r="BW457" s="315"/>
      <c r="BX457" s="315"/>
      <c r="BY457" s="315"/>
      <c r="BZ457" s="315"/>
      <c r="CA457" s="315"/>
      <c r="CB457" s="315"/>
      <c r="CC457" s="315"/>
      <c r="CD457" s="7"/>
    </row>
    <row r="458" spans="1:82" x14ac:dyDescent="0.25">
      <c r="A458" s="14"/>
      <c r="B458" s="460"/>
      <c r="C458" s="461"/>
      <c r="D458" s="461"/>
      <c r="E458" s="462"/>
      <c r="F458" s="463"/>
      <c r="G458" s="14"/>
      <c r="H458" s="106" t="str">
        <f t="shared" si="128"/>
        <v/>
      </c>
      <c r="I458" s="14"/>
      <c r="J458" s="39" t="str">
        <f t="shared" si="129"/>
        <v/>
      </c>
      <c r="K458" s="14"/>
      <c r="M458" s="106" t="str">
        <f t="shared" si="130"/>
        <v/>
      </c>
      <c r="O458" s="127" t="str">
        <f t="shared" si="131"/>
        <v/>
      </c>
      <c r="AC458" s="305" t="str">
        <f t="shared" si="132"/>
        <v/>
      </c>
      <c r="AD458" s="307" t="str">
        <f t="shared" si="133"/>
        <v/>
      </c>
      <c r="AF458" s="314">
        <f t="shared" si="134"/>
        <v>0</v>
      </c>
      <c r="AG458" s="315">
        <f t="shared" si="144"/>
        <v>0</v>
      </c>
      <c r="AH458" s="315">
        <f t="shared" si="144"/>
        <v>0</v>
      </c>
      <c r="AI458" s="315">
        <f t="shared" si="144"/>
        <v>0</v>
      </c>
      <c r="AJ458" s="315">
        <f t="shared" si="144"/>
        <v>0</v>
      </c>
      <c r="AK458" s="315">
        <f t="shared" si="144"/>
        <v>0</v>
      </c>
      <c r="AL458" s="315">
        <f t="shared" si="144"/>
        <v>0</v>
      </c>
      <c r="AM458" s="315">
        <f t="shared" si="144"/>
        <v>0</v>
      </c>
      <c r="AN458" s="315">
        <f t="shared" si="144"/>
        <v>0</v>
      </c>
      <c r="AO458" s="315">
        <f t="shared" si="144"/>
        <v>0</v>
      </c>
      <c r="AP458" s="315">
        <f t="shared" si="144"/>
        <v>0</v>
      </c>
      <c r="AQ458" s="315">
        <f t="shared" si="144"/>
        <v>0</v>
      </c>
      <c r="AR458" s="315">
        <f t="shared" si="144"/>
        <v>0</v>
      </c>
      <c r="AS458" s="315">
        <f t="shared" si="144"/>
        <v>0</v>
      </c>
      <c r="AT458" s="315">
        <f t="shared" si="144"/>
        <v>0</v>
      </c>
      <c r="AU458" s="315">
        <f t="shared" si="144"/>
        <v>0</v>
      </c>
      <c r="AV458" s="315">
        <f t="shared" si="143"/>
        <v>0</v>
      </c>
      <c r="AW458" s="315">
        <f t="shared" si="143"/>
        <v>0</v>
      </c>
      <c r="AX458" s="315">
        <f t="shared" si="143"/>
        <v>0</v>
      </c>
      <c r="AY458" s="315">
        <f t="shared" si="143"/>
        <v>0</v>
      </c>
      <c r="AZ458" s="315">
        <f t="shared" si="143"/>
        <v>0</v>
      </c>
      <c r="BA458" s="315">
        <f t="shared" si="143"/>
        <v>0</v>
      </c>
      <c r="BB458" s="315">
        <f t="shared" si="143"/>
        <v>0</v>
      </c>
      <c r="BC458" s="316">
        <f t="shared" si="143"/>
        <v>0</v>
      </c>
      <c r="BE458" s="39" t="str">
        <f t="shared" si="135"/>
        <v/>
      </c>
      <c r="BF458" s="39" t="str">
        <f t="shared" si="136"/>
        <v/>
      </c>
      <c r="BG458" s="39" t="str">
        <f t="shared" si="137"/>
        <v/>
      </c>
      <c r="BH458" s="315"/>
      <c r="BI458" s="315"/>
      <c r="BJ458" s="315"/>
      <c r="BK458" s="315"/>
      <c r="BL458" s="315"/>
      <c r="BM458" s="315"/>
      <c r="BN458" s="315"/>
      <c r="BO458" s="315"/>
      <c r="BP458" s="315"/>
      <c r="BQ458" s="315"/>
      <c r="BR458" s="315"/>
      <c r="BS458" s="315"/>
      <c r="BT458" s="315"/>
      <c r="BU458" s="315"/>
      <c r="BV458" s="315"/>
      <c r="BW458" s="315"/>
      <c r="BX458" s="315"/>
      <c r="BY458" s="315"/>
      <c r="BZ458" s="315"/>
      <c r="CA458" s="315"/>
      <c r="CB458" s="315"/>
      <c r="CC458" s="315"/>
      <c r="CD458" s="7"/>
    </row>
    <row r="459" spans="1:82" x14ac:dyDescent="0.25">
      <c r="A459" s="14"/>
      <c r="B459" s="460"/>
      <c r="C459" s="461"/>
      <c r="D459" s="461"/>
      <c r="E459" s="462"/>
      <c r="F459" s="463"/>
      <c r="G459" s="14"/>
      <c r="H459" s="106" t="str">
        <f t="shared" si="128"/>
        <v/>
      </c>
      <c r="I459" s="14"/>
      <c r="J459" s="39" t="str">
        <f t="shared" si="129"/>
        <v/>
      </c>
      <c r="K459" s="14"/>
      <c r="M459" s="106" t="str">
        <f t="shared" si="130"/>
        <v/>
      </c>
      <c r="O459" s="127" t="str">
        <f t="shared" si="131"/>
        <v/>
      </c>
      <c r="AC459" s="305" t="str">
        <f t="shared" si="132"/>
        <v/>
      </c>
      <c r="AD459" s="307" t="str">
        <f t="shared" si="133"/>
        <v/>
      </c>
      <c r="AF459" s="314">
        <f t="shared" si="134"/>
        <v>0</v>
      </c>
      <c r="AG459" s="315">
        <f t="shared" si="144"/>
        <v>0</v>
      </c>
      <c r="AH459" s="315">
        <f t="shared" si="144"/>
        <v>0</v>
      </c>
      <c r="AI459" s="315">
        <f t="shared" si="144"/>
        <v>0</v>
      </c>
      <c r="AJ459" s="315">
        <f t="shared" si="144"/>
        <v>0</v>
      </c>
      <c r="AK459" s="315">
        <f t="shared" si="144"/>
        <v>0</v>
      </c>
      <c r="AL459" s="315">
        <f t="shared" si="144"/>
        <v>0</v>
      </c>
      <c r="AM459" s="315">
        <f t="shared" si="144"/>
        <v>0</v>
      </c>
      <c r="AN459" s="315">
        <f t="shared" si="144"/>
        <v>0</v>
      </c>
      <c r="AO459" s="315">
        <f t="shared" si="144"/>
        <v>0</v>
      </c>
      <c r="AP459" s="315">
        <f t="shared" si="144"/>
        <v>0</v>
      </c>
      <c r="AQ459" s="315">
        <f t="shared" si="144"/>
        <v>0</v>
      </c>
      <c r="AR459" s="315">
        <f t="shared" si="144"/>
        <v>0</v>
      </c>
      <c r="AS459" s="315">
        <f t="shared" si="144"/>
        <v>0</v>
      </c>
      <c r="AT459" s="315">
        <f t="shared" si="144"/>
        <v>0</v>
      </c>
      <c r="AU459" s="315">
        <f t="shared" si="144"/>
        <v>0</v>
      </c>
      <c r="AV459" s="315">
        <f t="shared" si="143"/>
        <v>0</v>
      </c>
      <c r="AW459" s="315">
        <f t="shared" si="143"/>
        <v>0</v>
      </c>
      <c r="AX459" s="315">
        <f t="shared" si="143"/>
        <v>0</v>
      </c>
      <c r="AY459" s="315">
        <f t="shared" si="143"/>
        <v>0</v>
      </c>
      <c r="AZ459" s="315">
        <f t="shared" si="143"/>
        <v>0</v>
      </c>
      <c r="BA459" s="315">
        <f t="shared" si="143"/>
        <v>0</v>
      </c>
      <c r="BB459" s="315">
        <f t="shared" si="143"/>
        <v>0</v>
      </c>
      <c r="BC459" s="316">
        <f t="shared" si="143"/>
        <v>0</v>
      </c>
      <c r="BE459" s="39" t="str">
        <f t="shared" si="135"/>
        <v/>
      </c>
      <c r="BF459" s="39" t="str">
        <f t="shared" si="136"/>
        <v/>
      </c>
      <c r="BG459" s="39" t="str">
        <f t="shared" si="137"/>
        <v/>
      </c>
      <c r="BH459" s="315"/>
      <c r="BI459" s="315"/>
      <c r="BJ459" s="315"/>
      <c r="BK459" s="315"/>
      <c r="BL459" s="315"/>
      <c r="BM459" s="315"/>
      <c r="BN459" s="315"/>
      <c r="BO459" s="315"/>
      <c r="BP459" s="315"/>
      <c r="BQ459" s="315"/>
      <c r="BR459" s="315"/>
      <c r="BS459" s="315"/>
      <c r="BT459" s="315"/>
      <c r="BU459" s="315"/>
      <c r="BV459" s="315"/>
      <c r="BW459" s="315"/>
      <c r="BX459" s="315"/>
      <c r="BY459" s="315"/>
      <c r="BZ459" s="315"/>
      <c r="CA459" s="315"/>
      <c r="CB459" s="315"/>
      <c r="CC459" s="315"/>
      <c r="CD459" s="7"/>
    </row>
    <row r="460" spans="1:82" x14ac:dyDescent="0.25">
      <c r="A460" s="14"/>
      <c r="B460" s="460"/>
      <c r="C460" s="461"/>
      <c r="D460" s="461"/>
      <c r="E460" s="462"/>
      <c r="F460" s="463"/>
      <c r="G460" s="14"/>
      <c r="H460" s="106" t="str">
        <f t="shared" ref="H460:H523" si="145">IF(OR($C460="", $D460=""), "", $D460-$C460-$E460)</f>
        <v/>
      </c>
      <c r="I460" s="14"/>
      <c r="J460" s="39" t="str">
        <f t="shared" ref="J460:J523" si="146">IF($B460="", "", IF(OR(TEXT($B460, "ddd")="sat", TEXT($B460, "ddd")="sun"), $O$4, IF(COUNTIF($S$50:$S$89, $B460)&gt;0, $O$5, "")))</f>
        <v/>
      </c>
      <c r="K460" s="14"/>
      <c r="M460" s="106" t="str">
        <f t="shared" ref="M460:M523" si="147">IF($F460=$M$3, 0, $H460)</f>
        <v/>
      </c>
      <c r="O460" s="127" t="str">
        <f t="shared" ref="O460:O523" si="148">IF($H460="", "", IF($F460=$M$3, 0, IF($J460=$O$4, $O$9*$H460*24, IF($J460=$O$5, $O$8*$H460*24, IF($J460="", $O$7*$H460*24, "")))))</f>
        <v/>
      </c>
      <c r="AC460" s="305" t="str">
        <f t="shared" ref="AC460:AC523" si="149">IF($C460="", "", _xlfn.FLOOR.MATH($C460, 1/24))</f>
        <v/>
      </c>
      <c r="AD460" s="307" t="str">
        <f t="shared" ref="AD460:AD523" si="150">IF($D460="", "", _xlfn.CEILING.MATH($D460, 1/24))</f>
        <v/>
      </c>
      <c r="AF460" s="314">
        <f t="shared" ref="AF460:AU523" si="151">IF(AND(AF$9&gt;=$AC460, AF$10&lt;=$AD460), IF($F460=$M$3, $AD$5, IF($J460="", $AD$4, $J460)), 0)</f>
        <v>0</v>
      </c>
      <c r="AG460" s="315">
        <f t="shared" si="144"/>
        <v>0</v>
      </c>
      <c r="AH460" s="315">
        <f t="shared" si="144"/>
        <v>0</v>
      </c>
      <c r="AI460" s="315">
        <f t="shared" si="144"/>
        <v>0</v>
      </c>
      <c r="AJ460" s="315">
        <f t="shared" si="144"/>
        <v>0</v>
      </c>
      <c r="AK460" s="315">
        <f t="shared" si="144"/>
        <v>0</v>
      </c>
      <c r="AL460" s="315">
        <f t="shared" si="144"/>
        <v>0</v>
      </c>
      <c r="AM460" s="315">
        <f t="shared" si="144"/>
        <v>0</v>
      </c>
      <c r="AN460" s="315">
        <f t="shared" si="144"/>
        <v>0</v>
      </c>
      <c r="AO460" s="315">
        <f t="shared" si="144"/>
        <v>0</v>
      </c>
      <c r="AP460" s="315">
        <f t="shared" si="144"/>
        <v>0</v>
      </c>
      <c r="AQ460" s="315">
        <f t="shared" si="144"/>
        <v>0</v>
      </c>
      <c r="AR460" s="315">
        <f t="shared" si="144"/>
        <v>0</v>
      </c>
      <c r="AS460" s="315">
        <f t="shared" si="144"/>
        <v>0</v>
      </c>
      <c r="AT460" s="315">
        <f t="shared" si="144"/>
        <v>0</v>
      </c>
      <c r="AU460" s="315">
        <f t="shared" si="144"/>
        <v>0</v>
      </c>
      <c r="AV460" s="315">
        <f t="shared" si="143"/>
        <v>0</v>
      </c>
      <c r="AW460" s="315">
        <f t="shared" si="143"/>
        <v>0</v>
      </c>
      <c r="AX460" s="315">
        <f t="shared" si="143"/>
        <v>0</v>
      </c>
      <c r="AY460" s="315">
        <f t="shared" si="143"/>
        <v>0</v>
      </c>
      <c r="AZ460" s="315">
        <f t="shared" si="143"/>
        <v>0</v>
      </c>
      <c r="BA460" s="315">
        <f t="shared" si="143"/>
        <v>0</v>
      </c>
      <c r="BB460" s="315">
        <f t="shared" si="143"/>
        <v>0</v>
      </c>
      <c r="BC460" s="316">
        <f t="shared" si="143"/>
        <v>0</v>
      </c>
      <c r="BE460" s="39" t="str">
        <f t="shared" ref="BE460:BE523" si="152">IF(OR($B460="", $H460=""), "", TEXT($B460, "ddd"))</f>
        <v/>
      </c>
      <c r="BF460" s="39" t="str">
        <f t="shared" ref="BF460:BF523" si="153">IF($BE460="", "", IF($F460=$M$3, $AD$5, IF($J460="", $AD$4, $J460)))</f>
        <v/>
      </c>
      <c r="BG460" s="39" t="str">
        <f t="shared" ref="BG460:BG523" si="154">IF(OR($BE460="", $BF460=""), "", CONCATENATE($BE460, " - ", $BF460))</f>
        <v/>
      </c>
      <c r="BH460" s="315"/>
      <c r="BI460" s="315"/>
      <c r="BJ460" s="315"/>
      <c r="BK460" s="315"/>
      <c r="BL460" s="315"/>
      <c r="BM460" s="315"/>
      <c r="BN460" s="315"/>
      <c r="BO460" s="315"/>
      <c r="BP460" s="315"/>
      <c r="BQ460" s="315"/>
      <c r="BR460" s="315"/>
      <c r="BS460" s="315"/>
      <c r="BT460" s="315"/>
      <c r="BU460" s="315"/>
      <c r="BV460" s="315"/>
      <c r="BW460" s="315"/>
      <c r="BX460" s="315"/>
      <c r="BY460" s="315"/>
      <c r="BZ460" s="315"/>
      <c r="CA460" s="315"/>
      <c r="CB460" s="315"/>
      <c r="CC460" s="315"/>
      <c r="CD460" s="7"/>
    </row>
    <row r="461" spans="1:82" x14ac:dyDescent="0.25">
      <c r="A461" s="14"/>
      <c r="B461" s="460"/>
      <c r="C461" s="461"/>
      <c r="D461" s="461"/>
      <c r="E461" s="462"/>
      <c r="F461" s="463"/>
      <c r="G461" s="14"/>
      <c r="H461" s="106" t="str">
        <f t="shared" si="145"/>
        <v/>
      </c>
      <c r="I461" s="14"/>
      <c r="J461" s="39" t="str">
        <f t="shared" si="146"/>
        <v/>
      </c>
      <c r="K461" s="14"/>
      <c r="M461" s="106" t="str">
        <f t="shared" si="147"/>
        <v/>
      </c>
      <c r="O461" s="127" t="str">
        <f t="shared" si="148"/>
        <v/>
      </c>
      <c r="AC461" s="305" t="str">
        <f t="shared" si="149"/>
        <v/>
      </c>
      <c r="AD461" s="307" t="str">
        <f t="shared" si="150"/>
        <v/>
      </c>
      <c r="AF461" s="314">
        <f t="shared" si="151"/>
        <v>0</v>
      </c>
      <c r="AG461" s="315">
        <f t="shared" si="144"/>
        <v>0</v>
      </c>
      <c r="AH461" s="315">
        <f t="shared" si="144"/>
        <v>0</v>
      </c>
      <c r="AI461" s="315">
        <f t="shared" si="144"/>
        <v>0</v>
      </c>
      <c r="AJ461" s="315">
        <f t="shared" si="144"/>
        <v>0</v>
      </c>
      <c r="AK461" s="315">
        <f t="shared" si="144"/>
        <v>0</v>
      </c>
      <c r="AL461" s="315">
        <f t="shared" si="144"/>
        <v>0</v>
      </c>
      <c r="AM461" s="315">
        <f t="shared" si="144"/>
        <v>0</v>
      </c>
      <c r="AN461" s="315">
        <f t="shared" si="144"/>
        <v>0</v>
      </c>
      <c r="AO461" s="315">
        <f t="shared" si="144"/>
        <v>0</v>
      </c>
      <c r="AP461" s="315">
        <f t="shared" si="144"/>
        <v>0</v>
      </c>
      <c r="AQ461" s="315">
        <f t="shared" si="144"/>
        <v>0</v>
      </c>
      <c r="AR461" s="315">
        <f t="shared" si="144"/>
        <v>0</v>
      </c>
      <c r="AS461" s="315">
        <f t="shared" si="144"/>
        <v>0</v>
      </c>
      <c r="AT461" s="315">
        <f t="shared" si="144"/>
        <v>0</v>
      </c>
      <c r="AU461" s="315">
        <f t="shared" si="144"/>
        <v>0</v>
      </c>
      <c r="AV461" s="315">
        <f t="shared" si="143"/>
        <v>0</v>
      </c>
      <c r="AW461" s="315">
        <f t="shared" si="143"/>
        <v>0</v>
      </c>
      <c r="AX461" s="315">
        <f t="shared" si="143"/>
        <v>0</v>
      </c>
      <c r="AY461" s="315">
        <f t="shared" si="143"/>
        <v>0</v>
      </c>
      <c r="AZ461" s="315">
        <f t="shared" si="143"/>
        <v>0</v>
      </c>
      <c r="BA461" s="315">
        <f t="shared" si="143"/>
        <v>0</v>
      </c>
      <c r="BB461" s="315">
        <f t="shared" si="143"/>
        <v>0</v>
      </c>
      <c r="BC461" s="316">
        <f t="shared" si="143"/>
        <v>0</v>
      </c>
      <c r="BE461" s="39" t="str">
        <f t="shared" si="152"/>
        <v/>
      </c>
      <c r="BF461" s="39" t="str">
        <f t="shared" si="153"/>
        <v/>
      </c>
      <c r="BG461" s="39" t="str">
        <f t="shared" si="154"/>
        <v/>
      </c>
      <c r="BH461" s="315"/>
      <c r="BI461" s="315"/>
      <c r="BJ461" s="315"/>
      <c r="BK461" s="315"/>
      <c r="BL461" s="315"/>
      <c r="BM461" s="315"/>
      <c r="BN461" s="315"/>
      <c r="BO461" s="315"/>
      <c r="BP461" s="315"/>
      <c r="BQ461" s="315"/>
      <c r="BR461" s="315"/>
      <c r="BS461" s="315"/>
      <c r="BT461" s="315"/>
      <c r="BU461" s="315"/>
      <c r="BV461" s="315"/>
      <c r="BW461" s="315"/>
      <c r="BX461" s="315"/>
      <c r="BY461" s="315"/>
      <c r="BZ461" s="315"/>
      <c r="CA461" s="315"/>
      <c r="CB461" s="315"/>
      <c r="CC461" s="315"/>
      <c r="CD461" s="7"/>
    </row>
    <row r="462" spans="1:82" x14ac:dyDescent="0.25">
      <c r="A462" s="14"/>
      <c r="B462" s="460"/>
      <c r="C462" s="461"/>
      <c r="D462" s="461"/>
      <c r="E462" s="462"/>
      <c r="F462" s="463"/>
      <c r="G462" s="14"/>
      <c r="H462" s="106" t="str">
        <f t="shared" si="145"/>
        <v/>
      </c>
      <c r="I462" s="14"/>
      <c r="J462" s="39" t="str">
        <f t="shared" si="146"/>
        <v/>
      </c>
      <c r="K462" s="14"/>
      <c r="M462" s="106" t="str">
        <f t="shared" si="147"/>
        <v/>
      </c>
      <c r="O462" s="127" t="str">
        <f t="shared" si="148"/>
        <v/>
      </c>
      <c r="AC462" s="305" t="str">
        <f t="shared" si="149"/>
        <v/>
      </c>
      <c r="AD462" s="307" t="str">
        <f t="shared" si="150"/>
        <v/>
      </c>
      <c r="AF462" s="314">
        <f t="shared" si="151"/>
        <v>0</v>
      </c>
      <c r="AG462" s="315">
        <f t="shared" si="144"/>
        <v>0</v>
      </c>
      <c r="AH462" s="315">
        <f t="shared" si="144"/>
        <v>0</v>
      </c>
      <c r="AI462" s="315">
        <f t="shared" si="144"/>
        <v>0</v>
      </c>
      <c r="AJ462" s="315">
        <f t="shared" si="144"/>
        <v>0</v>
      </c>
      <c r="AK462" s="315">
        <f t="shared" si="144"/>
        <v>0</v>
      </c>
      <c r="AL462" s="315">
        <f t="shared" si="144"/>
        <v>0</v>
      </c>
      <c r="AM462" s="315">
        <f t="shared" si="144"/>
        <v>0</v>
      </c>
      <c r="AN462" s="315">
        <f t="shared" si="144"/>
        <v>0</v>
      </c>
      <c r="AO462" s="315">
        <f t="shared" si="144"/>
        <v>0</v>
      </c>
      <c r="AP462" s="315">
        <f t="shared" si="144"/>
        <v>0</v>
      </c>
      <c r="AQ462" s="315">
        <f t="shared" si="144"/>
        <v>0</v>
      </c>
      <c r="AR462" s="315">
        <f t="shared" si="144"/>
        <v>0</v>
      </c>
      <c r="AS462" s="315">
        <f t="shared" si="144"/>
        <v>0</v>
      </c>
      <c r="AT462" s="315">
        <f t="shared" si="144"/>
        <v>0</v>
      </c>
      <c r="AU462" s="315">
        <f t="shared" si="144"/>
        <v>0</v>
      </c>
      <c r="AV462" s="315">
        <f t="shared" si="143"/>
        <v>0</v>
      </c>
      <c r="AW462" s="315">
        <f t="shared" si="143"/>
        <v>0</v>
      </c>
      <c r="AX462" s="315">
        <f t="shared" si="143"/>
        <v>0</v>
      </c>
      <c r="AY462" s="315">
        <f t="shared" si="143"/>
        <v>0</v>
      </c>
      <c r="AZ462" s="315">
        <f t="shared" si="143"/>
        <v>0</v>
      </c>
      <c r="BA462" s="315">
        <f t="shared" si="143"/>
        <v>0</v>
      </c>
      <c r="BB462" s="315">
        <f t="shared" si="143"/>
        <v>0</v>
      </c>
      <c r="BC462" s="316">
        <f t="shared" si="143"/>
        <v>0</v>
      </c>
      <c r="BE462" s="39" t="str">
        <f t="shared" si="152"/>
        <v/>
      </c>
      <c r="BF462" s="39" t="str">
        <f t="shared" si="153"/>
        <v/>
      </c>
      <c r="BG462" s="39" t="str">
        <f t="shared" si="154"/>
        <v/>
      </c>
      <c r="BH462" s="315"/>
      <c r="BI462" s="315"/>
      <c r="BJ462" s="315"/>
      <c r="BK462" s="315"/>
      <c r="BL462" s="315"/>
      <c r="BM462" s="315"/>
      <c r="BN462" s="315"/>
      <c r="BO462" s="315"/>
      <c r="BP462" s="315"/>
      <c r="BQ462" s="315"/>
      <c r="BR462" s="315"/>
      <c r="BS462" s="315"/>
      <c r="BT462" s="315"/>
      <c r="BU462" s="315"/>
      <c r="BV462" s="315"/>
      <c r="BW462" s="315"/>
      <c r="BX462" s="315"/>
      <c r="BY462" s="315"/>
      <c r="BZ462" s="315"/>
      <c r="CA462" s="315"/>
      <c r="CB462" s="315"/>
      <c r="CC462" s="315"/>
      <c r="CD462" s="7"/>
    </row>
    <row r="463" spans="1:82" x14ac:dyDescent="0.25">
      <c r="A463" s="14"/>
      <c r="B463" s="460"/>
      <c r="C463" s="461"/>
      <c r="D463" s="461"/>
      <c r="E463" s="462"/>
      <c r="F463" s="463"/>
      <c r="G463" s="14"/>
      <c r="H463" s="106" t="str">
        <f t="shared" si="145"/>
        <v/>
      </c>
      <c r="I463" s="14"/>
      <c r="J463" s="39" t="str">
        <f t="shared" si="146"/>
        <v/>
      </c>
      <c r="K463" s="14"/>
      <c r="M463" s="106" t="str">
        <f t="shared" si="147"/>
        <v/>
      </c>
      <c r="O463" s="127" t="str">
        <f t="shared" si="148"/>
        <v/>
      </c>
      <c r="AC463" s="305" t="str">
        <f t="shared" si="149"/>
        <v/>
      </c>
      <c r="AD463" s="307" t="str">
        <f t="shared" si="150"/>
        <v/>
      </c>
      <c r="AF463" s="314">
        <f t="shared" si="151"/>
        <v>0</v>
      </c>
      <c r="AG463" s="315">
        <f t="shared" si="144"/>
        <v>0</v>
      </c>
      <c r="AH463" s="315">
        <f t="shared" si="144"/>
        <v>0</v>
      </c>
      <c r="AI463" s="315">
        <f t="shared" si="144"/>
        <v>0</v>
      </c>
      <c r="AJ463" s="315">
        <f t="shared" si="144"/>
        <v>0</v>
      </c>
      <c r="AK463" s="315">
        <f t="shared" si="144"/>
        <v>0</v>
      </c>
      <c r="AL463" s="315">
        <f t="shared" si="144"/>
        <v>0</v>
      </c>
      <c r="AM463" s="315">
        <f t="shared" si="144"/>
        <v>0</v>
      </c>
      <c r="AN463" s="315">
        <f t="shared" si="144"/>
        <v>0</v>
      </c>
      <c r="AO463" s="315">
        <f t="shared" si="144"/>
        <v>0</v>
      </c>
      <c r="AP463" s="315">
        <f t="shared" si="144"/>
        <v>0</v>
      </c>
      <c r="AQ463" s="315">
        <f t="shared" si="144"/>
        <v>0</v>
      </c>
      <c r="AR463" s="315">
        <f t="shared" si="144"/>
        <v>0</v>
      </c>
      <c r="AS463" s="315">
        <f t="shared" si="144"/>
        <v>0</v>
      </c>
      <c r="AT463" s="315">
        <f t="shared" si="144"/>
        <v>0</v>
      </c>
      <c r="AU463" s="315">
        <f t="shared" si="144"/>
        <v>0</v>
      </c>
      <c r="AV463" s="315">
        <f t="shared" si="143"/>
        <v>0</v>
      </c>
      <c r="AW463" s="315">
        <f t="shared" si="143"/>
        <v>0</v>
      </c>
      <c r="AX463" s="315">
        <f t="shared" si="143"/>
        <v>0</v>
      </c>
      <c r="AY463" s="315">
        <f t="shared" si="143"/>
        <v>0</v>
      </c>
      <c r="AZ463" s="315">
        <f t="shared" si="143"/>
        <v>0</v>
      </c>
      <c r="BA463" s="315">
        <f t="shared" si="143"/>
        <v>0</v>
      </c>
      <c r="BB463" s="315">
        <f t="shared" si="143"/>
        <v>0</v>
      </c>
      <c r="BC463" s="316">
        <f t="shared" si="143"/>
        <v>0</v>
      </c>
      <c r="BE463" s="39" t="str">
        <f t="shared" si="152"/>
        <v/>
      </c>
      <c r="BF463" s="39" t="str">
        <f t="shared" si="153"/>
        <v/>
      </c>
      <c r="BG463" s="39" t="str">
        <f t="shared" si="154"/>
        <v/>
      </c>
      <c r="BH463" s="315"/>
      <c r="BI463" s="315"/>
      <c r="BJ463" s="315"/>
      <c r="BK463" s="315"/>
      <c r="BL463" s="315"/>
      <c r="BM463" s="315"/>
      <c r="BN463" s="315"/>
      <c r="BO463" s="315"/>
      <c r="BP463" s="315"/>
      <c r="BQ463" s="315"/>
      <c r="BR463" s="315"/>
      <c r="BS463" s="315"/>
      <c r="BT463" s="315"/>
      <c r="BU463" s="315"/>
      <c r="BV463" s="315"/>
      <c r="BW463" s="315"/>
      <c r="BX463" s="315"/>
      <c r="BY463" s="315"/>
      <c r="BZ463" s="315"/>
      <c r="CA463" s="315"/>
      <c r="CB463" s="315"/>
      <c r="CC463" s="315"/>
      <c r="CD463" s="7"/>
    </row>
    <row r="464" spans="1:82" x14ac:dyDescent="0.25">
      <c r="A464" s="14"/>
      <c r="B464" s="460"/>
      <c r="C464" s="461"/>
      <c r="D464" s="461"/>
      <c r="E464" s="462"/>
      <c r="F464" s="463"/>
      <c r="G464" s="14"/>
      <c r="H464" s="106" t="str">
        <f t="shared" si="145"/>
        <v/>
      </c>
      <c r="I464" s="14"/>
      <c r="J464" s="39" t="str">
        <f t="shared" si="146"/>
        <v/>
      </c>
      <c r="K464" s="14"/>
      <c r="M464" s="106" t="str">
        <f t="shared" si="147"/>
        <v/>
      </c>
      <c r="O464" s="127" t="str">
        <f t="shared" si="148"/>
        <v/>
      </c>
      <c r="AC464" s="305" t="str">
        <f t="shared" si="149"/>
        <v/>
      </c>
      <c r="AD464" s="307" t="str">
        <f t="shared" si="150"/>
        <v/>
      </c>
      <c r="AF464" s="314">
        <f t="shared" si="151"/>
        <v>0</v>
      </c>
      <c r="AG464" s="315">
        <f t="shared" si="144"/>
        <v>0</v>
      </c>
      <c r="AH464" s="315">
        <f t="shared" si="144"/>
        <v>0</v>
      </c>
      <c r="AI464" s="315">
        <f t="shared" si="144"/>
        <v>0</v>
      </c>
      <c r="AJ464" s="315">
        <f t="shared" si="144"/>
        <v>0</v>
      </c>
      <c r="AK464" s="315">
        <f t="shared" si="144"/>
        <v>0</v>
      </c>
      <c r="AL464" s="315">
        <f t="shared" si="144"/>
        <v>0</v>
      </c>
      <c r="AM464" s="315">
        <f t="shared" si="144"/>
        <v>0</v>
      </c>
      <c r="AN464" s="315">
        <f t="shared" si="144"/>
        <v>0</v>
      </c>
      <c r="AO464" s="315">
        <f t="shared" si="144"/>
        <v>0</v>
      </c>
      <c r="AP464" s="315">
        <f t="shared" si="144"/>
        <v>0</v>
      </c>
      <c r="AQ464" s="315">
        <f t="shared" si="144"/>
        <v>0</v>
      </c>
      <c r="AR464" s="315">
        <f t="shared" si="144"/>
        <v>0</v>
      </c>
      <c r="AS464" s="315">
        <f t="shared" si="144"/>
        <v>0</v>
      </c>
      <c r="AT464" s="315">
        <f t="shared" si="144"/>
        <v>0</v>
      </c>
      <c r="AU464" s="315">
        <f t="shared" si="144"/>
        <v>0</v>
      </c>
      <c r="AV464" s="315">
        <f t="shared" si="143"/>
        <v>0</v>
      </c>
      <c r="AW464" s="315">
        <f t="shared" si="143"/>
        <v>0</v>
      </c>
      <c r="AX464" s="315">
        <f t="shared" si="143"/>
        <v>0</v>
      </c>
      <c r="AY464" s="315">
        <f t="shared" si="143"/>
        <v>0</v>
      </c>
      <c r="AZ464" s="315">
        <f t="shared" si="143"/>
        <v>0</v>
      </c>
      <c r="BA464" s="315">
        <f t="shared" si="143"/>
        <v>0</v>
      </c>
      <c r="BB464" s="315">
        <f t="shared" si="143"/>
        <v>0</v>
      </c>
      <c r="BC464" s="316">
        <f t="shared" si="143"/>
        <v>0</v>
      </c>
      <c r="BE464" s="39" t="str">
        <f t="shared" si="152"/>
        <v/>
      </c>
      <c r="BF464" s="39" t="str">
        <f t="shared" si="153"/>
        <v/>
      </c>
      <c r="BG464" s="39" t="str">
        <f t="shared" si="154"/>
        <v/>
      </c>
      <c r="BH464" s="315"/>
      <c r="BI464" s="315"/>
      <c r="BJ464" s="315"/>
      <c r="BK464" s="315"/>
      <c r="BL464" s="315"/>
      <c r="BM464" s="315"/>
      <c r="BN464" s="315"/>
      <c r="BO464" s="315"/>
      <c r="BP464" s="315"/>
      <c r="BQ464" s="315"/>
      <c r="BR464" s="315"/>
      <c r="BS464" s="315"/>
      <c r="BT464" s="315"/>
      <c r="BU464" s="315"/>
      <c r="BV464" s="315"/>
      <c r="BW464" s="315"/>
      <c r="BX464" s="315"/>
      <c r="BY464" s="315"/>
      <c r="BZ464" s="315"/>
      <c r="CA464" s="315"/>
      <c r="CB464" s="315"/>
      <c r="CC464" s="315"/>
      <c r="CD464" s="7"/>
    </row>
    <row r="465" spans="1:82" x14ac:dyDescent="0.25">
      <c r="A465" s="14"/>
      <c r="B465" s="460"/>
      <c r="C465" s="461"/>
      <c r="D465" s="461"/>
      <c r="E465" s="462"/>
      <c r="F465" s="463"/>
      <c r="G465" s="14"/>
      <c r="H465" s="106" t="str">
        <f t="shared" si="145"/>
        <v/>
      </c>
      <c r="I465" s="14"/>
      <c r="J465" s="39" t="str">
        <f t="shared" si="146"/>
        <v/>
      </c>
      <c r="K465" s="14"/>
      <c r="M465" s="106" t="str">
        <f t="shared" si="147"/>
        <v/>
      </c>
      <c r="O465" s="127" t="str">
        <f t="shared" si="148"/>
        <v/>
      </c>
      <c r="AC465" s="305" t="str">
        <f t="shared" si="149"/>
        <v/>
      </c>
      <c r="AD465" s="307" t="str">
        <f t="shared" si="150"/>
        <v/>
      </c>
      <c r="AF465" s="314">
        <f t="shared" si="151"/>
        <v>0</v>
      </c>
      <c r="AG465" s="315">
        <f t="shared" si="144"/>
        <v>0</v>
      </c>
      <c r="AH465" s="315">
        <f t="shared" si="144"/>
        <v>0</v>
      </c>
      <c r="AI465" s="315">
        <f t="shared" si="144"/>
        <v>0</v>
      </c>
      <c r="AJ465" s="315">
        <f t="shared" si="144"/>
        <v>0</v>
      </c>
      <c r="AK465" s="315">
        <f t="shared" si="144"/>
        <v>0</v>
      </c>
      <c r="AL465" s="315">
        <f t="shared" si="144"/>
        <v>0</v>
      </c>
      <c r="AM465" s="315">
        <f t="shared" si="144"/>
        <v>0</v>
      </c>
      <c r="AN465" s="315">
        <f t="shared" si="144"/>
        <v>0</v>
      </c>
      <c r="AO465" s="315">
        <f t="shared" si="144"/>
        <v>0</v>
      </c>
      <c r="AP465" s="315">
        <f t="shared" si="144"/>
        <v>0</v>
      </c>
      <c r="AQ465" s="315">
        <f t="shared" si="144"/>
        <v>0</v>
      </c>
      <c r="AR465" s="315">
        <f t="shared" si="144"/>
        <v>0</v>
      </c>
      <c r="AS465" s="315">
        <f t="shared" si="144"/>
        <v>0</v>
      </c>
      <c r="AT465" s="315">
        <f t="shared" si="144"/>
        <v>0</v>
      </c>
      <c r="AU465" s="315">
        <f t="shared" si="144"/>
        <v>0</v>
      </c>
      <c r="AV465" s="315">
        <f t="shared" si="143"/>
        <v>0</v>
      </c>
      <c r="AW465" s="315">
        <f t="shared" si="143"/>
        <v>0</v>
      </c>
      <c r="AX465" s="315">
        <f t="shared" si="143"/>
        <v>0</v>
      </c>
      <c r="AY465" s="315">
        <f t="shared" si="143"/>
        <v>0</v>
      </c>
      <c r="AZ465" s="315">
        <f t="shared" si="143"/>
        <v>0</v>
      </c>
      <c r="BA465" s="315">
        <f t="shared" si="143"/>
        <v>0</v>
      </c>
      <c r="BB465" s="315">
        <f t="shared" si="143"/>
        <v>0</v>
      </c>
      <c r="BC465" s="316">
        <f t="shared" si="143"/>
        <v>0</v>
      </c>
      <c r="BE465" s="39" t="str">
        <f t="shared" si="152"/>
        <v/>
      </c>
      <c r="BF465" s="39" t="str">
        <f t="shared" si="153"/>
        <v/>
      </c>
      <c r="BG465" s="39" t="str">
        <f t="shared" si="154"/>
        <v/>
      </c>
      <c r="BH465" s="315"/>
      <c r="BI465" s="315"/>
      <c r="BJ465" s="315"/>
      <c r="BK465" s="315"/>
      <c r="BL465" s="315"/>
      <c r="BM465" s="315"/>
      <c r="BN465" s="315"/>
      <c r="BO465" s="315"/>
      <c r="BP465" s="315"/>
      <c r="BQ465" s="315"/>
      <c r="BR465" s="315"/>
      <c r="BS465" s="315"/>
      <c r="BT465" s="315"/>
      <c r="BU465" s="315"/>
      <c r="BV465" s="315"/>
      <c r="BW465" s="315"/>
      <c r="BX465" s="315"/>
      <c r="BY465" s="315"/>
      <c r="BZ465" s="315"/>
      <c r="CA465" s="315"/>
      <c r="CB465" s="315"/>
      <c r="CC465" s="315"/>
      <c r="CD465" s="7"/>
    </row>
    <row r="466" spans="1:82" x14ac:dyDescent="0.25">
      <c r="A466" s="14"/>
      <c r="B466" s="460"/>
      <c r="C466" s="461"/>
      <c r="D466" s="461"/>
      <c r="E466" s="462"/>
      <c r="F466" s="463"/>
      <c r="G466" s="14"/>
      <c r="H466" s="106" t="str">
        <f t="shared" si="145"/>
        <v/>
      </c>
      <c r="I466" s="14"/>
      <c r="J466" s="39" t="str">
        <f t="shared" si="146"/>
        <v/>
      </c>
      <c r="K466" s="14"/>
      <c r="M466" s="106" t="str">
        <f t="shared" si="147"/>
        <v/>
      </c>
      <c r="O466" s="127" t="str">
        <f t="shared" si="148"/>
        <v/>
      </c>
      <c r="AC466" s="305" t="str">
        <f t="shared" si="149"/>
        <v/>
      </c>
      <c r="AD466" s="307" t="str">
        <f t="shared" si="150"/>
        <v/>
      </c>
      <c r="AF466" s="314">
        <f t="shared" si="151"/>
        <v>0</v>
      </c>
      <c r="AG466" s="315">
        <f t="shared" si="144"/>
        <v>0</v>
      </c>
      <c r="AH466" s="315">
        <f t="shared" si="144"/>
        <v>0</v>
      </c>
      <c r="AI466" s="315">
        <f t="shared" si="144"/>
        <v>0</v>
      </c>
      <c r="AJ466" s="315">
        <f t="shared" si="144"/>
        <v>0</v>
      </c>
      <c r="AK466" s="315">
        <f t="shared" si="144"/>
        <v>0</v>
      </c>
      <c r="AL466" s="315">
        <f t="shared" si="144"/>
        <v>0</v>
      </c>
      <c r="AM466" s="315">
        <f t="shared" si="144"/>
        <v>0</v>
      </c>
      <c r="AN466" s="315">
        <f t="shared" si="144"/>
        <v>0</v>
      </c>
      <c r="AO466" s="315">
        <f t="shared" si="144"/>
        <v>0</v>
      </c>
      <c r="AP466" s="315">
        <f t="shared" si="144"/>
        <v>0</v>
      </c>
      <c r="AQ466" s="315">
        <f t="shared" si="144"/>
        <v>0</v>
      </c>
      <c r="AR466" s="315">
        <f t="shared" si="144"/>
        <v>0</v>
      </c>
      <c r="AS466" s="315">
        <f t="shared" si="144"/>
        <v>0</v>
      </c>
      <c r="AT466" s="315">
        <f t="shared" si="144"/>
        <v>0</v>
      </c>
      <c r="AU466" s="315">
        <f t="shared" si="144"/>
        <v>0</v>
      </c>
      <c r="AV466" s="315">
        <f t="shared" si="143"/>
        <v>0</v>
      </c>
      <c r="AW466" s="315">
        <f t="shared" si="143"/>
        <v>0</v>
      </c>
      <c r="AX466" s="315">
        <f t="shared" si="143"/>
        <v>0</v>
      </c>
      <c r="AY466" s="315">
        <f t="shared" si="143"/>
        <v>0</v>
      </c>
      <c r="AZ466" s="315">
        <f t="shared" si="143"/>
        <v>0</v>
      </c>
      <c r="BA466" s="315">
        <f t="shared" si="143"/>
        <v>0</v>
      </c>
      <c r="BB466" s="315">
        <f t="shared" si="143"/>
        <v>0</v>
      </c>
      <c r="BC466" s="316">
        <f t="shared" si="143"/>
        <v>0</v>
      </c>
      <c r="BE466" s="39" t="str">
        <f t="shared" si="152"/>
        <v/>
      </c>
      <c r="BF466" s="39" t="str">
        <f t="shared" si="153"/>
        <v/>
      </c>
      <c r="BG466" s="39" t="str">
        <f t="shared" si="154"/>
        <v/>
      </c>
      <c r="BH466" s="315"/>
      <c r="BI466" s="315"/>
      <c r="BJ466" s="315"/>
      <c r="BK466" s="315"/>
      <c r="BL466" s="315"/>
      <c r="BM466" s="315"/>
      <c r="BN466" s="315"/>
      <c r="BO466" s="315"/>
      <c r="BP466" s="315"/>
      <c r="BQ466" s="315"/>
      <c r="BR466" s="315"/>
      <c r="BS466" s="315"/>
      <c r="BT466" s="315"/>
      <c r="BU466" s="315"/>
      <c r="BV466" s="315"/>
      <c r="BW466" s="315"/>
      <c r="BX466" s="315"/>
      <c r="BY466" s="315"/>
      <c r="BZ466" s="315"/>
      <c r="CA466" s="315"/>
      <c r="CB466" s="315"/>
      <c r="CC466" s="315"/>
      <c r="CD466" s="7"/>
    </row>
    <row r="467" spans="1:82" x14ac:dyDescent="0.25">
      <c r="A467" s="14"/>
      <c r="B467" s="460"/>
      <c r="C467" s="461"/>
      <c r="D467" s="461"/>
      <c r="E467" s="462"/>
      <c r="F467" s="463"/>
      <c r="G467" s="14"/>
      <c r="H467" s="106" t="str">
        <f t="shared" si="145"/>
        <v/>
      </c>
      <c r="I467" s="14"/>
      <c r="J467" s="39" t="str">
        <f t="shared" si="146"/>
        <v/>
      </c>
      <c r="K467" s="14"/>
      <c r="M467" s="106" t="str">
        <f t="shared" si="147"/>
        <v/>
      </c>
      <c r="O467" s="127" t="str">
        <f t="shared" si="148"/>
        <v/>
      </c>
      <c r="AC467" s="305" t="str">
        <f t="shared" si="149"/>
        <v/>
      </c>
      <c r="AD467" s="307" t="str">
        <f t="shared" si="150"/>
        <v/>
      </c>
      <c r="AF467" s="314">
        <f t="shared" si="151"/>
        <v>0</v>
      </c>
      <c r="AG467" s="315">
        <f t="shared" si="144"/>
        <v>0</v>
      </c>
      <c r="AH467" s="315">
        <f t="shared" si="144"/>
        <v>0</v>
      </c>
      <c r="AI467" s="315">
        <f t="shared" si="144"/>
        <v>0</v>
      </c>
      <c r="AJ467" s="315">
        <f t="shared" si="144"/>
        <v>0</v>
      </c>
      <c r="AK467" s="315">
        <f t="shared" si="144"/>
        <v>0</v>
      </c>
      <c r="AL467" s="315">
        <f t="shared" si="144"/>
        <v>0</v>
      </c>
      <c r="AM467" s="315">
        <f t="shared" si="144"/>
        <v>0</v>
      </c>
      <c r="AN467" s="315">
        <f t="shared" si="144"/>
        <v>0</v>
      </c>
      <c r="AO467" s="315">
        <f t="shared" si="144"/>
        <v>0</v>
      </c>
      <c r="AP467" s="315">
        <f t="shared" si="144"/>
        <v>0</v>
      </c>
      <c r="AQ467" s="315">
        <f t="shared" si="144"/>
        <v>0</v>
      </c>
      <c r="AR467" s="315">
        <f t="shared" si="144"/>
        <v>0</v>
      </c>
      <c r="AS467" s="315">
        <f t="shared" si="144"/>
        <v>0</v>
      </c>
      <c r="AT467" s="315">
        <f t="shared" si="144"/>
        <v>0</v>
      </c>
      <c r="AU467" s="315">
        <f t="shared" si="144"/>
        <v>0</v>
      </c>
      <c r="AV467" s="315">
        <f t="shared" si="143"/>
        <v>0</v>
      </c>
      <c r="AW467" s="315">
        <f t="shared" si="143"/>
        <v>0</v>
      </c>
      <c r="AX467" s="315">
        <f t="shared" si="143"/>
        <v>0</v>
      </c>
      <c r="AY467" s="315">
        <f t="shared" si="143"/>
        <v>0</v>
      </c>
      <c r="AZ467" s="315">
        <f t="shared" si="143"/>
        <v>0</v>
      </c>
      <c r="BA467" s="315">
        <f t="shared" si="143"/>
        <v>0</v>
      </c>
      <c r="BB467" s="315">
        <f t="shared" si="143"/>
        <v>0</v>
      </c>
      <c r="BC467" s="316">
        <f t="shared" si="143"/>
        <v>0</v>
      </c>
      <c r="BE467" s="39" t="str">
        <f t="shared" si="152"/>
        <v/>
      </c>
      <c r="BF467" s="39" t="str">
        <f t="shared" si="153"/>
        <v/>
      </c>
      <c r="BG467" s="39" t="str">
        <f t="shared" si="154"/>
        <v/>
      </c>
      <c r="BH467" s="315"/>
      <c r="BI467" s="315"/>
      <c r="BJ467" s="315"/>
      <c r="BK467" s="315"/>
      <c r="BL467" s="315"/>
      <c r="BM467" s="315"/>
      <c r="BN467" s="315"/>
      <c r="BO467" s="315"/>
      <c r="BP467" s="315"/>
      <c r="BQ467" s="315"/>
      <c r="BR467" s="315"/>
      <c r="BS467" s="315"/>
      <c r="BT467" s="315"/>
      <c r="BU467" s="315"/>
      <c r="BV467" s="315"/>
      <c r="BW467" s="315"/>
      <c r="BX467" s="315"/>
      <c r="BY467" s="315"/>
      <c r="BZ467" s="315"/>
      <c r="CA467" s="315"/>
      <c r="CB467" s="315"/>
      <c r="CC467" s="315"/>
      <c r="CD467" s="7"/>
    </row>
    <row r="468" spans="1:82" x14ac:dyDescent="0.25">
      <c r="A468" s="14"/>
      <c r="B468" s="460"/>
      <c r="C468" s="461"/>
      <c r="D468" s="461"/>
      <c r="E468" s="462"/>
      <c r="F468" s="463"/>
      <c r="G468" s="14"/>
      <c r="H468" s="106" t="str">
        <f t="shared" si="145"/>
        <v/>
      </c>
      <c r="I468" s="14"/>
      <c r="J468" s="39" t="str">
        <f t="shared" si="146"/>
        <v/>
      </c>
      <c r="K468" s="14"/>
      <c r="M468" s="106" t="str">
        <f t="shared" si="147"/>
        <v/>
      </c>
      <c r="O468" s="127" t="str">
        <f t="shared" si="148"/>
        <v/>
      </c>
      <c r="AC468" s="305" t="str">
        <f t="shared" si="149"/>
        <v/>
      </c>
      <c r="AD468" s="307" t="str">
        <f t="shared" si="150"/>
        <v/>
      </c>
      <c r="AF468" s="314">
        <f t="shared" si="151"/>
        <v>0</v>
      </c>
      <c r="AG468" s="315">
        <f t="shared" si="144"/>
        <v>0</v>
      </c>
      <c r="AH468" s="315">
        <f t="shared" si="144"/>
        <v>0</v>
      </c>
      <c r="AI468" s="315">
        <f t="shared" si="144"/>
        <v>0</v>
      </c>
      <c r="AJ468" s="315">
        <f t="shared" si="144"/>
        <v>0</v>
      </c>
      <c r="AK468" s="315">
        <f t="shared" si="144"/>
        <v>0</v>
      </c>
      <c r="AL468" s="315">
        <f t="shared" si="144"/>
        <v>0</v>
      </c>
      <c r="AM468" s="315">
        <f t="shared" si="144"/>
        <v>0</v>
      </c>
      <c r="AN468" s="315">
        <f t="shared" si="144"/>
        <v>0</v>
      </c>
      <c r="AO468" s="315">
        <f t="shared" si="144"/>
        <v>0</v>
      </c>
      <c r="AP468" s="315">
        <f t="shared" si="144"/>
        <v>0</v>
      </c>
      <c r="AQ468" s="315">
        <f t="shared" si="144"/>
        <v>0</v>
      </c>
      <c r="AR468" s="315">
        <f t="shared" si="144"/>
        <v>0</v>
      </c>
      <c r="AS468" s="315">
        <f t="shared" si="144"/>
        <v>0</v>
      </c>
      <c r="AT468" s="315">
        <f t="shared" si="144"/>
        <v>0</v>
      </c>
      <c r="AU468" s="315">
        <f t="shared" si="144"/>
        <v>0</v>
      </c>
      <c r="AV468" s="315">
        <f t="shared" si="143"/>
        <v>0</v>
      </c>
      <c r="AW468" s="315">
        <f t="shared" si="143"/>
        <v>0</v>
      </c>
      <c r="AX468" s="315">
        <f t="shared" si="143"/>
        <v>0</v>
      </c>
      <c r="AY468" s="315">
        <f t="shared" si="143"/>
        <v>0</v>
      </c>
      <c r="AZ468" s="315">
        <f t="shared" si="143"/>
        <v>0</v>
      </c>
      <c r="BA468" s="315">
        <f t="shared" si="143"/>
        <v>0</v>
      </c>
      <c r="BB468" s="315">
        <f t="shared" si="143"/>
        <v>0</v>
      </c>
      <c r="BC468" s="316">
        <f t="shared" si="143"/>
        <v>0</v>
      </c>
      <c r="BE468" s="39" t="str">
        <f t="shared" si="152"/>
        <v/>
      </c>
      <c r="BF468" s="39" t="str">
        <f t="shared" si="153"/>
        <v/>
      </c>
      <c r="BG468" s="39" t="str">
        <f t="shared" si="154"/>
        <v/>
      </c>
      <c r="BH468" s="315"/>
      <c r="BI468" s="315"/>
      <c r="BJ468" s="315"/>
      <c r="BK468" s="315"/>
      <c r="BL468" s="315"/>
      <c r="BM468" s="315"/>
      <c r="BN468" s="315"/>
      <c r="BO468" s="315"/>
      <c r="BP468" s="315"/>
      <c r="BQ468" s="315"/>
      <c r="BR468" s="315"/>
      <c r="BS468" s="315"/>
      <c r="BT468" s="315"/>
      <c r="BU468" s="315"/>
      <c r="BV468" s="315"/>
      <c r="BW468" s="315"/>
      <c r="BX468" s="315"/>
      <c r="BY468" s="315"/>
      <c r="BZ468" s="315"/>
      <c r="CA468" s="315"/>
      <c r="CB468" s="315"/>
      <c r="CC468" s="315"/>
      <c r="CD468" s="7"/>
    </row>
    <row r="469" spans="1:82" x14ac:dyDescent="0.25">
      <c r="A469" s="14"/>
      <c r="B469" s="460"/>
      <c r="C469" s="461"/>
      <c r="D469" s="461"/>
      <c r="E469" s="462"/>
      <c r="F469" s="463"/>
      <c r="G469" s="14"/>
      <c r="H469" s="106" t="str">
        <f t="shared" si="145"/>
        <v/>
      </c>
      <c r="I469" s="14"/>
      <c r="J469" s="39" t="str">
        <f t="shared" si="146"/>
        <v/>
      </c>
      <c r="K469" s="14"/>
      <c r="M469" s="106" t="str">
        <f t="shared" si="147"/>
        <v/>
      </c>
      <c r="O469" s="127" t="str">
        <f t="shared" si="148"/>
        <v/>
      </c>
      <c r="AC469" s="305" t="str">
        <f t="shared" si="149"/>
        <v/>
      </c>
      <c r="AD469" s="307" t="str">
        <f t="shared" si="150"/>
        <v/>
      </c>
      <c r="AF469" s="314">
        <f t="shared" si="151"/>
        <v>0</v>
      </c>
      <c r="AG469" s="315">
        <f t="shared" si="144"/>
        <v>0</v>
      </c>
      <c r="AH469" s="315">
        <f t="shared" si="144"/>
        <v>0</v>
      </c>
      <c r="AI469" s="315">
        <f t="shared" si="144"/>
        <v>0</v>
      </c>
      <c r="AJ469" s="315">
        <f t="shared" si="144"/>
        <v>0</v>
      </c>
      <c r="AK469" s="315">
        <f t="shared" si="144"/>
        <v>0</v>
      </c>
      <c r="AL469" s="315">
        <f t="shared" si="144"/>
        <v>0</v>
      </c>
      <c r="AM469" s="315">
        <f t="shared" si="144"/>
        <v>0</v>
      </c>
      <c r="AN469" s="315">
        <f t="shared" si="144"/>
        <v>0</v>
      </c>
      <c r="AO469" s="315">
        <f t="shared" si="144"/>
        <v>0</v>
      </c>
      <c r="AP469" s="315">
        <f t="shared" si="144"/>
        <v>0</v>
      </c>
      <c r="AQ469" s="315">
        <f t="shared" si="144"/>
        <v>0</v>
      </c>
      <c r="AR469" s="315">
        <f t="shared" si="144"/>
        <v>0</v>
      </c>
      <c r="AS469" s="315">
        <f t="shared" si="144"/>
        <v>0</v>
      </c>
      <c r="AT469" s="315">
        <f t="shared" si="144"/>
        <v>0</v>
      </c>
      <c r="AU469" s="315">
        <f t="shared" si="144"/>
        <v>0</v>
      </c>
      <c r="AV469" s="315">
        <f t="shared" si="144"/>
        <v>0</v>
      </c>
      <c r="AW469" s="315">
        <f t="shared" ref="AW469:BC484" si="155">IF(AND(AW$9&gt;=$AC469, AW$10&lt;=$AD469), IF($F469=$M$3, $AD$5, IF($J469="", $AD$4, $J469)), 0)</f>
        <v>0</v>
      </c>
      <c r="AX469" s="315">
        <f t="shared" si="155"/>
        <v>0</v>
      </c>
      <c r="AY469" s="315">
        <f t="shared" si="155"/>
        <v>0</v>
      </c>
      <c r="AZ469" s="315">
        <f t="shared" si="155"/>
        <v>0</v>
      </c>
      <c r="BA469" s="315">
        <f t="shared" si="155"/>
        <v>0</v>
      </c>
      <c r="BB469" s="315">
        <f t="shared" si="155"/>
        <v>0</v>
      </c>
      <c r="BC469" s="316">
        <f t="shared" si="155"/>
        <v>0</v>
      </c>
      <c r="BE469" s="39" t="str">
        <f t="shared" si="152"/>
        <v/>
      </c>
      <c r="BF469" s="39" t="str">
        <f t="shared" si="153"/>
        <v/>
      </c>
      <c r="BG469" s="39" t="str">
        <f t="shared" si="154"/>
        <v/>
      </c>
      <c r="BH469" s="315"/>
      <c r="BI469" s="315"/>
      <c r="BJ469" s="315"/>
      <c r="BK469" s="315"/>
      <c r="BL469" s="315"/>
      <c r="BM469" s="315"/>
      <c r="BN469" s="315"/>
      <c r="BO469" s="315"/>
      <c r="BP469" s="315"/>
      <c r="BQ469" s="315"/>
      <c r="BR469" s="315"/>
      <c r="BS469" s="315"/>
      <c r="BT469" s="315"/>
      <c r="BU469" s="315"/>
      <c r="BV469" s="315"/>
      <c r="BW469" s="315"/>
      <c r="BX469" s="315"/>
      <c r="BY469" s="315"/>
      <c r="BZ469" s="315"/>
      <c r="CA469" s="315"/>
      <c r="CB469" s="315"/>
      <c r="CC469" s="315"/>
      <c r="CD469" s="7"/>
    </row>
    <row r="470" spans="1:82" x14ac:dyDescent="0.25">
      <c r="A470" s="14"/>
      <c r="B470" s="460"/>
      <c r="C470" s="461"/>
      <c r="D470" s="461"/>
      <c r="E470" s="462"/>
      <c r="F470" s="463"/>
      <c r="G470" s="14"/>
      <c r="H470" s="106" t="str">
        <f t="shared" si="145"/>
        <v/>
      </c>
      <c r="I470" s="14"/>
      <c r="J470" s="39" t="str">
        <f t="shared" si="146"/>
        <v/>
      </c>
      <c r="K470" s="14"/>
      <c r="M470" s="106" t="str">
        <f t="shared" si="147"/>
        <v/>
      </c>
      <c r="O470" s="127" t="str">
        <f t="shared" si="148"/>
        <v/>
      </c>
      <c r="AC470" s="305" t="str">
        <f t="shared" si="149"/>
        <v/>
      </c>
      <c r="AD470" s="307" t="str">
        <f t="shared" si="150"/>
        <v/>
      </c>
      <c r="AF470" s="314">
        <f t="shared" si="151"/>
        <v>0</v>
      </c>
      <c r="AG470" s="315">
        <f t="shared" si="151"/>
        <v>0</v>
      </c>
      <c r="AH470" s="315">
        <f t="shared" si="151"/>
        <v>0</v>
      </c>
      <c r="AI470" s="315">
        <f t="shared" si="151"/>
        <v>0</v>
      </c>
      <c r="AJ470" s="315">
        <f t="shared" si="151"/>
        <v>0</v>
      </c>
      <c r="AK470" s="315">
        <f t="shared" si="151"/>
        <v>0</v>
      </c>
      <c r="AL470" s="315">
        <f t="shared" si="151"/>
        <v>0</v>
      </c>
      <c r="AM470" s="315">
        <f t="shared" si="151"/>
        <v>0</v>
      </c>
      <c r="AN470" s="315">
        <f t="shared" si="151"/>
        <v>0</v>
      </c>
      <c r="AO470" s="315">
        <f t="shared" si="151"/>
        <v>0</v>
      </c>
      <c r="AP470" s="315">
        <f t="shared" si="151"/>
        <v>0</v>
      </c>
      <c r="AQ470" s="315">
        <f t="shared" si="151"/>
        <v>0</v>
      </c>
      <c r="AR470" s="315">
        <f t="shared" si="151"/>
        <v>0</v>
      </c>
      <c r="AS470" s="315">
        <f t="shared" si="151"/>
        <v>0</v>
      </c>
      <c r="AT470" s="315">
        <f t="shared" si="151"/>
        <v>0</v>
      </c>
      <c r="AU470" s="315">
        <f t="shared" si="151"/>
        <v>0</v>
      </c>
      <c r="AV470" s="315">
        <f t="shared" ref="AV470:BC485" si="156">IF(AND(AV$9&gt;=$AC470, AV$10&lt;=$AD470), IF($F470=$M$3, $AD$5, IF($J470="", $AD$4, $J470)), 0)</f>
        <v>0</v>
      </c>
      <c r="AW470" s="315">
        <f t="shared" si="155"/>
        <v>0</v>
      </c>
      <c r="AX470" s="315">
        <f t="shared" si="155"/>
        <v>0</v>
      </c>
      <c r="AY470" s="315">
        <f t="shared" si="155"/>
        <v>0</v>
      </c>
      <c r="AZ470" s="315">
        <f t="shared" si="155"/>
        <v>0</v>
      </c>
      <c r="BA470" s="315">
        <f t="shared" si="155"/>
        <v>0</v>
      </c>
      <c r="BB470" s="315">
        <f t="shared" si="155"/>
        <v>0</v>
      </c>
      <c r="BC470" s="316">
        <f t="shared" si="155"/>
        <v>0</v>
      </c>
      <c r="BE470" s="39" t="str">
        <f t="shared" si="152"/>
        <v/>
      </c>
      <c r="BF470" s="39" t="str">
        <f t="shared" si="153"/>
        <v/>
      </c>
      <c r="BG470" s="39" t="str">
        <f t="shared" si="154"/>
        <v/>
      </c>
      <c r="BH470" s="315"/>
      <c r="BI470" s="315"/>
      <c r="BJ470" s="315"/>
      <c r="BK470" s="315"/>
      <c r="BL470" s="315"/>
      <c r="BM470" s="315"/>
      <c r="BN470" s="315"/>
      <c r="BO470" s="315"/>
      <c r="BP470" s="315"/>
      <c r="BQ470" s="315"/>
      <c r="BR470" s="315"/>
      <c r="BS470" s="315"/>
      <c r="BT470" s="315"/>
      <c r="BU470" s="315"/>
      <c r="BV470" s="315"/>
      <c r="BW470" s="315"/>
      <c r="BX470" s="315"/>
      <c r="BY470" s="315"/>
      <c r="BZ470" s="315"/>
      <c r="CA470" s="315"/>
      <c r="CB470" s="315"/>
      <c r="CC470" s="315"/>
      <c r="CD470" s="7"/>
    </row>
    <row r="471" spans="1:82" x14ac:dyDescent="0.25">
      <c r="A471" s="14"/>
      <c r="B471" s="460"/>
      <c r="C471" s="461"/>
      <c r="D471" s="461"/>
      <c r="E471" s="462"/>
      <c r="F471" s="463"/>
      <c r="G471" s="14"/>
      <c r="H471" s="106" t="str">
        <f t="shared" si="145"/>
        <v/>
      </c>
      <c r="I471" s="14"/>
      <c r="J471" s="39" t="str">
        <f t="shared" si="146"/>
        <v/>
      </c>
      <c r="K471" s="14"/>
      <c r="M471" s="106" t="str">
        <f t="shared" si="147"/>
        <v/>
      </c>
      <c r="O471" s="127" t="str">
        <f t="shared" si="148"/>
        <v/>
      </c>
      <c r="AC471" s="305" t="str">
        <f t="shared" si="149"/>
        <v/>
      </c>
      <c r="AD471" s="307" t="str">
        <f t="shared" si="150"/>
        <v/>
      </c>
      <c r="AF471" s="314">
        <f t="shared" si="151"/>
        <v>0</v>
      </c>
      <c r="AG471" s="315">
        <f t="shared" si="151"/>
        <v>0</v>
      </c>
      <c r="AH471" s="315">
        <f t="shared" si="151"/>
        <v>0</v>
      </c>
      <c r="AI471" s="315">
        <f t="shared" si="151"/>
        <v>0</v>
      </c>
      <c r="AJ471" s="315">
        <f t="shared" si="151"/>
        <v>0</v>
      </c>
      <c r="AK471" s="315">
        <f t="shared" si="151"/>
        <v>0</v>
      </c>
      <c r="AL471" s="315">
        <f t="shared" si="151"/>
        <v>0</v>
      </c>
      <c r="AM471" s="315">
        <f t="shared" si="151"/>
        <v>0</v>
      </c>
      <c r="AN471" s="315">
        <f t="shared" si="151"/>
        <v>0</v>
      </c>
      <c r="AO471" s="315">
        <f t="shared" si="151"/>
        <v>0</v>
      </c>
      <c r="AP471" s="315">
        <f t="shared" si="151"/>
        <v>0</v>
      </c>
      <c r="AQ471" s="315">
        <f t="shared" si="151"/>
        <v>0</v>
      </c>
      <c r="AR471" s="315">
        <f t="shared" si="151"/>
        <v>0</v>
      </c>
      <c r="AS471" s="315">
        <f t="shared" si="151"/>
        <v>0</v>
      </c>
      <c r="AT471" s="315">
        <f t="shared" si="151"/>
        <v>0</v>
      </c>
      <c r="AU471" s="315">
        <f t="shared" si="151"/>
        <v>0</v>
      </c>
      <c r="AV471" s="315">
        <f t="shared" si="156"/>
        <v>0</v>
      </c>
      <c r="AW471" s="315">
        <f t="shared" si="155"/>
        <v>0</v>
      </c>
      <c r="AX471" s="315">
        <f t="shared" si="155"/>
        <v>0</v>
      </c>
      <c r="AY471" s="315">
        <f t="shared" si="155"/>
        <v>0</v>
      </c>
      <c r="AZ471" s="315">
        <f t="shared" si="155"/>
        <v>0</v>
      </c>
      <c r="BA471" s="315">
        <f t="shared" si="155"/>
        <v>0</v>
      </c>
      <c r="BB471" s="315">
        <f t="shared" si="155"/>
        <v>0</v>
      </c>
      <c r="BC471" s="316">
        <f t="shared" si="155"/>
        <v>0</v>
      </c>
      <c r="BE471" s="39" t="str">
        <f t="shared" si="152"/>
        <v/>
      </c>
      <c r="BF471" s="39" t="str">
        <f t="shared" si="153"/>
        <v/>
      </c>
      <c r="BG471" s="39" t="str">
        <f t="shared" si="154"/>
        <v/>
      </c>
      <c r="BH471" s="315"/>
      <c r="BI471" s="315"/>
      <c r="BJ471" s="315"/>
      <c r="BK471" s="315"/>
      <c r="BL471" s="315"/>
      <c r="BM471" s="315"/>
      <c r="BN471" s="315"/>
      <c r="BO471" s="315"/>
      <c r="BP471" s="315"/>
      <c r="BQ471" s="315"/>
      <c r="BR471" s="315"/>
      <c r="BS471" s="315"/>
      <c r="BT471" s="315"/>
      <c r="BU471" s="315"/>
      <c r="BV471" s="315"/>
      <c r="BW471" s="315"/>
      <c r="BX471" s="315"/>
      <c r="BY471" s="315"/>
      <c r="BZ471" s="315"/>
      <c r="CA471" s="315"/>
      <c r="CB471" s="315"/>
      <c r="CC471" s="315"/>
      <c r="CD471" s="7"/>
    </row>
    <row r="472" spans="1:82" x14ac:dyDescent="0.25">
      <c r="A472" s="14"/>
      <c r="B472" s="460"/>
      <c r="C472" s="461"/>
      <c r="D472" s="461"/>
      <c r="E472" s="462"/>
      <c r="F472" s="463"/>
      <c r="G472" s="14"/>
      <c r="H472" s="106" t="str">
        <f t="shared" si="145"/>
        <v/>
      </c>
      <c r="I472" s="14"/>
      <c r="J472" s="39" t="str">
        <f t="shared" si="146"/>
        <v/>
      </c>
      <c r="K472" s="14"/>
      <c r="M472" s="106" t="str">
        <f t="shared" si="147"/>
        <v/>
      </c>
      <c r="O472" s="127" t="str">
        <f t="shared" si="148"/>
        <v/>
      </c>
      <c r="AC472" s="305" t="str">
        <f t="shared" si="149"/>
        <v/>
      </c>
      <c r="AD472" s="307" t="str">
        <f t="shared" si="150"/>
        <v/>
      </c>
      <c r="AF472" s="314">
        <f t="shared" si="151"/>
        <v>0</v>
      </c>
      <c r="AG472" s="315">
        <f t="shared" si="151"/>
        <v>0</v>
      </c>
      <c r="AH472" s="315">
        <f t="shared" si="151"/>
        <v>0</v>
      </c>
      <c r="AI472" s="315">
        <f t="shared" si="151"/>
        <v>0</v>
      </c>
      <c r="AJ472" s="315">
        <f t="shared" si="151"/>
        <v>0</v>
      </c>
      <c r="AK472" s="315">
        <f t="shared" si="151"/>
        <v>0</v>
      </c>
      <c r="AL472" s="315">
        <f t="shared" si="151"/>
        <v>0</v>
      </c>
      <c r="AM472" s="315">
        <f t="shared" si="151"/>
        <v>0</v>
      </c>
      <c r="AN472" s="315">
        <f t="shared" si="151"/>
        <v>0</v>
      </c>
      <c r="AO472" s="315">
        <f t="shared" si="151"/>
        <v>0</v>
      </c>
      <c r="AP472" s="315">
        <f t="shared" si="151"/>
        <v>0</v>
      </c>
      <c r="AQ472" s="315">
        <f t="shared" si="151"/>
        <v>0</v>
      </c>
      <c r="AR472" s="315">
        <f t="shared" si="151"/>
        <v>0</v>
      </c>
      <c r="AS472" s="315">
        <f t="shared" si="151"/>
        <v>0</v>
      </c>
      <c r="AT472" s="315">
        <f t="shared" si="151"/>
        <v>0</v>
      </c>
      <c r="AU472" s="315">
        <f t="shared" si="151"/>
        <v>0</v>
      </c>
      <c r="AV472" s="315">
        <f t="shared" si="156"/>
        <v>0</v>
      </c>
      <c r="AW472" s="315">
        <f t="shared" si="155"/>
        <v>0</v>
      </c>
      <c r="AX472" s="315">
        <f t="shared" si="155"/>
        <v>0</v>
      </c>
      <c r="AY472" s="315">
        <f t="shared" si="155"/>
        <v>0</v>
      </c>
      <c r="AZ472" s="315">
        <f t="shared" si="155"/>
        <v>0</v>
      </c>
      <c r="BA472" s="315">
        <f t="shared" si="155"/>
        <v>0</v>
      </c>
      <c r="BB472" s="315">
        <f t="shared" si="155"/>
        <v>0</v>
      </c>
      <c r="BC472" s="316">
        <f t="shared" si="155"/>
        <v>0</v>
      </c>
      <c r="BE472" s="39" t="str">
        <f t="shared" si="152"/>
        <v/>
      </c>
      <c r="BF472" s="39" t="str">
        <f t="shared" si="153"/>
        <v/>
      </c>
      <c r="BG472" s="39" t="str">
        <f t="shared" si="154"/>
        <v/>
      </c>
      <c r="BH472" s="315"/>
      <c r="BI472" s="315"/>
      <c r="BJ472" s="315"/>
      <c r="BK472" s="315"/>
      <c r="BL472" s="315"/>
      <c r="BM472" s="315"/>
      <c r="BN472" s="315"/>
      <c r="BO472" s="315"/>
      <c r="BP472" s="315"/>
      <c r="BQ472" s="315"/>
      <c r="BR472" s="315"/>
      <c r="BS472" s="315"/>
      <c r="BT472" s="315"/>
      <c r="BU472" s="315"/>
      <c r="BV472" s="315"/>
      <c r="BW472" s="315"/>
      <c r="BX472" s="315"/>
      <c r="BY472" s="315"/>
      <c r="BZ472" s="315"/>
      <c r="CA472" s="315"/>
      <c r="CB472" s="315"/>
      <c r="CC472" s="315"/>
      <c r="CD472" s="7"/>
    </row>
    <row r="473" spans="1:82" x14ac:dyDescent="0.25">
      <c r="A473" s="14"/>
      <c r="B473" s="460"/>
      <c r="C473" s="461"/>
      <c r="D473" s="461"/>
      <c r="E473" s="462"/>
      <c r="F473" s="463"/>
      <c r="G473" s="14"/>
      <c r="H473" s="106" t="str">
        <f t="shared" si="145"/>
        <v/>
      </c>
      <c r="I473" s="14"/>
      <c r="J473" s="39" t="str">
        <f t="shared" si="146"/>
        <v/>
      </c>
      <c r="K473" s="14"/>
      <c r="M473" s="106" t="str">
        <f t="shared" si="147"/>
        <v/>
      </c>
      <c r="O473" s="127" t="str">
        <f t="shared" si="148"/>
        <v/>
      </c>
      <c r="AC473" s="305" t="str">
        <f t="shared" si="149"/>
        <v/>
      </c>
      <c r="AD473" s="307" t="str">
        <f t="shared" si="150"/>
        <v/>
      </c>
      <c r="AF473" s="314">
        <f t="shared" si="151"/>
        <v>0</v>
      </c>
      <c r="AG473" s="315">
        <f t="shared" si="151"/>
        <v>0</v>
      </c>
      <c r="AH473" s="315">
        <f t="shared" si="151"/>
        <v>0</v>
      </c>
      <c r="AI473" s="315">
        <f t="shared" si="151"/>
        <v>0</v>
      </c>
      <c r="AJ473" s="315">
        <f t="shared" si="151"/>
        <v>0</v>
      </c>
      <c r="AK473" s="315">
        <f t="shared" si="151"/>
        <v>0</v>
      </c>
      <c r="AL473" s="315">
        <f t="shared" si="151"/>
        <v>0</v>
      </c>
      <c r="AM473" s="315">
        <f t="shared" si="151"/>
        <v>0</v>
      </c>
      <c r="AN473" s="315">
        <f t="shared" si="151"/>
        <v>0</v>
      </c>
      <c r="AO473" s="315">
        <f t="shared" si="151"/>
        <v>0</v>
      </c>
      <c r="AP473" s="315">
        <f t="shared" si="151"/>
        <v>0</v>
      </c>
      <c r="AQ473" s="315">
        <f t="shared" si="151"/>
        <v>0</v>
      </c>
      <c r="AR473" s="315">
        <f t="shared" si="151"/>
        <v>0</v>
      </c>
      <c r="AS473" s="315">
        <f t="shared" si="151"/>
        <v>0</v>
      </c>
      <c r="AT473" s="315">
        <f t="shared" si="151"/>
        <v>0</v>
      </c>
      <c r="AU473" s="315">
        <f t="shared" si="151"/>
        <v>0</v>
      </c>
      <c r="AV473" s="315">
        <f t="shared" si="156"/>
        <v>0</v>
      </c>
      <c r="AW473" s="315">
        <f t="shared" si="155"/>
        <v>0</v>
      </c>
      <c r="AX473" s="315">
        <f t="shared" si="155"/>
        <v>0</v>
      </c>
      <c r="AY473" s="315">
        <f t="shared" si="155"/>
        <v>0</v>
      </c>
      <c r="AZ473" s="315">
        <f t="shared" si="155"/>
        <v>0</v>
      </c>
      <c r="BA473" s="315">
        <f t="shared" si="155"/>
        <v>0</v>
      </c>
      <c r="BB473" s="315">
        <f t="shared" si="155"/>
        <v>0</v>
      </c>
      <c r="BC473" s="316">
        <f t="shared" si="155"/>
        <v>0</v>
      </c>
      <c r="BE473" s="39" t="str">
        <f t="shared" si="152"/>
        <v/>
      </c>
      <c r="BF473" s="39" t="str">
        <f t="shared" si="153"/>
        <v/>
      </c>
      <c r="BG473" s="39" t="str">
        <f t="shared" si="154"/>
        <v/>
      </c>
      <c r="BH473" s="315"/>
      <c r="BI473" s="315"/>
      <c r="BJ473" s="315"/>
      <c r="BK473" s="315"/>
      <c r="BL473" s="315"/>
      <c r="BM473" s="315"/>
      <c r="BN473" s="315"/>
      <c r="BO473" s="315"/>
      <c r="BP473" s="315"/>
      <c r="BQ473" s="315"/>
      <c r="BR473" s="315"/>
      <c r="BS473" s="315"/>
      <c r="BT473" s="315"/>
      <c r="BU473" s="315"/>
      <c r="BV473" s="315"/>
      <c r="BW473" s="315"/>
      <c r="BX473" s="315"/>
      <c r="BY473" s="315"/>
      <c r="BZ473" s="315"/>
      <c r="CA473" s="315"/>
      <c r="CB473" s="315"/>
      <c r="CC473" s="315"/>
      <c r="CD473" s="7"/>
    </row>
    <row r="474" spans="1:82" x14ac:dyDescent="0.25">
      <c r="A474" s="14"/>
      <c r="B474" s="460"/>
      <c r="C474" s="461"/>
      <c r="D474" s="461"/>
      <c r="E474" s="462"/>
      <c r="F474" s="463"/>
      <c r="G474" s="14"/>
      <c r="H474" s="106" t="str">
        <f t="shared" si="145"/>
        <v/>
      </c>
      <c r="I474" s="14"/>
      <c r="J474" s="39" t="str">
        <f t="shared" si="146"/>
        <v/>
      </c>
      <c r="K474" s="14"/>
      <c r="M474" s="106" t="str">
        <f t="shared" si="147"/>
        <v/>
      </c>
      <c r="O474" s="127" t="str">
        <f t="shared" si="148"/>
        <v/>
      </c>
      <c r="AC474" s="305" t="str">
        <f t="shared" si="149"/>
        <v/>
      </c>
      <c r="AD474" s="307" t="str">
        <f t="shared" si="150"/>
        <v/>
      </c>
      <c r="AF474" s="314">
        <f t="shared" si="151"/>
        <v>0</v>
      </c>
      <c r="AG474" s="315">
        <f t="shared" si="151"/>
        <v>0</v>
      </c>
      <c r="AH474" s="315">
        <f t="shared" si="151"/>
        <v>0</v>
      </c>
      <c r="AI474" s="315">
        <f t="shared" si="151"/>
        <v>0</v>
      </c>
      <c r="AJ474" s="315">
        <f t="shared" si="151"/>
        <v>0</v>
      </c>
      <c r="AK474" s="315">
        <f t="shared" si="151"/>
        <v>0</v>
      </c>
      <c r="AL474" s="315">
        <f t="shared" si="151"/>
        <v>0</v>
      </c>
      <c r="AM474" s="315">
        <f t="shared" si="151"/>
        <v>0</v>
      </c>
      <c r="AN474" s="315">
        <f t="shared" si="151"/>
        <v>0</v>
      </c>
      <c r="AO474" s="315">
        <f t="shared" si="151"/>
        <v>0</v>
      </c>
      <c r="AP474" s="315">
        <f t="shared" si="151"/>
        <v>0</v>
      </c>
      <c r="AQ474" s="315">
        <f t="shared" si="151"/>
        <v>0</v>
      </c>
      <c r="AR474" s="315">
        <f t="shared" si="151"/>
        <v>0</v>
      </c>
      <c r="AS474" s="315">
        <f t="shared" si="151"/>
        <v>0</v>
      </c>
      <c r="AT474" s="315">
        <f t="shared" si="151"/>
        <v>0</v>
      </c>
      <c r="AU474" s="315">
        <f t="shared" si="151"/>
        <v>0</v>
      </c>
      <c r="AV474" s="315">
        <f t="shared" si="156"/>
        <v>0</v>
      </c>
      <c r="AW474" s="315">
        <f t="shared" si="155"/>
        <v>0</v>
      </c>
      <c r="AX474" s="315">
        <f t="shared" si="155"/>
        <v>0</v>
      </c>
      <c r="AY474" s="315">
        <f t="shared" si="155"/>
        <v>0</v>
      </c>
      <c r="AZ474" s="315">
        <f t="shared" si="155"/>
        <v>0</v>
      </c>
      <c r="BA474" s="315">
        <f t="shared" si="155"/>
        <v>0</v>
      </c>
      <c r="BB474" s="315">
        <f t="shared" si="155"/>
        <v>0</v>
      </c>
      <c r="BC474" s="316">
        <f t="shared" si="155"/>
        <v>0</v>
      </c>
      <c r="BE474" s="39" t="str">
        <f t="shared" si="152"/>
        <v/>
      </c>
      <c r="BF474" s="39" t="str">
        <f t="shared" si="153"/>
        <v/>
      </c>
      <c r="BG474" s="39" t="str">
        <f t="shared" si="154"/>
        <v/>
      </c>
      <c r="BH474" s="315"/>
      <c r="BI474" s="315"/>
      <c r="BJ474" s="315"/>
      <c r="BK474" s="315"/>
      <c r="BL474" s="315"/>
      <c r="BM474" s="315"/>
      <c r="BN474" s="315"/>
      <c r="BO474" s="315"/>
      <c r="BP474" s="315"/>
      <c r="BQ474" s="315"/>
      <c r="BR474" s="315"/>
      <c r="BS474" s="315"/>
      <c r="BT474" s="315"/>
      <c r="BU474" s="315"/>
      <c r="BV474" s="315"/>
      <c r="BW474" s="315"/>
      <c r="BX474" s="315"/>
      <c r="BY474" s="315"/>
      <c r="BZ474" s="315"/>
      <c r="CA474" s="315"/>
      <c r="CB474" s="315"/>
      <c r="CC474" s="315"/>
      <c r="CD474" s="7"/>
    </row>
    <row r="475" spans="1:82" x14ac:dyDescent="0.25">
      <c r="A475" s="14"/>
      <c r="B475" s="460"/>
      <c r="C475" s="461"/>
      <c r="D475" s="461"/>
      <c r="E475" s="462"/>
      <c r="F475" s="463"/>
      <c r="G475" s="14"/>
      <c r="H475" s="106" t="str">
        <f t="shared" si="145"/>
        <v/>
      </c>
      <c r="I475" s="14"/>
      <c r="J475" s="39" t="str">
        <f t="shared" si="146"/>
        <v/>
      </c>
      <c r="K475" s="14"/>
      <c r="M475" s="106" t="str">
        <f t="shared" si="147"/>
        <v/>
      </c>
      <c r="O475" s="127" t="str">
        <f t="shared" si="148"/>
        <v/>
      </c>
      <c r="AC475" s="305" t="str">
        <f t="shared" si="149"/>
        <v/>
      </c>
      <c r="AD475" s="307" t="str">
        <f t="shared" si="150"/>
        <v/>
      </c>
      <c r="AF475" s="314">
        <f t="shared" si="151"/>
        <v>0</v>
      </c>
      <c r="AG475" s="315">
        <f t="shared" si="151"/>
        <v>0</v>
      </c>
      <c r="AH475" s="315">
        <f t="shared" si="151"/>
        <v>0</v>
      </c>
      <c r="AI475" s="315">
        <f t="shared" si="151"/>
        <v>0</v>
      </c>
      <c r="AJ475" s="315">
        <f t="shared" si="151"/>
        <v>0</v>
      </c>
      <c r="AK475" s="315">
        <f t="shared" si="151"/>
        <v>0</v>
      </c>
      <c r="AL475" s="315">
        <f t="shared" si="151"/>
        <v>0</v>
      </c>
      <c r="AM475" s="315">
        <f t="shared" si="151"/>
        <v>0</v>
      </c>
      <c r="AN475" s="315">
        <f t="shared" si="151"/>
        <v>0</v>
      </c>
      <c r="AO475" s="315">
        <f t="shared" si="151"/>
        <v>0</v>
      </c>
      <c r="AP475" s="315">
        <f t="shared" si="151"/>
        <v>0</v>
      </c>
      <c r="AQ475" s="315">
        <f t="shared" si="151"/>
        <v>0</v>
      </c>
      <c r="AR475" s="315">
        <f t="shared" si="151"/>
        <v>0</v>
      </c>
      <c r="AS475" s="315">
        <f t="shared" si="151"/>
        <v>0</v>
      </c>
      <c r="AT475" s="315">
        <f t="shared" si="151"/>
        <v>0</v>
      </c>
      <c r="AU475" s="315">
        <f t="shared" si="151"/>
        <v>0</v>
      </c>
      <c r="AV475" s="315">
        <f t="shared" si="156"/>
        <v>0</v>
      </c>
      <c r="AW475" s="315">
        <f t="shared" si="155"/>
        <v>0</v>
      </c>
      <c r="AX475" s="315">
        <f t="shared" si="155"/>
        <v>0</v>
      </c>
      <c r="AY475" s="315">
        <f t="shared" si="155"/>
        <v>0</v>
      </c>
      <c r="AZ475" s="315">
        <f t="shared" si="155"/>
        <v>0</v>
      </c>
      <c r="BA475" s="315">
        <f t="shared" si="155"/>
        <v>0</v>
      </c>
      <c r="BB475" s="315">
        <f t="shared" si="155"/>
        <v>0</v>
      </c>
      <c r="BC475" s="316">
        <f t="shared" si="155"/>
        <v>0</v>
      </c>
      <c r="BE475" s="39" t="str">
        <f t="shared" si="152"/>
        <v/>
      </c>
      <c r="BF475" s="39" t="str">
        <f t="shared" si="153"/>
        <v/>
      </c>
      <c r="BG475" s="39" t="str">
        <f t="shared" si="154"/>
        <v/>
      </c>
      <c r="BH475" s="315"/>
      <c r="BI475" s="315"/>
      <c r="BJ475" s="315"/>
      <c r="BK475" s="315"/>
      <c r="BL475" s="315"/>
      <c r="BM475" s="315"/>
      <c r="BN475" s="315"/>
      <c r="BO475" s="315"/>
      <c r="BP475" s="315"/>
      <c r="BQ475" s="315"/>
      <c r="BR475" s="315"/>
      <c r="BS475" s="315"/>
      <c r="BT475" s="315"/>
      <c r="BU475" s="315"/>
      <c r="BV475" s="315"/>
      <c r="BW475" s="315"/>
      <c r="BX475" s="315"/>
      <c r="BY475" s="315"/>
      <c r="BZ475" s="315"/>
      <c r="CA475" s="315"/>
      <c r="CB475" s="315"/>
      <c r="CC475" s="315"/>
      <c r="CD475" s="7"/>
    </row>
    <row r="476" spans="1:82" x14ac:dyDescent="0.25">
      <c r="A476" s="14"/>
      <c r="B476" s="460"/>
      <c r="C476" s="461"/>
      <c r="D476" s="461"/>
      <c r="E476" s="462"/>
      <c r="F476" s="463"/>
      <c r="G476" s="14"/>
      <c r="H476" s="106" t="str">
        <f t="shared" si="145"/>
        <v/>
      </c>
      <c r="I476" s="14"/>
      <c r="J476" s="39" t="str">
        <f t="shared" si="146"/>
        <v/>
      </c>
      <c r="K476" s="14"/>
      <c r="M476" s="106" t="str">
        <f t="shared" si="147"/>
        <v/>
      </c>
      <c r="O476" s="127" t="str">
        <f t="shared" si="148"/>
        <v/>
      </c>
      <c r="AC476" s="305" t="str">
        <f t="shared" si="149"/>
        <v/>
      </c>
      <c r="AD476" s="307" t="str">
        <f t="shared" si="150"/>
        <v/>
      </c>
      <c r="AF476" s="314">
        <f t="shared" si="151"/>
        <v>0</v>
      </c>
      <c r="AG476" s="315">
        <f t="shared" si="151"/>
        <v>0</v>
      </c>
      <c r="AH476" s="315">
        <f t="shared" si="151"/>
        <v>0</v>
      </c>
      <c r="AI476" s="315">
        <f t="shared" si="151"/>
        <v>0</v>
      </c>
      <c r="AJ476" s="315">
        <f t="shared" si="151"/>
        <v>0</v>
      </c>
      <c r="AK476" s="315">
        <f t="shared" si="151"/>
        <v>0</v>
      </c>
      <c r="AL476" s="315">
        <f t="shared" si="151"/>
        <v>0</v>
      </c>
      <c r="AM476" s="315">
        <f t="shared" si="151"/>
        <v>0</v>
      </c>
      <c r="AN476" s="315">
        <f t="shared" si="151"/>
        <v>0</v>
      </c>
      <c r="AO476" s="315">
        <f t="shared" si="151"/>
        <v>0</v>
      </c>
      <c r="AP476" s="315">
        <f t="shared" si="151"/>
        <v>0</v>
      </c>
      <c r="AQ476" s="315">
        <f t="shared" si="151"/>
        <v>0</v>
      </c>
      <c r="AR476" s="315">
        <f t="shared" si="151"/>
        <v>0</v>
      </c>
      <c r="AS476" s="315">
        <f t="shared" si="151"/>
        <v>0</v>
      </c>
      <c r="AT476" s="315">
        <f t="shared" si="151"/>
        <v>0</v>
      </c>
      <c r="AU476" s="315">
        <f t="shared" si="151"/>
        <v>0</v>
      </c>
      <c r="AV476" s="315">
        <f t="shared" si="156"/>
        <v>0</v>
      </c>
      <c r="AW476" s="315">
        <f t="shared" si="155"/>
        <v>0</v>
      </c>
      <c r="AX476" s="315">
        <f t="shared" si="155"/>
        <v>0</v>
      </c>
      <c r="AY476" s="315">
        <f t="shared" si="155"/>
        <v>0</v>
      </c>
      <c r="AZ476" s="315">
        <f t="shared" si="155"/>
        <v>0</v>
      </c>
      <c r="BA476" s="315">
        <f t="shared" si="155"/>
        <v>0</v>
      </c>
      <c r="BB476" s="315">
        <f t="shared" si="155"/>
        <v>0</v>
      </c>
      <c r="BC476" s="316">
        <f t="shared" si="155"/>
        <v>0</v>
      </c>
      <c r="BE476" s="39" t="str">
        <f t="shared" si="152"/>
        <v/>
      </c>
      <c r="BF476" s="39" t="str">
        <f t="shared" si="153"/>
        <v/>
      </c>
      <c r="BG476" s="39" t="str">
        <f t="shared" si="154"/>
        <v/>
      </c>
      <c r="BH476" s="315"/>
      <c r="BI476" s="315"/>
      <c r="BJ476" s="315"/>
      <c r="BK476" s="315"/>
      <c r="BL476" s="315"/>
      <c r="BM476" s="315"/>
      <c r="BN476" s="315"/>
      <c r="BO476" s="315"/>
      <c r="BP476" s="315"/>
      <c r="BQ476" s="315"/>
      <c r="BR476" s="315"/>
      <c r="BS476" s="315"/>
      <c r="BT476" s="315"/>
      <c r="BU476" s="315"/>
      <c r="BV476" s="315"/>
      <c r="BW476" s="315"/>
      <c r="BX476" s="315"/>
      <c r="BY476" s="315"/>
      <c r="BZ476" s="315"/>
      <c r="CA476" s="315"/>
      <c r="CB476" s="315"/>
      <c r="CC476" s="315"/>
      <c r="CD476" s="7"/>
    </row>
    <row r="477" spans="1:82" x14ac:dyDescent="0.25">
      <c r="A477" s="14"/>
      <c r="B477" s="460"/>
      <c r="C477" s="461"/>
      <c r="D477" s="461"/>
      <c r="E477" s="462"/>
      <c r="F477" s="463"/>
      <c r="G477" s="14"/>
      <c r="H477" s="106" t="str">
        <f t="shared" si="145"/>
        <v/>
      </c>
      <c r="I477" s="14"/>
      <c r="J477" s="39" t="str">
        <f t="shared" si="146"/>
        <v/>
      </c>
      <c r="K477" s="14"/>
      <c r="M477" s="106" t="str">
        <f t="shared" si="147"/>
        <v/>
      </c>
      <c r="O477" s="127" t="str">
        <f t="shared" si="148"/>
        <v/>
      </c>
      <c r="AC477" s="305" t="str">
        <f t="shared" si="149"/>
        <v/>
      </c>
      <c r="AD477" s="307" t="str">
        <f t="shared" si="150"/>
        <v/>
      </c>
      <c r="AF477" s="314">
        <f t="shared" si="151"/>
        <v>0</v>
      </c>
      <c r="AG477" s="315">
        <f t="shared" si="151"/>
        <v>0</v>
      </c>
      <c r="AH477" s="315">
        <f t="shared" si="151"/>
        <v>0</v>
      </c>
      <c r="AI477" s="315">
        <f t="shared" si="151"/>
        <v>0</v>
      </c>
      <c r="AJ477" s="315">
        <f t="shared" si="151"/>
        <v>0</v>
      </c>
      <c r="AK477" s="315">
        <f t="shared" si="151"/>
        <v>0</v>
      </c>
      <c r="AL477" s="315">
        <f t="shared" si="151"/>
        <v>0</v>
      </c>
      <c r="AM477" s="315">
        <f t="shared" si="151"/>
        <v>0</v>
      </c>
      <c r="AN477" s="315">
        <f t="shared" si="151"/>
        <v>0</v>
      </c>
      <c r="AO477" s="315">
        <f t="shared" si="151"/>
        <v>0</v>
      </c>
      <c r="AP477" s="315">
        <f t="shared" si="151"/>
        <v>0</v>
      </c>
      <c r="AQ477" s="315">
        <f t="shared" si="151"/>
        <v>0</v>
      </c>
      <c r="AR477" s="315">
        <f t="shared" si="151"/>
        <v>0</v>
      </c>
      <c r="AS477" s="315">
        <f t="shared" si="151"/>
        <v>0</v>
      </c>
      <c r="AT477" s="315">
        <f t="shared" si="151"/>
        <v>0</v>
      </c>
      <c r="AU477" s="315">
        <f t="shared" si="151"/>
        <v>0</v>
      </c>
      <c r="AV477" s="315">
        <f t="shared" si="156"/>
        <v>0</v>
      </c>
      <c r="AW477" s="315">
        <f t="shared" si="155"/>
        <v>0</v>
      </c>
      <c r="AX477" s="315">
        <f t="shared" si="155"/>
        <v>0</v>
      </c>
      <c r="AY477" s="315">
        <f t="shared" si="155"/>
        <v>0</v>
      </c>
      <c r="AZ477" s="315">
        <f t="shared" si="155"/>
        <v>0</v>
      </c>
      <c r="BA477" s="315">
        <f t="shared" si="155"/>
        <v>0</v>
      </c>
      <c r="BB477" s="315">
        <f t="shared" si="155"/>
        <v>0</v>
      </c>
      <c r="BC477" s="316">
        <f t="shared" si="155"/>
        <v>0</v>
      </c>
      <c r="BE477" s="39" t="str">
        <f t="shared" si="152"/>
        <v/>
      </c>
      <c r="BF477" s="39" t="str">
        <f t="shared" si="153"/>
        <v/>
      </c>
      <c r="BG477" s="39" t="str">
        <f t="shared" si="154"/>
        <v/>
      </c>
      <c r="BH477" s="315"/>
      <c r="BI477" s="315"/>
      <c r="BJ477" s="315"/>
      <c r="BK477" s="315"/>
      <c r="BL477" s="315"/>
      <c r="BM477" s="315"/>
      <c r="BN477" s="315"/>
      <c r="BO477" s="315"/>
      <c r="BP477" s="315"/>
      <c r="BQ477" s="315"/>
      <c r="BR477" s="315"/>
      <c r="BS477" s="315"/>
      <c r="BT477" s="315"/>
      <c r="BU477" s="315"/>
      <c r="BV477" s="315"/>
      <c r="BW477" s="315"/>
      <c r="BX477" s="315"/>
      <c r="BY477" s="315"/>
      <c r="BZ477" s="315"/>
      <c r="CA477" s="315"/>
      <c r="CB477" s="315"/>
      <c r="CC477" s="315"/>
      <c r="CD477" s="7"/>
    </row>
    <row r="478" spans="1:82" x14ac:dyDescent="0.25">
      <c r="A478" s="14"/>
      <c r="B478" s="460"/>
      <c r="C478" s="461"/>
      <c r="D478" s="461"/>
      <c r="E478" s="462"/>
      <c r="F478" s="463"/>
      <c r="G478" s="14"/>
      <c r="H478" s="106" t="str">
        <f t="shared" si="145"/>
        <v/>
      </c>
      <c r="I478" s="14"/>
      <c r="J478" s="39" t="str">
        <f t="shared" si="146"/>
        <v/>
      </c>
      <c r="K478" s="14"/>
      <c r="M478" s="106" t="str">
        <f t="shared" si="147"/>
        <v/>
      </c>
      <c r="O478" s="127" t="str">
        <f t="shared" si="148"/>
        <v/>
      </c>
      <c r="AC478" s="305" t="str">
        <f t="shared" si="149"/>
        <v/>
      </c>
      <c r="AD478" s="307" t="str">
        <f t="shared" si="150"/>
        <v/>
      </c>
      <c r="AF478" s="314">
        <f t="shared" si="151"/>
        <v>0</v>
      </c>
      <c r="AG478" s="315">
        <f t="shared" si="151"/>
        <v>0</v>
      </c>
      <c r="AH478" s="315">
        <f t="shared" si="151"/>
        <v>0</v>
      </c>
      <c r="AI478" s="315">
        <f t="shared" si="151"/>
        <v>0</v>
      </c>
      <c r="AJ478" s="315">
        <f t="shared" si="151"/>
        <v>0</v>
      </c>
      <c r="AK478" s="315">
        <f t="shared" si="151"/>
        <v>0</v>
      </c>
      <c r="AL478" s="315">
        <f t="shared" si="151"/>
        <v>0</v>
      </c>
      <c r="AM478" s="315">
        <f t="shared" si="151"/>
        <v>0</v>
      </c>
      <c r="AN478" s="315">
        <f t="shared" si="151"/>
        <v>0</v>
      </c>
      <c r="AO478" s="315">
        <f t="shared" si="151"/>
        <v>0</v>
      </c>
      <c r="AP478" s="315">
        <f t="shared" si="151"/>
        <v>0</v>
      </c>
      <c r="AQ478" s="315">
        <f t="shared" si="151"/>
        <v>0</v>
      </c>
      <c r="AR478" s="315">
        <f t="shared" si="151"/>
        <v>0</v>
      </c>
      <c r="AS478" s="315">
        <f t="shared" si="151"/>
        <v>0</v>
      </c>
      <c r="AT478" s="315">
        <f t="shared" si="151"/>
        <v>0</v>
      </c>
      <c r="AU478" s="315">
        <f t="shared" si="151"/>
        <v>0</v>
      </c>
      <c r="AV478" s="315">
        <f t="shared" si="156"/>
        <v>0</v>
      </c>
      <c r="AW478" s="315">
        <f t="shared" si="155"/>
        <v>0</v>
      </c>
      <c r="AX478" s="315">
        <f t="shared" si="155"/>
        <v>0</v>
      </c>
      <c r="AY478" s="315">
        <f t="shared" si="155"/>
        <v>0</v>
      </c>
      <c r="AZ478" s="315">
        <f t="shared" si="155"/>
        <v>0</v>
      </c>
      <c r="BA478" s="315">
        <f t="shared" si="155"/>
        <v>0</v>
      </c>
      <c r="BB478" s="315">
        <f t="shared" si="155"/>
        <v>0</v>
      </c>
      <c r="BC478" s="316">
        <f t="shared" si="155"/>
        <v>0</v>
      </c>
      <c r="BE478" s="39" t="str">
        <f t="shared" si="152"/>
        <v/>
      </c>
      <c r="BF478" s="39" t="str">
        <f t="shared" si="153"/>
        <v/>
      </c>
      <c r="BG478" s="39" t="str">
        <f t="shared" si="154"/>
        <v/>
      </c>
      <c r="BH478" s="315"/>
      <c r="BI478" s="315"/>
      <c r="BJ478" s="315"/>
      <c r="BK478" s="315"/>
      <c r="BL478" s="315"/>
      <c r="BM478" s="315"/>
      <c r="BN478" s="315"/>
      <c r="BO478" s="315"/>
      <c r="BP478" s="315"/>
      <c r="BQ478" s="315"/>
      <c r="BR478" s="315"/>
      <c r="BS478" s="315"/>
      <c r="BT478" s="315"/>
      <c r="BU478" s="315"/>
      <c r="BV478" s="315"/>
      <c r="BW478" s="315"/>
      <c r="BX478" s="315"/>
      <c r="BY478" s="315"/>
      <c r="BZ478" s="315"/>
      <c r="CA478" s="315"/>
      <c r="CB478" s="315"/>
      <c r="CC478" s="315"/>
      <c r="CD478" s="7"/>
    </row>
    <row r="479" spans="1:82" x14ac:dyDescent="0.25">
      <c r="A479" s="14"/>
      <c r="B479" s="460"/>
      <c r="C479" s="461"/>
      <c r="D479" s="461"/>
      <c r="E479" s="462"/>
      <c r="F479" s="463"/>
      <c r="G479" s="14"/>
      <c r="H479" s="106" t="str">
        <f t="shared" si="145"/>
        <v/>
      </c>
      <c r="I479" s="14"/>
      <c r="J479" s="39" t="str">
        <f t="shared" si="146"/>
        <v/>
      </c>
      <c r="K479" s="14"/>
      <c r="M479" s="106" t="str">
        <f t="shared" si="147"/>
        <v/>
      </c>
      <c r="O479" s="127" t="str">
        <f t="shared" si="148"/>
        <v/>
      </c>
      <c r="AC479" s="305" t="str">
        <f t="shared" si="149"/>
        <v/>
      </c>
      <c r="AD479" s="307" t="str">
        <f t="shared" si="150"/>
        <v/>
      </c>
      <c r="AF479" s="314">
        <f t="shared" si="151"/>
        <v>0</v>
      </c>
      <c r="AG479" s="315">
        <f t="shared" si="151"/>
        <v>0</v>
      </c>
      <c r="AH479" s="315">
        <f t="shared" si="151"/>
        <v>0</v>
      </c>
      <c r="AI479" s="315">
        <f t="shared" si="151"/>
        <v>0</v>
      </c>
      <c r="AJ479" s="315">
        <f t="shared" si="151"/>
        <v>0</v>
      </c>
      <c r="AK479" s="315">
        <f t="shared" si="151"/>
        <v>0</v>
      </c>
      <c r="AL479" s="315">
        <f t="shared" si="151"/>
        <v>0</v>
      </c>
      <c r="AM479" s="315">
        <f t="shared" si="151"/>
        <v>0</v>
      </c>
      <c r="AN479" s="315">
        <f t="shared" si="151"/>
        <v>0</v>
      </c>
      <c r="AO479" s="315">
        <f t="shared" si="151"/>
        <v>0</v>
      </c>
      <c r="AP479" s="315">
        <f t="shared" si="151"/>
        <v>0</v>
      </c>
      <c r="AQ479" s="315">
        <f t="shared" si="151"/>
        <v>0</v>
      </c>
      <c r="AR479" s="315">
        <f t="shared" si="151"/>
        <v>0</v>
      </c>
      <c r="AS479" s="315">
        <f t="shared" si="151"/>
        <v>0</v>
      </c>
      <c r="AT479" s="315">
        <f t="shared" si="151"/>
        <v>0</v>
      </c>
      <c r="AU479" s="315">
        <f t="shared" si="151"/>
        <v>0</v>
      </c>
      <c r="AV479" s="315">
        <f t="shared" si="156"/>
        <v>0</v>
      </c>
      <c r="AW479" s="315">
        <f t="shared" si="155"/>
        <v>0</v>
      </c>
      <c r="AX479" s="315">
        <f t="shared" si="155"/>
        <v>0</v>
      </c>
      <c r="AY479" s="315">
        <f t="shared" si="155"/>
        <v>0</v>
      </c>
      <c r="AZ479" s="315">
        <f t="shared" si="155"/>
        <v>0</v>
      </c>
      <c r="BA479" s="315">
        <f t="shared" si="155"/>
        <v>0</v>
      </c>
      <c r="BB479" s="315">
        <f t="shared" si="155"/>
        <v>0</v>
      </c>
      <c r="BC479" s="316">
        <f t="shared" si="155"/>
        <v>0</v>
      </c>
      <c r="BE479" s="39" t="str">
        <f t="shared" si="152"/>
        <v/>
      </c>
      <c r="BF479" s="39" t="str">
        <f t="shared" si="153"/>
        <v/>
      </c>
      <c r="BG479" s="39" t="str">
        <f t="shared" si="154"/>
        <v/>
      </c>
      <c r="BH479" s="315"/>
      <c r="BI479" s="315"/>
      <c r="BJ479" s="315"/>
      <c r="BK479" s="315"/>
      <c r="BL479" s="315"/>
      <c r="BM479" s="315"/>
      <c r="BN479" s="315"/>
      <c r="BO479" s="315"/>
      <c r="BP479" s="315"/>
      <c r="BQ479" s="315"/>
      <c r="BR479" s="315"/>
      <c r="BS479" s="315"/>
      <c r="BT479" s="315"/>
      <c r="BU479" s="315"/>
      <c r="BV479" s="315"/>
      <c r="BW479" s="315"/>
      <c r="BX479" s="315"/>
      <c r="BY479" s="315"/>
      <c r="BZ479" s="315"/>
      <c r="CA479" s="315"/>
      <c r="CB479" s="315"/>
      <c r="CC479" s="315"/>
      <c r="CD479" s="7"/>
    </row>
    <row r="480" spans="1:82" x14ac:dyDescent="0.25">
      <c r="A480" s="14"/>
      <c r="B480" s="460"/>
      <c r="C480" s="461"/>
      <c r="D480" s="461"/>
      <c r="E480" s="462"/>
      <c r="F480" s="463"/>
      <c r="G480" s="14"/>
      <c r="H480" s="106" t="str">
        <f t="shared" si="145"/>
        <v/>
      </c>
      <c r="I480" s="14"/>
      <c r="J480" s="39" t="str">
        <f t="shared" si="146"/>
        <v/>
      </c>
      <c r="K480" s="14"/>
      <c r="M480" s="106" t="str">
        <f t="shared" si="147"/>
        <v/>
      </c>
      <c r="O480" s="127" t="str">
        <f t="shared" si="148"/>
        <v/>
      </c>
      <c r="AC480" s="305" t="str">
        <f t="shared" si="149"/>
        <v/>
      </c>
      <c r="AD480" s="307" t="str">
        <f t="shared" si="150"/>
        <v/>
      </c>
      <c r="AF480" s="314">
        <f t="shared" si="151"/>
        <v>0</v>
      </c>
      <c r="AG480" s="315">
        <f t="shared" si="151"/>
        <v>0</v>
      </c>
      <c r="AH480" s="315">
        <f t="shared" si="151"/>
        <v>0</v>
      </c>
      <c r="AI480" s="315">
        <f t="shared" si="151"/>
        <v>0</v>
      </c>
      <c r="AJ480" s="315">
        <f t="shared" si="151"/>
        <v>0</v>
      </c>
      <c r="AK480" s="315">
        <f t="shared" si="151"/>
        <v>0</v>
      </c>
      <c r="AL480" s="315">
        <f t="shared" si="151"/>
        <v>0</v>
      </c>
      <c r="AM480" s="315">
        <f t="shared" si="151"/>
        <v>0</v>
      </c>
      <c r="AN480" s="315">
        <f t="shared" si="151"/>
        <v>0</v>
      </c>
      <c r="AO480" s="315">
        <f t="shared" si="151"/>
        <v>0</v>
      </c>
      <c r="AP480" s="315">
        <f t="shared" si="151"/>
        <v>0</v>
      </c>
      <c r="AQ480" s="315">
        <f t="shared" si="151"/>
        <v>0</v>
      </c>
      <c r="AR480" s="315">
        <f t="shared" si="151"/>
        <v>0</v>
      </c>
      <c r="AS480" s="315">
        <f t="shared" si="151"/>
        <v>0</v>
      </c>
      <c r="AT480" s="315">
        <f t="shared" si="151"/>
        <v>0</v>
      </c>
      <c r="AU480" s="315">
        <f t="shared" si="151"/>
        <v>0</v>
      </c>
      <c r="AV480" s="315">
        <f t="shared" si="156"/>
        <v>0</v>
      </c>
      <c r="AW480" s="315">
        <f t="shared" si="155"/>
        <v>0</v>
      </c>
      <c r="AX480" s="315">
        <f t="shared" si="155"/>
        <v>0</v>
      </c>
      <c r="AY480" s="315">
        <f t="shared" si="155"/>
        <v>0</v>
      </c>
      <c r="AZ480" s="315">
        <f t="shared" si="155"/>
        <v>0</v>
      </c>
      <c r="BA480" s="315">
        <f t="shared" si="155"/>
        <v>0</v>
      </c>
      <c r="BB480" s="315">
        <f t="shared" si="155"/>
        <v>0</v>
      </c>
      <c r="BC480" s="316">
        <f t="shared" si="155"/>
        <v>0</v>
      </c>
      <c r="BE480" s="39" t="str">
        <f t="shared" si="152"/>
        <v/>
      </c>
      <c r="BF480" s="39" t="str">
        <f t="shared" si="153"/>
        <v/>
      </c>
      <c r="BG480" s="39" t="str">
        <f t="shared" si="154"/>
        <v/>
      </c>
      <c r="BH480" s="315"/>
      <c r="BI480" s="315"/>
      <c r="BJ480" s="315"/>
      <c r="BK480" s="315"/>
      <c r="BL480" s="315"/>
      <c r="BM480" s="315"/>
      <c r="BN480" s="315"/>
      <c r="BO480" s="315"/>
      <c r="BP480" s="315"/>
      <c r="BQ480" s="315"/>
      <c r="BR480" s="315"/>
      <c r="BS480" s="315"/>
      <c r="BT480" s="315"/>
      <c r="BU480" s="315"/>
      <c r="BV480" s="315"/>
      <c r="BW480" s="315"/>
      <c r="BX480" s="315"/>
      <c r="BY480" s="315"/>
      <c r="BZ480" s="315"/>
      <c r="CA480" s="315"/>
      <c r="CB480" s="315"/>
      <c r="CC480" s="315"/>
      <c r="CD480" s="7"/>
    </row>
    <row r="481" spans="1:82" x14ac:dyDescent="0.25">
      <c r="A481" s="14"/>
      <c r="B481" s="460"/>
      <c r="C481" s="461"/>
      <c r="D481" s="461"/>
      <c r="E481" s="462"/>
      <c r="F481" s="463"/>
      <c r="G481" s="14"/>
      <c r="H481" s="106" t="str">
        <f t="shared" si="145"/>
        <v/>
      </c>
      <c r="I481" s="14"/>
      <c r="J481" s="39" t="str">
        <f t="shared" si="146"/>
        <v/>
      </c>
      <c r="K481" s="14"/>
      <c r="M481" s="106" t="str">
        <f t="shared" si="147"/>
        <v/>
      </c>
      <c r="O481" s="127" t="str">
        <f t="shared" si="148"/>
        <v/>
      </c>
      <c r="AC481" s="305" t="str">
        <f t="shared" si="149"/>
        <v/>
      </c>
      <c r="AD481" s="307" t="str">
        <f t="shared" si="150"/>
        <v/>
      </c>
      <c r="AF481" s="314">
        <f t="shared" si="151"/>
        <v>0</v>
      </c>
      <c r="AG481" s="315">
        <f t="shared" si="151"/>
        <v>0</v>
      </c>
      <c r="AH481" s="315">
        <f t="shared" si="151"/>
        <v>0</v>
      </c>
      <c r="AI481" s="315">
        <f t="shared" si="151"/>
        <v>0</v>
      </c>
      <c r="AJ481" s="315">
        <f t="shared" si="151"/>
        <v>0</v>
      </c>
      <c r="AK481" s="315">
        <f t="shared" si="151"/>
        <v>0</v>
      </c>
      <c r="AL481" s="315">
        <f t="shared" si="151"/>
        <v>0</v>
      </c>
      <c r="AM481" s="315">
        <f t="shared" si="151"/>
        <v>0</v>
      </c>
      <c r="AN481" s="315">
        <f t="shared" si="151"/>
        <v>0</v>
      </c>
      <c r="AO481" s="315">
        <f t="shared" si="151"/>
        <v>0</v>
      </c>
      <c r="AP481" s="315">
        <f t="shared" si="151"/>
        <v>0</v>
      </c>
      <c r="AQ481" s="315">
        <f t="shared" si="151"/>
        <v>0</v>
      </c>
      <c r="AR481" s="315">
        <f t="shared" si="151"/>
        <v>0</v>
      </c>
      <c r="AS481" s="315">
        <f t="shared" si="151"/>
        <v>0</v>
      </c>
      <c r="AT481" s="315">
        <f t="shared" si="151"/>
        <v>0</v>
      </c>
      <c r="AU481" s="315">
        <f t="shared" si="151"/>
        <v>0</v>
      </c>
      <c r="AV481" s="315">
        <f t="shared" si="156"/>
        <v>0</v>
      </c>
      <c r="AW481" s="315">
        <f t="shared" si="155"/>
        <v>0</v>
      </c>
      <c r="AX481" s="315">
        <f t="shared" si="155"/>
        <v>0</v>
      </c>
      <c r="AY481" s="315">
        <f t="shared" si="155"/>
        <v>0</v>
      </c>
      <c r="AZ481" s="315">
        <f t="shared" si="155"/>
        <v>0</v>
      </c>
      <c r="BA481" s="315">
        <f t="shared" si="155"/>
        <v>0</v>
      </c>
      <c r="BB481" s="315">
        <f t="shared" si="155"/>
        <v>0</v>
      </c>
      <c r="BC481" s="316">
        <f t="shared" si="155"/>
        <v>0</v>
      </c>
      <c r="BE481" s="39" t="str">
        <f t="shared" si="152"/>
        <v/>
      </c>
      <c r="BF481" s="39" t="str">
        <f t="shared" si="153"/>
        <v/>
      </c>
      <c r="BG481" s="39" t="str">
        <f t="shared" si="154"/>
        <v/>
      </c>
      <c r="BH481" s="315"/>
      <c r="BI481" s="315"/>
      <c r="BJ481" s="315"/>
      <c r="BK481" s="315"/>
      <c r="BL481" s="315"/>
      <c r="BM481" s="315"/>
      <c r="BN481" s="315"/>
      <c r="BO481" s="315"/>
      <c r="BP481" s="315"/>
      <c r="BQ481" s="315"/>
      <c r="BR481" s="315"/>
      <c r="BS481" s="315"/>
      <c r="BT481" s="315"/>
      <c r="BU481" s="315"/>
      <c r="BV481" s="315"/>
      <c r="BW481" s="315"/>
      <c r="BX481" s="315"/>
      <c r="BY481" s="315"/>
      <c r="BZ481" s="315"/>
      <c r="CA481" s="315"/>
      <c r="CB481" s="315"/>
      <c r="CC481" s="315"/>
      <c r="CD481" s="7"/>
    </row>
    <row r="482" spans="1:82" x14ac:dyDescent="0.25">
      <c r="A482" s="14"/>
      <c r="B482" s="460"/>
      <c r="C482" s="461"/>
      <c r="D482" s="461"/>
      <c r="E482" s="462"/>
      <c r="F482" s="463"/>
      <c r="G482" s="14"/>
      <c r="H482" s="106" t="str">
        <f t="shared" si="145"/>
        <v/>
      </c>
      <c r="I482" s="14"/>
      <c r="J482" s="39" t="str">
        <f t="shared" si="146"/>
        <v/>
      </c>
      <c r="K482" s="14"/>
      <c r="M482" s="106" t="str">
        <f t="shared" si="147"/>
        <v/>
      </c>
      <c r="O482" s="127" t="str">
        <f t="shared" si="148"/>
        <v/>
      </c>
      <c r="AC482" s="305" t="str">
        <f t="shared" si="149"/>
        <v/>
      </c>
      <c r="AD482" s="307" t="str">
        <f t="shared" si="150"/>
        <v/>
      </c>
      <c r="AF482" s="314">
        <f t="shared" si="151"/>
        <v>0</v>
      </c>
      <c r="AG482" s="315">
        <f t="shared" si="151"/>
        <v>0</v>
      </c>
      <c r="AH482" s="315">
        <f t="shared" si="151"/>
        <v>0</v>
      </c>
      <c r="AI482" s="315">
        <f t="shared" si="151"/>
        <v>0</v>
      </c>
      <c r="AJ482" s="315">
        <f t="shared" si="151"/>
        <v>0</v>
      </c>
      <c r="AK482" s="315">
        <f t="shared" si="151"/>
        <v>0</v>
      </c>
      <c r="AL482" s="315">
        <f t="shared" si="151"/>
        <v>0</v>
      </c>
      <c r="AM482" s="315">
        <f t="shared" si="151"/>
        <v>0</v>
      </c>
      <c r="AN482" s="315">
        <f t="shared" si="151"/>
        <v>0</v>
      </c>
      <c r="AO482" s="315">
        <f t="shared" si="151"/>
        <v>0</v>
      </c>
      <c r="AP482" s="315">
        <f t="shared" si="151"/>
        <v>0</v>
      </c>
      <c r="AQ482" s="315">
        <f t="shared" si="151"/>
        <v>0</v>
      </c>
      <c r="AR482" s="315">
        <f t="shared" ref="AR482:BC497" si="157">IF(AND(AR$9&gt;=$AC482, AR$10&lt;=$AD482), IF($F482=$M$3, $AD$5, IF($J482="", $AD$4, $J482)), 0)</f>
        <v>0</v>
      </c>
      <c r="AS482" s="315">
        <f t="shared" si="157"/>
        <v>0</v>
      </c>
      <c r="AT482" s="315">
        <f t="shared" si="157"/>
        <v>0</v>
      </c>
      <c r="AU482" s="315">
        <f t="shared" si="157"/>
        <v>0</v>
      </c>
      <c r="AV482" s="315">
        <f t="shared" si="156"/>
        <v>0</v>
      </c>
      <c r="AW482" s="315">
        <f t="shared" si="155"/>
        <v>0</v>
      </c>
      <c r="AX482" s="315">
        <f t="shared" si="155"/>
        <v>0</v>
      </c>
      <c r="AY482" s="315">
        <f t="shared" si="155"/>
        <v>0</v>
      </c>
      <c r="AZ482" s="315">
        <f t="shared" si="155"/>
        <v>0</v>
      </c>
      <c r="BA482" s="315">
        <f t="shared" si="155"/>
        <v>0</v>
      </c>
      <c r="BB482" s="315">
        <f t="shared" si="155"/>
        <v>0</v>
      </c>
      <c r="BC482" s="316">
        <f t="shared" si="155"/>
        <v>0</v>
      </c>
      <c r="BE482" s="39" t="str">
        <f t="shared" si="152"/>
        <v/>
      </c>
      <c r="BF482" s="39" t="str">
        <f t="shared" si="153"/>
        <v/>
      </c>
      <c r="BG482" s="39" t="str">
        <f t="shared" si="154"/>
        <v/>
      </c>
      <c r="BH482" s="315"/>
      <c r="BI482" s="315"/>
      <c r="BJ482" s="315"/>
      <c r="BK482" s="315"/>
      <c r="BL482" s="315"/>
      <c r="BM482" s="315"/>
      <c r="BN482" s="315"/>
      <c r="BO482" s="315"/>
      <c r="BP482" s="315"/>
      <c r="BQ482" s="315"/>
      <c r="BR482" s="315"/>
      <c r="BS482" s="315"/>
      <c r="BT482" s="315"/>
      <c r="BU482" s="315"/>
      <c r="BV482" s="315"/>
      <c r="BW482" s="315"/>
      <c r="BX482" s="315"/>
      <c r="BY482" s="315"/>
      <c r="BZ482" s="315"/>
      <c r="CA482" s="315"/>
      <c r="CB482" s="315"/>
      <c r="CC482" s="315"/>
      <c r="CD482" s="7"/>
    </row>
    <row r="483" spans="1:82" x14ac:dyDescent="0.25">
      <c r="A483" s="14"/>
      <c r="B483" s="460"/>
      <c r="C483" s="461"/>
      <c r="D483" s="461"/>
      <c r="E483" s="462"/>
      <c r="F483" s="463"/>
      <c r="G483" s="14"/>
      <c r="H483" s="106" t="str">
        <f t="shared" si="145"/>
        <v/>
      </c>
      <c r="I483" s="14"/>
      <c r="J483" s="39" t="str">
        <f t="shared" si="146"/>
        <v/>
      </c>
      <c r="K483" s="14"/>
      <c r="M483" s="106" t="str">
        <f t="shared" si="147"/>
        <v/>
      </c>
      <c r="O483" s="127" t="str">
        <f t="shared" si="148"/>
        <v/>
      </c>
      <c r="AC483" s="305" t="str">
        <f t="shared" si="149"/>
        <v/>
      </c>
      <c r="AD483" s="307" t="str">
        <f t="shared" si="150"/>
        <v/>
      </c>
      <c r="AF483" s="314">
        <f t="shared" si="151"/>
        <v>0</v>
      </c>
      <c r="AG483" s="315">
        <f t="shared" ref="AG483:AV498" si="158">IF(AND(AG$9&gt;=$AC483, AG$10&lt;=$AD483), IF($F483=$M$3, $AD$5, IF($J483="", $AD$4, $J483)), 0)</f>
        <v>0</v>
      </c>
      <c r="AH483" s="315">
        <f t="shared" si="158"/>
        <v>0</v>
      </c>
      <c r="AI483" s="315">
        <f t="shared" si="158"/>
        <v>0</v>
      </c>
      <c r="AJ483" s="315">
        <f t="shared" si="158"/>
        <v>0</v>
      </c>
      <c r="AK483" s="315">
        <f t="shared" si="158"/>
        <v>0</v>
      </c>
      <c r="AL483" s="315">
        <f t="shared" si="158"/>
        <v>0</v>
      </c>
      <c r="AM483" s="315">
        <f t="shared" si="158"/>
        <v>0</v>
      </c>
      <c r="AN483" s="315">
        <f t="shared" si="158"/>
        <v>0</v>
      </c>
      <c r="AO483" s="315">
        <f t="shared" si="158"/>
        <v>0</v>
      </c>
      <c r="AP483" s="315">
        <f t="shared" si="158"/>
        <v>0</v>
      </c>
      <c r="AQ483" s="315">
        <f t="shared" si="158"/>
        <v>0</v>
      </c>
      <c r="AR483" s="315">
        <f t="shared" si="157"/>
        <v>0</v>
      </c>
      <c r="AS483" s="315">
        <f t="shared" si="157"/>
        <v>0</v>
      </c>
      <c r="AT483" s="315">
        <f t="shared" si="157"/>
        <v>0</v>
      </c>
      <c r="AU483" s="315">
        <f t="shared" si="157"/>
        <v>0</v>
      </c>
      <c r="AV483" s="315">
        <f t="shared" si="156"/>
        <v>0</v>
      </c>
      <c r="AW483" s="315">
        <f t="shared" si="155"/>
        <v>0</v>
      </c>
      <c r="AX483" s="315">
        <f t="shared" si="155"/>
        <v>0</v>
      </c>
      <c r="AY483" s="315">
        <f t="shared" si="155"/>
        <v>0</v>
      </c>
      <c r="AZ483" s="315">
        <f t="shared" si="155"/>
        <v>0</v>
      </c>
      <c r="BA483" s="315">
        <f t="shared" si="155"/>
        <v>0</v>
      </c>
      <c r="BB483" s="315">
        <f t="shared" si="155"/>
        <v>0</v>
      </c>
      <c r="BC483" s="316">
        <f t="shared" si="155"/>
        <v>0</v>
      </c>
      <c r="BE483" s="39" t="str">
        <f t="shared" si="152"/>
        <v/>
      </c>
      <c r="BF483" s="39" t="str">
        <f t="shared" si="153"/>
        <v/>
      </c>
      <c r="BG483" s="39" t="str">
        <f t="shared" si="154"/>
        <v/>
      </c>
      <c r="BH483" s="315"/>
      <c r="BI483" s="315"/>
      <c r="BJ483" s="315"/>
      <c r="BK483" s="315"/>
      <c r="BL483" s="315"/>
      <c r="BM483" s="315"/>
      <c r="BN483" s="315"/>
      <c r="BO483" s="315"/>
      <c r="BP483" s="315"/>
      <c r="BQ483" s="315"/>
      <c r="BR483" s="315"/>
      <c r="BS483" s="315"/>
      <c r="BT483" s="315"/>
      <c r="BU483" s="315"/>
      <c r="BV483" s="315"/>
      <c r="BW483" s="315"/>
      <c r="BX483" s="315"/>
      <c r="BY483" s="315"/>
      <c r="BZ483" s="315"/>
      <c r="CA483" s="315"/>
      <c r="CB483" s="315"/>
      <c r="CC483" s="315"/>
      <c r="CD483" s="7"/>
    </row>
    <row r="484" spans="1:82" x14ac:dyDescent="0.25">
      <c r="A484" s="14"/>
      <c r="B484" s="460"/>
      <c r="C484" s="461"/>
      <c r="D484" s="461"/>
      <c r="E484" s="462"/>
      <c r="F484" s="463"/>
      <c r="G484" s="14"/>
      <c r="H484" s="106" t="str">
        <f t="shared" si="145"/>
        <v/>
      </c>
      <c r="I484" s="14"/>
      <c r="J484" s="39" t="str">
        <f t="shared" si="146"/>
        <v/>
      </c>
      <c r="K484" s="14"/>
      <c r="M484" s="106" t="str">
        <f t="shared" si="147"/>
        <v/>
      </c>
      <c r="O484" s="127" t="str">
        <f t="shared" si="148"/>
        <v/>
      </c>
      <c r="AC484" s="305" t="str">
        <f t="shared" si="149"/>
        <v/>
      </c>
      <c r="AD484" s="307" t="str">
        <f t="shared" si="150"/>
        <v/>
      </c>
      <c r="AF484" s="314">
        <f t="shared" si="151"/>
        <v>0</v>
      </c>
      <c r="AG484" s="315">
        <f t="shared" si="158"/>
        <v>0</v>
      </c>
      <c r="AH484" s="315">
        <f t="shared" si="158"/>
        <v>0</v>
      </c>
      <c r="AI484" s="315">
        <f t="shared" si="158"/>
        <v>0</v>
      </c>
      <c r="AJ484" s="315">
        <f t="shared" si="158"/>
        <v>0</v>
      </c>
      <c r="AK484" s="315">
        <f t="shared" si="158"/>
        <v>0</v>
      </c>
      <c r="AL484" s="315">
        <f t="shared" si="158"/>
        <v>0</v>
      </c>
      <c r="AM484" s="315">
        <f t="shared" si="158"/>
        <v>0</v>
      </c>
      <c r="AN484" s="315">
        <f t="shared" si="158"/>
        <v>0</v>
      </c>
      <c r="AO484" s="315">
        <f t="shared" si="158"/>
        <v>0</v>
      </c>
      <c r="AP484" s="315">
        <f t="shared" si="158"/>
        <v>0</v>
      </c>
      <c r="AQ484" s="315">
        <f t="shared" si="158"/>
        <v>0</v>
      </c>
      <c r="AR484" s="315">
        <f t="shared" si="157"/>
        <v>0</v>
      </c>
      <c r="AS484" s="315">
        <f t="shared" si="157"/>
        <v>0</v>
      </c>
      <c r="AT484" s="315">
        <f t="shared" si="157"/>
        <v>0</v>
      </c>
      <c r="AU484" s="315">
        <f t="shared" si="157"/>
        <v>0</v>
      </c>
      <c r="AV484" s="315">
        <f t="shared" si="156"/>
        <v>0</v>
      </c>
      <c r="AW484" s="315">
        <f t="shared" si="155"/>
        <v>0</v>
      </c>
      <c r="AX484" s="315">
        <f t="shared" si="155"/>
        <v>0</v>
      </c>
      <c r="AY484" s="315">
        <f t="shared" si="155"/>
        <v>0</v>
      </c>
      <c r="AZ484" s="315">
        <f t="shared" si="155"/>
        <v>0</v>
      </c>
      <c r="BA484" s="315">
        <f t="shared" si="155"/>
        <v>0</v>
      </c>
      <c r="BB484" s="315">
        <f t="shared" si="155"/>
        <v>0</v>
      </c>
      <c r="BC484" s="316">
        <f t="shared" si="155"/>
        <v>0</v>
      </c>
      <c r="BE484" s="39" t="str">
        <f t="shared" si="152"/>
        <v/>
      </c>
      <c r="BF484" s="39" t="str">
        <f t="shared" si="153"/>
        <v/>
      </c>
      <c r="BG484" s="39" t="str">
        <f t="shared" si="154"/>
        <v/>
      </c>
      <c r="BH484" s="315"/>
      <c r="BI484" s="315"/>
      <c r="BJ484" s="315"/>
      <c r="BK484" s="315"/>
      <c r="BL484" s="315"/>
      <c r="BM484" s="315"/>
      <c r="BN484" s="315"/>
      <c r="BO484" s="315"/>
      <c r="BP484" s="315"/>
      <c r="BQ484" s="315"/>
      <c r="BR484" s="315"/>
      <c r="BS484" s="315"/>
      <c r="BT484" s="315"/>
      <c r="BU484" s="315"/>
      <c r="BV484" s="315"/>
      <c r="BW484" s="315"/>
      <c r="BX484" s="315"/>
      <c r="BY484" s="315"/>
      <c r="BZ484" s="315"/>
      <c r="CA484" s="315"/>
      <c r="CB484" s="315"/>
      <c r="CC484" s="315"/>
      <c r="CD484" s="7"/>
    </row>
    <row r="485" spans="1:82" x14ac:dyDescent="0.25">
      <c r="A485" s="14"/>
      <c r="B485" s="460"/>
      <c r="C485" s="461"/>
      <c r="D485" s="461"/>
      <c r="E485" s="462"/>
      <c r="F485" s="463"/>
      <c r="G485" s="14"/>
      <c r="H485" s="106" t="str">
        <f t="shared" si="145"/>
        <v/>
      </c>
      <c r="I485" s="14"/>
      <c r="J485" s="39" t="str">
        <f t="shared" si="146"/>
        <v/>
      </c>
      <c r="K485" s="14"/>
      <c r="M485" s="106" t="str">
        <f t="shared" si="147"/>
        <v/>
      </c>
      <c r="O485" s="127" t="str">
        <f t="shared" si="148"/>
        <v/>
      </c>
      <c r="AC485" s="305" t="str">
        <f t="shared" si="149"/>
        <v/>
      </c>
      <c r="AD485" s="307" t="str">
        <f t="shared" si="150"/>
        <v/>
      </c>
      <c r="AF485" s="314">
        <f t="shared" si="151"/>
        <v>0</v>
      </c>
      <c r="AG485" s="315">
        <f t="shared" si="158"/>
        <v>0</v>
      </c>
      <c r="AH485" s="315">
        <f t="shared" si="158"/>
        <v>0</v>
      </c>
      <c r="AI485" s="315">
        <f t="shared" si="158"/>
        <v>0</v>
      </c>
      <c r="AJ485" s="315">
        <f t="shared" si="158"/>
        <v>0</v>
      </c>
      <c r="AK485" s="315">
        <f t="shared" si="158"/>
        <v>0</v>
      </c>
      <c r="AL485" s="315">
        <f t="shared" si="158"/>
        <v>0</v>
      </c>
      <c r="AM485" s="315">
        <f t="shared" si="158"/>
        <v>0</v>
      </c>
      <c r="AN485" s="315">
        <f t="shared" si="158"/>
        <v>0</v>
      </c>
      <c r="AO485" s="315">
        <f t="shared" si="158"/>
        <v>0</v>
      </c>
      <c r="AP485" s="315">
        <f t="shared" si="158"/>
        <v>0</v>
      </c>
      <c r="AQ485" s="315">
        <f t="shared" si="158"/>
        <v>0</v>
      </c>
      <c r="AR485" s="315">
        <f t="shared" si="157"/>
        <v>0</v>
      </c>
      <c r="AS485" s="315">
        <f t="shared" si="157"/>
        <v>0</v>
      </c>
      <c r="AT485" s="315">
        <f t="shared" si="157"/>
        <v>0</v>
      </c>
      <c r="AU485" s="315">
        <f t="shared" si="157"/>
        <v>0</v>
      </c>
      <c r="AV485" s="315">
        <f t="shared" si="156"/>
        <v>0</v>
      </c>
      <c r="AW485" s="315">
        <f t="shared" si="156"/>
        <v>0</v>
      </c>
      <c r="AX485" s="315">
        <f t="shared" si="156"/>
        <v>0</v>
      </c>
      <c r="AY485" s="315">
        <f t="shared" si="156"/>
        <v>0</v>
      </c>
      <c r="AZ485" s="315">
        <f t="shared" si="156"/>
        <v>0</v>
      </c>
      <c r="BA485" s="315">
        <f t="shared" si="156"/>
        <v>0</v>
      </c>
      <c r="BB485" s="315">
        <f t="shared" si="156"/>
        <v>0</v>
      </c>
      <c r="BC485" s="316">
        <f t="shared" si="156"/>
        <v>0</v>
      </c>
      <c r="BE485" s="39" t="str">
        <f t="shared" si="152"/>
        <v/>
      </c>
      <c r="BF485" s="39" t="str">
        <f t="shared" si="153"/>
        <v/>
      </c>
      <c r="BG485" s="39" t="str">
        <f t="shared" si="154"/>
        <v/>
      </c>
      <c r="BH485" s="315"/>
      <c r="BI485" s="315"/>
      <c r="BJ485" s="315"/>
      <c r="BK485" s="315"/>
      <c r="BL485" s="315"/>
      <c r="BM485" s="315"/>
      <c r="BN485" s="315"/>
      <c r="BO485" s="315"/>
      <c r="BP485" s="315"/>
      <c r="BQ485" s="315"/>
      <c r="BR485" s="315"/>
      <c r="BS485" s="315"/>
      <c r="BT485" s="315"/>
      <c r="BU485" s="315"/>
      <c r="BV485" s="315"/>
      <c r="BW485" s="315"/>
      <c r="BX485" s="315"/>
      <c r="BY485" s="315"/>
      <c r="BZ485" s="315"/>
      <c r="CA485" s="315"/>
      <c r="CB485" s="315"/>
      <c r="CC485" s="315"/>
      <c r="CD485" s="7"/>
    </row>
    <row r="486" spans="1:82" x14ac:dyDescent="0.25">
      <c r="A486" s="14"/>
      <c r="B486" s="460"/>
      <c r="C486" s="461"/>
      <c r="D486" s="461"/>
      <c r="E486" s="462"/>
      <c r="F486" s="463"/>
      <c r="G486" s="14"/>
      <c r="H486" s="106" t="str">
        <f t="shared" si="145"/>
        <v/>
      </c>
      <c r="I486" s="14"/>
      <c r="J486" s="39" t="str">
        <f t="shared" si="146"/>
        <v/>
      </c>
      <c r="K486" s="14"/>
      <c r="M486" s="106" t="str">
        <f t="shared" si="147"/>
        <v/>
      </c>
      <c r="O486" s="127" t="str">
        <f t="shared" si="148"/>
        <v/>
      </c>
      <c r="AC486" s="305" t="str">
        <f t="shared" si="149"/>
        <v/>
      </c>
      <c r="AD486" s="307" t="str">
        <f t="shared" si="150"/>
        <v/>
      </c>
      <c r="AF486" s="314">
        <f t="shared" si="151"/>
        <v>0</v>
      </c>
      <c r="AG486" s="315">
        <f t="shared" si="158"/>
        <v>0</v>
      </c>
      <c r="AH486" s="315">
        <f t="shared" si="158"/>
        <v>0</v>
      </c>
      <c r="AI486" s="315">
        <f t="shared" si="158"/>
        <v>0</v>
      </c>
      <c r="AJ486" s="315">
        <f t="shared" si="158"/>
        <v>0</v>
      </c>
      <c r="AK486" s="315">
        <f t="shared" si="158"/>
        <v>0</v>
      </c>
      <c r="AL486" s="315">
        <f t="shared" si="158"/>
        <v>0</v>
      </c>
      <c r="AM486" s="315">
        <f t="shared" si="158"/>
        <v>0</v>
      </c>
      <c r="AN486" s="315">
        <f t="shared" si="158"/>
        <v>0</v>
      </c>
      <c r="AO486" s="315">
        <f t="shared" si="158"/>
        <v>0</v>
      </c>
      <c r="AP486" s="315">
        <f t="shared" si="158"/>
        <v>0</v>
      </c>
      <c r="AQ486" s="315">
        <f t="shared" si="158"/>
        <v>0</v>
      </c>
      <c r="AR486" s="315">
        <f t="shared" si="157"/>
        <v>0</v>
      </c>
      <c r="AS486" s="315">
        <f t="shared" si="157"/>
        <v>0</v>
      </c>
      <c r="AT486" s="315">
        <f t="shared" si="157"/>
        <v>0</v>
      </c>
      <c r="AU486" s="315">
        <f t="shared" si="157"/>
        <v>0</v>
      </c>
      <c r="AV486" s="315">
        <f t="shared" si="157"/>
        <v>0</v>
      </c>
      <c r="AW486" s="315">
        <f t="shared" si="157"/>
        <v>0</v>
      </c>
      <c r="AX486" s="315">
        <f t="shared" si="157"/>
        <v>0</v>
      </c>
      <c r="AY486" s="315">
        <f t="shared" si="157"/>
        <v>0</v>
      </c>
      <c r="AZ486" s="315">
        <f t="shared" si="157"/>
        <v>0</v>
      </c>
      <c r="BA486" s="315">
        <f t="shared" si="157"/>
        <v>0</v>
      </c>
      <c r="BB486" s="315">
        <f t="shared" si="157"/>
        <v>0</v>
      </c>
      <c r="BC486" s="316">
        <f t="shared" si="157"/>
        <v>0</v>
      </c>
      <c r="BE486" s="39" t="str">
        <f t="shared" si="152"/>
        <v/>
      </c>
      <c r="BF486" s="39" t="str">
        <f t="shared" si="153"/>
        <v/>
      </c>
      <c r="BG486" s="39" t="str">
        <f t="shared" si="154"/>
        <v/>
      </c>
      <c r="BH486" s="315"/>
      <c r="BI486" s="315"/>
      <c r="BJ486" s="315"/>
      <c r="BK486" s="315"/>
      <c r="BL486" s="315"/>
      <c r="BM486" s="315"/>
      <c r="BN486" s="315"/>
      <c r="BO486" s="315"/>
      <c r="BP486" s="315"/>
      <c r="BQ486" s="315"/>
      <c r="BR486" s="315"/>
      <c r="BS486" s="315"/>
      <c r="BT486" s="315"/>
      <c r="BU486" s="315"/>
      <c r="BV486" s="315"/>
      <c r="BW486" s="315"/>
      <c r="BX486" s="315"/>
      <c r="BY486" s="315"/>
      <c r="BZ486" s="315"/>
      <c r="CA486" s="315"/>
      <c r="CB486" s="315"/>
      <c r="CC486" s="315"/>
      <c r="CD486" s="7"/>
    </row>
    <row r="487" spans="1:82" x14ac:dyDescent="0.25">
      <c r="A487" s="14"/>
      <c r="B487" s="460"/>
      <c r="C487" s="461"/>
      <c r="D487" s="461"/>
      <c r="E487" s="462"/>
      <c r="F487" s="463"/>
      <c r="G487" s="14"/>
      <c r="H487" s="106" t="str">
        <f t="shared" si="145"/>
        <v/>
      </c>
      <c r="I487" s="14"/>
      <c r="J487" s="39" t="str">
        <f t="shared" si="146"/>
        <v/>
      </c>
      <c r="K487" s="14"/>
      <c r="M487" s="106" t="str">
        <f t="shared" si="147"/>
        <v/>
      </c>
      <c r="O487" s="127" t="str">
        <f t="shared" si="148"/>
        <v/>
      </c>
      <c r="AC487" s="305" t="str">
        <f t="shared" si="149"/>
        <v/>
      </c>
      <c r="AD487" s="307" t="str">
        <f t="shared" si="150"/>
        <v/>
      </c>
      <c r="AF487" s="314">
        <f t="shared" si="151"/>
        <v>0</v>
      </c>
      <c r="AG487" s="315">
        <f t="shared" si="158"/>
        <v>0</v>
      </c>
      <c r="AH487" s="315">
        <f t="shared" si="158"/>
        <v>0</v>
      </c>
      <c r="AI487" s="315">
        <f t="shared" si="158"/>
        <v>0</v>
      </c>
      <c r="AJ487" s="315">
        <f t="shared" si="158"/>
        <v>0</v>
      </c>
      <c r="AK487" s="315">
        <f t="shared" si="158"/>
        <v>0</v>
      </c>
      <c r="AL487" s="315">
        <f t="shared" si="158"/>
        <v>0</v>
      </c>
      <c r="AM487" s="315">
        <f t="shared" si="158"/>
        <v>0</v>
      </c>
      <c r="AN487" s="315">
        <f t="shared" si="158"/>
        <v>0</v>
      </c>
      <c r="AO487" s="315">
        <f t="shared" si="158"/>
        <v>0</v>
      </c>
      <c r="AP487" s="315">
        <f t="shared" si="158"/>
        <v>0</v>
      </c>
      <c r="AQ487" s="315">
        <f t="shared" si="158"/>
        <v>0</v>
      </c>
      <c r="AR487" s="315">
        <f t="shared" si="157"/>
        <v>0</v>
      </c>
      <c r="AS487" s="315">
        <f t="shared" si="157"/>
        <v>0</v>
      </c>
      <c r="AT487" s="315">
        <f t="shared" si="157"/>
        <v>0</v>
      </c>
      <c r="AU487" s="315">
        <f t="shared" si="157"/>
        <v>0</v>
      </c>
      <c r="AV487" s="315">
        <f t="shared" si="157"/>
        <v>0</v>
      </c>
      <c r="AW487" s="315">
        <f t="shared" si="157"/>
        <v>0</v>
      </c>
      <c r="AX487" s="315">
        <f t="shared" si="157"/>
        <v>0</v>
      </c>
      <c r="AY487" s="315">
        <f t="shared" si="157"/>
        <v>0</v>
      </c>
      <c r="AZ487" s="315">
        <f t="shared" si="157"/>
        <v>0</v>
      </c>
      <c r="BA487" s="315">
        <f t="shared" si="157"/>
        <v>0</v>
      </c>
      <c r="BB487" s="315">
        <f t="shared" si="157"/>
        <v>0</v>
      </c>
      <c r="BC487" s="316">
        <f t="shared" si="157"/>
        <v>0</v>
      </c>
      <c r="BE487" s="39" t="str">
        <f t="shared" si="152"/>
        <v/>
      </c>
      <c r="BF487" s="39" t="str">
        <f t="shared" si="153"/>
        <v/>
      </c>
      <c r="BG487" s="39" t="str">
        <f t="shared" si="154"/>
        <v/>
      </c>
      <c r="BH487" s="315"/>
      <c r="BI487" s="315"/>
      <c r="BJ487" s="315"/>
      <c r="BK487" s="315"/>
      <c r="BL487" s="315"/>
      <c r="BM487" s="315"/>
      <c r="BN487" s="315"/>
      <c r="BO487" s="315"/>
      <c r="BP487" s="315"/>
      <c r="BQ487" s="315"/>
      <c r="BR487" s="315"/>
      <c r="BS487" s="315"/>
      <c r="BT487" s="315"/>
      <c r="BU487" s="315"/>
      <c r="BV487" s="315"/>
      <c r="BW487" s="315"/>
      <c r="BX487" s="315"/>
      <c r="BY487" s="315"/>
      <c r="BZ487" s="315"/>
      <c r="CA487" s="315"/>
      <c r="CB487" s="315"/>
      <c r="CC487" s="315"/>
      <c r="CD487" s="7"/>
    </row>
    <row r="488" spans="1:82" x14ac:dyDescent="0.25">
      <c r="A488" s="14"/>
      <c r="B488" s="460"/>
      <c r="C488" s="461"/>
      <c r="D488" s="461"/>
      <c r="E488" s="462"/>
      <c r="F488" s="463"/>
      <c r="G488" s="14"/>
      <c r="H488" s="106" t="str">
        <f t="shared" si="145"/>
        <v/>
      </c>
      <c r="I488" s="14"/>
      <c r="J488" s="39" t="str">
        <f t="shared" si="146"/>
        <v/>
      </c>
      <c r="K488" s="14"/>
      <c r="M488" s="106" t="str">
        <f t="shared" si="147"/>
        <v/>
      </c>
      <c r="O488" s="127" t="str">
        <f t="shared" si="148"/>
        <v/>
      </c>
      <c r="AC488" s="305" t="str">
        <f t="shared" si="149"/>
        <v/>
      </c>
      <c r="AD488" s="307" t="str">
        <f t="shared" si="150"/>
        <v/>
      </c>
      <c r="AF488" s="314">
        <f t="shared" si="151"/>
        <v>0</v>
      </c>
      <c r="AG488" s="315">
        <f t="shared" si="158"/>
        <v>0</v>
      </c>
      <c r="AH488" s="315">
        <f t="shared" si="158"/>
        <v>0</v>
      </c>
      <c r="AI488" s="315">
        <f t="shared" si="158"/>
        <v>0</v>
      </c>
      <c r="AJ488" s="315">
        <f t="shared" si="158"/>
        <v>0</v>
      </c>
      <c r="AK488" s="315">
        <f t="shared" si="158"/>
        <v>0</v>
      </c>
      <c r="AL488" s="315">
        <f t="shared" si="158"/>
        <v>0</v>
      </c>
      <c r="AM488" s="315">
        <f t="shared" si="158"/>
        <v>0</v>
      </c>
      <c r="AN488" s="315">
        <f t="shared" si="158"/>
        <v>0</v>
      </c>
      <c r="AO488" s="315">
        <f t="shared" si="158"/>
        <v>0</v>
      </c>
      <c r="AP488" s="315">
        <f t="shared" si="158"/>
        <v>0</v>
      </c>
      <c r="AQ488" s="315">
        <f t="shared" si="158"/>
        <v>0</v>
      </c>
      <c r="AR488" s="315">
        <f t="shared" si="157"/>
        <v>0</v>
      </c>
      <c r="AS488" s="315">
        <f t="shared" si="157"/>
        <v>0</v>
      </c>
      <c r="AT488" s="315">
        <f t="shared" si="157"/>
        <v>0</v>
      </c>
      <c r="AU488" s="315">
        <f t="shared" si="157"/>
        <v>0</v>
      </c>
      <c r="AV488" s="315">
        <f t="shared" si="157"/>
        <v>0</v>
      </c>
      <c r="AW488" s="315">
        <f t="shared" si="157"/>
        <v>0</v>
      </c>
      <c r="AX488" s="315">
        <f t="shared" si="157"/>
        <v>0</v>
      </c>
      <c r="AY488" s="315">
        <f t="shared" si="157"/>
        <v>0</v>
      </c>
      <c r="AZ488" s="315">
        <f t="shared" si="157"/>
        <v>0</v>
      </c>
      <c r="BA488" s="315">
        <f t="shared" si="157"/>
        <v>0</v>
      </c>
      <c r="BB488" s="315">
        <f t="shared" si="157"/>
        <v>0</v>
      </c>
      <c r="BC488" s="316">
        <f t="shared" si="157"/>
        <v>0</v>
      </c>
      <c r="BE488" s="39" t="str">
        <f t="shared" si="152"/>
        <v/>
      </c>
      <c r="BF488" s="39" t="str">
        <f t="shared" si="153"/>
        <v/>
      </c>
      <c r="BG488" s="39" t="str">
        <f t="shared" si="154"/>
        <v/>
      </c>
      <c r="BH488" s="315"/>
      <c r="BI488" s="315"/>
      <c r="BJ488" s="315"/>
      <c r="BK488" s="315"/>
      <c r="BL488" s="315"/>
      <c r="BM488" s="315"/>
      <c r="BN488" s="315"/>
      <c r="BO488" s="315"/>
      <c r="BP488" s="315"/>
      <c r="BQ488" s="315"/>
      <c r="BR488" s="315"/>
      <c r="BS488" s="315"/>
      <c r="BT488" s="315"/>
      <c r="BU488" s="315"/>
      <c r="BV488" s="315"/>
      <c r="BW488" s="315"/>
      <c r="BX488" s="315"/>
      <c r="BY488" s="315"/>
      <c r="BZ488" s="315"/>
      <c r="CA488" s="315"/>
      <c r="CB488" s="315"/>
      <c r="CC488" s="315"/>
      <c r="CD488" s="7"/>
    </row>
    <row r="489" spans="1:82" x14ac:dyDescent="0.25">
      <c r="A489" s="14"/>
      <c r="B489" s="460"/>
      <c r="C489" s="461"/>
      <c r="D489" s="461"/>
      <c r="E489" s="462"/>
      <c r="F489" s="463"/>
      <c r="G489" s="14"/>
      <c r="H489" s="106" t="str">
        <f t="shared" si="145"/>
        <v/>
      </c>
      <c r="I489" s="14"/>
      <c r="J489" s="39" t="str">
        <f t="shared" si="146"/>
        <v/>
      </c>
      <c r="K489" s="14"/>
      <c r="M489" s="106" t="str">
        <f t="shared" si="147"/>
        <v/>
      </c>
      <c r="O489" s="127" t="str">
        <f t="shared" si="148"/>
        <v/>
      </c>
      <c r="AC489" s="305" t="str">
        <f t="shared" si="149"/>
        <v/>
      </c>
      <c r="AD489" s="307" t="str">
        <f t="shared" si="150"/>
        <v/>
      </c>
      <c r="AF489" s="314">
        <f t="shared" si="151"/>
        <v>0</v>
      </c>
      <c r="AG489" s="315">
        <f t="shared" si="158"/>
        <v>0</v>
      </c>
      <c r="AH489" s="315">
        <f t="shared" si="158"/>
        <v>0</v>
      </c>
      <c r="AI489" s="315">
        <f t="shared" si="158"/>
        <v>0</v>
      </c>
      <c r="AJ489" s="315">
        <f t="shared" si="158"/>
        <v>0</v>
      </c>
      <c r="AK489" s="315">
        <f t="shared" si="158"/>
        <v>0</v>
      </c>
      <c r="AL489" s="315">
        <f t="shared" si="158"/>
        <v>0</v>
      </c>
      <c r="AM489" s="315">
        <f t="shared" si="158"/>
        <v>0</v>
      </c>
      <c r="AN489" s="315">
        <f t="shared" si="158"/>
        <v>0</v>
      </c>
      <c r="AO489" s="315">
        <f t="shared" si="158"/>
        <v>0</v>
      </c>
      <c r="AP489" s="315">
        <f t="shared" si="158"/>
        <v>0</v>
      </c>
      <c r="AQ489" s="315">
        <f t="shared" si="158"/>
        <v>0</v>
      </c>
      <c r="AR489" s="315">
        <f t="shared" si="157"/>
        <v>0</v>
      </c>
      <c r="AS489" s="315">
        <f t="shared" si="157"/>
        <v>0</v>
      </c>
      <c r="AT489" s="315">
        <f t="shared" si="157"/>
        <v>0</v>
      </c>
      <c r="AU489" s="315">
        <f t="shared" si="157"/>
        <v>0</v>
      </c>
      <c r="AV489" s="315">
        <f t="shared" si="157"/>
        <v>0</v>
      </c>
      <c r="AW489" s="315">
        <f t="shared" si="157"/>
        <v>0</v>
      </c>
      <c r="AX489" s="315">
        <f t="shared" si="157"/>
        <v>0</v>
      </c>
      <c r="AY489" s="315">
        <f t="shared" si="157"/>
        <v>0</v>
      </c>
      <c r="AZ489" s="315">
        <f t="shared" si="157"/>
        <v>0</v>
      </c>
      <c r="BA489" s="315">
        <f t="shared" si="157"/>
        <v>0</v>
      </c>
      <c r="BB489" s="315">
        <f t="shared" si="157"/>
        <v>0</v>
      </c>
      <c r="BC489" s="316">
        <f t="shared" si="157"/>
        <v>0</v>
      </c>
      <c r="BE489" s="39" t="str">
        <f t="shared" si="152"/>
        <v/>
      </c>
      <c r="BF489" s="39" t="str">
        <f t="shared" si="153"/>
        <v/>
      </c>
      <c r="BG489" s="39" t="str">
        <f t="shared" si="154"/>
        <v/>
      </c>
      <c r="BH489" s="315"/>
      <c r="BI489" s="315"/>
      <c r="BJ489" s="315"/>
      <c r="BK489" s="315"/>
      <c r="BL489" s="315"/>
      <c r="BM489" s="315"/>
      <c r="BN489" s="315"/>
      <c r="BO489" s="315"/>
      <c r="BP489" s="315"/>
      <c r="BQ489" s="315"/>
      <c r="BR489" s="315"/>
      <c r="BS489" s="315"/>
      <c r="BT489" s="315"/>
      <c r="BU489" s="315"/>
      <c r="BV489" s="315"/>
      <c r="BW489" s="315"/>
      <c r="BX489" s="315"/>
      <c r="BY489" s="315"/>
      <c r="BZ489" s="315"/>
      <c r="CA489" s="315"/>
      <c r="CB489" s="315"/>
      <c r="CC489" s="315"/>
      <c r="CD489" s="7"/>
    </row>
    <row r="490" spans="1:82" x14ac:dyDescent="0.25">
      <c r="A490" s="14"/>
      <c r="B490" s="460"/>
      <c r="C490" s="461"/>
      <c r="D490" s="461"/>
      <c r="E490" s="462"/>
      <c r="F490" s="463"/>
      <c r="G490" s="14"/>
      <c r="H490" s="106" t="str">
        <f t="shared" si="145"/>
        <v/>
      </c>
      <c r="I490" s="14"/>
      <c r="J490" s="39" t="str">
        <f t="shared" si="146"/>
        <v/>
      </c>
      <c r="K490" s="14"/>
      <c r="M490" s="106" t="str">
        <f t="shared" si="147"/>
        <v/>
      </c>
      <c r="O490" s="127" t="str">
        <f t="shared" si="148"/>
        <v/>
      </c>
      <c r="AC490" s="305" t="str">
        <f t="shared" si="149"/>
        <v/>
      </c>
      <c r="AD490" s="307" t="str">
        <f t="shared" si="150"/>
        <v/>
      </c>
      <c r="AF490" s="314">
        <f t="shared" si="151"/>
        <v>0</v>
      </c>
      <c r="AG490" s="315">
        <f t="shared" si="158"/>
        <v>0</v>
      </c>
      <c r="AH490" s="315">
        <f t="shared" si="158"/>
        <v>0</v>
      </c>
      <c r="AI490" s="315">
        <f t="shared" si="158"/>
        <v>0</v>
      </c>
      <c r="AJ490" s="315">
        <f t="shared" si="158"/>
        <v>0</v>
      </c>
      <c r="AK490" s="315">
        <f t="shared" si="158"/>
        <v>0</v>
      </c>
      <c r="AL490" s="315">
        <f t="shared" si="158"/>
        <v>0</v>
      </c>
      <c r="AM490" s="315">
        <f t="shared" si="158"/>
        <v>0</v>
      </c>
      <c r="AN490" s="315">
        <f t="shared" si="158"/>
        <v>0</v>
      </c>
      <c r="AO490" s="315">
        <f t="shared" si="158"/>
        <v>0</v>
      </c>
      <c r="AP490" s="315">
        <f t="shared" si="158"/>
        <v>0</v>
      </c>
      <c r="AQ490" s="315">
        <f t="shared" si="158"/>
        <v>0</v>
      </c>
      <c r="AR490" s="315">
        <f t="shared" si="157"/>
        <v>0</v>
      </c>
      <c r="AS490" s="315">
        <f t="shared" si="157"/>
        <v>0</v>
      </c>
      <c r="AT490" s="315">
        <f t="shared" si="157"/>
        <v>0</v>
      </c>
      <c r="AU490" s="315">
        <f t="shared" si="157"/>
        <v>0</v>
      </c>
      <c r="AV490" s="315">
        <f t="shared" si="157"/>
        <v>0</v>
      </c>
      <c r="AW490" s="315">
        <f t="shared" si="157"/>
        <v>0</v>
      </c>
      <c r="AX490" s="315">
        <f t="shared" si="157"/>
        <v>0</v>
      </c>
      <c r="AY490" s="315">
        <f t="shared" si="157"/>
        <v>0</v>
      </c>
      <c r="AZ490" s="315">
        <f t="shared" si="157"/>
        <v>0</v>
      </c>
      <c r="BA490" s="315">
        <f t="shared" si="157"/>
        <v>0</v>
      </c>
      <c r="BB490" s="315">
        <f t="shared" si="157"/>
        <v>0</v>
      </c>
      <c r="BC490" s="316">
        <f t="shared" si="157"/>
        <v>0</v>
      </c>
      <c r="BE490" s="39" t="str">
        <f t="shared" si="152"/>
        <v/>
      </c>
      <c r="BF490" s="39" t="str">
        <f t="shared" si="153"/>
        <v/>
      </c>
      <c r="BG490" s="39" t="str">
        <f t="shared" si="154"/>
        <v/>
      </c>
      <c r="BH490" s="315"/>
      <c r="BI490" s="315"/>
      <c r="BJ490" s="315"/>
      <c r="BK490" s="315"/>
      <c r="BL490" s="315"/>
      <c r="BM490" s="315"/>
      <c r="BN490" s="315"/>
      <c r="BO490" s="315"/>
      <c r="BP490" s="315"/>
      <c r="BQ490" s="315"/>
      <c r="BR490" s="315"/>
      <c r="BS490" s="315"/>
      <c r="BT490" s="315"/>
      <c r="BU490" s="315"/>
      <c r="BV490" s="315"/>
      <c r="BW490" s="315"/>
      <c r="BX490" s="315"/>
      <c r="BY490" s="315"/>
      <c r="BZ490" s="315"/>
      <c r="CA490" s="315"/>
      <c r="CB490" s="315"/>
      <c r="CC490" s="315"/>
      <c r="CD490" s="7"/>
    </row>
    <row r="491" spans="1:82" x14ac:dyDescent="0.25">
      <c r="A491" s="14"/>
      <c r="B491" s="460"/>
      <c r="C491" s="461"/>
      <c r="D491" s="461"/>
      <c r="E491" s="462"/>
      <c r="F491" s="463"/>
      <c r="G491" s="14"/>
      <c r="H491" s="106" t="str">
        <f t="shared" si="145"/>
        <v/>
      </c>
      <c r="I491" s="14"/>
      <c r="J491" s="39" t="str">
        <f t="shared" si="146"/>
        <v/>
      </c>
      <c r="K491" s="14"/>
      <c r="M491" s="106" t="str">
        <f t="shared" si="147"/>
        <v/>
      </c>
      <c r="O491" s="127" t="str">
        <f t="shared" si="148"/>
        <v/>
      </c>
      <c r="AC491" s="305" t="str">
        <f t="shared" si="149"/>
        <v/>
      </c>
      <c r="AD491" s="307" t="str">
        <f t="shared" si="150"/>
        <v/>
      </c>
      <c r="AF491" s="314">
        <f t="shared" si="151"/>
        <v>0</v>
      </c>
      <c r="AG491" s="315">
        <f t="shared" si="158"/>
        <v>0</v>
      </c>
      <c r="AH491" s="315">
        <f t="shared" si="158"/>
        <v>0</v>
      </c>
      <c r="AI491" s="315">
        <f t="shared" si="158"/>
        <v>0</v>
      </c>
      <c r="AJ491" s="315">
        <f t="shared" si="158"/>
        <v>0</v>
      </c>
      <c r="AK491" s="315">
        <f t="shared" si="158"/>
        <v>0</v>
      </c>
      <c r="AL491" s="315">
        <f t="shared" si="158"/>
        <v>0</v>
      </c>
      <c r="AM491" s="315">
        <f t="shared" si="158"/>
        <v>0</v>
      </c>
      <c r="AN491" s="315">
        <f t="shared" si="158"/>
        <v>0</v>
      </c>
      <c r="AO491" s="315">
        <f t="shared" si="158"/>
        <v>0</v>
      </c>
      <c r="AP491" s="315">
        <f t="shared" si="158"/>
        <v>0</v>
      </c>
      <c r="AQ491" s="315">
        <f t="shared" si="158"/>
        <v>0</v>
      </c>
      <c r="AR491" s="315">
        <f t="shared" si="157"/>
        <v>0</v>
      </c>
      <c r="AS491" s="315">
        <f t="shared" si="157"/>
        <v>0</v>
      </c>
      <c r="AT491" s="315">
        <f t="shared" si="157"/>
        <v>0</v>
      </c>
      <c r="AU491" s="315">
        <f t="shared" si="157"/>
        <v>0</v>
      </c>
      <c r="AV491" s="315">
        <f t="shared" si="157"/>
        <v>0</v>
      </c>
      <c r="AW491" s="315">
        <f t="shared" si="157"/>
        <v>0</v>
      </c>
      <c r="AX491" s="315">
        <f t="shared" si="157"/>
        <v>0</v>
      </c>
      <c r="AY491" s="315">
        <f t="shared" si="157"/>
        <v>0</v>
      </c>
      <c r="AZ491" s="315">
        <f t="shared" si="157"/>
        <v>0</v>
      </c>
      <c r="BA491" s="315">
        <f t="shared" si="157"/>
        <v>0</v>
      </c>
      <c r="BB491" s="315">
        <f t="shared" si="157"/>
        <v>0</v>
      </c>
      <c r="BC491" s="316">
        <f t="shared" si="157"/>
        <v>0</v>
      </c>
      <c r="BE491" s="39" t="str">
        <f t="shared" si="152"/>
        <v/>
      </c>
      <c r="BF491" s="39" t="str">
        <f t="shared" si="153"/>
        <v/>
      </c>
      <c r="BG491" s="39" t="str">
        <f t="shared" si="154"/>
        <v/>
      </c>
      <c r="BH491" s="315"/>
      <c r="BI491" s="315"/>
      <c r="BJ491" s="315"/>
      <c r="BK491" s="315"/>
      <c r="BL491" s="315"/>
      <c r="BM491" s="315"/>
      <c r="BN491" s="315"/>
      <c r="BO491" s="315"/>
      <c r="BP491" s="315"/>
      <c r="BQ491" s="315"/>
      <c r="BR491" s="315"/>
      <c r="BS491" s="315"/>
      <c r="BT491" s="315"/>
      <c r="BU491" s="315"/>
      <c r="BV491" s="315"/>
      <c r="BW491" s="315"/>
      <c r="BX491" s="315"/>
      <c r="BY491" s="315"/>
      <c r="BZ491" s="315"/>
      <c r="CA491" s="315"/>
      <c r="CB491" s="315"/>
      <c r="CC491" s="315"/>
      <c r="CD491" s="7"/>
    </row>
    <row r="492" spans="1:82" x14ac:dyDescent="0.25">
      <c r="A492" s="14"/>
      <c r="B492" s="460"/>
      <c r="C492" s="461"/>
      <c r="D492" s="461"/>
      <c r="E492" s="462"/>
      <c r="F492" s="463"/>
      <c r="G492" s="14"/>
      <c r="H492" s="106" t="str">
        <f t="shared" si="145"/>
        <v/>
      </c>
      <c r="I492" s="14"/>
      <c r="J492" s="39" t="str">
        <f t="shared" si="146"/>
        <v/>
      </c>
      <c r="K492" s="14"/>
      <c r="M492" s="106" t="str">
        <f t="shared" si="147"/>
        <v/>
      </c>
      <c r="O492" s="127" t="str">
        <f t="shared" si="148"/>
        <v/>
      </c>
      <c r="AC492" s="305" t="str">
        <f t="shared" si="149"/>
        <v/>
      </c>
      <c r="AD492" s="307" t="str">
        <f t="shared" si="150"/>
        <v/>
      </c>
      <c r="AF492" s="314">
        <f t="shared" si="151"/>
        <v>0</v>
      </c>
      <c r="AG492" s="315">
        <f t="shared" si="158"/>
        <v>0</v>
      </c>
      <c r="AH492" s="315">
        <f t="shared" si="158"/>
        <v>0</v>
      </c>
      <c r="AI492" s="315">
        <f t="shared" si="158"/>
        <v>0</v>
      </c>
      <c r="AJ492" s="315">
        <f t="shared" si="158"/>
        <v>0</v>
      </c>
      <c r="AK492" s="315">
        <f t="shared" si="158"/>
        <v>0</v>
      </c>
      <c r="AL492" s="315">
        <f t="shared" si="158"/>
        <v>0</v>
      </c>
      <c r="AM492" s="315">
        <f t="shared" si="158"/>
        <v>0</v>
      </c>
      <c r="AN492" s="315">
        <f t="shared" si="158"/>
        <v>0</v>
      </c>
      <c r="AO492" s="315">
        <f t="shared" si="158"/>
        <v>0</v>
      </c>
      <c r="AP492" s="315">
        <f t="shared" si="158"/>
        <v>0</v>
      </c>
      <c r="AQ492" s="315">
        <f t="shared" si="158"/>
        <v>0</v>
      </c>
      <c r="AR492" s="315">
        <f t="shared" si="157"/>
        <v>0</v>
      </c>
      <c r="AS492" s="315">
        <f t="shared" si="157"/>
        <v>0</v>
      </c>
      <c r="AT492" s="315">
        <f t="shared" si="157"/>
        <v>0</v>
      </c>
      <c r="AU492" s="315">
        <f t="shared" si="157"/>
        <v>0</v>
      </c>
      <c r="AV492" s="315">
        <f t="shared" si="157"/>
        <v>0</v>
      </c>
      <c r="AW492" s="315">
        <f t="shared" si="157"/>
        <v>0</v>
      </c>
      <c r="AX492" s="315">
        <f t="shared" si="157"/>
        <v>0</v>
      </c>
      <c r="AY492" s="315">
        <f t="shared" si="157"/>
        <v>0</v>
      </c>
      <c r="AZ492" s="315">
        <f t="shared" si="157"/>
        <v>0</v>
      </c>
      <c r="BA492" s="315">
        <f t="shared" si="157"/>
        <v>0</v>
      </c>
      <c r="BB492" s="315">
        <f t="shared" si="157"/>
        <v>0</v>
      </c>
      <c r="BC492" s="316">
        <f t="shared" si="157"/>
        <v>0</v>
      </c>
      <c r="BE492" s="39" t="str">
        <f t="shared" si="152"/>
        <v/>
      </c>
      <c r="BF492" s="39" t="str">
        <f t="shared" si="153"/>
        <v/>
      </c>
      <c r="BG492" s="39" t="str">
        <f t="shared" si="154"/>
        <v/>
      </c>
      <c r="BH492" s="315"/>
      <c r="BI492" s="315"/>
      <c r="BJ492" s="315"/>
      <c r="BK492" s="315"/>
      <c r="BL492" s="315"/>
      <c r="BM492" s="315"/>
      <c r="BN492" s="315"/>
      <c r="BO492" s="315"/>
      <c r="BP492" s="315"/>
      <c r="BQ492" s="315"/>
      <c r="BR492" s="315"/>
      <c r="BS492" s="315"/>
      <c r="BT492" s="315"/>
      <c r="BU492" s="315"/>
      <c r="BV492" s="315"/>
      <c r="BW492" s="315"/>
      <c r="BX492" s="315"/>
      <c r="BY492" s="315"/>
      <c r="BZ492" s="315"/>
      <c r="CA492" s="315"/>
      <c r="CB492" s="315"/>
      <c r="CC492" s="315"/>
      <c r="CD492" s="7"/>
    </row>
    <row r="493" spans="1:82" x14ac:dyDescent="0.25">
      <c r="A493" s="14"/>
      <c r="B493" s="460"/>
      <c r="C493" s="461"/>
      <c r="D493" s="461"/>
      <c r="E493" s="462"/>
      <c r="F493" s="463"/>
      <c r="G493" s="14"/>
      <c r="H493" s="106" t="str">
        <f t="shared" si="145"/>
        <v/>
      </c>
      <c r="I493" s="14"/>
      <c r="J493" s="39" t="str">
        <f t="shared" si="146"/>
        <v/>
      </c>
      <c r="K493" s="14"/>
      <c r="M493" s="106" t="str">
        <f t="shared" si="147"/>
        <v/>
      </c>
      <c r="O493" s="127" t="str">
        <f t="shared" si="148"/>
        <v/>
      </c>
      <c r="AC493" s="305" t="str">
        <f t="shared" si="149"/>
        <v/>
      </c>
      <c r="AD493" s="307" t="str">
        <f t="shared" si="150"/>
        <v/>
      </c>
      <c r="AF493" s="314">
        <f t="shared" si="151"/>
        <v>0</v>
      </c>
      <c r="AG493" s="315">
        <f t="shared" si="158"/>
        <v>0</v>
      </c>
      <c r="AH493" s="315">
        <f t="shared" si="158"/>
        <v>0</v>
      </c>
      <c r="AI493" s="315">
        <f t="shared" si="158"/>
        <v>0</v>
      </c>
      <c r="AJ493" s="315">
        <f t="shared" si="158"/>
        <v>0</v>
      </c>
      <c r="AK493" s="315">
        <f t="shared" si="158"/>
        <v>0</v>
      </c>
      <c r="AL493" s="315">
        <f t="shared" si="158"/>
        <v>0</v>
      </c>
      <c r="AM493" s="315">
        <f t="shared" si="158"/>
        <v>0</v>
      </c>
      <c r="AN493" s="315">
        <f t="shared" si="158"/>
        <v>0</v>
      </c>
      <c r="AO493" s="315">
        <f t="shared" si="158"/>
        <v>0</v>
      </c>
      <c r="AP493" s="315">
        <f t="shared" si="158"/>
        <v>0</v>
      </c>
      <c r="AQ493" s="315">
        <f t="shared" si="158"/>
        <v>0</v>
      </c>
      <c r="AR493" s="315">
        <f t="shared" si="157"/>
        <v>0</v>
      </c>
      <c r="AS493" s="315">
        <f t="shared" si="157"/>
        <v>0</v>
      </c>
      <c r="AT493" s="315">
        <f t="shared" si="157"/>
        <v>0</v>
      </c>
      <c r="AU493" s="315">
        <f t="shared" si="157"/>
        <v>0</v>
      </c>
      <c r="AV493" s="315">
        <f t="shared" si="157"/>
        <v>0</v>
      </c>
      <c r="AW493" s="315">
        <f t="shared" si="157"/>
        <v>0</v>
      </c>
      <c r="AX493" s="315">
        <f t="shared" si="157"/>
        <v>0</v>
      </c>
      <c r="AY493" s="315">
        <f t="shared" si="157"/>
        <v>0</v>
      </c>
      <c r="AZ493" s="315">
        <f t="shared" si="157"/>
        <v>0</v>
      </c>
      <c r="BA493" s="315">
        <f t="shared" si="157"/>
        <v>0</v>
      </c>
      <c r="BB493" s="315">
        <f t="shared" si="157"/>
        <v>0</v>
      </c>
      <c r="BC493" s="316">
        <f t="shared" si="157"/>
        <v>0</v>
      </c>
      <c r="BE493" s="39" t="str">
        <f t="shared" si="152"/>
        <v/>
      </c>
      <c r="BF493" s="39" t="str">
        <f t="shared" si="153"/>
        <v/>
      </c>
      <c r="BG493" s="39" t="str">
        <f t="shared" si="154"/>
        <v/>
      </c>
      <c r="BH493" s="315"/>
      <c r="BI493" s="315"/>
      <c r="BJ493" s="315"/>
      <c r="BK493" s="315"/>
      <c r="BL493" s="315"/>
      <c r="BM493" s="315"/>
      <c r="BN493" s="315"/>
      <c r="BO493" s="315"/>
      <c r="BP493" s="315"/>
      <c r="BQ493" s="315"/>
      <c r="BR493" s="315"/>
      <c r="BS493" s="315"/>
      <c r="BT493" s="315"/>
      <c r="BU493" s="315"/>
      <c r="BV493" s="315"/>
      <c r="BW493" s="315"/>
      <c r="BX493" s="315"/>
      <c r="BY493" s="315"/>
      <c r="BZ493" s="315"/>
      <c r="CA493" s="315"/>
      <c r="CB493" s="315"/>
      <c r="CC493" s="315"/>
      <c r="CD493" s="7"/>
    </row>
    <row r="494" spans="1:82" x14ac:dyDescent="0.25">
      <c r="A494" s="14"/>
      <c r="B494" s="460"/>
      <c r="C494" s="461"/>
      <c r="D494" s="461"/>
      <c r="E494" s="462"/>
      <c r="F494" s="463"/>
      <c r="G494" s="14"/>
      <c r="H494" s="106" t="str">
        <f t="shared" si="145"/>
        <v/>
      </c>
      <c r="I494" s="14"/>
      <c r="J494" s="39" t="str">
        <f t="shared" si="146"/>
        <v/>
      </c>
      <c r="K494" s="14"/>
      <c r="M494" s="106" t="str">
        <f t="shared" si="147"/>
        <v/>
      </c>
      <c r="O494" s="127" t="str">
        <f t="shared" si="148"/>
        <v/>
      </c>
      <c r="AC494" s="305" t="str">
        <f t="shared" si="149"/>
        <v/>
      </c>
      <c r="AD494" s="307" t="str">
        <f t="shared" si="150"/>
        <v/>
      </c>
      <c r="AF494" s="314">
        <f t="shared" si="151"/>
        <v>0</v>
      </c>
      <c r="AG494" s="315">
        <f t="shared" si="158"/>
        <v>0</v>
      </c>
      <c r="AH494" s="315">
        <f t="shared" si="158"/>
        <v>0</v>
      </c>
      <c r="AI494" s="315">
        <f t="shared" si="158"/>
        <v>0</v>
      </c>
      <c r="AJ494" s="315">
        <f t="shared" si="158"/>
        <v>0</v>
      </c>
      <c r="AK494" s="315">
        <f t="shared" si="158"/>
        <v>0</v>
      </c>
      <c r="AL494" s="315">
        <f t="shared" si="158"/>
        <v>0</v>
      </c>
      <c r="AM494" s="315">
        <f t="shared" si="158"/>
        <v>0</v>
      </c>
      <c r="AN494" s="315">
        <f t="shared" si="158"/>
        <v>0</v>
      </c>
      <c r="AO494" s="315">
        <f t="shared" si="158"/>
        <v>0</v>
      </c>
      <c r="AP494" s="315">
        <f t="shared" si="158"/>
        <v>0</v>
      </c>
      <c r="AQ494" s="315">
        <f t="shared" si="158"/>
        <v>0</v>
      </c>
      <c r="AR494" s="315">
        <f t="shared" si="157"/>
        <v>0</v>
      </c>
      <c r="AS494" s="315">
        <f t="shared" si="157"/>
        <v>0</v>
      </c>
      <c r="AT494" s="315">
        <f t="shared" si="157"/>
        <v>0</v>
      </c>
      <c r="AU494" s="315">
        <f t="shared" si="157"/>
        <v>0</v>
      </c>
      <c r="AV494" s="315">
        <f t="shared" si="157"/>
        <v>0</v>
      </c>
      <c r="AW494" s="315">
        <f t="shared" si="157"/>
        <v>0</v>
      </c>
      <c r="AX494" s="315">
        <f t="shared" si="157"/>
        <v>0</v>
      </c>
      <c r="AY494" s="315">
        <f t="shared" si="157"/>
        <v>0</v>
      </c>
      <c r="AZ494" s="315">
        <f t="shared" si="157"/>
        <v>0</v>
      </c>
      <c r="BA494" s="315">
        <f t="shared" si="157"/>
        <v>0</v>
      </c>
      <c r="BB494" s="315">
        <f t="shared" si="157"/>
        <v>0</v>
      </c>
      <c r="BC494" s="316">
        <f t="shared" si="157"/>
        <v>0</v>
      </c>
      <c r="BE494" s="39" t="str">
        <f t="shared" si="152"/>
        <v/>
      </c>
      <c r="BF494" s="39" t="str">
        <f t="shared" si="153"/>
        <v/>
      </c>
      <c r="BG494" s="39" t="str">
        <f t="shared" si="154"/>
        <v/>
      </c>
      <c r="BH494" s="315"/>
      <c r="BI494" s="315"/>
      <c r="BJ494" s="315"/>
      <c r="BK494" s="315"/>
      <c r="BL494" s="315"/>
      <c r="BM494" s="315"/>
      <c r="BN494" s="315"/>
      <c r="BO494" s="315"/>
      <c r="BP494" s="315"/>
      <c r="BQ494" s="315"/>
      <c r="BR494" s="315"/>
      <c r="BS494" s="315"/>
      <c r="BT494" s="315"/>
      <c r="BU494" s="315"/>
      <c r="BV494" s="315"/>
      <c r="BW494" s="315"/>
      <c r="BX494" s="315"/>
      <c r="BY494" s="315"/>
      <c r="BZ494" s="315"/>
      <c r="CA494" s="315"/>
      <c r="CB494" s="315"/>
      <c r="CC494" s="315"/>
      <c r="CD494" s="7"/>
    </row>
    <row r="495" spans="1:82" x14ac:dyDescent="0.25">
      <c r="A495" s="14"/>
      <c r="B495" s="460"/>
      <c r="C495" s="461"/>
      <c r="D495" s="461"/>
      <c r="E495" s="462"/>
      <c r="F495" s="463"/>
      <c r="G495" s="14"/>
      <c r="H495" s="106" t="str">
        <f t="shared" si="145"/>
        <v/>
      </c>
      <c r="I495" s="14"/>
      <c r="J495" s="39" t="str">
        <f t="shared" si="146"/>
        <v/>
      </c>
      <c r="K495" s="14"/>
      <c r="M495" s="106" t="str">
        <f t="shared" si="147"/>
        <v/>
      </c>
      <c r="O495" s="127" t="str">
        <f t="shared" si="148"/>
        <v/>
      </c>
      <c r="AC495" s="305" t="str">
        <f t="shared" si="149"/>
        <v/>
      </c>
      <c r="AD495" s="307" t="str">
        <f t="shared" si="150"/>
        <v/>
      </c>
      <c r="AF495" s="314">
        <f t="shared" si="151"/>
        <v>0</v>
      </c>
      <c r="AG495" s="315">
        <f t="shared" si="158"/>
        <v>0</v>
      </c>
      <c r="AH495" s="315">
        <f t="shared" si="158"/>
        <v>0</v>
      </c>
      <c r="AI495" s="315">
        <f t="shared" si="158"/>
        <v>0</v>
      </c>
      <c r="AJ495" s="315">
        <f t="shared" si="158"/>
        <v>0</v>
      </c>
      <c r="AK495" s="315">
        <f t="shared" si="158"/>
        <v>0</v>
      </c>
      <c r="AL495" s="315">
        <f t="shared" si="158"/>
        <v>0</v>
      </c>
      <c r="AM495" s="315">
        <f t="shared" si="158"/>
        <v>0</v>
      </c>
      <c r="AN495" s="315">
        <f t="shared" si="158"/>
        <v>0</v>
      </c>
      <c r="AO495" s="315">
        <f t="shared" si="158"/>
        <v>0</v>
      </c>
      <c r="AP495" s="315">
        <f t="shared" si="158"/>
        <v>0</v>
      </c>
      <c r="AQ495" s="315">
        <f t="shared" si="158"/>
        <v>0</v>
      </c>
      <c r="AR495" s="315">
        <f t="shared" si="157"/>
        <v>0</v>
      </c>
      <c r="AS495" s="315">
        <f t="shared" si="157"/>
        <v>0</v>
      </c>
      <c r="AT495" s="315">
        <f t="shared" si="157"/>
        <v>0</v>
      </c>
      <c r="AU495" s="315">
        <f t="shared" si="157"/>
        <v>0</v>
      </c>
      <c r="AV495" s="315">
        <f t="shared" si="157"/>
        <v>0</v>
      </c>
      <c r="AW495" s="315">
        <f t="shared" si="157"/>
        <v>0</v>
      </c>
      <c r="AX495" s="315">
        <f t="shared" si="157"/>
        <v>0</v>
      </c>
      <c r="AY495" s="315">
        <f t="shared" si="157"/>
        <v>0</v>
      </c>
      <c r="AZ495" s="315">
        <f t="shared" si="157"/>
        <v>0</v>
      </c>
      <c r="BA495" s="315">
        <f t="shared" si="157"/>
        <v>0</v>
      </c>
      <c r="BB495" s="315">
        <f t="shared" si="157"/>
        <v>0</v>
      </c>
      <c r="BC495" s="316">
        <f t="shared" si="157"/>
        <v>0</v>
      </c>
      <c r="BE495" s="39" t="str">
        <f t="shared" si="152"/>
        <v/>
      </c>
      <c r="BF495" s="39" t="str">
        <f t="shared" si="153"/>
        <v/>
      </c>
      <c r="BG495" s="39" t="str">
        <f t="shared" si="154"/>
        <v/>
      </c>
      <c r="BH495" s="315"/>
      <c r="BI495" s="315"/>
      <c r="BJ495" s="315"/>
      <c r="BK495" s="315"/>
      <c r="BL495" s="315"/>
      <c r="BM495" s="315"/>
      <c r="BN495" s="315"/>
      <c r="BO495" s="315"/>
      <c r="BP495" s="315"/>
      <c r="BQ495" s="315"/>
      <c r="BR495" s="315"/>
      <c r="BS495" s="315"/>
      <c r="BT495" s="315"/>
      <c r="BU495" s="315"/>
      <c r="BV495" s="315"/>
      <c r="BW495" s="315"/>
      <c r="BX495" s="315"/>
      <c r="BY495" s="315"/>
      <c r="BZ495" s="315"/>
      <c r="CA495" s="315"/>
      <c r="CB495" s="315"/>
      <c r="CC495" s="315"/>
      <c r="CD495" s="7"/>
    </row>
    <row r="496" spans="1:82" x14ac:dyDescent="0.25">
      <c r="A496" s="14"/>
      <c r="B496" s="460"/>
      <c r="C496" s="461"/>
      <c r="D496" s="461"/>
      <c r="E496" s="462"/>
      <c r="F496" s="463"/>
      <c r="G496" s="14"/>
      <c r="H496" s="106" t="str">
        <f t="shared" si="145"/>
        <v/>
      </c>
      <c r="I496" s="14"/>
      <c r="J496" s="39" t="str">
        <f t="shared" si="146"/>
        <v/>
      </c>
      <c r="K496" s="14"/>
      <c r="M496" s="106" t="str">
        <f t="shared" si="147"/>
        <v/>
      </c>
      <c r="O496" s="127" t="str">
        <f t="shared" si="148"/>
        <v/>
      </c>
      <c r="AC496" s="305" t="str">
        <f t="shared" si="149"/>
        <v/>
      </c>
      <c r="AD496" s="307" t="str">
        <f t="shared" si="150"/>
        <v/>
      </c>
      <c r="AF496" s="314">
        <f t="shared" si="151"/>
        <v>0</v>
      </c>
      <c r="AG496" s="315">
        <f t="shared" si="158"/>
        <v>0</v>
      </c>
      <c r="AH496" s="315">
        <f t="shared" si="158"/>
        <v>0</v>
      </c>
      <c r="AI496" s="315">
        <f t="shared" si="158"/>
        <v>0</v>
      </c>
      <c r="AJ496" s="315">
        <f t="shared" si="158"/>
        <v>0</v>
      </c>
      <c r="AK496" s="315">
        <f t="shared" si="158"/>
        <v>0</v>
      </c>
      <c r="AL496" s="315">
        <f t="shared" si="158"/>
        <v>0</v>
      </c>
      <c r="AM496" s="315">
        <f t="shared" si="158"/>
        <v>0</v>
      </c>
      <c r="AN496" s="315">
        <f t="shared" si="158"/>
        <v>0</v>
      </c>
      <c r="AO496" s="315">
        <f t="shared" si="158"/>
        <v>0</v>
      </c>
      <c r="AP496" s="315">
        <f t="shared" si="158"/>
        <v>0</v>
      </c>
      <c r="AQ496" s="315">
        <f t="shared" si="158"/>
        <v>0</v>
      </c>
      <c r="AR496" s="315">
        <f t="shared" si="157"/>
        <v>0</v>
      </c>
      <c r="AS496" s="315">
        <f t="shared" si="157"/>
        <v>0</v>
      </c>
      <c r="AT496" s="315">
        <f t="shared" si="157"/>
        <v>0</v>
      </c>
      <c r="AU496" s="315">
        <f t="shared" si="157"/>
        <v>0</v>
      </c>
      <c r="AV496" s="315">
        <f t="shared" si="157"/>
        <v>0</v>
      </c>
      <c r="AW496" s="315">
        <f t="shared" si="157"/>
        <v>0</v>
      </c>
      <c r="AX496" s="315">
        <f t="shared" si="157"/>
        <v>0</v>
      </c>
      <c r="AY496" s="315">
        <f t="shared" si="157"/>
        <v>0</v>
      </c>
      <c r="AZ496" s="315">
        <f t="shared" si="157"/>
        <v>0</v>
      </c>
      <c r="BA496" s="315">
        <f t="shared" si="157"/>
        <v>0</v>
      </c>
      <c r="BB496" s="315">
        <f t="shared" si="157"/>
        <v>0</v>
      </c>
      <c r="BC496" s="316">
        <f t="shared" si="157"/>
        <v>0</v>
      </c>
      <c r="BE496" s="39" t="str">
        <f t="shared" si="152"/>
        <v/>
      </c>
      <c r="BF496" s="39" t="str">
        <f t="shared" si="153"/>
        <v/>
      </c>
      <c r="BG496" s="39" t="str">
        <f t="shared" si="154"/>
        <v/>
      </c>
      <c r="BH496" s="315"/>
      <c r="BI496" s="315"/>
      <c r="BJ496" s="315"/>
      <c r="BK496" s="315"/>
      <c r="BL496" s="315"/>
      <c r="BM496" s="315"/>
      <c r="BN496" s="315"/>
      <c r="BO496" s="315"/>
      <c r="BP496" s="315"/>
      <c r="BQ496" s="315"/>
      <c r="BR496" s="315"/>
      <c r="BS496" s="315"/>
      <c r="BT496" s="315"/>
      <c r="BU496" s="315"/>
      <c r="BV496" s="315"/>
      <c r="BW496" s="315"/>
      <c r="BX496" s="315"/>
      <c r="BY496" s="315"/>
      <c r="BZ496" s="315"/>
      <c r="CA496" s="315"/>
      <c r="CB496" s="315"/>
      <c r="CC496" s="315"/>
      <c r="CD496" s="7"/>
    </row>
    <row r="497" spans="1:82" x14ac:dyDescent="0.25">
      <c r="A497" s="14"/>
      <c r="B497" s="460"/>
      <c r="C497" s="461"/>
      <c r="D497" s="461"/>
      <c r="E497" s="462"/>
      <c r="F497" s="463"/>
      <c r="G497" s="14"/>
      <c r="H497" s="106" t="str">
        <f t="shared" si="145"/>
        <v/>
      </c>
      <c r="I497" s="14"/>
      <c r="J497" s="39" t="str">
        <f t="shared" si="146"/>
        <v/>
      </c>
      <c r="K497" s="14"/>
      <c r="M497" s="106" t="str">
        <f t="shared" si="147"/>
        <v/>
      </c>
      <c r="O497" s="127" t="str">
        <f t="shared" si="148"/>
        <v/>
      </c>
      <c r="AC497" s="305" t="str">
        <f t="shared" si="149"/>
        <v/>
      </c>
      <c r="AD497" s="307" t="str">
        <f t="shared" si="150"/>
        <v/>
      </c>
      <c r="AF497" s="314">
        <f t="shared" si="151"/>
        <v>0</v>
      </c>
      <c r="AG497" s="315">
        <f t="shared" si="158"/>
        <v>0</v>
      </c>
      <c r="AH497" s="315">
        <f t="shared" si="158"/>
        <v>0</v>
      </c>
      <c r="AI497" s="315">
        <f t="shared" si="158"/>
        <v>0</v>
      </c>
      <c r="AJ497" s="315">
        <f t="shared" si="158"/>
        <v>0</v>
      </c>
      <c r="AK497" s="315">
        <f t="shared" si="158"/>
        <v>0</v>
      </c>
      <c r="AL497" s="315">
        <f t="shared" si="158"/>
        <v>0</v>
      </c>
      <c r="AM497" s="315">
        <f t="shared" si="158"/>
        <v>0</v>
      </c>
      <c r="AN497" s="315">
        <f t="shared" si="158"/>
        <v>0</v>
      </c>
      <c r="AO497" s="315">
        <f t="shared" si="158"/>
        <v>0</v>
      </c>
      <c r="AP497" s="315">
        <f t="shared" si="158"/>
        <v>0</v>
      </c>
      <c r="AQ497" s="315">
        <f t="shared" si="158"/>
        <v>0</v>
      </c>
      <c r="AR497" s="315">
        <f t="shared" si="157"/>
        <v>0</v>
      </c>
      <c r="AS497" s="315">
        <f t="shared" si="157"/>
        <v>0</v>
      </c>
      <c r="AT497" s="315">
        <f t="shared" si="157"/>
        <v>0</v>
      </c>
      <c r="AU497" s="315">
        <f t="shared" si="157"/>
        <v>0</v>
      </c>
      <c r="AV497" s="315">
        <f t="shared" si="157"/>
        <v>0</v>
      </c>
      <c r="AW497" s="315">
        <f t="shared" si="157"/>
        <v>0</v>
      </c>
      <c r="AX497" s="315">
        <f t="shared" si="157"/>
        <v>0</v>
      </c>
      <c r="AY497" s="315">
        <f t="shared" si="157"/>
        <v>0</v>
      </c>
      <c r="AZ497" s="315">
        <f t="shared" si="157"/>
        <v>0</v>
      </c>
      <c r="BA497" s="315">
        <f t="shared" si="157"/>
        <v>0</v>
      </c>
      <c r="BB497" s="315">
        <f t="shared" si="157"/>
        <v>0</v>
      </c>
      <c r="BC497" s="316">
        <f t="shared" si="157"/>
        <v>0</v>
      </c>
      <c r="BE497" s="39" t="str">
        <f t="shared" si="152"/>
        <v/>
      </c>
      <c r="BF497" s="39" t="str">
        <f t="shared" si="153"/>
        <v/>
      </c>
      <c r="BG497" s="39" t="str">
        <f t="shared" si="154"/>
        <v/>
      </c>
      <c r="BH497" s="315"/>
      <c r="BI497" s="315"/>
      <c r="BJ497" s="315"/>
      <c r="BK497" s="315"/>
      <c r="BL497" s="315"/>
      <c r="BM497" s="315"/>
      <c r="BN497" s="315"/>
      <c r="BO497" s="315"/>
      <c r="BP497" s="315"/>
      <c r="BQ497" s="315"/>
      <c r="BR497" s="315"/>
      <c r="BS497" s="315"/>
      <c r="BT497" s="315"/>
      <c r="BU497" s="315"/>
      <c r="BV497" s="315"/>
      <c r="BW497" s="315"/>
      <c r="BX497" s="315"/>
      <c r="BY497" s="315"/>
      <c r="BZ497" s="315"/>
      <c r="CA497" s="315"/>
      <c r="CB497" s="315"/>
      <c r="CC497" s="315"/>
      <c r="CD497" s="7"/>
    </row>
    <row r="498" spans="1:82" x14ac:dyDescent="0.25">
      <c r="A498" s="14"/>
      <c r="B498" s="460"/>
      <c r="C498" s="461"/>
      <c r="D498" s="461"/>
      <c r="E498" s="462"/>
      <c r="F498" s="463"/>
      <c r="G498" s="14"/>
      <c r="H498" s="106" t="str">
        <f t="shared" si="145"/>
        <v/>
      </c>
      <c r="I498" s="14"/>
      <c r="J498" s="39" t="str">
        <f t="shared" si="146"/>
        <v/>
      </c>
      <c r="K498" s="14"/>
      <c r="M498" s="106" t="str">
        <f t="shared" si="147"/>
        <v/>
      </c>
      <c r="O498" s="127" t="str">
        <f t="shared" si="148"/>
        <v/>
      </c>
      <c r="AC498" s="305" t="str">
        <f t="shared" si="149"/>
        <v/>
      </c>
      <c r="AD498" s="307" t="str">
        <f t="shared" si="150"/>
        <v/>
      </c>
      <c r="AF498" s="314">
        <f t="shared" si="151"/>
        <v>0</v>
      </c>
      <c r="AG498" s="315">
        <f t="shared" si="158"/>
        <v>0</v>
      </c>
      <c r="AH498" s="315">
        <f t="shared" si="158"/>
        <v>0</v>
      </c>
      <c r="AI498" s="315">
        <f t="shared" si="158"/>
        <v>0</v>
      </c>
      <c r="AJ498" s="315">
        <f t="shared" si="158"/>
        <v>0</v>
      </c>
      <c r="AK498" s="315">
        <f t="shared" si="158"/>
        <v>0</v>
      </c>
      <c r="AL498" s="315">
        <f t="shared" si="158"/>
        <v>0</v>
      </c>
      <c r="AM498" s="315">
        <f t="shared" si="158"/>
        <v>0</v>
      </c>
      <c r="AN498" s="315">
        <f t="shared" si="158"/>
        <v>0</v>
      </c>
      <c r="AO498" s="315">
        <f t="shared" si="158"/>
        <v>0</v>
      </c>
      <c r="AP498" s="315">
        <f t="shared" si="158"/>
        <v>0</v>
      </c>
      <c r="AQ498" s="315">
        <f t="shared" si="158"/>
        <v>0</v>
      </c>
      <c r="AR498" s="315">
        <f t="shared" si="158"/>
        <v>0</v>
      </c>
      <c r="AS498" s="315">
        <f t="shared" si="158"/>
        <v>0</v>
      </c>
      <c r="AT498" s="315">
        <f t="shared" si="158"/>
        <v>0</v>
      </c>
      <c r="AU498" s="315">
        <f t="shared" si="158"/>
        <v>0</v>
      </c>
      <c r="AV498" s="315">
        <f t="shared" si="158"/>
        <v>0</v>
      </c>
      <c r="AW498" s="315">
        <f t="shared" ref="AW498:BC513" si="159">IF(AND(AW$9&gt;=$AC498, AW$10&lt;=$AD498), IF($F498=$M$3, $AD$5, IF($J498="", $AD$4, $J498)), 0)</f>
        <v>0</v>
      </c>
      <c r="AX498" s="315">
        <f t="shared" si="159"/>
        <v>0</v>
      </c>
      <c r="AY498" s="315">
        <f t="shared" si="159"/>
        <v>0</v>
      </c>
      <c r="AZ498" s="315">
        <f t="shared" si="159"/>
        <v>0</v>
      </c>
      <c r="BA498" s="315">
        <f t="shared" si="159"/>
        <v>0</v>
      </c>
      <c r="BB498" s="315">
        <f t="shared" si="159"/>
        <v>0</v>
      </c>
      <c r="BC498" s="316">
        <f t="shared" si="159"/>
        <v>0</v>
      </c>
      <c r="BE498" s="39" t="str">
        <f t="shared" si="152"/>
        <v/>
      </c>
      <c r="BF498" s="39" t="str">
        <f t="shared" si="153"/>
        <v/>
      </c>
      <c r="BG498" s="39" t="str">
        <f t="shared" si="154"/>
        <v/>
      </c>
      <c r="BH498" s="315"/>
      <c r="BI498" s="315"/>
      <c r="BJ498" s="315"/>
      <c r="BK498" s="315"/>
      <c r="BL498" s="315"/>
      <c r="BM498" s="315"/>
      <c r="BN498" s="315"/>
      <c r="BO498" s="315"/>
      <c r="BP498" s="315"/>
      <c r="BQ498" s="315"/>
      <c r="BR498" s="315"/>
      <c r="BS498" s="315"/>
      <c r="BT498" s="315"/>
      <c r="BU498" s="315"/>
      <c r="BV498" s="315"/>
      <c r="BW498" s="315"/>
      <c r="BX498" s="315"/>
      <c r="BY498" s="315"/>
      <c r="BZ498" s="315"/>
      <c r="CA498" s="315"/>
      <c r="CB498" s="315"/>
      <c r="CC498" s="315"/>
      <c r="CD498" s="7"/>
    </row>
    <row r="499" spans="1:82" x14ac:dyDescent="0.25">
      <c r="A499" s="14"/>
      <c r="B499" s="460"/>
      <c r="C499" s="461"/>
      <c r="D499" s="461"/>
      <c r="E499" s="462"/>
      <c r="F499" s="463"/>
      <c r="G499" s="14"/>
      <c r="H499" s="106" t="str">
        <f t="shared" si="145"/>
        <v/>
      </c>
      <c r="I499" s="14"/>
      <c r="J499" s="39" t="str">
        <f t="shared" si="146"/>
        <v/>
      </c>
      <c r="K499" s="14"/>
      <c r="M499" s="106" t="str">
        <f t="shared" si="147"/>
        <v/>
      </c>
      <c r="O499" s="127" t="str">
        <f t="shared" si="148"/>
        <v/>
      </c>
      <c r="AC499" s="305" t="str">
        <f t="shared" si="149"/>
        <v/>
      </c>
      <c r="AD499" s="307" t="str">
        <f t="shared" si="150"/>
        <v/>
      </c>
      <c r="AF499" s="314">
        <f t="shared" si="151"/>
        <v>0</v>
      </c>
      <c r="AG499" s="315">
        <f t="shared" ref="AG499:AV514" si="160">IF(AND(AG$9&gt;=$AC499, AG$10&lt;=$AD499), IF($F499=$M$3, $AD$5, IF($J499="", $AD$4, $J499)), 0)</f>
        <v>0</v>
      </c>
      <c r="AH499" s="315">
        <f t="shared" si="160"/>
        <v>0</v>
      </c>
      <c r="AI499" s="315">
        <f t="shared" si="160"/>
        <v>0</v>
      </c>
      <c r="AJ499" s="315">
        <f t="shared" si="160"/>
        <v>0</v>
      </c>
      <c r="AK499" s="315">
        <f t="shared" si="160"/>
        <v>0</v>
      </c>
      <c r="AL499" s="315">
        <f t="shared" si="160"/>
        <v>0</v>
      </c>
      <c r="AM499" s="315">
        <f t="shared" si="160"/>
        <v>0</v>
      </c>
      <c r="AN499" s="315">
        <f t="shared" si="160"/>
        <v>0</v>
      </c>
      <c r="AO499" s="315">
        <f t="shared" si="160"/>
        <v>0</v>
      </c>
      <c r="AP499" s="315">
        <f t="shared" si="160"/>
        <v>0</v>
      </c>
      <c r="AQ499" s="315">
        <f t="shared" si="160"/>
        <v>0</v>
      </c>
      <c r="AR499" s="315">
        <f t="shared" si="160"/>
        <v>0</v>
      </c>
      <c r="AS499" s="315">
        <f t="shared" si="160"/>
        <v>0</v>
      </c>
      <c r="AT499" s="315">
        <f t="shared" si="160"/>
        <v>0</v>
      </c>
      <c r="AU499" s="315">
        <f t="shared" si="160"/>
        <v>0</v>
      </c>
      <c r="AV499" s="315">
        <f t="shared" si="160"/>
        <v>0</v>
      </c>
      <c r="AW499" s="315">
        <f t="shared" si="159"/>
        <v>0</v>
      </c>
      <c r="AX499" s="315">
        <f t="shared" si="159"/>
        <v>0</v>
      </c>
      <c r="AY499" s="315">
        <f t="shared" si="159"/>
        <v>0</v>
      </c>
      <c r="AZ499" s="315">
        <f t="shared" si="159"/>
        <v>0</v>
      </c>
      <c r="BA499" s="315">
        <f t="shared" si="159"/>
        <v>0</v>
      </c>
      <c r="BB499" s="315">
        <f t="shared" si="159"/>
        <v>0</v>
      </c>
      <c r="BC499" s="316">
        <f t="shared" si="159"/>
        <v>0</v>
      </c>
      <c r="BE499" s="39" t="str">
        <f t="shared" si="152"/>
        <v/>
      </c>
      <c r="BF499" s="39" t="str">
        <f t="shared" si="153"/>
        <v/>
      </c>
      <c r="BG499" s="39" t="str">
        <f t="shared" si="154"/>
        <v/>
      </c>
      <c r="BH499" s="315"/>
      <c r="BI499" s="315"/>
      <c r="BJ499" s="315"/>
      <c r="BK499" s="315"/>
      <c r="BL499" s="315"/>
      <c r="BM499" s="315"/>
      <c r="BN499" s="315"/>
      <c r="BO499" s="315"/>
      <c r="BP499" s="315"/>
      <c r="BQ499" s="315"/>
      <c r="BR499" s="315"/>
      <c r="BS499" s="315"/>
      <c r="BT499" s="315"/>
      <c r="BU499" s="315"/>
      <c r="BV499" s="315"/>
      <c r="BW499" s="315"/>
      <c r="BX499" s="315"/>
      <c r="BY499" s="315"/>
      <c r="BZ499" s="315"/>
      <c r="CA499" s="315"/>
      <c r="CB499" s="315"/>
      <c r="CC499" s="315"/>
      <c r="CD499" s="7"/>
    </row>
    <row r="500" spans="1:82" x14ac:dyDescent="0.25">
      <c r="A500" s="14"/>
      <c r="B500" s="460"/>
      <c r="C500" s="461"/>
      <c r="D500" s="461"/>
      <c r="E500" s="462"/>
      <c r="F500" s="463"/>
      <c r="G500" s="14"/>
      <c r="H500" s="106" t="str">
        <f t="shared" si="145"/>
        <v/>
      </c>
      <c r="I500" s="14"/>
      <c r="J500" s="39" t="str">
        <f t="shared" si="146"/>
        <v/>
      </c>
      <c r="K500" s="14"/>
      <c r="M500" s="106" t="str">
        <f t="shared" si="147"/>
        <v/>
      </c>
      <c r="O500" s="127" t="str">
        <f t="shared" si="148"/>
        <v/>
      </c>
      <c r="AC500" s="305" t="str">
        <f t="shared" si="149"/>
        <v/>
      </c>
      <c r="AD500" s="307" t="str">
        <f t="shared" si="150"/>
        <v/>
      </c>
      <c r="AF500" s="314">
        <f t="shared" si="151"/>
        <v>0</v>
      </c>
      <c r="AG500" s="315">
        <f t="shared" si="160"/>
        <v>0</v>
      </c>
      <c r="AH500" s="315">
        <f t="shared" si="160"/>
        <v>0</v>
      </c>
      <c r="AI500" s="315">
        <f t="shared" si="160"/>
        <v>0</v>
      </c>
      <c r="AJ500" s="315">
        <f t="shared" si="160"/>
        <v>0</v>
      </c>
      <c r="AK500" s="315">
        <f t="shared" si="160"/>
        <v>0</v>
      </c>
      <c r="AL500" s="315">
        <f t="shared" si="160"/>
        <v>0</v>
      </c>
      <c r="AM500" s="315">
        <f t="shared" si="160"/>
        <v>0</v>
      </c>
      <c r="AN500" s="315">
        <f t="shared" si="160"/>
        <v>0</v>
      </c>
      <c r="AO500" s="315">
        <f t="shared" si="160"/>
        <v>0</v>
      </c>
      <c r="AP500" s="315">
        <f t="shared" si="160"/>
        <v>0</v>
      </c>
      <c r="AQ500" s="315">
        <f t="shared" si="160"/>
        <v>0</v>
      </c>
      <c r="AR500" s="315">
        <f t="shared" si="160"/>
        <v>0</v>
      </c>
      <c r="AS500" s="315">
        <f t="shared" si="160"/>
        <v>0</v>
      </c>
      <c r="AT500" s="315">
        <f t="shared" si="160"/>
        <v>0</v>
      </c>
      <c r="AU500" s="315">
        <f t="shared" si="160"/>
        <v>0</v>
      </c>
      <c r="AV500" s="315">
        <f t="shared" si="160"/>
        <v>0</v>
      </c>
      <c r="AW500" s="315">
        <f t="shared" si="159"/>
        <v>0</v>
      </c>
      <c r="AX500" s="315">
        <f t="shared" si="159"/>
        <v>0</v>
      </c>
      <c r="AY500" s="315">
        <f t="shared" si="159"/>
        <v>0</v>
      </c>
      <c r="AZ500" s="315">
        <f t="shared" si="159"/>
        <v>0</v>
      </c>
      <c r="BA500" s="315">
        <f t="shared" si="159"/>
        <v>0</v>
      </c>
      <c r="BB500" s="315">
        <f t="shared" si="159"/>
        <v>0</v>
      </c>
      <c r="BC500" s="316">
        <f t="shared" si="159"/>
        <v>0</v>
      </c>
      <c r="BE500" s="39" t="str">
        <f t="shared" si="152"/>
        <v/>
      </c>
      <c r="BF500" s="39" t="str">
        <f t="shared" si="153"/>
        <v/>
      </c>
      <c r="BG500" s="39" t="str">
        <f t="shared" si="154"/>
        <v/>
      </c>
      <c r="BH500" s="315"/>
      <c r="BI500" s="315"/>
      <c r="BJ500" s="315"/>
      <c r="BK500" s="315"/>
      <c r="BL500" s="315"/>
      <c r="BM500" s="315"/>
      <c r="BN500" s="315"/>
      <c r="BO500" s="315"/>
      <c r="BP500" s="315"/>
      <c r="BQ500" s="315"/>
      <c r="BR500" s="315"/>
      <c r="BS500" s="315"/>
      <c r="BT500" s="315"/>
      <c r="BU500" s="315"/>
      <c r="BV500" s="315"/>
      <c r="BW500" s="315"/>
      <c r="BX500" s="315"/>
      <c r="BY500" s="315"/>
      <c r="BZ500" s="315"/>
      <c r="CA500" s="315"/>
      <c r="CB500" s="315"/>
      <c r="CC500" s="315"/>
      <c r="CD500" s="7"/>
    </row>
    <row r="501" spans="1:82" x14ac:dyDescent="0.25">
      <c r="A501" s="14"/>
      <c r="B501" s="460"/>
      <c r="C501" s="461"/>
      <c r="D501" s="461"/>
      <c r="E501" s="462"/>
      <c r="F501" s="463"/>
      <c r="G501" s="14"/>
      <c r="H501" s="106" t="str">
        <f t="shared" si="145"/>
        <v/>
      </c>
      <c r="I501" s="14"/>
      <c r="J501" s="39" t="str">
        <f t="shared" si="146"/>
        <v/>
      </c>
      <c r="K501" s="14"/>
      <c r="M501" s="106" t="str">
        <f t="shared" si="147"/>
        <v/>
      </c>
      <c r="O501" s="127" t="str">
        <f t="shared" si="148"/>
        <v/>
      </c>
      <c r="AC501" s="305" t="str">
        <f t="shared" si="149"/>
        <v/>
      </c>
      <c r="AD501" s="307" t="str">
        <f t="shared" si="150"/>
        <v/>
      </c>
      <c r="AF501" s="314">
        <f t="shared" si="151"/>
        <v>0</v>
      </c>
      <c r="AG501" s="315">
        <f t="shared" si="160"/>
        <v>0</v>
      </c>
      <c r="AH501" s="315">
        <f t="shared" si="160"/>
        <v>0</v>
      </c>
      <c r="AI501" s="315">
        <f t="shared" si="160"/>
        <v>0</v>
      </c>
      <c r="AJ501" s="315">
        <f t="shared" si="160"/>
        <v>0</v>
      </c>
      <c r="AK501" s="315">
        <f t="shared" si="160"/>
        <v>0</v>
      </c>
      <c r="AL501" s="315">
        <f t="shared" si="160"/>
        <v>0</v>
      </c>
      <c r="AM501" s="315">
        <f t="shared" si="160"/>
        <v>0</v>
      </c>
      <c r="AN501" s="315">
        <f t="shared" si="160"/>
        <v>0</v>
      </c>
      <c r="AO501" s="315">
        <f t="shared" si="160"/>
        <v>0</v>
      </c>
      <c r="AP501" s="315">
        <f t="shared" si="160"/>
        <v>0</v>
      </c>
      <c r="AQ501" s="315">
        <f t="shared" si="160"/>
        <v>0</v>
      </c>
      <c r="AR501" s="315">
        <f t="shared" si="160"/>
        <v>0</v>
      </c>
      <c r="AS501" s="315">
        <f t="shared" si="160"/>
        <v>0</v>
      </c>
      <c r="AT501" s="315">
        <f t="shared" si="160"/>
        <v>0</v>
      </c>
      <c r="AU501" s="315">
        <f t="shared" si="160"/>
        <v>0</v>
      </c>
      <c r="AV501" s="315">
        <f t="shared" si="160"/>
        <v>0</v>
      </c>
      <c r="AW501" s="315">
        <f t="shared" si="159"/>
        <v>0</v>
      </c>
      <c r="AX501" s="315">
        <f t="shared" si="159"/>
        <v>0</v>
      </c>
      <c r="AY501" s="315">
        <f t="shared" si="159"/>
        <v>0</v>
      </c>
      <c r="AZ501" s="315">
        <f t="shared" si="159"/>
        <v>0</v>
      </c>
      <c r="BA501" s="315">
        <f t="shared" si="159"/>
        <v>0</v>
      </c>
      <c r="BB501" s="315">
        <f t="shared" si="159"/>
        <v>0</v>
      </c>
      <c r="BC501" s="316">
        <f t="shared" si="159"/>
        <v>0</v>
      </c>
      <c r="BE501" s="39" t="str">
        <f t="shared" si="152"/>
        <v/>
      </c>
      <c r="BF501" s="39" t="str">
        <f t="shared" si="153"/>
        <v/>
      </c>
      <c r="BG501" s="39" t="str">
        <f t="shared" si="154"/>
        <v/>
      </c>
      <c r="BH501" s="315"/>
      <c r="BI501" s="315"/>
      <c r="BJ501" s="315"/>
      <c r="BK501" s="315"/>
      <c r="BL501" s="315"/>
      <c r="BM501" s="315"/>
      <c r="BN501" s="315"/>
      <c r="BO501" s="315"/>
      <c r="BP501" s="315"/>
      <c r="BQ501" s="315"/>
      <c r="BR501" s="315"/>
      <c r="BS501" s="315"/>
      <c r="BT501" s="315"/>
      <c r="BU501" s="315"/>
      <c r="BV501" s="315"/>
      <c r="BW501" s="315"/>
      <c r="BX501" s="315"/>
      <c r="BY501" s="315"/>
      <c r="BZ501" s="315"/>
      <c r="CA501" s="315"/>
      <c r="CB501" s="315"/>
      <c r="CC501" s="315"/>
      <c r="CD501" s="7"/>
    </row>
    <row r="502" spans="1:82" x14ac:dyDescent="0.25">
      <c r="A502" s="14"/>
      <c r="B502" s="460"/>
      <c r="C502" s="461"/>
      <c r="D502" s="461"/>
      <c r="E502" s="462"/>
      <c r="F502" s="463"/>
      <c r="G502" s="14"/>
      <c r="H502" s="106" t="str">
        <f t="shared" si="145"/>
        <v/>
      </c>
      <c r="I502" s="14"/>
      <c r="J502" s="39" t="str">
        <f t="shared" si="146"/>
        <v/>
      </c>
      <c r="K502" s="14"/>
      <c r="M502" s="106" t="str">
        <f t="shared" si="147"/>
        <v/>
      </c>
      <c r="O502" s="127" t="str">
        <f t="shared" si="148"/>
        <v/>
      </c>
      <c r="AC502" s="305" t="str">
        <f t="shared" si="149"/>
        <v/>
      </c>
      <c r="AD502" s="307" t="str">
        <f t="shared" si="150"/>
        <v/>
      </c>
      <c r="AF502" s="314">
        <f t="shared" si="151"/>
        <v>0</v>
      </c>
      <c r="AG502" s="315">
        <f t="shared" si="160"/>
        <v>0</v>
      </c>
      <c r="AH502" s="315">
        <f t="shared" si="160"/>
        <v>0</v>
      </c>
      <c r="AI502" s="315">
        <f t="shared" si="160"/>
        <v>0</v>
      </c>
      <c r="AJ502" s="315">
        <f t="shared" si="160"/>
        <v>0</v>
      </c>
      <c r="AK502" s="315">
        <f t="shared" si="160"/>
        <v>0</v>
      </c>
      <c r="AL502" s="315">
        <f t="shared" si="160"/>
        <v>0</v>
      </c>
      <c r="AM502" s="315">
        <f t="shared" si="160"/>
        <v>0</v>
      </c>
      <c r="AN502" s="315">
        <f t="shared" si="160"/>
        <v>0</v>
      </c>
      <c r="AO502" s="315">
        <f t="shared" si="160"/>
        <v>0</v>
      </c>
      <c r="AP502" s="315">
        <f t="shared" si="160"/>
        <v>0</v>
      </c>
      <c r="AQ502" s="315">
        <f t="shared" si="160"/>
        <v>0</v>
      </c>
      <c r="AR502" s="315">
        <f t="shared" si="160"/>
        <v>0</v>
      </c>
      <c r="AS502" s="315">
        <f t="shared" si="160"/>
        <v>0</v>
      </c>
      <c r="AT502" s="315">
        <f t="shared" si="160"/>
        <v>0</v>
      </c>
      <c r="AU502" s="315">
        <f t="shared" si="160"/>
        <v>0</v>
      </c>
      <c r="AV502" s="315">
        <f t="shared" si="160"/>
        <v>0</v>
      </c>
      <c r="AW502" s="315">
        <f t="shared" si="159"/>
        <v>0</v>
      </c>
      <c r="AX502" s="315">
        <f t="shared" si="159"/>
        <v>0</v>
      </c>
      <c r="AY502" s="315">
        <f t="shared" si="159"/>
        <v>0</v>
      </c>
      <c r="AZ502" s="315">
        <f t="shared" si="159"/>
        <v>0</v>
      </c>
      <c r="BA502" s="315">
        <f t="shared" si="159"/>
        <v>0</v>
      </c>
      <c r="BB502" s="315">
        <f t="shared" si="159"/>
        <v>0</v>
      </c>
      <c r="BC502" s="316">
        <f t="shared" si="159"/>
        <v>0</v>
      </c>
      <c r="BE502" s="39" t="str">
        <f t="shared" si="152"/>
        <v/>
      </c>
      <c r="BF502" s="39" t="str">
        <f t="shared" si="153"/>
        <v/>
      </c>
      <c r="BG502" s="39" t="str">
        <f t="shared" si="154"/>
        <v/>
      </c>
      <c r="BH502" s="315"/>
      <c r="BI502" s="315"/>
      <c r="BJ502" s="315"/>
      <c r="BK502" s="315"/>
      <c r="BL502" s="315"/>
      <c r="BM502" s="315"/>
      <c r="BN502" s="315"/>
      <c r="BO502" s="315"/>
      <c r="BP502" s="315"/>
      <c r="BQ502" s="315"/>
      <c r="BR502" s="315"/>
      <c r="BS502" s="315"/>
      <c r="BT502" s="315"/>
      <c r="BU502" s="315"/>
      <c r="BV502" s="315"/>
      <c r="BW502" s="315"/>
      <c r="BX502" s="315"/>
      <c r="BY502" s="315"/>
      <c r="BZ502" s="315"/>
      <c r="CA502" s="315"/>
      <c r="CB502" s="315"/>
      <c r="CC502" s="315"/>
      <c r="CD502" s="7"/>
    </row>
    <row r="503" spans="1:82" x14ac:dyDescent="0.25">
      <c r="A503" s="14"/>
      <c r="B503" s="460"/>
      <c r="C503" s="461"/>
      <c r="D503" s="461"/>
      <c r="E503" s="462"/>
      <c r="F503" s="463"/>
      <c r="G503" s="14"/>
      <c r="H503" s="106" t="str">
        <f t="shared" si="145"/>
        <v/>
      </c>
      <c r="I503" s="14"/>
      <c r="J503" s="39" t="str">
        <f t="shared" si="146"/>
        <v/>
      </c>
      <c r="K503" s="14"/>
      <c r="M503" s="106" t="str">
        <f t="shared" si="147"/>
        <v/>
      </c>
      <c r="O503" s="127" t="str">
        <f t="shared" si="148"/>
        <v/>
      </c>
      <c r="AC503" s="305" t="str">
        <f t="shared" si="149"/>
        <v/>
      </c>
      <c r="AD503" s="307" t="str">
        <f t="shared" si="150"/>
        <v/>
      </c>
      <c r="AF503" s="314">
        <f t="shared" si="151"/>
        <v>0</v>
      </c>
      <c r="AG503" s="315">
        <f t="shared" si="160"/>
        <v>0</v>
      </c>
      <c r="AH503" s="315">
        <f t="shared" si="160"/>
        <v>0</v>
      </c>
      <c r="AI503" s="315">
        <f t="shared" si="160"/>
        <v>0</v>
      </c>
      <c r="AJ503" s="315">
        <f t="shared" si="160"/>
        <v>0</v>
      </c>
      <c r="AK503" s="315">
        <f t="shared" si="160"/>
        <v>0</v>
      </c>
      <c r="AL503" s="315">
        <f t="shared" si="160"/>
        <v>0</v>
      </c>
      <c r="AM503" s="315">
        <f t="shared" si="160"/>
        <v>0</v>
      </c>
      <c r="AN503" s="315">
        <f t="shared" si="160"/>
        <v>0</v>
      </c>
      <c r="AO503" s="315">
        <f t="shared" si="160"/>
        <v>0</v>
      </c>
      <c r="AP503" s="315">
        <f t="shared" si="160"/>
        <v>0</v>
      </c>
      <c r="AQ503" s="315">
        <f t="shared" si="160"/>
        <v>0</v>
      </c>
      <c r="AR503" s="315">
        <f t="shared" si="160"/>
        <v>0</v>
      </c>
      <c r="AS503" s="315">
        <f t="shared" si="160"/>
        <v>0</v>
      </c>
      <c r="AT503" s="315">
        <f t="shared" si="160"/>
        <v>0</v>
      </c>
      <c r="AU503" s="315">
        <f t="shared" si="160"/>
        <v>0</v>
      </c>
      <c r="AV503" s="315">
        <f t="shared" si="160"/>
        <v>0</v>
      </c>
      <c r="AW503" s="315">
        <f t="shared" si="159"/>
        <v>0</v>
      </c>
      <c r="AX503" s="315">
        <f t="shared" si="159"/>
        <v>0</v>
      </c>
      <c r="AY503" s="315">
        <f t="shared" si="159"/>
        <v>0</v>
      </c>
      <c r="AZ503" s="315">
        <f t="shared" si="159"/>
        <v>0</v>
      </c>
      <c r="BA503" s="315">
        <f t="shared" si="159"/>
        <v>0</v>
      </c>
      <c r="BB503" s="315">
        <f t="shared" si="159"/>
        <v>0</v>
      </c>
      <c r="BC503" s="316">
        <f t="shared" si="159"/>
        <v>0</v>
      </c>
      <c r="BE503" s="39" t="str">
        <f t="shared" si="152"/>
        <v/>
      </c>
      <c r="BF503" s="39" t="str">
        <f t="shared" si="153"/>
        <v/>
      </c>
      <c r="BG503" s="39" t="str">
        <f t="shared" si="154"/>
        <v/>
      </c>
      <c r="BH503" s="315"/>
      <c r="BI503" s="315"/>
      <c r="BJ503" s="315"/>
      <c r="BK503" s="315"/>
      <c r="BL503" s="315"/>
      <c r="BM503" s="315"/>
      <c r="BN503" s="315"/>
      <c r="BO503" s="315"/>
      <c r="BP503" s="315"/>
      <c r="BQ503" s="315"/>
      <c r="BR503" s="315"/>
      <c r="BS503" s="315"/>
      <c r="BT503" s="315"/>
      <c r="BU503" s="315"/>
      <c r="BV503" s="315"/>
      <c r="BW503" s="315"/>
      <c r="BX503" s="315"/>
      <c r="BY503" s="315"/>
      <c r="BZ503" s="315"/>
      <c r="CA503" s="315"/>
      <c r="CB503" s="315"/>
      <c r="CC503" s="315"/>
      <c r="CD503" s="7"/>
    </row>
    <row r="504" spans="1:82" x14ac:dyDescent="0.25">
      <c r="A504" s="14"/>
      <c r="B504" s="460"/>
      <c r="C504" s="461"/>
      <c r="D504" s="461"/>
      <c r="E504" s="462"/>
      <c r="F504" s="463"/>
      <c r="G504" s="14"/>
      <c r="H504" s="106" t="str">
        <f t="shared" si="145"/>
        <v/>
      </c>
      <c r="I504" s="14"/>
      <c r="J504" s="39" t="str">
        <f t="shared" si="146"/>
        <v/>
      </c>
      <c r="K504" s="14"/>
      <c r="M504" s="106" t="str">
        <f t="shared" si="147"/>
        <v/>
      </c>
      <c r="O504" s="127" t="str">
        <f t="shared" si="148"/>
        <v/>
      </c>
      <c r="AC504" s="305" t="str">
        <f t="shared" si="149"/>
        <v/>
      </c>
      <c r="AD504" s="307" t="str">
        <f t="shared" si="150"/>
        <v/>
      </c>
      <c r="AF504" s="314">
        <f t="shared" si="151"/>
        <v>0</v>
      </c>
      <c r="AG504" s="315">
        <f t="shared" si="160"/>
        <v>0</v>
      </c>
      <c r="AH504" s="315">
        <f t="shared" si="160"/>
        <v>0</v>
      </c>
      <c r="AI504" s="315">
        <f t="shared" si="160"/>
        <v>0</v>
      </c>
      <c r="AJ504" s="315">
        <f t="shared" si="160"/>
        <v>0</v>
      </c>
      <c r="AK504" s="315">
        <f t="shared" si="160"/>
        <v>0</v>
      </c>
      <c r="AL504" s="315">
        <f t="shared" si="160"/>
        <v>0</v>
      </c>
      <c r="AM504" s="315">
        <f t="shared" si="160"/>
        <v>0</v>
      </c>
      <c r="AN504" s="315">
        <f t="shared" si="160"/>
        <v>0</v>
      </c>
      <c r="AO504" s="315">
        <f t="shared" si="160"/>
        <v>0</v>
      </c>
      <c r="AP504" s="315">
        <f t="shared" si="160"/>
        <v>0</v>
      </c>
      <c r="AQ504" s="315">
        <f t="shared" si="160"/>
        <v>0</v>
      </c>
      <c r="AR504" s="315">
        <f t="shared" si="160"/>
        <v>0</v>
      </c>
      <c r="AS504" s="315">
        <f t="shared" si="160"/>
        <v>0</v>
      </c>
      <c r="AT504" s="315">
        <f t="shared" si="160"/>
        <v>0</v>
      </c>
      <c r="AU504" s="315">
        <f t="shared" si="160"/>
        <v>0</v>
      </c>
      <c r="AV504" s="315">
        <f t="shared" si="160"/>
        <v>0</v>
      </c>
      <c r="AW504" s="315">
        <f t="shared" si="159"/>
        <v>0</v>
      </c>
      <c r="AX504" s="315">
        <f t="shared" si="159"/>
        <v>0</v>
      </c>
      <c r="AY504" s="315">
        <f t="shared" si="159"/>
        <v>0</v>
      </c>
      <c r="AZ504" s="315">
        <f t="shared" si="159"/>
        <v>0</v>
      </c>
      <c r="BA504" s="315">
        <f t="shared" si="159"/>
        <v>0</v>
      </c>
      <c r="BB504" s="315">
        <f t="shared" si="159"/>
        <v>0</v>
      </c>
      <c r="BC504" s="316">
        <f t="shared" si="159"/>
        <v>0</v>
      </c>
      <c r="BE504" s="39" t="str">
        <f t="shared" si="152"/>
        <v/>
      </c>
      <c r="BF504" s="39" t="str">
        <f t="shared" si="153"/>
        <v/>
      </c>
      <c r="BG504" s="39" t="str">
        <f t="shared" si="154"/>
        <v/>
      </c>
      <c r="BH504" s="315"/>
      <c r="BI504" s="315"/>
      <c r="BJ504" s="315"/>
      <c r="BK504" s="315"/>
      <c r="BL504" s="315"/>
      <c r="BM504" s="315"/>
      <c r="BN504" s="315"/>
      <c r="BO504" s="315"/>
      <c r="BP504" s="315"/>
      <c r="BQ504" s="315"/>
      <c r="BR504" s="315"/>
      <c r="BS504" s="315"/>
      <c r="BT504" s="315"/>
      <c r="BU504" s="315"/>
      <c r="BV504" s="315"/>
      <c r="BW504" s="315"/>
      <c r="BX504" s="315"/>
      <c r="BY504" s="315"/>
      <c r="BZ504" s="315"/>
      <c r="CA504" s="315"/>
      <c r="CB504" s="315"/>
      <c r="CC504" s="315"/>
      <c r="CD504" s="7"/>
    </row>
    <row r="505" spans="1:82" x14ac:dyDescent="0.25">
      <c r="A505" s="14"/>
      <c r="B505" s="460"/>
      <c r="C505" s="461"/>
      <c r="D505" s="461"/>
      <c r="E505" s="462"/>
      <c r="F505" s="463"/>
      <c r="G505" s="14"/>
      <c r="H505" s="106" t="str">
        <f t="shared" si="145"/>
        <v/>
      </c>
      <c r="I505" s="14"/>
      <c r="J505" s="39" t="str">
        <f t="shared" si="146"/>
        <v/>
      </c>
      <c r="K505" s="14"/>
      <c r="M505" s="106" t="str">
        <f t="shared" si="147"/>
        <v/>
      </c>
      <c r="O505" s="127" t="str">
        <f t="shared" si="148"/>
        <v/>
      </c>
      <c r="AC505" s="305" t="str">
        <f t="shared" si="149"/>
        <v/>
      </c>
      <c r="AD505" s="307" t="str">
        <f t="shared" si="150"/>
        <v/>
      </c>
      <c r="AF505" s="314">
        <f t="shared" si="151"/>
        <v>0</v>
      </c>
      <c r="AG505" s="315">
        <f t="shared" si="160"/>
        <v>0</v>
      </c>
      <c r="AH505" s="315">
        <f t="shared" si="160"/>
        <v>0</v>
      </c>
      <c r="AI505" s="315">
        <f t="shared" si="160"/>
        <v>0</v>
      </c>
      <c r="AJ505" s="315">
        <f t="shared" si="160"/>
        <v>0</v>
      </c>
      <c r="AK505" s="315">
        <f t="shared" si="160"/>
        <v>0</v>
      </c>
      <c r="AL505" s="315">
        <f t="shared" si="160"/>
        <v>0</v>
      </c>
      <c r="AM505" s="315">
        <f t="shared" si="160"/>
        <v>0</v>
      </c>
      <c r="AN505" s="315">
        <f t="shared" si="160"/>
        <v>0</v>
      </c>
      <c r="AO505" s="315">
        <f t="shared" si="160"/>
        <v>0</v>
      </c>
      <c r="AP505" s="315">
        <f t="shared" si="160"/>
        <v>0</v>
      </c>
      <c r="AQ505" s="315">
        <f t="shared" si="160"/>
        <v>0</v>
      </c>
      <c r="AR505" s="315">
        <f t="shared" si="160"/>
        <v>0</v>
      </c>
      <c r="AS505" s="315">
        <f t="shared" si="160"/>
        <v>0</v>
      </c>
      <c r="AT505" s="315">
        <f t="shared" si="160"/>
        <v>0</v>
      </c>
      <c r="AU505" s="315">
        <f t="shared" si="160"/>
        <v>0</v>
      </c>
      <c r="AV505" s="315">
        <f t="shared" si="160"/>
        <v>0</v>
      </c>
      <c r="AW505" s="315">
        <f t="shared" si="159"/>
        <v>0</v>
      </c>
      <c r="AX505" s="315">
        <f t="shared" si="159"/>
        <v>0</v>
      </c>
      <c r="AY505" s="315">
        <f t="shared" si="159"/>
        <v>0</v>
      </c>
      <c r="AZ505" s="315">
        <f t="shared" si="159"/>
        <v>0</v>
      </c>
      <c r="BA505" s="315">
        <f t="shared" si="159"/>
        <v>0</v>
      </c>
      <c r="BB505" s="315">
        <f t="shared" si="159"/>
        <v>0</v>
      </c>
      <c r="BC505" s="316">
        <f t="shared" si="159"/>
        <v>0</v>
      </c>
      <c r="BE505" s="39" t="str">
        <f t="shared" si="152"/>
        <v/>
      </c>
      <c r="BF505" s="39" t="str">
        <f t="shared" si="153"/>
        <v/>
      </c>
      <c r="BG505" s="39" t="str">
        <f t="shared" si="154"/>
        <v/>
      </c>
      <c r="BH505" s="315"/>
      <c r="BI505" s="315"/>
      <c r="BJ505" s="315"/>
      <c r="BK505" s="315"/>
      <c r="BL505" s="315"/>
      <c r="BM505" s="315"/>
      <c r="BN505" s="315"/>
      <c r="BO505" s="315"/>
      <c r="BP505" s="315"/>
      <c r="BQ505" s="315"/>
      <c r="BR505" s="315"/>
      <c r="BS505" s="315"/>
      <c r="BT505" s="315"/>
      <c r="BU505" s="315"/>
      <c r="BV505" s="315"/>
      <c r="BW505" s="315"/>
      <c r="BX505" s="315"/>
      <c r="BY505" s="315"/>
      <c r="BZ505" s="315"/>
      <c r="CA505" s="315"/>
      <c r="CB505" s="315"/>
      <c r="CC505" s="315"/>
      <c r="CD505" s="7"/>
    </row>
    <row r="506" spans="1:82" x14ac:dyDescent="0.25">
      <c r="A506" s="14"/>
      <c r="B506" s="460"/>
      <c r="C506" s="461"/>
      <c r="D506" s="461"/>
      <c r="E506" s="462"/>
      <c r="F506" s="463"/>
      <c r="G506" s="14"/>
      <c r="H506" s="106" t="str">
        <f t="shared" si="145"/>
        <v/>
      </c>
      <c r="I506" s="14"/>
      <c r="J506" s="39" t="str">
        <f t="shared" si="146"/>
        <v/>
      </c>
      <c r="K506" s="14"/>
      <c r="M506" s="106" t="str">
        <f t="shared" si="147"/>
        <v/>
      </c>
      <c r="O506" s="127" t="str">
        <f t="shared" si="148"/>
        <v/>
      </c>
      <c r="AC506" s="305" t="str">
        <f t="shared" si="149"/>
        <v/>
      </c>
      <c r="AD506" s="307" t="str">
        <f t="shared" si="150"/>
        <v/>
      </c>
      <c r="AF506" s="314">
        <f t="shared" si="151"/>
        <v>0</v>
      </c>
      <c r="AG506" s="315">
        <f t="shared" si="160"/>
        <v>0</v>
      </c>
      <c r="AH506" s="315">
        <f t="shared" si="160"/>
        <v>0</v>
      </c>
      <c r="AI506" s="315">
        <f t="shared" si="160"/>
        <v>0</v>
      </c>
      <c r="AJ506" s="315">
        <f t="shared" si="160"/>
        <v>0</v>
      </c>
      <c r="AK506" s="315">
        <f t="shared" si="160"/>
        <v>0</v>
      </c>
      <c r="AL506" s="315">
        <f t="shared" si="160"/>
        <v>0</v>
      </c>
      <c r="AM506" s="315">
        <f t="shared" si="160"/>
        <v>0</v>
      </c>
      <c r="AN506" s="315">
        <f t="shared" si="160"/>
        <v>0</v>
      </c>
      <c r="AO506" s="315">
        <f t="shared" si="160"/>
        <v>0</v>
      </c>
      <c r="AP506" s="315">
        <f t="shared" si="160"/>
        <v>0</v>
      </c>
      <c r="AQ506" s="315">
        <f t="shared" si="160"/>
        <v>0</v>
      </c>
      <c r="AR506" s="315">
        <f t="shared" si="160"/>
        <v>0</v>
      </c>
      <c r="AS506" s="315">
        <f t="shared" si="160"/>
        <v>0</v>
      </c>
      <c r="AT506" s="315">
        <f t="shared" si="160"/>
        <v>0</v>
      </c>
      <c r="AU506" s="315">
        <f t="shared" si="160"/>
        <v>0</v>
      </c>
      <c r="AV506" s="315">
        <f t="shared" si="160"/>
        <v>0</v>
      </c>
      <c r="AW506" s="315">
        <f t="shared" si="159"/>
        <v>0</v>
      </c>
      <c r="AX506" s="315">
        <f t="shared" si="159"/>
        <v>0</v>
      </c>
      <c r="AY506" s="315">
        <f t="shared" si="159"/>
        <v>0</v>
      </c>
      <c r="AZ506" s="315">
        <f t="shared" si="159"/>
        <v>0</v>
      </c>
      <c r="BA506" s="315">
        <f t="shared" si="159"/>
        <v>0</v>
      </c>
      <c r="BB506" s="315">
        <f t="shared" si="159"/>
        <v>0</v>
      </c>
      <c r="BC506" s="316">
        <f t="shared" si="159"/>
        <v>0</v>
      </c>
      <c r="BE506" s="39" t="str">
        <f t="shared" si="152"/>
        <v/>
      </c>
      <c r="BF506" s="39" t="str">
        <f t="shared" si="153"/>
        <v/>
      </c>
      <c r="BG506" s="39" t="str">
        <f t="shared" si="154"/>
        <v/>
      </c>
      <c r="BH506" s="315"/>
      <c r="BI506" s="315"/>
      <c r="BJ506" s="315"/>
      <c r="BK506" s="315"/>
      <c r="BL506" s="315"/>
      <c r="BM506" s="315"/>
      <c r="BN506" s="315"/>
      <c r="BO506" s="315"/>
      <c r="BP506" s="315"/>
      <c r="BQ506" s="315"/>
      <c r="BR506" s="315"/>
      <c r="BS506" s="315"/>
      <c r="BT506" s="315"/>
      <c r="BU506" s="315"/>
      <c r="BV506" s="315"/>
      <c r="BW506" s="315"/>
      <c r="BX506" s="315"/>
      <c r="BY506" s="315"/>
      <c r="BZ506" s="315"/>
      <c r="CA506" s="315"/>
      <c r="CB506" s="315"/>
      <c r="CC506" s="315"/>
      <c r="CD506" s="7"/>
    </row>
    <row r="507" spans="1:82" x14ac:dyDescent="0.25">
      <c r="A507" s="14"/>
      <c r="B507" s="460"/>
      <c r="C507" s="461"/>
      <c r="D507" s="461"/>
      <c r="E507" s="462"/>
      <c r="F507" s="463"/>
      <c r="G507" s="14"/>
      <c r="H507" s="106" t="str">
        <f t="shared" si="145"/>
        <v/>
      </c>
      <c r="I507" s="14"/>
      <c r="J507" s="39" t="str">
        <f t="shared" si="146"/>
        <v/>
      </c>
      <c r="K507" s="14"/>
      <c r="M507" s="106" t="str">
        <f t="shared" si="147"/>
        <v/>
      </c>
      <c r="O507" s="127" t="str">
        <f t="shared" si="148"/>
        <v/>
      </c>
      <c r="AC507" s="305" t="str">
        <f t="shared" si="149"/>
        <v/>
      </c>
      <c r="AD507" s="307" t="str">
        <f t="shared" si="150"/>
        <v/>
      </c>
      <c r="AF507" s="314">
        <f t="shared" si="151"/>
        <v>0</v>
      </c>
      <c r="AG507" s="315">
        <f t="shared" si="160"/>
        <v>0</v>
      </c>
      <c r="AH507" s="315">
        <f t="shared" si="160"/>
        <v>0</v>
      </c>
      <c r="AI507" s="315">
        <f t="shared" si="160"/>
        <v>0</v>
      </c>
      <c r="AJ507" s="315">
        <f t="shared" si="160"/>
        <v>0</v>
      </c>
      <c r="AK507" s="315">
        <f t="shared" si="160"/>
        <v>0</v>
      </c>
      <c r="AL507" s="315">
        <f t="shared" si="160"/>
        <v>0</v>
      </c>
      <c r="AM507" s="315">
        <f t="shared" si="160"/>
        <v>0</v>
      </c>
      <c r="AN507" s="315">
        <f t="shared" si="160"/>
        <v>0</v>
      </c>
      <c r="AO507" s="315">
        <f t="shared" si="160"/>
        <v>0</v>
      </c>
      <c r="AP507" s="315">
        <f t="shared" si="160"/>
        <v>0</v>
      </c>
      <c r="AQ507" s="315">
        <f t="shared" si="160"/>
        <v>0</v>
      </c>
      <c r="AR507" s="315">
        <f t="shared" si="160"/>
        <v>0</v>
      </c>
      <c r="AS507" s="315">
        <f t="shared" si="160"/>
        <v>0</v>
      </c>
      <c r="AT507" s="315">
        <f t="shared" si="160"/>
        <v>0</v>
      </c>
      <c r="AU507" s="315">
        <f t="shared" si="160"/>
        <v>0</v>
      </c>
      <c r="AV507" s="315">
        <f t="shared" si="160"/>
        <v>0</v>
      </c>
      <c r="AW507" s="315">
        <f t="shared" si="159"/>
        <v>0</v>
      </c>
      <c r="AX507" s="315">
        <f t="shared" si="159"/>
        <v>0</v>
      </c>
      <c r="AY507" s="315">
        <f t="shared" si="159"/>
        <v>0</v>
      </c>
      <c r="AZ507" s="315">
        <f t="shared" si="159"/>
        <v>0</v>
      </c>
      <c r="BA507" s="315">
        <f t="shared" si="159"/>
        <v>0</v>
      </c>
      <c r="BB507" s="315">
        <f t="shared" si="159"/>
        <v>0</v>
      </c>
      <c r="BC507" s="316">
        <f t="shared" si="159"/>
        <v>0</v>
      </c>
      <c r="BE507" s="39" t="str">
        <f t="shared" si="152"/>
        <v/>
      </c>
      <c r="BF507" s="39" t="str">
        <f t="shared" si="153"/>
        <v/>
      </c>
      <c r="BG507" s="39" t="str">
        <f t="shared" si="154"/>
        <v/>
      </c>
      <c r="BH507" s="315"/>
      <c r="BI507" s="315"/>
      <c r="BJ507" s="315"/>
      <c r="BK507" s="315"/>
      <c r="BL507" s="315"/>
      <c r="BM507" s="315"/>
      <c r="BN507" s="315"/>
      <c r="BO507" s="315"/>
      <c r="BP507" s="315"/>
      <c r="BQ507" s="315"/>
      <c r="BR507" s="315"/>
      <c r="BS507" s="315"/>
      <c r="BT507" s="315"/>
      <c r="BU507" s="315"/>
      <c r="BV507" s="315"/>
      <c r="BW507" s="315"/>
      <c r="BX507" s="315"/>
      <c r="BY507" s="315"/>
      <c r="BZ507" s="315"/>
      <c r="CA507" s="315"/>
      <c r="CB507" s="315"/>
      <c r="CC507" s="315"/>
      <c r="CD507" s="7"/>
    </row>
    <row r="508" spans="1:82" x14ac:dyDescent="0.25">
      <c r="A508" s="14"/>
      <c r="B508" s="460"/>
      <c r="C508" s="461"/>
      <c r="D508" s="461"/>
      <c r="E508" s="462"/>
      <c r="F508" s="463"/>
      <c r="G508" s="14"/>
      <c r="H508" s="106" t="str">
        <f t="shared" si="145"/>
        <v/>
      </c>
      <c r="I508" s="14"/>
      <c r="J508" s="39" t="str">
        <f t="shared" si="146"/>
        <v/>
      </c>
      <c r="K508" s="14"/>
      <c r="M508" s="106" t="str">
        <f t="shared" si="147"/>
        <v/>
      </c>
      <c r="O508" s="127" t="str">
        <f t="shared" si="148"/>
        <v/>
      </c>
      <c r="AC508" s="305" t="str">
        <f t="shared" si="149"/>
        <v/>
      </c>
      <c r="AD508" s="307" t="str">
        <f t="shared" si="150"/>
        <v/>
      </c>
      <c r="AF508" s="314">
        <f t="shared" si="151"/>
        <v>0</v>
      </c>
      <c r="AG508" s="315">
        <f t="shared" si="160"/>
        <v>0</v>
      </c>
      <c r="AH508" s="315">
        <f t="shared" si="160"/>
        <v>0</v>
      </c>
      <c r="AI508" s="315">
        <f t="shared" si="160"/>
        <v>0</v>
      </c>
      <c r="AJ508" s="315">
        <f t="shared" si="160"/>
        <v>0</v>
      </c>
      <c r="AK508" s="315">
        <f t="shared" si="160"/>
        <v>0</v>
      </c>
      <c r="AL508" s="315">
        <f t="shared" si="160"/>
        <v>0</v>
      </c>
      <c r="AM508" s="315">
        <f t="shared" si="160"/>
        <v>0</v>
      </c>
      <c r="AN508" s="315">
        <f t="shared" si="160"/>
        <v>0</v>
      </c>
      <c r="AO508" s="315">
        <f t="shared" si="160"/>
        <v>0</v>
      </c>
      <c r="AP508" s="315">
        <f t="shared" si="160"/>
        <v>0</v>
      </c>
      <c r="AQ508" s="315">
        <f t="shared" si="160"/>
        <v>0</v>
      </c>
      <c r="AR508" s="315">
        <f t="shared" si="160"/>
        <v>0</v>
      </c>
      <c r="AS508" s="315">
        <f t="shared" si="160"/>
        <v>0</v>
      </c>
      <c r="AT508" s="315">
        <f t="shared" si="160"/>
        <v>0</v>
      </c>
      <c r="AU508" s="315">
        <f t="shared" si="160"/>
        <v>0</v>
      </c>
      <c r="AV508" s="315">
        <f t="shared" si="160"/>
        <v>0</v>
      </c>
      <c r="AW508" s="315">
        <f t="shared" si="159"/>
        <v>0</v>
      </c>
      <c r="AX508" s="315">
        <f t="shared" si="159"/>
        <v>0</v>
      </c>
      <c r="AY508" s="315">
        <f t="shared" si="159"/>
        <v>0</v>
      </c>
      <c r="AZ508" s="315">
        <f t="shared" si="159"/>
        <v>0</v>
      </c>
      <c r="BA508" s="315">
        <f t="shared" si="159"/>
        <v>0</v>
      </c>
      <c r="BB508" s="315">
        <f t="shared" si="159"/>
        <v>0</v>
      </c>
      <c r="BC508" s="316">
        <f t="shared" si="159"/>
        <v>0</v>
      </c>
      <c r="BE508" s="39" t="str">
        <f t="shared" si="152"/>
        <v/>
      </c>
      <c r="BF508" s="39" t="str">
        <f t="shared" si="153"/>
        <v/>
      </c>
      <c r="BG508" s="39" t="str">
        <f t="shared" si="154"/>
        <v/>
      </c>
      <c r="BH508" s="315"/>
      <c r="BI508" s="315"/>
      <c r="BJ508" s="315"/>
      <c r="BK508" s="315"/>
      <c r="BL508" s="315"/>
      <c r="BM508" s="315"/>
      <c r="BN508" s="315"/>
      <c r="BO508" s="315"/>
      <c r="BP508" s="315"/>
      <c r="BQ508" s="315"/>
      <c r="BR508" s="315"/>
      <c r="BS508" s="315"/>
      <c r="BT508" s="315"/>
      <c r="BU508" s="315"/>
      <c r="BV508" s="315"/>
      <c r="BW508" s="315"/>
      <c r="BX508" s="315"/>
      <c r="BY508" s="315"/>
      <c r="BZ508" s="315"/>
      <c r="CA508" s="315"/>
      <c r="CB508" s="315"/>
      <c r="CC508" s="315"/>
      <c r="CD508" s="7"/>
    </row>
    <row r="509" spans="1:82" x14ac:dyDescent="0.25">
      <c r="A509" s="14"/>
      <c r="B509" s="460"/>
      <c r="C509" s="461"/>
      <c r="D509" s="461"/>
      <c r="E509" s="462"/>
      <c r="F509" s="463"/>
      <c r="G509" s="14"/>
      <c r="H509" s="106" t="str">
        <f t="shared" si="145"/>
        <v/>
      </c>
      <c r="I509" s="14"/>
      <c r="J509" s="39" t="str">
        <f t="shared" si="146"/>
        <v/>
      </c>
      <c r="K509" s="14"/>
      <c r="M509" s="106" t="str">
        <f t="shared" si="147"/>
        <v/>
      </c>
      <c r="O509" s="127" t="str">
        <f t="shared" si="148"/>
        <v/>
      </c>
      <c r="AC509" s="305" t="str">
        <f t="shared" si="149"/>
        <v/>
      </c>
      <c r="AD509" s="307" t="str">
        <f t="shared" si="150"/>
        <v/>
      </c>
      <c r="AF509" s="314">
        <f t="shared" si="151"/>
        <v>0</v>
      </c>
      <c r="AG509" s="315">
        <f t="shared" si="160"/>
        <v>0</v>
      </c>
      <c r="AH509" s="315">
        <f t="shared" si="160"/>
        <v>0</v>
      </c>
      <c r="AI509" s="315">
        <f t="shared" si="160"/>
        <v>0</v>
      </c>
      <c r="AJ509" s="315">
        <f t="shared" si="160"/>
        <v>0</v>
      </c>
      <c r="AK509" s="315">
        <f t="shared" si="160"/>
        <v>0</v>
      </c>
      <c r="AL509" s="315">
        <f t="shared" si="160"/>
        <v>0</v>
      </c>
      <c r="AM509" s="315">
        <f t="shared" si="160"/>
        <v>0</v>
      </c>
      <c r="AN509" s="315">
        <f t="shared" si="160"/>
        <v>0</v>
      </c>
      <c r="AO509" s="315">
        <f t="shared" si="160"/>
        <v>0</v>
      </c>
      <c r="AP509" s="315">
        <f t="shared" si="160"/>
        <v>0</v>
      </c>
      <c r="AQ509" s="315">
        <f t="shared" si="160"/>
        <v>0</v>
      </c>
      <c r="AR509" s="315">
        <f t="shared" si="160"/>
        <v>0</v>
      </c>
      <c r="AS509" s="315">
        <f t="shared" si="160"/>
        <v>0</v>
      </c>
      <c r="AT509" s="315">
        <f t="shared" si="160"/>
        <v>0</v>
      </c>
      <c r="AU509" s="315">
        <f t="shared" si="160"/>
        <v>0</v>
      </c>
      <c r="AV509" s="315">
        <f t="shared" si="160"/>
        <v>0</v>
      </c>
      <c r="AW509" s="315">
        <f t="shared" si="159"/>
        <v>0</v>
      </c>
      <c r="AX509" s="315">
        <f t="shared" si="159"/>
        <v>0</v>
      </c>
      <c r="AY509" s="315">
        <f t="shared" si="159"/>
        <v>0</v>
      </c>
      <c r="AZ509" s="315">
        <f t="shared" si="159"/>
        <v>0</v>
      </c>
      <c r="BA509" s="315">
        <f t="shared" si="159"/>
        <v>0</v>
      </c>
      <c r="BB509" s="315">
        <f t="shared" si="159"/>
        <v>0</v>
      </c>
      <c r="BC509" s="316">
        <f t="shared" si="159"/>
        <v>0</v>
      </c>
      <c r="BE509" s="39" t="str">
        <f t="shared" si="152"/>
        <v/>
      </c>
      <c r="BF509" s="39" t="str">
        <f t="shared" si="153"/>
        <v/>
      </c>
      <c r="BG509" s="39" t="str">
        <f t="shared" si="154"/>
        <v/>
      </c>
      <c r="BH509" s="315"/>
      <c r="BI509" s="315"/>
      <c r="BJ509" s="315"/>
      <c r="BK509" s="315"/>
      <c r="BL509" s="315"/>
      <c r="BM509" s="315"/>
      <c r="BN509" s="315"/>
      <c r="BO509" s="315"/>
      <c r="BP509" s="315"/>
      <c r="BQ509" s="315"/>
      <c r="BR509" s="315"/>
      <c r="BS509" s="315"/>
      <c r="BT509" s="315"/>
      <c r="BU509" s="315"/>
      <c r="BV509" s="315"/>
      <c r="BW509" s="315"/>
      <c r="BX509" s="315"/>
      <c r="BY509" s="315"/>
      <c r="BZ509" s="315"/>
      <c r="CA509" s="315"/>
      <c r="CB509" s="315"/>
      <c r="CC509" s="315"/>
      <c r="CD509" s="7"/>
    </row>
    <row r="510" spans="1:82" x14ac:dyDescent="0.25">
      <c r="A510" s="14"/>
      <c r="B510" s="460"/>
      <c r="C510" s="461"/>
      <c r="D510" s="461"/>
      <c r="E510" s="462"/>
      <c r="F510" s="463"/>
      <c r="G510" s="14"/>
      <c r="H510" s="106" t="str">
        <f t="shared" si="145"/>
        <v/>
      </c>
      <c r="I510" s="14"/>
      <c r="J510" s="39" t="str">
        <f t="shared" si="146"/>
        <v/>
      </c>
      <c r="K510" s="14"/>
      <c r="M510" s="106" t="str">
        <f t="shared" si="147"/>
        <v/>
      </c>
      <c r="O510" s="127" t="str">
        <f t="shared" si="148"/>
        <v/>
      </c>
      <c r="AC510" s="305" t="str">
        <f t="shared" si="149"/>
        <v/>
      </c>
      <c r="AD510" s="307" t="str">
        <f t="shared" si="150"/>
        <v/>
      </c>
      <c r="AF510" s="314">
        <f t="shared" si="151"/>
        <v>0</v>
      </c>
      <c r="AG510" s="315">
        <f t="shared" si="160"/>
        <v>0</v>
      </c>
      <c r="AH510" s="315">
        <f t="shared" si="160"/>
        <v>0</v>
      </c>
      <c r="AI510" s="315">
        <f t="shared" si="160"/>
        <v>0</v>
      </c>
      <c r="AJ510" s="315">
        <f t="shared" si="160"/>
        <v>0</v>
      </c>
      <c r="AK510" s="315">
        <f t="shared" si="160"/>
        <v>0</v>
      </c>
      <c r="AL510" s="315">
        <f t="shared" si="160"/>
        <v>0</v>
      </c>
      <c r="AM510" s="315">
        <f t="shared" si="160"/>
        <v>0</v>
      </c>
      <c r="AN510" s="315">
        <f t="shared" si="160"/>
        <v>0</v>
      </c>
      <c r="AO510" s="315">
        <f t="shared" si="160"/>
        <v>0</v>
      </c>
      <c r="AP510" s="315">
        <f t="shared" si="160"/>
        <v>0</v>
      </c>
      <c r="AQ510" s="315">
        <f t="shared" si="160"/>
        <v>0</v>
      </c>
      <c r="AR510" s="315">
        <f t="shared" si="160"/>
        <v>0</v>
      </c>
      <c r="AS510" s="315">
        <f t="shared" si="160"/>
        <v>0</v>
      </c>
      <c r="AT510" s="315">
        <f t="shared" si="160"/>
        <v>0</v>
      </c>
      <c r="AU510" s="315">
        <f t="shared" si="160"/>
        <v>0</v>
      </c>
      <c r="AV510" s="315">
        <f t="shared" si="160"/>
        <v>0</v>
      </c>
      <c r="AW510" s="315">
        <f t="shared" si="159"/>
        <v>0</v>
      </c>
      <c r="AX510" s="315">
        <f t="shared" si="159"/>
        <v>0</v>
      </c>
      <c r="AY510" s="315">
        <f t="shared" si="159"/>
        <v>0</v>
      </c>
      <c r="AZ510" s="315">
        <f t="shared" si="159"/>
        <v>0</v>
      </c>
      <c r="BA510" s="315">
        <f t="shared" si="159"/>
        <v>0</v>
      </c>
      <c r="BB510" s="315">
        <f t="shared" si="159"/>
        <v>0</v>
      </c>
      <c r="BC510" s="316">
        <f t="shared" si="159"/>
        <v>0</v>
      </c>
      <c r="BE510" s="39" t="str">
        <f t="shared" si="152"/>
        <v/>
      </c>
      <c r="BF510" s="39" t="str">
        <f t="shared" si="153"/>
        <v/>
      </c>
      <c r="BG510" s="39" t="str">
        <f t="shared" si="154"/>
        <v/>
      </c>
      <c r="BH510" s="315"/>
      <c r="BI510" s="315"/>
      <c r="BJ510" s="315"/>
      <c r="BK510" s="315"/>
      <c r="BL510" s="315"/>
      <c r="BM510" s="315"/>
      <c r="BN510" s="315"/>
      <c r="BO510" s="315"/>
      <c r="BP510" s="315"/>
      <c r="BQ510" s="315"/>
      <c r="BR510" s="315"/>
      <c r="BS510" s="315"/>
      <c r="BT510" s="315"/>
      <c r="BU510" s="315"/>
      <c r="BV510" s="315"/>
      <c r="BW510" s="315"/>
      <c r="BX510" s="315"/>
      <c r="BY510" s="315"/>
      <c r="BZ510" s="315"/>
      <c r="CA510" s="315"/>
      <c r="CB510" s="315"/>
      <c r="CC510" s="315"/>
      <c r="CD510" s="7"/>
    </row>
    <row r="511" spans="1:82" x14ac:dyDescent="0.25">
      <c r="A511" s="14"/>
      <c r="B511" s="460"/>
      <c r="C511" s="461"/>
      <c r="D511" s="461"/>
      <c r="E511" s="462"/>
      <c r="F511" s="463"/>
      <c r="G511" s="14"/>
      <c r="H511" s="106" t="str">
        <f t="shared" si="145"/>
        <v/>
      </c>
      <c r="I511" s="14"/>
      <c r="J511" s="39" t="str">
        <f t="shared" si="146"/>
        <v/>
      </c>
      <c r="K511" s="14"/>
      <c r="M511" s="106" t="str">
        <f t="shared" si="147"/>
        <v/>
      </c>
      <c r="O511" s="127" t="str">
        <f t="shared" si="148"/>
        <v/>
      </c>
      <c r="AC511" s="305" t="str">
        <f t="shared" si="149"/>
        <v/>
      </c>
      <c r="AD511" s="307" t="str">
        <f t="shared" si="150"/>
        <v/>
      </c>
      <c r="AF511" s="314">
        <f t="shared" si="151"/>
        <v>0</v>
      </c>
      <c r="AG511" s="315">
        <f t="shared" si="160"/>
        <v>0</v>
      </c>
      <c r="AH511" s="315">
        <f t="shared" si="160"/>
        <v>0</v>
      </c>
      <c r="AI511" s="315">
        <f t="shared" si="160"/>
        <v>0</v>
      </c>
      <c r="AJ511" s="315">
        <f t="shared" si="160"/>
        <v>0</v>
      </c>
      <c r="AK511" s="315">
        <f t="shared" si="160"/>
        <v>0</v>
      </c>
      <c r="AL511" s="315">
        <f t="shared" si="160"/>
        <v>0</v>
      </c>
      <c r="AM511" s="315">
        <f t="shared" si="160"/>
        <v>0</v>
      </c>
      <c r="AN511" s="315">
        <f t="shared" si="160"/>
        <v>0</v>
      </c>
      <c r="AO511" s="315">
        <f t="shared" si="160"/>
        <v>0</v>
      </c>
      <c r="AP511" s="315">
        <f t="shared" si="160"/>
        <v>0</v>
      </c>
      <c r="AQ511" s="315">
        <f t="shared" si="160"/>
        <v>0</v>
      </c>
      <c r="AR511" s="315">
        <f t="shared" si="160"/>
        <v>0</v>
      </c>
      <c r="AS511" s="315">
        <f t="shared" si="160"/>
        <v>0</v>
      </c>
      <c r="AT511" s="315">
        <f t="shared" si="160"/>
        <v>0</v>
      </c>
      <c r="AU511" s="315">
        <f t="shared" si="160"/>
        <v>0</v>
      </c>
      <c r="AV511" s="315">
        <f t="shared" si="160"/>
        <v>0</v>
      </c>
      <c r="AW511" s="315">
        <f t="shared" si="159"/>
        <v>0</v>
      </c>
      <c r="AX511" s="315">
        <f t="shared" si="159"/>
        <v>0</v>
      </c>
      <c r="AY511" s="315">
        <f t="shared" si="159"/>
        <v>0</v>
      </c>
      <c r="AZ511" s="315">
        <f t="shared" si="159"/>
        <v>0</v>
      </c>
      <c r="BA511" s="315">
        <f t="shared" si="159"/>
        <v>0</v>
      </c>
      <c r="BB511" s="315">
        <f t="shared" si="159"/>
        <v>0</v>
      </c>
      <c r="BC511" s="316">
        <f t="shared" si="159"/>
        <v>0</v>
      </c>
      <c r="BE511" s="39" t="str">
        <f t="shared" si="152"/>
        <v/>
      </c>
      <c r="BF511" s="39" t="str">
        <f t="shared" si="153"/>
        <v/>
      </c>
      <c r="BG511" s="39" t="str">
        <f t="shared" si="154"/>
        <v/>
      </c>
      <c r="BH511" s="315"/>
      <c r="BI511" s="315"/>
      <c r="BJ511" s="315"/>
      <c r="BK511" s="315"/>
      <c r="BL511" s="315"/>
      <c r="BM511" s="315"/>
      <c r="BN511" s="315"/>
      <c r="BO511" s="315"/>
      <c r="BP511" s="315"/>
      <c r="BQ511" s="315"/>
      <c r="BR511" s="315"/>
      <c r="BS511" s="315"/>
      <c r="BT511" s="315"/>
      <c r="BU511" s="315"/>
      <c r="BV511" s="315"/>
      <c r="BW511" s="315"/>
      <c r="BX511" s="315"/>
      <c r="BY511" s="315"/>
      <c r="BZ511" s="315"/>
      <c r="CA511" s="315"/>
      <c r="CB511" s="315"/>
      <c r="CC511" s="315"/>
      <c r="CD511" s="7"/>
    </row>
    <row r="512" spans="1:82" x14ac:dyDescent="0.25">
      <c r="A512" s="14"/>
      <c r="B512" s="460"/>
      <c r="C512" s="461"/>
      <c r="D512" s="461"/>
      <c r="E512" s="462"/>
      <c r="F512" s="463"/>
      <c r="G512" s="14"/>
      <c r="H512" s="106" t="str">
        <f t="shared" si="145"/>
        <v/>
      </c>
      <c r="I512" s="14"/>
      <c r="J512" s="39" t="str">
        <f t="shared" si="146"/>
        <v/>
      </c>
      <c r="K512" s="14"/>
      <c r="M512" s="106" t="str">
        <f t="shared" si="147"/>
        <v/>
      </c>
      <c r="O512" s="127" t="str">
        <f t="shared" si="148"/>
        <v/>
      </c>
      <c r="AC512" s="305" t="str">
        <f t="shared" si="149"/>
        <v/>
      </c>
      <c r="AD512" s="307" t="str">
        <f t="shared" si="150"/>
        <v/>
      </c>
      <c r="AF512" s="314">
        <f t="shared" si="151"/>
        <v>0</v>
      </c>
      <c r="AG512" s="315">
        <f t="shared" si="160"/>
        <v>0</v>
      </c>
      <c r="AH512" s="315">
        <f t="shared" si="160"/>
        <v>0</v>
      </c>
      <c r="AI512" s="315">
        <f t="shared" si="160"/>
        <v>0</v>
      </c>
      <c r="AJ512" s="315">
        <f t="shared" si="160"/>
        <v>0</v>
      </c>
      <c r="AK512" s="315">
        <f t="shared" si="160"/>
        <v>0</v>
      </c>
      <c r="AL512" s="315">
        <f t="shared" si="160"/>
        <v>0</v>
      </c>
      <c r="AM512" s="315">
        <f t="shared" si="160"/>
        <v>0</v>
      </c>
      <c r="AN512" s="315">
        <f t="shared" si="160"/>
        <v>0</v>
      </c>
      <c r="AO512" s="315">
        <f t="shared" si="160"/>
        <v>0</v>
      </c>
      <c r="AP512" s="315">
        <f t="shared" si="160"/>
        <v>0</v>
      </c>
      <c r="AQ512" s="315">
        <f t="shared" si="160"/>
        <v>0</v>
      </c>
      <c r="AR512" s="315">
        <f t="shared" si="160"/>
        <v>0</v>
      </c>
      <c r="AS512" s="315">
        <f t="shared" si="160"/>
        <v>0</v>
      </c>
      <c r="AT512" s="315">
        <f t="shared" si="160"/>
        <v>0</v>
      </c>
      <c r="AU512" s="315">
        <f t="shared" si="160"/>
        <v>0</v>
      </c>
      <c r="AV512" s="315">
        <f t="shared" si="160"/>
        <v>0</v>
      </c>
      <c r="AW512" s="315">
        <f t="shared" si="159"/>
        <v>0</v>
      </c>
      <c r="AX512" s="315">
        <f t="shared" si="159"/>
        <v>0</v>
      </c>
      <c r="AY512" s="315">
        <f t="shared" si="159"/>
        <v>0</v>
      </c>
      <c r="AZ512" s="315">
        <f t="shared" si="159"/>
        <v>0</v>
      </c>
      <c r="BA512" s="315">
        <f t="shared" si="159"/>
        <v>0</v>
      </c>
      <c r="BB512" s="315">
        <f t="shared" si="159"/>
        <v>0</v>
      </c>
      <c r="BC512" s="316">
        <f t="shared" si="159"/>
        <v>0</v>
      </c>
      <c r="BE512" s="39" t="str">
        <f t="shared" si="152"/>
        <v/>
      </c>
      <c r="BF512" s="39" t="str">
        <f t="shared" si="153"/>
        <v/>
      </c>
      <c r="BG512" s="39" t="str">
        <f t="shared" si="154"/>
        <v/>
      </c>
      <c r="BH512" s="315"/>
      <c r="BI512" s="315"/>
      <c r="BJ512" s="315"/>
      <c r="BK512" s="315"/>
      <c r="BL512" s="315"/>
      <c r="BM512" s="315"/>
      <c r="BN512" s="315"/>
      <c r="BO512" s="315"/>
      <c r="BP512" s="315"/>
      <c r="BQ512" s="315"/>
      <c r="BR512" s="315"/>
      <c r="BS512" s="315"/>
      <c r="BT512" s="315"/>
      <c r="BU512" s="315"/>
      <c r="BV512" s="315"/>
      <c r="BW512" s="315"/>
      <c r="BX512" s="315"/>
      <c r="BY512" s="315"/>
      <c r="BZ512" s="315"/>
      <c r="CA512" s="315"/>
      <c r="CB512" s="315"/>
      <c r="CC512" s="315"/>
      <c r="CD512" s="7"/>
    </row>
    <row r="513" spans="1:82" x14ac:dyDescent="0.25">
      <c r="A513" s="14"/>
      <c r="B513" s="460"/>
      <c r="C513" s="461"/>
      <c r="D513" s="461"/>
      <c r="E513" s="462"/>
      <c r="F513" s="463"/>
      <c r="G513" s="14"/>
      <c r="H513" s="106" t="str">
        <f t="shared" si="145"/>
        <v/>
      </c>
      <c r="I513" s="14"/>
      <c r="J513" s="39" t="str">
        <f t="shared" si="146"/>
        <v/>
      </c>
      <c r="K513" s="14"/>
      <c r="M513" s="106" t="str">
        <f t="shared" si="147"/>
        <v/>
      </c>
      <c r="O513" s="127" t="str">
        <f t="shared" si="148"/>
        <v/>
      </c>
      <c r="AC513" s="305" t="str">
        <f t="shared" si="149"/>
        <v/>
      </c>
      <c r="AD513" s="307" t="str">
        <f t="shared" si="150"/>
        <v/>
      </c>
      <c r="AF513" s="314">
        <f t="shared" si="151"/>
        <v>0</v>
      </c>
      <c r="AG513" s="315">
        <f t="shared" si="160"/>
        <v>0</v>
      </c>
      <c r="AH513" s="315">
        <f t="shared" si="160"/>
        <v>0</v>
      </c>
      <c r="AI513" s="315">
        <f t="shared" si="160"/>
        <v>0</v>
      </c>
      <c r="AJ513" s="315">
        <f t="shared" si="160"/>
        <v>0</v>
      </c>
      <c r="AK513" s="315">
        <f t="shared" si="160"/>
        <v>0</v>
      </c>
      <c r="AL513" s="315">
        <f t="shared" si="160"/>
        <v>0</v>
      </c>
      <c r="AM513" s="315">
        <f t="shared" si="160"/>
        <v>0</v>
      </c>
      <c r="AN513" s="315">
        <f t="shared" si="160"/>
        <v>0</v>
      </c>
      <c r="AO513" s="315">
        <f t="shared" si="160"/>
        <v>0</v>
      </c>
      <c r="AP513" s="315">
        <f t="shared" si="160"/>
        <v>0</v>
      </c>
      <c r="AQ513" s="315">
        <f t="shared" si="160"/>
        <v>0</v>
      </c>
      <c r="AR513" s="315">
        <f t="shared" si="160"/>
        <v>0</v>
      </c>
      <c r="AS513" s="315">
        <f t="shared" si="160"/>
        <v>0</v>
      </c>
      <c r="AT513" s="315">
        <f t="shared" si="160"/>
        <v>0</v>
      </c>
      <c r="AU513" s="315">
        <f t="shared" si="160"/>
        <v>0</v>
      </c>
      <c r="AV513" s="315">
        <f t="shared" si="160"/>
        <v>0</v>
      </c>
      <c r="AW513" s="315">
        <f t="shared" si="159"/>
        <v>0</v>
      </c>
      <c r="AX513" s="315">
        <f t="shared" si="159"/>
        <v>0</v>
      </c>
      <c r="AY513" s="315">
        <f t="shared" si="159"/>
        <v>0</v>
      </c>
      <c r="AZ513" s="315">
        <f t="shared" si="159"/>
        <v>0</v>
      </c>
      <c r="BA513" s="315">
        <f t="shared" si="159"/>
        <v>0</v>
      </c>
      <c r="BB513" s="315">
        <f t="shared" si="159"/>
        <v>0</v>
      </c>
      <c r="BC513" s="316">
        <f t="shared" si="159"/>
        <v>0</v>
      </c>
      <c r="BE513" s="39" t="str">
        <f t="shared" si="152"/>
        <v/>
      </c>
      <c r="BF513" s="39" t="str">
        <f t="shared" si="153"/>
        <v/>
      </c>
      <c r="BG513" s="39" t="str">
        <f t="shared" si="154"/>
        <v/>
      </c>
      <c r="BH513" s="315"/>
      <c r="BI513" s="315"/>
      <c r="BJ513" s="315"/>
      <c r="BK513" s="315"/>
      <c r="BL513" s="315"/>
      <c r="BM513" s="315"/>
      <c r="BN513" s="315"/>
      <c r="BO513" s="315"/>
      <c r="BP513" s="315"/>
      <c r="BQ513" s="315"/>
      <c r="BR513" s="315"/>
      <c r="BS513" s="315"/>
      <c r="BT513" s="315"/>
      <c r="BU513" s="315"/>
      <c r="BV513" s="315"/>
      <c r="BW513" s="315"/>
      <c r="BX513" s="315"/>
      <c r="BY513" s="315"/>
      <c r="BZ513" s="315"/>
      <c r="CA513" s="315"/>
      <c r="CB513" s="315"/>
      <c r="CC513" s="315"/>
      <c r="CD513" s="7"/>
    </row>
    <row r="514" spans="1:82" x14ac:dyDescent="0.25">
      <c r="A514" s="14"/>
      <c r="B514" s="460"/>
      <c r="C514" s="461"/>
      <c r="D514" s="461"/>
      <c r="E514" s="462"/>
      <c r="F514" s="463"/>
      <c r="G514" s="14"/>
      <c r="H514" s="106" t="str">
        <f t="shared" si="145"/>
        <v/>
      </c>
      <c r="I514" s="14"/>
      <c r="J514" s="39" t="str">
        <f t="shared" si="146"/>
        <v/>
      </c>
      <c r="K514" s="14"/>
      <c r="M514" s="106" t="str">
        <f t="shared" si="147"/>
        <v/>
      </c>
      <c r="O514" s="127" t="str">
        <f t="shared" si="148"/>
        <v/>
      </c>
      <c r="AC514" s="305" t="str">
        <f t="shared" si="149"/>
        <v/>
      </c>
      <c r="AD514" s="307" t="str">
        <f t="shared" si="150"/>
        <v/>
      </c>
      <c r="AF514" s="314">
        <f t="shared" si="151"/>
        <v>0</v>
      </c>
      <c r="AG514" s="315">
        <f t="shared" si="160"/>
        <v>0</v>
      </c>
      <c r="AH514" s="315">
        <f t="shared" si="160"/>
        <v>0</v>
      </c>
      <c r="AI514" s="315">
        <f t="shared" si="160"/>
        <v>0</v>
      </c>
      <c r="AJ514" s="315">
        <f t="shared" si="160"/>
        <v>0</v>
      </c>
      <c r="AK514" s="315">
        <f t="shared" si="160"/>
        <v>0</v>
      </c>
      <c r="AL514" s="315">
        <f t="shared" si="160"/>
        <v>0</v>
      </c>
      <c r="AM514" s="315">
        <f t="shared" si="160"/>
        <v>0</v>
      </c>
      <c r="AN514" s="315">
        <f t="shared" si="160"/>
        <v>0</v>
      </c>
      <c r="AO514" s="315">
        <f t="shared" si="160"/>
        <v>0</v>
      </c>
      <c r="AP514" s="315">
        <f t="shared" si="160"/>
        <v>0</v>
      </c>
      <c r="AQ514" s="315">
        <f t="shared" si="160"/>
        <v>0</v>
      </c>
      <c r="AR514" s="315">
        <f t="shared" si="160"/>
        <v>0</v>
      </c>
      <c r="AS514" s="315">
        <f t="shared" si="160"/>
        <v>0</v>
      </c>
      <c r="AT514" s="315">
        <f t="shared" si="160"/>
        <v>0</v>
      </c>
      <c r="AU514" s="315">
        <f t="shared" si="160"/>
        <v>0</v>
      </c>
      <c r="AV514" s="315">
        <f t="shared" ref="AV514:BC529" si="161">IF(AND(AV$9&gt;=$AC514, AV$10&lt;=$AD514), IF($F514=$M$3, $AD$5, IF($J514="", $AD$4, $J514)), 0)</f>
        <v>0</v>
      </c>
      <c r="AW514" s="315">
        <f t="shared" si="161"/>
        <v>0</v>
      </c>
      <c r="AX514" s="315">
        <f t="shared" si="161"/>
        <v>0</v>
      </c>
      <c r="AY514" s="315">
        <f t="shared" si="161"/>
        <v>0</v>
      </c>
      <c r="AZ514" s="315">
        <f t="shared" si="161"/>
        <v>0</v>
      </c>
      <c r="BA514" s="315">
        <f t="shared" si="161"/>
        <v>0</v>
      </c>
      <c r="BB514" s="315">
        <f t="shared" si="161"/>
        <v>0</v>
      </c>
      <c r="BC514" s="316">
        <f t="shared" si="161"/>
        <v>0</v>
      </c>
      <c r="BE514" s="39" t="str">
        <f t="shared" si="152"/>
        <v/>
      </c>
      <c r="BF514" s="39" t="str">
        <f t="shared" si="153"/>
        <v/>
      </c>
      <c r="BG514" s="39" t="str">
        <f t="shared" si="154"/>
        <v/>
      </c>
      <c r="BH514" s="315"/>
      <c r="BI514" s="315"/>
      <c r="BJ514" s="315"/>
      <c r="BK514" s="315"/>
      <c r="BL514" s="315"/>
      <c r="BM514" s="315"/>
      <c r="BN514" s="315"/>
      <c r="BO514" s="315"/>
      <c r="BP514" s="315"/>
      <c r="BQ514" s="315"/>
      <c r="BR514" s="315"/>
      <c r="BS514" s="315"/>
      <c r="BT514" s="315"/>
      <c r="BU514" s="315"/>
      <c r="BV514" s="315"/>
      <c r="BW514" s="315"/>
      <c r="BX514" s="315"/>
      <c r="BY514" s="315"/>
      <c r="BZ514" s="315"/>
      <c r="CA514" s="315"/>
      <c r="CB514" s="315"/>
      <c r="CC514" s="315"/>
      <c r="CD514" s="7"/>
    </row>
    <row r="515" spans="1:82" x14ac:dyDescent="0.25">
      <c r="A515" s="14"/>
      <c r="B515" s="460"/>
      <c r="C515" s="461"/>
      <c r="D515" s="461"/>
      <c r="E515" s="462"/>
      <c r="F515" s="463"/>
      <c r="G515" s="14"/>
      <c r="H515" s="106" t="str">
        <f t="shared" si="145"/>
        <v/>
      </c>
      <c r="I515" s="14"/>
      <c r="J515" s="39" t="str">
        <f t="shared" si="146"/>
        <v/>
      </c>
      <c r="K515" s="14"/>
      <c r="M515" s="106" t="str">
        <f t="shared" si="147"/>
        <v/>
      </c>
      <c r="O515" s="127" t="str">
        <f t="shared" si="148"/>
        <v/>
      </c>
      <c r="AC515" s="305" t="str">
        <f t="shared" si="149"/>
        <v/>
      </c>
      <c r="AD515" s="307" t="str">
        <f t="shared" si="150"/>
        <v/>
      </c>
      <c r="AF515" s="314">
        <f t="shared" si="151"/>
        <v>0</v>
      </c>
      <c r="AG515" s="315">
        <f t="shared" ref="AG515:AV530" si="162">IF(AND(AG$9&gt;=$AC515, AG$10&lt;=$AD515), IF($F515=$M$3, $AD$5, IF($J515="", $AD$4, $J515)), 0)</f>
        <v>0</v>
      </c>
      <c r="AH515" s="315">
        <f t="shared" si="162"/>
        <v>0</v>
      </c>
      <c r="AI515" s="315">
        <f t="shared" si="162"/>
        <v>0</v>
      </c>
      <c r="AJ515" s="315">
        <f t="shared" si="162"/>
        <v>0</v>
      </c>
      <c r="AK515" s="315">
        <f t="shared" si="162"/>
        <v>0</v>
      </c>
      <c r="AL515" s="315">
        <f t="shared" si="162"/>
        <v>0</v>
      </c>
      <c r="AM515" s="315">
        <f t="shared" si="162"/>
        <v>0</v>
      </c>
      <c r="AN515" s="315">
        <f t="shared" si="162"/>
        <v>0</v>
      </c>
      <c r="AO515" s="315">
        <f t="shared" si="162"/>
        <v>0</v>
      </c>
      <c r="AP515" s="315">
        <f t="shared" si="162"/>
        <v>0</v>
      </c>
      <c r="AQ515" s="315">
        <f t="shared" si="162"/>
        <v>0</v>
      </c>
      <c r="AR515" s="315">
        <f t="shared" si="162"/>
        <v>0</v>
      </c>
      <c r="AS515" s="315">
        <f t="shared" si="162"/>
        <v>0</v>
      </c>
      <c r="AT515" s="315">
        <f t="shared" si="162"/>
        <v>0</v>
      </c>
      <c r="AU515" s="315">
        <f t="shared" si="162"/>
        <v>0</v>
      </c>
      <c r="AV515" s="315">
        <f t="shared" si="161"/>
        <v>0</v>
      </c>
      <c r="AW515" s="315">
        <f t="shared" si="161"/>
        <v>0</v>
      </c>
      <c r="AX515" s="315">
        <f t="shared" si="161"/>
        <v>0</v>
      </c>
      <c r="AY515" s="315">
        <f t="shared" si="161"/>
        <v>0</v>
      </c>
      <c r="AZ515" s="315">
        <f t="shared" si="161"/>
        <v>0</v>
      </c>
      <c r="BA515" s="315">
        <f t="shared" si="161"/>
        <v>0</v>
      </c>
      <c r="BB515" s="315">
        <f t="shared" si="161"/>
        <v>0</v>
      </c>
      <c r="BC515" s="316">
        <f t="shared" si="161"/>
        <v>0</v>
      </c>
      <c r="BE515" s="39" t="str">
        <f t="shared" si="152"/>
        <v/>
      </c>
      <c r="BF515" s="39" t="str">
        <f t="shared" si="153"/>
        <v/>
      </c>
      <c r="BG515" s="39" t="str">
        <f t="shared" si="154"/>
        <v/>
      </c>
      <c r="BH515" s="315"/>
      <c r="BI515" s="315"/>
      <c r="BJ515" s="315"/>
      <c r="BK515" s="315"/>
      <c r="BL515" s="315"/>
      <c r="BM515" s="315"/>
      <c r="BN515" s="315"/>
      <c r="BO515" s="315"/>
      <c r="BP515" s="315"/>
      <c r="BQ515" s="315"/>
      <c r="BR515" s="315"/>
      <c r="BS515" s="315"/>
      <c r="BT515" s="315"/>
      <c r="BU515" s="315"/>
      <c r="BV515" s="315"/>
      <c r="BW515" s="315"/>
      <c r="BX515" s="315"/>
      <c r="BY515" s="315"/>
      <c r="BZ515" s="315"/>
      <c r="CA515" s="315"/>
      <c r="CB515" s="315"/>
      <c r="CC515" s="315"/>
      <c r="CD515" s="7"/>
    </row>
    <row r="516" spans="1:82" x14ac:dyDescent="0.25">
      <c r="A516" s="14"/>
      <c r="B516" s="460"/>
      <c r="C516" s="461"/>
      <c r="D516" s="461"/>
      <c r="E516" s="462"/>
      <c r="F516" s="463"/>
      <c r="G516" s="14"/>
      <c r="H516" s="106" t="str">
        <f t="shared" si="145"/>
        <v/>
      </c>
      <c r="I516" s="14"/>
      <c r="J516" s="39" t="str">
        <f t="shared" si="146"/>
        <v/>
      </c>
      <c r="K516" s="14"/>
      <c r="M516" s="106" t="str">
        <f t="shared" si="147"/>
        <v/>
      </c>
      <c r="O516" s="127" t="str">
        <f t="shared" si="148"/>
        <v/>
      </c>
      <c r="AC516" s="305" t="str">
        <f t="shared" si="149"/>
        <v/>
      </c>
      <c r="AD516" s="307" t="str">
        <f t="shared" si="150"/>
        <v/>
      </c>
      <c r="AF516" s="314">
        <f t="shared" si="151"/>
        <v>0</v>
      </c>
      <c r="AG516" s="315">
        <f t="shared" si="162"/>
        <v>0</v>
      </c>
      <c r="AH516" s="315">
        <f t="shared" si="162"/>
        <v>0</v>
      </c>
      <c r="AI516" s="315">
        <f t="shared" si="162"/>
        <v>0</v>
      </c>
      <c r="AJ516" s="315">
        <f t="shared" si="162"/>
        <v>0</v>
      </c>
      <c r="AK516" s="315">
        <f t="shared" si="162"/>
        <v>0</v>
      </c>
      <c r="AL516" s="315">
        <f t="shared" si="162"/>
        <v>0</v>
      </c>
      <c r="AM516" s="315">
        <f t="shared" si="162"/>
        <v>0</v>
      </c>
      <c r="AN516" s="315">
        <f t="shared" si="162"/>
        <v>0</v>
      </c>
      <c r="AO516" s="315">
        <f t="shared" si="162"/>
        <v>0</v>
      </c>
      <c r="AP516" s="315">
        <f t="shared" si="162"/>
        <v>0</v>
      </c>
      <c r="AQ516" s="315">
        <f t="shared" si="162"/>
        <v>0</v>
      </c>
      <c r="AR516" s="315">
        <f t="shared" si="162"/>
        <v>0</v>
      </c>
      <c r="AS516" s="315">
        <f t="shared" si="162"/>
        <v>0</v>
      </c>
      <c r="AT516" s="315">
        <f t="shared" si="162"/>
        <v>0</v>
      </c>
      <c r="AU516" s="315">
        <f t="shared" si="162"/>
        <v>0</v>
      </c>
      <c r="AV516" s="315">
        <f t="shared" si="161"/>
        <v>0</v>
      </c>
      <c r="AW516" s="315">
        <f t="shared" si="161"/>
        <v>0</v>
      </c>
      <c r="AX516" s="315">
        <f t="shared" si="161"/>
        <v>0</v>
      </c>
      <c r="AY516" s="315">
        <f t="shared" si="161"/>
        <v>0</v>
      </c>
      <c r="AZ516" s="315">
        <f t="shared" si="161"/>
        <v>0</v>
      </c>
      <c r="BA516" s="315">
        <f t="shared" si="161"/>
        <v>0</v>
      </c>
      <c r="BB516" s="315">
        <f t="shared" si="161"/>
        <v>0</v>
      </c>
      <c r="BC516" s="316">
        <f t="shared" si="161"/>
        <v>0</v>
      </c>
      <c r="BE516" s="39" t="str">
        <f t="shared" si="152"/>
        <v/>
      </c>
      <c r="BF516" s="39" t="str">
        <f t="shared" si="153"/>
        <v/>
      </c>
      <c r="BG516" s="39" t="str">
        <f t="shared" si="154"/>
        <v/>
      </c>
      <c r="BH516" s="315"/>
      <c r="BI516" s="315"/>
      <c r="BJ516" s="315"/>
      <c r="BK516" s="315"/>
      <c r="BL516" s="315"/>
      <c r="BM516" s="315"/>
      <c r="BN516" s="315"/>
      <c r="BO516" s="315"/>
      <c r="BP516" s="315"/>
      <c r="BQ516" s="315"/>
      <c r="BR516" s="315"/>
      <c r="BS516" s="315"/>
      <c r="BT516" s="315"/>
      <c r="BU516" s="315"/>
      <c r="BV516" s="315"/>
      <c r="BW516" s="315"/>
      <c r="BX516" s="315"/>
      <c r="BY516" s="315"/>
      <c r="BZ516" s="315"/>
      <c r="CA516" s="315"/>
      <c r="CB516" s="315"/>
      <c r="CC516" s="315"/>
      <c r="CD516" s="7"/>
    </row>
    <row r="517" spans="1:82" x14ac:dyDescent="0.25">
      <c r="A517" s="14"/>
      <c r="B517" s="460"/>
      <c r="C517" s="461"/>
      <c r="D517" s="461"/>
      <c r="E517" s="462"/>
      <c r="F517" s="463"/>
      <c r="G517" s="14"/>
      <c r="H517" s="106" t="str">
        <f t="shared" si="145"/>
        <v/>
      </c>
      <c r="I517" s="14"/>
      <c r="J517" s="39" t="str">
        <f t="shared" si="146"/>
        <v/>
      </c>
      <c r="K517" s="14"/>
      <c r="M517" s="106" t="str">
        <f t="shared" si="147"/>
        <v/>
      </c>
      <c r="O517" s="127" t="str">
        <f t="shared" si="148"/>
        <v/>
      </c>
      <c r="AC517" s="305" t="str">
        <f t="shared" si="149"/>
        <v/>
      </c>
      <c r="AD517" s="307" t="str">
        <f t="shared" si="150"/>
        <v/>
      </c>
      <c r="AF517" s="314">
        <f t="shared" si="151"/>
        <v>0</v>
      </c>
      <c r="AG517" s="315">
        <f t="shared" si="162"/>
        <v>0</v>
      </c>
      <c r="AH517" s="315">
        <f t="shared" si="162"/>
        <v>0</v>
      </c>
      <c r="AI517" s="315">
        <f t="shared" si="162"/>
        <v>0</v>
      </c>
      <c r="AJ517" s="315">
        <f t="shared" si="162"/>
        <v>0</v>
      </c>
      <c r="AK517" s="315">
        <f t="shared" si="162"/>
        <v>0</v>
      </c>
      <c r="AL517" s="315">
        <f t="shared" si="162"/>
        <v>0</v>
      </c>
      <c r="AM517" s="315">
        <f t="shared" si="162"/>
        <v>0</v>
      </c>
      <c r="AN517" s="315">
        <f t="shared" si="162"/>
        <v>0</v>
      </c>
      <c r="AO517" s="315">
        <f t="shared" si="162"/>
        <v>0</v>
      </c>
      <c r="AP517" s="315">
        <f t="shared" si="162"/>
        <v>0</v>
      </c>
      <c r="AQ517" s="315">
        <f t="shared" si="162"/>
        <v>0</v>
      </c>
      <c r="AR517" s="315">
        <f t="shared" si="162"/>
        <v>0</v>
      </c>
      <c r="AS517" s="315">
        <f t="shared" si="162"/>
        <v>0</v>
      </c>
      <c r="AT517" s="315">
        <f t="shared" si="162"/>
        <v>0</v>
      </c>
      <c r="AU517" s="315">
        <f t="shared" si="162"/>
        <v>0</v>
      </c>
      <c r="AV517" s="315">
        <f t="shared" si="161"/>
        <v>0</v>
      </c>
      <c r="AW517" s="315">
        <f t="shared" si="161"/>
        <v>0</v>
      </c>
      <c r="AX517" s="315">
        <f t="shared" si="161"/>
        <v>0</v>
      </c>
      <c r="AY517" s="315">
        <f t="shared" si="161"/>
        <v>0</v>
      </c>
      <c r="AZ517" s="315">
        <f t="shared" si="161"/>
        <v>0</v>
      </c>
      <c r="BA517" s="315">
        <f t="shared" si="161"/>
        <v>0</v>
      </c>
      <c r="BB517" s="315">
        <f t="shared" si="161"/>
        <v>0</v>
      </c>
      <c r="BC517" s="316">
        <f t="shared" si="161"/>
        <v>0</v>
      </c>
      <c r="BE517" s="39" t="str">
        <f t="shared" si="152"/>
        <v/>
      </c>
      <c r="BF517" s="39" t="str">
        <f t="shared" si="153"/>
        <v/>
      </c>
      <c r="BG517" s="39" t="str">
        <f t="shared" si="154"/>
        <v/>
      </c>
      <c r="BH517" s="315"/>
      <c r="BI517" s="315"/>
      <c r="BJ517" s="315"/>
      <c r="BK517" s="315"/>
      <c r="BL517" s="315"/>
      <c r="BM517" s="315"/>
      <c r="BN517" s="315"/>
      <c r="BO517" s="315"/>
      <c r="BP517" s="315"/>
      <c r="BQ517" s="315"/>
      <c r="BR517" s="315"/>
      <c r="BS517" s="315"/>
      <c r="BT517" s="315"/>
      <c r="BU517" s="315"/>
      <c r="BV517" s="315"/>
      <c r="BW517" s="315"/>
      <c r="BX517" s="315"/>
      <c r="BY517" s="315"/>
      <c r="BZ517" s="315"/>
      <c r="CA517" s="315"/>
      <c r="CB517" s="315"/>
      <c r="CC517" s="315"/>
      <c r="CD517" s="7"/>
    </row>
    <row r="518" spans="1:82" x14ac:dyDescent="0.25">
      <c r="A518" s="14"/>
      <c r="B518" s="460"/>
      <c r="C518" s="461"/>
      <c r="D518" s="461"/>
      <c r="E518" s="462"/>
      <c r="F518" s="463"/>
      <c r="G518" s="14"/>
      <c r="H518" s="106" t="str">
        <f t="shared" si="145"/>
        <v/>
      </c>
      <c r="I518" s="14"/>
      <c r="J518" s="39" t="str">
        <f t="shared" si="146"/>
        <v/>
      </c>
      <c r="K518" s="14"/>
      <c r="M518" s="106" t="str">
        <f t="shared" si="147"/>
        <v/>
      </c>
      <c r="O518" s="127" t="str">
        <f t="shared" si="148"/>
        <v/>
      </c>
      <c r="AC518" s="305" t="str">
        <f t="shared" si="149"/>
        <v/>
      </c>
      <c r="AD518" s="307" t="str">
        <f t="shared" si="150"/>
        <v/>
      </c>
      <c r="AF518" s="314">
        <f t="shared" si="151"/>
        <v>0</v>
      </c>
      <c r="AG518" s="315">
        <f t="shared" si="162"/>
        <v>0</v>
      </c>
      <c r="AH518" s="315">
        <f t="shared" si="162"/>
        <v>0</v>
      </c>
      <c r="AI518" s="315">
        <f t="shared" si="162"/>
        <v>0</v>
      </c>
      <c r="AJ518" s="315">
        <f t="shared" si="162"/>
        <v>0</v>
      </c>
      <c r="AK518" s="315">
        <f t="shared" si="162"/>
        <v>0</v>
      </c>
      <c r="AL518" s="315">
        <f t="shared" si="162"/>
        <v>0</v>
      </c>
      <c r="AM518" s="315">
        <f t="shared" si="162"/>
        <v>0</v>
      </c>
      <c r="AN518" s="315">
        <f t="shared" si="162"/>
        <v>0</v>
      </c>
      <c r="AO518" s="315">
        <f t="shared" si="162"/>
        <v>0</v>
      </c>
      <c r="AP518" s="315">
        <f t="shared" si="162"/>
        <v>0</v>
      </c>
      <c r="AQ518" s="315">
        <f t="shared" si="162"/>
        <v>0</v>
      </c>
      <c r="AR518" s="315">
        <f t="shared" si="162"/>
        <v>0</v>
      </c>
      <c r="AS518" s="315">
        <f t="shared" si="162"/>
        <v>0</v>
      </c>
      <c r="AT518" s="315">
        <f t="shared" si="162"/>
        <v>0</v>
      </c>
      <c r="AU518" s="315">
        <f t="shared" si="162"/>
        <v>0</v>
      </c>
      <c r="AV518" s="315">
        <f t="shared" si="161"/>
        <v>0</v>
      </c>
      <c r="AW518" s="315">
        <f t="shared" si="161"/>
        <v>0</v>
      </c>
      <c r="AX518" s="315">
        <f t="shared" si="161"/>
        <v>0</v>
      </c>
      <c r="AY518" s="315">
        <f t="shared" si="161"/>
        <v>0</v>
      </c>
      <c r="AZ518" s="315">
        <f t="shared" si="161"/>
        <v>0</v>
      </c>
      <c r="BA518" s="315">
        <f t="shared" si="161"/>
        <v>0</v>
      </c>
      <c r="BB518" s="315">
        <f t="shared" si="161"/>
        <v>0</v>
      </c>
      <c r="BC518" s="316">
        <f t="shared" si="161"/>
        <v>0</v>
      </c>
      <c r="BE518" s="39" t="str">
        <f t="shared" si="152"/>
        <v/>
      </c>
      <c r="BF518" s="39" t="str">
        <f t="shared" si="153"/>
        <v/>
      </c>
      <c r="BG518" s="39" t="str">
        <f t="shared" si="154"/>
        <v/>
      </c>
      <c r="BH518" s="315"/>
      <c r="BI518" s="315"/>
      <c r="BJ518" s="315"/>
      <c r="BK518" s="315"/>
      <c r="BL518" s="315"/>
      <c r="BM518" s="315"/>
      <c r="BN518" s="315"/>
      <c r="BO518" s="315"/>
      <c r="BP518" s="315"/>
      <c r="BQ518" s="315"/>
      <c r="BR518" s="315"/>
      <c r="BS518" s="315"/>
      <c r="BT518" s="315"/>
      <c r="BU518" s="315"/>
      <c r="BV518" s="315"/>
      <c r="BW518" s="315"/>
      <c r="BX518" s="315"/>
      <c r="BY518" s="315"/>
      <c r="BZ518" s="315"/>
      <c r="CA518" s="315"/>
      <c r="CB518" s="315"/>
      <c r="CC518" s="315"/>
      <c r="CD518" s="7"/>
    </row>
    <row r="519" spans="1:82" x14ac:dyDescent="0.25">
      <c r="A519" s="14"/>
      <c r="B519" s="460"/>
      <c r="C519" s="461"/>
      <c r="D519" s="461"/>
      <c r="E519" s="462"/>
      <c r="F519" s="463"/>
      <c r="G519" s="14"/>
      <c r="H519" s="106" t="str">
        <f t="shared" si="145"/>
        <v/>
      </c>
      <c r="I519" s="14"/>
      <c r="J519" s="39" t="str">
        <f t="shared" si="146"/>
        <v/>
      </c>
      <c r="K519" s="14"/>
      <c r="M519" s="106" t="str">
        <f t="shared" si="147"/>
        <v/>
      </c>
      <c r="O519" s="127" t="str">
        <f t="shared" si="148"/>
        <v/>
      </c>
      <c r="AC519" s="305" t="str">
        <f t="shared" si="149"/>
        <v/>
      </c>
      <c r="AD519" s="307" t="str">
        <f t="shared" si="150"/>
        <v/>
      </c>
      <c r="AF519" s="314">
        <f t="shared" si="151"/>
        <v>0</v>
      </c>
      <c r="AG519" s="315">
        <f t="shared" si="162"/>
        <v>0</v>
      </c>
      <c r="AH519" s="315">
        <f t="shared" si="162"/>
        <v>0</v>
      </c>
      <c r="AI519" s="315">
        <f t="shared" si="162"/>
        <v>0</v>
      </c>
      <c r="AJ519" s="315">
        <f t="shared" si="162"/>
        <v>0</v>
      </c>
      <c r="AK519" s="315">
        <f t="shared" si="162"/>
        <v>0</v>
      </c>
      <c r="AL519" s="315">
        <f t="shared" si="162"/>
        <v>0</v>
      </c>
      <c r="AM519" s="315">
        <f t="shared" si="162"/>
        <v>0</v>
      </c>
      <c r="AN519" s="315">
        <f t="shared" si="162"/>
        <v>0</v>
      </c>
      <c r="AO519" s="315">
        <f t="shared" si="162"/>
        <v>0</v>
      </c>
      <c r="AP519" s="315">
        <f t="shared" si="162"/>
        <v>0</v>
      </c>
      <c r="AQ519" s="315">
        <f t="shared" si="162"/>
        <v>0</v>
      </c>
      <c r="AR519" s="315">
        <f t="shared" si="162"/>
        <v>0</v>
      </c>
      <c r="AS519" s="315">
        <f t="shared" si="162"/>
        <v>0</v>
      </c>
      <c r="AT519" s="315">
        <f t="shared" si="162"/>
        <v>0</v>
      </c>
      <c r="AU519" s="315">
        <f t="shared" si="162"/>
        <v>0</v>
      </c>
      <c r="AV519" s="315">
        <f t="shared" si="161"/>
        <v>0</v>
      </c>
      <c r="AW519" s="315">
        <f t="shared" si="161"/>
        <v>0</v>
      </c>
      <c r="AX519" s="315">
        <f t="shared" si="161"/>
        <v>0</v>
      </c>
      <c r="AY519" s="315">
        <f t="shared" si="161"/>
        <v>0</v>
      </c>
      <c r="AZ519" s="315">
        <f t="shared" si="161"/>
        <v>0</v>
      </c>
      <c r="BA519" s="315">
        <f t="shared" si="161"/>
        <v>0</v>
      </c>
      <c r="BB519" s="315">
        <f t="shared" si="161"/>
        <v>0</v>
      </c>
      <c r="BC519" s="316">
        <f t="shared" si="161"/>
        <v>0</v>
      </c>
      <c r="BE519" s="39" t="str">
        <f t="shared" si="152"/>
        <v/>
      </c>
      <c r="BF519" s="39" t="str">
        <f t="shared" si="153"/>
        <v/>
      </c>
      <c r="BG519" s="39" t="str">
        <f t="shared" si="154"/>
        <v/>
      </c>
      <c r="BH519" s="315"/>
      <c r="BI519" s="315"/>
      <c r="BJ519" s="315"/>
      <c r="BK519" s="315"/>
      <c r="BL519" s="315"/>
      <c r="BM519" s="315"/>
      <c r="BN519" s="315"/>
      <c r="BO519" s="315"/>
      <c r="BP519" s="315"/>
      <c r="BQ519" s="315"/>
      <c r="BR519" s="315"/>
      <c r="BS519" s="315"/>
      <c r="BT519" s="315"/>
      <c r="BU519" s="315"/>
      <c r="BV519" s="315"/>
      <c r="BW519" s="315"/>
      <c r="BX519" s="315"/>
      <c r="BY519" s="315"/>
      <c r="BZ519" s="315"/>
      <c r="CA519" s="315"/>
      <c r="CB519" s="315"/>
      <c r="CC519" s="315"/>
      <c r="CD519" s="7"/>
    </row>
    <row r="520" spans="1:82" x14ac:dyDescent="0.25">
      <c r="A520" s="14"/>
      <c r="B520" s="460"/>
      <c r="C520" s="461"/>
      <c r="D520" s="461"/>
      <c r="E520" s="462"/>
      <c r="F520" s="463"/>
      <c r="G520" s="14"/>
      <c r="H520" s="106" t="str">
        <f t="shared" si="145"/>
        <v/>
      </c>
      <c r="I520" s="14"/>
      <c r="J520" s="39" t="str">
        <f t="shared" si="146"/>
        <v/>
      </c>
      <c r="K520" s="14"/>
      <c r="M520" s="106" t="str">
        <f t="shared" si="147"/>
        <v/>
      </c>
      <c r="O520" s="127" t="str">
        <f t="shared" si="148"/>
        <v/>
      </c>
      <c r="AC520" s="305" t="str">
        <f t="shared" si="149"/>
        <v/>
      </c>
      <c r="AD520" s="307" t="str">
        <f t="shared" si="150"/>
        <v/>
      </c>
      <c r="AF520" s="314">
        <f t="shared" si="151"/>
        <v>0</v>
      </c>
      <c r="AG520" s="315">
        <f t="shared" si="162"/>
        <v>0</v>
      </c>
      <c r="AH520" s="315">
        <f t="shared" si="162"/>
        <v>0</v>
      </c>
      <c r="AI520" s="315">
        <f t="shared" si="162"/>
        <v>0</v>
      </c>
      <c r="AJ520" s="315">
        <f t="shared" si="162"/>
        <v>0</v>
      </c>
      <c r="AK520" s="315">
        <f t="shared" si="162"/>
        <v>0</v>
      </c>
      <c r="AL520" s="315">
        <f t="shared" si="162"/>
        <v>0</v>
      </c>
      <c r="AM520" s="315">
        <f t="shared" si="162"/>
        <v>0</v>
      </c>
      <c r="AN520" s="315">
        <f t="shared" si="162"/>
        <v>0</v>
      </c>
      <c r="AO520" s="315">
        <f t="shared" si="162"/>
        <v>0</v>
      </c>
      <c r="AP520" s="315">
        <f t="shared" si="162"/>
        <v>0</v>
      </c>
      <c r="AQ520" s="315">
        <f t="shared" si="162"/>
        <v>0</v>
      </c>
      <c r="AR520" s="315">
        <f t="shared" si="162"/>
        <v>0</v>
      </c>
      <c r="AS520" s="315">
        <f t="shared" si="162"/>
        <v>0</v>
      </c>
      <c r="AT520" s="315">
        <f t="shared" si="162"/>
        <v>0</v>
      </c>
      <c r="AU520" s="315">
        <f t="shared" si="162"/>
        <v>0</v>
      </c>
      <c r="AV520" s="315">
        <f t="shared" si="161"/>
        <v>0</v>
      </c>
      <c r="AW520" s="315">
        <f t="shared" si="161"/>
        <v>0</v>
      </c>
      <c r="AX520" s="315">
        <f t="shared" si="161"/>
        <v>0</v>
      </c>
      <c r="AY520" s="315">
        <f t="shared" si="161"/>
        <v>0</v>
      </c>
      <c r="AZ520" s="315">
        <f t="shared" si="161"/>
        <v>0</v>
      </c>
      <c r="BA520" s="315">
        <f t="shared" si="161"/>
        <v>0</v>
      </c>
      <c r="BB520" s="315">
        <f t="shared" si="161"/>
        <v>0</v>
      </c>
      <c r="BC520" s="316">
        <f t="shared" si="161"/>
        <v>0</v>
      </c>
      <c r="BE520" s="39" t="str">
        <f t="shared" si="152"/>
        <v/>
      </c>
      <c r="BF520" s="39" t="str">
        <f t="shared" si="153"/>
        <v/>
      </c>
      <c r="BG520" s="39" t="str">
        <f t="shared" si="154"/>
        <v/>
      </c>
      <c r="BH520" s="315"/>
      <c r="BI520" s="315"/>
      <c r="BJ520" s="315"/>
      <c r="BK520" s="315"/>
      <c r="BL520" s="315"/>
      <c r="BM520" s="315"/>
      <c r="BN520" s="315"/>
      <c r="BO520" s="315"/>
      <c r="BP520" s="315"/>
      <c r="BQ520" s="315"/>
      <c r="BR520" s="315"/>
      <c r="BS520" s="315"/>
      <c r="BT520" s="315"/>
      <c r="BU520" s="315"/>
      <c r="BV520" s="315"/>
      <c r="BW520" s="315"/>
      <c r="BX520" s="315"/>
      <c r="BY520" s="315"/>
      <c r="BZ520" s="315"/>
      <c r="CA520" s="315"/>
      <c r="CB520" s="315"/>
      <c r="CC520" s="315"/>
      <c r="CD520" s="7"/>
    </row>
    <row r="521" spans="1:82" x14ac:dyDescent="0.25">
      <c r="A521" s="14"/>
      <c r="B521" s="460"/>
      <c r="C521" s="461"/>
      <c r="D521" s="461"/>
      <c r="E521" s="462"/>
      <c r="F521" s="463"/>
      <c r="G521" s="14"/>
      <c r="H521" s="106" t="str">
        <f t="shared" si="145"/>
        <v/>
      </c>
      <c r="I521" s="14"/>
      <c r="J521" s="39" t="str">
        <f t="shared" si="146"/>
        <v/>
      </c>
      <c r="K521" s="14"/>
      <c r="M521" s="106" t="str">
        <f t="shared" si="147"/>
        <v/>
      </c>
      <c r="O521" s="127" t="str">
        <f t="shared" si="148"/>
        <v/>
      </c>
      <c r="AC521" s="305" t="str">
        <f t="shared" si="149"/>
        <v/>
      </c>
      <c r="AD521" s="307" t="str">
        <f t="shared" si="150"/>
        <v/>
      </c>
      <c r="AF521" s="314">
        <f t="shared" si="151"/>
        <v>0</v>
      </c>
      <c r="AG521" s="315">
        <f t="shared" si="162"/>
        <v>0</v>
      </c>
      <c r="AH521" s="315">
        <f t="shared" si="162"/>
        <v>0</v>
      </c>
      <c r="AI521" s="315">
        <f t="shared" si="162"/>
        <v>0</v>
      </c>
      <c r="AJ521" s="315">
        <f t="shared" si="162"/>
        <v>0</v>
      </c>
      <c r="AK521" s="315">
        <f t="shared" si="162"/>
        <v>0</v>
      </c>
      <c r="AL521" s="315">
        <f t="shared" si="162"/>
        <v>0</v>
      </c>
      <c r="AM521" s="315">
        <f t="shared" si="162"/>
        <v>0</v>
      </c>
      <c r="AN521" s="315">
        <f t="shared" si="162"/>
        <v>0</v>
      </c>
      <c r="AO521" s="315">
        <f t="shared" si="162"/>
        <v>0</v>
      </c>
      <c r="AP521" s="315">
        <f t="shared" si="162"/>
        <v>0</v>
      </c>
      <c r="AQ521" s="315">
        <f t="shared" si="162"/>
        <v>0</v>
      </c>
      <c r="AR521" s="315">
        <f t="shared" si="162"/>
        <v>0</v>
      </c>
      <c r="AS521" s="315">
        <f t="shared" si="162"/>
        <v>0</v>
      </c>
      <c r="AT521" s="315">
        <f t="shared" si="162"/>
        <v>0</v>
      </c>
      <c r="AU521" s="315">
        <f t="shared" si="162"/>
        <v>0</v>
      </c>
      <c r="AV521" s="315">
        <f t="shared" si="161"/>
        <v>0</v>
      </c>
      <c r="AW521" s="315">
        <f t="shared" si="161"/>
        <v>0</v>
      </c>
      <c r="AX521" s="315">
        <f t="shared" si="161"/>
        <v>0</v>
      </c>
      <c r="AY521" s="315">
        <f t="shared" si="161"/>
        <v>0</v>
      </c>
      <c r="AZ521" s="315">
        <f t="shared" si="161"/>
        <v>0</v>
      </c>
      <c r="BA521" s="315">
        <f t="shared" si="161"/>
        <v>0</v>
      </c>
      <c r="BB521" s="315">
        <f t="shared" si="161"/>
        <v>0</v>
      </c>
      <c r="BC521" s="316">
        <f t="shared" si="161"/>
        <v>0</v>
      </c>
      <c r="BE521" s="39" t="str">
        <f t="shared" si="152"/>
        <v/>
      </c>
      <c r="BF521" s="39" t="str">
        <f t="shared" si="153"/>
        <v/>
      </c>
      <c r="BG521" s="39" t="str">
        <f t="shared" si="154"/>
        <v/>
      </c>
      <c r="BH521" s="315"/>
      <c r="BI521" s="315"/>
      <c r="BJ521" s="315"/>
      <c r="BK521" s="315"/>
      <c r="BL521" s="315"/>
      <c r="BM521" s="315"/>
      <c r="BN521" s="315"/>
      <c r="BO521" s="315"/>
      <c r="BP521" s="315"/>
      <c r="BQ521" s="315"/>
      <c r="BR521" s="315"/>
      <c r="BS521" s="315"/>
      <c r="BT521" s="315"/>
      <c r="BU521" s="315"/>
      <c r="BV521" s="315"/>
      <c r="BW521" s="315"/>
      <c r="BX521" s="315"/>
      <c r="BY521" s="315"/>
      <c r="BZ521" s="315"/>
      <c r="CA521" s="315"/>
      <c r="CB521" s="315"/>
      <c r="CC521" s="315"/>
      <c r="CD521" s="7"/>
    </row>
    <row r="522" spans="1:82" x14ac:dyDescent="0.25">
      <c r="A522" s="14"/>
      <c r="B522" s="460"/>
      <c r="C522" s="461"/>
      <c r="D522" s="461"/>
      <c r="E522" s="462"/>
      <c r="F522" s="463"/>
      <c r="G522" s="14"/>
      <c r="H522" s="106" t="str">
        <f t="shared" si="145"/>
        <v/>
      </c>
      <c r="I522" s="14"/>
      <c r="J522" s="39" t="str">
        <f t="shared" si="146"/>
        <v/>
      </c>
      <c r="K522" s="14"/>
      <c r="M522" s="106" t="str">
        <f t="shared" si="147"/>
        <v/>
      </c>
      <c r="O522" s="127" t="str">
        <f t="shared" si="148"/>
        <v/>
      </c>
      <c r="AC522" s="305" t="str">
        <f t="shared" si="149"/>
        <v/>
      </c>
      <c r="AD522" s="307" t="str">
        <f t="shared" si="150"/>
        <v/>
      </c>
      <c r="AF522" s="314">
        <f t="shared" si="151"/>
        <v>0</v>
      </c>
      <c r="AG522" s="315">
        <f t="shared" si="162"/>
        <v>0</v>
      </c>
      <c r="AH522" s="315">
        <f t="shared" si="162"/>
        <v>0</v>
      </c>
      <c r="AI522" s="315">
        <f t="shared" si="162"/>
        <v>0</v>
      </c>
      <c r="AJ522" s="315">
        <f t="shared" si="162"/>
        <v>0</v>
      </c>
      <c r="AK522" s="315">
        <f t="shared" si="162"/>
        <v>0</v>
      </c>
      <c r="AL522" s="315">
        <f t="shared" si="162"/>
        <v>0</v>
      </c>
      <c r="AM522" s="315">
        <f t="shared" si="162"/>
        <v>0</v>
      </c>
      <c r="AN522" s="315">
        <f t="shared" si="162"/>
        <v>0</v>
      </c>
      <c r="AO522" s="315">
        <f t="shared" si="162"/>
        <v>0</v>
      </c>
      <c r="AP522" s="315">
        <f t="shared" si="162"/>
        <v>0</v>
      </c>
      <c r="AQ522" s="315">
        <f t="shared" si="162"/>
        <v>0</v>
      </c>
      <c r="AR522" s="315">
        <f t="shared" si="162"/>
        <v>0</v>
      </c>
      <c r="AS522" s="315">
        <f t="shared" si="162"/>
        <v>0</v>
      </c>
      <c r="AT522" s="315">
        <f t="shared" si="162"/>
        <v>0</v>
      </c>
      <c r="AU522" s="315">
        <f t="shared" si="162"/>
        <v>0</v>
      </c>
      <c r="AV522" s="315">
        <f t="shared" si="161"/>
        <v>0</v>
      </c>
      <c r="AW522" s="315">
        <f t="shared" si="161"/>
        <v>0</v>
      </c>
      <c r="AX522" s="315">
        <f t="shared" si="161"/>
        <v>0</v>
      </c>
      <c r="AY522" s="315">
        <f t="shared" si="161"/>
        <v>0</v>
      </c>
      <c r="AZ522" s="315">
        <f t="shared" si="161"/>
        <v>0</v>
      </c>
      <c r="BA522" s="315">
        <f t="shared" si="161"/>
        <v>0</v>
      </c>
      <c r="BB522" s="315">
        <f t="shared" si="161"/>
        <v>0</v>
      </c>
      <c r="BC522" s="316">
        <f t="shared" si="161"/>
        <v>0</v>
      </c>
      <c r="BE522" s="39" t="str">
        <f t="shared" si="152"/>
        <v/>
      </c>
      <c r="BF522" s="39" t="str">
        <f t="shared" si="153"/>
        <v/>
      </c>
      <c r="BG522" s="39" t="str">
        <f t="shared" si="154"/>
        <v/>
      </c>
      <c r="BH522" s="315"/>
      <c r="BI522" s="315"/>
      <c r="BJ522" s="315"/>
      <c r="BK522" s="315"/>
      <c r="BL522" s="315"/>
      <c r="BM522" s="315"/>
      <c r="BN522" s="315"/>
      <c r="BO522" s="315"/>
      <c r="BP522" s="315"/>
      <c r="BQ522" s="315"/>
      <c r="BR522" s="315"/>
      <c r="BS522" s="315"/>
      <c r="BT522" s="315"/>
      <c r="BU522" s="315"/>
      <c r="BV522" s="315"/>
      <c r="BW522" s="315"/>
      <c r="BX522" s="315"/>
      <c r="BY522" s="315"/>
      <c r="BZ522" s="315"/>
      <c r="CA522" s="315"/>
      <c r="CB522" s="315"/>
      <c r="CC522" s="315"/>
      <c r="CD522" s="7"/>
    </row>
    <row r="523" spans="1:82" x14ac:dyDescent="0.25">
      <c r="A523" s="14"/>
      <c r="B523" s="460"/>
      <c r="C523" s="461"/>
      <c r="D523" s="461"/>
      <c r="E523" s="462"/>
      <c r="F523" s="463"/>
      <c r="G523" s="14"/>
      <c r="H523" s="106" t="str">
        <f t="shared" si="145"/>
        <v/>
      </c>
      <c r="I523" s="14"/>
      <c r="J523" s="39" t="str">
        <f t="shared" si="146"/>
        <v/>
      </c>
      <c r="K523" s="14"/>
      <c r="M523" s="106" t="str">
        <f t="shared" si="147"/>
        <v/>
      </c>
      <c r="O523" s="127" t="str">
        <f t="shared" si="148"/>
        <v/>
      </c>
      <c r="AC523" s="305" t="str">
        <f t="shared" si="149"/>
        <v/>
      </c>
      <c r="AD523" s="307" t="str">
        <f t="shared" si="150"/>
        <v/>
      </c>
      <c r="AF523" s="314">
        <f t="shared" si="151"/>
        <v>0</v>
      </c>
      <c r="AG523" s="315">
        <f t="shared" si="162"/>
        <v>0</v>
      </c>
      <c r="AH523" s="315">
        <f t="shared" si="162"/>
        <v>0</v>
      </c>
      <c r="AI523" s="315">
        <f t="shared" si="162"/>
        <v>0</v>
      </c>
      <c r="AJ523" s="315">
        <f t="shared" si="162"/>
        <v>0</v>
      </c>
      <c r="AK523" s="315">
        <f t="shared" si="162"/>
        <v>0</v>
      </c>
      <c r="AL523" s="315">
        <f t="shared" si="162"/>
        <v>0</v>
      </c>
      <c r="AM523" s="315">
        <f t="shared" si="162"/>
        <v>0</v>
      </c>
      <c r="AN523" s="315">
        <f t="shared" si="162"/>
        <v>0</v>
      </c>
      <c r="AO523" s="315">
        <f t="shared" si="162"/>
        <v>0</v>
      </c>
      <c r="AP523" s="315">
        <f t="shared" si="162"/>
        <v>0</v>
      </c>
      <c r="AQ523" s="315">
        <f t="shared" si="162"/>
        <v>0</v>
      </c>
      <c r="AR523" s="315">
        <f t="shared" si="162"/>
        <v>0</v>
      </c>
      <c r="AS523" s="315">
        <f t="shared" si="162"/>
        <v>0</v>
      </c>
      <c r="AT523" s="315">
        <f t="shared" si="162"/>
        <v>0</v>
      </c>
      <c r="AU523" s="315">
        <f t="shared" si="162"/>
        <v>0</v>
      </c>
      <c r="AV523" s="315">
        <f t="shared" si="161"/>
        <v>0</v>
      </c>
      <c r="AW523" s="315">
        <f t="shared" si="161"/>
        <v>0</v>
      </c>
      <c r="AX523" s="315">
        <f t="shared" si="161"/>
        <v>0</v>
      </c>
      <c r="AY523" s="315">
        <f t="shared" si="161"/>
        <v>0</v>
      </c>
      <c r="AZ523" s="315">
        <f t="shared" si="161"/>
        <v>0</v>
      </c>
      <c r="BA523" s="315">
        <f t="shared" si="161"/>
        <v>0</v>
      </c>
      <c r="BB523" s="315">
        <f t="shared" si="161"/>
        <v>0</v>
      </c>
      <c r="BC523" s="316">
        <f t="shared" si="161"/>
        <v>0</v>
      </c>
      <c r="BE523" s="39" t="str">
        <f t="shared" si="152"/>
        <v/>
      </c>
      <c r="BF523" s="39" t="str">
        <f t="shared" si="153"/>
        <v/>
      </c>
      <c r="BG523" s="39" t="str">
        <f t="shared" si="154"/>
        <v/>
      </c>
      <c r="BH523" s="315"/>
      <c r="BI523" s="315"/>
      <c r="BJ523" s="315"/>
      <c r="BK523" s="315"/>
      <c r="BL523" s="315"/>
      <c r="BM523" s="315"/>
      <c r="BN523" s="315"/>
      <c r="BO523" s="315"/>
      <c r="BP523" s="315"/>
      <c r="BQ523" s="315"/>
      <c r="BR523" s="315"/>
      <c r="BS523" s="315"/>
      <c r="BT523" s="315"/>
      <c r="BU523" s="315"/>
      <c r="BV523" s="315"/>
      <c r="BW523" s="315"/>
      <c r="BX523" s="315"/>
      <c r="BY523" s="315"/>
      <c r="BZ523" s="315"/>
      <c r="CA523" s="315"/>
      <c r="CB523" s="315"/>
      <c r="CC523" s="315"/>
      <c r="CD523" s="7"/>
    </row>
    <row r="524" spans="1:82" x14ac:dyDescent="0.25">
      <c r="A524" s="14"/>
      <c r="B524" s="460"/>
      <c r="C524" s="461"/>
      <c r="D524" s="461"/>
      <c r="E524" s="462"/>
      <c r="F524" s="463"/>
      <c r="G524" s="14"/>
      <c r="H524" s="106" t="str">
        <f t="shared" ref="H524:H587" si="163">IF(OR($C524="", $D524=""), "", $D524-$C524-$E524)</f>
        <v/>
      </c>
      <c r="I524" s="14"/>
      <c r="J524" s="39" t="str">
        <f t="shared" ref="J524:J587" si="164">IF($B524="", "", IF(OR(TEXT($B524, "ddd")="sat", TEXT($B524, "ddd")="sun"), $O$4, IF(COUNTIF($S$50:$S$89, $B524)&gt;0, $O$5, "")))</f>
        <v/>
      </c>
      <c r="K524" s="14"/>
      <c r="M524" s="106" t="str">
        <f t="shared" ref="M524:M587" si="165">IF($F524=$M$3, 0, $H524)</f>
        <v/>
      </c>
      <c r="O524" s="127" t="str">
        <f t="shared" ref="O524:O587" si="166">IF($H524="", "", IF($F524=$M$3, 0, IF($J524=$O$4, $O$9*$H524*24, IF($J524=$O$5, $O$8*$H524*24, IF($J524="", $O$7*$H524*24, "")))))</f>
        <v/>
      </c>
      <c r="AC524" s="305" t="str">
        <f t="shared" ref="AC524:AC587" si="167">IF($C524="", "", _xlfn.FLOOR.MATH($C524, 1/24))</f>
        <v/>
      </c>
      <c r="AD524" s="307" t="str">
        <f t="shared" ref="AD524:AD587" si="168">IF($D524="", "", _xlfn.CEILING.MATH($D524, 1/24))</f>
        <v/>
      </c>
      <c r="AF524" s="314">
        <f t="shared" ref="AF524:AU587" si="169">IF(AND(AF$9&gt;=$AC524, AF$10&lt;=$AD524), IF($F524=$M$3, $AD$5, IF($J524="", $AD$4, $J524)), 0)</f>
        <v>0</v>
      </c>
      <c r="AG524" s="315">
        <f t="shared" si="162"/>
        <v>0</v>
      </c>
      <c r="AH524" s="315">
        <f t="shared" si="162"/>
        <v>0</v>
      </c>
      <c r="AI524" s="315">
        <f t="shared" si="162"/>
        <v>0</v>
      </c>
      <c r="AJ524" s="315">
        <f t="shared" si="162"/>
        <v>0</v>
      </c>
      <c r="AK524" s="315">
        <f t="shared" si="162"/>
        <v>0</v>
      </c>
      <c r="AL524" s="315">
        <f t="shared" si="162"/>
        <v>0</v>
      </c>
      <c r="AM524" s="315">
        <f t="shared" si="162"/>
        <v>0</v>
      </c>
      <c r="AN524" s="315">
        <f t="shared" si="162"/>
        <v>0</v>
      </c>
      <c r="AO524" s="315">
        <f t="shared" si="162"/>
        <v>0</v>
      </c>
      <c r="AP524" s="315">
        <f t="shared" si="162"/>
        <v>0</v>
      </c>
      <c r="AQ524" s="315">
        <f t="shared" si="162"/>
        <v>0</v>
      </c>
      <c r="AR524" s="315">
        <f t="shared" si="162"/>
        <v>0</v>
      </c>
      <c r="AS524" s="315">
        <f t="shared" si="162"/>
        <v>0</v>
      </c>
      <c r="AT524" s="315">
        <f t="shared" si="162"/>
        <v>0</v>
      </c>
      <c r="AU524" s="315">
        <f t="shared" si="162"/>
        <v>0</v>
      </c>
      <c r="AV524" s="315">
        <f t="shared" si="161"/>
        <v>0</v>
      </c>
      <c r="AW524" s="315">
        <f t="shared" si="161"/>
        <v>0</v>
      </c>
      <c r="AX524" s="315">
        <f t="shared" si="161"/>
        <v>0</v>
      </c>
      <c r="AY524" s="315">
        <f t="shared" si="161"/>
        <v>0</v>
      </c>
      <c r="AZ524" s="315">
        <f t="shared" si="161"/>
        <v>0</v>
      </c>
      <c r="BA524" s="315">
        <f t="shared" si="161"/>
        <v>0</v>
      </c>
      <c r="BB524" s="315">
        <f t="shared" si="161"/>
        <v>0</v>
      </c>
      <c r="BC524" s="316">
        <f t="shared" si="161"/>
        <v>0</v>
      </c>
      <c r="BE524" s="39" t="str">
        <f t="shared" ref="BE524:BE587" si="170">IF(OR($B524="", $H524=""), "", TEXT($B524, "ddd"))</f>
        <v/>
      </c>
      <c r="BF524" s="39" t="str">
        <f t="shared" ref="BF524:BF587" si="171">IF($BE524="", "", IF($F524=$M$3, $AD$5, IF($J524="", $AD$4, $J524)))</f>
        <v/>
      </c>
      <c r="BG524" s="39" t="str">
        <f t="shared" ref="BG524:BG587" si="172">IF(OR($BE524="", $BF524=""), "", CONCATENATE($BE524, " - ", $BF524))</f>
        <v/>
      </c>
      <c r="BH524" s="315"/>
      <c r="BI524" s="315"/>
      <c r="BJ524" s="315"/>
      <c r="BK524" s="315"/>
      <c r="BL524" s="315"/>
      <c r="BM524" s="315"/>
      <c r="BN524" s="315"/>
      <c r="BO524" s="315"/>
      <c r="BP524" s="315"/>
      <c r="BQ524" s="315"/>
      <c r="BR524" s="315"/>
      <c r="BS524" s="315"/>
      <c r="BT524" s="315"/>
      <c r="BU524" s="315"/>
      <c r="BV524" s="315"/>
      <c r="BW524" s="315"/>
      <c r="BX524" s="315"/>
      <c r="BY524" s="315"/>
      <c r="BZ524" s="315"/>
      <c r="CA524" s="315"/>
      <c r="CB524" s="315"/>
      <c r="CC524" s="315"/>
      <c r="CD524" s="7"/>
    </row>
    <row r="525" spans="1:82" x14ac:dyDescent="0.25">
      <c r="A525" s="14"/>
      <c r="B525" s="460"/>
      <c r="C525" s="461"/>
      <c r="D525" s="461"/>
      <c r="E525" s="462"/>
      <c r="F525" s="463"/>
      <c r="G525" s="14"/>
      <c r="H525" s="106" t="str">
        <f t="shared" si="163"/>
        <v/>
      </c>
      <c r="I525" s="14"/>
      <c r="J525" s="39" t="str">
        <f t="shared" si="164"/>
        <v/>
      </c>
      <c r="K525" s="14"/>
      <c r="M525" s="106" t="str">
        <f t="shared" si="165"/>
        <v/>
      </c>
      <c r="O525" s="127" t="str">
        <f t="shared" si="166"/>
        <v/>
      </c>
      <c r="AC525" s="305" t="str">
        <f t="shared" si="167"/>
        <v/>
      </c>
      <c r="AD525" s="307" t="str">
        <f t="shared" si="168"/>
        <v/>
      </c>
      <c r="AF525" s="314">
        <f t="shared" si="169"/>
        <v>0</v>
      </c>
      <c r="AG525" s="315">
        <f t="shared" si="162"/>
        <v>0</v>
      </c>
      <c r="AH525" s="315">
        <f t="shared" si="162"/>
        <v>0</v>
      </c>
      <c r="AI525" s="315">
        <f t="shared" si="162"/>
        <v>0</v>
      </c>
      <c r="AJ525" s="315">
        <f t="shared" si="162"/>
        <v>0</v>
      </c>
      <c r="AK525" s="315">
        <f t="shared" si="162"/>
        <v>0</v>
      </c>
      <c r="AL525" s="315">
        <f t="shared" si="162"/>
        <v>0</v>
      </c>
      <c r="AM525" s="315">
        <f t="shared" si="162"/>
        <v>0</v>
      </c>
      <c r="AN525" s="315">
        <f t="shared" si="162"/>
        <v>0</v>
      </c>
      <c r="AO525" s="315">
        <f t="shared" si="162"/>
        <v>0</v>
      </c>
      <c r="AP525" s="315">
        <f t="shared" si="162"/>
        <v>0</v>
      </c>
      <c r="AQ525" s="315">
        <f t="shared" si="162"/>
        <v>0</v>
      </c>
      <c r="AR525" s="315">
        <f t="shared" si="162"/>
        <v>0</v>
      </c>
      <c r="AS525" s="315">
        <f t="shared" si="162"/>
        <v>0</v>
      </c>
      <c r="AT525" s="315">
        <f t="shared" si="162"/>
        <v>0</v>
      </c>
      <c r="AU525" s="315">
        <f t="shared" si="162"/>
        <v>0</v>
      </c>
      <c r="AV525" s="315">
        <f t="shared" si="161"/>
        <v>0</v>
      </c>
      <c r="AW525" s="315">
        <f t="shared" si="161"/>
        <v>0</v>
      </c>
      <c r="AX525" s="315">
        <f t="shared" si="161"/>
        <v>0</v>
      </c>
      <c r="AY525" s="315">
        <f t="shared" si="161"/>
        <v>0</v>
      </c>
      <c r="AZ525" s="315">
        <f t="shared" si="161"/>
        <v>0</v>
      </c>
      <c r="BA525" s="315">
        <f t="shared" si="161"/>
        <v>0</v>
      </c>
      <c r="BB525" s="315">
        <f t="shared" si="161"/>
        <v>0</v>
      </c>
      <c r="BC525" s="316">
        <f t="shared" si="161"/>
        <v>0</v>
      </c>
      <c r="BE525" s="39" t="str">
        <f t="shared" si="170"/>
        <v/>
      </c>
      <c r="BF525" s="39" t="str">
        <f t="shared" si="171"/>
        <v/>
      </c>
      <c r="BG525" s="39" t="str">
        <f t="shared" si="172"/>
        <v/>
      </c>
      <c r="BH525" s="315"/>
      <c r="BI525" s="315"/>
      <c r="BJ525" s="315"/>
      <c r="BK525" s="315"/>
      <c r="BL525" s="315"/>
      <c r="BM525" s="315"/>
      <c r="BN525" s="315"/>
      <c r="BO525" s="315"/>
      <c r="BP525" s="315"/>
      <c r="BQ525" s="315"/>
      <c r="BR525" s="315"/>
      <c r="BS525" s="315"/>
      <c r="BT525" s="315"/>
      <c r="BU525" s="315"/>
      <c r="BV525" s="315"/>
      <c r="BW525" s="315"/>
      <c r="BX525" s="315"/>
      <c r="BY525" s="315"/>
      <c r="BZ525" s="315"/>
      <c r="CA525" s="315"/>
      <c r="CB525" s="315"/>
      <c r="CC525" s="315"/>
      <c r="CD525" s="7"/>
    </row>
    <row r="526" spans="1:82" x14ac:dyDescent="0.25">
      <c r="A526" s="14"/>
      <c r="B526" s="460"/>
      <c r="C526" s="461"/>
      <c r="D526" s="461"/>
      <c r="E526" s="462"/>
      <c r="F526" s="463"/>
      <c r="G526" s="14"/>
      <c r="H526" s="106" t="str">
        <f t="shared" si="163"/>
        <v/>
      </c>
      <c r="I526" s="14"/>
      <c r="J526" s="39" t="str">
        <f t="shared" si="164"/>
        <v/>
      </c>
      <c r="K526" s="14"/>
      <c r="M526" s="106" t="str">
        <f t="shared" si="165"/>
        <v/>
      </c>
      <c r="O526" s="127" t="str">
        <f t="shared" si="166"/>
        <v/>
      </c>
      <c r="AC526" s="305" t="str">
        <f t="shared" si="167"/>
        <v/>
      </c>
      <c r="AD526" s="307" t="str">
        <f t="shared" si="168"/>
        <v/>
      </c>
      <c r="AF526" s="314">
        <f t="shared" si="169"/>
        <v>0</v>
      </c>
      <c r="AG526" s="315">
        <f t="shared" si="162"/>
        <v>0</v>
      </c>
      <c r="AH526" s="315">
        <f t="shared" si="162"/>
        <v>0</v>
      </c>
      <c r="AI526" s="315">
        <f t="shared" si="162"/>
        <v>0</v>
      </c>
      <c r="AJ526" s="315">
        <f t="shared" si="162"/>
        <v>0</v>
      </c>
      <c r="AK526" s="315">
        <f t="shared" si="162"/>
        <v>0</v>
      </c>
      <c r="AL526" s="315">
        <f t="shared" si="162"/>
        <v>0</v>
      </c>
      <c r="AM526" s="315">
        <f t="shared" si="162"/>
        <v>0</v>
      </c>
      <c r="AN526" s="315">
        <f t="shared" si="162"/>
        <v>0</v>
      </c>
      <c r="AO526" s="315">
        <f t="shared" si="162"/>
        <v>0</v>
      </c>
      <c r="AP526" s="315">
        <f t="shared" si="162"/>
        <v>0</v>
      </c>
      <c r="AQ526" s="315">
        <f t="shared" si="162"/>
        <v>0</v>
      </c>
      <c r="AR526" s="315">
        <f t="shared" si="162"/>
        <v>0</v>
      </c>
      <c r="AS526" s="315">
        <f t="shared" si="162"/>
        <v>0</v>
      </c>
      <c r="AT526" s="315">
        <f t="shared" si="162"/>
        <v>0</v>
      </c>
      <c r="AU526" s="315">
        <f t="shared" si="162"/>
        <v>0</v>
      </c>
      <c r="AV526" s="315">
        <f t="shared" si="161"/>
        <v>0</v>
      </c>
      <c r="AW526" s="315">
        <f t="shared" si="161"/>
        <v>0</v>
      </c>
      <c r="AX526" s="315">
        <f t="shared" si="161"/>
        <v>0</v>
      </c>
      <c r="AY526" s="315">
        <f t="shared" si="161"/>
        <v>0</v>
      </c>
      <c r="AZ526" s="315">
        <f t="shared" si="161"/>
        <v>0</v>
      </c>
      <c r="BA526" s="315">
        <f t="shared" si="161"/>
        <v>0</v>
      </c>
      <c r="BB526" s="315">
        <f t="shared" si="161"/>
        <v>0</v>
      </c>
      <c r="BC526" s="316">
        <f t="shared" si="161"/>
        <v>0</v>
      </c>
      <c r="BE526" s="39" t="str">
        <f t="shared" si="170"/>
        <v/>
      </c>
      <c r="BF526" s="39" t="str">
        <f t="shared" si="171"/>
        <v/>
      </c>
      <c r="BG526" s="39" t="str">
        <f t="shared" si="172"/>
        <v/>
      </c>
      <c r="BH526" s="315"/>
      <c r="BI526" s="315"/>
      <c r="BJ526" s="315"/>
      <c r="BK526" s="315"/>
      <c r="BL526" s="315"/>
      <c r="BM526" s="315"/>
      <c r="BN526" s="315"/>
      <c r="BO526" s="315"/>
      <c r="BP526" s="315"/>
      <c r="BQ526" s="315"/>
      <c r="BR526" s="315"/>
      <c r="BS526" s="315"/>
      <c r="BT526" s="315"/>
      <c r="BU526" s="315"/>
      <c r="BV526" s="315"/>
      <c r="BW526" s="315"/>
      <c r="BX526" s="315"/>
      <c r="BY526" s="315"/>
      <c r="BZ526" s="315"/>
      <c r="CA526" s="315"/>
      <c r="CB526" s="315"/>
      <c r="CC526" s="315"/>
      <c r="CD526" s="7"/>
    </row>
    <row r="527" spans="1:82" x14ac:dyDescent="0.25">
      <c r="A527" s="14"/>
      <c r="B527" s="460"/>
      <c r="C527" s="461"/>
      <c r="D527" s="461"/>
      <c r="E527" s="462"/>
      <c r="F527" s="463"/>
      <c r="G527" s="14"/>
      <c r="H527" s="106" t="str">
        <f t="shared" si="163"/>
        <v/>
      </c>
      <c r="I527" s="14"/>
      <c r="J527" s="39" t="str">
        <f t="shared" si="164"/>
        <v/>
      </c>
      <c r="K527" s="14"/>
      <c r="M527" s="106" t="str">
        <f t="shared" si="165"/>
        <v/>
      </c>
      <c r="O527" s="127" t="str">
        <f t="shared" si="166"/>
        <v/>
      </c>
      <c r="AC527" s="305" t="str">
        <f t="shared" si="167"/>
        <v/>
      </c>
      <c r="AD527" s="307" t="str">
        <f t="shared" si="168"/>
        <v/>
      </c>
      <c r="AF527" s="314">
        <f t="shared" si="169"/>
        <v>0</v>
      </c>
      <c r="AG527" s="315">
        <f t="shared" si="162"/>
        <v>0</v>
      </c>
      <c r="AH527" s="315">
        <f t="shared" si="162"/>
        <v>0</v>
      </c>
      <c r="AI527" s="315">
        <f t="shared" si="162"/>
        <v>0</v>
      </c>
      <c r="AJ527" s="315">
        <f t="shared" si="162"/>
        <v>0</v>
      </c>
      <c r="AK527" s="315">
        <f t="shared" si="162"/>
        <v>0</v>
      </c>
      <c r="AL527" s="315">
        <f t="shared" si="162"/>
        <v>0</v>
      </c>
      <c r="AM527" s="315">
        <f t="shared" si="162"/>
        <v>0</v>
      </c>
      <c r="AN527" s="315">
        <f t="shared" si="162"/>
        <v>0</v>
      </c>
      <c r="AO527" s="315">
        <f t="shared" si="162"/>
        <v>0</v>
      </c>
      <c r="AP527" s="315">
        <f t="shared" si="162"/>
        <v>0</v>
      </c>
      <c r="AQ527" s="315">
        <f t="shared" si="162"/>
        <v>0</v>
      </c>
      <c r="AR527" s="315">
        <f t="shared" si="162"/>
        <v>0</v>
      </c>
      <c r="AS527" s="315">
        <f t="shared" si="162"/>
        <v>0</v>
      </c>
      <c r="AT527" s="315">
        <f t="shared" si="162"/>
        <v>0</v>
      </c>
      <c r="AU527" s="315">
        <f t="shared" si="162"/>
        <v>0</v>
      </c>
      <c r="AV527" s="315">
        <f t="shared" si="161"/>
        <v>0</v>
      </c>
      <c r="AW527" s="315">
        <f t="shared" si="161"/>
        <v>0</v>
      </c>
      <c r="AX527" s="315">
        <f t="shared" si="161"/>
        <v>0</v>
      </c>
      <c r="AY527" s="315">
        <f t="shared" si="161"/>
        <v>0</v>
      </c>
      <c r="AZ527" s="315">
        <f t="shared" si="161"/>
        <v>0</v>
      </c>
      <c r="BA527" s="315">
        <f t="shared" si="161"/>
        <v>0</v>
      </c>
      <c r="BB527" s="315">
        <f t="shared" si="161"/>
        <v>0</v>
      </c>
      <c r="BC527" s="316">
        <f t="shared" si="161"/>
        <v>0</v>
      </c>
      <c r="BE527" s="39" t="str">
        <f t="shared" si="170"/>
        <v/>
      </c>
      <c r="BF527" s="39" t="str">
        <f t="shared" si="171"/>
        <v/>
      </c>
      <c r="BG527" s="39" t="str">
        <f t="shared" si="172"/>
        <v/>
      </c>
      <c r="BH527" s="315"/>
      <c r="BI527" s="315"/>
      <c r="BJ527" s="315"/>
      <c r="BK527" s="315"/>
      <c r="BL527" s="315"/>
      <c r="BM527" s="315"/>
      <c r="BN527" s="315"/>
      <c r="BO527" s="315"/>
      <c r="BP527" s="315"/>
      <c r="BQ527" s="315"/>
      <c r="BR527" s="315"/>
      <c r="BS527" s="315"/>
      <c r="BT527" s="315"/>
      <c r="BU527" s="315"/>
      <c r="BV527" s="315"/>
      <c r="BW527" s="315"/>
      <c r="BX527" s="315"/>
      <c r="BY527" s="315"/>
      <c r="BZ527" s="315"/>
      <c r="CA527" s="315"/>
      <c r="CB527" s="315"/>
      <c r="CC527" s="315"/>
      <c r="CD527" s="7"/>
    </row>
    <row r="528" spans="1:82" x14ac:dyDescent="0.25">
      <c r="A528" s="14"/>
      <c r="B528" s="460"/>
      <c r="C528" s="461"/>
      <c r="D528" s="461"/>
      <c r="E528" s="462"/>
      <c r="F528" s="463"/>
      <c r="G528" s="14"/>
      <c r="H528" s="106" t="str">
        <f t="shared" si="163"/>
        <v/>
      </c>
      <c r="I528" s="14"/>
      <c r="J528" s="39" t="str">
        <f t="shared" si="164"/>
        <v/>
      </c>
      <c r="K528" s="14"/>
      <c r="M528" s="106" t="str">
        <f t="shared" si="165"/>
        <v/>
      </c>
      <c r="O528" s="127" t="str">
        <f t="shared" si="166"/>
        <v/>
      </c>
      <c r="AC528" s="305" t="str">
        <f t="shared" si="167"/>
        <v/>
      </c>
      <c r="AD528" s="307" t="str">
        <f t="shared" si="168"/>
        <v/>
      </c>
      <c r="AF528" s="314">
        <f t="shared" si="169"/>
        <v>0</v>
      </c>
      <c r="AG528" s="315">
        <f t="shared" si="162"/>
        <v>0</v>
      </c>
      <c r="AH528" s="315">
        <f t="shared" si="162"/>
        <v>0</v>
      </c>
      <c r="AI528" s="315">
        <f t="shared" si="162"/>
        <v>0</v>
      </c>
      <c r="AJ528" s="315">
        <f t="shared" si="162"/>
        <v>0</v>
      </c>
      <c r="AK528" s="315">
        <f t="shared" si="162"/>
        <v>0</v>
      </c>
      <c r="AL528" s="315">
        <f t="shared" si="162"/>
        <v>0</v>
      </c>
      <c r="AM528" s="315">
        <f t="shared" si="162"/>
        <v>0</v>
      </c>
      <c r="AN528" s="315">
        <f t="shared" si="162"/>
        <v>0</v>
      </c>
      <c r="AO528" s="315">
        <f t="shared" si="162"/>
        <v>0</v>
      </c>
      <c r="AP528" s="315">
        <f t="shared" si="162"/>
        <v>0</v>
      </c>
      <c r="AQ528" s="315">
        <f t="shared" si="162"/>
        <v>0</v>
      </c>
      <c r="AR528" s="315">
        <f t="shared" si="162"/>
        <v>0</v>
      </c>
      <c r="AS528" s="315">
        <f t="shared" si="162"/>
        <v>0</v>
      </c>
      <c r="AT528" s="315">
        <f t="shared" si="162"/>
        <v>0</v>
      </c>
      <c r="AU528" s="315">
        <f t="shared" si="162"/>
        <v>0</v>
      </c>
      <c r="AV528" s="315">
        <f t="shared" si="161"/>
        <v>0</v>
      </c>
      <c r="AW528" s="315">
        <f t="shared" si="161"/>
        <v>0</v>
      </c>
      <c r="AX528" s="315">
        <f t="shared" si="161"/>
        <v>0</v>
      </c>
      <c r="AY528" s="315">
        <f t="shared" si="161"/>
        <v>0</v>
      </c>
      <c r="AZ528" s="315">
        <f t="shared" si="161"/>
        <v>0</v>
      </c>
      <c r="BA528" s="315">
        <f t="shared" si="161"/>
        <v>0</v>
      </c>
      <c r="BB528" s="315">
        <f t="shared" si="161"/>
        <v>0</v>
      </c>
      <c r="BC528" s="316">
        <f t="shared" si="161"/>
        <v>0</v>
      </c>
      <c r="BE528" s="39" t="str">
        <f t="shared" si="170"/>
        <v/>
      </c>
      <c r="BF528" s="39" t="str">
        <f t="shared" si="171"/>
        <v/>
      </c>
      <c r="BG528" s="39" t="str">
        <f t="shared" si="172"/>
        <v/>
      </c>
      <c r="BH528" s="315"/>
      <c r="BI528" s="315"/>
      <c r="BJ528" s="315"/>
      <c r="BK528" s="315"/>
      <c r="BL528" s="315"/>
      <c r="BM528" s="315"/>
      <c r="BN528" s="315"/>
      <c r="BO528" s="315"/>
      <c r="BP528" s="315"/>
      <c r="BQ528" s="315"/>
      <c r="BR528" s="315"/>
      <c r="BS528" s="315"/>
      <c r="BT528" s="315"/>
      <c r="BU528" s="315"/>
      <c r="BV528" s="315"/>
      <c r="BW528" s="315"/>
      <c r="BX528" s="315"/>
      <c r="BY528" s="315"/>
      <c r="BZ528" s="315"/>
      <c r="CA528" s="315"/>
      <c r="CB528" s="315"/>
      <c r="CC528" s="315"/>
      <c r="CD528" s="7"/>
    </row>
    <row r="529" spans="1:82" x14ac:dyDescent="0.25">
      <c r="A529" s="14"/>
      <c r="B529" s="460"/>
      <c r="C529" s="461"/>
      <c r="D529" s="461"/>
      <c r="E529" s="462"/>
      <c r="F529" s="463"/>
      <c r="G529" s="14"/>
      <c r="H529" s="106" t="str">
        <f t="shared" si="163"/>
        <v/>
      </c>
      <c r="I529" s="14"/>
      <c r="J529" s="39" t="str">
        <f t="shared" si="164"/>
        <v/>
      </c>
      <c r="K529" s="14"/>
      <c r="M529" s="106" t="str">
        <f t="shared" si="165"/>
        <v/>
      </c>
      <c r="O529" s="127" t="str">
        <f t="shared" si="166"/>
        <v/>
      </c>
      <c r="AC529" s="305" t="str">
        <f t="shared" si="167"/>
        <v/>
      </c>
      <c r="AD529" s="307" t="str">
        <f t="shared" si="168"/>
        <v/>
      </c>
      <c r="AF529" s="314">
        <f t="shared" si="169"/>
        <v>0</v>
      </c>
      <c r="AG529" s="315">
        <f t="shared" si="162"/>
        <v>0</v>
      </c>
      <c r="AH529" s="315">
        <f t="shared" si="162"/>
        <v>0</v>
      </c>
      <c r="AI529" s="315">
        <f t="shared" si="162"/>
        <v>0</v>
      </c>
      <c r="AJ529" s="315">
        <f t="shared" si="162"/>
        <v>0</v>
      </c>
      <c r="AK529" s="315">
        <f t="shared" si="162"/>
        <v>0</v>
      </c>
      <c r="AL529" s="315">
        <f t="shared" si="162"/>
        <v>0</v>
      </c>
      <c r="AM529" s="315">
        <f t="shared" si="162"/>
        <v>0</v>
      </c>
      <c r="AN529" s="315">
        <f t="shared" si="162"/>
        <v>0</v>
      </c>
      <c r="AO529" s="315">
        <f t="shared" si="162"/>
        <v>0</v>
      </c>
      <c r="AP529" s="315">
        <f t="shared" si="162"/>
        <v>0</v>
      </c>
      <c r="AQ529" s="315">
        <f t="shared" si="162"/>
        <v>0</v>
      </c>
      <c r="AR529" s="315">
        <f t="shared" si="162"/>
        <v>0</v>
      </c>
      <c r="AS529" s="315">
        <f t="shared" si="162"/>
        <v>0</v>
      </c>
      <c r="AT529" s="315">
        <f t="shared" si="162"/>
        <v>0</v>
      </c>
      <c r="AU529" s="315">
        <f t="shared" si="162"/>
        <v>0</v>
      </c>
      <c r="AV529" s="315">
        <f t="shared" si="161"/>
        <v>0</v>
      </c>
      <c r="AW529" s="315">
        <f t="shared" si="161"/>
        <v>0</v>
      </c>
      <c r="AX529" s="315">
        <f t="shared" si="161"/>
        <v>0</v>
      </c>
      <c r="AY529" s="315">
        <f t="shared" si="161"/>
        <v>0</v>
      </c>
      <c r="AZ529" s="315">
        <f t="shared" si="161"/>
        <v>0</v>
      </c>
      <c r="BA529" s="315">
        <f t="shared" si="161"/>
        <v>0</v>
      </c>
      <c r="BB529" s="315">
        <f t="shared" si="161"/>
        <v>0</v>
      </c>
      <c r="BC529" s="316">
        <f t="shared" si="161"/>
        <v>0</v>
      </c>
      <c r="BE529" s="39" t="str">
        <f t="shared" si="170"/>
        <v/>
      </c>
      <c r="BF529" s="39" t="str">
        <f t="shared" si="171"/>
        <v/>
      </c>
      <c r="BG529" s="39" t="str">
        <f t="shared" si="172"/>
        <v/>
      </c>
      <c r="BH529" s="315"/>
      <c r="BI529" s="315"/>
      <c r="BJ529" s="315"/>
      <c r="BK529" s="315"/>
      <c r="BL529" s="315"/>
      <c r="BM529" s="315"/>
      <c r="BN529" s="315"/>
      <c r="BO529" s="315"/>
      <c r="BP529" s="315"/>
      <c r="BQ529" s="315"/>
      <c r="BR529" s="315"/>
      <c r="BS529" s="315"/>
      <c r="BT529" s="315"/>
      <c r="BU529" s="315"/>
      <c r="BV529" s="315"/>
      <c r="BW529" s="315"/>
      <c r="BX529" s="315"/>
      <c r="BY529" s="315"/>
      <c r="BZ529" s="315"/>
      <c r="CA529" s="315"/>
      <c r="CB529" s="315"/>
      <c r="CC529" s="315"/>
      <c r="CD529" s="7"/>
    </row>
    <row r="530" spans="1:82" x14ac:dyDescent="0.25">
      <c r="A530" s="14"/>
      <c r="B530" s="460"/>
      <c r="C530" s="461"/>
      <c r="D530" s="461"/>
      <c r="E530" s="462"/>
      <c r="F530" s="463"/>
      <c r="G530" s="14"/>
      <c r="H530" s="106" t="str">
        <f t="shared" si="163"/>
        <v/>
      </c>
      <c r="I530" s="14"/>
      <c r="J530" s="39" t="str">
        <f t="shared" si="164"/>
        <v/>
      </c>
      <c r="K530" s="14"/>
      <c r="M530" s="106" t="str">
        <f t="shared" si="165"/>
        <v/>
      </c>
      <c r="O530" s="127" t="str">
        <f t="shared" si="166"/>
        <v/>
      </c>
      <c r="AC530" s="305" t="str">
        <f t="shared" si="167"/>
        <v/>
      </c>
      <c r="AD530" s="307" t="str">
        <f t="shared" si="168"/>
        <v/>
      </c>
      <c r="AF530" s="314">
        <f t="shared" si="169"/>
        <v>0</v>
      </c>
      <c r="AG530" s="315">
        <f t="shared" si="162"/>
        <v>0</v>
      </c>
      <c r="AH530" s="315">
        <f t="shared" si="162"/>
        <v>0</v>
      </c>
      <c r="AI530" s="315">
        <f t="shared" si="162"/>
        <v>0</v>
      </c>
      <c r="AJ530" s="315">
        <f t="shared" si="162"/>
        <v>0</v>
      </c>
      <c r="AK530" s="315">
        <f t="shared" si="162"/>
        <v>0</v>
      </c>
      <c r="AL530" s="315">
        <f t="shared" si="162"/>
        <v>0</v>
      </c>
      <c r="AM530" s="315">
        <f t="shared" si="162"/>
        <v>0</v>
      </c>
      <c r="AN530" s="315">
        <f t="shared" si="162"/>
        <v>0</v>
      </c>
      <c r="AO530" s="315">
        <f t="shared" si="162"/>
        <v>0</v>
      </c>
      <c r="AP530" s="315">
        <f t="shared" si="162"/>
        <v>0</v>
      </c>
      <c r="AQ530" s="315">
        <f t="shared" si="162"/>
        <v>0</v>
      </c>
      <c r="AR530" s="315">
        <f t="shared" si="162"/>
        <v>0</v>
      </c>
      <c r="AS530" s="315">
        <f t="shared" si="162"/>
        <v>0</v>
      </c>
      <c r="AT530" s="315">
        <f t="shared" si="162"/>
        <v>0</v>
      </c>
      <c r="AU530" s="315">
        <f t="shared" si="162"/>
        <v>0</v>
      </c>
      <c r="AV530" s="315">
        <f t="shared" si="162"/>
        <v>0</v>
      </c>
      <c r="AW530" s="315">
        <f t="shared" ref="AW530:BC545" si="173">IF(AND(AW$9&gt;=$AC530, AW$10&lt;=$AD530), IF($F530=$M$3, $AD$5, IF($J530="", $AD$4, $J530)), 0)</f>
        <v>0</v>
      </c>
      <c r="AX530" s="315">
        <f t="shared" si="173"/>
        <v>0</v>
      </c>
      <c r="AY530" s="315">
        <f t="shared" si="173"/>
        <v>0</v>
      </c>
      <c r="AZ530" s="315">
        <f t="shared" si="173"/>
        <v>0</v>
      </c>
      <c r="BA530" s="315">
        <f t="shared" si="173"/>
        <v>0</v>
      </c>
      <c r="BB530" s="315">
        <f t="shared" si="173"/>
        <v>0</v>
      </c>
      <c r="BC530" s="316">
        <f t="shared" si="173"/>
        <v>0</v>
      </c>
      <c r="BE530" s="39" t="str">
        <f t="shared" si="170"/>
        <v/>
      </c>
      <c r="BF530" s="39" t="str">
        <f t="shared" si="171"/>
        <v/>
      </c>
      <c r="BG530" s="39" t="str">
        <f t="shared" si="172"/>
        <v/>
      </c>
      <c r="BH530" s="315"/>
      <c r="BI530" s="315"/>
      <c r="BJ530" s="315"/>
      <c r="BK530" s="315"/>
      <c r="BL530" s="315"/>
      <c r="BM530" s="315"/>
      <c r="BN530" s="315"/>
      <c r="BO530" s="315"/>
      <c r="BP530" s="315"/>
      <c r="BQ530" s="315"/>
      <c r="BR530" s="315"/>
      <c r="BS530" s="315"/>
      <c r="BT530" s="315"/>
      <c r="BU530" s="315"/>
      <c r="BV530" s="315"/>
      <c r="BW530" s="315"/>
      <c r="BX530" s="315"/>
      <c r="BY530" s="315"/>
      <c r="BZ530" s="315"/>
      <c r="CA530" s="315"/>
      <c r="CB530" s="315"/>
      <c r="CC530" s="315"/>
      <c r="CD530" s="7"/>
    </row>
    <row r="531" spans="1:82" x14ac:dyDescent="0.25">
      <c r="A531" s="14"/>
      <c r="B531" s="460"/>
      <c r="C531" s="461"/>
      <c r="D531" s="461"/>
      <c r="E531" s="462"/>
      <c r="F531" s="463"/>
      <c r="G531" s="14"/>
      <c r="H531" s="106" t="str">
        <f t="shared" si="163"/>
        <v/>
      </c>
      <c r="I531" s="14"/>
      <c r="J531" s="39" t="str">
        <f t="shared" si="164"/>
        <v/>
      </c>
      <c r="K531" s="14"/>
      <c r="M531" s="106" t="str">
        <f t="shared" si="165"/>
        <v/>
      </c>
      <c r="O531" s="127" t="str">
        <f t="shared" si="166"/>
        <v/>
      </c>
      <c r="AC531" s="305" t="str">
        <f t="shared" si="167"/>
        <v/>
      </c>
      <c r="AD531" s="307" t="str">
        <f t="shared" si="168"/>
        <v/>
      </c>
      <c r="AF531" s="314">
        <f t="shared" si="169"/>
        <v>0</v>
      </c>
      <c r="AG531" s="315">
        <f t="shared" si="169"/>
        <v>0</v>
      </c>
      <c r="AH531" s="315">
        <f t="shared" si="169"/>
        <v>0</v>
      </c>
      <c r="AI531" s="315">
        <f t="shared" si="169"/>
        <v>0</v>
      </c>
      <c r="AJ531" s="315">
        <f t="shared" si="169"/>
        <v>0</v>
      </c>
      <c r="AK531" s="315">
        <f t="shared" si="169"/>
        <v>0</v>
      </c>
      <c r="AL531" s="315">
        <f t="shared" si="169"/>
        <v>0</v>
      </c>
      <c r="AM531" s="315">
        <f t="shared" si="169"/>
        <v>0</v>
      </c>
      <c r="AN531" s="315">
        <f t="shared" si="169"/>
        <v>0</v>
      </c>
      <c r="AO531" s="315">
        <f t="shared" si="169"/>
        <v>0</v>
      </c>
      <c r="AP531" s="315">
        <f t="shared" si="169"/>
        <v>0</v>
      </c>
      <c r="AQ531" s="315">
        <f t="shared" si="169"/>
        <v>0</v>
      </c>
      <c r="AR531" s="315">
        <f t="shared" si="169"/>
        <v>0</v>
      </c>
      <c r="AS531" s="315">
        <f t="shared" si="169"/>
        <v>0</v>
      </c>
      <c r="AT531" s="315">
        <f t="shared" si="169"/>
        <v>0</v>
      </c>
      <c r="AU531" s="315">
        <f t="shared" si="169"/>
        <v>0</v>
      </c>
      <c r="AV531" s="315">
        <f t="shared" ref="AV531:BC546" si="174">IF(AND(AV$9&gt;=$AC531, AV$10&lt;=$AD531), IF($F531=$M$3, $AD$5, IF($J531="", $AD$4, $J531)), 0)</f>
        <v>0</v>
      </c>
      <c r="AW531" s="315">
        <f t="shared" si="173"/>
        <v>0</v>
      </c>
      <c r="AX531" s="315">
        <f t="shared" si="173"/>
        <v>0</v>
      </c>
      <c r="AY531" s="315">
        <f t="shared" si="173"/>
        <v>0</v>
      </c>
      <c r="AZ531" s="315">
        <f t="shared" si="173"/>
        <v>0</v>
      </c>
      <c r="BA531" s="315">
        <f t="shared" si="173"/>
        <v>0</v>
      </c>
      <c r="BB531" s="315">
        <f t="shared" si="173"/>
        <v>0</v>
      </c>
      <c r="BC531" s="316">
        <f t="shared" si="173"/>
        <v>0</v>
      </c>
      <c r="BE531" s="39" t="str">
        <f t="shared" si="170"/>
        <v/>
      </c>
      <c r="BF531" s="39" t="str">
        <f t="shared" si="171"/>
        <v/>
      </c>
      <c r="BG531" s="39" t="str">
        <f t="shared" si="172"/>
        <v/>
      </c>
      <c r="BH531" s="315"/>
      <c r="BI531" s="315"/>
      <c r="BJ531" s="315"/>
      <c r="BK531" s="315"/>
      <c r="BL531" s="315"/>
      <c r="BM531" s="315"/>
      <c r="BN531" s="315"/>
      <c r="BO531" s="315"/>
      <c r="BP531" s="315"/>
      <c r="BQ531" s="315"/>
      <c r="BR531" s="315"/>
      <c r="BS531" s="315"/>
      <c r="BT531" s="315"/>
      <c r="BU531" s="315"/>
      <c r="BV531" s="315"/>
      <c r="BW531" s="315"/>
      <c r="BX531" s="315"/>
      <c r="BY531" s="315"/>
      <c r="BZ531" s="315"/>
      <c r="CA531" s="315"/>
      <c r="CB531" s="315"/>
      <c r="CC531" s="315"/>
      <c r="CD531" s="7"/>
    </row>
    <row r="532" spans="1:82" x14ac:dyDescent="0.25">
      <c r="A532" s="14"/>
      <c r="B532" s="460"/>
      <c r="C532" s="461"/>
      <c r="D532" s="461"/>
      <c r="E532" s="462"/>
      <c r="F532" s="463"/>
      <c r="G532" s="14"/>
      <c r="H532" s="106" t="str">
        <f t="shared" si="163"/>
        <v/>
      </c>
      <c r="I532" s="14"/>
      <c r="J532" s="39" t="str">
        <f t="shared" si="164"/>
        <v/>
      </c>
      <c r="K532" s="14"/>
      <c r="M532" s="106" t="str">
        <f t="shared" si="165"/>
        <v/>
      </c>
      <c r="O532" s="127" t="str">
        <f t="shared" si="166"/>
        <v/>
      </c>
      <c r="AC532" s="305" t="str">
        <f t="shared" si="167"/>
        <v/>
      </c>
      <c r="AD532" s="307" t="str">
        <f t="shared" si="168"/>
        <v/>
      </c>
      <c r="AF532" s="314">
        <f t="shared" si="169"/>
        <v>0</v>
      </c>
      <c r="AG532" s="315">
        <f t="shared" si="169"/>
        <v>0</v>
      </c>
      <c r="AH532" s="315">
        <f t="shared" si="169"/>
        <v>0</v>
      </c>
      <c r="AI532" s="315">
        <f t="shared" si="169"/>
        <v>0</v>
      </c>
      <c r="AJ532" s="315">
        <f t="shared" si="169"/>
        <v>0</v>
      </c>
      <c r="AK532" s="315">
        <f t="shared" si="169"/>
        <v>0</v>
      </c>
      <c r="AL532" s="315">
        <f t="shared" si="169"/>
        <v>0</v>
      </c>
      <c r="AM532" s="315">
        <f t="shared" si="169"/>
        <v>0</v>
      </c>
      <c r="AN532" s="315">
        <f t="shared" si="169"/>
        <v>0</v>
      </c>
      <c r="AO532" s="315">
        <f t="shared" si="169"/>
        <v>0</v>
      </c>
      <c r="AP532" s="315">
        <f t="shared" si="169"/>
        <v>0</v>
      </c>
      <c r="AQ532" s="315">
        <f t="shared" si="169"/>
        <v>0</v>
      </c>
      <c r="AR532" s="315">
        <f t="shared" si="169"/>
        <v>0</v>
      </c>
      <c r="AS532" s="315">
        <f t="shared" si="169"/>
        <v>0</v>
      </c>
      <c r="AT532" s="315">
        <f t="shared" si="169"/>
        <v>0</v>
      </c>
      <c r="AU532" s="315">
        <f t="shared" si="169"/>
        <v>0</v>
      </c>
      <c r="AV532" s="315">
        <f t="shared" si="174"/>
        <v>0</v>
      </c>
      <c r="AW532" s="315">
        <f t="shared" si="173"/>
        <v>0</v>
      </c>
      <c r="AX532" s="315">
        <f t="shared" si="173"/>
        <v>0</v>
      </c>
      <c r="AY532" s="315">
        <f t="shared" si="173"/>
        <v>0</v>
      </c>
      <c r="AZ532" s="315">
        <f t="shared" si="173"/>
        <v>0</v>
      </c>
      <c r="BA532" s="315">
        <f t="shared" si="173"/>
        <v>0</v>
      </c>
      <c r="BB532" s="315">
        <f t="shared" si="173"/>
        <v>0</v>
      </c>
      <c r="BC532" s="316">
        <f t="shared" si="173"/>
        <v>0</v>
      </c>
      <c r="BE532" s="39" t="str">
        <f t="shared" si="170"/>
        <v/>
      </c>
      <c r="BF532" s="39" t="str">
        <f t="shared" si="171"/>
        <v/>
      </c>
      <c r="BG532" s="39" t="str">
        <f t="shared" si="172"/>
        <v/>
      </c>
      <c r="BH532" s="315"/>
      <c r="BI532" s="315"/>
      <c r="BJ532" s="315"/>
      <c r="BK532" s="315"/>
      <c r="BL532" s="315"/>
      <c r="BM532" s="315"/>
      <c r="BN532" s="315"/>
      <c r="BO532" s="315"/>
      <c r="BP532" s="315"/>
      <c r="BQ532" s="315"/>
      <c r="BR532" s="315"/>
      <c r="BS532" s="315"/>
      <c r="BT532" s="315"/>
      <c r="BU532" s="315"/>
      <c r="BV532" s="315"/>
      <c r="BW532" s="315"/>
      <c r="BX532" s="315"/>
      <c r="BY532" s="315"/>
      <c r="BZ532" s="315"/>
      <c r="CA532" s="315"/>
      <c r="CB532" s="315"/>
      <c r="CC532" s="315"/>
      <c r="CD532" s="7"/>
    </row>
    <row r="533" spans="1:82" x14ac:dyDescent="0.25">
      <c r="A533" s="14"/>
      <c r="B533" s="460"/>
      <c r="C533" s="461"/>
      <c r="D533" s="461"/>
      <c r="E533" s="462"/>
      <c r="F533" s="463"/>
      <c r="G533" s="14"/>
      <c r="H533" s="106" t="str">
        <f t="shared" si="163"/>
        <v/>
      </c>
      <c r="I533" s="14"/>
      <c r="J533" s="39" t="str">
        <f t="shared" si="164"/>
        <v/>
      </c>
      <c r="K533" s="14"/>
      <c r="M533" s="106" t="str">
        <f t="shared" si="165"/>
        <v/>
      </c>
      <c r="O533" s="127" t="str">
        <f t="shared" si="166"/>
        <v/>
      </c>
      <c r="AC533" s="305" t="str">
        <f t="shared" si="167"/>
        <v/>
      </c>
      <c r="AD533" s="307" t="str">
        <f t="shared" si="168"/>
        <v/>
      </c>
      <c r="AF533" s="314">
        <f t="shared" si="169"/>
        <v>0</v>
      </c>
      <c r="AG533" s="315">
        <f t="shared" si="169"/>
        <v>0</v>
      </c>
      <c r="AH533" s="315">
        <f t="shared" si="169"/>
        <v>0</v>
      </c>
      <c r="AI533" s="315">
        <f t="shared" si="169"/>
        <v>0</v>
      </c>
      <c r="AJ533" s="315">
        <f t="shared" si="169"/>
        <v>0</v>
      </c>
      <c r="AK533" s="315">
        <f t="shared" si="169"/>
        <v>0</v>
      </c>
      <c r="AL533" s="315">
        <f t="shared" si="169"/>
        <v>0</v>
      </c>
      <c r="AM533" s="315">
        <f t="shared" si="169"/>
        <v>0</v>
      </c>
      <c r="AN533" s="315">
        <f t="shared" si="169"/>
        <v>0</v>
      </c>
      <c r="AO533" s="315">
        <f t="shared" si="169"/>
        <v>0</v>
      </c>
      <c r="AP533" s="315">
        <f t="shared" si="169"/>
        <v>0</v>
      </c>
      <c r="AQ533" s="315">
        <f t="shared" si="169"/>
        <v>0</v>
      </c>
      <c r="AR533" s="315">
        <f t="shared" si="169"/>
        <v>0</v>
      </c>
      <c r="AS533" s="315">
        <f t="shared" si="169"/>
        <v>0</v>
      </c>
      <c r="AT533" s="315">
        <f t="shared" si="169"/>
        <v>0</v>
      </c>
      <c r="AU533" s="315">
        <f t="shared" si="169"/>
        <v>0</v>
      </c>
      <c r="AV533" s="315">
        <f t="shared" si="174"/>
        <v>0</v>
      </c>
      <c r="AW533" s="315">
        <f t="shared" si="173"/>
        <v>0</v>
      </c>
      <c r="AX533" s="315">
        <f t="shared" si="173"/>
        <v>0</v>
      </c>
      <c r="AY533" s="315">
        <f t="shared" si="173"/>
        <v>0</v>
      </c>
      <c r="AZ533" s="315">
        <f t="shared" si="173"/>
        <v>0</v>
      </c>
      <c r="BA533" s="315">
        <f t="shared" si="173"/>
        <v>0</v>
      </c>
      <c r="BB533" s="315">
        <f t="shared" si="173"/>
        <v>0</v>
      </c>
      <c r="BC533" s="316">
        <f t="shared" si="173"/>
        <v>0</v>
      </c>
      <c r="BE533" s="39" t="str">
        <f t="shared" si="170"/>
        <v/>
      </c>
      <c r="BF533" s="39" t="str">
        <f t="shared" si="171"/>
        <v/>
      </c>
      <c r="BG533" s="39" t="str">
        <f t="shared" si="172"/>
        <v/>
      </c>
      <c r="BH533" s="315"/>
      <c r="BI533" s="315"/>
      <c r="BJ533" s="315"/>
      <c r="BK533" s="315"/>
      <c r="BL533" s="315"/>
      <c r="BM533" s="315"/>
      <c r="BN533" s="315"/>
      <c r="BO533" s="315"/>
      <c r="BP533" s="315"/>
      <c r="BQ533" s="315"/>
      <c r="BR533" s="315"/>
      <c r="BS533" s="315"/>
      <c r="BT533" s="315"/>
      <c r="BU533" s="315"/>
      <c r="BV533" s="315"/>
      <c r="BW533" s="315"/>
      <c r="BX533" s="315"/>
      <c r="BY533" s="315"/>
      <c r="BZ533" s="315"/>
      <c r="CA533" s="315"/>
      <c r="CB533" s="315"/>
      <c r="CC533" s="315"/>
      <c r="CD533" s="7"/>
    </row>
    <row r="534" spans="1:82" x14ac:dyDescent="0.25">
      <c r="A534" s="14"/>
      <c r="B534" s="460"/>
      <c r="C534" s="461"/>
      <c r="D534" s="461"/>
      <c r="E534" s="462"/>
      <c r="F534" s="463"/>
      <c r="G534" s="14"/>
      <c r="H534" s="106" t="str">
        <f t="shared" si="163"/>
        <v/>
      </c>
      <c r="I534" s="14"/>
      <c r="J534" s="39" t="str">
        <f t="shared" si="164"/>
        <v/>
      </c>
      <c r="K534" s="14"/>
      <c r="M534" s="106" t="str">
        <f t="shared" si="165"/>
        <v/>
      </c>
      <c r="O534" s="127" t="str">
        <f t="shared" si="166"/>
        <v/>
      </c>
      <c r="AC534" s="305" t="str">
        <f t="shared" si="167"/>
        <v/>
      </c>
      <c r="AD534" s="307" t="str">
        <f t="shared" si="168"/>
        <v/>
      </c>
      <c r="AF534" s="314">
        <f t="shared" si="169"/>
        <v>0</v>
      </c>
      <c r="AG534" s="315">
        <f t="shared" si="169"/>
        <v>0</v>
      </c>
      <c r="AH534" s="315">
        <f t="shared" si="169"/>
        <v>0</v>
      </c>
      <c r="AI534" s="315">
        <f t="shared" si="169"/>
        <v>0</v>
      </c>
      <c r="AJ534" s="315">
        <f t="shared" si="169"/>
        <v>0</v>
      </c>
      <c r="AK534" s="315">
        <f t="shared" si="169"/>
        <v>0</v>
      </c>
      <c r="AL534" s="315">
        <f t="shared" si="169"/>
        <v>0</v>
      </c>
      <c r="AM534" s="315">
        <f t="shared" si="169"/>
        <v>0</v>
      </c>
      <c r="AN534" s="315">
        <f t="shared" si="169"/>
        <v>0</v>
      </c>
      <c r="AO534" s="315">
        <f t="shared" si="169"/>
        <v>0</v>
      </c>
      <c r="AP534" s="315">
        <f t="shared" si="169"/>
        <v>0</v>
      </c>
      <c r="AQ534" s="315">
        <f t="shared" si="169"/>
        <v>0</v>
      </c>
      <c r="AR534" s="315">
        <f t="shared" si="169"/>
        <v>0</v>
      </c>
      <c r="AS534" s="315">
        <f t="shared" si="169"/>
        <v>0</v>
      </c>
      <c r="AT534" s="315">
        <f t="shared" si="169"/>
        <v>0</v>
      </c>
      <c r="AU534" s="315">
        <f t="shared" si="169"/>
        <v>0</v>
      </c>
      <c r="AV534" s="315">
        <f t="shared" si="174"/>
        <v>0</v>
      </c>
      <c r="AW534" s="315">
        <f t="shared" si="173"/>
        <v>0</v>
      </c>
      <c r="AX534" s="315">
        <f t="shared" si="173"/>
        <v>0</v>
      </c>
      <c r="AY534" s="315">
        <f t="shared" si="173"/>
        <v>0</v>
      </c>
      <c r="AZ534" s="315">
        <f t="shared" si="173"/>
        <v>0</v>
      </c>
      <c r="BA534" s="315">
        <f t="shared" si="173"/>
        <v>0</v>
      </c>
      <c r="BB534" s="315">
        <f t="shared" si="173"/>
        <v>0</v>
      </c>
      <c r="BC534" s="316">
        <f t="shared" si="173"/>
        <v>0</v>
      </c>
      <c r="BE534" s="39" t="str">
        <f t="shared" si="170"/>
        <v/>
      </c>
      <c r="BF534" s="39" t="str">
        <f t="shared" si="171"/>
        <v/>
      </c>
      <c r="BG534" s="39" t="str">
        <f t="shared" si="172"/>
        <v/>
      </c>
      <c r="BH534" s="315"/>
      <c r="BI534" s="315"/>
      <c r="BJ534" s="315"/>
      <c r="BK534" s="315"/>
      <c r="BL534" s="315"/>
      <c r="BM534" s="315"/>
      <c r="BN534" s="315"/>
      <c r="BO534" s="315"/>
      <c r="BP534" s="315"/>
      <c r="BQ534" s="315"/>
      <c r="BR534" s="315"/>
      <c r="BS534" s="315"/>
      <c r="BT534" s="315"/>
      <c r="BU534" s="315"/>
      <c r="BV534" s="315"/>
      <c r="BW534" s="315"/>
      <c r="BX534" s="315"/>
      <c r="BY534" s="315"/>
      <c r="BZ534" s="315"/>
      <c r="CA534" s="315"/>
      <c r="CB534" s="315"/>
      <c r="CC534" s="315"/>
      <c r="CD534" s="7"/>
    </row>
    <row r="535" spans="1:82" x14ac:dyDescent="0.25">
      <c r="A535" s="14"/>
      <c r="B535" s="460"/>
      <c r="C535" s="461"/>
      <c r="D535" s="461"/>
      <c r="E535" s="462"/>
      <c r="F535" s="463"/>
      <c r="G535" s="14"/>
      <c r="H535" s="106" t="str">
        <f t="shared" si="163"/>
        <v/>
      </c>
      <c r="I535" s="14"/>
      <c r="J535" s="39" t="str">
        <f t="shared" si="164"/>
        <v/>
      </c>
      <c r="K535" s="14"/>
      <c r="M535" s="106" t="str">
        <f t="shared" si="165"/>
        <v/>
      </c>
      <c r="O535" s="127" t="str">
        <f t="shared" si="166"/>
        <v/>
      </c>
      <c r="AC535" s="305" t="str">
        <f t="shared" si="167"/>
        <v/>
      </c>
      <c r="AD535" s="307" t="str">
        <f t="shared" si="168"/>
        <v/>
      </c>
      <c r="AF535" s="314">
        <f t="shared" si="169"/>
        <v>0</v>
      </c>
      <c r="AG535" s="315">
        <f t="shared" si="169"/>
        <v>0</v>
      </c>
      <c r="AH535" s="315">
        <f t="shared" si="169"/>
        <v>0</v>
      </c>
      <c r="AI535" s="315">
        <f t="shared" si="169"/>
        <v>0</v>
      </c>
      <c r="AJ535" s="315">
        <f t="shared" si="169"/>
        <v>0</v>
      </c>
      <c r="AK535" s="315">
        <f t="shared" si="169"/>
        <v>0</v>
      </c>
      <c r="AL535" s="315">
        <f t="shared" si="169"/>
        <v>0</v>
      </c>
      <c r="AM535" s="315">
        <f t="shared" si="169"/>
        <v>0</v>
      </c>
      <c r="AN535" s="315">
        <f t="shared" si="169"/>
        <v>0</v>
      </c>
      <c r="AO535" s="315">
        <f t="shared" si="169"/>
        <v>0</v>
      </c>
      <c r="AP535" s="315">
        <f t="shared" si="169"/>
        <v>0</v>
      </c>
      <c r="AQ535" s="315">
        <f t="shared" si="169"/>
        <v>0</v>
      </c>
      <c r="AR535" s="315">
        <f t="shared" si="169"/>
        <v>0</v>
      </c>
      <c r="AS535" s="315">
        <f t="shared" si="169"/>
        <v>0</v>
      </c>
      <c r="AT535" s="315">
        <f t="shared" si="169"/>
        <v>0</v>
      </c>
      <c r="AU535" s="315">
        <f t="shared" si="169"/>
        <v>0</v>
      </c>
      <c r="AV535" s="315">
        <f t="shared" si="174"/>
        <v>0</v>
      </c>
      <c r="AW535" s="315">
        <f t="shared" si="173"/>
        <v>0</v>
      </c>
      <c r="AX535" s="315">
        <f t="shared" si="173"/>
        <v>0</v>
      </c>
      <c r="AY535" s="315">
        <f t="shared" si="173"/>
        <v>0</v>
      </c>
      <c r="AZ535" s="315">
        <f t="shared" si="173"/>
        <v>0</v>
      </c>
      <c r="BA535" s="315">
        <f t="shared" si="173"/>
        <v>0</v>
      </c>
      <c r="BB535" s="315">
        <f t="shared" si="173"/>
        <v>0</v>
      </c>
      <c r="BC535" s="316">
        <f t="shared" si="173"/>
        <v>0</v>
      </c>
      <c r="BE535" s="39" t="str">
        <f t="shared" si="170"/>
        <v/>
      </c>
      <c r="BF535" s="39" t="str">
        <f t="shared" si="171"/>
        <v/>
      </c>
      <c r="BG535" s="39" t="str">
        <f t="shared" si="172"/>
        <v/>
      </c>
      <c r="BH535" s="315"/>
      <c r="BI535" s="315"/>
      <c r="BJ535" s="315"/>
      <c r="BK535" s="315"/>
      <c r="BL535" s="315"/>
      <c r="BM535" s="315"/>
      <c r="BN535" s="315"/>
      <c r="BO535" s="315"/>
      <c r="BP535" s="315"/>
      <c r="BQ535" s="315"/>
      <c r="BR535" s="315"/>
      <c r="BS535" s="315"/>
      <c r="BT535" s="315"/>
      <c r="BU535" s="315"/>
      <c r="BV535" s="315"/>
      <c r="BW535" s="315"/>
      <c r="BX535" s="315"/>
      <c r="BY535" s="315"/>
      <c r="BZ535" s="315"/>
      <c r="CA535" s="315"/>
      <c r="CB535" s="315"/>
      <c r="CC535" s="315"/>
      <c r="CD535" s="7"/>
    </row>
    <row r="536" spans="1:82" x14ac:dyDescent="0.25">
      <c r="A536" s="14"/>
      <c r="B536" s="460"/>
      <c r="C536" s="461"/>
      <c r="D536" s="461"/>
      <c r="E536" s="462"/>
      <c r="F536" s="463"/>
      <c r="G536" s="14"/>
      <c r="H536" s="106" t="str">
        <f t="shared" si="163"/>
        <v/>
      </c>
      <c r="I536" s="14"/>
      <c r="J536" s="39" t="str">
        <f t="shared" si="164"/>
        <v/>
      </c>
      <c r="K536" s="14"/>
      <c r="M536" s="106" t="str">
        <f t="shared" si="165"/>
        <v/>
      </c>
      <c r="O536" s="127" t="str">
        <f t="shared" si="166"/>
        <v/>
      </c>
      <c r="AC536" s="305" t="str">
        <f t="shared" si="167"/>
        <v/>
      </c>
      <c r="AD536" s="307" t="str">
        <f t="shared" si="168"/>
        <v/>
      </c>
      <c r="AF536" s="314">
        <f t="shared" si="169"/>
        <v>0</v>
      </c>
      <c r="AG536" s="315">
        <f t="shared" si="169"/>
        <v>0</v>
      </c>
      <c r="AH536" s="315">
        <f t="shared" si="169"/>
        <v>0</v>
      </c>
      <c r="AI536" s="315">
        <f t="shared" si="169"/>
        <v>0</v>
      </c>
      <c r="AJ536" s="315">
        <f t="shared" si="169"/>
        <v>0</v>
      </c>
      <c r="AK536" s="315">
        <f t="shared" si="169"/>
        <v>0</v>
      </c>
      <c r="AL536" s="315">
        <f t="shared" si="169"/>
        <v>0</v>
      </c>
      <c r="AM536" s="315">
        <f t="shared" si="169"/>
        <v>0</v>
      </c>
      <c r="AN536" s="315">
        <f t="shared" si="169"/>
        <v>0</v>
      </c>
      <c r="AO536" s="315">
        <f t="shared" si="169"/>
        <v>0</v>
      </c>
      <c r="AP536" s="315">
        <f t="shared" si="169"/>
        <v>0</v>
      </c>
      <c r="AQ536" s="315">
        <f t="shared" si="169"/>
        <v>0</v>
      </c>
      <c r="AR536" s="315">
        <f t="shared" si="169"/>
        <v>0</v>
      </c>
      <c r="AS536" s="315">
        <f t="shared" si="169"/>
        <v>0</v>
      </c>
      <c r="AT536" s="315">
        <f t="shared" si="169"/>
        <v>0</v>
      </c>
      <c r="AU536" s="315">
        <f t="shared" si="169"/>
        <v>0</v>
      </c>
      <c r="AV536" s="315">
        <f t="shared" si="174"/>
        <v>0</v>
      </c>
      <c r="AW536" s="315">
        <f t="shared" si="173"/>
        <v>0</v>
      </c>
      <c r="AX536" s="315">
        <f t="shared" si="173"/>
        <v>0</v>
      </c>
      <c r="AY536" s="315">
        <f t="shared" si="173"/>
        <v>0</v>
      </c>
      <c r="AZ536" s="315">
        <f t="shared" si="173"/>
        <v>0</v>
      </c>
      <c r="BA536" s="315">
        <f t="shared" si="173"/>
        <v>0</v>
      </c>
      <c r="BB536" s="315">
        <f t="shared" si="173"/>
        <v>0</v>
      </c>
      <c r="BC536" s="316">
        <f t="shared" si="173"/>
        <v>0</v>
      </c>
      <c r="BE536" s="39" t="str">
        <f t="shared" si="170"/>
        <v/>
      </c>
      <c r="BF536" s="39" t="str">
        <f t="shared" si="171"/>
        <v/>
      </c>
      <c r="BG536" s="39" t="str">
        <f t="shared" si="172"/>
        <v/>
      </c>
      <c r="BH536" s="315"/>
      <c r="BI536" s="315"/>
      <c r="BJ536" s="315"/>
      <c r="BK536" s="315"/>
      <c r="BL536" s="315"/>
      <c r="BM536" s="315"/>
      <c r="BN536" s="315"/>
      <c r="BO536" s="315"/>
      <c r="BP536" s="315"/>
      <c r="BQ536" s="315"/>
      <c r="BR536" s="315"/>
      <c r="BS536" s="315"/>
      <c r="BT536" s="315"/>
      <c r="BU536" s="315"/>
      <c r="BV536" s="315"/>
      <c r="BW536" s="315"/>
      <c r="BX536" s="315"/>
      <c r="BY536" s="315"/>
      <c r="BZ536" s="315"/>
      <c r="CA536" s="315"/>
      <c r="CB536" s="315"/>
      <c r="CC536" s="315"/>
      <c r="CD536" s="7"/>
    </row>
    <row r="537" spans="1:82" x14ac:dyDescent="0.25">
      <c r="A537" s="14"/>
      <c r="B537" s="460"/>
      <c r="C537" s="461"/>
      <c r="D537" s="461"/>
      <c r="E537" s="462"/>
      <c r="F537" s="463"/>
      <c r="G537" s="14"/>
      <c r="H537" s="106" t="str">
        <f t="shared" si="163"/>
        <v/>
      </c>
      <c r="I537" s="14"/>
      <c r="J537" s="39" t="str">
        <f t="shared" si="164"/>
        <v/>
      </c>
      <c r="K537" s="14"/>
      <c r="M537" s="106" t="str">
        <f t="shared" si="165"/>
        <v/>
      </c>
      <c r="O537" s="127" t="str">
        <f t="shared" si="166"/>
        <v/>
      </c>
      <c r="AC537" s="305" t="str">
        <f t="shared" si="167"/>
        <v/>
      </c>
      <c r="AD537" s="307" t="str">
        <f t="shared" si="168"/>
        <v/>
      </c>
      <c r="AF537" s="314">
        <f t="shared" si="169"/>
        <v>0</v>
      </c>
      <c r="AG537" s="315">
        <f t="shared" si="169"/>
        <v>0</v>
      </c>
      <c r="AH537" s="315">
        <f t="shared" si="169"/>
        <v>0</v>
      </c>
      <c r="AI537" s="315">
        <f t="shared" si="169"/>
        <v>0</v>
      </c>
      <c r="AJ537" s="315">
        <f t="shared" si="169"/>
        <v>0</v>
      </c>
      <c r="AK537" s="315">
        <f t="shared" si="169"/>
        <v>0</v>
      </c>
      <c r="AL537" s="315">
        <f t="shared" si="169"/>
        <v>0</v>
      </c>
      <c r="AM537" s="315">
        <f t="shared" si="169"/>
        <v>0</v>
      </c>
      <c r="AN537" s="315">
        <f t="shared" si="169"/>
        <v>0</v>
      </c>
      <c r="AO537" s="315">
        <f t="shared" si="169"/>
        <v>0</v>
      </c>
      <c r="AP537" s="315">
        <f t="shared" si="169"/>
        <v>0</v>
      </c>
      <c r="AQ537" s="315">
        <f t="shared" si="169"/>
        <v>0</v>
      </c>
      <c r="AR537" s="315">
        <f t="shared" si="169"/>
        <v>0</v>
      </c>
      <c r="AS537" s="315">
        <f t="shared" si="169"/>
        <v>0</v>
      </c>
      <c r="AT537" s="315">
        <f t="shared" si="169"/>
        <v>0</v>
      </c>
      <c r="AU537" s="315">
        <f t="shared" si="169"/>
        <v>0</v>
      </c>
      <c r="AV537" s="315">
        <f t="shared" si="174"/>
        <v>0</v>
      </c>
      <c r="AW537" s="315">
        <f t="shared" si="173"/>
        <v>0</v>
      </c>
      <c r="AX537" s="315">
        <f t="shared" si="173"/>
        <v>0</v>
      </c>
      <c r="AY537" s="315">
        <f t="shared" si="173"/>
        <v>0</v>
      </c>
      <c r="AZ537" s="315">
        <f t="shared" si="173"/>
        <v>0</v>
      </c>
      <c r="BA537" s="315">
        <f t="shared" si="173"/>
        <v>0</v>
      </c>
      <c r="BB537" s="315">
        <f t="shared" si="173"/>
        <v>0</v>
      </c>
      <c r="BC537" s="316">
        <f t="shared" si="173"/>
        <v>0</v>
      </c>
      <c r="BE537" s="39" t="str">
        <f t="shared" si="170"/>
        <v/>
      </c>
      <c r="BF537" s="39" t="str">
        <f t="shared" si="171"/>
        <v/>
      </c>
      <c r="BG537" s="39" t="str">
        <f t="shared" si="172"/>
        <v/>
      </c>
      <c r="BH537" s="315"/>
      <c r="BI537" s="315"/>
      <c r="BJ537" s="315"/>
      <c r="BK537" s="315"/>
      <c r="BL537" s="315"/>
      <c r="BM537" s="315"/>
      <c r="BN537" s="315"/>
      <c r="BO537" s="315"/>
      <c r="BP537" s="315"/>
      <c r="BQ537" s="315"/>
      <c r="BR537" s="315"/>
      <c r="BS537" s="315"/>
      <c r="BT537" s="315"/>
      <c r="BU537" s="315"/>
      <c r="BV537" s="315"/>
      <c r="BW537" s="315"/>
      <c r="BX537" s="315"/>
      <c r="BY537" s="315"/>
      <c r="BZ537" s="315"/>
      <c r="CA537" s="315"/>
      <c r="CB537" s="315"/>
      <c r="CC537" s="315"/>
      <c r="CD537" s="7"/>
    </row>
    <row r="538" spans="1:82" x14ac:dyDescent="0.25">
      <c r="A538" s="14"/>
      <c r="B538" s="460"/>
      <c r="C538" s="461"/>
      <c r="D538" s="461"/>
      <c r="E538" s="462"/>
      <c r="F538" s="463"/>
      <c r="G538" s="14"/>
      <c r="H538" s="106" t="str">
        <f t="shared" si="163"/>
        <v/>
      </c>
      <c r="I538" s="14"/>
      <c r="J538" s="39" t="str">
        <f t="shared" si="164"/>
        <v/>
      </c>
      <c r="K538" s="14"/>
      <c r="M538" s="106" t="str">
        <f t="shared" si="165"/>
        <v/>
      </c>
      <c r="O538" s="127" t="str">
        <f t="shared" si="166"/>
        <v/>
      </c>
      <c r="AC538" s="305" t="str">
        <f t="shared" si="167"/>
        <v/>
      </c>
      <c r="AD538" s="307" t="str">
        <f t="shared" si="168"/>
        <v/>
      </c>
      <c r="AF538" s="314">
        <f t="shared" si="169"/>
        <v>0</v>
      </c>
      <c r="AG538" s="315">
        <f t="shared" si="169"/>
        <v>0</v>
      </c>
      <c r="AH538" s="315">
        <f t="shared" si="169"/>
        <v>0</v>
      </c>
      <c r="AI538" s="315">
        <f t="shared" si="169"/>
        <v>0</v>
      </c>
      <c r="AJ538" s="315">
        <f t="shared" si="169"/>
        <v>0</v>
      </c>
      <c r="AK538" s="315">
        <f t="shared" si="169"/>
        <v>0</v>
      </c>
      <c r="AL538" s="315">
        <f t="shared" si="169"/>
        <v>0</v>
      </c>
      <c r="AM538" s="315">
        <f t="shared" si="169"/>
        <v>0</v>
      </c>
      <c r="AN538" s="315">
        <f t="shared" si="169"/>
        <v>0</v>
      </c>
      <c r="AO538" s="315">
        <f t="shared" si="169"/>
        <v>0</v>
      </c>
      <c r="AP538" s="315">
        <f t="shared" si="169"/>
        <v>0</v>
      </c>
      <c r="AQ538" s="315">
        <f t="shared" si="169"/>
        <v>0</v>
      </c>
      <c r="AR538" s="315">
        <f t="shared" si="169"/>
        <v>0</v>
      </c>
      <c r="AS538" s="315">
        <f t="shared" si="169"/>
        <v>0</v>
      </c>
      <c r="AT538" s="315">
        <f t="shared" si="169"/>
        <v>0</v>
      </c>
      <c r="AU538" s="315">
        <f t="shared" si="169"/>
        <v>0</v>
      </c>
      <c r="AV538" s="315">
        <f t="shared" si="174"/>
        <v>0</v>
      </c>
      <c r="AW538" s="315">
        <f t="shared" si="173"/>
        <v>0</v>
      </c>
      <c r="AX538" s="315">
        <f t="shared" si="173"/>
        <v>0</v>
      </c>
      <c r="AY538" s="315">
        <f t="shared" si="173"/>
        <v>0</v>
      </c>
      <c r="AZ538" s="315">
        <f t="shared" si="173"/>
        <v>0</v>
      </c>
      <c r="BA538" s="315">
        <f t="shared" si="173"/>
        <v>0</v>
      </c>
      <c r="BB538" s="315">
        <f t="shared" si="173"/>
        <v>0</v>
      </c>
      <c r="BC538" s="316">
        <f t="shared" si="173"/>
        <v>0</v>
      </c>
      <c r="BE538" s="39" t="str">
        <f t="shared" si="170"/>
        <v/>
      </c>
      <c r="BF538" s="39" t="str">
        <f t="shared" si="171"/>
        <v/>
      </c>
      <c r="BG538" s="39" t="str">
        <f t="shared" si="172"/>
        <v/>
      </c>
      <c r="BH538" s="315"/>
      <c r="BI538" s="315"/>
      <c r="BJ538" s="315"/>
      <c r="BK538" s="315"/>
      <c r="BL538" s="315"/>
      <c r="BM538" s="315"/>
      <c r="BN538" s="315"/>
      <c r="BO538" s="315"/>
      <c r="BP538" s="315"/>
      <c r="BQ538" s="315"/>
      <c r="BR538" s="315"/>
      <c r="BS538" s="315"/>
      <c r="BT538" s="315"/>
      <c r="BU538" s="315"/>
      <c r="BV538" s="315"/>
      <c r="BW538" s="315"/>
      <c r="BX538" s="315"/>
      <c r="BY538" s="315"/>
      <c r="BZ538" s="315"/>
      <c r="CA538" s="315"/>
      <c r="CB538" s="315"/>
      <c r="CC538" s="315"/>
      <c r="CD538" s="7"/>
    </row>
    <row r="539" spans="1:82" x14ac:dyDescent="0.25">
      <c r="A539" s="14"/>
      <c r="B539" s="460"/>
      <c r="C539" s="461"/>
      <c r="D539" s="461"/>
      <c r="E539" s="462"/>
      <c r="F539" s="463"/>
      <c r="G539" s="14"/>
      <c r="H539" s="106" t="str">
        <f t="shared" si="163"/>
        <v/>
      </c>
      <c r="I539" s="14"/>
      <c r="J539" s="39" t="str">
        <f t="shared" si="164"/>
        <v/>
      </c>
      <c r="K539" s="14"/>
      <c r="M539" s="106" t="str">
        <f t="shared" si="165"/>
        <v/>
      </c>
      <c r="O539" s="127" t="str">
        <f t="shared" si="166"/>
        <v/>
      </c>
      <c r="AC539" s="305" t="str">
        <f t="shared" si="167"/>
        <v/>
      </c>
      <c r="AD539" s="307" t="str">
        <f t="shared" si="168"/>
        <v/>
      </c>
      <c r="AF539" s="314">
        <f t="shared" si="169"/>
        <v>0</v>
      </c>
      <c r="AG539" s="315">
        <f t="shared" si="169"/>
        <v>0</v>
      </c>
      <c r="AH539" s="315">
        <f t="shared" si="169"/>
        <v>0</v>
      </c>
      <c r="AI539" s="315">
        <f t="shared" si="169"/>
        <v>0</v>
      </c>
      <c r="AJ539" s="315">
        <f t="shared" si="169"/>
        <v>0</v>
      </c>
      <c r="AK539" s="315">
        <f t="shared" si="169"/>
        <v>0</v>
      </c>
      <c r="AL539" s="315">
        <f t="shared" si="169"/>
        <v>0</v>
      </c>
      <c r="AM539" s="315">
        <f t="shared" si="169"/>
        <v>0</v>
      </c>
      <c r="AN539" s="315">
        <f t="shared" si="169"/>
        <v>0</v>
      </c>
      <c r="AO539" s="315">
        <f t="shared" si="169"/>
        <v>0</v>
      </c>
      <c r="AP539" s="315">
        <f t="shared" si="169"/>
        <v>0</v>
      </c>
      <c r="AQ539" s="315">
        <f t="shared" si="169"/>
        <v>0</v>
      </c>
      <c r="AR539" s="315">
        <f t="shared" si="169"/>
        <v>0</v>
      </c>
      <c r="AS539" s="315">
        <f t="shared" si="169"/>
        <v>0</v>
      </c>
      <c r="AT539" s="315">
        <f t="shared" si="169"/>
        <v>0</v>
      </c>
      <c r="AU539" s="315">
        <f t="shared" si="169"/>
        <v>0</v>
      </c>
      <c r="AV539" s="315">
        <f t="shared" si="174"/>
        <v>0</v>
      </c>
      <c r="AW539" s="315">
        <f t="shared" si="173"/>
        <v>0</v>
      </c>
      <c r="AX539" s="315">
        <f t="shared" si="173"/>
        <v>0</v>
      </c>
      <c r="AY539" s="315">
        <f t="shared" si="173"/>
        <v>0</v>
      </c>
      <c r="AZ539" s="315">
        <f t="shared" si="173"/>
        <v>0</v>
      </c>
      <c r="BA539" s="315">
        <f t="shared" si="173"/>
        <v>0</v>
      </c>
      <c r="BB539" s="315">
        <f t="shared" si="173"/>
        <v>0</v>
      </c>
      <c r="BC539" s="316">
        <f t="shared" si="173"/>
        <v>0</v>
      </c>
      <c r="BE539" s="39" t="str">
        <f t="shared" si="170"/>
        <v/>
      </c>
      <c r="BF539" s="39" t="str">
        <f t="shared" si="171"/>
        <v/>
      </c>
      <c r="BG539" s="39" t="str">
        <f t="shared" si="172"/>
        <v/>
      </c>
      <c r="BH539" s="315"/>
      <c r="BI539" s="315"/>
      <c r="BJ539" s="315"/>
      <c r="BK539" s="315"/>
      <c r="BL539" s="315"/>
      <c r="BM539" s="315"/>
      <c r="BN539" s="315"/>
      <c r="BO539" s="315"/>
      <c r="BP539" s="315"/>
      <c r="BQ539" s="315"/>
      <c r="BR539" s="315"/>
      <c r="BS539" s="315"/>
      <c r="BT539" s="315"/>
      <c r="BU539" s="315"/>
      <c r="BV539" s="315"/>
      <c r="BW539" s="315"/>
      <c r="BX539" s="315"/>
      <c r="BY539" s="315"/>
      <c r="BZ539" s="315"/>
      <c r="CA539" s="315"/>
      <c r="CB539" s="315"/>
      <c r="CC539" s="315"/>
      <c r="CD539" s="7"/>
    </row>
    <row r="540" spans="1:82" x14ac:dyDescent="0.25">
      <c r="A540" s="14"/>
      <c r="B540" s="460"/>
      <c r="C540" s="461"/>
      <c r="D540" s="461"/>
      <c r="E540" s="462"/>
      <c r="F540" s="463"/>
      <c r="G540" s="14"/>
      <c r="H540" s="106" t="str">
        <f t="shared" si="163"/>
        <v/>
      </c>
      <c r="I540" s="14"/>
      <c r="J540" s="39" t="str">
        <f t="shared" si="164"/>
        <v/>
      </c>
      <c r="K540" s="14"/>
      <c r="M540" s="106" t="str">
        <f t="shared" si="165"/>
        <v/>
      </c>
      <c r="O540" s="127" t="str">
        <f t="shared" si="166"/>
        <v/>
      </c>
      <c r="AC540" s="305" t="str">
        <f t="shared" si="167"/>
        <v/>
      </c>
      <c r="AD540" s="307" t="str">
        <f t="shared" si="168"/>
        <v/>
      </c>
      <c r="AF540" s="314">
        <f t="shared" si="169"/>
        <v>0</v>
      </c>
      <c r="AG540" s="315">
        <f t="shared" si="169"/>
        <v>0</v>
      </c>
      <c r="AH540" s="315">
        <f t="shared" si="169"/>
        <v>0</v>
      </c>
      <c r="AI540" s="315">
        <f t="shared" si="169"/>
        <v>0</v>
      </c>
      <c r="AJ540" s="315">
        <f t="shared" si="169"/>
        <v>0</v>
      </c>
      <c r="AK540" s="315">
        <f t="shared" si="169"/>
        <v>0</v>
      </c>
      <c r="AL540" s="315">
        <f t="shared" si="169"/>
        <v>0</v>
      </c>
      <c r="AM540" s="315">
        <f t="shared" si="169"/>
        <v>0</v>
      </c>
      <c r="AN540" s="315">
        <f t="shared" si="169"/>
        <v>0</v>
      </c>
      <c r="AO540" s="315">
        <f t="shared" si="169"/>
        <v>0</v>
      </c>
      <c r="AP540" s="315">
        <f t="shared" si="169"/>
        <v>0</v>
      </c>
      <c r="AQ540" s="315">
        <f t="shared" si="169"/>
        <v>0</v>
      </c>
      <c r="AR540" s="315">
        <f t="shared" si="169"/>
        <v>0</v>
      </c>
      <c r="AS540" s="315">
        <f t="shared" si="169"/>
        <v>0</v>
      </c>
      <c r="AT540" s="315">
        <f t="shared" si="169"/>
        <v>0</v>
      </c>
      <c r="AU540" s="315">
        <f t="shared" si="169"/>
        <v>0</v>
      </c>
      <c r="AV540" s="315">
        <f t="shared" si="174"/>
        <v>0</v>
      </c>
      <c r="AW540" s="315">
        <f t="shared" si="173"/>
        <v>0</v>
      </c>
      <c r="AX540" s="315">
        <f t="shared" si="173"/>
        <v>0</v>
      </c>
      <c r="AY540" s="315">
        <f t="shared" si="173"/>
        <v>0</v>
      </c>
      <c r="AZ540" s="315">
        <f t="shared" si="173"/>
        <v>0</v>
      </c>
      <c r="BA540" s="315">
        <f t="shared" si="173"/>
        <v>0</v>
      </c>
      <c r="BB540" s="315">
        <f t="shared" si="173"/>
        <v>0</v>
      </c>
      <c r="BC540" s="316">
        <f t="shared" si="173"/>
        <v>0</v>
      </c>
      <c r="BE540" s="39" t="str">
        <f t="shared" si="170"/>
        <v/>
      </c>
      <c r="BF540" s="39" t="str">
        <f t="shared" si="171"/>
        <v/>
      </c>
      <c r="BG540" s="39" t="str">
        <f t="shared" si="172"/>
        <v/>
      </c>
      <c r="BH540" s="315"/>
      <c r="BI540" s="315"/>
      <c r="BJ540" s="315"/>
      <c r="BK540" s="315"/>
      <c r="BL540" s="315"/>
      <c r="BM540" s="315"/>
      <c r="BN540" s="315"/>
      <c r="BO540" s="315"/>
      <c r="BP540" s="315"/>
      <c r="BQ540" s="315"/>
      <c r="BR540" s="315"/>
      <c r="BS540" s="315"/>
      <c r="BT540" s="315"/>
      <c r="BU540" s="315"/>
      <c r="BV540" s="315"/>
      <c r="BW540" s="315"/>
      <c r="BX540" s="315"/>
      <c r="BY540" s="315"/>
      <c r="BZ540" s="315"/>
      <c r="CA540" s="315"/>
      <c r="CB540" s="315"/>
      <c r="CC540" s="315"/>
      <c r="CD540" s="7"/>
    </row>
    <row r="541" spans="1:82" x14ac:dyDescent="0.25">
      <c r="A541" s="14"/>
      <c r="B541" s="460"/>
      <c r="C541" s="461"/>
      <c r="D541" s="461"/>
      <c r="E541" s="462"/>
      <c r="F541" s="463"/>
      <c r="G541" s="14"/>
      <c r="H541" s="106" t="str">
        <f t="shared" si="163"/>
        <v/>
      </c>
      <c r="I541" s="14"/>
      <c r="J541" s="39" t="str">
        <f t="shared" si="164"/>
        <v/>
      </c>
      <c r="K541" s="14"/>
      <c r="M541" s="106" t="str">
        <f t="shared" si="165"/>
        <v/>
      </c>
      <c r="O541" s="127" t="str">
        <f t="shared" si="166"/>
        <v/>
      </c>
      <c r="AC541" s="305" t="str">
        <f t="shared" si="167"/>
        <v/>
      </c>
      <c r="AD541" s="307" t="str">
        <f t="shared" si="168"/>
        <v/>
      </c>
      <c r="AF541" s="314">
        <f t="shared" si="169"/>
        <v>0</v>
      </c>
      <c r="AG541" s="315">
        <f t="shared" si="169"/>
        <v>0</v>
      </c>
      <c r="AH541" s="315">
        <f t="shared" si="169"/>
        <v>0</v>
      </c>
      <c r="AI541" s="315">
        <f t="shared" si="169"/>
        <v>0</v>
      </c>
      <c r="AJ541" s="315">
        <f t="shared" si="169"/>
        <v>0</v>
      </c>
      <c r="AK541" s="315">
        <f t="shared" si="169"/>
        <v>0</v>
      </c>
      <c r="AL541" s="315">
        <f t="shared" si="169"/>
        <v>0</v>
      </c>
      <c r="AM541" s="315">
        <f t="shared" si="169"/>
        <v>0</v>
      </c>
      <c r="AN541" s="315">
        <f t="shared" si="169"/>
        <v>0</v>
      </c>
      <c r="AO541" s="315">
        <f t="shared" si="169"/>
        <v>0</v>
      </c>
      <c r="AP541" s="315">
        <f t="shared" si="169"/>
        <v>0</v>
      </c>
      <c r="AQ541" s="315">
        <f t="shared" si="169"/>
        <v>0</v>
      </c>
      <c r="AR541" s="315">
        <f t="shared" si="169"/>
        <v>0</v>
      </c>
      <c r="AS541" s="315">
        <f t="shared" si="169"/>
        <v>0</v>
      </c>
      <c r="AT541" s="315">
        <f t="shared" si="169"/>
        <v>0</v>
      </c>
      <c r="AU541" s="315">
        <f t="shared" si="169"/>
        <v>0</v>
      </c>
      <c r="AV541" s="315">
        <f t="shared" si="174"/>
        <v>0</v>
      </c>
      <c r="AW541" s="315">
        <f t="shared" si="173"/>
        <v>0</v>
      </c>
      <c r="AX541" s="315">
        <f t="shared" si="173"/>
        <v>0</v>
      </c>
      <c r="AY541" s="315">
        <f t="shared" si="173"/>
        <v>0</v>
      </c>
      <c r="AZ541" s="315">
        <f t="shared" si="173"/>
        <v>0</v>
      </c>
      <c r="BA541" s="315">
        <f t="shared" si="173"/>
        <v>0</v>
      </c>
      <c r="BB541" s="315">
        <f t="shared" si="173"/>
        <v>0</v>
      </c>
      <c r="BC541" s="316">
        <f t="shared" si="173"/>
        <v>0</v>
      </c>
      <c r="BE541" s="39" t="str">
        <f t="shared" si="170"/>
        <v/>
      </c>
      <c r="BF541" s="39" t="str">
        <f t="shared" si="171"/>
        <v/>
      </c>
      <c r="BG541" s="39" t="str">
        <f t="shared" si="172"/>
        <v/>
      </c>
      <c r="BH541" s="315"/>
      <c r="BI541" s="315"/>
      <c r="BJ541" s="315"/>
      <c r="BK541" s="315"/>
      <c r="BL541" s="315"/>
      <c r="BM541" s="315"/>
      <c r="BN541" s="315"/>
      <c r="BO541" s="315"/>
      <c r="BP541" s="315"/>
      <c r="BQ541" s="315"/>
      <c r="BR541" s="315"/>
      <c r="BS541" s="315"/>
      <c r="BT541" s="315"/>
      <c r="BU541" s="315"/>
      <c r="BV541" s="315"/>
      <c r="BW541" s="315"/>
      <c r="BX541" s="315"/>
      <c r="BY541" s="315"/>
      <c r="BZ541" s="315"/>
      <c r="CA541" s="315"/>
      <c r="CB541" s="315"/>
      <c r="CC541" s="315"/>
      <c r="CD541" s="7"/>
    </row>
    <row r="542" spans="1:82" x14ac:dyDescent="0.25">
      <c r="A542" s="14"/>
      <c r="B542" s="460"/>
      <c r="C542" s="461"/>
      <c r="D542" s="461"/>
      <c r="E542" s="462"/>
      <c r="F542" s="463"/>
      <c r="G542" s="14"/>
      <c r="H542" s="106" t="str">
        <f t="shared" si="163"/>
        <v/>
      </c>
      <c r="I542" s="14"/>
      <c r="J542" s="39" t="str">
        <f t="shared" si="164"/>
        <v/>
      </c>
      <c r="K542" s="14"/>
      <c r="M542" s="106" t="str">
        <f t="shared" si="165"/>
        <v/>
      </c>
      <c r="O542" s="127" t="str">
        <f t="shared" si="166"/>
        <v/>
      </c>
      <c r="AC542" s="305" t="str">
        <f t="shared" si="167"/>
        <v/>
      </c>
      <c r="AD542" s="307" t="str">
        <f t="shared" si="168"/>
        <v/>
      </c>
      <c r="AF542" s="314">
        <f t="shared" si="169"/>
        <v>0</v>
      </c>
      <c r="AG542" s="315">
        <f t="shared" si="169"/>
        <v>0</v>
      </c>
      <c r="AH542" s="315">
        <f t="shared" si="169"/>
        <v>0</v>
      </c>
      <c r="AI542" s="315">
        <f t="shared" si="169"/>
        <v>0</v>
      </c>
      <c r="AJ542" s="315">
        <f t="shared" si="169"/>
        <v>0</v>
      </c>
      <c r="AK542" s="315">
        <f t="shared" si="169"/>
        <v>0</v>
      </c>
      <c r="AL542" s="315">
        <f t="shared" si="169"/>
        <v>0</v>
      </c>
      <c r="AM542" s="315">
        <f t="shared" si="169"/>
        <v>0</v>
      </c>
      <c r="AN542" s="315">
        <f t="shared" si="169"/>
        <v>0</v>
      </c>
      <c r="AO542" s="315">
        <f t="shared" si="169"/>
        <v>0</v>
      </c>
      <c r="AP542" s="315">
        <f t="shared" si="169"/>
        <v>0</v>
      </c>
      <c r="AQ542" s="315">
        <f t="shared" si="169"/>
        <v>0</v>
      </c>
      <c r="AR542" s="315">
        <f t="shared" si="169"/>
        <v>0</v>
      </c>
      <c r="AS542" s="315">
        <f t="shared" si="169"/>
        <v>0</v>
      </c>
      <c r="AT542" s="315">
        <f t="shared" si="169"/>
        <v>0</v>
      </c>
      <c r="AU542" s="315">
        <f t="shared" si="169"/>
        <v>0</v>
      </c>
      <c r="AV542" s="315">
        <f t="shared" si="174"/>
        <v>0</v>
      </c>
      <c r="AW542" s="315">
        <f t="shared" si="173"/>
        <v>0</v>
      </c>
      <c r="AX542" s="315">
        <f t="shared" si="173"/>
        <v>0</v>
      </c>
      <c r="AY542" s="315">
        <f t="shared" si="173"/>
        <v>0</v>
      </c>
      <c r="AZ542" s="315">
        <f t="shared" si="173"/>
        <v>0</v>
      </c>
      <c r="BA542" s="315">
        <f t="shared" si="173"/>
        <v>0</v>
      </c>
      <c r="BB542" s="315">
        <f t="shared" si="173"/>
        <v>0</v>
      </c>
      <c r="BC542" s="316">
        <f t="shared" si="173"/>
        <v>0</v>
      </c>
      <c r="BE542" s="39" t="str">
        <f t="shared" si="170"/>
        <v/>
      </c>
      <c r="BF542" s="39" t="str">
        <f t="shared" si="171"/>
        <v/>
      </c>
      <c r="BG542" s="39" t="str">
        <f t="shared" si="172"/>
        <v/>
      </c>
      <c r="BH542" s="315"/>
      <c r="BI542" s="315"/>
      <c r="BJ542" s="315"/>
      <c r="BK542" s="315"/>
      <c r="BL542" s="315"/>
      <c r="BM542" s="315"/>
      <c r="BN542" s="315"/>
      <c r="BO542" s="315"/>
      <c r="BP542" s="315"/>
      <c r="BQ542" s="315"/>
      <c r="BR542" s="315"/>
      <c r="BS542" s="315"/>
      <c r="BT542" s="315"/>
      <c r="BU542" s="315"/>
      <c r="BV542" s="315"/>
      <c r="BW542" s="315"/>
      <c r="BX542" s="315"/>
      <c r="BY542" s="315"/>
      <c r="BZ542" s="315"/>
      <c r="CA542" s="315"/>
      <c r="CB542" s="315"/>
      <c r="CC542" s="315"/>
      <c r="CD542" s="7"/>
    </row>
    <row r="543" spans="1:82" x14ac:dyDescent="0.25">
      <c r="A543" s="14"/>
      <c r="B543" s="460"/>
      <c r="C543" s="461"/>
      <c r="D543" s="461"/>
      <c r="E543" s="462"/>
      <c r="F543" s="463"/>
      <c r="G543" s="14"/>
      <c r="H543" s="106" t="str">
        <f t="shared" si="163"/>
        <v/>
      </c>
      <c r="I543" s="14"/>
      <c r="J543" s="39" t="str">
        <f t="shared" si="164"/>
        <v/>
      </c>
      <c r="K543" s="14"/>
      <c r="M543" s="106" t="str">
        <f t="shared" si="165"/>
        <v/>
      </c>
      <c r="O543" s="127" t="str">
        <f t="shared" si="166"/>
        <v/>
      </c>
      <c r="AC543" s="305" t="str">
        <f t="shared" si="167"/>
        <v/>
      </c>
      <c r="AD543" s="307" t="str">
        <f t="shared" si="168"/>
        <v/>
      </c>
      <c r="AF543" s="314">
        <f t="shared" si="169"/>
        <v>0</v>
      </c>
      <c r="AG543" s="315">
        <f t="shared" si="169"/>
        <v>0</v>
      </c>
      <c r="AH543" s="315">
        <f t="shared" si="169"/>
        <v>0</v>
      </c>
      <c r="AI543" s="315">
        <f t="shared" si="169"/>
        <v>0</v>
      </c>
      <c r="AJ543" s="315">
        <f t="shared" si="169"/>
        <v>0</v>
      </c>
      <c r="AK543" s="315">
        <f t="shared" si="169"/>
        <v>0</v>
      </c>
      <c r="AL543" s="315">
        <f t="shared" si="169"/>
        <v>0</v>
      </c>
      <c r="AM543" s="315">
        <f t="shared" si="169"/>
        <v>0</v>
      </c>
      <c r="AN543" s="315">
        <f t="shared" si="169"/>
        <v>0</v>
      </c>
      <c r="AO543" s="315">
        <f t="shared" si="169"/>
        <v>0</v>
      </c>
      <c r="AP543" s="315">
        <f t="shared" si="169"/>
        <v>0</v>
      </c>
      <c r="AQ543" s="315">
        <f t="shared" si="169"/>
        <v>0</v>
      </c>
      <c r="AR543" s="315">
        <f t="shared" ref="AR543:BC558" si="175">IF(AND(AR$9&gt;=$AC543, AR$10&lt;=$AD543), IF($F543=$M$3, $AD$5, IF($J543="", $AD$4, $J543)), 0)</f>
        <v>0</v>
      </c>
      <c r="AS543" s="315">
        <f t="shared" si="175"/>
        <v>0</v>
      </c>
      <c r="AT543" s="315">
        <f t="shared" si="175"/>
        <v>0</v>
      </c>
      <c r="AU543" s="315">
        <f t="shared" si="175"/>
        <v>0</v>
      </c>
      <c r="AV543" s="315">
        <f t="shared" si="174"/>
        <v>0</v>
      </c>
      <c r="AW543" s="315">
        <f t="shared" si="173"/>
        <v>0</v>
      </c>
      <c r="AX543" s="315">
        <f t="shared" si="173"/>
        <v>0</v>
      </c>
      <c r="AY543" s="315">
        <f t="shared" si="173"/>
        <v>0</v>
      </c>
      <c r="AZ543" s="315">
        <f t="shared" si="173"/>
        <v>0</v>
      </c>
      <c r="BA543" s="315">
        <f t="shared" si="173"/>
        <v>0</v>
      </c>
      <c r="BB543" s="315">
        <f t="shared" si="173"/>
        <v>0</v>
      </c>
      <c r="BC543" s="316">
        <f t="shared" si="173"/>
        <v>0</v>
      </c>
      <c r="BE543" s="39" t="str">
        <f t="shared" si="170"/>
        <v/>
      </c>
      <c r="BF543" s="39" t="str">
        <f t="shared" si="171"/>
        <v/>
      </c>
      <c r="BG543" s="39" t="str">
        <f t="shared" si="172"/>
        <v/>
      </c>
      <c r="BH543" s="315"/>
      <c r="BI543" s="315"/>
      <c r="BJ543" s="315"/>
      <c r="BK543" s="315"/>
      <c r="BL543" s="315"/>
      <c r="BM543" s="315"/>
      <c r="BN543" s="315"/>
      <c r="BO543" s="315"/>
      <c r="BP543" s="315"/>
      <c r="BQ543" s="315"/>
      <c r="BR543" s="315"/>
      <c r="BS543" s="315"/>
      <c r="BT543" s="315"/>
      <c r="BU543" s="315"/>
      <c r="BV543" s="315"/>
      <c r="BW543" s="315"/>
      <c r="BX543" s="315"/>
      <c r="BY543" s="315"/>
      <c r="BZ543" s="315"/>
      <c r="CA543" s="315"/>
      <c r="CB543" s="315"/>
      <c r="CC543" s="315"/>
      <c r="CD543" s="7"/>
    </row>
    <row r="544" spans="1:82" x14ac:dyDescent="0.25">
      <c r="A544" s="14"/>
      <c r="B544" s="460"/>
      <c r="C544" s="461"/>
      <c r="D544" s="461"/>
      <c r="E544" s="462"/>
      <c r="F544" s="463"/>
      <c r="G544" s="14"/>
      <c r="H544" s="106" t="str">
        <f t="shared" si="163"/>
        <v/>
      </c>
      <c r="I544" s="14"/>
      <c r="J544" s="39" t="str">
        <f t="shared" si="164"/>
        <v/>
      </c>
      <c r="K544" s="14"/>
      <c r="M544" s="106" t="str">
        <f t="shared" si="165"/>
        <v/>
      </c>
      <c r="O544" s="127" t="str">
        <f t="shared" si="166"/>
        <v/>
      </c>
      <c r="AC544" s="305" t="str">
        <f t="shared" si="167"/>
        <v/>
      </c>
      <c r="AD544" s="307" t="str">
        <f t="shared" si="168"/>
        <v/>
      </c>
      <c r="AF544" s="314">
        <f t="shared" si="169"/>
        <v>0</v>
      </c>
      <c r="AG544" s="315">
        <f t="shared" ref="AG544:AV559" si="176">IF(AND(AG$9&gt;=$AC544, AG$10&lt;=$AD544), IF($F544=$M$3, $AD$5, IF($J544="", $AD$4, $J544)), 0)</f>
        <v>0</v>
      </c>
      <c r="AH544" s="315">
        <f t="shared" si="176"/>
        <v>0</v>
      </c>
      <c r="AI544" s="315">
        <f t="shared" si="176"/>
        <v>0</v>
      </c>
      <c r="AJ544" s="315">
        <f t="shared" si="176"/>
        <v>0</v>
      </c>
      <c r="AK544" s="315">
        <f t="shared" si="176"/>
        <v>0</v>
      </c>
      <c r="AL544" s="315">
        <f t="shared" si="176"/>
        <v>0</v>
      </c>
      <c r="AM544" s="315">
        <f t="shared" si="176"/>
        <v>0</v>
      </c>
      <c r="AN544" s="315">
        <f t="shared" si="176"/>
        <v>0</v>
      </c>
      <c r="AO544" s="315">
        <f t="shared" si="176"/>
        <v>0</v>
      </c>
      <c r="AP544" s="315">
        <f t="shared" si="176"/>
        <v>0</v>
      </c>
      <c r="AQ544" s="315">
        <f t="shared" si="176"/>
        <v>0</v>
      </c>
      <c r="AR544" s="315">
        <f t="shared" si="175"/>
        <v>0</v>
      </c>
      <c r="AS544" s="315">
        <f t="shared" si="175"/>
        <v>0</v>
      </c>
      <c r="AT544" s="315">
        <f t="shared" si="175"/>
        <v>0</v>
      </c>
      <c r="AU544" s="315">
        <f t="shared" si="175"/>
        <v>0</v>
      </c>
      <c r="AV544" s="315">
        <f t="shared" si="174"/>
        <v>0</v>
      </c>
      <c r="AW544" s="315">
        <f t="shared" si="173"/>
        <v>0</v>
      </c>
      <c r="AX544" s="315">
        <f t="shared" si="173"/>
        <v>0</v>
      </c>
      <c r="AY544" s="315">
        <f t="shared" si="173"/>
        <v>0</v>
      </c>
      <c r="AZ544" s="315">
        <f t="shared" si="173"/>
        <v>0</v>
      </c>
      <c r="BA544" s="315">
        <f t="shared" si="173"/>
        <v>0</v>
      </c>
      <c r="BB544" s="315">
        <f t="shared" si="173"/>
        <v>0</v>
      </c>
      <c r="BC544" s="316">
        <f t="shared" si="173"/>
        <v>0</v>
      </c>
      <c r="BE544" s="39" t="str">
        <f t="shared" si="170"/>
        <v/>
      </c>
      <c r="BF544" s="39" t="str">
        <f t="shared" si="171"/>
        <v/>
      </c>
      <c r="BG544" s="39" t="str">
        <f t="shared" si="172"/>
        <v/>
      </c>
      <c r="BH544" s="315"/>
      <c r="BI544" s="315"/>
      <c r="BJ544" s="315"/>
      <c r="BK544" s="315"/>
      <c r="BL544" s="315"/>
      <c r="BM544" s="315"/>
      <c r="BN544" s="315"/>
      <c r="BO544" s="315"/>
      <c r="BP544" s="315"/>
      <c r="BQ544" s="315"/>
      <c r="BR544" s="315"/>
      <c r="BS544" s="315"/>
      <c r="BT544" s="315"/>
      <c r="BU544" s="315"/>
      <c r="BV544" s="315"/>
      <c r="BW544" s="315"/>
      <c r="BX544" s="315"/>
      <c r="BY544" s="315"/>
      <c r="BZ544" s="315"/>
      <c r="CA544" s="315"/>
      <c r="CB544" s="315"/>
      <c r="CC544" s="315"/>
      <c r="CD544" s="7"/>
    </row>
    <row r="545" spans="1:82" x14ac:dyDescent="0.25">
      <c r="A545" s="14"/>
      <c r="B545" s="460"/>
      <c r="C545" s="461"/>
      <c r="D545" s="461"/>
      <c r="E545" s="462"/>
      <c r="F545" s="463"/>
      <c r="G545" s="14"/>
      <c r="H545" s="106" t="str">
        <f t="shared" si="163"/>
        <v/>
      </c>
      <c r="I545" s="14"/>
      <c r="J545" s="39" t="str">
        <f t="shared" si="164"/>
        <v/>
      </c>
      <c r="K545" s="14"/>
      <c r="M545" s="106" t="str">
        <f t="shared" si="165"/>
        <v/>
      </c>
      <c r="O545" s="127" t="str">
        <f t="shared" si="166"/>
        <v/>
      </c>
      <c r="AC545" s="305" t="str">
        <f t="shared" si="167"/>
        <v/>
      </c>
      <c r="AD545" s="307" t="str">
        <f t="shared" si="168"/>
        <v/>
      </c>
      <c r="AF545" s="314">
        <f t="shared" si="169"/>
        <v>0</v>
      </c>
      <c r="AG545" s="315">
        <f t="shared" si="176"/>
        <v>0</v>
      </c>
      <c r="AH545" s="315">
        <f t="shared" si="176"/>
        <v>0</v>
      </c>
      <c r="AI545" s="315">
        <f t="shared" si="176"/>
        <v>0</v>
      </c>
      <c r="AJ545" s="315">
        <f t="shared" si="176"/>
        <v>0</v>
      </c>
      <c r="AK545" s="315">
        <f t="shared" si="176"/>
        <v>0</v>
      </c>
      <c r="AL545" s="315">
        <f t="shared" si="176"/>
        <v>0</v>
      </c>
      <c r="AM545" s="315">
        <f t="shared" si="176"/>
        <v>0</v>
      </c>
      <c r="AN545" s="315">
        <f t="shared" si="176"/>
        <v>0</v>
      </c>
      <c r="AO545" s="315">
        <f t="shared" si="176"/>
        <v>0</v>
      </c>
      <c r="AP545" s="315">
        <f t="shared" si="176"/>
        <v>0</v>
      </c>
      <c r="AQ545" s="315">
        <f t="shared" si="176"/>
        <v>0</v>
      </c>
      <c r="AR545" s="315">
        <f t="shared" si="175"/>
        <v>0</v>
      </c>
      <c r="AS545" s="315">
        <f t="shared" si="175"/>
        <v>0</v>
      </c>
      <c r="AT545" s="315">
        <f t="shared" si="175"/>
        <v>0</v>
      </c>
      <c r="AU545" s="315">
        <f t="shared" si="175"/>
        <v>0</v>
      </c>
      <c r="AV545" s="315">
        <f t="shared" si="174"/>
        <v>0</v>
      </c>
      <c r="AW545" s="315">
        <f t="shared" si="173"/>
        <v>0</v>
      </c>
      <c r="AX545" s="315">
        <f t="shared" si="173"/>
        <v>0</v>
      </c>
      <c r="AY545" s="315">
        <f t="shared" si="173"/>
        <v>0</v>
      </c>
      <c r="AZ545" s="315">
        <f t="shared" si="173"/>
        <v>0</v>
      </c>
      <c r="BA545" s="315">
        <f t="shared" si="173"/>
        <v>0</v>
      </c>
      <c r="BB545" s="315">
        <f t="shared" si="173"/>
        <v>0</v>
      </c>
      <c r="BC545" s="316">
        <f t="shared" si="173"/>
        <v>0</v>
      </c>
      <c r="BE545" s="39" t="str">
        <f t="shared" si="170"/>
        <v/>
      </c>
      <c r="BF545" s="39" t="str">
        <f t="shared" si="171"/>
        <v/>
      </c>
      <c r="BG545" s="39" t="str">
        <f t="shared" si="172"/>
        <v/>
      </c>
      <c r="BH545" s="315"/>
      <c r="BI545" s="315"/>
      <c r="BJ545" s="315"/>
      <c r="BK545" s="315"/>
      <c r="BL545" s="315"/>
      <c r="BM545" s="315"/>
      <c r="BN545" s="315"/>
      <c r="BO545" s="315"/>
      <c r="BP545" s="315"/>
      <c r="BQ545" s="315"/>
      <c r="BR545" s="315"/>
      <c r="BS545" s="315"/>
      <c r="BT545" s="315"/>
      <c r="BU545" s="315"/>
      <c r="BV545" s="315"/>
      <c r="BW545" s="315"/>
      <c r="BX545" s="315"/>
      <c r="BY545" s="315"/>
      <c r="BZ545" s="315"/>
      <c r="CA545" s="315"/>
      <c r="CB545" s="315"/>
      <c r="CC545" s="315"/>
      <c r="CD545" s="7"/>
    </row>
    <row r="546" spans="1:82" x14ac:dyDescent="0.25">
      <c r="A546" s="14"/>
      <c r="B546" s="460"/>
      <c r="C546" s="461"/>
      <c r="D546" s="461"/>
      <c r="E546" s="462"/>
      <c r="F546" s="463"/>
      <c r="G546" s="14"/>
      <c r="H546" s="106" t="str">
        <f t="shared" si="163"/>
        <v/>
      </c>
      <c r="I546" s="14"/>
      <c r="J546" s="39" t="str">
        <f t="shared" si="164"/>
        <v/>
      </c>
      <c r="K546" s="14"/>
      <c r="M546" s="106" t="str">
        <f t="shared" si="165"/>
        <v/>
      </c>
      <c r="O546" s="127" t="str">
        <f t="shared" si="166"/>
        <v/>
      </c>
      <c r="AC546" s="305" t="str">
        <f t="shared" si="167"/>
        <v/>
      </c>
      <c r="AD546" s="307" t="str">
        <f t="shared" si="168"/>
        <v/>
      </c>
      <c r="AF546" s="314">
        <f t="shared" si="169"/>
        <v>0</v>
      </c>
      <c r="AG546" s="315">
        <f t="shared" si="176"/>
        <v>0</v>
      </c>
      <c r="AH546" s="315">
        <f t="shared" si="176"/>
        <v>0</v>
      </c>
      <c r="AI546" s="315">
        <f t="shared" si="176"/>
        <v>0</v>
      </c>
      <c r="AJ546" s="315">
        <f t="shared" si="176"/>
        <v>0</v>
      </c>
      <c r="AK546" s="315">
        <f t="shared" si="176"/>
        <v>0</v>
      </c>
      <c r="AL546" s="315">
        <f t="shared" si="176"/>
        <v>0</v>
      </c>
      <c r="AM546" s="315">
        <f t="shared" si="176"/>
        <v>0</v>
      </c>
      <c r="AN546" s="315">
        <f t="shared" si="176"/>
        <v>0</v>
      </c>
      <c r="AO546" s="315">
        <f t="shared" si="176"/>
        <v>0</v>
      </c>
      <c r="AP546" s="315">
        <f t="shared" si="176"/>
        <v>0</v>
      </c>
      <c r="AQ546" s="315">
        <f t="shared" si="176"/>
        <v>0</v>
      </c>
      <c r="AR546" s="315">
        <f t="shared" si="175"/>
        <v>0</v>
      </c>
      <c r="AS546" s="315">
        <f t="shared" si="175"/>
        <v>0</v>
      </c>
      <c r="AT546" s="315">
        <f t="shared" si="175"/>
        <v>0</v>
      </c>
      <c r="AU546" s="315">
        <f t="shared" si="175"/>
        <v>0</v>
      </c>
      <c r="AV546" s="315">
        <f t="shared" si="174"/>
        <v>0</v>
      </c>
      <c r="AW546" s="315">
        <f t="shared" si="174"/>
        <v>0</v>
      </c>
      <c r="AX546" s="315">
        <f t="shared" si="174"/>
        <v>0</v>
      </c>
      <c r="AY546" s="315">
        <f t="shared" si="174"/>
        <v>0</v>
      </c>
      <c r="AZ546" s="315">
        <f t="shared" si="174"/>
        <v>0</v>
      </c>
      <c r="BA546" s="315">
        <f t="shared" si="174"/>
        <v>0</v>
      </c>
      <c r="BB546" s="315">
        <f t="shared" si="174"/>
        <v>0</v>
      </c>
      <c r="BC546" s="316">
        <f t="shared" si="174"/>
        <v>0</v>
      </c>
      <c r="BE546" s="39" t="str">
        <f t="shared" si="170"/>
        <v/>
      </c>
      <c r="BF546" s="39" t="str">
        <f t="shared" si="171"/>
        <v/>
      </c>
      <c r="BG546" s="39" t="str">
        <f t="shared" si="172"/>
        <v/>
      </c>
      <c r="BH546" s="315"/>
      <c r="BI546" s="315"/>
      <c r="BJ546" s="315"/>
      <c r="BK546" s="315"/>
      <c r="BL546" s="315"/>
      <c r="BM546" s="315"/>
      <c r="BN546" s="315"/>
      <c r="BO546" s="315"/>
      <c r="BP546" s="315"/>
      <c r="BQ546" s="315"/>
      <c r="BR546" s="315"/>
      <c r="BS546" s="315"/>
      <c r="BT546" s="315"/>
      <c r="BU546" s="315"/>
      <c r="BV546" s="315"/>
      <c r="BW546" s="315"/>
      <c r="BX546" s="315"/>
      <c r="BY546" s="315"/>
      <c r="BZ546" s="315"/>
      <c r="CA546" s="315"/>
      <c r="CB546" s="315"/>
      <c r="CC546" s="315"/>
      <c r="CD546" s="7"/>
    </row>
    <row r="547" spans="1:82" x14ac:dyDescent="0.25">
      <c r="A547" s="14"/>
      <c r="B547" s="460"/>
      <c r="C547" s="461"/>
      <c r="D547" s="461"/>
      <c r="E547" s="462"/>
      <c r="F547" s="463"/>
      <c r="G547" s="14"/>
      <c r="H547" s="106" t="str">
        <f t="shared" si="163"/>
        <v/>
      </c>
      <c r="I547" s="14"/>
      <c r="J547" s="39" t="str">
        <f t="shared" si="164"/>
        <v/>
      </c>
      <c r="K547" s="14"/>
      <c r="M547" s="106" t="str">
        <f t="shared" si="165"/>
        <v/>
      </c>
      <c r="O547" s="127" t="str">
        <f t="shared" si="166"/>
        <v/>
      </c>
      <c r="AC547" s="305" t="str">
        <f t="shared" si="167"/>
        <v/>
      </c>
      <c r="AD547" s="307" t="str">
        <f t="shared" si="168"/>
        <v/>
      </c>
      <c r="AF547" s="314">
        <f t="shared" si="169"/>
        <v>0</v>
      </c>
      <c r="AG547" s="315">
        <f t="shared" si="176"/>
        <v>0</v>
      </c>
      <c r="AH547" s="315">
        <f t="shared" si="176"/>
        <v>0</v>
      </c>
      <c r="AI547" s="315">
        <f t="shared" si="176"/>
        <v>0</v>
      </c>
      <c r="AJ547" s="315">
        <f t="shared" si="176"/>
        <v>0</v>
      </c>
      <c r="AK547" s="315">
        <f t="shared" si="176"/>
        <v>0</v>
      </c>
      <c r="AL547" s="315">
        <f t="shared" si="176"/>
        <v>0</v>
      </c>
      <c r="AM547" s="315">
        <f t="shared" si="176"/>
        <v>0</v>
      </c>
      <c r="AN547" s="315">
        <f t="shared" si="176"/>
        <v>0</v>
      </c>
      <c r="AO547" s="315">
        <f t="shared" si="176"/>
        <v>0</v>
      </c>
      <c r="AP547" s="315">
        <f t="shared" si="176"/>
        <v>0</v>
      </c>
      <c r="AQ547" s="315">
        <f t="shared" si="176"/>
        <v>0</v>
      </c>
      <c r="AR547" s="315">
        <f t="shared" si="175"/>
        <v>0</v>
      </c>
      <c r="AS547" s="315">
        <f t="shared" si="175"/>
        <v>0</v>
      </c>
      <c r="AT547" s="315">
        <f t="shared" si="175"/>
        <v>0</v>
      </c>
      <c r="AU547" s="315">
        <f t="shared" si="175"/>
        <v>0</v>
      </c>
      <c r="AV547" s="315">
        <f t="shared" si="175"/>
        <v>0</v>
      </c>
      <c r="AW547" s="315">
        <f t="shared" si="175"/>
        <v>0</v>
      </c>
      <c r="AX547" s="315">
        <f t="shared" si="175"/>
        <v>0</v>
      </c>
      <c r="AY547" s="315">
        <f t="shared" si="175"/>
        <v>0</v>
      </c>
      <c r="AZ547" s="315">
        <f t="shared" si="175"/>
        <v>0</v>
      </c>
      <c r="BA547" s="315">
        <f t="shared" si="175"/>
        <v>0</v>
      </c>
      <c r="BB547" s="315">
        <f t="shared" si="175"/>
        <v>0</v>
      </c>
      <c r="BC547" s="316">
        <f t="shared" si="175"/>
        <v>0</v>
      </c>
      <c r="BE547" s="39" t="str">
        <f t="shared" si="170"/>
        <v/>
      </c>
      <c r="BF547" s="39" t="str">
        <f t="shared" si="171"/>
        <v/>
      </c>
      <c r="BG547" s="39" t="str">
        <f t="shared" si="172"/>
        <v/>
      </c>
      <c r="BH547" s="315"/>
      <c r="BI547" s="315"/>
      <c r="BJ547" s="315"/>
      <c r="BK547" s="315"/>
      <c r="BL547" s="315"/>
      <c r="BM547" s="315"/>
      <c r="BN547" s="315"/>
      <c r="BO547" s="315"/>
      <c r="BP547" s="315"/>
      <c r="BQ547" s="315"/>
      <c r="BR547" s="315"/>
      <c r="BS547" s="315"/>
      <c r="BT547" s="315"/>
      <c r="BU547" s="315"/>
      <c r="BV547" s="315"/>
      <c r="BW547" s="315"/>
      <c r="BX547" s="315"/>
      <c r="BY547" s="315"/>
      <c r="BZ547" s="315"/>
      <c r="CA547" s="315"/>
      <c r="CB547" s="315"/>
      <c r="CC547" s="315"/>
      <c r="CD547" s="7"/>
    </row>
    <row r="548" spans="1:82" x14ac:dyDescent="0.25">
      <c r="A548" s="14"/>
      <c r="B548" s="460"/>
      <c r="C548" s="461"/>
      <c r="D548" s="461"/>
      <c r="E548" s="462"/>
      <c r="F548" s="463"/>
      <c r="G548" s="14"/>
      <c r="H548" s="106" t="str">
        <f t="shared" si="163"/>
        <v/>
      </c>
      <c r="I548" s="14"/>
      <c r="J548" s="39" t="str">
        <f t="shared" si="164"/>
        <v/>
      </c>
      <c r="K548" s="14"/>
      <c r="M548" s="106" t="str">
        <f t="shared" si="165"/>
        <v/>
      </c>
      <c r="O548" s="127" t="str">
        <f t="shared" si="166"/>
        <v/>
      </c>
      <c r="AC548" s="305" t="str">
        <f t="shared" si="167"/>
        <v/>
      </c>
      <c r="AD548" s="307" t="str">
        <f t="shared" si="168"/>
        <v/>
      </c>
      <c r="AF548" s="314">
        <f t="shared" si="169"/>
        <v>0</v>
      </c>
      <c r="AG548" s="315">
        <f t="shared" si="176"/>
        <v>0</v>
      </c>
      <c r="AH548" s="315">
        <f t="shared" si="176"/>
        <v>0</v>
      </c>
      <c r="AI548" s="315">
        <f t="shared" si="176"/>
        <v>0</v>
      </c>
      <c r="AJ548" s="315">
        <f t="shared" si="176"/>
        <v>0</v>
      </c>
      <c r="AK548" s="315">
        <f t="shared" si="176"/>
        <v>0</v>
      </c>
      <c r="AL548" s="315">
        <f t="shared" si="176"/>
        <v>0</v>
      </c>
      <c r="AM548" s="315">
        <f t="shared" si="176"/>
        <v>0</v>
      </c>
      <c r="AN548" s="315">
        <f t="shared" si="176"/>
        <v>0</v>
      </c>
      <c r="AO548" s="315">
        <f t="shared" si="176"/>
        <v>0</v>
      </c>
      <c r="AP548" s="315">
        <f t="shared" si="176"/>
        <v>0</v>
      </c>
      <c r="AQ548" s="315">
        <f t="shared" si="176"/>
        <v>0</v>
      </c>
      <c r="AR548" s="315">
        <f t="shared" si="175"/>
        <v>0</v>
      </c>
      <c r="AS548" s="315">
        <f t="shared" si="175"/>
        <v>0</v>
      </c>
      <c r="AT548" s="315">
        <f t="shared" si="175"/>
        <v>0</v>
      </c>
      <c r="AU548" s="315">
        <f t="shared" si="175"/>
        <v>0</v>
      </c>
      <c r="AV548" s="315">
        <f t="shared" si="175"/>
        <v>0</v>
      </c>
      <c r="AW548" s="315">
        <f t="shared" si="175"/>
        <v>0</v>
      </c>
      <c r="AX548" s="315">
        <f t="shared" si="175"/>
        <v>0</v>
      </c>
      <c r="AY548" s="315">
        <f t="shared" si="175"/>
        <v>0</v>
      </c>
      <c r="AZ548" s="315">
        <f t="shared" si="175"/>
        <v>0</v>
      </c>
      <c r="BA548" s="315">
        <f t="shared" si="175"/>
        <v>0</v>
      </c>
      <c r="BB548" s="315">
        <f t="shared" si="175"/>
        <v>0</v>
      </c>
      <c r="BC548" s="316">
        <f t="shared" si="175"/>
        <v>0</v>
      </c>
      <c r="BE548" s="39" t="str">
        <f t="shared" si="170"/>
        <v/>
      </c>
      <c r="BF548" s="39" t="str">
        <f t="shared" si="171"/>
        <v/>
      </c>
      <c r="BG548" s="39" t="str">
        <f t="shared" si="172"/>
        <v/>
      </c>
      <c r="BH548" s="315"/>
      <c r="BI548" s="315"/>
      <c r="BJ548" s="315"/>
      <c r="BK548" s="315"/>
      <c r="BL548" s="315"/>
      <c r="BM548" s="315"/>
      <c r="BN548" s="315"/>
      <c r="BO548" s="315"/>
      <c r="BP548" s="315"/>
      <c r="BQ548" s="315"/>
      <c r="BR548" s="315"/>
      <c r="BS548" s="315"/>
      <c r="BT548" s="315"/>
      <c r="BU548" s="315"/>
      <c r="BV548" s="315"/>
      <c r="BW548" s="315"/>
      <c r="BX548" s="315"/>
      <c r="BY548" s="315"/>
      <c r="BZ548" s="315"/>
      <c r="CA548" s="315"/>
      <c r="CB548" s="315"/>
      <c r="CC548" s="315"/>
      <c r="CD548" s="7"/>
    </row>
    <row r="549" spans="1:82" x14ac:dyDescent="0.25">
      <c r="A549" s="14"/>
      <c r="B549" s="460"/>
      <c r="C549" s="461"/>
      <c r="D549" s="461"/>
      <c r="E549" s="462"/>
      <c r="F549" s="463"/>
      <c r="G549" s="14"/>
      <c r="H549" s="106" t="str">
        <f t="shared" si="163"/>
        <v/>
      </c>
      <c r="I549" s="14"/>
      <c r="J549" s="39" t="str">
        <f t="shared" si="164"/>
        <v/>
      </c>
      <c r="K549" s="14"/>
      <c r="M549" s="106" t="str">
        <f t="shared" si="165"/>
        <v/>
      </c>
      <c r="O549" s="127" t="str">
        <f t="shared" si="166"/>
        <v/>
      </c>
      <c r="AC549" s="305" t="str">
        <f t="shared" si="167"/>
        <v/>
      </c>
      <c r="AD549" s="307" t="str">
        <f t="shared" si="168"/>
        <v/>
      </c>
      <c r="AF549" s="314">
        <f t="shared" si="169"/>
        <v>0</v>
      </c>
      <c r="AG549" s="315">
        <f t="shared" si="176"/>
        <v>0</v>
      </c>
      <c r="AH549" s="315">
        <f t="shared" si="176"/>
        <v>0</v>
      </c>
      <c r="AI549" s="315">
        <f t="shared" si="176"/>
        <v>0</v>
      </c>
      <c r="AJ549" s="315">
        <f t="shared" si="176"/>
        <v>0</v>
      </c>
      <c r="AK549" s="315">
        <f t="shared" si="176"/>
        <v>0</v>
      </c>
      <c r="AL549" s="315">
        <f t="shared" si="176"/>
        <v>0</v>
      </c>
      <c r="AM549" s="315">
        <f t="shared" si="176"/>
        <v>0</v>
      </c>
      <c r="AN549" s="315">
        <f t="shared" si="176"/>
        <v>0</v>
      </c>
      <c r="AO549" s="315">
        <f t="shared" si="176"/>
        <v>0</v>
      </c>
      <c r="AP549" s="315">
        <f t="shared" si="176"/>
        <v>0</v>
      </c>
      <c r="AQ549" s="315">
        <f t="shared" si="176"/>
        <v>0</v>
      </c>
      <c r="AR549" s="315">
        <f t="shared" si="175"/>
        <v>0</v>
      </c>
      <c r="AS549" s="315">
        <f t="shared" si="175"/>
        <v>0</v>
      </c>
      <c r="AT549" s="315">
        <f t="shared" si="175"/>
        <v>0</v>
      </c>
      <c r="AU549" s="315">
        <f t="shared" si="175"/>
        <v>0</v>
      </c>
      <c r="AV549" s="315">
        <f t="shared" si="175"/>
        <v>0</v>
      </c>
      <c r="AW549" s="315">
        <f t="shared" si="175"/>
        <v>0</v>
      </c>
      <c r="AX549" s="315">
        <f t="shared" si="175"/>
        <v>0</v>
      </c>
      <c r="AY549" s="315">
        <f t="shared" si="175"/>
        <v>0</v>
      </c>
      <c r="AZ549" s="315">
        <f t="shared" si="175"/>
        <v>0</v>
      </c>
      <c r="BA549" s="315">
        <f t="shared" si="175"/>
        <v>0</v>
      </c>
      <c r="BB549" s="315">
        <f t="shared" si="175"/>
        <v>0</v>
      </c>
      <c r="BC549" s="316">
        <f t="shared" si="175"/>
        <v>0</v>
      </c>
      <c r="BE549" s="39" t="str">
        <f t="shared" si="170"/>
        <v/>
      </c>
      <c r="BF549" s="39" t="str">
        <f t="shared" si="171"/>
        <v/>
      </c>
      <c r="BG549" s="39" t="str">
        <f t="shared" si="172"/>
        <v/>
      </c>
      <c r="BH549" s="315"/>
      <c r="BI549" s="315"/>
      <c r="BJ549" s="315"/>
      <c r="BK549" s="315"/>
      <c r="BL549" s="315"/>
      <c r="BM549" s="315"/>
      <c r="BN549" s="315"/>
      <c r="BO549" s="315"/>
      <c r="BP549" s="315"/>
      <c r="BQ549" s="315"/>
      <c r="BR549" s="315"/>
      <c r="BS549" s="315"/>
      <c r="BT549" s="315"/>
      <c r="BU549" s="315"/>
      <c r="BV549" s="315"/>
      <c r="BW549" s="315"/>
      <c r="BX549" s="315"/>
      <c r="BY549" s="315"/>
      <c r="BZ549" s="315"/>
      <c r="CA549" s="315"/>
      <c r="CB549" s="315"/>
      <c r="CC549" s="315"/>
      <c r="CD549" s="7"/>
    </row>
    <row r="550" spans="1:82" x14ac:dyDescent="0.25">
      <c r="A550" s="14"/>
      <c r="B550" s="460"/>
      <c r="C550" s="461"/>
      <c r="D550" s="461"/>
      <c r="E550" s="462"/>
      <c r="F550" s="463"/>
      <c r="G550" s="14"/>
      <c r="H550" s="106" t="str">
        <f t="shared" si="163"/>
        <v/>
      </c>
      <c r="I550" s="14"/>
      <c r="J550" s="39" t="str">
        <f t="shared" si="164"/>
        <v/>
      </c>
      <c r="K550" s="14"/>
      <c r="M550" s="106" t="str">
        <f t="shared" si="165"/>
        <v/>
      </c>
      <c r="O550" s="127" t="str">
        <f t="shared" si="166"/>
        <v/>
      </c>
      <c r="AC550" s="305" t="str">
        <f t="shared" si="167"/>
        <v/>
      </c>
      <c r="AD550" s="307" t="str">
        <f t="shared" si="168"/>
        <v/>
      </c>
      <c r="AF550" s="314">
        <f t="shared" si="169"/>
        <v>0</v>
      </c>
      <c r="AG550" s="315">
        <f t="shared" si="176"/>
        <v>0</v>
      </c>
      <c r="AH550" s="315">
        <f t="shared" si="176"/>
        <v>0</v>
      </c>
      <c r="AI550" s="315">
        <f t="shared" si="176"/>
        <v>0</v>
      </c>
      <c r="AJ550" s="315">
        <f t="shared" si="176"/>
        <v>0</v>
      </c>
      <c r="AK550" s="315">
        <f t="shared" si="176"/>
        <v>0</v>
      </c>
      <c r="AL550" s="315">
        <f t="shared" si="176"/>
        <v>0</v>
      </c>
      <c r="AM550" s="315">
        <f t="shared" si="176"/>
        <v>0</v>
      </c>
      <c r="AN550" s="315">
        <f t="shared" si="176"/>
        <v>0</v>
      </c>
      <c r="AO550" s="315">
        <f t="shared" si="176"/>
        <v>0</v>
      </c>
      <c r="AP550" s="315">
        <f t="shared" si="176"/>
        <v>0</v>
      </c>
      <c r="AQ550" s="315">
        <f t="shared" si="176"/>
        <v>0</v>
      </c>
      <c r="AR550" s="315">
        <f t="shared" si="175"/>
        <v>0</v>
      </c>
      <c r="AS550" s="315">
        <f t="shared" si="175"/>
        <v>0</v>
      </c>
      <c r="AT550" s="315">
        <f t="shared" si="175"/>
        <v>0</v>
      </c>
      <c r="AU550" s="315">
        <f t="shared" si="175"/>
        <v>0</v>
      </c>
      <c r="AV550" s="315">
        <f t="shared" si="175"/>
        <v>0</v>
      </c>
      <c r="AW550" s="315">
        <f t="shared" si="175"/>
        <v>0</v>
      </c>
      <c r="AX550" s="315">
        <f t="shared" si="175"/>
        <v>0</v>
      </c>
      <c r="AY550" s="315">
        <f t="shared" si="175"/>
        <v>0</v>
      </c>
      <c r="AZ550" s="315">
        <f t="shared" si="175"/>
        <v>0</v>
      </c>
      <c r="BA550" s="315">
        <f t="shared" si="175"/>
        <v>0</v>
      </c>
      <c r="BB550" s="315">
        <f t="shared" si="175"/>
        <v>0</v>
      </c>
      <c r="BC550" s="316">
        <f t="shared" si="175"/>
        <v>0</v>
      </c>
      <c r="BE550" s="39" t="str">
        <f t="shared" si="170"/>
        <v/>
      </c>
      <c r="BF550" s="39" t="str">
        <f t="shared" si="171"/>
        <v/>
      </c>
      <c r="BG550" s="39" t="str">
        <f t="shared" si="172"/>
        <v/>
      </c>
      <c r="BH550" s="315"/>
      <c r="BI550" s="315"/>
      <c r="BJ550" s="315"/>
      <c r="BK550" s="315"/>
      <c r="BL550" s="315"/>
      <c r="BM550" s="315"/>
      <c r="BN550" s="315"/>
      <c r="BO550" s="315"/>
      <c r="BP550" s="315"/>
      <c r="BQ550" s="315"/>
      <c r="BR550" s="315"/>
      <c r="BS550" s="315"/>
      <c r="BT550" s="315"/>
      <c r="BU550" s="315"/>
      <c r="BV550" s="315"/>
      <c r="BW550" s="315"/>
      <c r="BX550" s="315"/>
      <c r="BY550" s="315"/>
      <c r="BZ550" s="315"/>
      <c r="CA550" s="315"/>
      <c r="CB550" s="315"/>
      <c r="CC550" s="315"/>
      <c r="CD550" s="7"/>
    </row>
    <row r="551" spans="1:82" x14ac:dyDescent="0.25">
      <c r="A551" s="14"/>
      <c r="B551" s="460"/>
      <c r="C551" s="461"/>
      <c r="D551" s="461"/>
      <c r="E551" s="462"/>
      <c r="F551" s="463"/>
      <c r="G551" s="14"/>
      <c r="H551" s="106" t="str">
        <f t="shared" si="163"/>
        <v/>
      </c>
      <c r="I551" s="14"/>
      <c r="J551" s="39" t="str">
        <f t="shared" si="164"/>
        <v/>
      </c>
      <c r="K551" s="14"/>
      <c r="M551" s="106" t="str">
        <f t="shared" si="165"/>
        <v/>
      </c>
      <c r="O551" s="127" t="str">
        <f t="shared" si="166"/>
        <v/>
      </c>
      <c r="AC551" s="305" t="str">
        <f t="shared" si="167"/>
        <v/>
      </c>
      <c r="AD551" s="307" t="str">
        <f t="shared" si="168"/>
        <v/>
      </c>
      <c r="AF551" s="314">
        <f t="shared" si="169"/>
        <v>0</v>
      </c>
      <c r="AG551" s="315">
        <f t="shared" si="176"/>
        <v>0</v>
      </c>
      <c r="AH551" s="315">
        <f t="shared" si="176"/>
        <v>0</v>
      </c>
      <c r="AI551" s="315">
        <f t="shared" si="176"/>
        <v>0</v>
      </c>
      <c r="AJ551" s="315">
        <f t="shared" si="176"/>
        <v>0</v>
      </c>
      <c r="AK551" s="315">
        <f t="shared" si="176"/>
        <v>0</v>
      </c>
      <c r="AL551" s="315">
        <f t="shared" si="176"/>
        <v>0</v>
      </c>
      <c r="AM551" s="315">
        <f t="shared" si="176"/>
        <v>0</v>
      </c>
      <c r="AN551" s="315">
        <f t="shared" si="176"/>
        <v>0</v>
      </c>
      <c r="AO551" s="315">
        <f t="shared" si="176"/>
        <v>0</v>
      </c>
      <c r="AP551" s="315">
        <f t="shared" si="176"/>
        <v>0</v>
      </c>
      <c r="AQ551" s="315">
        <f t="shared" si="176"/>
        <v>0</v>
      </c>
      <c r="AR551" s="315">
        <f t="shared" si="175"/>
        <v>0</v>
      </c>
      <c r="AS551" s="315">
        <f t="shared" si="175"/>
        <v>0</v>
      </c>
      <c r="AT551" s="315">
        <f t="shared" si="175"/>
        <v>0</v>
      </c>
      <c r="AU551" s="315">
        <f t="shared" si="175"/>
        <v>0</v>
      </c>
      <c r="AV551" s="315">
        <f t="shared" si="175"/>
        <v>0</v>
      </c>
      <c r="AW551" s="315">
        <f t="shared" si="175"/>
        <v>0</v>
      </c>
      <c r="AX551" s="315">
        <f t="shared" si="175"/>
        <v>0</v>
      </c>
      <c r="AY551" s="315">
        <f t="shared" si="175"/>
        <v>0</v>
      </c>
      <c r="AZ551" s="315">
        <f t="shared" si="175"/>
        <v>0</v>
      </c>
      <c r="BA551" s="315">
        <f t="shared" si="175"/>
        <v>0</v>
      </c>
      <c r="BB551" s="315">
        <f t="shared" si="175"/>
        <v>0</v>
      </c>
      <c r="BC551" s="316">
        <f t="shared" si="175"/>
        <v>0</v>
      </c>
      <c r="BE551" s="39" t="str">
        <f t="shared" si="170"/>
        <v/>
      </c>
      <c r="BF551" s="39" t="str">
        <f t="shared" si="171"/>
        <v/>
      </c>
      <c r="BG551" s="39" t="str">
        <f t="shared" si="172"/>
        <v/>
      </c>
      <c r="BH551" s="315"/>
      <c r="BI551" s="315"/>
      <c r="BJ551" s="315"/>
      <c r="BK551" s="315"/>
      <c r="BL551" s="315"/>
      <c r="BM551" s="315"/>
      <c r="BN551" s="315"/>
      <c r="BO551" s="315"/>
      <c r="BP551" s="315"/>
      <c r="BQ551" s="315"/>
      <c r="BR551" s="315"/>
      <c r="BS551" s="315"/>
      <c r="BT551" s="315"/>
      <c r="BU551" s="315"/>
      <c r="BV551" s="315"/>
      <c r="BW551" s="315"/>
      <c r="BX551" s="315"/>
      <c r="BY551" s="315"/>
      <c r="BZ551" s="315"/>
      <c r="CA551" s="315"/>
      <c r="CB551" s="315"/>
      <c r="CC551" s="315"/>
      <c r="CD551" s="7"/>
    </row>
    <row r="552" spans="1:82" x14ac:dyDescent="0.25">
      <c r="A552" s="14"/>
      <c r="B552" s="460"/>
      <c r="C552" s="461"/>
      <c r="D552" s="461"/>
      <c r="E552" s="462"/>
      <c r="F552" s="463"/>
      <c r="G552" s="14"/>
      <c r="H552" s="106" t="str">
        <f t="shared" si="163"/>
        <v/>
      </c>
      <c r="I552" s="14"/>
      <c r="J552" s="39" t="str">
        <f t="shared" si="164"/>
        <v/>
      </c>
      <c r="K552" s="14"/>
      <c r="M552" s="106" t="str">
        <f t="shared" si="165"/>
        <v/>
      </c>
      <c r="O552" s="127" t="str">
        <f t="shared" si="166"/>
        <v/>
      </c>
      <c r="AC552" s="305" t="str">
        <f t="shared" si="167"/>
        <v/>
      </c>
      <c r="AD552" s="307" t="str">
        <f t="shared" si="168"/>
        <v/>
      </c>
      <c r="AF552" s="314">
        <f t="shared" si="169"/>
        <v>0</v>
      </c>
      <c r="AG552" s="315">
        <f t="shared" si="176"/>
        <v>0</v>
      </c>
      <c r="AH552" s="315">
        <f t="shared" si="176"/>
        <v>0</v>
      </c>
      <c r="AI552" s="315">
        <f t="shared" si="176"/>
        <v>0</v>
      </c>
      <c r="AJ552" s="315">
        <f t="shared" si="176"/>
        <v>0</v>
      </c>
      <c r="AK552" s="315">
        <f t="shared" si="176"/>
        <v>0</v>
      </c>
      <c r="AL552" s="315">
        <f t="shared" si="176"/>
        <v>0</v>
      </c>
      <c r="AM552" s="315">
        <f t="shared" si="176"/>
        <v>0</v>
      </c>
      <c r="AN552" s="315">
        <f t="shared" si="176"/>
        <v>0</v>
      </c>
      <c r="AO552" s="315">
        <f t="shared" si="176"/>
        <v>0</v>
      </c>
      <c r="AP552" s="315">
        <f t="shared" si="176"/>
        <v>0</v>
      </c>
      <c r="AQ552" s="315">
        <f t="shared" si="176"/>
        <v>0</v>
      </c>
      <c r="AR552" s="315">
        <f t="shared" si="175"/>
        <v>0</v>
      </c>
      <c r="AS552" s="315">
        <f t="shared" si="175"/>
        <v>0</v>
      </c>
      <c r="AT552" s="315">
        <f t="shared" si="175"/>
        <v>0</v>
      </c>
      <c r="AU552" s="315">
        <f t="shared" si="175"/>
        <v>0</v>
      </c>
      <c r="AV552" s="315">
        <f t="shared" si="175"/>
        <v>0</v>
      </c>
      <c r="AW552" s="315">
        <f t="shared" si="175"/>
        <v>0</v>
      </c>
      <c r="AX552" s="315">
        <f t="shared" si="175"/>
        <v>0</v>
      </c>
      <c r="AY552" s="315">
        <f t="shared" si="175"/>
        <v>0</v>
      </c>
      <c r="AZ552" s="315">
        <f t="shared" si="175"/>
        <v>0</v>
      </c>
      <c r="BA552" s="315">
        <f t="shared" si="175"/>
        <v>0</v>
      </c>
      <c r="BB552" s="315">
        <f t="shared" si="175"/>
        <v>0</v>
      </c>
      <c r="BC552" s="316">
        <f t="shared" si="175"/>
        <v>0</v>
      </c>
      <c r="BE552" s="39" t="str">
        <f t="shared" si="170"/>
        <v/>
      </c>
      <c r="BF552" s="39" t="str">
        <f t="shared" si="171"/>
        <v/>
      </c>
      <c r="BG552" s="39" t="str">
        <f t="shared" si="172"/>
        <v/>
      </c>
      <c r="BH552" s="315"/>
      <c r="BI552" s="315"/>
      <c r="BJ552" s="315"/>
      <c r="BK552" s="315"/>
      <c r="BL552" s="315"/>
      <c r="BM552" s="315"/>
      <c r="BN552" s="315"/>
      <c r="BO552" s="315"/>
      <c r="BP552" s="315"/>
      <c r="BQ552" s="315"/>
      <c r="BR552" s="315"/>
      <c r="BS552" s="315"/>
      <c r="BT552" s="315"/>
      <c r="BU552" s="315"/>
      <c r="BV552" s="315"/>
      <c r="BW552" s="315"/>
      <c r="BX552" s="315"/>
      <c r="BY552" s="315"/>
      <c r="BZ552" s="315"/>
      <c r="CA552" s="315"/>
      <c r="CB552" s="315"/>
      <c r="CC552" s="315"/>
      <c r="CD552" s="7"/>
    </row>
    <row r="553" spans="1:82" x14ac:dyDescent="0.25">
      <c r="A553" s="14"/>
      <c r="B553" s="460"/>
      <c r="C553" s="461"/>
      <c r="D553" s="461"/>
      <c r="E553" s="462"/>
      <c r="F553" s="463"/>
      <c r="G553" s="14"/>
      <c r="H553" s="106" t="str">
        <f t="shared" si="163"/>
        <v/>
      </c>
      <c r="I553" s="14"/>
      <c r="J553" s="39" t="str">
        <f t="shared" si="164"/>
        <v/>
      </c>
      <c r="K553" s="14"/>
      <c r="M553" s="106" t="str">
        <f t="shared" si="165"/>
        <v/>
      </c>
      <c r="O553" s="127" t="str">
        <f t="shared" si="166"/>
        <v/>
      </c>
      <c r="AC553" s="305" t="str">
        <f t="shared" si="167"/>
        <v/>
      </c>
      <c r="AD553" s="307" t="str">
        <f t="shared" si="168"/>
        <v/>
      </c>
      <c r="AF553" s="314">
        <f t="shared" si="169"/>
        <v>0</v>
      </c>
      <c r="AG553" s="315">
        <f t="shared" si="176"/>
        <v>0</v>
      </c>
      <c r="AH553" s="315">
        <f t="shared" si="176"/>
        <v>0</v>
      </c>
      <c r="AI553" s="315">
        <f t="shared" si="176"/>
        <v>0</v>
      </c>
      <c r="AJ553" s="315">
        <f t="shared" si="176"/>
        <v>0</v>
      </c>
      <c r="AK553" s="315">
        <f t="shared" si="176"/>
        <v>0</v>
      </c>
      <c r="AL553" s="315">
        <f t="shared" si="176"/>
        <v>0</v>
      </c>
      <c r="AM553" s="315">
        <f t="shared" si="176"/>
        <v>0</v>
      </c>
      <c r="AN553" s="315">
        <f t="shared" si="176"/>
        <v>0</v>
      </c>
      <c r="AO553" s="315">
        <f t="shared" si="176"/>
        <v>0</v>
      </c>
      <c r="AP553" s="315">
        <f t="shared" si="176"/>
        <v>0</v>
      </c>
      <c r="AQ553" s="315">
        <f t="shared" si="176"/>
        <v>0</v>
      </c>
      <c r="AR553" s="315">
        <f t="shared" si="175"/>
        <v>0</v>
      </c>
      <c r="AS553" s="315">
        <f t="shared" si="175"/>
        <v>0</v>
      </c>
      <c r="AT553" s="315">
        <f t="shared" si="175"/>
        <v>0</v>
      </c>
      <c r="AU553" s="315">
        <f t="shared" si="175"/>
        <v>0</v>
      </c>
      <c r="AV553" s="315">
        <f t="shared" si="175"/>
        <v>0</v>
      </c>
      <c r="AW553" s="315">
        <f t="shared" si="175"/>
        <v>0</v>
      </c>
      <c r="AX553" s="315">
        <f t="shared" si="175"/>
        <v>0</v>
      </c>
      <c r="AY553" s="315">
        <f t="shared" si="175"/>
        <v>0</v>
      </c>
      <c r="AZ553" s="315">
        <f t="shared" si="175"/>
        <v>0</v>
      </c>
      <c r="BA553" s="315">
        <f t="shared" si="175"/>
        <v>0</v>
      </c>
      <c r="BB553" s="315">
        <f t="shared" si="175"/>
        <v>0</v>
      </c>
      <c r="BC553" s="316">
        <f t="shared" si="175"/>
        <v>0</v>
      </c>
      <c r="BE553" s="39" t="str">
        <f t="shared" si="170"/>
        <v/>
      </c>
      <c r="BF553" s="39" t="str">
        <f t="shared" si="171"/>
        <v/>
      </c>
      <c r="BG553" s="39" t="str">
        <f t="shared" si="172"/>
        <v/>
      </c>
      <c r="BH553" s="315"/>
      <c r="BI553" s="315"/>
      <c r="BJ553" s="315"/>
      <c r="BK553" s="315"/>
      <c r="BL553" s="315"/>
      <c r="BM553" s="315"/>
      <c r="BN553" s="315"/>
      <c r="BO553" s="315"/>
      <c r="BP553" s="315"/>
      <c r="BQ553" s="315"/>
      <c r="BR553" s="315"/>
      <c r="BS553" s="315"/>
      <c r="BT553" s="315"/>
      <c r="BU553" s="315"/>
      <c r="BV553" s="315"/>
      <c r="BW553" s="315"/>
      <c r="BX553" s="315"/>
      <c r="BY553" s="315"/>
      <c r="BZ553" s="315"/>
      <c r="CA553" s="315"/>
      <c r="CB553" s="315"/>
      <c r="CC553" s="315"/>
      <c r="CD553" s="7"/>
    </row>
    <row r="554" spans="1:82" x14ac:dyDescent="0.25">
      <c r="A554" s="14"/>
      <c r="B554" s="460"/>
      <c r="C554" s="461"/>
      <c r="D554" s="461"/>
      <c r="E554" s="462"/>
      <c r="F554" s="463"/>
      <c r="G554" s="14"/>
      <c r="H554" s="106" t="str">
        <f t="shared" si="163"/>
        <v/>
      </c>
      <c r="I554" s="14"/>
      <c r="J554" s="39" t="str">
        <f t="shared" si="164"/>
        <v/>
      </c>
      <c r="K554" s="14"/>
      <c r="M554" s="106" t="str">
        <f t="shared" si="165"/>
        <v/>
      </c>
      <c r="O554" s="127" t="str">
        <f t="shared" si="166"/>
        <v/>
      </c>
      <c r="AC554" s="305" t="str">
        <f t="shared" si="167"/>
        <v/>
      </c>
      <c r="AD554" s="307" t="str">
        <f t="shared" si="168"/>
        <v/>
      </c>
      <c r="AF554" s="314">
        <f t="shared" si="169"/>
        <v>0</v>
      </c>
      <c r="AG554" s="315">
        <f t="shared" si="176"/>
        <v>0</v>
      </c>
      <c r="AH554" s="315">
        <f t="shared" si="176"/>
        <v>0</v>
      </c>
      <c r="AI554" s="315">
        <f t="shared" si="176"/>
        <v>0</v>
      </c>
      <c r="AJ554" s="315">
        <f t="shared" si="176"/>
        <v>0</v>
      </c>
      <c r="AK554" s="315">
        <f t="shared" si="176"/>
        <v>0</v>
      </c>
      <c r="AL554" s="315">
        <f t="shared" si="176"/>
        <v>0</v>
      </c>
      <c r="AM554" s="315">
        <f t="shared" si="176"/>
        <v>0</v>
      </c>
      <c r="AN554" s="315">
        <f t="shared" si="176"/>
        <v>0</v>
      </c>
      <c r="AO554" s="315">
        <f t="shared" si="176"/>
        <v>0</v>
      </c>
      <c r="AP554" s="315">
        <f t="shared" si="176"/>
        <v>0</v>
      </c>
      <c r="AQ554" s="315">
        <f t="shared" si="176"/>
        <v>0</v>
      </c>
      <c r="AR554" s="315">
        <f t="shared" si="175"/>
        <v>0</v>
      </c>
      <c r="AS554" s="315">
        <f t="shared" si="175"/>
        <v>0</v>
      </c>
      <c r="AT554" s="315">
        <f t="shared" si="175"/>
        <v>0</v>
      </c>
      <c r="AU554" s="315">
        <f t="shared" si="175"/>
        <v>0</v>
      </c>
      <c r="AV554" s="315">
        <f t="shared" si="175"/>
        <v>0</v>
      </c>
      <c r="AW554" s="315">
        <f t="shared" si="175"/>
        <v>0</v>
      </c>
      <c r="AX554" s="315">
        <f t="shared" si="175"/>
        <v>0</v>
      </c>
      <c r="AY554" s="315">
        <f t="shared" si="175"/>
        <v>0</v>
      </c>
      <c r="AZ554" s="315">
        <f t="shared" si="175"/>
        <v>0</v>
      </c>
      <c r="BA554" s="315">
        <f t="shared" si="175"/>
        <v>0</v>
      </c>
      <c r="BB554" s="315">
        <f t="shared" si="175"/>
        <v>0</v>
      </c>
      <c r="BC554" s="316">
        <f t="shared" si="175"/>
        <v>0</v>
      </c>
      <c r="BE554" s="39" t="str">
        <f t="shared" si="170"/>
        <v/>
      </c>
      <c r="BF554" s="39" t="str">
        <f t="shared" si="171"/>
        <v/>
      </c>
      <c r="BG554" s="39" t="str">
        <f t="shared" si="172"/>
        <v/>
      </c>
      <c r="BH554" s="315"/>
      <c r="BI554" s="315"/>
      <c r="BJ554" s="315"/>
      <c r="BK554" s="315"/>
      <c r="BL554" s="315"/>
      <c r="BM554" s="315"/>
      <c r="BN554" s="315"/>
      <c r="BO554" s="315"/>
      <c r="BP554" s="315"/>
      <c r="BQ554" s="315"/>
      <c r="BR554" s="315"/>
      <c r="BS554" s="315"/>
      <c r="BT554" s="315"/>
      <c r="BU554" s="315"/>
      <c r="BV554" s="315"/>
      <c r="BW554" s="315"/>
      <c r="BX554" s="315"/>
      <c r="BY554" s="315"/>
      <c r="BZ554" s="315"/>
      <c r="CA554" s="315"/>
      <c r="CB554" s="315"/>
      <c r="CC554" s="315"/>
      <c r="CD554" s="7"/>
    </row>
    <row r="555" spans="1:82" x14ac:dyDescent="0.25">
      <c r="A555" s="14"/>
      <c r="B555" s="460"/>
      <c r="C555" s="461"/>
      <c r="D555" s="461"/>
      <c r="E555" s="462"/>
      <c r="F555" s="463"/>
      <c r="G555" s="14"/>
      <c r="H555" s="106" t="str">
        <f t="shared" si="163"/>
        <v/>
      </c>
      <c r="I555" s="14"/>
      <c r="J555" s="39" t="str">
        <f t="shared" si="164"/>
        <v/>
      </c>
      <c r="K555" s="14"/>
      <c r="M555" s="106" t="str">
        <f t="shared" si="165"/>
        <v/>
      </c>
      <c r="O555" s="127" t="str">
        <f t="shared" si="166"/>
        <v/>
      </c>
      <c r="AC555" s="305" t="str">
        <f t="shared" si="167"/>
        <v/>
      </c>
      <c r="AD555" s="307" t="str">
        <f t="shared" si="168"/>
        <v/>
      </c>
      <c r="AF555" s="314">
        <f t="shared" si="169"/>
        <v>0</v>
      </c>
      <c r="AG555" s="315">
        <f t="shared" si="176"/>
        <v>0</v>
      </c>
      <c r="AH555" s="315">
        <f t="shared" si="176"/>
        <v>0</v>
      </c>
      <c r="AI555" s="315">
        <f t="shared" si="176"/>
        <v>0</v>
      </c>
      <c r="AJ555" s="315">
        <f t="shared" si="176"/>
        <v>0</v>
      </c>
      <c r="AK555" s="315">
        <f t="shared" si="176"/>
        <v>0</v>
      </c>
      <c r="AL555" s="315">
        <f t="shared" si="176"/>
        <v>0</v>
      </c>
      <c r="AM555" s="315">
        <f t="shared" si="176"/>
        <v>0</v>
      </c>
      <c r="AN555" s="315">
        <f t="shared" si="176"/>
        <v>0</v>
      </c>
      <c r="AO555" s="315">
        <f t="shared" si="176"/>
        <v>0</v>
      </c>
      <c r="AP555" s="315">
        <f t="shared" si="176"/>
        <v>0</v>
      </c>
      <c r="AQ555" s="315">
        <f t="shared" si="176"/>
        <v>0</v>
      </c>
      <c r="AR555" s="315">
        <f t="shared" si="175"/>
        <v>0</v>
      </c>
      <c r="AS555" s="315">
        <f t="shared" si="175"/>
        <v>0</v>
      </c>
      <c r="AT555" s="315">
        <f t="shared" si="175"/>
        <v>0</v>
      </c>
      <c r="AU555" s="315">
        <f t="shared" si="175"/>
        <v>0</v>
      </c>
      <c r="AV555" s="315">
        <f t="shared" si="175"/>
        <v>0</v>
      </c>
      <c r="AW555" s="315">
        <f t="shared" si="175"/>
        <v>0</v>
      </c>
      <c r="AX555" s="315">
        <f t="shared" si="175"/>
        <v>0</v>
      </c>
      <c r="AY555" s="315">
        <f t="shared" si="175"/>
        <v>0</v>
      </c>
      <c r="AZ555" s="315">
        <f t="shared" si="175"/>
        <v>0</v>
      </c>
      <c r="BA555" s="315">
        <f t="shared" si="175"/>
        <v>0</v>
      </c>
      <c r="BB555" s="315">
        <f t="shared" si="175"/>
        <v>0</v>
      </c>
      <c r="BC555" s="316">
        <f t="shared" si="175"/>
        <v>0</v>
      </c>
      <c r="BE555" s="39" t="str">
        <f t="shared" si="170"/>
        <v/>
      </c>
      <c r="BF555" s="39" t="str">
        <f t="shared" si="171"/>
        <v/>
      </c>
      <c r="BG555" s="39" t="str">
        <f t="shared" si="172"/>
        <v/>
      </c>
      <c r="BH555" s="315"/>
      <c r="BI555" s="315"/>
      <c r="BJ555" s="315"/>
      <c r="BK555" s="315"/>
      <c r="BL555" s="315"/>
      <c r="BM555" s="315"/>
      <c r="BN555" s="315"/>
      <c r="BO555" s="315"/>
      <c r="BP555" s="315"/>
      <c r="BQ555" s="315"/>
      <c r="BR555" s="315"/>
      <c r="BS555" s="315"/>
      <c r="BT555" s="315"/>
      <c r="BU555" s="315"/>
      <c r="BV555" s="315"/>
      <c r="BW555" s="315"/>
      <c r="BX555" s="315"/>
      <c r="BY555" s="315"/>
      <c r="BZ555" s="315"/>
      <c r="CA555" s="315"/>
      <c r="CB555" s="315"/>
      <c r="CC555" s="315"/>
      <c r="CD555" s="7"/>
    </row>
    <row r="556" spans="1:82" x14ac:dyDescent="0.25">
      <c r="A556" s="14"/>
      <c r="B556" s="460"/>
      <c r="C556" s="461"/>
      <c r="D556" s="461"/>
      <c r="E556" s="462"/>
      <c r="F556" s="463"/>
      <c r="G556" s="14"/>
      <c r="H556" s="106" t="str">
        <f t="shared" si="163"/>
        <v/>
      </c>
      <c r="I556" s="14"/>
      <c r="J556" s="39" t="str">
        <f t="shared" si="164"/>
        <v/>
      </c>
      <c r="K556" s="14"/>
      <c r="M556" s="106" t="str">
        <f t="shared" si="165"/>
        <v/>
      </c>
      <c r="O556" s="127" t="str">
        <f t="shared" si="166"/>
        <v/>
      </c>
      <c r="AC556" s="305" t="str">
        <f t="shared" si="167"/>
        <v/>
      </c>
      <c r="AD556" s="307" t="str">
        <f t="shared" si="168"/>
        <v/>
      </c>
      <c r="AF556" s="314">
        <f t="shared" si="169"/>
        <v>0</v>
      </c>
      <c r="AG556" s="315">
        <f t="shared" si="176"/>
        <v>0</v>
      </c>
      <c r="AH556" s="315">
        <f t="shared" si="176"/>
        <v>0</v>
      </c>
      <c r="AI556" s="315">
        <f t="shared" si="176"/>
        <v>0</v>
      </c>
      <c r="AJ556" s="315">
        <f t="shared" si="176"/>
        <v>0</v>
      </c>
      <c r="AK556" s="315">
        <f t="shared" si="176"/>
        <v>0</v>
      </c>
      <c r="AL556" s="315">
        <f t="shared" si="176"/>
        <v>0</v>
      </c>
      <c r="AM556" s="315">
        <f t="shared" si="176"/>
        <v>0</v>
      </c>
      <c r="AN556" s="315">
        <f t="shared" si="176"/>
        <v>0</v>
      </c>
      <c r="AO556" s="315">
        <f t="shared" si="176"/>
        <v>0</v>
      </c>
      <c r="AP556" s="315">
        <f t="shared" si="176"/>
        <v>0</v>
      </c>
      <c r="AQ556" s="315">
        <f t="shared" si="176"/>
        <v>0</v>
      </c>
      <c r="AR556" s="315">
        <f t="shared" si="175"/>
        <v>0</v>
      </c>
      <c r="AS556" s="315">
        <f t="shared" si="175"/>
        <v>0</v>
      </c>
      <c r="AT556" s="315">
        <f t="shared" si="175"/>
        <v>0</v>
      </c>
      <c r="AU556" s="315">
        <f t="shared" si="175"/>
        <v>0</v>
      </c>
      <c r="AV556" s="315">
        <f t="shared" si="175"/>
        <v>0</v>
      </c>
      <c r="AW556" s="315">
        <f t="shared" si="175"/>
        <v>0</v>
      </c>
      <c r="AX556" s="315">
        <f t="shared" si="175"/>
        <v>0</v>
      </c>
      <c r="AY556" s="315">
        <f t="shared" si="175"/>
        <v>0</v>
      </c>
      <c r="AZ556" s="315">
        <f t="shared" si="175"/>
        <v>0</v>
      </c>
      <c r="BA556" s="315">
        <f t="shared" si="175"/>
        <v>0</v>
      </c>
      <c r="BB556" s="315">
        <f t="shared" si="175"/>
        <v>0</v>
      </c>
      <c r="BC556" s="316">
        <f t="shared" si="175"/>
        <v>0</v>
      </c>
      <c r="BE556" s="39" t="str">
        <f t="shared" si="170"/>
        <v/>
      </c>
      <c r="BF556" s="39" t="str">
        <f t="shared" si="171"/>
        <v/>
      </c>
      <c r="BG556" s="39" t="str">
        <f t="shared" si="172"/>
        <v/>
      </c>
      <c r="BH556" s="315"/>
      <c r="BI556" s="315"/>
      <c r="BJ556" s="315"/>
      <c r="BK556" s="315"/>
      <c r="BL556" s="315"/>
      <c r="BM556" s="315"/>
      <c r="BN556" s="315"/>
      <c r="BO556" s="315"/>
      <c r="BP556" s="315"/>
      <c r="BQ556" s="315"/>
      <c r="BR556" s="315"/>
      <c r="BS556" s="315"/>
      <c r="BT556" s="315"/>
      <c r="BU556" s="315"/>
      <c r="BV556" s="315"/>
      <c r="BW556" s="315"/>
      <c r="BX556" s="315"/>
      <c r="BY556" s="315"/>
      <c r="BZ556" s="315"/>
      <c r="CA556" s="315"/>
      <c r="CB556" s="315"/>
      <c r="CC556" s="315"/>
      <c r="CD556" s="7"/>
    </row>
    <row r="557" spans="1:82" x14ac:dyDescent="0.25">
      <c r="A557" s="14"/>
      <c r="B557" s="460"/>
      <c r="C557" s="461"/>
      <c r="D557" s="461"/>
      <c r="E557" s="462"/>
      <c r="F557" s="463"/>
      <c r="G557" s="14"/>
      <c r="H557" s="106" t="str">
        <f t="shared" si="163"/>
        <v/>
      </c>
      <c r="I557" s="14"/>
      <c r="J557" s="39" t="str">
        <f t="shared" si="164"/>
        <v/>
      </c>
      <c r="K557" s="14"/>
      <c r="M557" s="106" t="str">
        <f t="shared" si="165"/>
        <v/>
      </c>
      <c r="O557" s="127" t="str">
        <f t="shared" si="166"/>
        <v/>
      </c>
      <c r="AC557" s="305" t="str">
        <f t="shared" si="167"/>
        <v/>
      </c>
      <c r="AD557" s="307" t="str">
        <f t="shared" si="168"/>
        <v/>
      </c>
      <c r="AF557" s="314">
        <f t="shared" si="169"/>
        <v>0</v>
      </c>
      <c r="AG557" s="315">
        <f t="shared" si="176"/>
        <v>0</v>
      </c>
      <c r="AH557" s="315">
        <f t="shared" si="176"/>
        <v>0</v>
      </c>
      <c r="AI557" s="315">
        <f t="shared" si="176"/>
        <v>0</v>
      </c>
      <c r="AJ557" s="315">
        <f t="shared" si="176"/>
        <v>0</v>
      </c>
      <c r="AK557" s="315">
        <f t="shared" si="176"/>
        <v>0</v>
      </c>
      <c r="AL557" s="315">
        <f t="shared" si="176"/>
        <v>0</v>
      </c>
      <c r="AM557" s="315">
        <f t="shared" si="176"/>
        <v>0</v>
      </c>
      <c r="AN557" s="315">
        <f t="shared" si="176"/>
        <v>0</v>
      </c>
      <c r="AO557" s="315">
        <f t="shared" si="176"/>
        <v>0</v>
      </c>
      <c r="AP557" s="315">
        <f t="shared" si="176"/>
        <v>0</v>
      </c>
      <c r="AQ557" s="315">
        <f t="shared" si="176"/>
        <v>0</v>
      </c>
      <c r="AR557" s="315">
        <f t="shared" si="175"/>
        <v>0</v>
      </c>
      <c r="AS557" s="315">
        <f t="shared" si="175"/>
        <v>0</v>
      </c>
      <c r="AT557" s="315">
        <f t="shared" si="175"/>
        <v>0</v>
      </c>
      <c r="AU557" s="315">
        <f t="shared" si="175"/>
        <v>0</v>
      </c>
      <c r="AV557" s="315">
        <f t="shared" si="175"/>
        <v>0</v>
      </c>
      <c r="AW557" s="315">
        <f t="shared" si="175"/>
        <v>0</v>
      </c>
      <c r="AX557" s="315">
        <f t="shared" si="175"/>
        <v>0</v>
      </c>
      <c r="AY557" s="315">
        <f t="shared" si="175"/>
        <v>0</v>
      </c>
      <c r="AZ557" s="315">
        <f t="shared" si="175"/>
        <v>0</v>
      </c>
      <c r="BA557" s="315">
        <f t="shared" si="175"/>
        <v>0</v>
      </c>
      <c r="BB557" s="315">
        <f t="shared" si="175"/>
        <v>0</v>
      </c>
      <c r="BC557" s="316">
        <f t="shared" si="175"/>
        <v>0</v>
      </c>
      <c r="BE557" s="39" t="str">
        <f t="shared" si="170"/>
        <v/>
      </c>
      <c r="BF557" s="39" t="str">
        <f t="shared" si="171"/>
        <v/>
      </c>
      <c r="BG557" s="39" t="str">
        <f t="shared" si="172"/>
        <v/>
      </c>
      <c r="BH557" s="315"/>
      <c r="BI557" s="315"/>
      <c r="BJ557" s="315"/>
      <c r="BK557" s="315"/>
      <c r="BL557" s="315"/>
      <c r="BM557" s="315"/>
      <c r="BN557" s="315"/>
      <c r="BO557" s="315"/>
      <c r="BP557" s="315"/>
      <c r="BQ557" s="315"/>
      <c r="BR557" s="315"/>
      <c r="BS557" s="315"/>
      <c r="BT557" s="315"/>
      <c r="BU557" s="315"/>
      <c r="BV557" s="315"/>
      <c r="BW557" s="315"/>
      <c r="BX557" s="315"/>
      <c r="BY557" s="315"/>
      <c r="BZ557" s="315"/>
      <c r="CA557" s="315"/>
      <c r="CB557" s="315"/>
      <c r="CC557" s="315"/>
      <c r="CD557" s="7"/>
    </row>
    <row r="558" spans="1:82" x14ac:dyDescent="0.25">
      <c r="A558" s="14"/>
      <c r="B558" s="460"/>
      <c r="C558" s="461"/>
      <c r="D558" s="461"/>
      <c r="E558" s="462"/>
      <c r="F558" s="463"/>
      <c r="G558" s="14"/>
      <c r="H558" s="106" t="str">
        <f t="shared" si="163"/>
        <v/>
      </c>
      <c r="I558" s="14"/>
      <c r="J558" s="39" t="str">
        <f t="shared" si="164"/>
        <v/>
      </c>
      <c r="K558" s="14"/>
      <c r="M558" s="106" t="str">
        <f t="shared" si="165"/>
        <v/>
      </c>
      <c r="O558" s="127" t="str">
        <f t="shared" si="166"/>
        <v/>
      </c>
      <c r="AC558" s="305" t="str">
        <f t="shared" si="167"/>
        <v/>
      </c>
      <c r="AD558" s="307" t="str">
        <f t="shared" si="168"/>
        <v/>
      </c>
      <c r="AF558" s="314">
        <f t="shared" si="169"/>
        <v>0</v>
      </c>
      <c r="AG558" s="315">
        <f t="shared" si="176"/>
        <v>0</v>
      </c>
      <c r="AH558" s="315">
        <f t="shared" si="176"/>
        <v>0</v>
      </c>
      <c r="AI558" s="315">
        <f t="shared" si="176"/>
        <v>0</v>
      </c>
      <c r="AJ558" s="315">
        <f t="shared" si="176"/>
        <v>0</v>
      </c>
      <c r="AK558" s="315">
        <f t="shared" si="176"/>
        <v>0</v>
      </c>
      <c r="AL558" s="315">
        <f t="shared" si="176"/>
        <v>0</v>
      </c>
      <c r="AM558" s="315">
        <f t="shared" si="176"/>
        <v>0</v>
      </c>
      <c r="AN558" s="315">
        <f t="shared" si="176"/>
        <v>0</v>
      </c>
      <c r="AO558" s="315">
        <f t="shared" si="176"/>
        <v>0</v>
      </c>
      <c r="AP558" s="315">
        <f t="shared" si="176"/>
        <v>0</v>
      </c>
      <c r="AQ558" s="315">
        <f t="shared" si="176"/>
        <v>0</v>
      </c>
      <c r="AR558" s="315">
        <f t="shared" si="175"/>
        <v>0</v>
      </c>
      <c r="AS558" s="315">
        <f t="shared" si="175"/>
        <v>0</v>
      </c>
      <c r="AT558" s="315">
        <f t="shared" si="175"/>
        <v>0</v>
      </c>
      <c r="AU558" s="315">
        <f t="shared" si="175"/>
        <v>0</v>
      </c>
      <c r="AV558" s="315">
        <f t="shared" si="175"/>
        <v>0</v>
      </c>
      <c r="AW558" s="315">
        <f t="shared" si="175"/>
        <v>0</v>
      </c>
      <c r="AX558" s="315">
        <f t="shared" si="175"/>
        <v>0</v>
      </c>
      <c r="AY558" s="315">
        <f t="shared" si="175"/>
        <v>0</v>
      </c>
      <c r="AZ558" s="315">
        <f t="shared" si="175"/>
        <v>0</v>
      </c>
      <c r="BA558" s="315">
        <f t="shared" si="175"/>
        <v>0</v>
      </c>
      <c r="BB558" s="315">
        <f t="shared" si="175"/>
        <v>0</v>
      </c>
      <c r="BC558" s="316">
        <f t="shared" si="175"/>
        <v>0</v>
      </c>
      <c r="BE558" s="39" t="str">
        <f t="shared" si="170"/>
        <v/>
      </c>
      <c r="BF558" s="39" t="str">
        <f t="shared" si="171"/>
        <v/>
      </c>
      <c r="BG558" s="39" t="str">
        <f t="shared" si="172"/>
        <v/>
      </c>
      <c r="BH558" s="315"/>
      <c r="BI558" s="315"/>
      <c r="BJ558" s="315"/>
      <c r="BK558" s="315"/>
      <c r="BL558" s="315"/>
      <c r="BM558" s="315"/>
      <c r="BN558" s="315"/>
      <c r="BO558" s="315"/>
      <c r="BP558" s="315"/>
      <c r="BQ558" s="315"/>
      <c r="BR558" s="315"/>
      <c r="BS558" s="315"/>
      <c r="BT558" s="315"/>
      <c r="BU558" s="315"/>
      <c r="BV558" s="315"/>
      <c r="BW558" s="315"/>
      <c r="BX558" s="315"/>
      <c r="BY558" s="315"/>
      <c r="BZ558" s="315"/>
      <c r="CA558" s="315"/>
      <c r="CB558" s="315"/>
      <c r="CC558" s="315"/>
      <c r="CD558" s="7"/>
    </row>
    <row r="559" spans="1:82" x14ac:dyDescent="0.25">
      <c r="A559" s="14"/>
      <c r="B559" s="460"/>
      <c r="C559" s="461"/>
      <c r="D559" s="461"/>
      <c r="E559" s="462"/>
      <c r="F559" s="463"/>
      <c r="G559" s="14"/>
      <c r="H559" s="106" t="str">
        <f t="shared" si="163"/>
        <v/>
      </c>
      <c r="I559" s="14"/>
      <c r="J559" s="39" t="str">
        <f t="shared" si="164"/>
        <v/>
      </c>
      <c r="K559" s="14"/>
      <c r="M559" s="106" t="str">
        <f t="shared" si="165"/>
        <v/>
      </c>
      <c r="O559" s="127" t="str">
        <f t="shared" si="166"/>
        <v/>
      </c>
      <c r="AC559" s="305" t="str">
        <f t="shared" si="167"/>
        <v/>
      </c>
      <c r="AD559" s="307" t="str">
        <f t="shared" si="168"/>
        <v/>
      </c>
      <c r="AF559" s="314">
        <f t="shared" si="169"/>
        <v>0</v>
      </c>
      <c r="AG559" s="315">
        <f t="shared" si="176"/>
        <v>0</v>
      </c>
      <c r="AH559" s="315">
        <f t="shared" si="176"/>
        <v>0</v>
      </c>
      <c r="AI559" s="315">
        <f t="shared" si="176"/>
        <v>0</v>
      </c>
      <c r="AJ559" s="315">
        <f t="shared" si="176"/>
        <v>0</v>
      </c>
      <c r="AK559" s="315">
        <f t="shared" si="176"/>
        <v>0</v>
      </c>
      <c r="AL559" s="315">
        <f t="shared" si="176"/>
        <v>0</v>
      </c>
      <c r="AM559" s="315">
        <f t="shared" si="176"/>
        <v>0</v>
      </c>
      <c r="AN559" s="315">
        <f t="shared" si="176"/>
        <v>0</v>
      </c>
      <c r="AO559" s="315">
        <f t="shared" si="176"/>
        <v>0</v>
      </c>
      <c r="AP559" s="315">
        <f t="shared" si="176"/>
        <v>0</v>
      </c>
      <c r="AQ559" s="315">
        <f t="shared" si="176"/>
        <v>0</v>
      </c>
      <c r="AR559" s="315">
        <f t="shared" si="176"/>
        <v>0</v>
      </c>
      <c r="AS559" s="315">
        <f t="shared" si="176"/>
        <v>0</v>
      </c>
      <c r="AT559" s="315">
        <f t="shared" si="176"/>
        <v>0</v>
      </c>
      <c r="AU559" s="315">
        <f t="shared" si="176"/>
        <v>0</v>
      </c>
      <c r="AV559" s="315">
        <f t="shared" si="176"/>
        <v>0</v>
      </c>
      <c r="AW559" s="315">
        <f t="shared" ref="AW559:BC574" si="177">IF(AND(AW$9&gt;=$AC559, AW$10&lt;=$AD559), IF($F559=$M$3, $AD$5, IF($J559="", $AD$4, $J559)), 0)</f>
        <v>0</v>
      </c>
      <c r="AX559" s="315">
        <f t="shared" si="177"/>
        <v>0</v>
      </c>
      <c r="AY559" s="315">
        <f t="shared" si="177"/>
        <v>0</v>
      </c>
      <c r="AZ559" s="315">
        <f t="shared" si="177"/>
        <v>0</v>
      </c>
      <c r="BA559" s="315">
        <f t="shared" si="177"/>
        <v>0</v>
      </c>
      <c r="BB559" s="315">
        <f t="shared" si="177"/>
        <v>0</v>
      </c>
      <c r="BC559" s="316">
        <f t="shared" si="177"/>
        <v>0</v>
      </c>
      <c r="BE559" s="39" t="str">
        <f t="shared" si="170"/>
        <v/>
      </c>
      <c r="BF559" s="39" t="str">
        <f t="shared" si="171"/>
        <v/>
      </c>
      <c r="BG559" s="39" t="str">
        <f t="shared" si="172"/>
        <v/>
      </c>
      <c r="BH559" s="315"/>
      <c r="BI559" s="315"/>
      <c r="BJ559" s="315"/>
      <c r="BK559" s="315"/>
      <c r="BL559" s="315"/>
      <c r="BM559" s="315"/>
      <c r="BN559" s="315"/>
      <c r="BO559" s="315"/>
      <c r="BP559" s="315"/>
      <c r="BQ559" s="315"/>
      <c r="BR559" s="315"/>
      <c r="BS559" s="315"/>
      <c r="BT559" s="315"/>
      <c r="BU559" s="315"/>
      <c r="BV559" s="315"/>
      <c r="BW559" s="315"/>
      <c r="BX559" s="315"/>
      <c r="BY559" s="315"/>
      <c r="BZ559" s="315"/>
      <c r="CA559" s="315"/>
      <c r="CB559" s="315"/>
      <c r="CC559" s="315"/>
      <c r="CD559" s="7"/>
    </row>
    <row r="560" spans="1:82" x14ac:dyDescent="0.25">
      <c r="A560" s="14"/>
      <c r="B560" s="460"/>
      <c r="C560" s="461"/>
      <c r="D560" s="461"/>
      <c r="E560" s="462"/>
      <c r="F560" s="463"/>
      <c r="G560" s="14"/>
      <c r="H560" s="106" t="str">
        <f t="shared" si="163"/>
        <v/>
      </c>
      <c r="I560" s="14"/>
      <c r="J560" s="39" t="str">
        <f t="shared" si="164"/>
        <v/>
      </c>
      <c r="K560" s="14"/>
      <c r="M560" s="106" t="str">
        <f t="shared" si="165"/>
        <v/>
      </c>
      <c r="O560" s="127" t="str">
        <f t="shared" si="166"/>
        <v/>
      </c>
      <c r="AC560" s="305" t="str">
        <f t="shared" si="167"/>
        <v/>
      </c>
      <c r="AD560" s="307" t="str">
        <f t="shared" si="168"/>
        <v/>
      </c>
      <c r="AF560" s="314">
        <f t="shared" si="169"/>
        <v>0</v>
      </c>
      <c r="AG560" s="315">
        <f t="shared" ref="AG560:AV575" si="178">IF(AND(AG$9&gt;=$AC560, AG$10&lt;=$AD560), IF($F560=$M$3, $AD$5, IF($J560="", $AD$4, $J560)), 0)</f>
        <v>0</v>
      </c>
      <c r="AH560" s="315">
        <f t="shared" si="178"/>
        <v>0</v>
      </c>
      <c r="AI560" s="315">
        <f t="shared" si="178"/>
        <v>0</v>
      </c>
      <c r="AJ560" s="315">
        <f t="shared" si="178"/>
        <v>0</v>
      </c>
      <c r="AK560" s="315">
        <f t="shared" si="178"/>
        <v>0</v>
      </c>
      <c r="AL560" s="315">
        <f t="shared" si="178"/>
        <v>0</v>
      </c>
      <c r="AM560" s="315">
        <f t="shared" si="178"/>
        <v>0</v>
      </c>
      <c r="AN560" s="315">
        <f t="shared" si="178"/>
        <v>0</v>
      </c>
      <c r="AO560" s="315">
        <f t="shared" si="178"/>
        <v>0</v>
      </c>
      <c r="AP560" s="315">
        <f t="shared" si="178"/>
        <v>0</v>
      </c>
      <c r="AQ560" s="315">
        <f t="shared" si="178"/>
        <v>0</v>
      </c>
      <c r="AR560" s="315">
        <f t="shared" si="178"/>
        <v>0</v>
      </c>
      <c r="AS560" s="315">
        <f t="shared" si="178"/>
        <v>0</v>
      </c>
      <c r="AT560" s="315">
        <f t="shared" si="178"/>
        <v>0</v>
      </c>
      <c r="AU560" s="315">
        <f t="shared" si="178"/>
        <v>0</v>
      </c>
      <c r="AV560" s="315">
        <f t="shared" si="178"/>
        <v>0</v>
      </c>
      <c r="AW560" s="315">
        <f t="shared" si="177"/>
        <v>0</v>
      </c>
      <c r="AX560" s="315">
        <f t="shared" si="177"/>
        <v>0</v>
      </c>
      <c r="AY560" s="315">
        <f t="shared" si="177"/>
        <v>0</v>
      </c>
      <c r="AZ560" s="315">
        <f t="shared" si="177"/>
        <v>0</v>
      </c>
      <c r="BA560" s="315">
        <f t="shared" si="177"/>
        <v>0</v>
      </c>
      <c r="BB560" s="315">
        <f t="shared" si="177"/>
        <v>0</v>
      </c>
      <c r="BC560" s="316">
        <f t="shared" si="177"/>
        <v>0</v>
      </c>
      <c r="BE560" s="39" t="str">
        <f t="shared" si="170"/>
        <v/>
      </c>
      <c r="BF560" s="39" t="str">
        <f t="shared" si="171"/>
        <v/>
      </c>
      <c r="BG560" s="39" t="str">
        <f t="shared" si="172"/>
        <v/>
      </c>
      <c r="BH560" s="315"/>
      <c r="BI560" s="315"/>
      <c r="BJ560" s="315"/>
      <c r="BK560" s="315"/>
      <c r="BL560" s="315"/>
      <c r="BM560" s="315"/>
      <c r="BN560" s="315"/>
      <c r="BO560" s="315"/>
      <c r="BP560" s="315"/>
      <c r="BQ560" s="315"/>
      <c r="BR560" s="315"/>
      <c r="BS560" s="315"/>
      <c r="BT560" s="315"/>
      <c r="BU560" s="315"/>
      <c r="BV560" s="315"/>
      <c r="BW560" s="315"/>
      <c r="BX560" s="315"/>
      <c r="BY560" s="315"/>
      <c r="BZ560" s="315"/>
      <c r="CA560" s="315"/>
      <c r="CB560" s="315"/>
      <c r="CC560" s="315"/>
      <c r="CD560" s="7"/>
    </row>
    <row r="561" spans="1:82" x14ac:dyDescent="0.25">
      <c r="A561" s="14"/>
      <c r="B561" s="460"/>
      <c r="C561" s="461"/>
      <c r="D561" s="461"/>
      <c r="E561" s="462"/>
      <c r="F561" s="463"/>
      <c r="G561" s="14"/>
      <c r="H561" s="106" t="str">
        <f t="shared" si="163"/>
        <v/>
      </c>
      <c r="I561" s="14"/>
      <c r="J561" s="39" t="str">
        <f t="shared" si="164"/>
        <v/>
      </c>
      <c r="K561" s="14"/>
      <c r="M561" s="106" t="str">
        <f t="shared" si="165"/>
        <v/>
      </c>
      <c r="O561" s="127" t="str">
        <f t="shared" si="166"/>
        <v/>
      </c>
      <c r="AC561" s="305" t="str">
        <f t="shared" si="167"/>
        <v/>
      </c>
      <c r="AD561" s="307" t="str">
        <f t="shared" si="168"/>
        <v/>
      </c>
      <c r="AF561" s="314">
        <f t="shared" si="169"/>
        <v>0</v>
      </c>
      <c r="AG561" s="315">
        <f t="shared" si="178"/>
        <v>0</v>
      </c>
      <c r="AH561" s="315">
        <f t="shared" si="178"/>
        <v>0</v>
      </c>
      <c r="AI561" s="315">
        <f t="shared" si="178"/>
        <v>0</v>
      </c>
      <c r="AJ561" s="315">
        <f t="shared" si="178"/>
        <v>0</v>
      </c>
      <c r="AK561" s="315">
        <f t="shared" si="178"/>
        <v>0</v>
      </c>
      <c r="AL561" s="315">
        <f t="shared" si="178"/>
        <v>0</v>
      </c>
      <c r="AM561" s="315">
        <f t="shared" si="178"/>
        <v>0</v>
      </c>
      <c r="AN561" s="315">
        <f t="shared" si="178"/>
        <v>0</v>
      </c>
      <c r="AO561" s="315">
        <f t="shared" si="178"/>
        <v>0</v>
      </c>
      <c r="AP561" s="315">
        <f t="shared" si="178"/>
        <v>0</v>
      </c>
      <c r="AQ561" s="315">
        <f t="shared" si="178"/>
        <v>0</v>
      </c>
      <c r="AR561" s="315">
        <f t="shared" si="178"/>
        <v>0</v>
      </c>
      <c r="AS561" s="315">
        <f t="shared" si="178"/>
        <v>0</v>
      </c>
      <c r="AT561" s="315">
        <f t="shared" si="178"/>
        <v>0</v>
      </c>
      <c r="AU561" s="315">
        <f t="shared" si="178"/>
        <v>0</v>
      </c>
      <c r="AV561" s="315">
        <f t="shared" si="178"/>
        <v>0</v>
      </c>
      <c r="AW561" s="315">
        <f t="shared" si="177"/>
        <v>0</v>
      </c>
      <c r="AX561" s="315">
        <f t="shared" si="177"/>
        <v>0</v>
      </c>
      <c r="AY561" s="315">
        <f t="shared" si="177"/>
        <v>0</v>
      </c>
      <c r="AZ561" s="315">
        <f t="shared" si="177"/>
        <v>0</v>
      </c>
      <c r="BA561" s="315">
        <f t="shared" si="177"/>
        <v>0</v>
      </c>
      <c r="BB561" s="315">
        <f t="shared" si="177"/>
        <v>0</v>
      </c>
      <c r="BC561" s="316">
        <f t="shared" si="177"/>
        <v>0</v>
      </c>
      <c r="BE561" s="39" t="str">
        <f t="shared" si="170"/>
        <v/>
      </c>
      <c r="BF561" s="39" t="str">
        <f t="shared" si="171"/>
        <v/>
      </c>
      <c r="BG561" s="39" t="str">
        <f t="shared" si="172"/>
        <v/>
      </c>
      <c r="BH561" s="315"/>
      <c r="BI561" s="315"/>
      <c r="BJ561" s="315"/>
      <c r="BK561" s="315"/>
      <c r="BL561" s="315"/>
      <c r="BM561" s="315"/>
      <c r="BN561" s="315"/>
      <c r="BO561" s="315"/>
      <c r="BP561" s="315"/>
      <c r="BQ561" s="315"/>
      <c r="BR561" s="315"/>
      <c r="BS561" s="315"/>
      <c r="BT561" s="315"/>
      <c r="BU561" s="315"/>
      <c r="BV561" s="315"/>
      <c r="BW561" s="315"/>
      <c r="BX561" s="315"/>
      <c r="BY561" s="315"/>
      <c r="BZ561" s="315"/>
      <c r="CA561" s="315"/>
      <c r="CB561" s="315"/>
      <c r="CC561" s="315"/>
      <c r="CD561" s="7"/>
    </row>
    <row r="562" spans="1:82" x14ac:dyDescent="0.25">
      <c r="A562" s="14"/>
      <c r="B562" s="460"/>
      <c r="C562" s="461"/>
      <c r="D562" s="461"/>
      <c r="E562" s="462"/>
      <c r="F562" s="463"/>
      <c r="G562" s="14"/>
      <c r="H562" s="106" t="str">
        <f t="shared" si="163"/>
        <v/>
      </c>
      <c r="I562" s="14"/>
      <c r="J562" s="39" t="str">
        <f t="shared" si="164"/>
        <v/>
      </c>
      <c r="K562" s="14"/>
      <c r="M562" s="106" t="str">
        <f t="shared" si="165"/>
        <v/>
      </c>
      <c r="O562" s="127" t="str">
        <f t="shared" si="166"/>
        <v/>
      </c>
      <c r="AC562" s="305" t="str">
        <f t="shared" si="167"/>
        <v/>
      </c>
      <c r="AD562" s="307" t="str">
        <f t="shared" si="168"/>
        <v/>
      </c>
      <c r="AF562" s="314">
        <f t="shared" si="169"/>
        <v>0</v>
      </c>
      <c r="AG562" s="315">
        <f t="shared" si="178"/>
        <v>0</v>
      </c>
      <c r="AH562" s="315">
        <f t="shared" si="178"/>
        <v>0</v>
      </c>
      <c r="AI562" s="315">
        <f t="shared" si="178"/>
        <v>0</v>
      </c>
      <c r="AJ562" s="315">
        <f t="shared" si="178"/>
        <v>0</v>
      </c>
      <c r="AK562" s="315">
        <f t="shared" si="178"/>
        <v>0</v>
      </c>
      <c r="AL562" s="315">
        <f t="shared" si="178"/>
        <v>0</v>
      </c>
      <c r="AM562" s="315">
        <f t="shared" si="178"/>
        <v>0</v>
      </c>
      <c r="AN562" s="315">
        <f t="shared" si="178"/>
        <v>0</v>
      </c>
      <c r="AO562" s="315">
        <f t="shared" si="178"/>
        <v>0</v>
      </c>
      <c r="AP562" s="315">
        <f t="shared" si="178"/>
        <v>0</v>
      </c>
      <c r="AQ562" s="315">
        <f t="shared" si="178"/>
        <v>0</v>
      </c>
      <c r="AR562" s="315">
        <f t="shared" si="178"/>
        <v>0</v>
      </c>
      <c r="AS562" s="315">
        <f t="shared" si="178"/>
        <v>0</v>
      </c>
      <c r="AT562" s="315">
        <f t="shared" si="178"/>
        <v>0</v>
      </c>
      <c r="AU562" s="315">
        <f t="shared" si="178"/>
        <v>0</v>
      </c>
      <c r="AV562" s="315">
        <f t="shared" si="178"/>
        <v>0</v>
      </c>
      <c r="AW562" s="315">
        <f t="shared" si="177"/>
        <v>0</v>
      </c>
      <c r="AX562" s="315">
        <f t="shared" si="177"/>
        <v>0</v>
      </c>
      <c r="AY562" s="315">
        <f t="shared" si="177"/>
        <v>0</v>
      </c>
      <c r="AZ562" s="315">
        <f t="shared" si="177"/>
        <v>0</v>
      </c>
      <c r="BA562" s="315">
        <f t="shared" si="177"/>
        <v>0</v>
      </c>
      <c r="BB562" s="315">
        <f t="shared" si="177"/>
        <v>0</v>
      </c>
      <c r="BC562" s="316">
        <f t="shared" si="177"/>
        <v>0</v>
      </c>
      <c r="BE562" s="39" t="str">
        <f t="shared" si="170"/>
        <v/>
      </c>
      <c r="BF562" s="39" t="str">
        <f t="shared" si="171"/>
        <v/>
      </c>
      <c r="BG562" s="39" t="str">
        <f t="shared" si="172"/>
        <v/>
      </c>
      <c r="BH562" s="315"/>
      <c r="BI562" s="315"/>
      <c r="BJ562" s="315"/>
      <c r="BK562" s="315"/>
      <c r="BL562" s="315"/>
      <c r="BM562" s="315"/>
      <c r="BN562" s="315"/>
      <c r="BO562" s="315"/>
      <c r="BP562" s="315"/>
      <c r="BQ562" s="315"/>
      <c r="BR562" s="315"/>
      <c r="BS562" s="315"/>
      <c r="BT562" s="315"/>
      <c r="BU562" s="315"/>
      <c r="BV562" s="315"/>
      <c r="BW562" s="315"/>
      <c r="BX562" s="315"/>
      <c r="BY562" s="315"/>
      <c r="BZ562" s="315"/>
      <c r="CA562" s="315"/>
      <c r="CB562" s="315"/>
      <c r="CC562" s="315"/>
      <c r="CD562" s="7"/>
    </row>
    <row r="563" spans="1:82" x14ac:dyDescent="0.25">
      <c r="A563" s="14"/>
      <c r="B563" s="460"/>
      <c r="C563" s="461"/>
      <c r="D563" s="461"/>
      <c r="E563" s="462"/>
      <c r="F563" s="463"/>
      <c r="G563" s="14"/>
      <c r="H563" s="106" t="str">
        <f t="shared" si="163"/>
        <v/>
      </c>
      <c r="I563" s="14"/>
      <c r="J563" s="39" t="str">
        <f t="shared" si="164"/>
        <v/>
      </c>
      <c r="K563" s="14"/>
      <c r="M563" s="106" t="str">
        <f t="shared" si="165"/>
        <v/>
      </c>
      <c r="O563" s="127" t="str">
        <f t="shared" si="166"/>
        <v/>
      </c>
      <c r="AC563" s="305" t="str">
        <f t="shared" si="167"/>
        <v/>
      </c>
      <c r="AD563" s="307" t="str">
        <f t="shared" si="168"/>
        <v/>
      </c>
      <c r="AF563" s="314">
        <f t="shared" si="169"/>
        <v>0</v>
      </c>
      <c r="AG563" s="315">
        <f t="shared" si="178"/>
        <v>0</v>
      </c>
      <c r="AH563" s="315">
        <f t="shared" si="178"/>
        <v>0</v>
      </c>
      <c r="AI563" s="315">
        <f t="shared" si="178"/>
        <v>0</v>
      </c>
      <c r="AJ563" s="315">
        <f t="shared" si="178"/>
        <v>0</v>
      </c>
      <c r="AK563" s="315">
        <f t="shared" si="178"/>
        <v>0</v>
      </c>
      <c r="AL563" s="315">
        <f t="shared" si="178"/>
        <v>0</v>
      </c>
      <c r="AM563" s="315">
        <f t="shared" si="178"/>
        <v>0</v>
      </c>
      <c r="AN563" s="315">
        <f t="shared" si="178"/>
        <v>0</v>
      </c>
      <c r="AO563" s="315">
        <f t="shared" si="178"/>
        <v>0</v>
      </c>
      <c r="AP563" s="315">
        <f t="shared" si="178"/>
        <v>0</v>
      </c>
      <c r="AQ563" s="315">
        <f t="shared" si="178"/>
        <v>0</v>
      </c>
      <c r="AR563" s="315">
        <f t="shared" si="178"/>
        <v>0</v>
      </c>
      <c r="AS563" s="315">
        <f t="shared" si="178"/>
        <v>0</v>
      </c>
      <c r="AT563" s="315">
        <f t="shared" si="178"/>
        <v>0</v>
      </c>
      <c r="AU563" s="315">
        <f t="shared" si="178"/>
        <v>0</v>
      </c>
      <c r="AV563" s="315">
        <f t="shared" si="178"/>
        <v>0</v>
      </c>
      <c r="AW563" s="315">
        <f t="shared" si="177"/>
        <v>0</v>
      </c>
      <c r="AX563" s="315">
        <f t="shared" si="177"/>
        <v>0</v>
      </c>
      <c r="AY563" s="315">
        <f t="shared" si="177"/>
        <v>0</v>
      </c>
      <c r="AZ563" s="315">
        <f t="shared" si="177"/>
        <v>0</v>
      </c>
      <c r="BA563" s="315">
        <f t="shared" si="177"/>
        <v>0</v>
      </c>
      <c r="BB563" s="315">
        <f t="shared" si="177"/>
        <v>0</v>
      </c>
      <c r="BC563" s="316">
        <f t="shared" si="177"/>
        <v>0</v>
      </c>
      <c r="BE563" s="39" t="str">
        <f t="shared" si="170"/>
        <v/>
      </c>
      <c r="BF563" s="39" t="str">
        <f t="shared" si="171"/>
        <v/>
      </c>
      <c r="BG563" s="39" t="str">
        <f t="shared" si="172"/>
        <v/>
      </c>
      <c r="BH563" s="315"/>
      <c r="BI563" s="315"/>
      <c r="BJ563" s="315"/>
      <c r="BK563" s="315"/>
      <c r="BL563" s="315"/>
      <c r="BM563" s="315"/>
      <c r="BN563" s="315"/>
      <c r="BO563" s="315"/>
      <c r="BP563" s="315"/>
      <c r="BQ563" s="315"/>
      <c r="BR563" s="315"/>
      <c r="BS563" s="315"/>
      <c r="BT563" s="315"/>
      <c r="BU563" s="315"/>
      <c r="BV563" s="315"/>
      <c r="BW563" s="315"/>
      <c r="BX563" s="315"/>
      <c r="BY563" s="315"/>
      <c r="BZ563" s="315"/>
      <c r="CA563" s="315"/>
      <c r="CB563" s="315"/>
      <c r="CC563" s="315"/>
      <c r="CD563" s="7"/>
    </row>
    <row r="564" spans="1:82" x14ac:dyDescent="0.25">
      <c r="A564" s="14"/>
      <c r="B564" s="460"/>
      <c r="C564" s="461"/>
      <c r="D564" s="461"/>
      <c r="E564" s="462"/>
      <c r="F564" s="463"/>
      <c r="G564" s="14"/>
      <c r="H564" s="106" t="str">
        <f t="shared" si="163"/>
        <v/>
      </c>
      <c r="I564" s="14"/>
      <c r="J564" s="39" t="str">
        <f t="shared" si="164"/>
        <v/>
      </c>
      <c r="K564" s="14"/>
      <c r="M564" s="106" t="str">
        <f t="shared" si="165"/>
        <v/>
      </c>
      <c r="O564" s="127" t="str">
        <f t="shared" si="166"/>
        <v/>
      </c>
      <c r="AC564" s="305" t="str">
        <f t="shared" si="167"/>
        <v/>
      </c>
      <c r="AD564" s="307" t="str">
        <f t="shared" si="168"/>
        <v/>
      </c>
      <c r="AF564" s="314">
        <f t="shared" si="169"/>
        <v>0</v>
      </c>
      <c r="AG564" s="315">
        <f t="shared" si="178"/>
        <v>0</v>
      </c>
      <c r="AH564" s="315">
        <f t="shared" si="178"/>
        <v>0</v>
      </c>
      <c r="AI564" s="315">
        <f t="shared" si="178"/>
        <v>0</v>
      </c>
      <c r="AJ564" s="315">
        <f t="shared" si="178"/>
        <v>0</v>
      </c>
      <c r="AK564" s="315">
        <f t="shared" si="178"/>
        <v>0</v>
      </c>
      <c r="AL564" s="315">
        <f t="shared" si="178"/>
        <v>0</v>
      </c>
      <c r="AM564" s="315">
        <f t="shared" si="178"/>
        <v>0</v>
      </c>
      <c r="AN564" s="315">
        <f t="shared" si="178"/>
        <v>0</v>
      </c>
      <c r="AO564" s="315">
        <f t="shared" si="178"/>
        <v>0</v>
      </c>
      <c r="AP564" s="315">
        <f t="shared" si="178"/>
        <v>0</v>
      </c>
      <c r="AQ564" s="315">
        <f t="shared" si="178"/>
        <v>0</v>
      </c>
      <c r="AR564" s="315">
        <f t="shared" si="178"/>
        <v>0</v>
      </c>
      <c r="AS564" s="315">
        <f t="shared" si="178"/>
        <v>0</v>
      </c>
      <c r="AT564" s="315">
        <f t="shared" si="178"/>
        <v>0</v>
      </c>
      <c r="AU564" s="315">
        <f t="shared" si="178"/>
        <v>0</v>
      </c>
      <c r="AV564" s="315">
        <f t="shared" si="178"/>
        <v>0</v>
      </c>
      <c r="AW564" s="315">
        <f t="shared" si="177"/>
        <v>0</v>
      </c>
      <c r="AX564" s="315">
        <f t="shared" si="177"/>
        <v>0</v>
      </c>
      <c r="AY564" s="315">
        <f t="shared" si="177"/>
        <v>0</v>
      </c>
      <c r="AZ564" s="315">
        <f t="shared" si="177"/>
        <v>0</v>
      </c>
      <c r="BA564" s="315">
        <f t="shared" si="177"/>
        <v>0</v>
      </c>
      <c r="BB564" s="315">
        <f t="shared" si="177"/>
        <v>0</v>
      </c>
      <c r="BC564" s="316">
        <f t="shared" si="177"/>
        <v>0</v>
      </c>
      <c r="BE564" s="39" t="str">
        <f t="shared" si="170"/>
        <v/>
      </c>
      <c r="BF564" s="39" t="str">
        <f t="shared" si="171"/>
        <v/>
      </c>
      <c r="BG564" s="39" t="str">
        <f t="shared" si="172"/>
        <v/>
      </c>
      <c r="BH564" s="315"/>
      <c r="BI564" s="315"/>
      <c r="BJ564" s="315"/>
      <c r="BK564" s="315"/>
      <c r="BL564" s="315"/>
      <c r="BM564" s="315"/>
      <c r="BN564" s="315"/>
      <c r="BO564" s="315"/>
      <c r="BP564" s="315"/>
      <c r="BQ564" s="315"/>
      <c r="BR564" s="315"/>
      <c r="BS564" s="315"/>
      <c r="BT564" s="315"/>
      <c r="BU564" s="315"/>
      <c r="BV564" s="315"/>
      <c r="BW564" s="315"/>
      <c r="BX564" s="315"/>
      <c r="BY564" s="315"/>
      <c r="BZ564" s="315"/>
      <c r="CA564" s="315"/>
      <c r="CB564" s="315"/>
      <c r="CC564" s="315"/>
      <c r="CD564" s="7"/>
    </row>
    <row r="565" spans="1:82" x14ac:dyDescent="0.25">
      <c r="A565" s="14"/>
      <c r="B565" s="460"/>
      <c r="C565" s="461"/>
      <c r="D565" s="461"/>
      <c r="E565" s="462"/>
      <c r="F565" s="463"/>
      <c r="G565" s="14"/>
      <c r="H565" s="106" t="str">
        <f t="shared" si="163"/>
        <v/>
      </c>
      <c r="I565" s="14"/>
      <c r="J565" s="39" t="str">
        <f t="shared" si="164"/>
        <v/>
      </c>
      <c r="K565" s="14"/>
      <c r="M565" s="106" t="str">
        <f t="shared" si="165"/>
        <v/>
      </c>
      <c r="O565" s="127" t="str">
        <f t="shared" si="166"/>
        <v/>
      </c>
      <c r="AC565" s="305" t="str">
        <f t="shared" si="167"/>
        <v/>
      </c>
      <c r="AD565" s="307" t="str">
        <f t="shared" si="168"/>
        <v/>
      </c>
      <c r="AF565" s="314">
        <f t="shared" si="169"/>
        <v>0</v>
      </c>
      <c r="AG565" s="315">
        <f t="shared" si="178"/>
        <v>0</v>
      </c>
      <c r="AH565" s="315">
        <f t="shared" si="178"/>
        <v>0</v>
      </c>
      <c r="AI565" s="315">
        <f t="shared" si="178"/>
        <v>0</v>
      </c>
      <c r="AJ565" s="315">
        <f t="shared" si="178"/>
        <v>0</v>
      </c>
      <c r="AK565" s="315">
        <f t="shared" si="178"/>
        <v>0</v>
      </c>
      <c r="AL565" s="315">
        <f t="shared" si="178"/>
        <v>0</v>
      </c>
      <c r="AM565" s="315">
        <f t="shared" si="178"/>
        <v>0</v>
      </c>
      <c r="AN565" s="315">
        <f t="shared" si="178"/>
        <v>0</v>
      </c>
      <c r="AO565" s="315">
        <f t="shared" si="178"/>
        <v>0</v>
      </c>
      <c r="AP565" s="315">
        <f t="shared" si="178"/>
        <v>0</v>
      </c>
      <c r="AQ565" s="315">
        <f t="shared" si="178"/>
        <v>0</v>
      </c>
      <c r="AR565" s="315">
        <f t="shared" si="178"/>
        <v>0</v>
      </c>
      <c r="AS565" s="315">
        <f t="shared" si="178"/>
        <v>0</v>
      </c>
      <c r="AT565" s="315">
        <f t="shared" si="178"/>
        <v>0</v>
      </c>
      <c r="AU565" s="315">
        <f t="shared" si="178"/>
        <v>0</v>
      </c>
      <c r="AV565" s="315">
        <f t="shared" si="178"/>
        <v>0</v>
      </c>
      <c r="AW565" s="315">
        <f t="shared" si="177"/>
        <v>0</v>
      </c>
      <c r="AX565" s="315">
        <f t="shared" si="177"/>
        <v>0</v>
      </c>
      <c r="AY565" s="315">
        <f t="shared" si="177"/>
        <v>0</v>
      </c>
      <c r="AZ565" s="315">
        <f t="shared" si="177"/>
        <v>0</v>
      </c>
      <c r="BA565" s="315">
        <f t="shared" si="177"/>
        <v>0</v>
      </c>
      <c r="BB565" s="315">
        <f t="shared" si="177"/>
        <v>0</v>
      </c>
      <c r="BC565" s="316">
        <f t="shared" si="177"/>
        <v>0</v>
      </c>
      <c r="BE565" s="39" t="str">
        <f t="shared" si="170"/>
        <v/>
      </c>
      <c r="BF565" s="39" t="str">
        <f t="shared" si="171"/>
        <v/>
      </c>
      <c r="BG565" s="39" t="str">
        <f t="shared" si="172"/>
        <v/>
      </c>
      <c r="BH565" s="315"/>
      <c r="BI565" s="315"/>
      <c r="BJ565" s="315"/>
      <c r="BK565" s="315"/>
      <c r="BL565" s="315"/>
      <c r="BM565" s="315"/>
      <c r="BN565" s="315"/>
      <c r="BO565" s="315"/>
      <c r="BP565" s="315"/>
      <c r="BQ565" s="315"/>
      <c r="BR565" s="315"/>
      <c r="BS565" s="315"/>
      <c r="BT565" s="315"/>
      <c r="BU565" s="315"/>
      <c r="BV565" s="315"/>
      <c r="BW565" s="315"/>
      <c r="BX565" s="315"/>
      <c r="BY565" s="315"/>
      <c r="BZ565" s="315"/>
      <c r="CA565" s="315"/>
      <c r="CB565" s="315"/>
      <c r="CC565" s="315"/>
      <c r="CD565" s="7"/>
    </row>
    <row r="566" spans="1:82" x14ac:dyDescent="0.25">
      <c r="A566" s="14"/>
      <c r="B566" s="460"/>
      <c r="C566" s="461"/>
      <c r="D566" s="461"/>
      <c r="E566" s="462"/>
      <c r="F566" s="463"/>
      <c r="G566" s="14"/>
      <c r="H566" s="106" t="str">
        <f t="shared" si="163"/>
        <v/>
      </c>
      <c r="I566" s="14"/>
      <c r="J566" s="39" t="str">
        <f t="shared" si="164"/>
        <v/>
      </c>
      <c r="K566" s="14"/>
      <c r="M566" s="106" t="str">
        <f t="shared" si="165"/>
        <v/>
      </c>
      <c r="O566" s="127" t="str">
        <f t="shared" si="166"/>
        <v/>
      </c>
      <c r="AC566" s="305" t="str">
        <f t="shared" si="167"/>
        <v/>
      </c>
      <c r="AD566" s="307" t="str">
        <f t="shared" si="168"/>
        <v/>
      </c>
      <c r="AF566" s="314">
        <f t="shared" si="169"/>
        <v>0</v>
      </c>
      <c r="AG566" s="315">
        <f t="shared" si="178"/>
        <v>0</v>
      </c>
      <c r="AH566" s="315">
        <f t="shared" si="178"/>
        <v>0</v>
      </c>
      <c r="AI566" s="315">
        <f t="shared" si="178"/>
        <v>0</v>
      </c>
      <c r="AJ566" s="315">
        <f t="shared" si="178"/>
        <v>0</v>
      </c>
      <c r="AK566" s="315">
        <f t="shared" si="178"/>
        <v>0</v>
      </c>
      <c r="AL566" s="315">
        <f t="shared" si="178"/>
        <v>0</v>
      </c>
      <c r="AM566" s="315">
        <f t="shared" si="178"/>
        <v>0</v>
      </c>
      <c r="AN566" s="315">
        <f t="shared" si="178"/>
        <v>0</v>
      </c>
      <c r="AO566" s="315">
        <f t="shared" si="178"/>
        <v>0</v>
      </c>
      <c r="AP566" s="315">
        <f t="shared" si="178"/>
        <v>0</v>
      </c>
      <c r="AQ566" s="315">
        <f t="shared" si="178"/>
        <v>0</v>
      </c>
      <c r="AR566" s="315">
        <f t="shared" si="178"/>
        <v>0</v>
      </c>
      <c r="AS566" s="315">
        <f t="shared" si="178"/>
        <v>0</v>
      </c>
      <c r="AT566" s="315">
        <f t="shared" si="178"/>
        <v>0</v>
      </c>
      <c r="AU566" s="315">
        <f t="shared" si="178"/>
        <v>0</v>
      </c>
      <c r="AV566" s="315">
        <f t="shared" si="178"/>
        <v>0</v>
      </c>
      <c r="AW566" s="315">
        <f t="shared" si="177"/>
        <v>0</v>
      </c>
      <c r="AX566" s="315">
        <f t="shared" si="177"/>
        <v>0</v>
      </c>
      <c r="AY566" s="315">
        <f t="shared" si="177"/>
        <v>0</v>
      </c>
      <c r="AZ566" s="315">
        <f t="shared" si="177"/>
        <v>0</v>
      </c>
      <c r="BA566" s="315">
        <f t="shared" si="177"/>
        <v>0</v>
      </c>
      <c r="BB566" s="315">
        <f t="shared" si="177"/>
        <v>0</v>
      </c>
      <c r="BC566" s="316">
        <f t="shared" si="177"/>
        <v>0</v>
      </c>
      <c r="BE566" s="39" t="str">
        <f t="shared" si="170"/>
        <v/>
      </c>
      <c r="BF566" s="39" t="str">
        <f t="shared" si="171"/>
        <v/>
      </c>
      <c r="BG566" s="39" t="str">
        <f t="shared" si="172"/>
        <v/>
      </c>
      <c r="BH566" s="315"/>
      <c r="BI566" s="315"/>
      <c r="BJ566" s="315"/>
      <c r="BK566" s="315"/>
      <c r="BL566" s="315"/>
      <c r="BM566" s="315"/>
      <c r="BN566" s="315"/>
      <c r="BO566" s="315"/>
      <c r="BP566" s="315"/>
      <c r="BQ566" s="315"/>
      <c r="BR566" s="315"/>
      <c r="BS566" s="315"/>
      <c r="BT566" s="315"/>
      <c r="BU566" s="315"/>
      <c r="BV566" s="315"/>
      <c r="BW566" s="315"/>
      <c r="BX566" s="315"/>
      <c r="BY566" s="315"/>
      <c r="BZ566" s="315"/>
      <c r="CA566" s="315"/>
      <c r="CB566" s="315"/>
      <c r="CC566" s="315"/>
      <c r="CD566" s="7"/>
    </row>
    <row r="567" spans="1:82" x14ac:dyDescent="0.25">
      <c r="A567" s="14"/>
      <c r="B567" s="460"/>
      <c r="C567" s="461"/>
      <c r="D567" s="461"/>
      <c r="E567" s="462"/>
      <c r="F567" s="463"/>
      <c r="G567" s="14"/>
      <c r="H567" s="106" t="str">
        <f t="shared" si="163"/>
        <v/>
      </c>
      <c r="I567" s="14"/>
      <c r="J567" s="39" t="str">
        <f t="shared" si="164"/>
        <v/>
      </c>
      <c r="K567" s="14"/>
      <c r="M567" s="106" t="str">
        <f t="shared" si="165"/>
        <v/>
      </c>
      <c r="O567" s="127" t="str">
        <f t="shared" si="166"/>
        <v/>
      </c>
      <c r="AC567" s="305" t="str">
        <f t="shared" si="167"/>
        <v/>
      </c>
      <c r="AD567" s="307" t="str">
        <f t="shared" si="168"/>
        <v/>
      </c>
      <c r="AF567" s="314">
        <f t="shared" si="169"/>
        <v>0</v>
      </c>
      <c r="AG567" s="315">
        <f t="shared" si="178"/>
        <v>0</v>
      </c>
      <c r="AH567" s="315">
        <f t="shared" si="178"/>
        <v>0</v>
      </c>
      <c r="AI567" s="315">
        <f t="shared" si="178"/>
        <v>0</v>
      </c>
      <c r="AJ567" s="315">
        <f t="shared" si="178"/>
        <v>0</v>
      </c>
      <c r="AK567" s="315">
        <f t="shared" si="178"/>
        <v>0</v>
      </c>
      <c r="AL567" s="315">
        <f t="shared" si="178"/>
        <v>0</v>
      </c>
      <c r="AM567" s="315">
        <f t="shared" si="178"/>
        <v>0</v>
      </c>
      <c r="AN567" s="315">
        <f t="shared" si="178"/>
        <v>0</v>
      </c>
      <c r="AO567" s="315">
        <f t="shared" si="178"/>
        <v>0</v>
      </c>
      <c r="AP567" s="315">
        <f t="shared" si="178"/>
        <v>0</v>
      </c>
      <c r="AQ567" s="315">
        <f t="shared" si="178"/>
        <v>0</v>
      </c>
      <c r="AR567" s="315">
        <f t="shared" si="178"/>
        <v>0</v>
      </c>
      <c r="AS567" s="315">
        <f t="shared" si="178"/>
        <v>0</v>
      </c>
      <c r="AT567" s="315">
        <f t="shared" si="178"/>
        <v>0</v>
      </c>
      <c r="AU567" s="315">
        <f t="shared" si="178"/>
        <v>0</v>
      </c>
      <c r="AV567" s="315">
        <f t="shared" si="178"/>
        <v>0</v>
      </c>
      <c r="AW567" s="315">
        <f t="shared" si="177"/>
        <v>0</v>
      </c>
      <c r="AX567" s="315">
        <f t="shared" si="177"/>
        <v>0</v>
      </c>
      <c r="AY567" s="315">
        <f t="shared" si="177"/>
        <v>0</v>
      </c>
      <c r="AZ567" s="315">
        <f t="shared" si="177"/>
        <v>0</v>
      </c>
      <c r="BA567" s="315">
        <f t="shared" si="177"/>
        <v>0</v>
      </c>
      <c r="BB567" s="315">
        <f t="shared" si="177"/>
        <v>0</v>
      </c>
      <c r="BC567" s="316">
        <f t="shared" si="177"/>
        <v>0</v>
      </c>
      <c r="BE567" s="39" t="str">
        <f t="shared" si="170"/>
        <v/>
      </c>
      <c r="BF567" s="39" t="str">
        <f t="shared" si="171"/>
        <v/>
      </c>
      <c r="BG567" s="39" t="str">
        <f t="shared" si="172"/>
        <v/>
      </c>
      <c r="BH567" s="315"/>
      <c r="BI567" s="315"/>
      <c r="BJ567" s="315"/>
      <c r="BK567" s="315"/>
      <c r="BL567" s="315"/>
      <c r="BM567" s="315"/>
      <c r="BN567" s="315"/>
      <c r="BO567" s="315"/>
      <c r="BP567" s="315"/>
      <c r="BQ567" s="315"/>
      <c r="BR567" s="315"/>
      <c r="BS567" s="315"/>
      <c r="BT567" s="315"/>
      <c r="BU567" s="315"/>
      <c r="BV567" s="315"/>
      <c r="BW567" s="315"/>
      <c r="BX567" s="315"/>
      <c r="BY567" s="315"/>
      <c r="BZ567" s="315"/>
      <c r="CA567" s="315"/>
      <c r="CB567" s="315"/>
      <c r="CC567" s="315"/>
      <c r="CD567" s="7"/>
    </row>
    <row r="568" spans="1:82" x14ac:dyDescent="0.25">
      <c r="A568" s="14"/>
      <c r="B568" s="460"/>
      <c r="C568" s="461"/>
      <c r="D568" s="461"/>
      <c r="E568" s="462"/>
      <c r="F568" s="463"/>
      <c r="G568" s="14"/>
      <c r="H568" s="106" t="str">
        <f t="shared" si="163"/>
        <v/>
      </c>
      <c r="I568" s="14"/>
      <c r="J568" s="39" t="str">
        <f t="shared" si="164"/>
        <v/>
      </c>
      <c r="K568" s="14"/>
      <c r="M568" s="106" t="str">
        <f t="shared" si="165"/>
        <v/>
      </c>
      <c r="O568" s="127" t="str">
        <f t="shared" si="166"/>
        <v/>
      </c>
      <c r="AC568" s="305" t="str">
        <f t="shared" si="167"/>
        <v/>
      </c>
      <c r="AD568" s="307" t="str">
        <f t="shared" si="168"/>
        <v/>
      </c>
      <c r="AF568" s="314">
        <f t="shared" si="169"/>
        <v>0</v>
      </c>
      <c r="AG568" s="315">
        <f t="shared" si="178"/>
        <v>0</v>
      </c>
      <c r="AH568" s="315">
        <f t="shared" si="178"/>
        <v>0</v>
      </c>
      <c r="AI568" s="315">
        <f t="shared" si="178"/>
        <v>0</v>
      </c>
      <c r="AJ568" s="315">
        <f t="shared" si="178"/>
        <v>0</v>
      </c>
      <c r="AK568" s="315">
        <f t="shared" si="178"/>
        <v>0</v>
      </c>
      <c r="AL568" s="315">
        <f t="shared" si="178"/>
        <v>0</v>
      </c>
      <c r="AM568" s="315">
        <f t="shared" si="178"/>
        <v>0</v>
      </c>
      <c r="AN568" s="315">
        <f t="shared" si="178"/>
        <v>0</v>
      </c>
      <c r="AO568" s="315">
        <f t="shared" si="178"/>
        <v>0</v>
      </c>
      <c r="AP568" s="315">
        <f t="shared" si="178"/>
        <v>0</v>
      </c>
      <c r="AQ568" s="315">
        <f t="shared" si="178"/>
        <v>0</v>
      </c>
      <c r="AR568" s="315">
        <f t="shared" si="178"/>
        <v>0</v>
      </c>
      <c r="AS568" s="315">
        <f t="shared" si="178"/>
        <v>0</v>
      </c>
      <c r="AT568" s="315">
        <f t="shared" si="178"/>
        <v>0</v>
      </c>
      <c r="AU568" s="315">
        <f t="shared" si="178"/>
        <v>0</v>
      </c>
      <c r="AV568" s="315">
        <f t="shared" si="178"/>
        <v>0</v>
      </c>
      <c r="AW568" s="315">
        <f t="shared" si="177"/>
        <v>0</v>
      </c>
      <c r="AX568" s="315">
        <f t="shared" si="177"/>
        <v>0</v>
      </c>
      <c r="AY568" s="315">
        <f t="shared" si="177"/>
        <v>0</v>
      </c>
      <c r="AZ568" s="315">
        <f t="shared" si="177"/>
        <v>0</v>
      </c>
      <c r="BA568" s="315">
        <f t="shared" si="177"/>
        <v>0</v>
      </c>
      <c r="BB568" s="315">
        <f t="shared" si="177"/>
        <v>0</v>
      </c>
      <c r="BC568" s="316">
        <f t="shared" si="177"/>
        <v>0</v>
      </c>
      <c r="BE568" s="39" t="str">
        <f t="shared" si="170"/>
        <v/>
      </c>
      <c r="BF568" s="39" t="str">
        <f t="shared" si="171"/>
        <v/>
      </c>
      <c r="BG568" s="39" t="str">
        <f t="shared" si="172"/>
        <v/>
      </c>
      <c r="BH568" s="315"/>
      <c r="BI568" s="315"/>
      <c r="BJ568" s="315"/>
      <c r="BK568" s="315"/>
      <c r="BL568" s="315"/>
      <c r="BM568" s="315"/>
      <c r="BN568" s="315"/>
      <c r="BO568" s="315"/>
      <c r="BP568" s="315"/>
      <c r="BQ568" s="315"/>
      <c r="BR568" s="315"/>
      <c r="BS568" s="315"/>
      <c r="BT568" s="315"/>
      <c r="BU568" s="315"/>
      <c r="BV568" s="315"/>
      <c r="BW568" s="315"/>
      <c r="BX568" s="315"/>
      <c r="BY568" s="315"/>
      <c r="BZ568" s="315"/>
      <c r="CA568" s="315"/>
      <c r="CB568" s="315"/>
      <c r="CC568" s="315"/>
      <c r="CD568" s="7"/>
    </row>
    <row r="569" spans="1:82" x14ac:dyDescent="0.25">
      <c r="A569" s="14"/>
      <c r="B569" s="460"/>
      <c r="C569" s="461"/>
      <c r="D569" s="461"/>
      <c r="E569" s="462"/>
      <c r="F569" s="463"/>
      <c r="G569" s="14"/>
      <c r="H569" s="106" t="str">
        <f t="shared" si="163"/>
        <v/>
      </c>
      <c r="I569" s="14"/>
      <c r="J569" s="39" t="str">
        <f t="shared" si="164"/>
        <v/>
      </c>
      <c r="K569" s="14"/>
      <c r="M569" s="106" t="str">
        <f t="shared" si="165"/>
        <v/>
      </c>
      <c r="O569" s="127" t="str">
        <f t="shared" si="166"/>
        <v/>
      </c>
      <c r="AC569" s="305" t="str">
        <f t="shared" si="167"/>
        <v/>
      </c>
      <c r="AD569" s="307" t="str">
        <f t="shared" si="168"/>
        <v/>
      </c>
      <c r="AF569" s="314">
        <f t="shared" si="169"/>
        <v>0</v>
      </c>
      <c r="AG569" s="315">
        <f t="shared" si="178"/>
        <v>0</v>
      </c>
      <c r="AH569" s="315">
        <f t="shared" si="178"/>
        <v>0</v>
      </c>
      <c r="AI569" s="315">
        <f t="shared" si="178"/>
        <v>0</v>
      </c>
      <c r="AJ569" s="315">
        <f t="shared" si="178"/>
        <v>0</v>
      </c>
      <c r="AK569" s="315">
        <f t="shared" si="178"/>
        <v>0</v>
      </c>
      <c r="AL569" s="315">
        <f t="shared" si="178"/>
        <v>0</v>
      </c>
      <c r="AM569" s="315">
        <f t="shared" si="178"/>
        <v>0</v>
      </c>
      <c r="AN569" s="315">
        <f t="shared" si="178"/>
        <v>0</v>
      </c>
      <c r="AO569" s="315">
        <f t="shared" si="178"/>
        <v>0</v>
      </c>
      <c r="AP569" s="315">
        <f t="shared" si="178"/>
        <v>0</v>
      </c>
      <c r="AQ569" s="315">
        <f t="shared" si="178"/>
        <v>0</v>
      </c>
      <c r="AR569" s="315">
        <f t="shared" si="178"/>
        <v>0</v>
      </c>
      <c r="AS569" s="315">
        <f t="shared" si="178"/>
        <v>0</v>
      </c>
      <c r="AT569" s="315">
        <f t="shared" si="178"/>
        <v>0</v>
      </c>
      <c r="AU569" s="315">
        <f t="shared" si="178"/>
        <v>0</v>
      </c>
      <c r="AV569" s="315">
        <f t="shared" si="178"/>
        <v>0</v>
      </c>
      <c r="AW569" s="315">
        <f t="shared" si="177"/>
        <v>0</v>
      </c>
      <c r="AX569" s="315">
        <f t="shared" si="177"/>
        <v>0</v>
      </c>
      <c r="AY569" s="315">
        <f t="shared" si="177"/>
        <v>0</v>
      </c>
      <c r="AZ569" s="315">
        <f t="shared" si="177"/>
        <v>0</v>
      </c>
      <c r="BA569" s="315">
        <f t="shared" si="177"/>
        <v>0</v>
      </c>
      <c r="BB569" s="315">
        <f t="shared" si="177"/>
        <v>0</v>
      </c>
      <c r="BC569" s="316">
        <f t="shared" si="177"/>
        <v>0</v>
      </c>
      <c r="BE569" s="39" t="str">
        <f t="shared" si="170"/>
        <v/>
      </c>
      <c r="BF569" s="39" t="str">
        <f t="shared" si="171"/>
        <v/>
      </c>
      <c r="BG569" s="39" t="str">
        <f t="shared" si="172"/>
        <v/>
      </c>
      <c r="BH569" s="315"/>
      <c r="BI569" s="315"/>
      <c r="BJ569" s="315"/>
      <c r="BK569" s="315"/>
      <c r="BL569" s="315"/>
      <c r="BM569" s="315"/>
      <c r="BN569" s="315"/>
      <c r="BO569" s="315"/>
      <c r="BP569" s="315"/>
      <c r="BQ569" s="315"/>
      <c r="BR569" s="315"/>
      <c r="BS569" s="315"/>
      <c r="BT569" s="315"/>
      <c r="BU569" s="315"/>
      <c r="BV569" s="315"/>
      <c r="BW569" s="315"/>
      <c r="BX569" s="315"/>
      <c r="BY569" s="315"/>
      <c r="BZ569" s="315"/>
      <c r="CA569" s="315"/>
      <c r="CB569" s="315"/>
      <c r="CC569" s="315"/>
      <c r="CD569" s="7"/>
    </row>
    <row r="570" spans="1:82" x14ac:dyDescent="0.25">
      <c r="A570" s="14"/>
      <c r="B570" s="460"/>
      <c r="C570" s="461"/>
      <c r="D570" s="461"/>
      <c r="E570" s="462"/>
      <c r="F570" s="463"/>
      <c r="G570" s="14"/>
      <c r="H570" s="106" t="str">
        <f t="shared" si="163"/>
        <v/>
      </c>
      <c r="I570" s="14"/>
      <c r="J570" s="39" t="str">
        <f t="shared" si="164"/>
        <v/>
      </c>
      <c r="K570" s="14"/>
      <c r="M570" s="106" t="str">
        <f t="shared" si="165"/>
        <v/>
      </c>
      <c r="O570" s="127" t="str">
        <f t="shared" si="166"/>
        <v/>
      </c>
      <c r="AC570" s="305" t="str">
        <f t="shared" si="167"/>
        <v/>
      </c>
      <c r="AD570" s="307" t="str">
        <f t="shared" si="168"/>
        <v/>
      </c>
      <c r="AF570" s="314">
        <f t="shared" si="169"/>
        <v>0</v>
      </c>
      <c r="AG570" s="315">
        <f t="shared" si="178"/>
        <v>0</v>
      </c>
      <c r="AH570" s="315">
        <f t="shared" si="178"/>
        <v>0</v>
      </c>
      <c r="AI570" s="315">
        <f t="shared" si="178"/>
        <v>0</v>
      </c>
      <c r="AJ570" s="315">
        <f t="shared" si="178"/>
        <v>0</v>
      </c>
      <c r="AK570" s="315">
        <f t="shared" si="178"/>
        <v>0</v>
      </c>
      <c r="AL570" s="315">
        <f t="shared" si="178"/>
        <v>0</v>
      </c>
      <c r="AM570" s="315">
        <f t="shared" si="178"/>
        <v>0</v>
      </c>
      <c r="AN570" s="315">
        <f t="shared" si="178"/>
        <v>0</v>
      </c>
      <c r="AO570" s="315">
        <f t="shared" si="178"/>
        <v>0</v>
      </c>
      <c r="AP570" s="315">
        <f t="shared" si="178"/>
        <v>0</v>
      </c>
      <c r="AQ570" s="315">
        <f t="shared" si="178"/>
        <v>0</v>
      </c>
      <c r="AR570" s="315">
        <f t="shared" si="178"/>
        <v>0</v>
      </c>
      <c r="AS570" s="315">
        <f t="shared" si="178"/>
        <v>0</v>
      </c>
      <c r="AT570" s="315">
        <f t="shared" si="178"/>
        <v>0</v>
      </c>
      <c r="AU570" s="315">
        <f t="shared" si="178"/>
        <v>0</v>
      </c>
      <c r="AV570" s="315">
        <f t="shared" si="178"/>
        <v>0</v>
      </c>
      <c r="AW570" s="315">
        <f t="shared" si="177"/>
        <v>0</v>
      </c>
      <c r="AX570" s="315">
        <f t="shared" si="177"/>
        <v>0</v>
      </c>
      <c r="AY570" s="315">
        <f t="shared" si="177"/>
        <v>0</v>
      </c>
      <c r="AZ570" s="315">
        <f t="shared" si="177"/>
        <v>0</v>
      </c>
      <c r="BA570" s="315">
        <f t="shared" si="177"/>
        <v>0</v>
      </c>
      <c r="BB570" s="315">
        <f t="shared" si="177"/>
        <v>0</v>
      </c>
      <c r="BC570" s="316">
        <f t="shared" si="177"/>
        <v>0</v>
      </c>
      <c r="BE570" s="39" t="str">
        <f t="shared" si="170"/>
        <v/>
      </c>
      <c r="BF570" s="39" t="str">
        <f t="shared" si="171"/>
        <v/>
      </c>
      <c r="BG570" s="39" t="str">
        <f t="shared" si="172"/>
        <v/>
      </c>
      <c r="BH570" s="315"/>
      <c r="BI570" s="315"/>
      <c r="BJ570" s="315"/>
      <c r="BK570" s="315"/>
      <c r="BL570" s="315"/>
      <c r="BM570" s="315"/>
      <c r="BN570" s="315"/>
      <c r="BO570" s="315"/>
      <c r="BP570" s="315"/>
      <c r="BQ570" s="315"/>
      <c r="BR570" s="315"/>
      <c r="BS570" s="315"/>
      <c r="BT570" s="315"/>
      <c r="BU570" s="315"/>
      <c r="BV570" s="315"/>
      <c r="BW570" s="315"/>
      <c r="BX570" s="315"/>
      <c r="BY570" s="315"/>
      <c r="BZ570" s="315"/>
      <c r="CA570" s="315"/>
      <c r="CB570" s="315"/>
      <c r="CC570" s="315"/>
      <c r="CD570" s="7"/>
    </row>
    <row r="571" spans="1:82" x14ac:dyDescent="0.25">
      <c r="A571" s="14"/>
      <c r="B571" s="460"/>
      <c r="C571" s="461"/>
      <c r="D571" s="461"/>
      <c r="E571" s="462"/>
      <c r="F571" s="463"/>
      <c r="G571" s="14"/>
      <c r="H571" s="106" t="str">
        <f t="shared" si="163"/>
        <v/>
      </c>
      <c r="I571" s="14"/>
      <c r="J571" s="39" t="str">
        <f t="shared" si="164"/>
        <v/>
      </c>
      <c r="K571" s="14"/>
      <c r="M571" s="106" t="str">
        <f t="shared" si="165"/>
        <v/>
      </c>
      <c r="O571" s="127" t="str">
        <f t="shared" si="166"/>
        <v/>
      </c>
      <c r="AC571" s="305" t="str">
        <f t="shared" si="167"/>
        <v/>
      </c>
      <c r="AD571" s="307" t="str">
        <f t="shared" si="168"/>
        <v/>
      </c>
      <c r="AF571" s="314">
        <f t="shared" si="169"/>
        <v>0</v>
      </c>
      <c r="AG571" s="315">
        <f t="shared" si="178"/>
        <v>0</v>
      </c>
      <c r="AH571" s="315">
        <f t="shared" si="178"/>
        <v>0</v>
      </c>
      <c r="AI571" s="315">
        <f t="shared" si="178"/>
        <v>0</v>
      </c>
      <c r="AJ571" s="315">
        <f t="shared" si="178"/>
        <v>0</v>
      </c>
      <c r="AK571" s="315">
        <f t="shared" si="178"/>
        <v>0</v>
      </c>
      <c r="AL571" s="315">
        <f t="shared" si="178"/>
        <v>0</v>
      </c>
      <c r="AM571" s="315">
        <f t="shared" si="178"/>
        <v>0</v>
      </c>
      <c r="AN571" s="315">
        <f t="shared" si="178"/>
        <v>0</v>
      </c>
      <c r="AO571" s="315">
        <f t="shared" si="178"/>
        <v>0</v>
      </c>
      <c r="AP571" s="315">
        <f t="shared" si="178"/>
        <v>0</v>
      </c>
      <c r="AQ571" s="315">
        <f t="shared" si="178"/>
        <v>0</v>
      </c>
      <c r="AR571" s="315">
        <f t="shared" si="178"/>
        <v>0</v>
      </c>
      <c r="AS571" s="315">
        <f t="shared" si="178"/>
        <v>0</v>
      </c>
      <c r="AT571" s="315">
        <f t="shared" si="178"/>
        <v>0</v>
      </c>
      <c r="AU571" s="315">
        <f t="shared" si="178"/>
        <v>0</v>
      </c>
      <c r="AV571" s="315">
        <f t="shared" si="178"/>
        <v>0</v>
      </c>
      <c r="AW571" s="315">
        <f t="shared" si="177"/>
        <v>0</v>
      </c>
      <c r="AX571" s="315">
        <f t="shared" si="177"/>
        <v>0</v>
      </c>
      <c r="AY571" s="315">
        <f t="shared" si="177"/>
        <v>0</v>
      </c>
      <c r="AZ571" s="315">
        <f t="shared" si="177"/>
        <v>0</v>
      </c>
      <c r="BA571" s="315">
        <f t="shared" si="177"/>
        <v>0</v>
      </c>
      <c r="BB571" s="315">
        <f t="shared" si="177"/>
        <v>0</v>
      </c>
      <c r="BC571" s="316">
        <f t="shared" si="177"/>
        <v>0</v>
      </c>
      <c r="BE571" s="39" t="str">
        <f t="shared" si="170"/>
        <v/>
      </c>
      <c r="BF571" s="39" t="str">
        <f t="shared" si="171"/>
        <v/>
      </c>
      <c r="BG571" s="39" t="str">
        <f t="shared" si="172"/>
        <v/>
      </c>
      <c r="BH571" s="315"/>
      <c r="BI571" s="315"/>
      <c r="BJ571" s="315"/>
      <c r="BK571" s="315"/>
      <c r="BL571" s="315"/>
      <c r="BM571" s="315"/>
      <c r="BN571" s="315"/>
      <c r="BO571" s="315"/>
      <c r="BP571" s="315"/>
      <c r="BQ571" s="315"/>
      <c r="BR571" s="315"/>
      <c r="BS571" s="315"/>
      <c r="BT571" s="315"/>
      <c r="BU571" s="315"/>
      <c r="BV571" s="315"/>
      <c r="BW571" s="315"/>
      <c r="BX571" s="315"/>
      <c r="BY571" s="315"/>
      <c r="BZ571" s="315"/>
      <c r="CA571" s="315"/>
      <c r="CB571" s="315"/>
      <c r="CC571" s="315"/>
      <c r="CD571" s="7"/>
    </row>
    <row r="572" spans="1:82" x14ac:dyDescent="0.25">
      <c r="A572" s="14"/>
      <c r="B572" s="460"/>
      <c r="C572" s="461"/>
      <c r="D572" s="461"/>
      <c r="E572" s="462"/>
      <c r="F572" s="463"/>
      <c r="G572" s="14"/>
      <c r="H572" s="106" t="str">
        <f t="shared" si="163"/>
        <v/>
      </c>
      <c r="I572" s="14"/>
      <c r="J572" s="39" t="str">
        <f t="shared" si="164"/>
        <v/>
      </c>
      <c r="K572" s="14"/>
      <c r="M572" s="106" t="str">
        <f t="shared" si="165"/>
        <v/>
      </c>
      <c r="O572" s="127" t="str">
        <f t="shared" si="166"/>
        <v/>
      </c>
      <c r="AC572" s="305" t="str">
        <f t="shared" si="167"/>
        <v/>
      </c>
      <c r="AD572" s="307" t="str">
        <f t="shared" si="168"/>
        <v/>
      </c>
      <c r="AF572" s="314">
        <f t="shared" si="169"/>
        <v>0</v>
      </c>
      <c r="AG572" s="315">
        <f t="shared" si="178"/>
        <v>0</v>
      </c>
      <c r="AH572" s="315">
        <f t="shared" si="178"/>
        <v>0</v>
      </c>
      <c r="AI572" s="315">
        <f t="shared" si="178"/>
        <v>0</v>
      </c>
      <c r="AJ572" s="315">
        <f t="shared" si="178"/>
        <v>0</v>
      </c>
      <c r="AK572" s="315">
        <f t="shared" si="178"/>
        <v>0</v>
      </c>
      <c r="AL572" s="315">
        <f t="shared" si="178"/>
        <v>0</v>
      </c>
      <c r="AM572" s="315">
        <f t="shared" si="178"/>
        <v>0</v>
      </c>
      <c r="AN572" s="315">
        <f t="shared" si="178"/>
        <v>0</v>
      </c>
      <c r="AO572" s="315">
        <f t="shared" si="178"/>
        <v>0</v>
      </c>
      <c r="AP572" s="315">
        <f t="shared" si="178"/>
        <v>0</v>
      </c>
      <c r="AQ572" s="315">
        <f t="shared" si="178"/>
        <v>0</v>
      </c>
      <c r="AR572" s="315">
        <f t="shared" si="178"/>
        <v>0</v>
      </c>
      <c r="AS572" s="315">
        <f t="shared" si="178"/>
        <v>0</v>
      </c>
      <c r="AT572" s="315">
        <f t="shared" si="178"/>
        <v>0</v>
      </c>
      <c r="AU572" s="315">
        <f t="shared" si="178"/>
        <v>0</v>
      </c>
      <c r="AV572" s="315">
        <f t="shared" si="178"/>
        <v>0</v>
      </c>
      <c r="AW572" s="315">
        <f t="shared" si="177"/>
        <v>0</v>
      </c>
      <c r="AX572" s="315">
        <f t="shared" si="177"/>
        <v>0</v>
      </c>
      <c r="AY572" s="315">
        <f t="shared" si="177"/>
        <v>0</v>
      </c>
      <c r="AZ572" s="315">
        <f t="shared" si="177"/>
        <v>0</v>
      </c>
      <c r="BA572" s="315">
        <f t="shared" si="177"/>
        <v>0</v>
      </c>
      <c r="BB572" s="315">
        <f t="shared" si="177"/>
        <v>0</v>
      </c>
      <c r="BC572" s="316">
        <f t="shared" si="177"/>
        <v>0</v>
      </c>
      <c r="BE572" s="39" t="str">
        <f t="shared" si="170"/>
        <v/>
      </c>
      <c r="BF572" s="39" t="str">
        <f t="shared" si="171"/>
        <v/>
      </c>
      <c r="BG572" s="39" t="str">
        <f t="shared" si="172"/>
        <v/>
      </c>
      <c r="BH572" s="315"/>
      <c r="BI572" s="315"/>
      <c r="BJ572" s="315"/>
      <c r="BK572" s="315"/>
      <c r="BL572" s="315"/>
      <c r="BM572" s="315"/>
      <c r="BN572" s="315"/>
      <c r="BO572" s="315"/>
      <c r="BP572" s="315"/>
      <c r="BQ572" s="315"/>
      <c r="BR572" s="315"/>
      <c r="BS572" s="315"/>
      <c r="BT572" s="315"/>
      <c r="BU572" s="315"/>
      <c r="BV572" s="315"/>
      <c r="BW572" s="315"/>
      <c r="BX572" s="315"/>
      <c r="BY572" s="315"/>
      <c r="BZ572" s="315"/>
      <c r="CA572" s="315"/>
      <c r="CB572" s="315"/>
      <c r="CC572" s="315"/>
      <c r="CD572" s="7"/>
    </row>
    <row r="573" spans="1:82" x14ac:dyDescent="0.25">
      <c r="A573" s="14"/>
      <c r="B573" s="460"/>
      <c r="C573" s="461"/>
      <c r="D573" s="461"/>
      <c r="E573" s="462"/>
      <c r="F573" s="463"/>
      <c r="G573" s="14"/>
      <c r="H573" s="106" t="str">
        <f t="shared" si="163"/>
        <v/>
      </c>
      <c r="I573" s="14"/>
      <c r="J573" s="39" t="str">
        <f t="shared" si="164"/>
        <v/>
      </c>
      <c r="K573" s="14"/>
      <c r="M573" s="106" t="str">
        <f t="shared" si="165"/>
        <v/>
      </c>
      <c r="O573" s="127" t="str">
        <f t="shared" si="166"/>
        <v/>
      </c>
      <c r="AC573" s="305" t="str">
        <f t="shared" si="167"/>
        <v/>
      </c>
      <c r="AD573" s="307" t="str">
        <f t="shared" si="168"/>
        <v/>
      </c>
      <c r="AF573" s="314">
        <f t="shared" si="169"/>
        <v>0</v>
      </c>
      <c r="AG573" s="315">
        <f t="shared" si="178"/>
        <v>0</v>
      </c>
      <c r="AH573" s="315">
        <f t="shared" si="178"/>
        <v>0</v>
      </c>
      <c r="AI573" s="315">
        <f t="shared" si="178"/>
        <v>0</v>
      </c>
      <c r="AJ573" s="315">
        <f t="shared" si="178"/>
        <v>0</v>
      </c>
      <c r="AK573" s="315">
        <f t="shared" si="178"/>
        <v>0</v>
      </c>
      <c r="AL573" s="315">
        <f t="shared" si="178"/>
        <v>0</v>
      </c>
      <c r="AM573" s="315">
        <f t="shared" si="178"/>
        <v>0</v>
      </c>
      <c r="AN573" s="315">
        <f t="shared" si="178"/>
        <v>0</v>
      </c>
      <c r="AO573" s="315">
        <f t="shared" si="178"/>
        <v>0</v>
      </c>
      <c r="AP573" s="315">
        <f t="shared" si="178"/>
        <v>0</v>
      </c>
      <c r="AQ573" s="315">
        <f t="shared" si="178"/>
        <v>0</v>
      </c>
      <c r="AR573" s="315">
        <f t="shared" si="178"/>
        <v>0</v>
      </c>
      <c r="AS573" s="315">
        <f t="shared" si="178"/>
        <v>0</v>
      </c>
      <c r="AT573" s="315">
        <f t="shared" si="178"/>
        <v>0</v>
      </c>
      <c r="AU573" s="315">
        <f t="shared" si="178"/>
        <v>0</v>
      </c>
      <c r="AV573" s="315">
        <f t="shared" si="178"/>
        <v>0</v>
      </c>
      <c r="AW573" s="315">
        <f t="shared" si="177"/>
        <v>0</v>
      </c>
      <c r="AX573" s="315">
        <f t="shared" si="177"/>
        <v>0</v>
      </c>
      <c r="AY573" s="315">
        <f t="shared" si="177"/>
        <v>0</v>
      </c>
      <c r="AZ573" s="315">
        <f t="shared" si="177"/>
        <v>0</v>
      </c>
      <c r="BA573" s="315">
        <f t="shared" si="177"/>
        <v>0</v>
      </c>
      <c r="BB573" s="315">
        <f t="shared" si="177"/>
        <v>0</v>
      </c>
      <c r="BC573" s="316">
        <f t="shared" si="177"/>
        <v>0</v>
      </c>
      <c r="BE573" s="39" t="str">
        <f t="shared" si="170"/>
        <v/>
      </c>
      <c r="BF573" s="39" t="str">
        <f t="shared" si="171"/>
        <v/>
      </c>
      <c r="BG573" s="39" t="str">
        <f t="shared" si="172"/>
        <v/>
      </c>
      <c r="BH573" s="315"/>
      <c r="BI573" s="315"/>
      <c r="BJ573" s="315"/>
      <c r="BK573" s="315"/>
      <c r="BL573" s="315"/>
      <c r="BM573" s="315"/>
      <c r="BN573" s="315"/>
      <c r="BO573" s="315"/>
      <c r="BP573" s="315"/>
      <c r="BQ573" s="315"/>
      <c r="BR573" s="315"/>
      <c r="BS573" s="315"/>
      <c r="BT573" s="315"/>
      <c r="BU573" s="315"/>
      <c r="BV573" s="315"/>
      <c r="BW573" s="315"/>
      <c r="BX573" s="315"/>
      <c r="BY573" s="315"/>
      <c r="BZ573" s="315"/>
      <c r="CA573" s="315"/>
      <c r="CB573" s="315"/>
      <c r="CC573" s="315"/>
      <c r="CD573" s="7"/>
    </row>
    <row r="574" spans="1:82" x14ac:dyDescent="0.25">
      <c r="A574" s="14"/>
      <c r="B574" s="460"/>
      <c r="C574" s="461"/>
      <c r="D574" s="461"/>
      <c r="E574" s="462"/>
      <c r="F574" s="463"/>
      <c r="G574" s="14"/>
      <c r="H574" s="106" t="str">
        <f t="shared" si="163"/>
        <v/>
      </c>
      <c r="I574" s="14"/>
      <c r="J574" s="39" t="str">
        <f t="shared" si="164"/>
        <v/>
      </c>
      <c r="K574" s="14"/>
      <c r="M574" s="106" t="str">
        <f t="shared" si="165"/>
        <v/>
      </c>
      <c r="O574" s="127" t="str">
        <f t="shared" si="166"/>
        <v/>
      </c>
      <c r="AC574" s="305" t="str">
        <f t="shared" si="167"/>
        <v/>
      </c>
      <c r="AD574" s="307" t="str">
        <f t="shared" si="168"/>
        <v/>
      </c>
      <c r="AF574" s="314">
        <f t="shared" si="169"/>
        <v>0</v>
      </c>
      <c r="AG574" s="315">
        <f t="shared" si="178"/>
        <v>0</v>
      </c>
      <c r="AH574" s="315">
        <f t="shared" si="178"/>
        <v>0</v>
      </c>
      <c r="AI574" s="315">
        <f t="shared" si="178"/>
        <v>0</v>
      </c>
      <c r="AJ574" s="315">
        <f t="shared" si="178"/>
        <v>0</v>
      </c>
      <c r="AK574" s="315">
        <f t="shared" si="178"/>
        <v>0</v>
      </c>
      <c r="AL574" s="315">
        <f t="shared" si="178"/>
        <v>0</v>
      </c>
      <c r="AM574" s="315">
        <f t="shared" si="178"/>
        <v>0</v>
      </c>
      <c r="AN574" s="315">
        <f t="shared" si="178"/>
        <v>0</v>
      </c>
      <c r="AO574" s="315">
        <f t="shared" si="178"/>
        <v>0</v>
      </c>
      <c r="AP574" s="315">
        <f t="shared" si="178"/>
        <v>0</v>
      </c>
      <c r="AQ574" s="315">
        <f t="shared" si="178"/>
        <v>0</v>
      </c>
      <c r="AR574" s="315">
        <f t="shared" si="178"/>
        <v>0</v>
      </c>
      <c r="AS574" s="315">
        <f t="shared" si="178"/>
        <v>0</v>
      </c>
      <c r="AT574" s="315">
        <f t="shared" si="178"/>
        <v>0</v>
      </c>
      <c r="AU574" s="315">
        <f t="shared" si="178"/>
        <v>0</v>
      </c>
      <c r="AV574" s="315">
        <f t="shared" si="178"/>
        <v>0</v>
      </c>
      <c r="AW574" s="315">
        <f t="shared" si="177"/>
        <v>0</v>
      </c>
      <c r="AX574" s="315">
        <f t="shared" si="177"/>
        <v>0</v>
      </c>
      <c r="AY574" s="315">
        <f t="shared" si="177"/>
        <v>0</v>
      </c>
      <c r="AZ574" s="315">
        <f t="shared" si="177"/>
        <v>0</v>
      </c>
      <c r="BA574" s="315">
        <f t="shared" si="177"/>
        <v>0</v>
      </c>
      <c r="BB574" s="315">
        <f t="shared" si="177"/>
        <v>0</v>
      </c>
      <c r="BC574" s="316">
        <f t="shared" si="177"/>
        <v>0</v>
      </c>
      <c r="BE574" s="39" t="str">
        <f t="shared" si="170"/>
        <v/>
      </c>
      <c r="BF574" s="39" t="str">
        <f t="shared" si="171"/>
        <v/>
      </c>
      <c r="BG574" s="39" t="str">
        <f t="shared" si="172"/>
        <v/>
      </c>
      <c r="BH574" s="315"/>
      <c r="BI574" s="315"/>
      <c r="BJ574" s="315"/>
      <c r="BK574" s="315"/>
      <c r="BL574" s="315"/>
      <c r="BM574" s="315"/>
      <c r="BN574" s="315"/>
      <c r="BO574" s="315"/>
      <c r="BP574" s="315"/>
      <c r="BQ574" s="315"/>
      <c r="BR574" s="315"/>
      <c r="BS574" s="315"/>
      <c r="BT574" s="315"/>
      <c r="BU574" s="315"/>
      <c r="BV574" s="315"/>
      <c r="BW574" s="315"/>
      <c r="BX574" s="315"/>
      <c r="BY574" s="315"/>
      <c r="BZ574" s="315"/>
      <c r="CA574" s="315"/>
      <c r="CB574" s="315"/>
      <c r="CC574" s="315"/>
      <c r="CD574" s="7"/>
    </row>
    <row r="575" spans="1:82" x14ac:dyDescent="0.25">
      <c r="A575" s="14"/>
      <c r="B575" s="460"/>
      <c r="C575" s="461"/>
      <c r="D575" s="461"/>
      <c r="E575" s="462"/>
      <c r="F575" s="463"/>
      <c r="G575" s="14"/>
      <c r="H575" s="106" t="str">
        <f t="shared" si="163"/>
        <v/>
      </c>
      <c r="I575" s="14"/>
      <c r="J575" s="39" t="str">
        <f t="shared" si="164"/>
        <v/>
      </c>
      <c r="K575" s="14"/>
      <c r="M575" s="106" t="str">
        <f t="shared" si="165"/>
        <v/>
      </c>
      <c r="O575" s="127" t="str">
        <f t="shared" si="166"/>
        <v/>
      </c>
      <c r="AC575" s="305" t="str">
        <f t="shared" si="167"/>
        <v/>
      </c>
      <c r="AD575" s="307" t="str">
        <f t="shared" si="168"/>
        <v/>
      </c>
      <c r="AF575" s="314">
        <f t="shared" si="169"/>
        <v>0</v>
      </c>
      <c r="AG575" s="315">
        <f t="shared" si="178"/>
        <v>0</v>
      </c>
      <c r="AH575" s="315">
        <f t="shared" si="178"/>
        <v>0</v>
      </c>
      <c r="AI575" s="315">
        <f t="shared" si="178"/>
        <v>0</v>
      </c>
      <c r="AJ575" s="315">
        <f t="shared" si="178"/>
        <v>0</v>
      </c>
      <c r="AK575" s="315">
        <f t="shared" si="178"/>
        <v>0</v>
      </c>
      <c r="AL575" s="315">
        <f t="shared" si="178"/>
        <v>0</v>
      </c>
      <c r="AM575" s="315">
        <f t="shared" si="178"/>
        <v>0</v>
      </c>
      <c r="AN575" s="315">
        <f t="shared" si="178"/>
        <v>0</v>
      </c>
      <c r="AO575" s="315">
        <f t="shared" si="178"/>
        <v>0</v>
      </c>
      <c r="AP575" s="315">
        <f t="shared" si="178"/>
        <v>0</v>
      </c>
      <c r="AQ575" s="315">
        <f t="shared" si="178"/>
        <v>0</v>
      </c>
      <c r="AR575" s="315">
        <f t="shared" si="178"/>
        <v>0</v>
      </c>
      <c r="AS575" s="315">
        <f t="shared" si="178"/>
        <v>0</v>
      </c>
      <c r="AT575" s="315">
        <f t="shared" si="178"/>
        <v>0</v>
      </c>
      <c r="AU575" s="315">
        <f t="shared" si="178"/>
        <v>0</v>
      </c>
      <c r="AV575" s="315">
        <f t="shared" ref="AV575:BC590" si="179">IF(AND(AV$9&gt;=$AC575, AV$10&lt;=$AD575), IF($F575=$M$3, $AD$5, IF($J575="", $AD$4, $J575)), 0)</f>
        <v>0</v>
      </c>
      <c r="AW575" s="315">
        <f t="shared" si="179"/>
        <v>0</v>
      </c>
      <c r="AX575" s="315">
        <f t="shared" si="179"/>
        <v>0</v>
      </c>
      <c r="AY575" s="315">
        <f t="shared" si="179"/>
        <v>0</v>
      </c>
      <c r="AZ575" s="315">
        <f t="shared" si="179"/>
        <v>0</v>
      </c>
      <c r="BA575" s="315">
        <f t="shared" si="179"/>
        <v>0</v>
      </c>
      <c r="BB575" s="315">
        <f t="shared" si="179"/>
        <v>0</v>
      </c>
      <c r="BC575" s="316">
        <f t="shared" si="179"/>
        <v>0</v>
      </c>
      <c r="BE575" s="39" t="str">
        <f t="shared" si="170"/>
        <v/>
      </c>
      <c r="BF575" s="39" t="str">
        <f t="shared" si="171"/>
        <v/>
      </c>
      <c r="BG575" s="39" t="str">
        <f t="shared" si="172"/>
        <v/>
      </c>
      <c r="BH575" s="315"/>
      <c r="BI575" s="315"/>
      <c r="BJ575" s="315"/>
      <c r="BK575" s="315"/>
      <c r="BL575" s="315"/>
      <c r="BM575" s="315"/>
      <c r="BN575" s="315"/>
      <c r="BO575" s="315"/>
      <c r="BP575" s="315"/>
      <c r="BQ575" s="315"/>
      <c r="BR575" s="315"/>
      <c r="BS575" s="315"/>
      <c r="BT575" s="315"/>
      <c r="BU575" s="315"/>
      <c r="BV575" s="315"/>
      <c r="BW575" s="315"/>
      <c r="BX575" s="315"/>
      <c r="BY575" s="315"/>
      <c r="BZ575" s="315"/>
      <c r="CA575" s="315"/>
      <c r="CB575" s="315"/>
      <c r="CC575" s="315"/>
      <c r="CD575" s="7"/>
    </row>
    <row r="576" spans="1:82" x14ac:dyDescent="0.25">
      <c r="A576" s="14"/>
      <c r="B576" s="460"/>
      <c r="C576" s="461"/>
      <c r="D576" s="461"/>
      <c r="E576" s="462"/>
      <c r="F576" s="463"/>
      <c r="G576" s="14"/>
      <c r="H576" s="106" t="str">
        <f t="shared" si="163"/>
        <v/>
      </c>
      <c r="I576" s="14"/>
      <c r="J576" s="39" t="str">
        <f t="shared" si="164"/>
        <v/>
      </c>
      <c r="K576" s="14"/>
      <c r="M576" s="106" t="str">
        <f t="shared" si="165"/>
        <v/>
      </c>
      <c r="O576" s="127" t="str">
        <f t="shared" si="166"/>
        <v/>
      </c>
      <c r="AC576" s="305" t="str">
        <f t="shared" si="167"/>
        <v/>
      </c>
      <c r="AD576" s="307" t="str">
        <f t="shared" si="168"/>
        <v/>
      </c>
      <c r="AF576" s="314">
        <f t="shared" si="169"/>
        <v>0</v>
      </c>
      <c r="AG576" s="315">
        <f t="shared" ref="AG576:AV591" si="180">IF(AND(AG$9&gt;=$AC576, AG$10&lt;=$AD576), IF($F576=$M$3, $AD$5, IF($J576="", $AD$4, $J576)), 0)</f>
        <v>0</v>
      </c>
      <c r="AH576" s="315">
        <f t="shared" si="180"/>
        <v>0</v>
      </c>
      <c r="AI576" s="315">
        <f t="shared" si="180"/>
        <v>0</v>
      </c>
      <c r="AJ576" s="315">
        <f t="shared" si="180"/>
        <v>0</v>
      </c>
      <c r="AK576" s="315">
        <f t="shared" si="180"/>
        <v>0</v>
      </c>
      <c r="AL576" s="315">
        <f t="shared" si="180"/>
        <v>0</v>
      </c>
      <c r="AM576" s="315">
        <f t="shared" si="180"/>
        <v>0</v>
      </c>
      <c r="AN576" s="315">
        <f t="shared" si="180"/>
        <v>0</v>
      </c>
      <c r="AO576" s="315">
        <f t="shared" si="180"/>
        <v>0</v>
      </c>
      <c r="AP576" s="315">
        <f t="shared" si="180"/>
        <v>0</v>
      </c>
      <c r="AQ576" s="315">
        <f t="shared" si="180"/>
        <v>0</v>
      </c>
      <c r="AR576" s="315">
        <f t="shared" si="180"/>
        <v>0</v>
      </c>
      <c r="AS576" s="315">
        <f t="shared" si="180"/>
        <v>0</v>
      </c>
      <c r="AT576" s="315">
        <f t="shared" si="180"/>
        <v>0</v>
      </c>
      <c r="AU576" s="315">
        <f t="shared" si="180"/>
        <v>0</v>
      </c>
      <c r="AV576" s="315">
        <f t="shared" si="179"/>
        <v>0</v>
      </c>
      <c r="AW576" s="315">
        <f t="shared" si="179"/>
        <v>0</v>
      </c>
      <c r="AX576" s="315">
        <f t="shared" si="179"/>
        <v>0</v>
      </c>
      <c r="AY576" s="315">
        <f t="shared" si="179"/>
        <v>0</v>
      </c>
      <c r="AZ576" s="315">
        <f t="shared" si="179"/>
        <v>0</v>
      </c>
      <c r="BA576" s="315">
        <f t="shared" si="179"/>
        <v>0</v>
      </c>
      <c r="BB576" s="315">
        <f t="shared" si="179"/>
        <v>0</v>
      </c>
      <c r="BC576" s="316">
        <f t="shared" si="179"/>
        <v>0</v>
      </c>
      <c r="BE576" s="39" t="str">
        <f t="shared" si="170"/>
        <v/>
      </c>
      <c r="BF576" s="39" t="str">
        <f t="shared" si="171"/>
        <v/>
      </c>
      <c r="BG576" s="39" t="str">
        <f t="shared" si="172"/>
        <v/>
      </c>
      <c r="BH576" s="315"/>
      <c r="BI576" s="315"/>
      <c r="BJ576" s="315"/>
      <c r="BK576" s="315"/>
      <c r="BL576" s="315"/>
      <c r="BM576" s="315"/>
      <c r="BN576" s="315"/>
      <c r="BO576" s="315"/>
      <c r="BP576" s="315"/>
      <c r="BQ576" s="315"/>
      <c r="BR576" s="315"/>
      <c r="BS576" s="315"/>
      <c r="BT576" s="315"/>
      <c r="BU576" s="315"/>
      <c r="BV576" s="315"/>
      <c r="BW576" s="315"/>
      <c r="BX576" s="315"/>
      <c r="BY576" s="315"/>
      <c r="BZ576" s="315"/>
      <c r="CA576" s="315"/>
      <c r="CB576" s="315"/>
      <c r="CC576" s="315"/>
      <c r="CD576" s="7"/>
    </row>
    <row r="577" spans="1:82" x14ac:dyDescent="0.25">
      <c r="A577" s="14"/>
      <c r="B577" s="460"/>
      <c r="C577" s="461"/>
      <c r="D577" s="461"/>
      <c r="E577" s="462"/>
      <c r="F577" s="463"/>
      <c r="G577" s="14"/>
      <c r="H577" s="106" t="str">
        <f t="shared" si="163"/>
        <v/>
      </c>
      <c r="I577" s="14"/>
      <c r="J577" s="39" t="str">
        <f t="shared" si="164"/>
        <v/>
      </c>
      <c r="K577" s="14"/>
      <c r="M577" s="106" t="str">
        <f t="shared" si="165"/>
        <v/>
      </c>
      <c r="O577" s="127" t="str">
        <f t="shared" si="166"/>
        <v/>
      </c>
      <c r="AC577" s="305" t="str">
        <f t="shared" si="167"/>
        <v/>
      </c>
      <c r="AD577" s="307" t="str">
        <f t="shared" si="168"/>
        <v/>
      </c>
      <c r="AF577" s="314">
        <f t="shared" si="169"/>
        <v>0</v>
      </c>
      <c r="AG577" s="315">
        <f t="shared" si="180"/>
        <v>0</v>
      </c>
      <c r="AH577" s="315">
        <f t="shared" si="180"/>
        <v>0</v>
      </c>
      <c r="AI577" s="315">
        <f t="shared" si="180"/>
        <v>0</v>
      </c>
      <c r="AJ577" s="315">
        <f t="shared" si="180"/>
        <v>0</v>
      </c>
      <c r="AK577" s="315">
        <f t="shared" si="180"/>
        <v>0</v>
      </c>
      <c r="AL577" s="315">
        <f t="shared" si="180"/>
        <v>0</v>
      </c>
      <c r="AM577" s="315">
        <f t="shared" si="180"/>
        <v>0</v>
      </c>
      <c r="AN577" s="315">
        <f t="shared" si="180"/>
        <v>0</v>
      </c>
      <c r="AO577" s="315">
        <f t="shared" si="180"/>
        <v>0</v>
      </c>
      <c r="AP577" s="315">
        <f t="shared" si="180"/>
        <v>0</v>
      </c>
      <c r="AQ577" s="315">
        <f t="shared" si="180"/>
        <v>0</v>
      </c>
      <c r="AR577" s="315">
        <f t="shared" si="180"/>
        <v>0</v>
      </c>
      <c r="AS577" s="315">
        <f t="shared" si="180"/>
        <v>0</v>
      </c>
      <c r="AT577" s="315">
        <f t="shared" si="180"/>
        <v>0</v>
      </c>
      <c r="AU577" s="315">
        <f t="shared" si="180"/>
        <v>0</v>
      </c>
      <c r="AV577" s="315">
        <f t="shared" si="179"/>
        <v>0</v>
      </c>
      <c r="AW577" s="315">
        <f t="shared" si="179"/>
        <v>0</v>
      </c>
      <c r="AX577" s="315">
        <f t="shared" si="179"/>
        <v>0</v>
      </c>
      <c r="AY577" s="315">
        <f t="shared" si="179"/>
        <v>0</v>
      </c>
      <c r="AZ577" s="315">
        <f t="shared" si="179"/>
        <v>0</v>
      </c>
      <c r="BA577" s="315">
        <f t="shared" si="179"/>
        <v>0</v>
      </c>
      <c r="BB577" s="315">
        <f t="shared" si="179"/>
        <v>0</v>
      </c>
      <c r="BC577" s="316">
        <f t="shared" si="179"/>
        <v>0</v>
      </c>
      <c r="BE577" s="39" t="str">
        <f t="shared" si="170"/>
        <v/>
      </c>
      <c r="BF577" s="39" t="str">
        <f t="shared" si="171"/>
        <v/>
      </c>
      <c r="BG577" s="39" t="str">
        <f t="shared" si="172"/>
        <v/>
      </c>
      <c r="BH577" s="315"/>
      <c r="BI577" s="315"/>
      <c r="BJ577" s="315"/>
      <c r="BK577" s="315"/>
      <c r="BL577" s="315"/>
      <c r="BM577" s="315"/>
      <c r="BN577" s="315"/>
      <c r="BO577" s="315"/>
      <c r="BP577" s="315"/>
      <c r="BQ577" s="315"/>
      <c r="BR577" s="315"/>
      <c r="BS577" s="315"/>
      <c r="BT577" s="315"/>
      <c r="BU577" s="315"/>
      <c r="BV577" s="315"/>
      <c r="BW577" s="315"/>
      <c r="BX577" s="315"/>
      <c r="BY577" s="315"/>
      <c r="BZ577" s="315"/>
      <c r="CA577" s="315"/>
      <c r="CB577" s="315"/>
      <c r="CC577" s="315"/>
      <c r="CD577" s="7"/>
    </row>
    <row r="578" spans="1:82" x14ac:dyDescent="0.25">
      <c r="A578" s="14"/>
      <c r="B578" s="460"/>
      <c r="C578" s="461"/>
      <c r="D578" s="461"/>
      <c r="E578" s="462"/>
      <c r="F578" s="463"/>
      <c r="G578" s="14"/>
      <c r="H578" s="106" t="str">
        <f t="shared" si="163"/>
        <v/>
      </c>
      <c r="I578" s="14"/>
      <c r="J578" s="39" t="str">
        <f t="shared" si="164"/>
        <v/>
      </c>
      <c r="K578" s="14"/>
      <c r="M578" s="106" t="str">
        <f t="shared" si="165"/>
        <v/>
      </c>
      <c r="O578" s="127" t="str">
        <f t="shared" si="166"/>
        <v/>
      </c>
      <c r="AC578" s="305" t="str">
        <f t="shared" si="167"/>
        <v/>
      </c>
      <c r="AD578" s="307" t="str">
        <f t="shared" si="168"/>
        <v/>
      </c>
      <c r="AF578" s="314">
        <f t="shared" si="169"/>
        <v>0</v>
      </c>
      <c r="AG578" s="315">
        <f t="shared" si="180"/>
        <v>0</v>
      </c>
      <c r="AH578" s="315">
        <f t="shared" si="180"/>
        <v>0</v>
      </c>
      <c r="AI578" s="315">
        <f t="shared" si="180"/>
        <v>0</v>
      </c>
      <c r="AJ578" s="315">
        <f t="shared" si="180"/>
        <v>0</v>
      </c>
      <c r="AK578" s="315">
        <f t="shared" si="180"/>
        <v>0</v>
      </c>
      <c r="AL578" s="315">
        <f t="shared" si="180"/>
        <v>0</v>
      </c>
      <c r="AM578" s="315">
        <f t="shared" si="180"/>
        <v>0</v>
      </c>
      <c r="AN578" s="315">
        <f t="shared" si="180"/>
        <v>0</v>
      </c>
      <c r="AO578" s="315">
        <f t="shared" si="180"/>
        <v>0</v>
      </c>
      <c r="AP578" s="315">
        <f t="shared" si="180"/>
        <v>0</v>
      </c>
      <c r="AQ578" s="315">
        <f t="shared" si="180"/>
        <v>0</v>
      </c>
      <c r="AR578" s="315">
        <f t="shared" si="180"/>
        <v>0</v>
      </c>
      <c r="AS578" s="315">
        <f t="shared" si="180"/>
        <v>0</v>
      </c>
      <c r="AT578" s="315">
        <f t="shared" si="180"/>
        <v>0</v>
      </c>
      <c r="AU578" s="315">
        <f t="shared" si="180"/>
        <v>0</v>
      </c>
      <c r="AV578" s="315">
        <f t="shared" si="179"/>
        <v>0</v>
      </c>
      <c r="AW578" s="315">
        <f t="shared" si="179"/>
        <v>0</v>
      </c>
      <c r="AX578" s="315">
        <f t="shared" si="179"/>
        <v>0</v>
      </c>
      <c r="AY578" s="315">
        <f t="shared" si="179"/>
        <v>0</v>
      </c>
      <c r="AZ578" s="315">
        <f t="shared" si="179"/>
        <v>0</v>
      </c>
      <c r="BA578" s="315">
        <f t="shared" si="179"/>
        <v>0</v>
      </c>
      <c r="BB578" s="315">
        <f t="shared" si="179"/>
        <v>0</v>
      </c>
      <c r="BC578" s="316">
        <f t="shared" si="179"/>
        <v>0</v>
      </c>
      <c r="BE578" s="39" t="str">
        <f t="shared" si="170"/>
        <v/>
      </c>
      <c r="BF578" s="39" t="str">
        <f t="shared" si="171"/>
        <v/>
      </c>
      <c r="BG578" s="39" t="str">
        <f t="shared" si="172"/>
        <v/>
      </c>
      <c r="BH578" s="315"/>
      <c r="BI578" s="315"/>
      <c r="BJ578" s="315"/>
      <c r="BK578" s="315"/>
      <c r="BL578" s="315"/>
      <c r="BM578" s="315"/>
      <c r="BN578" s="315"/>
      <c r="BO578" s="315"/>
      <c r="BP578" s="315"/>
      <c r="BQ578" s="315"/>
      <c r="BR578" s="315"/>
      <c r="BS578" s="315"/>
      <c r="BT578" s="315"/>
      <c r="BU578" s="315"/>
      <c r="BV578" s="315"/>
      <c r="BW578" s="315"/>
      <c r="BX578" s="315"/>
      <c r="BY578" s="315"/>
      <c r="BZ578" s="315"/>
      <c r="CA578" s="315"/>
      <c r="CB578" s="315"/>
      <c r="CC578" s="315"/>
      <c r="CD578" s="7"/>
    </row>
    <row r="579" spans="1:82" x14ac:dyDescent="0.25">
      <c r="A579" s="14"/>
      <c r="B579" s="460"/>
      <c r="C579" s="461"/>
      <c r="D579" s="461"/>
      <c r="E579" s="462"/>
      <c r="F579" s="463"/>
      <c r="G579" s="14"/>
      <c r="H579" s="106" t="str">
        <f t="shared" si="163"/>
        <v/>
      </c>
      <c r="I579" s="14"/>
      <c r="J579" s="39" t="str">
        <f t="shared" si="164"/>
        <v/>
      </c>
      <c r="K579" s="14"/>
      <c r="M579" s="106" t="str">
        <f t="shared" si="165"/>
        <v/>
      </c>
      <c r="O579" s="127" t="str">
        <f t="shared" si="166"/>
        <v/>
      </c>
      <c r="AC579" s="305" t="str">
        <f t="shared" si="167"/>
        <v/>
      </c>
      <c r="AD579" s="307" t="str">
        <f t="shared" si="168"/>
        <v/>
      </c>
      <c r="AF579" s="314">
        <f t="shared" si="169"/>
        <v>0</v>
      </c>
      <c r="AG579" s="315">
        <f t="shared" si="180"/>
        <v>0</v>
      </c>
      <c r="AH579" s="315">
        <f t="shared" si="180"/>
        <v>0</v>
      </c>
      <c r="AI579" s="315">
        <f t="shared" si="180"/>
        <v>0</v>
      </c>
      <c r="AJ579" s="315">
        <f t="shared" si="180"/>
        <v>0</v>
      </c>
      <c r="AK579" s="315">
        <f t="shared" si="180"/>
        <v>0</v>
      </c>
      <c r="AL579" s="315">
        <f t="shared" si="180"/>
        <v>0</v>
      </c>
      <c r="AM579" s="315">
        <f t="shared" si="180"/>
        <v>0</v>
      </c>
      <c r="AN579" s="315">
        <f t="shared" si="180"/>
        <v>0</v>
      </c>
      <c r="AO579" s="315">
        <f t="shared" si="180"/>
        <v>0</v>
      </c>
      <c r="AP579" s="315">
        <f t="shared" si="180"/>
        <v>0</v>
      </c>
      <c r="AQ579" s="315">
        <f t="shared" si="180"/>
        <v>0</v>
      </c>
      <c r="AR579" s="315">
        <f t="shared" si="180"/>
        <v>0</v>
      </c>
      <c r="AS579" s="315">
        <f t="shared" si="180"/>
        <v>0</v>
      </c>
      <c r="AT579" s="315">
        <f t="shared" si="180"/>
        <v>0</v>
      </c>
      <c r="AU579" s="315">
        <f t="shared" si="180"/>
        <v>0</v>
      </c>
      <c r="AV579" s="315">
        <f t="shared" si="179"/>
        <v>0</v>
      </c>
      <c r="AW579" s="315">
        <f t="shared" si="179"/>
        <v>0</v>
      </c>
      <c r="AX579" s="315">
        <f t="shared" si="179"/>
        <v>0</v>
      </c>
      <c r="AY579" s="315">
        <f t="shared" si="179"/>
        <v>0</v>
      </c>
      <c r="AZ579" s="315">
        <f t="shared" si="179"/>
        <v>0</v>
      </c>
      <c r="BA579" s="315">
        <f t="shared" si="179"/>
        <v>0</v>
      </c>
      <c r="BB579" s="315">
        <f t="shared" si="179"/>
        <v>0</v>
      </c>
      <c r="BC579" s="316">
        <f t="shared" si="179"/>
        <v>0</v>
      </c>
      <c r="BE579" s="39" t="str">
        <f t="shared" si="170"/>
        <v/>
      </c>
      <c r="BF579" s="39" t="str">
        <f t="shared" si="171"/>
        <v/>
      </c>
      <c r="BG579" s="39" t="str">
        <f t="shared" si="172"/>
        <v/>
      </c>
      <c r="BH579" s="315"/>
      <c r="BI579" s="315"/>
      <c r="BJ579" s="315"/>
      <c r="BK579" s="315"/>
      <c r="BL579" s="315"/>
      <c r="BM579" s="315"/>
      <c r="BN579" s="315"/>
      <c r="BO579" s="315"/>
      <c r="BP579" s="315"/>
      <c r="BQ579" s="315"/>
      <c r="BR579" s="315"/>
      <c r="BS579" s="315"/>
      <c r="BT579" s="315"/>
      <c r="BU579" s="315"/>
      <c r="BV579" s="315"/>
      <c r="BW579" s="315"/>
      <c r="BX579" s="315"/>
      <c r="BY579" s="315"/>
      <c r="BZ579" s="315"/>
      <c r="CA579" s="315"/>
      <c r="CB579" s="315"/>
      <c r="CC579" s="315"/>
      <c r="CD579" s="7"/>
    </row>
    <row r="580" spans="1:82" x14ac:dyDescent="0.25">
      <c r="A580" s="14"/>
      <c r="B580" s="460"/>
      <c r="C580" s="461"/>
      <c r="D580" s="461"/>
      <c r="E580" s="462"/>
      <c r="F580" s="463"/>
      <c r="G580" s="14"/>
      <c r="H580" s="106" t="str">
        <f t="shared" si="163"/>
        <v/>
      </c>
      <c r="I580" s="14"/>
      <c r="J580" s="39" t="str">
        <f t="shared" si="164"/>
        <v/>
      </c>
      <c r="K580" s="14"/>
      <c r="M580" s="106" t="str">
        <f t="shared" si="165"/>
        <v/>
      </c>
      <c r="O580" s="127" t="str">
        <f t="shared" si="166"/>
        <v/>
      </c>
      <c r="AC580" s="305" t="str">
        <f t="shared" si="167"/>
        <v/>
      </c>
      <c r="AD580" s="307" t="str">
        <f t="shared" si="168"/>
        <v/>
      </c>
      <c r="AF580" s="314">
        <f t="shared" si="169"/>
        <v>0</v>
      </c>
      <c r="AG580" s="315">
        <f t="shared" si="180"/>
        <v>0</v>
      </c>
      <c r="AH580" s="315">
        <f t="shared" si="180"/>
        <v>0</v>
      </c>
      <c r="AI580" s="315">
        <f t="shared" si="180"/>
        <v>0</v>
      </c>
      <c r="AJ580" s="315">
        <f t="shared" si="180"/>
        <v>0</v>
      </c>
      <c r="AK580" s="315">
        <f t="shared" si="180"/>
        <v>0</v>
      </c>
      <c r="AL580" s="315">
        <f t="shared" si="180"/>
        <v>0</v>
      </c>
      <c r="AM580" s="315">
        <f t="shared" si="180"/>
        <v>0</v>
      </c>
      <c r="AN580" s="315">
        <f t="shared" si="180"/>
        <v>0</v>
      </c>
      <c r="AO580" s="315">
        <f t="shared" si="180"/>
        <v>0</v>
      </c>
      <c r="AP580" s="315">
        <f t="shared" si="180"/>
        <v>0</v>
      </c>
      <c r="AQ580" s="315">
        <f t="shared" si="180"/>
        <v>0</v>
      </c>
      <c r="AR580" s="315">
        <f t="shared" si="180"/>
        <v>0</v>
      </c>
      <c r="AS580" s="315">
        <f t="shared" si="180"/>
        <v>0</v>
      </c>
      <c r="AT580" s="315">
        <f t="shared" si="180"/>
        <v>0</v>
      </c>
      <c r="AU580" s="315">
        <f t="shared" si="180"/>
        <v>0</v>
      </c>
      <c r="AV580" s="315">
        <f t="shared" si="179"/>
        <v>0</v>
      </c>
      <c r="AW580" s="315">
        <f t="shared" si="179"/>
        <v>0</v>
      </c>
      <c r="AX580" s="315">
        <f t="shared" si="179"/>
        <v>0</v>
      </c>
      <c r="AY580" s="315">
        <f t="shared" si="179"/>
        <v>0</v>
      </c>
      <c r="AZ580" s="315">
        <f t="shared" si="179"/>
        <v>0</v>
      </c>
      <c r="BA580" s="315">
        <f t="shared" si="179"/>
        <v>0</v>
      </c>
      <c r="BB580" s="315">
        <f t="shared" si="179"/>
        <v>0</v>
      </c>
      <c r="BC580" s="316">
        <f t="shared" si="179"/>
        <v>0</v>
      </c>
      <c r="BE580" s="39" t="str">
        <f t="shared" si="170"/>
        <v/>
      </c>
      <c r="BF580" s="39" t="str">
        <f t="shared" si="171"/>
        <v/>
      </c>
      <c r="BG580" s="39" t="str">
        <f t="shared" si="172"/>
        <v/>
      </c>
      <c r="BH580" s="315"/>
      <c r="BI580" s="315"/>
      <c r="BJ580" s="315"/>
      <c r="BK580" s="315"/>
      <c r="BL580" s="315"/>
      <c r="BM580" s="315"/>
      <c r="BN580" s="315"/>
      <c r="BO580" s="315"/>
      <c r="BP580" s="315"/>
      <c r="BQ580" s="315"/>
      <c r="BR580" s="315"/>
      <c r="BS580" s="315"/>
      <c r="BT580" s="315"/>
      <c r="BU580" s="315"/>
      <c r="BV580" s="315"/>
      <c r="BW580" s="315"/>
      <c r="BX580" s="315"/>
      <c r="BY580" s="315"/>
      <c r="BZ580" s="315"/>
      <c r="CA580" s="315"/>
      <c r="CB580" s="315"/>
      <c r="CC580" s="315"/>
      <c r="CD580" s="7"/>
    </row>
    <row r="581" spans="1:82" x14ac:dyDescent="0.25">
      <c r="A581" s="14"/>
      <c r="B581" s="460"/>
      <c r="C581" s="461"/>
      <c r="D581" s="461"/>
      <c r="E581" s="462"/>
      <c r="F581" s="463"/>
      <c r="G581" s="14"/>
      <c r="H581" s="106" t="str">
        <f t="shared" si="163"/>
        <v/>
      </c>
      <c r="I581" s="14"/>
      <c r="J581" s="39" t="str">
        <f t="shared" si="164"/>
        <v/>
      </c>
      <c r="K581" s="14"/>
      <c r="M581" s="106" t="str">
        <f t="shared" si="165"/>
        <v/>
      </c>
      <c r="O581" s="127" t="str">
        <f t="shared" si="166"/>
        <v/>
      </c>
      <c r="AC581" s="305" t="str">
        <f t="shared" si="167"/>
        <v/>
      </c>
      <c r="AD581" s="307" t="str">
        <f t="shared" si="168"/>
        <v/>
      </c>
      <c r="AF581" s="314">
        <f t="shared" si="169"/>
        <v>0</v>
      </c>
      <c r="AG581" s="315">
        <f t="shared" si="180"/>
        <v>0</v>
      </c>
      <c r="AH581" s="315">
        <f t="shared" si="180"/>
        <v>0</v>
      </c>
      <c r="AI581" s="315">
        <f t="shared" si="180"/>
        <v>0</v>
      </c>
      <c r="AJ581" s="315">
        <f t="shared" si="180"/>
        <v>0</v>
      </c>
      <c r="AK581" s="315">
        <f t="shared" si="180"/>
        <v>0</v>
      </c>
      <c r="AL581" s="315">
        <f t="shared" si="180"/>
        <v>0</v>
      </c>
      <c r="AM581" s="315">
        <f t="shared" si="180"/>
        <v>0</v>
      </c>
      <c r="AN581" s="315">
        <f t="shared" si="180"/>
        <v>0</v>
      </c>
      <c r="AO581" s="315">
        <f t="shared" si="180"/>
        <v>0</v>
      </c>
      <c r="AP581" s="315">
        <f t="shared" si="180"/>
        <v>0</v>
      </c>
      <c r="AQ581" s="315">
        <f t="shared" si="180"/>
        <v>0</v>
      </c>
      <c r="AR581" s="315">
        <f t="shared" si="180"/>
        <v>0</v>
      </c>
      <c r="AS581" s="315">
        <f t="shared" si="180"/>
        <v>0</v>
      </c>
      <c r="AT581" s="315">
        <f t="shared" si="180"/>
        <v>0</v>
      </c>
      <c r="AU581" s="315">
        <f t="shared" si="180"/>
        <v>0</v>
      </c>
      <c r="AV581" s="315">
        <f t="shared" si="179"/>
        <v>0</v>
      </c>
      <c r="AW581" s="315">
        <f t="shared" si="179"/>
        <v>0</v>
      </c>
      <c r="AX581" s="315">
        <f t="shared" si="179"/>
        <v>0</v>
      </c>
      <c r="AY581" s="315">
        <f t="shared" si="179"/>
        <v>0</v>
      </c>
      <c r="AZ581" s="315">
        <f t="shared" si="179"/>
        <v>0</v>
      </c>
      <c r="BA581" s="315">
        <f t="shared" si="179"/>
        <v>0</v>
      </c>
      <c r="BB581" s="315">
        <f t="shared" si="179"/>
        <v>0</v>
      </c>
      <c r="BC581" s="316">
        <f t="shared" si="179"/>
        <v>0</v>
      </c>
      <c r="BE581" s="39" t="str">
        <f t="shared" si="170"/>
        <v/>
      </c>
      <c r="BF581" s="39" t="str">
        <f t="shared" si="171"/>
        <v/>
      </c>
      <c r="BG581" s="39" t="str">
        <f t="shared" si="172"/>
        <v/>
      </c>
      <c r="BH581" s="315"/>
      <c r="BI581" s="315"/>
      <c r="BJ581" s="315"/>
      <c r="BK581" s="315"/>
      <c r="BL581" s="315"/>
      <c r="BM581" s="315"/>
      <c r="BN581" s="315"/>
      <c r="BO581" s="315"/>
      <c r="BP581" s="315"/>
      <c r="BQ581" s="315"/>
      <c r="BR581" s="315"/>
      <c r="BS581" s="315"/>
      <c r="BT581" s="315"/>
      <c r="BU581" s="315"/>
      <c r="BV581" s="315"/>
      <c r="BW581" s="315"/>
      <c r="BX581" s="315"/>
      <c r="BY581" s="315"/>
      <c r="BZ581" s="315"/>
      <c r="CA581" s="315"/>
      <c r="CB581" s="315"/>
      <c r="CC581" s="315"/>
      <c r="CD581" s="7"/>
    </row>
    <row r="582" spans="1:82" x14ac:dyDescent="0.25">
      <c r="A582" s="14"/>
      <c r="B582" s="460"/>
      <c r="C582" s="461"/>
      <c r="D582" s="461"/>
      <c r="E582" s="462"/>
      <c r="F582" s="463"/>
      <c r="G582" s="14"/>
      <c r="H582" s="106" t="str">
        <f t="shared" si="163"/>
        <v/>
      </c>
      <c r="I582" s="14"/>
      <c r="J582" s="39" t="str">
        <f t="shared" si="164"/>
        <v/>
      </c>
      <c r="K582" s="14"/>
      <c r="M582" s="106" t="str">
        <f t="shared" si="165"/>
        <v/>
      </c>
      <c r="O582" s="127" t="str">
        <f t="shared" si="166"/>
        <v/>
      </c>
      <c r="AC582" s="305" t="str">
        <f t="shared" si="167"/>
        <v/>
      </c>
      <c r="AD582" s="307" t="str">
        <f t="shared" si="168"/>
        <v/>
      </c>
      <c r="AF582" s="314">
        <f t="shared" si="169"/>
        <v>0</v>
      </c>
      <c r="AG582" s="315">
        <f t="shared" si="180"/>
        <v>0</v>
      </c>
      <c r="AH582" s="315">
        <f t="shared" si="180"/>
        <v>0</v>
      </c>
      <c r="AI582" s="315">
        <f t="shared" si="180"/>
        <v>0</v>
      </c>
      <c r="AJ582" s="315">
        <f t="shared" si="180"/>
        <v>0</v>
      </c>
      <c r="AK582" s="315">
        <f t="shared" si="180"/>
        <v>0</v>
      </c>
      <c r="AL582" s="315">
        <f t="shared" si="180"/>
        <v>0</v>
      </c>
      <c r="AM582" s="315">
        <f t="shared" si="180"/>
        <v>0</v>
      </c>
      <c r="AN582" s="315">
        <f t="shared" si="180"/>
        <v>0</v>
      </c>
      <c r="AO582" s="315">
        <f t="shared" si="180"/>
        <v>0</v>
      </c>
      <c r="AP582" s="315">
        <f t="shared" si="180"/>
        <v>0</v>
      </c>
      <c r="AQ582" s="315">
        <f t="shared" si="180"/>
        <v>0</v>
      </c>
      <c r="AR582" s="315">
        <f t="shared" si="180"/>
        <v>0</v>
      </c>
      <c r="AS582" s="315">
        <f t="shared" si="180"/>
        <v>0</v>
      </c>
      <c r="AT582" s="315">
        <f t="shared" si="180"/>
        <v>0</v>
      </c>
      <c r="AU582" s="315">
        <f t="shared" si="180"/>
        <v>0</v>
      </c>
      <c r="AV582" s="315">
        <f t="shared" si="179"/>
        <v>0</v>
      </c>
      <c r="AW582" s="315">
        <f t="shared" si="179"/>
        <v>0</v>
      </c>
      <c r="AX582" s="315">
        <f t="shared" si="179"/>
        <v>0</v>
      </c>
      <c r="AY582" s="315">
        <f t="shared" si="179"/>
        <v>0</v>
      </c>
      <c r="AZ582" s="315">
        <f t="shared" si="179"/>
        <v>0</v>
      </c>
      <c r="BA582" s="315">
        <f t="shared" si="179"/>
        <v>0</v>
      </c>
      <c r="BB582" s="315">
        <f t="shared" si="179"/>
        <v>0</v>
      </c>
      <c r="BC582" s="316">
        <f t="shared" si="179"/>
        <v>0</v>
      </c>
      <c r="BE582" s="39" t="str">
        <f t="shared" si="170"/>
        <v/>
      </c>
      <c r="BF582" s="39" t="str">
        <f t="shared" si="171"/>
        <v/>
      </c>
      <c r="BG582" s="39" t="str">
        <f t="shared" si="172"/>
        <v/>
      </c>
      <c r="BH582" s="315"/>
      <c r="BI582" s="315"/>
      <c r="BJ582" s="315"/>
      <c r="BK582" s="315"/>
      <c r="BL582" s="315"/>
      <c r="BM582" s="315"/>
      <c r="BN582" s="315"/>
      <c r="BO582" s="315"/>
      <c r="BP582" s="315"/>
      <c r="BQ582" s="315"/>
      <c r="BR582" s="315"/>
      <c r="BS582" s="315"/>
      <c r="BT582" s="315"/>
      <c r="BU582" s="315"/>
      <c r="BV582" s="315"/>
      <c r="BW582" s="315"/>
      <c r="BX582" s="315"/>
      <c r="BY582" s="315"/>
      <c r="BZ582" s="315"/>
      <c r="CA582" s="315"/>
      <c r="CB582" s="315"/>
      <c r="CC582" s="315"/>
      <c r="CD582" s="7"/>
    </row>
    <row r="583" spans="1:82" x14ac:dyDescent="0.25">
      <c r="A583" s="14"/>
      <c r="B583" s="460"/>
      <c r="C583" s="461"/>
      <c r="D583" s="461"/>
      <c r="E583" s="462"/>
      <c r="F583" s="463"/>
      <c r="G583" s="14"/>
      <c r="H583" s="106" t="str">
        <f t="shared" si="163"/>
        <v/>
      </c>
      <c r="I583" s="14"/>
      <c r="J583" s="39" t="str">
        <f t="shared" si="164"/>
        <v/>
      </c>
      <c r="K583" s="14"/>
      <c r="M583" s="106" t="str">
        <f t="shared" si="165"/>
        <v/>
      </c>
      <c r="O583" s="127" t="str">
        <f t="shared" si="166"/>
        <v/>
      </c>
      <c r="AC583" s="305" t="str">
        <f t="shared" si="167"/>
        <v/>
      </c>
      <c r="AD583" s="307" t="str">
        <f t="shared" si="168"/>
        <v/>
      </c>
      <c r="AF583" s="314">
        <f t="shared" si="169"/>
        <v>0</v>
      </c>
      <c r="AG583" s="315">
        <f t="shared" si="180"/>
        <v>0</v>
      </c>
      <c r="AH583" s="315">
        <f t="shared" si="180"/>
        <v>0</v>
      </c>
      <c r="AI583" s="315">
        <f t="shared" si="180"/>
        <v>0</v>
      </c>
      <c r="AJ583" s="315">
        <f t="shared" si="180"/>
        <v>0</v>
      </c>
      <c r="AK583" s="315">
        <f t="shared" si="180"/>
        <v>0</v>
      </c>
      <c r="AL583" s="315">
        <f t="shared" si="180"/>
        <v>0</v>
      </c>
      <c r="AM583" s="315">
        <f t="shared" si="180"/>
        <v>0</v>
      </c>
      <c r="AN583" s="315">
        <f t="shared" si="180"/>
        <v>0</v>
      </c>
      <c r="AO583" s="315">
        <f t="shared" si="180"/>
        <v>0</v>
      </c>
      <c r="AP583" s="315">
        <f t="shared" si="180"/>
        <v>0</v>
      </c>
      <c r="AQ583" s="315">
        <f t="shared" si="180"/>
        <v>0</v>
      </c>
      <c r="AR583" s="315">
        <f t="shared" si="180"/>
        <v>0</v>
      </c>
      <c r="AS583" s="315">
        <f t="shared" si="180"/>
        <v>0</v>
      </c>
      <c r="AT583" s="315">
        <f t="shared" si="180"/>
        <v>0</v>
      </c>
      <c r="AU583" s="315">
        <f t="shared" si="180"/>
        <v>0</v>
      </c>
      <c r="AV583" s="315">
        <f t="shared" si="179"/>
        <v>0</v>
      </c>
      <c r="AW583" s="315">
        <f t="shared" si="179"/>
        <v>0</v>
      </c>
      <c r="AX583" s="315">
        <f t="shared" si="179"/>
        <v>0</v>
      </c>
      <c r="AY583" s="315">
        <f t="shared" si="179"/>
        <v>0</v>
      </c>
      <c r="AZ583" s="315">
        <f t="shared" si="179"/>
        <v>0</v>
      </c>
      <c r="BA583" s="315">
        <f t="shared" si="179"/>
        <v>0</v>
      </c>
      <c r="BB583" s="315">
        <f t="shared" si="179"/>
        <v>0</v>
      </c>
      <c r="BC583" s="316">
        <f t="shared" si="179"/>
        <v>0</v>
      </c>
      <c r="BE583" s="39" t="str">
        <f t="shared" si="170"/>
        <v/>
      </c>
      <c r="BF583" s="39" t="str">
        <f t="shared" si="171"/>
        <v/>
      </c>
      <c r="BG583" s="39" t="str">
        <f t="shared" si="172"/>
        <v/>
      </c>
      <c r="BH583" s="315"/>
      <c r="BI583" s="315"/>
      <c r="BJ583" s="315"/>
      <c r="BK583" s="315"/>
      <c r="BL583" s="315"/>
      <c r="BM583" s="315"/>
      <c r="BN583" s="315"/>
      <c r="BO583" s="315"/>
      <c r="BP583" s="315"/>
      <c r="BQ583" s="315"/>
      <c r="BR583" s="315"/>
      <c r="BS583" s="315"/>
      <c r="BT583" s="315"/>
      <c r="BU583" s="315"/>
      <c r="BV583" s="315"/>
      <c r="BW583" s="315"/>
      <c r="BX583" s="315"/>
      <c r="BY583" s="315"/>
      <c r="BZ583" s="315"/>
      <c r="CA583" s="315"/>
      <c r="CB583" s="315"/>
      <c r="CC583" s="315"/>
      <c r="CD583" s="7"/>
    </row>
    <row r="584" spans="1:82" x14ac:dyDescent="0.25">
      <c r="A584" s="14"/>
      <c r="B584" s="460"/>
      <c r="C584" s="461"/>
      <c r="D584" s="461"/>
      <c r="E584" s="462"/>
      <c r="F584" s="463"/>
      <c r="G584" s="14"/>
      <c r="H584" s="106" t="str">
        <f t="shared" si="163"/>
        <v/>
      </c>
      <c r="I584" s="14"/>
      <c r="J584" s="39" t="str">
        <f t="shared" si="164"/>
        <v/>
      </c>
      <c r="K584" s="14"/>
      <c r="M584" s="106" t="str">
        <f t="shared" si="165"/>
        <v/>
      </c>
      <c r="O584" s="127" t="str">
        <f t="shared" si="166"/>
        <v/>
      </c>
      <c r="AC584" s="305" t="str">
        <f t="shared" si="167"/>
        <v/>
      </c>
      <c r="AD584" s="307" t="str">
        <f t="shared" si="168"/>
        <v/>
      </c>
      <c r="AF584" s="314">
        <f t="shared" si="169"/>
        <v>0</v>
      </c>
      <c r="AG584" s="315">
        <f t="shared" si="180"/>
        <v>0</v>
      </c>
      <c r="AH584" s="315">
        <f t="shared" si="180"/>
        <v>0</v>
      </c>
      <c r="AI584" s="315">
        <f t="shared" si="180"/>
        <v>0</v>
      </c>
      <c r="AJ584" s="315">
        <f t="shared" si="180"/>
        <v>0</v>
      </c>
      <c r="AK584" s="315">
        <f t="shared" si="180"/>
        <v>0</v>
      </c>
      <c r="AL584" s="315">
        <f t="shared" si="180"/>
        <v>0</v>
      </c>
      <c r="AM584" s="315">
        <f t="shared" si="180"/>
        <v>0</v>
      </c>
      <c r="AN584" s="315">
        <f t="shared" si="180"/>
        <v>0</v>
      </c>
      <c r="AO584" s="315">
        <f t="shared" si="180"/>
        <v>0</v>
      </c>
      <c r="AP584" s="315">
        <f t="shared" si="180"/>
        <v>0</v>
      </c>
      <c r="AQ584" s="315">
        <f t="shared" si="180"/>
        <v>0</v>
      </c>
      <c r="AR584" s="315">
        <f t="shared" si="180"/>
        <v>0</v>
      </c>
      <c r="AS584" s="315">
        <f t="shared" si="180"/>
        <v>0</v>
      </c>
      <c r="AT584" s="315">
        <f t="shared" si="180"/>
        <v>0</v>
      </c>
      <c r="AU584" s="315">
        <f t="shared" si="180"/>
        <v>0</v>
      </c>
      <c r="AV584" s="315">
        <f t="shared" si="179"/>
        <v>0</v>
      </c>
      <c r="AW584" s="315">
        <f t="shared" si="179"/>
        <v>0</v>
      </c>
      <c r="AX584" s="315">
        <f t="shared" si="179"/>
        <v>0</v>
      </c>
      <c r="AY584" s="315">
        <f t="shared" si="179"/>
        <v>0</v>
      </c>
      <c r="AZ584" s="315">
        <f t="shared" si="179"/>
        <v>0</v>
      </c>
      <c r="BA584" s="315">
        <f t="shared" si="179"/>
        <v>0</v>
      </c>
      <c r="BB584" s="315">
        <f t="shared" si="179"/>
        <v>0</v>
      </c>
      <c r="BC584" s="316">
        <f t="shared" si="179"/>
        <v>0</v>
      </c>
      <c r="BE584" s="39" t="str">
        <f t="shared" si="170"/>
        <v/>
      </c>
      <c r="BF584" s="39" t="str">
        <f t="shared" si="171"/>
        <v/>
      </c>
      <c r="BG584" s="39" t="str">
        <f t="shared" si="172"/>
        <v/>
      </c>
      <c r="BH584" s="315"/>
      <c r="BI584" s="315"/>
      <c r="BJ584" s="315"/>
      <c r="BK584" s="315"/>
      <c r="BL584" s="315"/>
      <c r="BM584" s="315"/>
      <c r="BN584" s="315"/>
      <c r="BO584" s="315"/>
      <c r="BP584" s="315"/>
      <c r="BQ584" s="315"/>
      <c r="BR584" s="315"/>
      <c r="BS584" s="315"/>
      <c r="BT584" s="315"/>
      <c r="BU584" s="315"/>
      <c r="BV584" s="315"/>
      <c r="BW584" s="315"/>
      <c r="BX584" s="315"/>
      <c r="BY584" s="315"/>
      <c r="BZ584" s="315"/>
      <c r="CA584" s="315"/>
      <c r="CB584" s="315"/>
      <c r="CC584" s="315"/>
      <c r="CD584" s="7"/>
    </row>
    <row r="585" spans="1:82" x14ac:dyDescent="0.25">
      <c r="A585" s="14"/>
      <c r="B585" s="460"/>
      <c r="C585" s="461"/>
      <c r="D585" s="461"/>
      <c r="E585" s="462"/>
      <c r="F585" s="463"/>
      <c r="G585" s="14"/>
      <c r="H585" s="106" t="str">
        <f t="shared" si="163"/>
        <v/>
      </c>
      <c r="I585" s="14"/>
      <c r="J585" s="39" t="str">
        <f t="shared" si="164"/>
        <v/>
      </c>
      <c r="K585" s="14"/>
      <c r="M585" s="106" t="str">
        <f t="shared" si="165"/>
        <v/>
      </c>
      <c r="O585" s="127" t="str">
        <f t="shared" si="166"/>
        <v/>
      </c>
      <c r="AC585" s="305" t="str">
        <f t="shared" si="167"/>
        <v/>
      </c>
      <c r="AD585" s="307" t="str">
        <f t="shared" si="168"/>
        <v/>
      </c>
      <c r="AF585" s="314">
        <f t="shared" si="169"/>
        <v>0</v>
      </c>
      <c r="AG585" s="315">
        <f t="shared" si="180"/>
        <v>0</v>
      </c>
      <c r="AH585" s="315">
        <f t="shared" si="180"/>
        <v>0</v>
      </c>
      <c r="AI585" s="315">
        <f t="shared" si="180"/>
        <v>0</v>
      </c>
      <c r="AJ585" s="315">
        <f t="shared" si="180"/>
        <v>0</v>
      </c>
      <c r="AK585" s="315">
        <f t="shared" si="180"/>
        <v>0</v>
      </c>
      <c r="AL585" s="315">
        <f t="shared" si="180"/>
        <v>0</v>
      </c>
      <c r="AM585" s="315">
        <f t="shared" si="180"/>
        <v>0</v>
      </c>
      <c r="AN585" s="315">
        <f t="shared" si="180"/>
        <v>0</v>
      </c>
      <c r="AO585" s="315">
        <f t="shared" si="180"/>
        <v>0</v>
      </c>
      <c r="AP585" s="315">
        <f t="shared" si="180"/>
        <v>0</v>
      </c>
      <c r="AQ585" s="315">
        <f t="shared" si="180"/>
        <v>0</v>
      </c>
      <c r="AR585" s="315">
        <f t="shared" si="180"/>
        <v>0</v>
      </c>
      <c r="AS585" s="315">
        <f t="shared" si="180"/>
        <v>0</v>
      </c>
      <c r="AT585" s="315">
        <f t="shared" si="180"/>
        <v>0</v>
      </c>
      <c r="AU585" s="315">
        <f t="shared" si="180"/>
        <v>0</v>
      </c>
      <c r="AV585" s="315">
        <f t="shared" si="179"/>
        <v>0</v>
      </c>
      <c r="AW585" s="315">
        <f t="shared" si="179"/>
        <v>0</v>
      </c>
      <c r="AX585" s="315">
        <f t="shared" si="179"/>
        <v>0</v>
      </c>
      <c r="AY585" s="315">
        <f t="shared" si="179"/>
        <v>0</v>
      </c>
      <c r="AZ585" s="315">
        <f t="shared" si="179"/>
        <v>0</v>
      </c>
      <c r="BA585" s="315">
        <f t="shared" si="179"/>
        <v>0</v>
      </c>
      <c r="BB585" s="315">
        <f t="shared" si="179"/>
        <v>0</v>
      </c>
      <c r="BC585" s="316">
        <f t="shared" si="179"/>
        <v>0</v>
      </c>
      <c r="BE585" s="39" t="str">
        <f t="shared" si="170"/>
        <v/>
      </c>
      <c r="BF585" s="39" t="str">
        <f t="shared" si="171"/>
        <v/>
      </c>
      <c r="BG585" s="39" t="str">
        <f t="shared" si="172"/>
        <v/>
      </c>
      <c r="BH585" s="315"/>
      <c r="BI585" s="315"/>
      <c r="BJ585" s="315"/>
      <c r="BK585" s="315"/>
      <c r="BL585" s="315"/>
      <c r="BM585" s="315"/>
      <c r="BN585" s="315"/>
      <c r="BO585" s="315"/>
      <c r="BP585" s="315"/>
      <c r="BQ585" s="315"/>
      <c r="BR585" s="315"/>
      <c r="BS585" s="315"/>
      <c r="BT585" s="315"/>
      <c r="BU585" s="315"/>
      <c r="BV585" s="315"/>
      <c r="BW585" s="315"/>
      <c r="BX585" s="315"/>
      <c r="BY585" s="315"/>
      <c r="BZ585" s="315"/>
      <c r="CA585" s="315"/>
      <c r="CB585" s="315"/>
      <c r="CC585" s="315"/>
      <c r="CD585" s="7"/>
    </row>
    <row r="586" spans="1:82" x14ac:dyDescent="0.25">
      <c r="A586" s="14"/>
      <c r="B586" s="460"/>
      <c r="C586" s="461"/>
      <c r="D586" s="461"/>
      <c r="E586" s="462"/>
      <c r="F586" s="463"/>
      <c r="G586" s="14"/>
      <c r="H586" s="106" t="str">
        <f t="shared" si="163"/>
        <v/>
      </c>
      <c r="I586" s="14"/>
      <c r="J586" s="39" t="str">
        <f t="shared" si="164"/>
        <v/>
      </c>
      <c r="K586" s="14"/>
      <c r="M586" s="106" t="str">
        <f t="shared" si="165"/>
        <v/>
      </c>
      <c r="O586" s="127" t="str">
        <f t="shared" si="166"/>
        <v/>
      </c>
      <c r="AC586" s="305" t="str">
        <f t="shared" si="167"/>
        <v/>
      </c>
      <c r="AD586" s="307" t="str">
        <f t="shared" si="168"/>
        <v/>
      </c>
      <c r="AF586" s="314">
        <f t="shared" si="169"/>
        <v>0</v>
      </c>
      <c r="AG586" s="315">
        <f t="shared" si="180"/>
        <v>0</v>
      </c>
      <c r="AH586" s="315">
        <f t="shared" si="180"/>
        <v>0</v>
      </c>
      <c r="AI586" s="315">
        <f t="shared" si="180"/>
        <v>0</v>
      </c>
      <c r="AJ586" s="315">
        <f t="shared" si="180"/>
        <v>0</v>
      </c>
      <c r="AK586" s="315">
        <f t="shared" si="180"/>
        <v>0</v>
      </c>
      <c r="AL586" s="315">
        <f t="shared" si="180"/>
        <v>0</v>
      </c>
      <c r="AM586" s="315">
        <f t="shared" si="180"/>
        <v>0</v>
      </c>
      <c r="AN586" s="315">
        <f t="shared" si="180"/>
        <v>0</v>
      </c>
      <c r="AO586" s="315">
        <f t="shared" si="180"/>
        <v>0</v>
      </c>
      <c r="AP586" s="315">
        <f t="shared" si="180"/>
        <v>0</v>
      </c>
      <c r="AQ586" s="315">
        <f t="shared" si="180"/>
        <v>0</v>
      </c>
      <c r="AR586" s="315">
        <f t="shared" si="180"/>
        <v>0</v>
      </c>
      <c r="AS586" s="315">
        <f t="shared" si="180"/>
        <v>0</v>
      </c>
      <c r="AT586" s="315">
        <f t="shared" si="180"/>
        <v>0</v>
      </c>
      <c r="AU586" s="315">
        <f t="shared" si="180"/>
        <v>0</v>
      </c>
      <c r="AV586" s="315">
        <f t="shared" si="179"/>
        <v>0</v>
      </c>
      <c r="AW586" s="315">
        <f t="shared" si="179"/>
        <v>0</v>
      </c>
      <c r="AX586" s="315">
        <f t="shared" si="179"/>
        <v>0</v>
      </c>
      <c r="AY586" s="315">
        <f t="shared" si="179"/>
        <v>0</v>
      </c>
      <c r="AZ586" s="315">
        <f t="shared" si="179"/>
        <v>0</v>
      </c>
      <c r="BA586" s="315">
        <f t="shared" si="179"/>
        <v>0</v>
      </c>
      <c r="BB586" s="315">
        <f t="shared" si="179"/>
        <v>0</v>
      </c>
      <c r="BC586" s="316">
        <f t="shared" si="179"/>
        <v>0</v>
      </c>
      <c r="BE586" s="39" t="str">
        <f t="shared" si="170"/>
        <v/>
      </c>
      <c r="BF586" s="39" t="str">
        <f t="shared" si="171"/>
        <v/>
      </c>
      <c r="BG586" s="39" t="str">
        <f t="shared" si="172"/>
        <v/>
      </c>
      <c r="BH586" s="315"/>
      <c r="BI586" s="315"/>
      <c r="BJ586" s="315"/>
      <c r="BK586" s="315"/>
      <c r="BL586" s="315"/>
      <c r="BM586" s="315"/>
      <c r="BN586" s="315"/>
      <c r="BO586" s="315"/>
      <c r="BP586" s="315"/>
      <c r="BQ586" s="315"/>
      <c r="BR586" s="315"/>
      <c r="BS586" s="315"/>
      <c r="BT586" s="315"/>
      <c r="BU586" s="315"/>
      <c r="BV586" s="315"/>
      <c r="BW586" s="315"/>
      <c r="BX586" s="315"/>
      <c r="BY586" s="315"/>
      <c r="BZ586" s="315"/>
      <c r="CA586" s="315"/>
      <c r="CB586" s="315"/>
      <c r="CC586" s="315"/>
      <c r="CD586" s="7"/>
    </row>
    <row r="587" spans="1:82" x14ac:dyDescent="0.25">
      <c r="A587" s="14"/>
      <c r="B587" s="460"/>
      <c r="C587" s="461"/>
      <c r="D587" s="461"/>
      <c r="E587" s="462"/>
      <c r="F587" s="463"/>
      <c r="G587" s="14"/>
      <c r="H587" s="106" t="str">
        <f t="shared" si="163"/>
        <v/>
      </c>
      <c r="I587" s="14"/>
      <c r="J587" s="39" t="str">
        <f t="shared" si="164"/>
        <v/>
      </c>
      <c r="K587" s="14"/>
      <c r="M587" s="106" t="str">
        <f t="shared" si="165"/>
        <v/>
      </c>
      <c r="O587" s="127" t="str">
        <f t="shared" si="166"/>
        <v/>
      </c>
      <c r="AC587" s="305" t="str">
        <f t="shared" si="167"/>
        <v/>
      </c>
      <c r="AD587" s="307" t="str">
        <f t="shared" si="168"/>
        <v/>
      </c>
      <c r="AF587" s="314">
        <f t="shared" si="169"/>
        <v>0</v>
      </c>
      <c r="AG587" s="315">
        <f t="shared" si="180"/>
        <v>0</v>
      </c>
      <c r="AH587" s="315">
        <f t="shared" si="180"/>
        <v>0</v>
      </c>
      <c r="AI587" s="315">
        <f t="shared" si="180"/>
        <v>0</v>
      </c>
      <c r="AJ587" s="315">
        <f t="shared" si="180"/>
        <v>0</v>
      </c>
      <c r="AK587" s="315">
        <f t="shared" si="180"/>
        <v>0</v>
      </c>
      <c r="AL587" s="315">
        <f t="shared" si="180"/>
        <v>0</v>
      </c>
      <c r="AM587" s="315">
        <f t="shared" si="180"/>
        <v>0</v>
      </c>
      <c r="AN587" s="315">
        <f t="shared" si="180"/>
        <v>0</v>
      </c>
      <c r="AO587" s="315">
        <f t="shared" si="180"/>
        <v>0</v>
      </c>
      <c r="AP587" s="315">
        <f t="shared" si="180"/>
        <v>0</v>
      </c>
      <c r="AQ587" s="315">
        <f t="shared" si="180"/>
        <v>0</v>
      </c>
      <c r="AR587" s="315">
        <f t="shared" si="180"/>
        <v>0</v>
      </c>
      <c r="AS587" s="315">
        <f t="shared" si="180"/>
        <v>0</v>
      </c>
      <c r="AT587" s="315">
        <f t="shared" si="180"/>
        <v>0</v>
      </c>
      <c r="AU587" s="315">
        <f t="shared" si="180"/>
        <v>0</v>
      </c>
      <c r="AV587" s="315">
        <f t="shared" si="179"/>
        <v>0</v>
      </c>
      <c r="AW587" s="315">
        <f t="shared" si="179"/>
        <v>0</v>
      </c>
      <c r="AX587" s="315">
        <f t="shared" si="179"/>
        <v>0</v>
      </c>
      <c r="AY587" s="315">
        <f t="shared" si="179"/>
        <v>0</v>
      </c>
      <c r="AZ587" s="315">
        <f t="shared" si="179"/>
        <v>0</v>
      </c>
      <c r="BA587" s="315">
        <f t="shared" si="179"/>
        <v>0</v>
      </c>
      <c r="BB587" s="315">
        <f t="shared" si="179"/>
        <v>0</v>
      </c>
      <c r="BC587" s="316">
        <f t="shared" si="179"/>
        <v>0</v>
      </c>
      <c r="BE587" s="39" t="str">
        <f t="shared" si="170"/>
        <v/>
      </c>
      <c r="BF587" s="39" t="str">
        <f t="shared" si="171"/>
        <v/>
      </c>
      <c r="BG587" s="39" t="str">
        <f t="shared" si="172"/>
        <v/>
      </c>
      <c r="BH587" s="315"/>
      <c r="BI587" s="315"/>
      <c r="BJ587" s="315"/>
      <c r="BK587" s="315"/>
      <c r="BL587" s="315"/>
      <c r="BM587" s="315"/>
      <c r="BN587" s="315"/>
      <c r="BO587" s="315"/>
      <c r="BP587" s="315"/>
      <c r="BQ587" s="315"/>
      <c r="BR587" s="315"/>
      <c r="BS587" s="315"/>
      <c r="BT587" s="315"/>
      <c r="BU587" s="315"/>
      <c r="BV587" s="315"/>
      <c r="BW587" s="315"/>
      <c r="BX587" s="315"/>
      <c r="BY587" s="315"/>
      <c r="BZ587" s="315"/>
      <c r="CA587" s="315"/>
      <c r="CB587" s="315"/>
      <c r="CC587" s="315"/>
      <c r="CD587" s="7"/>
    </row>
    <row r="588" spans="1:82" x14ac:dyDescent="0.25">
      <c r="A588" s="14"/>
      <c r="B588" s="460"/>
      <c r="C588" s="461"/>
      <c r="D588" s="461"/>
      <c r="E588" s="462"/>
      <c r="F588" s="463"/>
      <c r="G588" s="14"/>
      <c r="H588" s="106" t="str">
        <f t="shared" ref="H588:H651" si="181">IF(OR($C588="", $D588=""), "", $D588-$C588-$E588)</f>
        <v/>
      </c>
      <c r="I588" s="14"/>
      <c r="J588" s="39" t="str">
        <f t="shared" ref="J588:J651" si="182">IF($B588="", "", IF(OR(TEXT($B588, "ddd")="sat", TEXT($B588, "ddd")="sun"), $O$4, IF(COUNTIF($S$50:$S$89, $B588)&gt;0, $O$5, "")))</f>
        <v/>
      </c>
      <c r="K588" s="14"/>
      <c r="M588" s="106" t="str">
        <f t="shared" ref="M588:M651" si="183">IF($F588=$M$3, 0, $H588)</f>
        <v/>
      </c>
      <c r="O588" s="127" t="str">
        <f t="shared" ref="O588:O651" si="184">IF($H588="", "", IF($F588=$M$3, 0, IF($J588=$O$4, $O$9*$H588*24, IF($J588=$O$5, $O$8*$H588*24, IF($J588="", $O$7*$H588*24, "")))))</f>
        <v/>
      </c>
      <c r="AC588" s="305" t="str">
        <f t="shared" ref="AC588:AC651" si="185">IF($C588="", "", _xlfn.FLOOR.MATH($C588, 1/24))</f>
        <v/>
      </c>
      <c r="AD588" s="307" t="str">
        <f t="shared" ref="AD588:AD651" si="186">IF($D588="", "", _xlfn.CEILING.MATH($D588, 1/24))</f>
        <v/>
      </c>
      <c r="AF588" s="314">
        <f t="shared" ref="AF588:AU651" si="187">IF(AND(AF$9&gt;=$AC588, AF$10&lt;=$AD588), IF($F588=$M$3, $AD$5, IF($J588="", $AD$4, $J588)), 0)</f>
        <v>0</v>
      </c>
      <c r="AG588" s="315">
        <f t="shared" si="180"/>
        <v>0</v>
      </c>
      <c r="AH588" s="315">
        <f t="shared" si="180"/>
        <v>0</v>
      </c>
      <c r="AI588" s="315">
        <f t="shared" si="180"/>
        <v>0</v>
      </c>
      <c r="AJ588" s="315">
        <f t="shared" si="180"/>
        <v>0</v>
      </c>
      <c r="AK588" s="315">
        <f t="shared" si="180"/>
        <v>0</v>
      </c>
      <c r="AL588" s="315">
        <f t="shared" si="180"/>
        <v>0</v>
      </c>
      <c r="AM588" s="315">
        <f t="shared" si="180"/>
        <v>0</v>
      </c>
      <c r="AN588" s="315">
        <f t="shared" si="180"/>
        <v>0</v>
      </c>
      <c r="AO588" s="315">
        <f t="shared" si="180"/>
        <v>0</v>
      </c>
      <c r="AP588" s="315">
        <f t="shared" si="180"/>
        <v>0</v>
      </c>
      <c r="AQ588" s="315">
        <f t="shared" si="180"/>
        <v>0</v>
      </c>
      <c r="AR588" s="315">
        <f t="shared" si="180"/>
        <v>0</v>
      </c>
      <c r="AS588" s="315">
        <f t="shared" si="180"/>
        <v>0</v>
      </c>
      <c r="AT588" s="315">
        <f t="shared" si="180"/>
        <v>0</v>
      </c>
      <c r="AU588" s="315">
        <f t="shared" si="180"/>
        <v>0</v>
      </c>
      <c r="AV588" s="315">
        <f t="shared" si="179"/>
        <v>0</v>
      </c>
      <c r="AW588" s="315">
        <f t="shared" si="179"/>
        <v>0</v>
      </c>
      <c r="AX588" s="315">
        <f t="shared" si="179"/>
        <v>0</v>
      </c>
      <c r="AY588" s="315">
        <f t="shared" si="179"/>
        <v>0</v>
      </c>
      <c r="AZ588" s="315">
        <f t="shared" si="179"/>
        <v>0</v>
      </c>
      <c r="BA588" s="315">
        <f t="shared" si="179"/>
        <v>0</v>
      </c>
      <c r="BB588" s="315">
        <f t="shared" si="179"/>
        <v>0</v>
      </c>
      <c r="BC588" s="316">
        <f t="shared" si="179"/>
        <v>0</v>
      </c>
      <c r="BE588" s="39" t="str">
        <f t="shared" ref="BE588:BE651" si="188">IF(OR($B588="", $H588=""), "", TEXT($B588, "ddd"))</f>
        <v/>
      </c>
      <c r="BF588" s="39" t="str">
        <f t="shared" ref="BF588:BF651" si="189">IF($BE588="", "", IF($F588=$M$3, $AD$5, IF($J588="", $AD$4, $J588)))</f>
        <v/>
      </c>
      <c r="BG588" s="39" t="str">
        <f t="shared" ref="BG588:BG651" si="190">IF(OR($BE588="", $BF588=""), "", CONCATENATE($BE588, " - ", $BF588))</f>
        <v/>
      </c>
      <c r="BH588" s="315"/>
      <c r="BI588" s="315"/>
      <c r="BJ588" s="315"/>
      <c r="BK588" s="315"/>
      <c r="BL588" s="315"/>
      <c r="BM588" s="315"/>
      <c r="BN588" s="315"/>
      <c r="BO588" s="315"/>
      <c r="BP588" s="315"/>
      <c r="BQ588" s="315"/>
      <c r="BR588" s="315"/>
      <c r="BS588" s="315"/>
      <c r="BT588" s="315"/>
      <c r="BU588" s="315"/>
      <c r="BV588" s="315"/>
      <c r="BW588" s="315"/>
      <c r="BX588" s="315"/>
      <c r="BY588" s="315"/>
      <c r="BZ588" s="315"/>
      <c r="CA588" s="315"/>
      <c r="CB588" s="315"/>
      <c r="CC588" s="315"/>
      <c r="CD588" s="7"/>
    </row>
    <row r="589" spans="1:82" x14ac:dyDescent="0.25">
      <c r="A589" s="14"/>
      <c r="B589" s="460"/>
      <c r="C589" s="461"/>
      <c r="D589" s="461"/>
      <c r="E589" s="462"/>
      <c r="F589" s="463"/>
      <c r="G589" s="14"/>
      <c r="H589" s="106" t="str">
        <f t="shared" si="181"/>
        <v/>
      </c>
      <c r="I589" s="14"/>
      <c r="J589" s="39" t="str">
        <f t="shared" si="182"/>
        <v/>
      </c>
      <c r="K589" s="14"/>
      <c r="M589" s="106" t="str">
        <f t="shared" si="183"/>
        <v/>
      </c>
      <c r="O589" s="127" t="str">
        <f t="shared" si="184"/>
        <v/>
      </c>
      <c r="AC589" s="305" t="str">
        <f t="shared" si="185"/>
        <v/>
      </c>
      <c r="AD589" s="307" t="str">
        <f t="shared" si="186"/>
        <v/>
      </c>
      <c r="AF589" s="314">
        <f t="shared" si="187"/>
        <v>0</v>
      </c>
      <c r="AG589" s="315">
        <f t="shared" si="180"/>
        <v>0</v>
      </c>
      <c r="AH589" s="315">
        <f t="shared" si="180"/>
        <v>0</v>
      </c>
      <c r="AI589" s="315">
        <f t="shared" si="180"/>
        <v>0</v>
      </c>
      <c r="AJ589" s="315">
        <f t="shared" si="180"/>
        <v>0</v>
      </c>
      <c r="AK589" s="315">
        <f t="shared" si="180"/>
        <v>0</v>
      </c>
      <c r="AL589" s="315">
        <f t="shared" si="180"/>
        <v>0</v>
      </c>
      <c r="AM589" s="315">
        <f t="shared" si="180"/>
        <v>0</v>
      </c>
      <c r="AN589" s="315">
        <f t="shared" si="180"/>
        <v>0</v>
      </c>
      <c r="AO589" s="315">
        <f t="shared" si="180"/>
        <v>0</v>
      </c>
      <c r="AP589" s="315">
        <f t="shared" si="180"/>
        <v>0</v>
      </c>
      <c r="AQ589" s="315">
        <f t="shared" si="180"/>
        <v>0</v>
      </c>
      <c r="AR589" s="315">
        <f t="shared" si="180"/>
        <v>0</v>
      </c>
      <c r="AS589" s="315">
        <f t="shared" si="180"/>
        <v>0</v>
      </c>
      <c r="AT589" s="315">
        <f t="shared" si="180"/>
        <v>0</v>
      </c>
      <c r="AU589" s="315">
        <f t="shared" si="180"/>
        <v>0</v>
      </c>
      <c r="AV589" s="315">
        <f t="shared" si="179"/>
        <v>0</v>
      </c>
      <c r="AW589" s="315">
        <f t="shared" si="179"/>
        <v>0</v>
      </c>
      <c r="AX589" s="315">
        <f t="shared" si="179"/>
        <v>0</v>
      </c>
      <c r="AY589" s="315">
        <f t="shared" si="179"/>
        <v>0</v>
      </c>
      <c r="AZ589" s="315">
        <f t="shared" si="179"/>
        <v>0</v>
      </c>
      <c r="BA589" s="315">
        <f t="shared" si="179"/>
        <v>0</v>
      </c>
      <c r="BB589" s="315">
        <f t="shared" si="179"/>
        <v>0</v>
      </c>
      <c r="BC589" s="316">
        <f t="shared" si="179"/>
        <v>0</v>
      </c>
      <c r="BE589" s="39" t="str">
        <f t="shared" si="188"/>
        <v/>
      </c>
      <c r="BF589" s="39" t="str">
        <f t="shared" si="189"/>
        <v/>
      </c>
      <c r="BG589" s="39" t="str">
        <f t="shared" si="190"/>
        <v/>
      </c>
      <c r="BH589" s="315"/>
      <c r="BI589" s="315"/>
      <c r="BJ589" s="315"/>
      <c r="BK589" s="315"/>
      <c r="BL589" s="315"/>
      <c r="BM589" s="315"/>
      <c r="BN589" s="315"/>
      <c r="BO589" s="315"/>
      <c r="BP589" s="315"/>
      <c r="BQ589" s="315"/>
      <c r="BR589" s="315"/>
      <c r="BS589" s="315"/>
      <c r="BT589" s="315"/>
      <c r="BU589" s="315"/>
      <c r="BV589" s="315"/>
      <c r="BW589" s="315"/>
      <c r="BX589" s="315"/>
      <c r="BY589" s="315"/>
      <c r="BZ589" s="315"/>
      <c r="CA589" s="315"/>
      <c r="CB589" s="315"/>
      <c r="CC589" s="315"/>
      <c r="CD589" s="7"/>
    </row>
    <row r="590" spans="1:82" x14ac:dyDescent="0.25">
      <c r="A590" s="14"/>
      <c r="B590" s="460"/>
      <c r="C590" s="461"/>
      <c r="D590" s="461"/>
      <c r="E590" s="462"/>
      <c r="F590" s="463"/>
      <c r="G590" s="14"/>
      <c r="H590" s="106" t="str">
        <f t="shared" si="181"/>
        <v/>
      </c>
      <c r="I590" s="14"/>
      <c r="J590" s="39" t="str">
        <f t="shared" si="182"/>
        <v/>
      </c>
      <c r="K590" s="14"/>
      <c r="M590" s="106" t="str">
        <f t="shared" si="183"/>
        <v/>
      </c>
      <c r="O590" s="127" t="str">
        <f t="shared" si="184"/>
        <v/>
      </c>
      <c r="AC590" s="305" t="str">
        <f t="shared" si="185"/>
        <v/>
      </c>
      <c r="AD590" s="307" t="str">
        <f t="shared" si="186"/>
        <v/>
      </c>
      <c r="AF590" s="314">
        <f t="shared" si="187"/>
        <v>0</v>
      </c>
      <c r="AG590" s="315">
        <f t="shared" si="180"/>
        <v>0</v>
      </c>
      <c r="AH590" s="315">
        <f t="shared" si="180"/>
        <v>0</v>
      </c>
      <c r="AI590" s="315">
        <f t="shared" si="180"/>
        <v>0</v>
      </c>
      <c r="AJ590" s="315">
        <f t="shared" si="180"/>
        <v>0</v>
      </c>
      <c r="AK590" s="315">
        <f t="shared" si="180"/>
        <v>0</v>
      </c>
      <c r="AL590" s="315">
        <f t="shared" si="180"/>
        <v>0</v>
      </c>
      <c r="AM590" s="315">
        <f t="shared" si="180"/>
        <v>0</v>
      </c>
      <c r="AN590" s="315">
        <f t="shared" si="180"/>
        <v>0</v>
      </c>
      <c r="AO590" s="315">
        <f t="shared" si="180"/>
        <v>0</v>
      </c>
      <c r="AP590" s="315">
        <f t="shared" si="180"/>
        <v>0</v>
      </c>
      <c r="AQ590" s="315">
        <f t="shared" si="180"/>
        <v>0</v>
      </c>
      <c r="AR590" s="315">
        <f t="shared" si="180"/>
        <v>0</v>
      </c>
      <c r="AS590" s="315">
        <f t="shared" si="180"/>
        <v>0</v>
      </c>
      <c r="AT590" s="315">
        <f t="shared" si="180"/>
        <v>0</v>
      </c>
      <c r="AU590" s="315">
        <f t="shared" si="180"/>
        <v>0</v>
      </c>
      <c r="AV590" s="315">
        <f t="shared" si="179"/>
        <v>0</v>
      </c>
      <c r="AW590" s="315">
        <f t="shared" si="179"/>
        <v>0</v>
      </c>
      <c r="AX590" s="315">
        <f t="shared" si="179"/>
        <v>0</v>
      </c>
      <c r="AY590" s="315">
        <f t="shared" si="179"/>
        <v>0</v>
      </c>
      <c r="AZ590" s="315">
        <f t="shared" si="179"/>
        <v>0</v>
      </c>
      <c r="BA590" s="315">
        <f t="shared" si="179"/>
        <v>0</v>
      </c>
      <c r="BB590" s="315">
        <f t="shared" si="179"/>
        <v>0</v>
      </c>
      <c r="BC590" s="316">
        <f t="shared" si="179"/>
        <v>0</v>
      </c>
      <c r="BE590" s="39" t="str">
        <f t="shared" si="188"/>
        <v/>
      </c>
      <c r="BF590" s="39" t="str">
        <f t="shared" si="189"/>
        <v/>
      </c>
      <c r="BG590" s="39" t="str">
        <f t="shared" si="190"/>
        <v/>
      </c>
      <c r="BH590" s="315"/>
      <c r="BI590" s="315"/>
      <c r="BJ590" s="315"/>
      <c r="BK590" s="315"/>
      <c r="BL590" s="315"/>
      <c r="BM590" s="315"/>
      <c r="BN590" s="315"/>
      <c r="BO590" s="315"/>
      <c r="BP590" s="315"/>
      <c r="BQ590" s="315"/>
      <c r="BR590" s="315"/>
      <c r="BS590" s="315"/>
      <c r="BT590" s="315"/>
      <c r="BU590" s="315"/>
      <c r="BV590" s="315"/>
      <c r="BW590" s="315"/>
      <c r="BX590" s="315"/>
      <c r="BY590" s="315"/>
      <c r="BZ590" s="315"/>
      <c r="CA590" s="315"/>
      <c r="CB590" s="315"/>
      <c r="CC590" s="315"/>
      <c r="CD590" s="7"/>
    </row>
    <row r="591" spans="1:82" x14ac:dyDescent="0.25">
      <c r="A591" s="14"/>
      <c r="B591" s="460"/>
      <c r="C591" s="461"/>
      <c r="D591" s="461"/>
      <c r="E591" s="462"/>
      <c r="F591" s="463"/>
      <c r="G591" s="14"/>
      <c r="H591" s="106" t="str">
        <f t="shared" si="181"/>
        <v/>
      </c>
      <c r="I591" s="14"/>
      <c r="J591" s="39" t="str">
        <f t="shared" si="182"/>
        <v/>
      </c>
      <c r="K591" s="14"/>
      <c r="M591" s="106" t="str">
        <f t="shared" si="183"/>
        <v/>
      </c>
      <c r="O591" s="127" t="str">
        <f t="shared" si="184"/>
        <v/>
      </c>
      <c r="AC591" s="305" t="str">
        <f t="shared" si="185"/>
        <v/>
      </c>
      <c r="AD591" s="307" t="str">
        <f t="shared" si="186"/>
        <v/>
      </c>
      <c r="AF591" s="314">
        <f t="shared" si="187"/>
        <v>0</v>
      </c>
      <c r="AG591" s="315">
        <f t="shared" si="180"/>
        <v>0</v>
      </c>
      <c r="AH591" s="315">
        <f t="shared" si="180"/>
        <v>0</v>
      </c>
      <c r="AI591" s="315">
        <f t="shared" si="180"/>
        <v>0</v>
      </c>
      <c r="AJ591" s="315">
        <f t="shared" si="180"/>
        <v>0</v>
      </c>
      <c r="AK591" s="315">
        <f t="shared" si="180"/>
        <v>0</v>
      </c>
      <c r="AL591" s="315">
        <f t="shared" si="180"/>
        <v>0</v>
      </c>
      <c r="AM591" s="315">
        <f t="shared" si="180"/>
        <v>0</v>
      </c>
      <c r="AN591" s="315">
        <f t="shared" si="180"/>
        <v>0</v>
      </c>
      <c r="AO591" s="315">
        <f t="shared" si="180"/>
        <v>0</v>
      </c>
      <c r="AP591" s="315">
        <f t="shared" si="180"/>
        <v>0</v>
      </c>
      <c r="AQ591" s="315">
        <f t="shared" si="180"/>
        <v>0</v>
      </c>
      <c r="AR591" s="315">
        <f t="shared" si="180"/>
        <v>0</v>
      </c>
      <c r="AS591" s="315">
        <f t="shared" si="180"/>
        <v>0</v>
      </c>
      <c r="AT591" s="315">
        <f t="shared" si="180"/>
        <v>0</v>
      </c>
      <c r="AU591" s="315">
        <f t="shared" si="180"/>
        <v>0</v>
      </c>
      <c r="AV591" s="315">
        <f t="shared" si="180"/>
        <v>0</v>
      </c>
      <c r="AW591" s="315">
        <f t="shared" ref="AW591:BC606" si="191">IF(AND(AW$9&gt;=$AC591, AW$10&lt;=$AD591), IF($F591=$M$3, $AD$5, IF($J591="", $AD$4, $J591)), 0)</f>
        <v>0</v>
      </c>
      <c r="AX591" s="315">
        <f t="shared" si="191"/>
        <v>0</v>
      </c>
      <c r="AY591" s="315">
        <f t="shared" si="191"/>
        <v>0</v>
      </c>
      <c r="AZ591" s="315">
        <f t="shared" si="191"/>
        <v>0</v>
      </c>
      <c r="BA591" s="315">
        <f t="shared" si="191"/>
        <v>0</v>
      </c>
      <c r="BB591" s="315">
        <f t="shared" si="191"/>
        <v>0</v>
      </c>
      <c r="BC591" s="316">
        <f t="shared" si="191"/>
        <v>0</v>
      </c>
      <c r="BE591" s="39" t="str">
        <f t="shared" si="188"/>
        <v/>
      </c>
      <c r="BF591" s="39" t="str">
        <f t="shared" si="189"/>
        <v/>
      </c>
      <c r="BG591" s="39" t="str">
        <f t="shared" si="190"/>
        <v/>
      </c>
      <c r="BH591" s="315"/>
      <c r="BI591" s="315"/>
      <c r="BJ591" s="315"/>
      <c r="BK591" s="315"/>
      <c r="BL591" s="315"/>
      <c r="BM591" s="315"/>
      <c r="BN591" s="315"/>
      <c r="BO591" s="315"/>
      <c r="BP591" s="315"/>
      <c r="BQ591" s="315"/>
      <c r="BR591" s="315"/>
      <c r="BS591" s="315"/>
      <c r="BT591" s="315"/>
      <c r="BU591" s="315"/>
      <c r="BV591" s="315"/>
      <c r="BW591" s="315"/>
      <c r="BX591" s="315"/>
      <c r="BY591" s="315"/>
      <c r="BZ591" s="315"/>
      <c r="CA591" s="315"/>
      <c r="CB591" s="315"/>
      <c r="CC591" s="315"/>
      <c r="CD591" s="7"/>
    </row>
    <row r="592" spans="1:82" x14ac:dyDescent="0.25">
      <c r="A592" s="14"/>
      <c r="B592" s="460"/>
      <c r="C592" s="461"/>
      <c r="D592" s="461"/>
      <c r="E592" s="462"/>
      <c r="F592" s="463"/>
      <c r="G592" s="14"/>
      <c r="H592" s="106" t="str">
        <f t="shared" si="181"/>
        <v/>
      </c>
      <c r="I592" s="14"/>
      <c r="J592" s="39" t="str">
        <f t="shared" si="182"/>
        <v/>
      </c>
      <c r="K592" s="14"/>
      <c r="M592" s="106" t="str">
        <f t="shared" si="183"/>
        <v/>
      </c>
      <c r="O592" s="127" t="str">
        <f t="shared" si="184"/>
        <v/>
      </c>
      <c r="AC592" s="305" t="str">
        <f t="shared" si="185"/>
        <v/>
      </c>
      <c r="AD592" s="307" t="str">
        <f t="shared" si="186"/>
        <v/>
      </c>
      <c r="AF592" s="314">
        <f t="shared" si="187"/>
        <v>0</v>
      </c>
      <c r="AG592" s="315">
        <f t="shared" si="187"/>
        <v>0</v>
      </c>
      <c r="AH592" s="315">
        <f t="shared" si="187"/>
        <v>0</v>
      </c>
      <c r="AI592" s="315">
        <f t="shared" si="187"/>
        <v>0</v>
      </c>
      <c r="AJ592" s="315">
        <f t="shared" si="187"/>
        <v>0</v>
      </c>
      <c r="AK592" s="315">
        <f t="shared" si="187"/>
        <v>0</v>
      </c>
      <c r="AL592" s="315">
        <f t="shared" si="187"/>
        <v>0</v>
      </c>
      <c r="AM592" s="315">
        <f t="shared" si="187"/>
        <v>0</v>
      </c>
      <c r="AN592" s="315">
        <f t="shared" si="187"/>
        <v>0</v>
      </c>
      <c r="AO592" s="315">
        <f t="shared" si="187"/>
        <v>0</v>
      </c>
      <c r="AP592" s="315">
        <f t="shared" si="187"/>
        <v>0</v>
      </c>
      <c r="AQ592" s="315">
        <f t="shared" si="187"/>
        <v>0</v>
      </c>
      <c r="AR592" s="315">
        <f t="shared" si="187"/>
        <v>0</v>
      </c>
      <c r="AS592" s="315">
        <f t="shared" si="187"/>
        <v>0</v>
      </c>
      <c r="AT592" s="315">
        <f t="shared" si="187"/>
        <v>0</v>
      </c>
      <c r="AU592" s="315">
        <f t="shared" si="187"/>
        <v>0</v>
      </c>
      <c r="AV592" s="315">
        <f t="shared" ref="AV592:BC607" si="192">IF(AND(AV$9&gt;=$AC592, AV$10&lt;=$AD592), IF($F592=$M$3, $AD$5, IF($J592="", $AD$4, $J592)), 0)</f>
        <v>0</v>
      </c>
      <c r="AW592" s="315">
        <f t="shared" si="191"/>
        <v>0</v>
      </c>
      <c r="AX592" s="315">
        <f t="shared" si="191"/>
        <v>0</v>
      </c>
      <c r="AY592" s="315">
        <f t="shared" si="191"/>
        <v>0</v>
      </c>
      <c r="AZ592" s="315">
        <f t="shared" si="191"/>
        <v>0</v>
      </c>
      <c r="BA592" s="315">
        <f t="shared" si="191"/>
        <v>0</v>
      </c>
      <c r="BB592" s="315">
        <f t="shared" si="191"/>
        <v>0</v>
      </c>
      <c r="BC592" s="316">
        <f t="shared" si="191"/>
        <v>0</v>
      </c>
      <c r="BE592" s="39" t="str">
        <f t="shared" si="188"/>
        <v/>
      </c>
      <c r="BF592" s="39" t="str">
        <f t="shared" si="189"/>
        <v/>
      </c>
      <c r="BG592" s="39" t="str">
        <f t="shared" si="190"/>
        <v/>
      </c>
      <c r="BH592" s="315"/>
      <c r="BI592" s="315"/>
      <c r="BJ592" s="315"/>
      <c r="BK592" s="315"/>
      <c r="BL592" s="315"/>
      <c r="BM592" s="315"/>
      <c r="BN592" s="315"/>
      <c r="BO592" s="315"/>
      <c r="BP592" s="315"/>
      <c r="BQ592" s="315"/>
      <c r="BR592" s="315"/>
      <c r="BS592" s="315"/>
      <c r="BT592" s="315"/>
      <c r="BU592" s="315"/>
      <c r="BV592" s="315"/>
      <c r="BW592" s="315"/>
      <c r="BX592" s="315"/>
      <c r="BY592" s="315"/>
      <c r="BZ592" s="315"/>
      <c r="CA592" s="315"/>
      <c r="CB592" s="315"/>
      <c r="CC592" s="315"/>
      <c r="CD592" s="7"/>
    </row>
    <row r="593" spans="1:82" x14ac:dyDescent="0.25">
      <c r="A593" s="14"/>
      <c r="B593" s="460"/>
      <c r="C593" s="461"/>
      <c r="D593" s="461"/>
      <c r="E593" s="462"/>
      <c r="F593" s="463"/>
      <c r="G593" s="14"/>
      <c r="H593" s="106" t="str">
        <f t="shared" si="181"/>
        <v/>
      </c>
      <c r="I593" s="14"/>
      <c r="J593" s="39" t="str">
        <f t="shared" si="182"/>
        <v/>
      </c>
      <c r="K593" s="14"/>
      <c r="M593" s="106" t="str">
        <f t="shared" si="183"/>
        <v/>
      </c>
      <c r="O593" s="127" t="str">
        <f t="shared" si="184"/>
        <v/>
      </c>
      <c r="AC593" s="305" t="str">
        <f t="shared" si="185"/>
        <v/>
      </c>
      <c r="AD593" s="307" t="str">
        <f t="shared" si="186"/>
        <v/>
      </c>
      <c r="AF593" s="314">
        <f t="shared" si="187"/>
        <v>0</v>
      </c>
      <c r="AG593" s="315">
        <f t="shared" si="187"/>
        <v>0</v>
      </c>
      <c r="AH593" s="315">
        <f t="shared" si="187"/>
        <v>0</v>
      </c>
      <c r="AI593" s="315">
        <f t="shared" si="187"/>
        <v>0</v>
      </c>
      <c r="AJ593" s="315">
        <f t="shared" si="187"/>
        <v>0</v>
      </c>
      <c r="AK593" s="315">
        <f t="shared" si="187"/>
        <v>0</v>
      </c>
      <c r="AL593" s="315">
        <f t="shared" si="187"/>
        <v>0</v>
      </c>
      <c r="AM593" s="315">
        <f t="shared" si="187"/>
        <v>0</v>
      </c>
      <c r="AN593" s="315">
        <f t="shared" si="187"/>
        <v>0</v>
      </c>
      <c r="AO593" s="315">
        <f t="shared" si="187"/>
        <v>0</v>
      </c>
      <c r="AP593" s="315">
        <f t="shared" si="187"/>
        <v>0</v>
      </c>
      <c r="AQ593" s="315">
        <f t="shared" si="187"/>
        <v>0</v>
      </c>
      <c r="AR593" s="315">
        <f t="shared" si="187"/>
        <v>0</v>
      </c>
      <c r="AS593" s="315">
        <f t="shared" si="187"/>
        <v>0</v>
      </c>
      <c r="AT593" s="315">
        <f t="shared" si="187"/>
        <v>0</v>
      </c>
      <c r="AU593" s="315">
        <f t="shared" si="187"/>
        <v>0</v>
      </c>
      <c r="AV593" s="315">
        <f t="shared" si="192"/>
        <v>0</v>
      </c>
      <c r="AW593" s="315">
        <f t="shared" si="191"/>
        <v>0</v>
      </c>
      <c r="AX593" s="315">
        <f t="shared" si="191"/>
        <v>0</v>
      </c>
      <c r="AY593" s="315">
        <f t="shared" si="191"/>
        <v>0</v>
      </c>
      <c r="AZ593" s="315">
        <f t="shared" si="191"/>
        <v>0</v>
      </c>
      <c r="BA593" s="315">
        <f t="shared" si="191"/>
        <v>0</v>
      </c>
      <c r="BB593" s="315">
        <f t="shared" si="191"/>
        <v>0</v>
      </c>
      <c r="BC593" s="316">
        <f t="shared" si="191"/>
        <v>0</v>
      </c>
      <c r="BE593" s="39" t="str">
        <f t="shared" si="188"/>
        <v/>
      </c>
      <c r="BF593" s="39" t="str">
        <f t="shared" si="189"/>
        <v/>
      </c>
      <c r="BG593" s="39" t="str">
        <f t="shared" si="190"/>
        <v/>
      </c>
      <c r="BH593" s="315"/>
      <c r="BI593" s="315"/>
      <c r="BJ593" s="315"/>
      <c r="BK593" s="315"/>
      <c r="BL593" s="315"/>
      <c r="BM593" s="315"/>
      <c r="BN593" s="315"/>
      <c r="BO593" s="315"/>
      <c r="BP593" s="315"/>
      <c r="BQ593" s="315"/>
      <c r="BR593" s="315"/>
      <c r="BS593" s="315"/>
      <c r="BT593" s="315"/>
      <c r="BU593" s="315"/>
      <c r="BV593" s="315"/>
      <c r="BW593" s="315"/>
      <c r="BX593" s="315"/>
      <c r="BY593" s="315"/>
      <c r="BZ593" s="315"/>
      <c r="CA593" s="315"/>
      <c r="CB593" s="315"/>
      <c r="CC593" s="315"/>
      <c r="CD593" s="7"/>
    </row>
    <row r="594" spans="1:82" x14ac:dyDescent="0.25">
      <c r="A594" s="14"/>
      <c r="B594" s="460"/>
      <c r="C594" s="461"/>
      <c r="D594" s="461"/>
      <c r="E594" s="462"/>
      <c r="F594" s="463"/>
      <c r="G594" s="14"/>
      <c r="H594" s="106" t="str">
        <f t="shared" si="181"/>
        <v/>
      </c>
      <c r="I594" s="14"/>
      <c r="J594" s="39" t="str">
        <f t="shared" si="182"/>
        <v/>
      </c>
      <c r="K594" s="14"/>
      <c r="M594" s="106" t="str">
        <f t="shared" si="183"/>
        <v/>
      </c>
      <c r="O594" s="127" t="str">
        <f t="shared" si="184"/>
        <v/>
      </c>
      <c r="AC594" s="305" t="str">
        <f t="shared" si="185"/>
        <v/>
      </c>
      <c r="AD594" s="307" t="str">
        <f t="shared" si="186"/>
        <v/>
      </c>
      <c r="AF594" s="314">
        <f t="shared" si="187"/>
        <v>0</v>
      </c>
      <c r="AG594" s="315">
        <f t="shared" si="187"/>
        <v>0</v>
      </c>
      <c r="AH594" s="315">
        <f t="shared" si="187"/>
        <v>0</v>
      </c>
      <c r="AI594" s="315">
        <f t="shared" si="187"/>
        <v>0</v>
      </c>
      <c r="AJ594" s="315">
        <f t="shared" si="187"/>
        <v>0</v>
      </c>
      <c r="AK594" s="315">
        <f t="shared" si="187"/>
        <v>0</v>
      </c>
      <c r="AL594" s="315">
        <f t="shared" si="187"/>
        <v>0</v>
      </c>
      <c r="AM594" s="315">
        <f t="shared" si="187"/>
        <v>0</v>
      </c>
      <c r="AN594" s="315">
        <f t="shared" si="187"/>
        <v>0</v>
      </c>
      <c r="AO594" s="315">
        <f t="shared" si="187"/>
        <v>0</v>
      </c>
      <c r="AP594" s="315">
        <f t="shared" si="187"/>
        <v>0</v>
      </c>
      <c r="AQ594" s="315">
        <f t="shared" si="187"/>
        <v>0</v>
      </c>
      <c r="AR594" s="315">
        <f t="shared" si="187"/>
        <v>0</v>
      </c>
      <c r="AS594" s="315">
        <f t="shared" si="187"/>
        <v>0</v>
      </c>
      <c r="AT594" s="315">
        <f t="shared" si="187"/>
        <v>0</v>
      </c>
      <c r="AU594" s="315">
        <f t="shared" si="187"/>
        <v>0</v>
      </c>
      <c r="AV594" s="315">
        <f t="shared" si="192"/>
        <v>0</v>
      </c>
      <c r="AW594" s="315">
        <f t="shared" si="191"/>
        <v>0</v>
      </c>
      <c r="AX594" s="315">
        <f t="shared" si="191"/>
        <v>0</v>
      </c>
      <c r="AY594" s="315">
        <f t="shared" si="191"/>
        <v>0</v>
      </c>
      <c r="AZ594" s="315">
        <f t="shared" si="191"/>
        <v>0</v>
      </c>
      <c r="BA594" s="315">
        <f t="shared" si="191"/>
        <v>0</v>
      </c>
      <c r="BB594" s="315">
        <f t="shared" si="191"/>
        <v>0</v>
      </c>
      <c r="BC594" s="316">
        <f t="shared" si="191"/>
        <v>0</v>
      </c>
      <c r="BE594" s="39" t="str">
        <f t="shared" si="188"/>
        <v/>
      </c>
      <c r="BF594" s="39" t="str">
        <f t="shared" si="189"/>
        <v/>
      </c>
      <c r="BG594" s="39" t="str">
        <f t="shared" si="190"/>
        <v/>
      </c>
      <c r="BH594" s="315"/>
      <c r="BI594" s="315"/>
      <c r="BJ594" s="315"/>
      <c r="BK594" s="315"/>
      <c r="BL594" s="315"/>
      <c r="BM594" s="315"/>
      <c r="BN594" s="315"/>
      <c r="BO594" s="315"/>
      <c r="BP594" s="315"/>
      <c r="BQ594" s="315"/>
      <c r="BR594" s="315"/>
      <c r="BS594" s="315"/>
      <c r="BT594" s="315"/>
      <c r="BU594" s="315"/>
      <c r="BV594" s="315"/>
      <c r="BW594" s="315"/>
      <c r="BX594" s="315"/>
      <c r="BY594" s="315"/>
      <c r="BZ594" s="315"/>
      <c r="CA594" s="315"/>
      <c r="CB594" s="315"/>
      <c r="CC594" s="315"/>
      <c r="CD594" s="7"/>
    </row>
    <row r="595" spans="1:82" x14ac:dyDescent="0.25">
      <c r="A595" s="14"/>
      <c r="B595" s="460"/>
      <c r="C595" s="461"/>
      <c r="D595" s="461"/>
      <c r="E595" s="462"/>
      <c r="F595" s="463"/>
      <c r="G595" s="14"/>
      <c r="H595" s="106" t="str">
        <f t="shared" si="181"/>
        <v/>
      </c>
      <c r="I595" s="14"/>
      <c r="J595" s="39" t="str">
        <f t="shared" si="182"/>
        <v/>
      </c>
      <c r="K595" s="14"/>
      <c r="M595" s="106" t="str">
        <f t="shared" si="183"/>
        <v/>
      </c>
      <c r="O595" s="127" t="str">
        <f t="shared" si="184"/>
        <v/>
      </c>
      <c r="AC595" s="305" t="str">
        <f t="shared" si="185"/>
        <v/>
      </c>
      <c r="AD595" s="307" t="str">
        <f t="shared" si="186"/>
        <v/>
      </c>
      <c r="AF595" s="314">
        <f t="shared" si="187"/>
        <v>0</v>
      </c>
      <c r="AG595" s="315">
        <f t="shared" si="187"/>
        <v>0</v>
      </c>
      <c r="AH595" s="315">
        <f t="shared" si="187"/>
        <v>0</v>
      </c>
      <c r="AI595" s="315">
        <f t="shared" si="187"/>
        <v>0</v>
      </c>
      <c r="AJ595" s="315">
        <f t="shared" si="187"/>
        <v>0</v>
      </c>
      <c r="AK595" s="315">
        <f t="shared" si="187"/>
        <v>0</v>
      </c>
      <c r="AL595" s="315">
        <f t="shared" si="187"/>
        <v>0</v>
      </c>
      <c r="AM595" s="315">
        <f t="shared" si="187"/>
        <v>0</v>
      </c>
      <c r="AN595" s="315">
        <f t="shared" si="187"/>
        <v>0</v>
      </c>
      <c r="AO595" s="315">
        <f t="shared" si="187"/>
        <v>0</v>
      </c>
      <c r="AP595" s="315">
        <f t="shared" si="187"/>
        <v>0</v>
      </c>
      <c r="AQ595" s="315">
        <f t="shared" si="187"/>
        <v>0</v>
      </c>
      <c r="AR595" s="315">
        <f t="shared" si="187"/>
        <v>0</v>
      </c>
      <c r="AS595" s="315">
        <f t="shared" si="187"/>
        <v>0</v>
      </c>
      <c r="AT595" s="315">
        <f t="shared" si="187"/>
        <v>0</v>
      </c>
      <c r="AU595" s="315">
        <f t="shared" si="187"/>
        <v>0</v>
      </c>
      <c r="AV595" s="315">
        <f t="shared" si="192"/>
        <v>0</v>
      </c>
      <c r="AW595" s="315">
        <f t="shared" si="191"/>
        <v>0</v>
      </c>
      <c r="AX595" s="315">
        <f t="shared" si="191"/>
        <v>0</v>
      </c>
      <c r="AY595" s="315">
        <f t="shared" si="191"/>
        <v>0</v>
      </c>
      <c r="AZ595" s="315">
        <f t="shared" si="191"/>
        <v>0</v>
      </c>
      <c r="BA595" s="315">
        <f t="shared" si="191"/>
        <v>0</v>
      </c>
      <c r="BB595" s="315">
        <f t="shared" si="191"/>
        <v>0</v>
      </c>
      <c r="BC595" s="316">
        <f t="shared" si="191"/>
        <v>0</v>
      </c>
      <c r="BE595" s="39" t="str">
        <f t="shared" si="188"/>
        <v/>
      </c>
      <c r="BF595" s="39" t="str">
        <f t="shared" si="189"/>
        <v/>
      </c>
      <c r="BG595" s="39" t="str">
        <f t="shared" si="190"/>
        <v/>
      </c>
      <c r="BH595" s="315"/>
      <c r="BI595" s="315"/>
      <c r="BJ595" s="315"/>
      <c r="BK595" s="315"/>
      <c r="BL595" s="315"/>
      <c r="BM595" s="315"/>
      <c r="BN595" s="315"/>
      <c r="BO595" s="315"/>
      <c r="BP595" s="315"/>
      <c r="BQ595" s="315"/>
      <c r="BR595" s="315"/>
      <c r="BS595" s="315"/>
      <c r="BT595" s="315"/>
      <c r="BU595" s="315"/>
      <c r="BV595" s="315"/>
      <c r="BW595" s="315"/>
      <c r="BX595" s="315"/>
      <c r="BY595" s="315"/>
      <c r="BZ595" s="315"/>
      <c r="CA595" s="315"/>
      <c r="CB595" s="315"/>
      <c r="CC595" s="315"/>
      <c r="CD595" s="7"/>
    </row>
    <row r="596" spans="1:82" x14ac:dyDescent="0.25">
      <c r="A596" s="14"/>
      <c r="B596" s="460"/>
      <c r="C596" s="461"/>
      <c r="D596" s="461"/>
      <c r="E596" s="462"/>
      <c r="F596" s="463"/>
      <c r="G596" s="14"/>
      <c r="H596" s="106" t="str">
        <f t="shared" si="181"/>
        <v/>
      </c>
      <c r="I596" s="14"/>
      <c r="J596" s="39" t="str">
        <f t="shared" si="182"/>
        <v/>
      </c>
      <c r="K596" s="14"/>
      <c r="M596" s="106" t="str">
        <f t="shared" si="183"/>
        <v/>
      </c>
      <c r="O596" s="127" t="str">
        <f t="shared" si="184"/>
        <v/>
      </c>
      <c r="AC596" s="305" t="str">
        <f t="shared" si="185"/>
        <v/>
      </c>
      <c r="AD596" s="307" t="str">
        <f t="shared" si="186"/>
        <v/>
      </c>
      <c r="AF596" s="314">
        <f t="shared" si="187"/>
        <v>0</v>
      </c>
      <c r="AG596" s="315">
        <f t="shared" si="187"/>
        <v>0</v>
      </c>
      <c r="AH596" s="315">
        <f t="shared" si="187"/>
        <v>0</v>
      </c>
      <c r="AI596" s="315">
        <f t="shared" si="187"/>
        <v>0</v>
      </c>
      <c r="AJ596" s="315">
        <f t="shared" si="187"/>
        <v>0</v>
      </c>
      <c r="AK596" s="315">
        <f t="shared" si="187"/>
        <v>0</v>
      </c>
      <c r="AL596" s="315">
        <f t="shared" si="187"/>
        <v>0</v>
      </c>
      <c r="AM596" s="315">
        <f t="shared" si="187"/>
        <v>0</v>
      </c>
      <c r="AN596" s="315">
        <f t="shared" si="187"/>
        <v>0</v>
      </c>
      <c r="AO596" s="315">
        <f t="shared" si="187"/>
        <v>0</v>
      </c>
      <c r="AP596" s="315">
        <f t="shared" si="187"/>
        <v>0</v>
      </c>
      <c r="AQ596" s="315">
        <f t="shared" si="187"/>
        <v>0</v>
      </c>
      <c r="AR596" s="315">
        <f t="shared" si="187"/>
        <v>0</v>
      </c>
      <c r="AS596" s="315">
        <f t="shared" si="187"/>
        <v>0</v>
      </c>
      <c r="AT596" s="315">
        <f t="shared" si="187"/>
        <v>0</v>
      </c>
      <c r="AU596" s="315">
        <f t="shared" si="187"/>
        <v>0</v>
      </c>
      <c r="AV596" s="315">
        <f t="shared" si="192"/>
        <v>0</v>
      </c>
      <c r="AW596" s="315">
        <f t="shared" si="191"/>
        <v>0</v>
      </c>
      <c r="AX596" s="315">
        <f t="shared" si="191"/>
        <v>0</v>
      </c>
      <c r="AY596" s="315">
        <f t="shared" si="191"/>
        <v>0</v>
      </c>
      <c r="AZ596" s="315">
        <f t="shared" si="191"/>
        <v>0</v>
      </c>
      <c r="BA596" s="315">
        <f t="shared" si="191"/>
        <v>0</v>
      </c>
      <c r="BB596" s="315">
        <f t="shared" si="191"/>
        <v>0</v>
      </c>
      <c r="BC596" s="316">
        <f t="shared" si="191"/>
        <v>0</v>
      </c>
      <c r="BE596" s="39" t="str">
        <f t="shared" si="188"/>
        <v/>
      </c>
      <c r="BF596" s="39" t="str">
        <f t="shared" si="189"/>
        <v/>
      </c>
      <c r="BG596" s="39" t="str">
        <f t="shared" si="190"/>
        <v/>
      </c>
      <c r="BH596" s="315"/>
      <c r="BI596" s="315"/>
      <c r="BJ596" s="315"/>
      <c r="BK596" s="315"/>
      <c r="BL596" s="315"/>
      <c r="BM596" s="315"/>
      <c r="BN596" s="315"/>
      <c r="BO596" s="315"/>
      <c r="BP596" s="315"/>
      <c r="BQ596" s="315"/>
      <c r="BR596" s="315"/>
      <c r="BS596" s="315"/>
      <c r="BT596" s="315"/>
      <c r="BU596" s="315"/>
      <c r="BV596" s="315"/>
      <c r="BW596" s="315"/>
      <c r="BX596" s="315"/>
      <c r="BY596" s="315"/>
      <c r="BZ596" s="315"/>
      <c r="CA596" s="315"/>
      <c r="CB596" s="315"/>
      <c r="CC596" s="315"/>
      <c r="CD596" s="7"/>
    </row>
    <row r="597" spans="1:82" x14ac:dyDescent="0.25">
      <c r="A597" s="14"/>
      <c r="B597" s="460"/>
      <c r="C597" s="461"/>
      <c r="D597" s="461"/>
      <c r="E597" s="462"/>
      <c r="F597" s="463"/>
      <c r="G597" s="14"/>
      <c r="H597" s="106" t="str">
        <f t="shared" si="181"/>
        <v/>
      </c>
      <c r="I597" s="14"/>
      <c r="J597" s="39" t="str">
        <f t="shared" si="182"/>
        <v/>
      </c>
      <c r="K597" s="14"/>
      <c r="M597" s="106" t="str">
        <f t="shared" si="183"/>
        <v/>
      </c>
      <c r="O597" s="127" t="str">
        <f t="shared" si="184"/>
        <v/>
      </c>
      <c r="AC597" s="305" t="str">
        <f t="shared" si="185"/>
        <v/>
      </c>
      <c r="AD597" s="307" t="str">
        <f t="shared" si="186"/>
        <v/>
      </c>
      <c r="AF597" s="314">
        <f t="shared" si="187"/>
        <v>0</v>
      </c>
      <c r="AG597" s="315">
        <f t="shared" si="187"/>
        <v>0</v>
      </c>
      <c r="AH597" s="315">
        <f t="shared" si="187"/>
        <v>0</v>
      </c>
      <c r="AI597" s="315">
        <f t="shared" si="187"/>
        <v>0</v>
      </c>
      <c r="AJ597" s="315">
        <f t="shared" si="187"/>
        <v>0</v>
      </c>
      <c r="AK597" s="315">
        <f t="shared" si="187"/>
        <v>0</v>
      </c>
      <c r="AL597" s="315">
        <f t="shared" si="187"/>
        <v>0</v>
      </c>
      <c r="AM597" s="315">
        <f t="shared" si="187"/>
        <v>0</v>
      </c>
      <c r="AN597" s="315">
        <f t="shared" si="187"/>
        <v>0</v>
      </c>
      <c r="AO597" s="315">
        <f t="shared" si="187"/>
        <v>0</v>
      </c>
      <c r="AP597" s="315">
        <f t="shared" si="187"/>
        <v>0</v>
      </c>
      <c r="AQ597" s="315">
        <f t="shared" si="187"/>
        <v>0</v>
      </c>
      <c r="AR597" s="315">
        <f t="shared" si="187"/>
        <v>0</v>
      </c>
      <c r="AS597" s="315">
        <f t="shared" si="187"/>
        <v>0</v>
      </c>
      <c r="AT597" s="315">
        <f t="shared" si="187"/>
        <v>0</v>
      </c>
      <c r="AU597" s="315">
        <f t="shared" si="187"/>
        <v>0</v>
      </c>
      <c r="AV597" s="315">
        <f t="shared" si="192"/>
        <v>0</v>
      </c>
      <c r="AW597" s="315">
        <f t="shared" si="191"/>
        <v>0</v>
      </c>
      <c r="AX597" s="315">
        <f t="shared" si="191"/>
        <v>0</v>
      </c>
      <c r="AY597" s="315">
        <f t="shared" si="191"/>
        <v>0</v>
      </c>
      <c r="AZ597" s="315">
        <f t="shared" si="191"/>
        <v>0</v>
      </c>
      <c r="BA597" s="315">
        <f t="shared" si="191"/>
        <v>0</v>
      </c>
      <c r="BB597" s="315">
        <f t="shared" si="191"/>
        <v>0</v>
      </c>
      <c r="BC597" s="316">
        <f t="shared" si="191"/>
        <v>0</v>
      </c>
      <c r="BE597" s="39" t="str">
        <f t="shared" si="188"/>
        <v/>
      </c>
      <c r="BF597" s="39" t="str">
        <f t="shared" si="189"/>
        <v/>
      </c>
      <c r="BG597" s="39" t="str">
        <f t="shared" si="190"/>
        <v/>
      </c>
      <c r="BH597" s="315"/>
      <c r="BI597" s="315"/>
      <c r="BJ597" s="315"/>
      <c r="BK597" s="315"/>
      <c r="BL597" s="315"/>
      <c r="BM597" s="315"/>
      <c r="BN597" s="315"/>
      <c r="BO597" s="315"/>
      <c r="BP597" s="315"/>
      <c r="BQ597" s="315"/>
      <c r="BR597" s="315"/>
      <c r="BS597" s="315"/>
      <c r="BT597" s="315"/>
      <c r="BU597" s="315"/>
      <c r="BV597" s="315"/>
      <c r="BW597" s="315"/>
      <c r="BX597" s="315"/>
      <c r="BY597" s="315"/>
      <c r="BZ597" s="315"/>
      <c r="CA597" s="315"/>
      <c r="CB597" s="315"/>
      <c r="CC597" s="315"/>
      <c r="CD597" s="7"/>
    </row>
    <row r="598" spans="1:82" x14ac:dyDescent="0.25">
      <c r="A598" s="14"/>
      <c r="B598" s="460"/>
      <c r="C598" s="461"/>
      <c r="D598" s="461"/>
      <c r="E598" s="462"/>
      <c r="F598" s="463"/>
      <c r="G598" s="14"/>
      <c r="H598" s="106" t="str">
        <f t="shared" si="181"/>
        <v/>
      </c>
      <c r="I598" s="14"/>
      <c r="J598" s="39" t="str">
        <f t="shared" si="182"/>
        <v/>
      </c>
      <c r="K598" s="14"/>
      <c r="M598" s="106" t="str">
        <f t="shared" si="183"/>
        <v/>
      </c>
      <c r="O598" s="127" t="str">
        <f t="shared" si="184"/>
        <v/>
      </c>
      <c r="AC598" s="305" t="str">
        <f t="shared" si="185"/>
        <v/>
      </c>
      <c r="AD598" s="307" t="str">
        <f t="shared" si="186"/>
        <v/>
      </c>
      <c r="AF598" s="314">
        <f t="shared" si="187"/>
        <v>0</v>
      </c>
      <c r="AG598" s="315">
        <f t="shared" si="187"/>
        <v>0</v>
      </c>
      <c r="AH598" s="315">
        <f t="shared" si="187"/>
        <v>0</v>
      </c>
      <c r="AI598" s="315">
        <f t="shared" si="187"/>
        <v>0</v>
      </c>
      <c r="AJ598" s="315">
        <f t="shared" si="187"/>
        <v>0</v>
      </c>
      <c r="AK598" s="315">
        <f t="shared" si="187"/>
        <v>0</v>
      </c>
      <c r="AL598" s="315">
        <f t="shared" si="187"/>
        <v>0</v>
      </c>
      <c r="AM598" s="315">
        <f t="shared" si="187"/>
        <v>0</v>
      </c>
      <c r="AN598" s="315">
        <f t="shared" si="187"/>
        <v>0</v>
      </c>
      <c r="AO598" s="315">
        <f t="shared" si="187"/>
        <v>0</v>
      </c>
      <c r="AP598" s="315">
        <f t="shared" si="187"/>
        <v>0</v>
      </c>
      <c r="AQ598" s="315">
        <f t="shared" si="187"/>
        <v>0</v>
      </c>
      <c r="AR598" s="315">
        <f t="shared" si="187"/>
        <v>0</v>
      </c>
      <c r="AS598" s="315">
        <f t="shared" si="187"/>
        <v>0</v>
      </c>
      <c r="AT598" s="315">
        <f t="shared" si="187"/>
        <v>0</v>
      </c>
      <c r="AU598" s="315">
        <f t="shared" si="187"/>
        <v>0</v>
      </c>
      <c r="AV598" s="315">
        <f t="shared" si="192"/>
        <v>0</v>
      </c>
      <c r="AW598" s="315">
        <f t="shared" si="191"/>
        <v>0</v>
      </c>
      <c r="AX598" s="315">
        <f t="shared" si="191"/>
        <v>0</v>
      </c>
      <c r="AY598" s="315">
        <f t="shared" si="191"/>
        <v>0</v>
      </c>
      <c r="AZ598" s="315">
        <f t="shared" si="191"/>
        <v>0</v>
      </c>
      <c r="BA598" s="315">
        <f t="shared" si="191"/>
        <v>0</v>
      </c>
      <c r="BB598" s="315">
        <f t="shared" si="191"/>
        <v>0</v>
      </c>
      <c r="BC598" s="316">
        <f t="shared" si="191"/>
        <v>0</v>
      </c>
      <c r="BE598" s="39" t="str">
        <f t="shared" si="188"/>
        <v/>
      </c>
      <c r="BF598" s="39" t="str">
        <f t="shared" si="189"/>
        <v/>
      </c>
      <c r="BG598" s="39" t="str">
        <f t="shared" si="190"/>
        <v/>
      </c>
      <c r="BH598" s="315"/>
      <c r="BI598" s="315"/>
      <c r="BJ598" s="315"/>
      <c r="BK598" s="315"/>
      <c r="BL598" s="315"/>
      <c r="BM598" s="315"/>
      <c r="BN598" s="315"/>
      <c r="BO598" s="315"/>
      <c r="BP598" s="315"/>
      <c r="BQ598" s="315"/>
      <c r="BR598" s="315"/>
      <c r="BS598" s="315"/>
      <c r="BT598" s="315"/>
      <c r="BU598" s="315"/>
      <c r="BV598" s="315"/>
      <c r="BW598" s="315"/>
      <c r="BX598" s="315"/>
      <c r="BY598" s="315"/>
      <c r="BZ598" s="315"/>
      <c r="CA598" s="315"/>
      <c r="CB598" s="315"/>
      <c r="CC598" s="315"/>
      <c r="CD598" s="7"/>
    </row>
    <row r="599" spans="1:82" x14ac:dyDescent="0.25">
      <c r="A599" s="14"/>
      <c r="B599" s="460"/>
      <c r="C599" s="461"/>
      <c r="D599" s="461"/>
      <c r="E599" s="462"/>
      <c r="F599" s="463"/>
      <c r="G599" s="14"/>
      <c r="H599" s="106" t="str">
        <f t="shared" si="181"/>
        <v/>
      </c>
      <c r="I599" s="14"/>
      <c r="J599" s="39" t="str">
        <f t="shared" si="182"/>
        <v/>
      </c>
      <c r="K599" s="14"/>
      <c r="M599" s="106" t="str">
        <f t="shared" si="183"/>
        <v/>
      </c>
      <c r="O599" s="127" t="str">
        <f t="shared" si="184"/>
        <v/>
      </c>
      <c r="AC599" s="305" t="str">
        <f t="shared" si="185"/>
        <v/>
      </c>
      <c r="AD599" s="307" t="str">
        <f t="shared" si="186"/>
        <v/>
      </c>
      <c r="AF599" s="314">
        <f t="shared" si="187"/>
        <v>0</v>
      </c>
      <c r="AG599" s="315">
        <f t="shared" si="187"/>
        <v>0</v>
      </c>
      <c r="AH599" s="315">
        <f t="shared" si="187"/>
        <v>0</v>
      </c>
      <c r="AI599" s="315">
        <f t="shared" si="187"/>
        <v>0</v>
      </c>
      <c r="AJ599" s="315">
        <f t="shared" si="187"/>
        <v>0</v>
      </c>
      <c r="AK599" s="315">
        <f t="shared" si="187"/>
        <v>0</v>
      </c>
      <c r="AL599" s="315">
        <f t="shared" si="187"/>
        <v>0</v>
      </c>
      <c r="AM599" s="315">
        <f t="shared" si="187"/>
        <v>0</v>
      </c>
      <c r="AN599" s="315">
        <f t="shared" si="187"/>
        <v>0</v>
      </c>
      <c r="AO599" s="315">
        <f t="shared" si="187"/>
        <v>0</v>
      </c>
      <c r="AP599" s="315">
        <f t="shared" si="187"/>
        <v>0</v>
      </c>
      <c r="AQ599" s="315">
        <f t="shared" si="187"/>
        <v>0</v>
      </c>
      <c r="AR599" s="315">
        <f t="shared" si="187"/>
        <v>0</v>
      </c>
      <c r="AS599" s="315">
        <f t="shared" si="187"/>
        <v>0</v>
      </c>
      <c r="AT599" s="315">
        <f t="shared" si="187"/>
        <v>0</v>
      </c>
      <c r="AU599" s="315">
        <f t="shared" si="187"/>
        <v>0</v>
      </c>
      <c r="AV599" s="315">
        <f t="shared" si="192"/>
        <v>0</v>
      </c>
      <c r="AW599" s="315">
        <f t="shared" si="191"/>
        <v>0</v>
      </c>
      <c r="AX599" s="315">
        <f t="shared" si="191"/>
        <v>0</v>
      </c>
      <c r="AY599" s="315">
        <f t="shared" si="191"/>
        <v>0</v>
      </c>
      <c r="AZ599" s="315">
        <f t="shared" si="191"/>
        <v>0</v>
      </c>
      <c r="BA599" s="315">
        <f t="shared" si="191"/>
        <v>0</v>
      </c>
      <c r="BB599" s="315">
        <f t="shared" si="191"/>
        <v>0</v>
      </c>
      <c r="BC599" s="316">
        <f t="shared" si="191"/>
        <v>0</v>
      </c>
      <c r="BE599" s="39" t="str">
        <f t="shared" si="188"/>
        <v/>
      </c>
      <c r="BF599" s="39" t="str">
        <f t="shared" si="189"/>
        <v/>
      </c>
      <c r="BG599" s="39" t="str">
        <f t="shared" si="190"/>
        <v/>
      </c>
      <c r="BH599" s="315"/>
      <c r="BI599" s="315"/>
      <c r="BJ599" s="315"/>
      <c r="BK599" s="315"/>
      <c r="BL599" s="315"/>
      <c r="BM599" s="315"/>
      <c r="BN599" s="315"/>
      <c r="BO599" s="315"/>
      <c r="BP599" s="315"/>
      <c r="BQ599" s="315"/>
      <c r="BR599" s="315"/>
      <c r="BS599" s="315"/>
      <c r="BT599" s="315"/>
      <c r="BU599" s="315"/>
      <c r="BV599" s="315"/>
      <c r="BW599" s="315"/>
      <c r="BX599" s="315"/>
      <c r="BY599" s="315"/>
      <c r="BZ599" s="315"/>
      <c r="CA599" s="315"/>
      <c r="CB599" s="315"/>
      <c r="CC599" s="315"/>
      <c r="CD599" s="7"/>
    </row>
    <row r="600" spans="1:82" x14ac:dyDescent="0.25">
      <c r="A600" s="14"/>
      <c r="B600" s="460"/>
      <c r="C600" s="461"/>
      <c r="D600" s="461"/>
      <c r="E600" s="462"/>
      <c r="F600" s="463"/>
      <c r="G600" s="14"/>
      <c r="H600" s="106" t="str">
        <f t="shared" si="181"/>
        <v/>
      </c>
      <c r="I600" s="14"/>
      <c r="J600" s="39" t="str">
        <f t="shared" si="182"/>
        <v/>
      </c>
      <c r="K600" s="14"/>
      <c r="M600" s="106" t="str">
        <f t="shared" si="183"/>
        <v/>
      </c>
      <c r="O600" s="127" t="str">
        <f t="shared" si="184"/>
        <v/>
      </c>
      <c r="AC600" s="305" t="str">
        <f t="shared" si="185"/>
        <v/>
      </c>
      <c r="AD600" s="307" t="str">
        <f t="shared" si="186"/>
        <v/>
      </c>
      <c r="AF600" s="314">
        <f t="shared" si="187"/>
        <v>0</v>
      </c>
      <c r="AG600" s="315">
        <f t="shared" si="187"/>
        <v>0</v>
      </c>
      <c r="AH600" s="315">
        <f t="shared" si="187"/>
        <v>0</v>
      </c>
      <c r="AI600" s="315">
        <f t="shared" si="187"/>
        <v>0</v>
      </c>
      <c r="AJ600" s="315">
        <f t="shared" si="187"/>
        <v>0</v>
      </c>
      <c r="AK600" s="315">
        <f t="shared" si="187"/>
        <v>0</v>
      </c>
      <c r="AL600" s="315">
        <f t="shared" si="187"/>
        <v>0</v>
      </c>
      <c r="AM600" s="315">
        <f t="shared" si="187"/>
        <v>0</v>
      </c>
      <c r="AN600" s="315">
        <f t="shared" si="187"/>
        <v>0</v>
      </c>
      <c r="AO600" s="315">
        <f t="shared" si="187"/>
        <v>0</v>
      </c>
      <c r="AP600" s="315">
        <f t="shared" si="187"/>
        <v>0</v>
      </c>
      <c r="AQ600" s="315">
        <f t="shared" si="187"/>
        <v>0</v>
      </c>
      <c r="AR600" s="315">
        <f t="shared" si="187"/>
        <v>0</v>
      </c>
      <c r="AS600" s="315">
        <f t="shared" si="187"/>
        <v>0</v>
      </c>
      <c r="AT600" s="315">
        <f t="shared" si="187"/>
        <v>0</v>
      </c>
      <c r="AU600" s="315">
        <f t="shared" si="187"/>
        <v>0</v>
      </c>
      <c r="AV600" s="315">
        <f t="shared" si="192"/>
        <v>0</v>
      </c>
      <c r="AW600" s="315">
        <f t="shared" si="191"/>
        <v>0</v>
      </c>
      <c r="AX600" s="315">
        <f t="shared" si="191"/>
        <v>0</v>
      </c>
      <c r="AY600" s="315">
        <f t="shared" si="191"/>
        <v>0</v>
      </c>
      <c r="AZ600" s="315">
        <f t="shared" si="191"/>
        <v>0</v>
      </c>
      <c r="BA600" s="315">
        <f t="shared" si="191"/>
        <v>0</v>
      </c>
      <c r="BB600" s="315">
        <f t="shared" si="191"/>
        <v>0</v>
      </c>
      <c r="BC600" s="316">
        <f t="shared" si="191"/>
        <v>0</v>
      </c>
      <c r="BE600" s="39" t="str">
        <f t="shared" si="188"/>
        <v/>
      </c>
      <c r="BF600" s="39" t="str">
        <f t="shared" si="189"/>
        <v/>
      </c>
      <c r="BG600" s="39" t="str">
        <f t="shared" si="190"/>
        <v/>
      </c>
      <c r="BH600" s="315"/>
      <c r="BI600" s="315"/>
      <c r="BJ600" s="315"/>
      <c r="BK600" s="315"/>
      <c r="BL600" s="315"/>
      <c r="BM600" s="315"/>
      <c r="BN600" s="315"/>
      <c r="BO600" s="315"/>
      <c r="BP600" s="315"/>
      <c r="BQ600" s="315"/>
      <c r="BR600" s="315"/>
      <c r="BS600" s="315"/>
      <c r="BT600" s="315"/>
      <c r="BU600" s="315"/>
      <c r="BV600" s="315"/>
      <c r="BW600" s="315"/>
      <c r="BX600" s="315"/>
      <c r="BY600" s="315"/>
      <c r="BZ600" s="315"/>
      <c r="CA600" s="315"/>
      <c r="CB600" s="315"/>
      <c r="CC600" s="315"/>
      <c r="CD600" s="7"/>
    </row>
    <row r="601" spans="1:82" x14ac:dyDescent="0.25">
      <c r="A601" s="14"/>
      <c r="B601" s="460"/>
      <c r="C601" s="461"/>
      <c r="D601" s="461"/>
      <c r="E601" s="462"/>
      <c r="F601" s="463"/>
      <c r="G601" s="14"/>
      <c r="H601" s="106" t="str">
        <f t="shared" si="181"/>
        <v/>
      </c>
      <c r="I601" s="14"/>
      <c r="J601" s="39" t="str">
        <f t="shared" si="182"/>
        <v/>
      </c>
      <c r="K601" s="14"/>
      <c r="M601" s="106" t="str">
        <f t="shared" si="183"/>
        <v/>
      </c>
      <c r="O601" s="127" t="str">
        <f t="shared" si="184"/>
        <v/>
      </c>
      <c r="AC601" s="305" t="str">
        <f t="shared" si="185"/>
        <v/>
      </c>
      <c r="AD601" s="307" t="str">
        <f t="shared" si="186"/>
        <v/>
      </c>
      <c r="AF601" s="314">
        <f t="shared" si="187"/>
        <v>0</v>
      </c>
      <c r="AG601" s="315">
        <f t="shared" si="187"/>
        <v>0</v>
      </c>
      <c r="AH601" s="315">
        <f t="shared" si="187"/>
        <v>0</v>
      </c>
      <c r="AI601" s="315">
        <f t="shared" si="187"/>
        <v>0</v>
      </c>
      <c r="AJ601" s="315">
        <f t="shared" si="187"/>
        <v>0</v>
      </c>
      <c r="AK601" s="315">
        <f t="shared" si="187"/>
        <v>0</v>
      </c>
      <c r="AL601" s="315">
        <f t="shared" si="187"/>
        <v>0</v>
      </c>
      <c r="AM601" s="315">
        <f t="shared" si="187"/>
        <v>0</v>
      </c>
      <c r="AN601" s="315">
        <f t="shared" si="187"/>
        <v>0</v>
      </c>
      <c r="AO601" s="315">
        <f t="shared" si="187"/>
        <v>0</v>
      </c>
      <c r="AP601" s="315">
        <f t="shared" si="187"/>
        <v>0</v>
      </c>
      <c r="AQ601" s="315">
        <f t="shared" si="187"/>
        <v>0</v>
      </c>
      <c r="AR601" s="315">
        <f t="shared" si="187"/>
        <v>0</v>
      </c>
      <c r="AS601" s="315">
        <f t="shared" si="187"/>
        <v>0</v>
      </c>
      <c r="AT601" s="315">
        <f t="shared" si="187"/>
        <v>0</v>
      </c>
      <c r="AU601" s="315">
        <f t="shared" si="187"/>
        <v>0</v>
      </c>
      <c r="AV601" s="315">
        <f t="shared" si="192"/>
        <v>0</v>
      </c>
      <c r="AW601" s="315">
        <f t="shared" si="191"/>
        <v>0</v>
      </c>
      <c r="AX601" s="315">
        <f t="shared" si="191"/>
        <v>0</v>
      </c>
      <c r="AY601" s="315">
        <f t="shared" si="191"/>
        <v>0</v>
      </c>
      <c r="AZ601" s="315">
        <f t="shared" si="191"/>
        <v>0</v>
      </c>
      <c r="BA601" s="315">
        <f t="shared" si="191"/>
        <v>0</v>
      </c>
      <c r="BB601" s="315">
        <f t="shared" si="191"/>
        <v>0</v>
      </c>
      <c r="BC601" s="316">
        <f t="shared" si="191"/>
        <v>0</v>
      </c>
      <c r="BE601" s="39" t="str">
        <f t="shared" si="188"/>
        <v/>
      </c>
      <c r="BF601" s="39" t="str">
        <f t="shared" si="189"/>
        <v/>
      </c>
      <c r="BG601" s="39" t="str">
        <f t="shared" si="190"/>
        <v/>
      </c>
      <c r="BH601" s="315"/>
      <c r="BI601" s="315"/>
      <c r="BJ601" s="315"/>
      <c r="BK601" s="315"/>
      <c r="BL601" s="315"/>
      <c r="BM601" s="315"/>
      <c r="BN601" s="315"/>
      <c r="BO601" s="315"/>
      <c r="BP601" s="315"/>
      <c r="BQ601" s="315"/>
      <c r="BR601" s="315"/>
      <c r="BS601" s="315"/>
      <c r="BT601" s="315"/>
      <c r="BU601" s="315"/>
      <c r="BV601" s="315"/>
      <c r="BW601" s="315"/>
      <c r="BX601" s="315"/>
      <c r="BY601" s="315"/>
      <c r="BZ601" s="315"/>
      <c r="CA601" s="315"/>
      <c r="CB601" s="315"/>
      <c r="CC601" s="315"/>
      <c r="CD601" s="7"/>
    </row>
    <row r="602" spans="1:82" x14ac:dyDescent="0.25">
      <c r="A602" s="14"/>
      <c r="B602" s="460"/>
      <c r="C602" s="461"/>
      <c r="D602" s="461"/>
      <c r="E602" s="462"/>
      <c r="F602" s="463"/>
      <c r="G602" s="14"/>
      <c r="H602" s="106" t="str">
        <f t="shared" si="181"/>
        <v/>
      </c>
      <c r="I602" s="14"/>
      <c r="J602" s="39" t="str">
        <f t="shared" si="182"/>
        <v/>
      </c>
      <c r="K602" s="14"/>
      <c r="M602" s="106" t="str">
        <f t="shared" si="183"/>
        <v/>
      </c>
      <c r="O602" s="127" t="str">
        <f t="shared" si="184"/>
        <v/>
      </c>
      <c r="AC602" s="305" t="str">
        <f t="shared" si="185"/>
        <v/>
      </c>
      <c r="AD602" s="307" t="str">
        <f t="shared" si="186"/>
        <v/>
      </c>
      <c r="AF602" s="314">
        <f t="shared" si="187"/>
        <v>0</v>
      </c>
      <c r="AG602" s="315">
        <f t="shared" si="187"/>
        <v>0</v>
      </c>
      <c r="AH602" s="315">
        <f t="shared" si="187"/>
        <v>0</v>
      </c>
      <c r="AI602" s="315">
        <f t="shared" si="187"/>
        <v>0</v>
      </c>
      <c r="AJ602" s="315">
        <f t="shared" si="187"/>
        <v>0</v>
      </c>
      <c r="AK602" s="315">
        <f t="shared" si="187"/>
        <v>0</v>
      </c>
      <c r="AL602" s="315">
        <f t="shared" si="187"/>
        <v>0</v>
      </c>
      <c r="AM602" s="315">
        <f t="shared" si="187"/>
        <v>0</v>
      </c>
      <c r="AN602" s="315">
        <f t="shared" si="187"/>
        <v>0</v>
      </c>
      <c r="AO602" s="315">
        <f t="shared" si="187"/>
        <v>0</v>
      </c>
      <c r="AP602" s="315">
        <f t="shared" si="187"/>
        <v>0</v>
      </c>
      <c r="AQ602" s="315">
        <f t="shared" si="187"/>
        <v>0</v>
      </c>
      <c r="AR602" s="315">
        <f t="shared" si="187"/>
        <v>0</v>
      </c>
      <c r="AS602" s="315">
        <f t="shared" si="187"/>
        <v>0</v>
      </c>
      <c r="AT602" s="315">
        <f t="shared" si="187"/>
        <v>0</v>
      </c>
      <c r="AU602" s="315">
        <f t="shared" si="187"/>
        <v>0</v>
      </c>
      <c r="AV602" s="315">
        <f t="shared" si="192"/>
        <v>0</v>
      </c>
      <c r="AW602" s="315">
        <f t="shared" si="191"/>
        <v>0</v>
      </c>
      <c r="AX602" s="315">
        <f t="shared" si="191"/>
        <v>0</v>
      </c>
      <c r="AY602" s="315">
        <f t="shared" si="191"/>
        <v>0</v>
      </c>
      <c r="AZ602" s="315">
        <f t="shared" si="191"/>
        <v>0</v>
      </c>
      <c r="BA602" s="315">
        <f t="shared" si="191"/>
        <v>0</v>
      </c>
      <c r="BB602" s="315">
        <f t="shared" si="191"/>
        <v>0</v>
      </c>
      <c r="BC602" s="316">
        <f t="shared" si="191"/>
        <v>0</v>
      </c>
      <c r="BE602" s="39" t="str">
        <f t="shared" si="188"/>
        <v/>
      </c>
      <c r="BF602" s="39" t="str">
        <f t="shared" si="189"/>
        <v/>
      </c>
      <c r="BG602" s="39" t="str">
        <f t="shared" si="190"/>
        <v/>
      </c>
      <c r="BH602" s="315"/>
      <c r="BI602" s="315"/>
      <c r="BJ602" s="315"/>
      <c r="BK602" s="315"/>
      <c r="BL602" s="315"/>
      <c r="BM602" s="315"/>
      <c r="BN602" s="315"/>
      <c r="BO602" s="315"/>
      <c r="BP602" s="315"/>
      <c r="BQ602" s="315"/>
      <c r="BR602" s="315"/>
      <c r="BS602" s="315"/>
      <c r="BT602" s="315"/>
      <c r="BU602" s="315"/>
      <c r="BV602" s="315"/>
      <c r="BW602" s="315"/>
      <c r="BX602" s="315"/>
      <c r="BY602" s="315"/>
      <c r="BZ602" s="315"/>
      <c r="CA602" s="315"/>
      <c r="CB602" s="315"/>
      <c r="CC602" s="315"/>
      <c r="CD602" s="7"/>
    </row>
    <row r="603" spans="1:82" x14ac:dyDescent="0.25">
      <c r="A603" s="14"/>
      <c r="B603" s="460"/>
      <c r="C603" s="461"/>
      <c r="D603" s="461"/>
      <c r="E603" s="462"/>
      <c r="F603" s="463"/>
      <c r="G603" s="14"/>
      <c r="H603" s="106" t="str">
        <f t="shared" si="181"/>
        <v/>
      </c>
      <c r="I603" s="14"/>
      <c r="J603" s="39" t="str">
        <f t="shared" si="182"/>
        <v/>
      </c>
      <c r="K603" s="14"/>
      <c r="M603" s="106" t="str">
        <f t="shared" si="183"/>
        <v/>
      </c>
      <c r="O603" s="127" t="str">
        <f t="shared" si="184"/>
        <v/>
      </c>
      <c r="AC603" s="305" t="str">
        <f t="shared" si="185"/>
        <v/>
      </c>
      <c r="AD603" s="307" t="str">
        <f t="shared" si="186"/>
        <v/>
      </c>
      <c r="AF603" s="314">
        <f t="shared" si="187"/>
        <v>0</v>
      </c>
      <c r="AG603" s="315">
        <f t="shared" si="187"/>
        <v>0</v>
      </c>
      <c r="AH603" s="315">
        <f t="shared" si="187"/>
        <v>0</v>
      </c>
      <c r="AI603" s="315">
        <f t="shared" si="187"/>
        <v>0</v>
      </c>
      <c r="AJ603" s="315">
        <f t="shared" si="187"/>
        <v>0</v>
      </c>
      <c r="AK603" s="315">
        <f t="shared" si="187"/>
        <v>0</v>
      </c>
      <c r="AL603" s="315">
        <f t="shared" si="187"/>
        <v>0</v>
      </c>
      <c r="AM603" s="315">
        <f t="shared" si="187"/>
        <v>0</v>
      </c>
      <c r="AN603" s="315">
        <f t="shared" si="187"/>
        <v>0</v>
      </c>
      <c r="AO603" s="315">
        <f t="shared" si="187"/>
        <v>0</v>
      </c>
      <c r="AP603" s="315">
        <f t="shared" si="187"/>
        <v>0</v>
      </c>
      <c r="AQ603" s="315">
        <f t="shared" si="187"/>
        <v>0</v>
      </c>
      <c r="AR603" s="315">
        <f t="shared" si="187"/>
        <v>0</v>
      </c>
      <c r="AS603" s="315">
        <f t="shared" si="187"/>
        <v>0</v>
      </c>
      <c r="AT603" s="315">
        <f t="shared" si="187"/>
        <v>0</v>
      </c>
      <c r="AU603" s="315">
        <f t="shared" si="187"/>
        <v>0</v>
      </c>
      <c r="AV603" s="315">
        <f t="shared" si="192"/>
        <v>0</v>
      </c>
      <c r="AW603" s="315">
        <f t="shared" si="191"/>
        <v>0</v>
      </c>
      <c r="AX603" s="315">
        <f t="shared" si="191"/>
        <v>0</v>
      </c>
      <c r="AY603" s="315">
        <f t="shared" si="191"/>
        <v>0</v>
      </c>
      <c r="AZ603" s="315">
        <f t="shared" si="191"/>
        <v>0</v>
      </c>
      <c r="BA603" s="315">
        <f t="shared" si="191"/>
        <v>0</v>
      </c>
      <c r="BB603" s="315">
        <f t="shared" si="191"/>
        <v>0</v>
      </c>
      <c r="BC603" s="316">
        <f t="shared" si="191"/>
        <v>0</v>
      </c>
      <c r="BE603" s="39" t="str">
        <f t="shared" si="188"/>
        <v/>
      </c>
      <c r="BF603" s="39" t="str">
        <f t="shared" si="189"/>
        <v/>
      </c>
      <c r="BG603" s="39" t="str">
        <f t="shared" si="190"/>
        <v/>
      </c>
      <c r="BH603" s="315"/>
      <c r="BI603" s="315"/>
      <c r="BJ603" s="315"/>
      <c r="BK603" s="315"/>
      <c r="BL603" s="315"/>
      <c r="BM603" s="315"/>
      <c r="BN603" s="315"/>
      <c r="BO603" s="315"/>
      <c r="BP603" s="315"/>
      <c r="BQ603" s="315"/>
      <c r="BR603" s="315"/>
      <c r="BS603" s="315"/>
      <c r="BT603" s="315"/>
      <c r="BU603" s="315"/>
      <c r="BV603" s="315"/>
      <c r="BW603" s="315"/>
      <c r="BX603" s="315"/>
      <c r="BY603" s="315"/>
      <c r="BZ603" s="315"/>
      <c r="CA603" s="315"/>
      <c r="CB603" s="315"/>
      <c r="CC603" s="315"/>
      <c r="CD603" s="7"/>
    </row>
    <row r="604" spans="1:82" x14ac:dyDescent="0.25">
      <c r="A604" s="14"/>
      <c r="B604" s="460"/>
      <c r="C604" s="461"/>
      <c r="D604" s="461"/>
      <c r="E604" s="462"/>
      <c r="F604" s="463"/>
      <c r="G604" s="14"/>
      <c r="H604" s="106" t="str">
        <f t="shared" si="181"/>
        <v/>
      </c>
      <c r="I604" s="14"/>
      <c r="J604" s="39" t="str">
        <f t="shared" si="182"/>
        <v/>
      </c>
      <c r="K604" s="14"/>
      <c r="M604" s="106" t="str">
        <f t="shared" si="183"/>
        <v/>
      </c>
      <c r="O604" s="127" t="str">
        <f t="shared" si="184"/>
        <v/>
      </c>
      <c r="AC604" s="305" t="str">
        <f t="shared" si="185"/>
        <v/>
      </c>
      <c r="AD604" s="307" t="str">
        <f t="shared" si="186"/>
        <v/>
      </c>
      <c r="AF604" s="314">
        <f t="shared" si="187"/>
        <v>0</v>
      </c>
      <c r="AG604" s="315">
        <f t="shared" si="187"/>
        <v>0</v>
      </c>
      <c r="AH604" s="315">
        <f t="shared" si="187"/>
        <v>0</v>
      </c>
      <c r="AI604" s="315">
        <f t="shared" si="187"/>
        <v>0</v>
      </c>
      <c r="AJ604" s="315">
        <f t="shared" si="187"/>
        <v>0</v>
      </c>
      <c r="AK604" s="315">
        <f t="shared" si="187"/>
        <v>0</v>
      </c>
      <c r="AL604" s="315">
        <f t="shared" si="187"/>
        <v>0</v>
      </c>
      <c r="AM604" s="315">
        <f t="shared" si="187"/>
        <v>0</v>
      </c>
      <c r="AN604" s="315">
        <f t="shared" si="187"/>
        <v>0</v>
      </c>
      <c r="AO604" s="315">
        <f t="shared" si="187"/>
        <v>0</v>
      </c>
      <c r="AP604" s="315">
        <f t="shared" si="187"/>
        <v>0</v>
      </c>
      <c r="AQ604" s="315">
        <f t="shared" si="187"/>
        <v>0</v>
      </c>
      <c r="AR604" s="315">
        <f t="shared" ref="AR604:BC619" si="193">IF(AND(AR$9&gt;=$AC604, AR$10&lt;=$AD604), IF($F604=$M$3, $AD$5, IF($J604="", $AD$4, $J604)), 0)</f>
        <v>0</v>
      </c>
      <c r="AS604" s="315">
        <f t="shared" si="193"/>
        <v>0</v>
      </c>
      <c r="AT604" s="315">
        <f t="shared" si="193"/>
        <v>0</v>
      </c>
      <c r="AU604" s="315">
        <f t="shared" si="193"/>
        <v>0</v>
      </c>
      <c r="AV604" s="315">
        <f t="shared" si="192"/>
        <v>0</v>
      </c>
      <c r="AW604" s="315">
        <f t="shared" si="191"/>
        <v>0</v>
      </c>
      <c r="AX604" s="315">
        <f t="shared" si="191"/>
        <v>0</v>
      </c>
      <c r="AY604" s="315">
        <f t="shared" si="191"/>
        <v>0</v>
      </c>
      <c r="AZ604" s="315">
        <f t="shared" si="191"/>
        <v>0</v>
      </c>
      <c r="BA604" s="315">
        <f t="shared" si="191"/>
        <v>0</v>
      </c>
      <c r="BB604" s="315">
        <f t="shared" si="191"/>
        <v>0</v>
      </c>
      <c r="BC604" s="316">
        <f t="shared" si="191"/>
        <v>0</v>
      </c>
      <c r="BE604" s="39" t="str">
        <f t="shared" si="188"/>
        <v/>
      </c>
      <c r="BF604" s="39" t="str">
        <f t="shared" si="189"/>
        <v/>
      </c>
      <c r="BG604" s="39" t="str">
        <f t="shared" si="190"/>
        <v/>
      </c>
      <c r="BH604" s="315"/>
      <c r="BI604" s="315"/>
      <c r="BJ604" s="315"/>
      <c r="BK604" s="315"/>
      <c r="BL604" s="315"/>
      <c r="BM604" s="315"/>
      <c r="BN604" s="315"/>
      <c r="BO604" s="315"/>
      <c r="BP604" s="315"/>
      <c r="BQ604" s="315"/>
      <c r="BR604" s="315"/>
      <c r="BS604" s="315"/>
      <c r="BT604" s="315"/>
      <c r="BU604" s="315"/>
      <c r="BV604" s="315"/>
      <c r="BW604" s="315"/>
      <c r="BX604" s="315"/>
      <c r="BY604" s="315"/>
      <c r="BZ604" s="315"/>
      <c r="CA604" s="315"/>
      <c r="CB604" s="315"/>
      <c r="CC604" s="315"/>
      <c r="CD604" s="7"/>
    </row>
    <row r="605" spans="1:82" x14ac:dyDescent="0.25">
      <c r="A605" s="14"/>
      <c r="B605" s="460"/>
      <c r="C605" s="461"/>
      <c r="D605" s="461"/>
      <c r="E605" s="462"/>
      <c r="F605" s="463"/>
      <c r="G605" s="14"/>
      <c r="H605" s="106" t="str">
        <f t="shared" si="181"/>
        <v/>
      </c>
      <c r="I605" s="14"/>
      <c r="J605" s="39" t="str">
        <f t="shared" si="182"/>
        <v/>
      </c>
      <c r="K605" s="14"/>
      <c r="M605" s="106" t="str">
        <f t="shared" si="183"/>
        <v/>
      </c>
      <c r="O605" s="127" t="str">
        <f t="shared" si="184"/>
        <v/>
      </c>
      <c r="AC605" s="305" t="str">
        <f t="shared" si="185"/>
        <v/>
      </c>
      <c r="AD605" s="307" t="str">
        <f t="shared" si="186"/>
        <v/>
      </c>
      <c r="AF605" s="314">
        <f t="shared" si="187"/>
        <v>0</v>
      </c>
      <c r="AG605" s="315">
        <f t="shared" ref="AG605:AV620" si="194">IF(AND(AG$9&gt;=$AC605, AG$10&lt;=$AD605), IF($F605=$M$3, $AD$5, IF($J605="", $AD$4, $J605)), 0)</f>
        <v>0</v>
      </c>
      <c r="AH605" s="315">
        <f t="shared" si="194"/>
        <v>0</v>
      </c>
      <c r="AI605" s="315">
        <f t="shared" si="194"/>
        <v>0</v>
      </c>
      <c r="AJ605" s="315">
        <f t="shared" si="194"/>
        <v>0</v>
      </c>
      <c r="AK605" s="315">
        <f t="shared" si="194"/>
        <v>0</v>
      </c>
      <c r="AL605" s="315">
        <f t="shared" si="194"/>
        <v>0</v>
      </c>
      <c r="AM605" s="315">
        <f t="shared" si="194"/>
        <v>0</v>
      </c>
      <c r="AN605" s="315">
        <f t="shared" si="194"/>
        <v>0</v>
      </c>
      <c r="AO605" s="315">
        <f t="shared" si="194"/>
        <v>0</v>
      </c>
      <c r="AP605" s="315">
        <f t="shared" si="194"/>
        <v>0</v>
      </c>
      <c r="AQ605" s="315">
        <f t="shared" si="194"/>
        <v>0</v>
      </c>
      <c r="AR605" s="315">
        <f t="shared" si="193"/>
        <v>0</v>
      </c>
      <c r="AS605" s="315">
        <f t="shared" si="193"/>
        <v>0</v>
      </c>
      <c r="AT605" s="315">
        <f t="shared" si="193"/>
        <v>0</v>
      </c>
      <c r="AU605" s="315">
        <f t="shared" si="193"/>
        <v>0</v>
      </c>
      <c r="AV605" s="315">
        <f t="shared" si="192"/>
        <v>0</v>
      </c>
      <c r="AW605" s="315">
        <f t="shared" si="191"/>
        <v>0</v>
      </c>
      <c r="AX605" s="315">
        <f t="shared" si="191"/>
        <v>0</v>
      </c>
      <c r="AY605" s="315">
        <f t="shared" si="191"/>
        <v>0</v>
      </c>
      <c r="AZ605" s="315">
        <f t="shared" si="191"/>
        <v>0</v>
      </c>
      <c r="BA605" s="315">
        <f t="shared" si="191"/>
        <v>0</v>
      </c>
      <c r="BB605" s="315">
        <f t="shared" si="191"/>
        <v>0</v>
      </c>
      <c r="BC605" s="316">
        <f t="shared" si="191"/>
        <v>0</v>
      </c>
      <c r="BE605" s="39" t="str">
        <f t="shared" si="188"/>
        <v/>
      </c>
      <c r="BF605" s="39" t="str">
        <f t="shared" si="189"/>
        <v/>
      </c>
      <c r="BG605" s="39" t="str">
        <f t="shared" si="190"/>
        <v/>
      </c>
      <c r="BH605" s="315"/>
      <c r="BI605" s="315"/>
      <c r="BJ605" s="315"/>
      <c r="BK605" s="315"/>
      <c r="BL605" s="315"/>
      <c r="BM605" s="315"/>
      <c r="BN605" s="315"/>
      <c r="BO605" s="315"/>
      <c r="BP605" s="315"/>
      <c r="BQ605" s="315"/>
      <c r="BR605" s="315"/>
      <c r="BS605" s="315"/>
      <c r="BT605" s="315"/>
      <c r="BU605" s="315"/>
      <c r="BV605" s="315"/>
      <c r="BW605" s="315"/>
      <c r="BX605" s="315"/>
      <c r="BY605" s="315"/>
      <c r="BZ605" s="315"/>
      <c r="CA605" s="315"/>
      <c r="CB605" s="315"/>
      <c r="CC605" s="315"/>
      <c r="CD605" s="7"/>
    </row>
    <row r="606" spans="1:82" x14ac:dyDescent="0.25">
      <c r="A606" s="14"/>
      <c r="B606" s="460"/>
      <c r="C606" s="461"/>
      <c r="D606" s="461"/>
      <c r="E606" s="462"/>
      <c r="F606" s="463"/>
      <c r="G606" s="14"/>
      <c r="H606" s="106" t="str">
        <f t="shared" si="181"/>
        <v/>
      </c>
      <c r="I606" s="14"/>
      <c r="J606" s="39" t="str">
        <f t="shared" si="182"/>
        <v/>
      </c>
      <c r="K606" s="14"/>
      <c r="M606" s="106" t="str">
        <f t="shared" si="183"/>
        <v/>
      </c>
      <c r="O606" s="127" t="str">
        <f t="shared" si="184"/>
        <v/>
      </c>
      <c r="AC606" s="305" t="str">
        <f t="shared" si="185"/>
        <v/>
      </c>
      <c r="AD606" s="307" t="str">
        <f t="shared" si="186"/>
        <v/>
      </c>
      <c r="AF606" s="314">
        <f t="shared" si="187"/>
        <v>0</v>
      </c>
      <c r="AG606" s="315">
        <f t="shared" si="194"/>
        <v>0</v>
      </c>
      <c r="AH606" s="315">
        <f t="shared" si="194"/>
        <v>0</v>
      </c>
      <c r="AI606" s="315">
        <f t="shared" si="194"/>
        <v>0</v>
      </c>
      <c r="AJ606" s="315">
        <f t="shared" si="194"/>
        <v>0</v>
      </c>
      <c r="AK606" s="315">
        <f t="shared" si="194"/>
        <v>0</v>
      </c>
      <c r="AL606" s="315">
        <f t="shared" si="194"/>
        <v>0</v>
      </c>
      <c r="AM606" s="315">
        <f t="shared" si="194"/>
        <v>0</v>
      </c>
      <c r="AN606" s="315">
        <f t="shared" si="194"/>
        <v>0</v>
      </c>
      <c r="AO606" s="315">
        <f t="shared" si="194"/>
        <v>0</v>
      </c>
      <c r="AP606" s="315">
        <f t="shared" si="194"/>
        <v>0</v>
      </c>
      <c r="AQ606" s="315">
        <f t="shared" si="194"/>
        <v>0</v>
      </c>
      <c r="AR606" s="315">
        <f t="shared" si="193"/>
        <v>0</v>
      </c>
      <c r="AS606" s="315">
        <f t="shared" si="193"/>
        <v>0</v>
      </c>
      <c r="AT606" s="315">
        <f t="shared" si="193"/>
        <v>0</v>
      </c>
      <c r="AU606" s="315">
        <f t="shared" si="193"/>
        <v>0</v>
      </c>
      <c r="AV606" s="315">
        <f t="shared" si="192"/>
        <v>0</v>
      </c>
      <c r="AW606" s="315">
        <f t="shared" si="191"/>
        <v>0</v>
      </c>
      <c r="AX606" s="315">
        <f t="shared" si="191"/>
        <v>0</v>
      </c>
      <c r="AY606" s="315">
        <f t="shared" si="191"/>
        <v>0</v>
      </c>
      <c r="AZ606" s="315">
        <f t="shared" si="191"/>
        <v>0</v>
      </c>
      <c r="BA606" s="315">
        <f t="shared" si="191"/>
        <v>0</v>
      </c>
      <c r="BB606" s="315">
        <f t="shared" si="191"/>
        <v>0</v>
      </c>
      <c r="BC606" s="316">
        <f t="shared" si="191"/>
        <v>0</v>
      </c>
      <c r="BE606" s="39" t="str">
        <f t="shared" si="188"/>
        <v/>
      </c>
      <c r="BF606" s="39" t="str">
        <f t="shared" si="189"/>
        <v/>
      </c>
      <c r="BG606" s="39" t="str">
        <f t="shared" si="190"/>
        <v/>
      </c>
      <c r="BH606" s="315"/>
      <c r="BI606" s="315"/>
      <c r="BJ606" s="315"/>
      <c r="BK606" s="315"/>
      <c r="BL606" s="315"/>
      <c r="BM606" s="315"/>
      <c r="BN606" s="315"/>
      <c r="BO606" s="315"/>
      <c r="BP606" s="315"/>
      <c r="BQ606" s="315"/>
      <c r="BR606" s="315"/>
      <c r="BS606" s="315"/>
      <c r="BT606" s="315"/>
      <c r="BU606" s="315"/>
      <c r="BV606" s="315"/>
      <c r="BW606" s="315"/>
      <c r="BX606" s="315"/>
      <c r="BY606" s="315"/>
      <c r="BZ606" s="315"/>
      <c r="CA606" s="315"/>
      <c r="CB606" s="315"/>
      <c r="CC606" s="315"/>
      <c r="CD606" s="7"/>
    </row>
    <row r="607" spans="1:82" x14ac:dyDescent="0.25">
      <c r="A607" s="14"/>
      <c r="B607" s="460"/>
      <c r="C607" s="461"/>
      <c r="D607" s="461"/>
      <c r="E607" s="462"/>
      <c r="F607" s="463"/>
      <c r="G607" s="14"/>
      <c r="H607" s="106" t="str">
        <f t="shared" si="181"/>
        <v/>
      </c>
      <c r="I607" s="14"/>
      <c r="J607" s="39" t="str">
        <f t="shared" si="182"/>
        <v/>
      </c>
      <c r="K607" s="14"/>
      <c r="M607" s="106" t="str">
        <f t="shared" si="183"/>
        <v/>
      </c>
      <c r="O607" s="127" t="str">
        <f t="shared" si="184"/>
        <v/>
      </c>
      <c r="AC607" s="305" t="str">
        <f t="shared" si="185"/>
        <v/>
      </c>
      <c r="AD607" s="307" t="str">
        <f t="shared" si="186"/>
        <v/>
      </c>
      <c r="AF607" s="314">
        <f t="shared" si="187"/>
        <v>0</v>
      </c>
      <c r="AG607" s="315">
        <f t="shared" si="194"/>
        <v>0</v>
      </c>
      <c r="AH607" s="315">
        <f t="shared" si="194"/>
        <v>0</v>
      </c>
      <c r="AI607" s="315">
        <f t="shared" si="194"/>
        <v>0</v>
      </c>
      <c r="AJ607" s="315">
        <f t="shared" si="194"/>
        <v>0</v>
      </c>
      <c r="AK607" s="315">
        <f t="shared" si="194"/>
        <v>0</v>
      </c>
      <c r="AL607" s="315">
        <f t="shared" si="194"/>
        <v>0</v>
      </c>
      <c r="AM607" s="315">
        <f t="shared" si="194"/>
        <v>0</v>
      </c>
      <c r="AN607" s="315">
        <f t="shared" si="194"/>
        <v>0</v>
      </c>
      <c r="AO607" s="315">
        <f t="shared" si="194"/>
        <v>0</v>
      </c>
      <c r="AP607" s="315">
        <f t="shared" si="194"/>
        <v>0</v>
      </c>
      <c r="AQ607" s="315">
        <f t="shared" si="194"/>
        <v>0</v>
      </c>
      <c r="AR607" s="315">
        <f t="shared" si="193"/>
        <v>0</v>
      </c>
      <c r="AS607" s="315">
        <f t="shared" si="193"/>
        <v>0</v>
      </c>
      <c r="AT607" s="315">
        <f t="shared" si="193"/>
        <v>0</v>
      </c>
      <c r="AU607" s="315">
        <f t="shared" si="193"/>
        <v>0</v>
      </c>
      <c r="AV607" s="315">
        <f t="shared" si="192"/>
        <v>0</v>
      </c>
      <c r="AW607" s="315">
        <f t="shared" si="192"/>
        <v>0</v>
      </c>
      <c r="AX607" s="315">
        <f t="shared" si="192"/>
        <v>0</v>
      </c>
      <c r="AY607" s="315">
        <f t="shared" si="192"/>
        <v>0</v>
      </c>
      <c r="AZ607" s="315">
        <f t="shared" si="192"/>
        <v>0</v>
      </c>
      <c r="BA607" s="315">
        <f t="shared" si="192"/>
        <v>0</v>
      </c>
      <c r="BB607" s="315">
        <f t="shared" si="192"/>
        <v>0</v>
      </c>
      <c r="BC607" s="316">
        <f t="shared" si="192"/>
        <v>0</v>
      </c>
      <c r="BE607" s="39" t="str">
        <f t="shared" si="188"/>
        <v/>
      </c>
      <c r="BF607" s="39" t="str">
        <f t="shared" si="189"/>
        <v/>
      </c>
      <c r="BG607" s="39" t="str">
        <f t="shared" si="190"/>
        <v/>
      </c>
      <c r="BH607" s="315"/>
      <c r="BI607" s="315"/>
      <c r="BJ607" s="315"/>
      <c r="BK607" s="315"/>
      <c r="BL607" s="315"/>
      <c r="BM607" s="315"/>
      <c r="BN607" s="315"/>
      <c r="BO607" s="315"/>
      <c r="BP607" s="315"/>
      <c r="BQ607" s="315"/>
      <c r="BR607" s="315"/>
      <c r="BS607" s="315"/>
      <c r="BT607" s="315"/>
      <c r="BU607" s="315"/>
      <c r="BV607" s="315"/>
      <c r="BW607" s="315"/>
      <c r="BX607" s="315"/>
      <c r="BY607" s="315"/>
      <c r="BZ607" s="315"/>
      <c r="CA607" s="315"/>
      <c r="CB607" s="315"/>
      <c r="CC607" s="315"/>
      <c r="CD607" s="7"/>
    </row>
    <row r="608" spans="1:82" x14ac:dyDescent="0.25">
      <c r="A608" s="14"/>
      <c r="B608" s="460"/>
      <c r="C608" s="461"/>
      <c r="D608" s="461"/>
      <c r="E608" s="462"/>
      <c r="F608" s="463"/>
      <c r="G608" s="14"/>
      <c r="H608" s="106" t="str">
        <f t="shared" si="181"/>
        <v/>
      </c>
      <c r="I608" s="14"/>
      <c r="J608" s="39" t="str">
        <f t="shared" si="182"/>
        <v/>
      </c>
      <c r="K608" s="14"/>
      <c r="M608" s="106" t="str">
        <f t="shared" si="183"/>
        <v/>
      </c>
      <c r="O608" s="127" t="str">
        <f t="shared" si="184"/>
        <v/>
      </c>
      <c r="AC608" s="305" t="str">
        <f t="shared" si="185"/>
        <v/>
      </c>
      <c r="AD608" s="307" t="str">
        <f t="shared" si="186"/>
        <v/>
      </c>
      <c r="AF608" s="314">
        <f t="shared" si="187"/>
        <v>0</v>
      </c>
      <c r="AG608" s="315">
        <f t="shared" si="194"/>
        <v>0</v>
      </c>
      <c r="AH608" s="315">
        <f t="shared" si="194"/>
        <v>0</v>
      </c>
      <c r="AI608" s="315">
        <f t="shared" si="194"/>
        <v>0</v>
      </c>
      <c r="AJ608" s="315">
        <f t="shared" si="194"/>
        <v>0</v>
      </c>
      <c r="AK608" s="315">
        <f t="shared" si="194"/>
        <v>0</v>
      </c>
      <c r="AL608" s="315">
        <f t="shared" si="194"/>
        <v>0</v>
      </c>
      <c r="AM608" s="315">
        <f t="shared" si="194"/>
        <v>0</v>
      </c>
      <c r="AN608" s="315">
        <f t="shared" si="194"/>
        <v>0</v>
      </c>
      <c r="AO608" s="315">
        <f t="shared" si="194"/>
        <v>0</v>
      </c>
      <c r="AP608" s="315">
        <f t="shared" si="194"/>
        <v>0</v>
      </c>
      <c r="AQ608" s="315">
        <f t="shared" si="194"/>
        <v>0</v>
      </c>
      <c r="AR608" s="315">
        <f t="shared" si="193"/>
        <v>0</v>
      </c>
      <c r="AS608" s="315">
        <f t="shared" si="193"/>
        <v>0</v>
      </c>
      <c r="AT608" s="315">
        <f t="shared" si="193"/>
        <v>0</v>
      </c>
      <c r="AU608" s="315">
        <f t="shared" si="193"/>
        <v>0</v>
      </c>
      <c r="AV608" s="315">
        <f t="shared" si="193"/>
        <v>0</v>
      </c>
      <c r="AW608" s="315">
        <f t="shared" si="193"/>
        <v>0</v>
      </c>
      <c r="AX608" s="315">
        <f t="shared" si="193"/>
        <v>0</v>
      </c>
      <c r="AY608" s="315">
        <f t="shared" si="193"/>
        <v>0</v>
      </c>
      <c r="AZ608" s="315">
        <f t="shared" si="193"/>
        <v>0</v>
      </c>
      <c r="BA608" s="315">
        <f t="shared" si="193"/>
        <v>0</v>
      </c>
      <c r="BB608" s="315">
        <f t="shared" si="193"/>
        <v>0</v>
      </c>
      <c r="BC608" s="316">
        <f t="shared" si="193"/>
        <v>0</v>
      </c>
      <c r="BE608" s="39" t="str">
        <f t="shared" si="188"/>
        <v/>
      </c>
      <c r="BF608" s="39" t="str">
        <f t="shared" si="189"/>
        <v/>
      </c>
      <c r="BG608" s="39" t="str">
        <f t="shared" si="190"/>
        <v/>
      </c>
      <c r="BH608" s="315"/>
      <c r="BI608" s="315"/>
      <c r="BJ608" s="315"/>
      <c r="BK608" s="315"/>
      <c r="BL608" s="315"/>
      <c r="BM608" s="315"/>
      <c r="BN608" s="315"/>
      <c r="BO608" s="315"/>
      <c r="BP608" s="315"/>
      <c r="BQ608" s="315"/>
      <c r="BR608" s="315"/>
      <c r="BS608" s="315"/>
      <c r="BT608" s="315"/>
      <c r="BU608" s="315"/>
      <c r="BV608" s="315"/>
      <c r="BW608" s="315"/>
      <c r="BX608" s="315"/>
      <c r="BY608" s="315"/>
      <c r="BZ608" s="315"/>
      <c r="CA608" s="315"/>
      <c r="CB608" s="315"/>
      <c r="CC608" s="315"/>
      <c r="CD608" s="7"/>
    </row>
    <row r="609" spans="1:82" x14ac:dyDescent="0.25">
      <c r="A609" s="14"/>
      <c r="B609" s="460"/>
      <c r="C609" s="461"/>
      <c r="D609" s="461"/>
      <c r="E609" s="462"/>
      <c r="F609" s="463"/>
      <c r="G609" s="14"/>
      <c r="H609" s="106" t="str">
        <f t="shared" si="181"/>
        <v/>
      </c>
      <c r="I609" s="14"/>
      <c r="J609" s="39" t="str">
        <f t="shared" si="182"/>
        <v/>
      </c>
      <c r="K609" s="14"/>
      <c r="M609" s="106" t="str">
        <f t="shared" si="183"/>
        <v/>
      </c>
      <c r="O609" s="127" t="str">
        <f t="shared" si="184"/>
        <v/>
      </c>
      <c r="AC609" s="305" t="str">
        <f t="shared" si="185"/>
        <v/>
      </c>
      <c r="AD609" s="307" t="str">
        <f t="shared" si="186"/>
        <v/>
      </c>
      <c r="AF609" s="314">
        <f t="shared" si="187"/>
        <v>0</v>
      </c>
      <c r="AG609" s="315">
        <f t="shared" si="194"/>
        <v>0</v>
      </c>
      <c r="AH609" s="315">
        <f t="shared" si="194"/>
        <v>0</v>
      </c>
      <c r="AI609" s="315">
        <f t="shared" si="194"/>
        <v>0</v>
      </c>
      <c r="AJ609" s="315">
        <f t="shared" si="194"/>
        <v>0</v>
      </c>
      <c r="AK609" s="315">
        <f t="shared" si="194"/>
        <v>0</v>
      </c>
      <c r="AL609" s="315">
        <f t="shared" si="194"/>
        <v>0</v>
      </c>
      <c r="AM609" s="315">
        <f t="shared" si="194"/>
        <v>0</v>
      </c>
      <c r="AN609" s="315">
        <f t="shared" si="194"/>
        <v>0</v>
      </c>
      <c r="AO609" s="315">
        <f t="shared" si="194"/>
        <v>0</v>
      </c>
      <c r="AP609" s="315">
        <f t="shared" si="194"/>
        <v>0</v>
      </c>
      <c r="AQ609" s="315">
        <f t="shared" si="194"/>
        <v>0</v>
      </c>
      <c r="AR609" s="315">
        <f t="shared" si="193"/>
        <v>0</v>
      </c>
      <c r="AS609" s="315">
        <f t="shared" si="193"/>
        <v>0</v>
      </c>
      <c r="AT609" s="315">
        <f t="shared" si="193"/>
        <v>0</v>
      </c>
      <c r="AU609" s="315">
        <f t="shared" si="193"/>
        <v>0</v>
      </c>
      <c r="AV609" s="315">
        <f t="shared" si="193"/>
        <v>0</v>
      </c>
      <c r="AW609" s="315">
        <f t="shared" si="193"/>
        <v>0</v>
      </c>
      <c r="AX609" s="315">
        <f t="shared" si="193"/>
        <v>0</v>
      </c>
      <c r="AY609" s="315">
        <f t="shared" si="193"/>
        <v>0</v>
      </c>
      <c r="AZ609" s="315">
        <f t="shared" si="193"/>
        <v>0</v>
      </c>
      <c r="BA609" s="315">
        <f t="shared" si="193"/>
        <v>0</v>
      </c>
      <c r="BB609" s="315">
        <f t="shared" si="193"/>
        <v>0</v>
      </c>
      <c r="BC609" s="316">
        <f t="shared" si="193"/>
        <v>0</v>
      </c>
      <c r="BE609" s="39" t="str">
        <f t="shared" si="188"/>
        <v/>
      </c>
      <c r="BF609" s="39" t="str">
        <f t="shared" si="189"/>
        <v/>
      </c>
      <c r="BG609" s="39" t="str">
        <f t="shared" si="190"/>
        <v/>
      </c>
      <c r="BH609" s="315"/>
      <c r="BI609" s="315"/>
      <c r="BJ609" s="315"/>
      <c r="BK609" s="315"/>
      <c r="BL609" s="315"/>
      <c r="BM609" s="315"/>
      <c r="BN609" s="315"/>
      <c r="BO609" s="315"/>
      <c r="BP609" s="315"/>
      <c r="BQ609" s="315"/>
      <c r="BR609" s="315"/>
      <c r="BS609" s="315"/>
      <c r="BT609" s="315"/>
      <c r="BU609" s="315"/>
      <c r="BV609" s="315"/>
      <c r="BW609" s="315"/>
      <c r="BX609" s="315"/>
      <c r="BY609" s="315"/>
      <c r="BZ609" s="315"/>
      <c r="CA609" s="315"/>
      <c r="CB609" s="315"/>
      <c r="CC609" s="315"/>
      <c r="CD609" s="7"/>
    </row>
    <row r="610" spans="1:82" x14ac:dyDescent="0.25">
      <c r="A610" s="14"/>
      <c r="B610" s="460"/>
      <c r="C610" s="461"/>
      <c r="D610" s="461"/>
      <c r="E610" s="462"/>
      <c r="F610" s="463"/>
      <c r="G610" s="14"/>
      <c r="H610" s="106" t="str">
        <f t="shared" si="181"/>
        <v/>
      </c>
      <c r="I610" s="14"/>
      <c r="J610" s="39" t="str">
        <f t="shared" si="182"/>
        <v/>
      </c>
      <c r="K610" s="14"/>
      <c r="M610" s="106" t="str">
        <f t="shared" si="183"/>
        <v/>
      </c>
      <c r="O610" s="127" t="str">
        <f t="shared" si="184"/>
        <v/>
      </c>
      <c r="AC610" s="305" t="str">
        <f t="shared" si="185"/>
        <v/>
      </c>
      <c r="AD610" s="307" t="str">
        <f t="shared" si="186"/>
        <v/>
      </c>
      <c r="AF610" s="314">
        <f t="shared" si="187"/>
        <v>0</v>
      </c>
      <c r="AG610" s="315">
        <f t="shared" si="194"/>
        <v>0</v>
      </c>
      <c r="AH610" s="315">
        <f t="shared" si="194"/>
        <v>0</v>
      </c>
      <c r="AI610" s="315">
        <f t="shared" si="194"/>
        <v>0</v>
      </c>
      <c r="AJ610" s="315">
        <f t="shared" si="194"/>
        <v>0</v>
      </c>
      <c r="AK610" s="315">
        <f t="shared" si="194"/>
        <v>0</v>
      </c>
      <c r="AL610" s="315">
        <f t="shared" si="194"/>
        <v>0</v>
      </c>
      <c r="AM610" s="315">
        <f t="shared" si="194"/>
        <v>0</v>
      </c>
      <c r="AN610" s="315">
        <f t="shared" si="194"/>
        <v>0</v>
      </c>
      <c r="AO610" s="315">
        <f t="shared" si="194"/>
        <v>0</v>
      </c>
      <c r="AP610" s="315">
        <f t="shared" si="194"/>
        <v>0</v>
      </c>
      <c r="AQ610" s="315">
        <f t="shared" si="194"/>
        <v>0</v>
      </c>
      <c r="AR610" s="315">
        <f t="shared" si="193"/>
        <v>0</v>
      </c>
      <c r="AS610" s="315">
        <f t="shared" si="193"/>
        <v>0</v>
      </c>
      <c r="AT610" s="315">
        <f t="shared" si="193"/>
        <v>0</v>
      </c>
      <c r="AU610" s="315">
        <f t="shared" si="193"/>
        <v>0</v>
      </c>
      <c r="AV610" s="315">
        <f t="shared" si="193"/>
        <v>0</v>
      </c>
      <c r="AW610" s="315">
        <f t="shared" si="193"/>
        <v>0</v>
      </c>
      <c r="AX610" s="315">
        <f t="shared" si="193"/>
        <v>0</v>
      </c>
      <c r="AY610" s="315">
        <f t="shared" si="193"/>
        <v>0</v>
      </c>
      <c r="AZ610" s="315">
        <f t="shared" si="193"/>
        <v>0</v>
      </c>
      <c r="BA610" s="315">
        <f t="shared" si="193"/>
        <v>0</v>
      </c>
      <c r="BB610" s="315">
        <f t="shared" si="193"/>
        <v>0</v>
      </c>
      <c r="BC610" s="316">
        <f t="shared" si="193"/>
        <v>0</v>
      </c>
      <c r="BE610" s="39" t="str">
        <f t="shared" si="188"/>
        <v/>
      </c>
      <c r="BF610" s="39" t="str">
        <f t="shared" si="189"/>
        <v/>
      </c>
      <c r="BG610" s="39" t="str">
        <f t="shared" si="190"/>
        <v/>
      </c>
      <c r="BH610" s="315"/>
      <c r="BI610" s="315"/>
      <c r="BJ610" s="315"/>
      <c r="BK610" s="315"/>
      <c r="BL610" s="315"/>
      <c r="BM610" s="315"/>
      <c r="BN610" s="315"/>
      <c r="BO610" s="315"/>
      <c r="BP610" s="315"/>
      <c r="BQ610" s="315"/>
      <c r="BR610" s="315"/>
      <c r="BS610" s="315"/>
      <c r="BT610" s="315"/>
      <c r="BU610" s="315"/>
      <c r="BV610" s="315"/>
      <c r="BW610" s="315"/>
      <c r="BX610" s="315"/>
      <c r="BY610" s="315"/>
      <c r="BZ610" s="315"/>
      <c r="CA610" s="315"/>
      <c r="CB610" s="315"/>
      <c r="CC610" s="315"/>
      <c r="CD610" s="7"/>
    </row>
    <row r="611" spans="1:82" x14ac:dyDescent="0.25">
      <c r="A611" s="14"/>
      <c r="B611" s="460"/>
      <c r="C611" s="461"/>
      <c r="D611" s="461"/>
      <c r="E611" s="462"/>
      <c r="F611" s="463"/>
      <c r="G611" s="14"/>
      <c r="H611" s="106" t="str">
        <f t="shared" si="181"/>
        <v/>
      </c>
      <c r="I611" s="14"/>
      <c r="J611" s="39" t="str">
        <f t="shared" si="182"/>
        <v/>
      </c>
      <c r="K611" s="14"/>
      <c r="M611" s="106" t="str">
        <f t="shared" si="183"/>
        <v/>
      </c>
      <c r="O611" s="127" t="str">
        <f t="shared" si="184"/>
        <v/>
      </c>
      <c r="AC611" s="305" t="str">
        <f t="shared" si="185"/>
        <v/>
      </c>
      <c r="AD611" s="307" t="str">
        <f t="shared" si="186"/>
        <v/>
      </c>
      <c r="AF611" s="314">
        <f t="shared" si="187"/>
        <v>0</v>
      </c>
      <c r="AG611" s="315">
        <f t="shared" si="194"/>
        <v>0</v>
      </c>
      <c r="AH611" s="315">
        <f t="shared" si="194"/>
        <v>0</v>
      </c>
      <c r="AI611" s="315">
        <f t="shared" si="194"/>
        <v>0</v>
      </c>
      <c r="AJ611" s="315">
        <f t="shared" si="194"/>
        <v>0</v>
      </c>
      <c r="AK611" s="315">
        <f t="shared" si="194"/>
        <v>0</v>
      </c>
      <c r="AL611" s="315">
        <f t="shared" si="194"/>
        <v>0</v>
      </c>
      <c r="AM611" s="315">
        <f t="shared" si="194"/>
        <v>0</v>
      </c>
      <c r="AN611" s="315">
        <f t="shared" si="194"/>
        <v>0</v>
      </c>
      <c r="AO611" s="315">
        <f t="shared" si="194"/>
        <v>0</v>
      </c>
      <c r="AP611" s="315">
        <f t="shared" si="194"/>
        <v>0</v>
      </c>
      <c r="AQ611" s="315">
        <f t="shared" si="194"/>
        <v>0</v>
      </c>
      <c r="AR611" s="315">
        <f t="shared" si="193"/>
        <v>0</v>
      </c>
      <c r="AS611" s="315">
        <f t="shared" si="193"/>
        <v>0</v>
      </c>
      <c r="AT611" s="315">
        <f t="shared" si="193"/>
        <v>0</v>
      </c>
      <c r="AU611" s="315">
        <f t="shared" si="193"/>
        <v>0</v>
      </c>
      <c r="AV611" s="315">
        <f t="shared" si="193"/>
        <v>0</v>
      </c>
      <c r="AW611" s="315">
        <f t="shared" si="193"/>
        <v>0</v>
      </c>
      <c r="AX611" s="315">
        <f t="shared" si="193"/>
        <v>0</v>
      </c>
      <c r="AY611" s="315">
        <f t="shared" si="193"/>
        <v>0</v>
      </c>
      <c r="AZ611" s="315">
        <f t="shared" si="193"/>
        <v>0</v>
      </c>
      <c r="BA611" s="315">
        <f t="shared" si="193"/>
        <v>0</v>
      </c>
      <c r="BB611" s="315">
        <f t="shared" si="193"/>
        <v>0</v>
      </c>
      <c r="BC611" s="316">
        <f t="shared" si="193"/>
        <v>0</v>
      </c>
      <c r="BE611" s="39" t="str">
        <f t="shared" si="188"/>
        <v/>
      </c>
      <c r="BF611" s="39" t="str">
        <f t="shared" si="189"/>
        <v/>
      </c>
      <c r="BG611" s="39" t="str">
        <f t="shared" si="190"/>
        <v/>
      </c>
      <c r="BH611" s="315"/>
      <c r="BI611" s="315"/>
      <c r="BJ611" s="315"/>
      <c r="BK611" s="315"/>
      <c r="BL611" s="315"/>
      <c r="BM611" s="315"/>
      <c r="BN611" s="315"/>
      <c r="BO611" s="315"/>
      <c r="BP611" s="315"/>
      <c r="BQ611" s="315"/>
      <c r="BR611" s="315"/>
      <c r="BS611" s="315"/>
      <c r="BT611" s="315"/>
      <c r="BU611" s="315"/>
      <c r="BV611" s="315"/>
      <c r="BW611" s="315"/>
      <c r="BX611" s="315"/>
      <c r="BY611" s="315"/>
      <c r="BZ611" s="315"/>
      <c r="CA611" s="315"/>
      <c r="CB611" s="315"/>
      <c r="CC611" s="315"/>
      <c r="CD611" s="7"/>
    </row>
    <row r="612" spans="1:82" x14ac:dyDescent="0.25">
      <c r="A612" s="14"/>
      <c r="B612" s="460"/>
      <c r="C612" s="461"/>
      <c r="D612" s="461"/>
      <c r="E612" s="462"/>
      <c r="F612" s="463"/>
      <c r="G612" s="14"/>
      <c r="H612" s="106" t="str">
        <f t="shared" si="181"/>
        <v/>
      </c>
      <c r="I612" s="14"/>
      <c r="J612" s="39" t="str">
        <f t="shared" si="182"/>
        <v/>
      </c>
      <c r="K612" s="14"/>
      <c r="M612" s="106" t="str">
        <f t="shared" si="183"/>
        <v/>
      </c>
      <c r="O612" s="127" t="str">
        <f t="shared" si="184"/>
        <v/>
      </c>
      <c r="AC612" s="305" t="str">
        <f t="shared" si="185"/>
        <v/>
      </c>
      <c r="AD612" s="307" t="str">
        <f t="shared" si="186"/>
        <v/>
      </c>
      <c r="AF612" s="314">
        <f t="shared" si="187"/>
        <v>0</v>
      </c>
      <c r="AG612" s="315">
        <f t="shared" si="194"/>
        <v>0</v>
      </c>
      <c r="AH612" s="315">
        <f t="shared" si="194"/>
        <v>0</v>
      </c>
      <c r="AI612" s="315">
        <f t="shared" si="194"/>
        <v>0</v>
      </c>
      <c r="AJ612" s="315">
        <f t="shared" si="194"/>
        <v>0</v>
      </c>
      <c r="AK612" s="315">
        <f t="shared" si="194"/>
        <v>0</v>
      </c>
      <c r="AL612" s="315">
        <f t="shared" si="194"/>
        <v>0</v>
      </c>
      <c r="AM612" s="315">
        <f t="shared" si="194"/>
        <v>0</v>
      </c>
      <c r="AN612" s="315">
        <f t="shared" si="194"/>
        <v>0</v>
      </c>
      <c r="AO612" s="315">
        <f t="shared" si="194"/>
        <v>0</v>
      </c>
      <c r="AP612" s="315">
        <f t="shared" si="194"/>
        <v>0</v>
      </c>
      <c r="AQ612" s="315">
        <f t="shared" si="194"/>
        <v>0</v>
      </c>
      <c r="AR612" s="315">
        <f t="shared" si="193"/>
        <v>0</v>
      </c>
      <c r="AS612" s="315">
        <f t="shared" si="193"/>
        <v>0</v>
      </c>
      <c r="AT612" s="315">
        <f t="shared" si="193"/>
        <v>0</v>
      </c>
      <c r="AU612" s="315">
        <f t="shared" si="193"/>
        <v>0</v>
      </c>
      <c r="AV612" s="315">
        <f t="shared" si="193"/>
        <v>0</v>
      </c>
      <c r="AW612" s="315">
        <f t="shared" si="193"/>
        <v>0</v>
      </c>
      <c r="AX612" s="315">
        <f t="shared" si="193"/>
        <v>0</v>
      </c>
      <c r="AY612" s="315">
        <f t="shared" si="193"/>
        <v>0</v>
      </c>
      <c r="AZ612" s="315">
        <f t="shared" si="193"/>
        <v>0</v>
      </c>
      <c r="BA612" s="315">
        <f t="shared" si="193"/>
        <v>0</v>
      </c>
      <c r="BB612" s="315">
        <f t="shared" si="193"/>
        <v>0</v>
      </c>
      <c r="BC612" s="316">
        <f t="shared" si="193"/>
        <v>0</v>
      </c>
      <c r="BE612" s="39" t="str">
        <f t="shared" si="188"/>
        <v/>
      </c>
      <c r="BF612" s="39" t="str">
        <f t="shared" si="189"/>
        <v/>
      </c>
      <c r="BG612" s="39" t="str">
        <f t="shared" si="190"/>
        <v/>
      </c>
      <c r="BH612" s="315"/>
      <c r="BI612" s="315"/>
      <c r="BJ612" s="315"/>
      <c r="BK612" s="315"/>
      <c r="BL612" s="315"/>
      <c r="BM612" s="315"/>
      <c r="BN612" s="315"/>
      <c r="BO612" s="315"/>
      <c r="BP612" s="315"/>
      <c r="BQ612" s="315"/>
      <c r="BR612" s="315"/>
      <c r="BS612" s="315"/>
      <c r="BT612" s="315"/>
      <c r="BU612" s="315"/>
      <c r="BV612" s="315"/>
      <c r="BW612" s="315"/>
      <c r="BX612" s="315"/>
      <c r="BY612" s="315"/>
      <c r="BZ612" s="315"/>
      <c r="CA612" s="315"/>
      <c r="CB612" s="315"/>
      <c r="CC612" s="315"/>
      <c r="CD612" s="7"/>
    </row>
    <row r="613" spans="1:82" x14ac:dyDescent="0.25">
      <c r="A613" s="14"/>
      <c r="B613" s="460"/>
      <c r="C613" s="461"/>
      <c r="D613" s="461"/>
      <c r="E613" s="462"/>
      <c r="F613" s="463"/>
      <c r="G613" s="14"/>
      <c r="H613" s="106" t="str">
        <f t="shared" si="181"/>
        <v/>
      </c>
      <c r="I613" s="14"/>
      <c r="J613" s="39" t="str">
        <f t="shared" si="182"/>
        <v/>
      </c>
      <c r="K613" s="14"/>
      <c r="M613" s="106" t="str">
        <f t="shared" si="183"/>
        <v/>
      </c>
      <c r="O613" s="127" t="str">
        <f t="shared" si="184"/>
        <v/>
      </c>
      <c r="AC613" s="305" t="str">
        <f t="shared" si="185"/>
        <v/>
      </c>
      <c r="AD613" s="307" t="str">
        <f t="shared" si="186"/>
        <v/>
      </c>
      <c r="AF613" s="314">
        <f t="shared" si="187"/>
        <v>0</v>
      </c>
      <c r="AG613" s="315">
        <f t="shared" si="194"/>
        <v>0</v>
      </c>
      <c r="AH613" s="315">
        <f t="shared" si="194"/>
        <v>0</v>
      </c>
      <c r="AI613" s="315">
        <f t="shared" si="194"/>
        <v>0</v>
      </c>
      <c r="AJ613" s="315">
        <f t="shared" si="194"/>
        <v>0</v>
      </c>
      <c r="AK613" s="315">
        <f t="shared" si="194"/>
        <v>0</v>
      </c>
      <c r="AL613" s="315">
        <f t="shared" si="194"/>
        <v>0</v>
      </c>
      <c r="AM613" s="315">
        <f t="shared" si="194"/>
        <v>0</v>
      </c>
      <c r="AN613" s="315">
        <f t="shared" si="194"/>
        <v>0</v>
      </c>
      <c r="AO613" s="315">
        <f t="shared" si="194"/>
        <v>0</v>
      </c>
      <c r="AP613" s="315">
        <f t="shared" si="194"/>
        <v>0</v>
      </c>
      <c r="AQ613" s="315">
        <f t="shared" si="194"/>
        <v>0</v>
      </c>
      <c r="AR613" s="315">
        <f t="shared" si="193"/>
        <v>0</v>
      </c>
      <c r="AS613" s="315">
        <f t="shared" si="193"/>
        <v>0</v>
      </c>
      <c r="AT613" s="315">
        <f t="shared" si="193"/>
        <v>0</v>
      </c>
      <c r="AU613" s="315">
        <f t="shared" si="193"/>
        <v>0</v>
      </c>
      <c r="AV613" s="315">
        <f t="shared" si="193"/>
        <v>0</v>
      </c>
      <c r="AW613" s="315">
        <f t="shared" si="193"/>
        <v>0</v>
      </c>
      <c r="AX613" s="315">
        <f t="shared" si="193"/>
        <v>0</v>
      </c>
      <c r="AY613" s="315">
        <f t="shared" si="193"/>
        <v>0</v>
      </c>
      <c r="AZ613" s="315">
        <f t="shared" si="193"/>
        <v>0</v>
      </c>
      <c r="BA613" s="315">
        <f t="shared" si="193"/>
        <v>0</v>
      </c>
      <c r="BB613" s="315">
        <f t="shared" si="193"/>
        <v>0</v>
      </c>
      <c r="BC613" s="316">
        <f t="shared" si="193"/>
        <v>0</v>
      </c>
      <c r="BE613" s="39" t="str">
        <f t="shared" si="188"/>
        <v/>
      </c>
      <c r="BF613" s="39" t="str">
        <f t="shared" si="189"/>
        <v/>
      </c>
      <c r="BG613" s="39" t="str">
        <f t="shared" si="190"/>
        <v/>
      </c>
      <c r="BH613" s="315"/>
      <c r="BI613" s="315"/>
      <c r="BJ613" s="315"/>
      <c r="BK613" s="315"/>
      <c r="BL613" s="315"/>
      <c r="BM613" s="315"/>
      <c r="BN613" s="315"/>
      <c r="BO613" s="315"/>
      <c r="BP613" s="315"/>
      <c r="BQ613" s="315"/>
      <c r="BR613" s="315"/>
      <c r="BS613" s="315"/>
      <c r="BT613" s="315"/>
      <c r="BU613" s="315"/>
      <c r="BV613" s="315"/>
      <c r="BW613" s="315"/>
      <c r="BX613" s="315"/>
      <c r="BY613" s="315"/>
      <c r="BZ613" s="315"/>
      <c r="CA613" s="315"/>
      <c r="CB613" s="315"/>
      <c r="CC613" s="315"/>
      <c r="CD613" s="7"/>
    </row>
    <row r="614" spans="1:82" x14ac:dyDescent="0.25">
      <c r="A614" s="14"/>
      <c r="B614" s="460"/>
      <c r="C614" s="461"/>
      <c r="D614" s="461"/>
      <c r="E614" s="462"/>
      <c r="F614" s="463"/>
      <c r="G614" s="14"/>
      <c r="H614" s="106" t="str">
        <f t="shared" si="181"/>
        <v/>
      </c>
      <c r="I614" s="14"/>
      <c r="J614" s="39" t="str">
        <f t="shared" si="182"/>
        <v/>
      </c>
      <c r="K614" s="14"/>
      <c r="M614" s="106" t="str">
        <f t="shared" si="183"/>
        <v/>
      </c>
      <c r="O614" s="127" t="str">
        <f t="shared" si="184"/>
        <v/>
      </c>
      <c r="AC614" s="305" t="str">
        <f t="shared" si="185"/>
        <v/>
      </c>
      <c r="AD614" s="307" t="str">
        <f t="shared" si="186"/>
        <v/>
      </c>
      <c r="AF614" s="314">
        <f t="shared" si="187"/>
        <v>0</v>
      </c>
      <c r="AG614" s="315">
        <f t="shared" si="194"/>
        <v>0</v>
      </c>
      <c r="AH614" s="315">
        <f t="shared" si="194"/>
        <v>0</v>
      </c>
      <c r="AI614" s="315">
        <f t="shared" si="194"/>
        <v>0</v>
      </c>
      <c r="AJ614" s="315">
        <f t="shared" si="194"/>
        <v>0</v>
      </c>
      <c r="AK614" s="315">
        <f t="shared" si="194"/>
        <v>0</v>
      </c>
      <c r="AL614" s="315">
        <f t="shared" si="194"/>
        <v>0</v>
      </c>
      <c r="AM614" s="315">
        <f t="shared" si="194"/>
        <v>0</v>
      </c>
      <c r="AN614" s="315">
        <f t="shared" si="194"/>
        <v>0</v>
      </c>
      <c r="AO614" s="315">
        <f t="shared" si="194"/>
        <v>0</v>
      </c>
      <c r="AP614" s="315">
        <f t="shared" si="194"/>
        <v>0</v>
      </c>
      <c r="AQ614" s="315">
        <f t="shared" si="194"/>
        <v>0</v>
      </c>
      <c r="AR614" s="315">
        <f t="shared" si="193"/>
        <v>0</v>
      </c>
      <c r="AS614" s="315">
        <f t="shared" si="193"/>
        <v>0</v>
      </c>
      <c r="AT614" s="315">
        <f t="shared" si="193"/>
        <v>0</v>
      </c>
      <c r="AU614" s="315">
        <f t="shared" si="193"/>
        <v>0</v>
      </c>
      <c r="AV614" s="315">
        <f t="shared" si="193"/>
        <v>0</v>
      </c>
      <c r="AW614" s="315">
        <f t="shared" si="193"/>
        <v>0</v>
      </c>
      <c r="AX614" s="315">
        <f t="shared" si="193"/>
        <v>0</v>
      </c>
      <c r="AY614" s="315">
        <f t="shared" si="193"/>
        <v>0</v>
      </c>
      <c r="AZ614" s="315">
        <f t="shared" si="193"/>
        <v>0</v>
      </c>
      <c r="BA614" s="315">
        <f t="shared" si="193"/>
        <v>0</v>
      </c>
      <c r="BB614" s="315">
        <f t="shared" si="193"/>
        <v>0</v>
      </c>
      <c r="BC614" s="316">
        <f t="shared" si="193"/>
        <v>0</v>
      </c>
      <c r="BE614" s="39" t="str">
        <f t="shared" si="188"/>
        <v/>
      </c>
      <c r="BF614" s="39" t="str">
        <f t="shared" si="189"/>
        <v/>
      </c>
      <c r="BG614" s="39" t="str">
        <f t="shared" si="190"/>
        <v/>
      </c>
      <c r="BH614" s="315"/>
      <c r="BI614" s="315"/>
      <c r="BJ614" s="315"/>
      <c r="BK614" s="315"/>
      <c r="BL614" s="315"/>
      <c r="BM614" s="315"/>
      <c r="BN614" s="315"/>
      <c r="BO614" s="315"/>
      <c r="BP614" s="315"/>
      <c r="BQ614" s="315"/>
      <c r="BR614" s="315"/>
      <c r="BS614" s="315"/>
      <c r="BT614" s="315"/>
      <c r="BU614" s="315"/>
      <c r="BV614" s="315"/>
      <c r="BW614" s="315"/>
      <c r="BX614" s="315"/>
      <c r="BY614" s="315"/>
      <c r="BZ614" s="315"/>
      <c r="CA614" s="315"/>
      <c r="CB614" s="315"/>
      <c r="CC614" s="315"/>
      <c r="CD614" s="7"/>
    </row>
    <row r="615" spans="1:82" x14ac:dyDescent="0.25">
      <c r="A615" s="14"/>
      <c r="B615" s="460"/>
      <c r="C615" s="461"/>
      <c r="D615" s="461"/>
      <c r="E615" s="462"/>
      <c r="F615" s="463"/>
      <c r="G615" s="14"/>
      <c r="H615" s="106" t="str">
        <f t="shared" si="181"/>
        <v/>
      </c>
      <c r="I615" s="14"/>
      <c r="J615" s="39" t="str">
        <f t="shared" si="182"/>
        <v/>
      </c>
      <c r="K615" s="14"/>
      <c r="M615" s="106" t="str">
        <f t="shared" si="183"/>
        <v/>
      </c>
      <c r="O615" s="127" t="str">
        <f t="shared" si="184"/>
        <v/>
      </c>
      <c r="AC615" s="305" t="str">
        <f t="shared" si="185"/>
        <v/>
      </c>
      <c r="AD615" s="307" t="str">
        <f t="shared" si="186"/>
        <v/>
      </c>
      <c r="AF615" s="314">
        <f t="shared" si="187"/>
        <v>0</v>
      </c>
      <c r="AG615" s="315">
        <f t="shared" si="194"/>
        <v>0</v>
      </c>
      <c r="AH615" s="315">
        <f t="shared" si="194"/>
        <v>0</v>
      </c>
      <c r="AI615" s="315">
        <f t="shared" si="194"/>
        <v>0</v>
      </c>
      <c r="AJ615" s="315">
        <f t="shared" si="194"/>
        <v>0</v>
      </c>
      <c r="AK615" s="315">
        <f t="shared" si="194"/>
        <v>0</v>
      </c>
      <c r="AL615" s="315">
        <f t="shared" si="194"/>
        <v>0</v>
      </c>
      <c r="AM615" s="315">
        <f t="shared" si="194"/>
        <v>0</v>
      </c>
      <c r="AN615" s="315">
        <f t="shared" si="194"/>
        <v>0</v>
      </c>
      <c r="AO615" s="315">
        <f t="shared" si="194"/>
        <v>0</v>
      </c>
      <c r="AP615" s="315">
        <f t="shared" si="194"/>
        <v>0</v>
      </c>
      <c r="AQ615" s="315">
        <f t="shared" si="194"/>
        <v>0</v>
      </c>
      <c r="AR615" s="315">
        <f t="shared" si="193"/>
        <v>0</v>
      </c>
      <c r="AS615" s="315">
        <f t="shared" si="193"/>
        <v>0</v>
      </c>
      <c r="AT615" s="315">
        <f t="shared" si="193"/>
        <v>0</v>
      </c>
      <c r="AU615" s="315">
        <f t="shared" si="193"/>
        <v>0</v>
      </c>
      <c r="AV615" s="315">
        <f t="shared" si="193"/>
        <v>0</v>
      </c>
      <c r="AW615" s="315">
        <f t="shared" si="193"/>
        <v>0</v>
      </c>
      <c r="AX615" s="315">
        <f t="shared" si="193"/>
        <v>0</v>
      </c>
      <c r="AY615" s="315">
        <f t="shared" si="193"/>
        <v>0</v>
      </c>
      <c r="AZ615" s="315">
        <f t="shared" si="193"/>
        <v>0</v>
      </c>
      <c r="BA615" s="315">
        <f t="shared" si="193"/>
        <v>0</v>
      </c>
      <c r="BB615" s="315">
        <f t="shared" si="193"/>
        <v>0</v>
      </c>
      <c r="BC615" s="316">
        <f t="shared" si="193"/>
        <v>0</v>
      </c>
      <c r="BE615" s="39" t="str">
        <f t="shared" si="188"/>
        <v/>
      </c>
      <c r="BF615" s="39" t="str">
        <f t="shared" si="189"/>
        <v/>
      </c>
      <c r="BG615" s="39" t="str">
        <f t="shared" si="190"/>
        <v/>
      </c>
      <c r="BH615" s="315"/>
      <c r="BI615" s="315"/>
      <c r="BJ615" s="315"/>
      <c r="BK615" s="315"/>
      <c r="BL615" s="315"/>
      <c r="BM615" s="315"/>
      <c r="BN615" s="315"/>
      <c r="BO615" s="315"/>
      <c r="BP615" s="315"/>
      <c r="BQ615" s="315"/>
      <c r="BR615" s="315"/>
      <c r="BS615" s="315"/>
      <c r="BT615" s="315"/>
      <c r="BU615" s="315"/>
      <c r="BV615" s="315"/>
      <c r="BW615" s="315"/>
      <c r="BX615" s="315"/>
      <c r="BY615" s="315"/>
      <c r="BZ615" s="315"/>
      <c r="CA615" s="315"/>
      <c r="CB615" s="315"/>
      <c r="CC615" s="315"/>
      <c r="CD615" s="7"/>
    </row>
    <row r="616" spans="1:82" x14ac:dyDescent="0.25">
      <c r="A616" s="14"/>
      <c r="B616" s="460"/>
      <c r="C616" s="461"/>
      <c r="D616" s="461"/>
      <c r="E616" s="462"/>
      <c r="F616" s="463"/>
      <c r="G616" s="14"/>
      <c r="H616" s="106" t="str">
        <f t="shared" si="181"/>
        <v/>
      </c>
      <c r="I616" s="14"/>
      <c r="J616" s="39" t="str">
        <f t="shared" si="182"/>
        <v/>
      </c>
      <c r="K616" s="14"/>
      <c r="M616" s="106" t="str">
        <f t="shared" si="183"/>
        <v/>
      </c>
      <c r="O616" s="127" t="str">
        <f t="shared" si="184"/>
        <v/>
      </c>
      <c r="AC616" s="305" t="str">
        <f t="shared" si="185"/>
        <v/>
      </c>
      <c r="AD616" s="307" t="str">
        <f t="shared" si="186"/>
        <v/>
      </c>
      <c r="AF616" s="314">
        <f t="shared" si="187"/>
        <v>0</v>
      </c>
      <c r="AG616" s="315">
        <f t="shared" si="194"/>
        <v>0</v>
      </c>
      <c r="AH616" s="315">
        <f t="shared" si="194"/>
        <v>0</v>
      </c>
      <c r="AI616" s="315">
        <f t="shared" si="194"/>
        <v>0</v>
      </c>
      <c r="AJ616" s="315">
        <f t="shared" si="194"/>
        <v>0</v>
      </c>
      <c r="AK616" s="315">
        <f t="shared" si="194"/>
        <v>0</v>
      </c>
      <c r="AL616" s="315">
        <f t="shared" si="194"/>
        <v>0</v>
      </c>
      <c r="AM616" s="315">
        <f t="shared" si="194"/>
        <v>0</v>
      </c>
      <c r="AN616" s="315">
        <f t="shared" si="194"/>
        <v>0</v>
      </c>
      <c r="AO616" s="315">
        <f t="shared" si="194"/>
        <v>0</v>
      </c>
      <c r="AP616" s="315">
        <f t="shared" si="194"/>
        <v>0</v>
      </c>
      <c r="AQ616" s="315">
        <f t="shared" si="194"/>
        <v>0</v>
      </c>
      <c r="AR616" s="315">
        <f t="shared" si="193"/>
        <v>0</v>
      </c>
      <c r="AS616" s="315">
        <f t="shared" si="193"/>
        <v>0</v>
      </c>
      <c r="AT616" s="315">
        <f t="shared" si="193"/>
        <v>0</v>
      </c>
      <c r="AU616" s="315">
        <f t="shared" si="193"/>
        <v>0</v>
      </c>
      <c r="AV616" s="315">
        <f t="shared" si="193"/>
        <v>0</v>
      </c>
      <c r="AW616" s="315">
        <f t="shared" si="193"/>
        <v>0</v>
      </c>
      <c r="AX616" s="315">
        <f t="shared" si="193"/>
        <v>0</v>
      </c>
      <c r="AY616" s="315">
        <f t="shared" si="193"/>
        <v>0</v>
      </c>
      <c r="AZ616" s="315">
        <f t="shared" si="193"/>
        <v>0</v>
      </c>
      <c r="BA616" s="315">
        <f t="shared" si="193"/>
        <v>0</v>
      </c>
      <c r="BB616" s="315">
        <f t="shared" si="193"/>
        <v>0</v>
      </c>
      <c r="BC616" s="316">
        <f t="shared" si="193"/>
        <v>0</v>
      </c>
      <c r="BE616" s="39" t="str">
        <f t="shared" si="188"/>
        <v/>
      </c>
      <c r="BF616" s="39" t="str">
        <f t="shared" si="189"/>
        <v/>
      </c>
      <c r="BG616" s="39" t="str">
        <f t="shared" si="190"/>
        <v/>
      </c>
      <c r="BH616" s="315"/>
      <c r="BI616" s="315"/>
      <c r="BJ616" s="315"/>
      <c r="BK616" s="315"/>
      <c r="BL616" s="315"/>
      <c r="BM616" s="315"/>
      <c r="BN616" s="315"/>
      <c r="BO616" s="315"/>
      <c r="BP616" s="315"/>
      <c r="BQ616" s="315"/>
      <c r="BR616" s="315"/>
      <c r="BS616" s="315"/>
      <c r="BT616" s="315"/>
      <c r="BU616" s="315"/>
      <c r="BV616" s="315"/>
      <c r="BW616" s="315"/>
      <c r="BX616" s="315"/>
      <c r="BY616" s="315"/>
      <c r="BZ616" s="315"/>
      <c r="CA616" s="315"/>
      <c r="CB616" s="315"/>
      <c r="CC616" s="315"/>
      <c r="CD616" s="7"/>
    </row>
    <row r="617" spans="1:82" x14ac:dyDescent="0.25">
      <c r="A617" s="14"/>
      <c r="B617" s="460"/>
      <c r="C617" s="461"/>
      <c r="D617" s="461"/>
      <c r="E617" s="462"/>
      <c r="F617" s="463"/>
      <c r="G617" s="14"/>
      <c r="H617" s="106" t="str">
        <f t="shared" si="181"/>
        <v/>
      </c>
      <c r="I617" s="14"/>
      <c r="J617" s="39" t="str">
        <f t="shared" si="182"/>
        <v/>
      </c>
      <c r="K617" s="14"/>
      <c r="M617" s="106" t="str">
        <f t="shared" si="183"/>
        <v/>
      </c>
      <c r="O617" s="127" t="str">
        <f t="shared" si="184"/>
        <v/>
      </c>
      <c r="AC617" s="305" t="str">
        <f t="shared" si="185"/>
        <v/>
      </c>
      <c r="AD617" s="307" t="str">
        <f t="shared" si="186"/>
        <v/>
      </c>
      <c r="AF617" s="314">
        <f t="shared" si="187"/>
        <v>0</v>
      </c>
      <c r="AG617" s="315">
        <f t="shared" si="194"/>
        <v>0</v>
      </c>
      <c r="AH617" s="315">
        <f t="shared" si="194"/>
        <v>0</v>
      </c>
      <c r="AI617" s="315">
        <f t="shared" si="194"/>
        <v>0</v>
      </c>
      <c r="AJ617" s="315">
        <f t="shared" si="194"/>
        <v>0</v>
      </c>
      <c r="AK617" s="315">
        <f t="shared" si="194"/>
        <v>0</v>
      </c>
      <c r="AL617" s="315">
        <f t="shared" si="194"/>
        <v>0</v>
      </c>
      <c r="AM617" s="315">
        <f t="shared" si="194"/>
        <v>0</v>
      </c>
      <c r="AN617" s="315">
        <f t="shared" si="194"/>
        <v>0</v>
      </c>
      <c r="AO617" s="315">
        <f t="shared" si="194"/>
        <v>0</v>
      </c>
      <c r="AP617" s="315">
        <f t="shared" si="194"/>
        <v>0</v>
      </c>
      <c r="AQ617" s="315">
        <f t="shared" si="194"/>
        <v>0</v>
      </c>
      <c r="AR617" s="315">
        <f t="shared" si="193"/>
        <v>0</v>
      </c>
      <c r="AS617" s="315">
        <f t="shared" si="193"/>
        <v>0</v>
      </c>
      <c r="AT617" s="315">
        <f t="shared" si="193"/>
        <v>0</v>
      </c>
      <c r="AU617" s="315">
        <f t="shared" si="193"/>
        <v>0</v>
      </c>
      <c r="AV617" s="315">
        <f t="shared" si="193"/>
        <v>0</v>
      </c>
      <c r="AW617" s="315">
        <f t="shared" si="193"/>
        <v>0</v>
      </c>
      <c r="AX617" s="315">
        <f t="shared" si="193"/>
        <v>0</v>
      </c>
      <c r="AY617" s="315">
        <f t="shared" si="193"/>
        <v>0</v>
      </c>
      <c r="AZ617" s="315">
        <f t="shared" si="193"/>
        <v>0</v>
      </c>
      <c r="BA617" s="315">
        <f t="shared" si="193"/>
        <v>0</v>
      </c>
      <c r="BB617" s="315">
        <f t="shared" si="193"/>
        <v>0</v>
      </c>
      <c r="BC617" s="316">
        <f t="shared" si="193"/>
        <v>0</v>
      </c>
      <c r="BE617" s="39" t="str">
        <f t="shared" si="188"/>
        <v/>
      </c>
      <c r="BF617" s="39" t="str">
        <f t="shared" si="189"/>
        <v/>
      </c>
      <c r="BG617" s="39" t="str">
        <f t="shared" si="190"/>
        <v/>
      </c>
      <c r="BH617" s="315"/>
      <c r="BI617" s="315"/>
      <c r="BJ617" s="315"/>
      <c r="BK617" s="315"/>
      <c r="BL617" s="315"/>
      <c r="BM617" s="315"/>
      <c r="BN617" s="315"/>
      <c r="BO617" s="315"/>
      <c r="BP617" s="315"/>
      <c r="BQ617" s="315"/>
      <c r="BR617" s="315"/>
      <c r="BS617" s="315"/>
      <c r="BT617" s="315"/>
      <c r="BU617" s="315"/>
      <c r="BV617" s="315"/>
      <c r="BW617" s="315"/>
      <c r="BX617" s="315"/>
      <c r="BY617" s="315"/>
      <c r="BZ617" s="315"/>
      <c r="CA617" s="315"/>
      <c r="CB617" s="315"/>
      <c r="CC617" s="315"/>
      <c r="CD617" s="7"/>
    </row>
    <row r="618" spans="1:82" x14ac:dyDescent="0.25">
      <c r="A618" s="14"/>
      <c r="B618" s="460"/>
      <c r="C618" s="461"/>
      <c r="D618" s="461"/>
      <c r="E618" s="462"/>
      <c r="F618" s="463"/>
      <c r="G618" s="14"/>
      <c r="H618" s="106" t="str">
        <f t="shared" si="181"/>
        <v/>
      </c>
      <c r="I618" s="14"/>
      <c r="J618" s="39" t="str">
        <f t="shared" si="182"/>
        <v/>
      </c>
      <c r="K618" s="14"/>
      <c r="M618" s="106" t="str">
        <f t="shared" si="183"/>
        <v/>
      </c>
      <c r="O618" s="127" t="str">
        <f t="shared" si="184"/>
        <v/>
      </c>
      <c r="AC618" s="305" t="str">
        <f t="shared" si="185"/>
        <v/>
      </c>
      <c r="AD618" s="307" t="str">
        <f t="shared" si="186"/>
        <v/>
      </c>
      <c r="AF618" s="314">
        <f t="shared" si="187"/>
        <v>0</v>
      </c>
      <c r="AG618" s="315">
        <f t="shared" si="194"/>
        <v>0</v>
      </c>
      <c r="AH618" s="315">
        <f t="shared" si="194"/>
        <v>0</v>
      </c>
      <c r="AI618" s="315">
        <f t="shared" si="194"/>
        <v>0</v>
      </c>
      <c r="AJ618" s="315">
        <f t="shared" si="194"/>
        <v>0</v>
      </c>
      <c r="AK618" s="315">
        <f t="shared" si="194"/>
        <v>0</v>
      </c>
      <c r="AL618" s="315">
        <f t="shared" si="194"/>
        <v>0</v>
      </c>
      <c r="AM618" s="315">
        <f t="shared" si="194"/>
        <v>0</v>
      </c>
      <c r="AN618" s="315">
        <f t="shared" si="194"/>
        <v>0</v>
      </c>
      <c r="AO618" s="315">
        <f t="shared" si="194"/>
        <v>0</v>
      </c>
      <c r="AP618" s="315">
        <f t="shared" si="194"/>
        <v>0</v>
      </c>
      <c r="AQ618" s="315">
        <f t="shared" si="194"/>
        <v>0</v>
      </c>
      <c r="AR618" s="315">
        <f t="shared" si="193"/>
        <v>0</v>
      </c>
      <c r="AS618" s="315">
        <f t="shared" si="193"/>
        <v>0</v>
      </c>
      <c r="AT618" s="315">
        <f t="shared" si="193"/>
        <v>0</v>
      </c>
      <c r="AU618" s="315">
        <f t="shared" si="193"/>
        <v>0</v>
      </c>
      <c r="AV618" s="315">
        <f t="shared" si="193"/>
        <v>0</v>
      </c>
      <c r="AW618" s="315">
        <f t="shared" si="193"/>
        <v>0</v>
      </c>
      <c r="AX618" s="315">
        <f t="shared" si="193"/>
        <v>0</v>
      </c>
      <c r="AY618" s="315">
        <f t="shared" si="193"/>
        <v>0</v>
      </c>
      <c r="AZ618" s="315">
        <f t="shared" si="193"/>
        <v>0</v>
      </c>
      <c r="BA618" s="315">
        <f t="shared" si="193"/>
        <v>0</v>
      </c>
      <c r="BB618" s="315">
        <f t="shared" si="193"/>
        <v>0</v>
      </c>
      <c r="BC618" s="316">
        <f t="shared" si="193"/>
        <v>0</v>
      </c>
      <c r="BE618" s="39" t="str">
        <f t="shared" si="188"/>
        <v/>
      </c>
      <c r="BF618" s="39" t="str">
        <f t="shared" si="189"/>
        <v/>
      </c>
      <c r="BG618" s="39" t="str">
        <f t="shared" si="190"/>
        <v/>
      </c>
      <c r="BH618" s="315"/>
      <c r="BI618" s="315"/>
      <c r="BJ618" s="315"/>
      <c r="BK618" s="315"/>
      <c r="BL618" s="315"/>
      <c r="BM618" s="315"/>
      <c r="BN618" s="315"/>
      <c r="BO618" s="315"/>
      <c r="BP618" s="315"/>
      <c r="BQ618" s="315"/>
      <c r="BR618" s="315"/>
      <c r="BS618" s="315"/>
      <c r="BT618" s="315"/>
      <c r="BU618" s="315"/>
      <c r="BV618" s="315"/>
      <c r="BW618" s="315"/>
      <c r="BX618" s="315"/>
      <c r="BY618" s="315"/>
      <c r="BZ618" s="315"/>
      <c r="CA618" s="315"/>
      <c r="CB618" s="315"/>
      <c r="CC618" s="315"/>
      <c r="CD618" s="7"/>
    </row>
    <row r="619" spans="1:82" x14ac:dyDescent="0.25">
      <c r="A619" s="14"/>
      <c r="B619" s="460"/>
      <c r="C619" s="461"/>
      <c r="D619" s="461"/>
      <c r="E619" s="462"/>
      <c r="F619" s="463"/>
      <c r="G619" s="14"/>
      <c r="H619" s="106" t="str">
        <f t="shared" si="181"/>
        <v/>
      </c>
      <c r="I619" s="14"/>
      <c r="J619" s="39" t="str">
        <f t="shared" si="182"/>
        <v/>
      </c>
      <c r="K619" s="14"/>
      <c r="M619" s="106" t="str">
        <f t="shared" si="183"/>
        <v/>
      </c>
      <c r="O619" s="127" t="str">
        <f t="shared" si="184"/>
        <v/>
      </c>
      <c r="AC619" s="305" t="str">
        <f t="shared" si="185"/>
        <v/>
      </c>
      <c r="AD619" s="307" t="str">
        <f t="shared" si="186"/>
        <v/>
      </c>
      <c r="AF619" s="314">
        <f t="shared" si="187"/>
        <v>0</v>
      </c>
      <c r="AG619" s="315">
        <f t="shared" si="194"/>
        <v>0</v>
      </c>
      <c r="AH619" s="315">
        <f t="shared" si="194"/>
        <v>0</v>
      </c>
      <c r="AI619" s="315">
        <f t="shared" si="194"/>
        <v>0</v>
      </c>
      <c r="AJ619" s="315">
        <f t="shared" si="194"/>
        <v>0</v>
      </c>
      <c r="AK619" s="315">
        <f t="shared" si="194"/>
        <v>0</v>
      </c>
      <c r="AL619" s="315">
        <f t="shared" si="194"/>
        <v>0</v>
      </c>
      <c r="AM619" s="315">
        <f t="shared" si="194"/>
        <v>0</v>
      </c>
      <c r="AN619" s="315">
        <f t="shared" si="194"/>
        <v>0</v>
      </c>
      <c r="AO619" s="315">
        <f t="shared" si="194"/>
        <v>0</v>
      </c>
      <c r="AP619" s="315">
        <f t="shared" si="194"/>
        <v>0</v>
      </c>
      <c r="AQ619" s="315">
        <f t="shared" si="194"/>
        <v>0</v>
      </c>
      <c r="AR619" s="315">
        <f t="shared" si="193"/>
        <v>0</v>
      </c>
      <c r="AS619" s="315">
        <f t="shared" si="193"/>
        <v>0</v>
      </c>
      <c r="AT619" s="315">
        <f t="shared" si="193"/>
        <v>0</v>
      </c>
      <c r="AU619" s="315">
        <f t="shared" si="193"/>
        <v>0</v>
      </c>
      <c r="AV619" s="315">
        <f t="shared" si="193"/>
        <v>0</v>
      </c>
      <c r="AW619" s="315">
        <f t="shared" si="193"/>
        <v>0</v>
      </c>
      <c r="AX619" s="315">
        <f t="shared" si="193"/>
        <v>0</v>
      </c>
      <c r="AY619" s="315">
        <f t="shared" si="193"/>
        <v>0</v>
      </c>
      <c r="AZ619" s="315">
        <f t="shared" si="193"/>
        <v>0</v>
      </c>
      <c r="BA619" s="315">
        <f t="shared" si="193"/>
        <v>0</v>
      </c>
      <c r="BB619" s="315">
        <f t="shared" si="193"/>
        <v>0</v>
      </c>
      <c r="BC619" s="316">
        <f t="shared" si="193"/>
        <v>0</v>
      </c>
      <c r="BE619" s="39" t="str">
        <f t="shared" si="188"/>
        <v/>
      </c>
      <c r="BF619" s="39" t="str">
        <f t="shared" si="189"/>
        <v/>
      </c>
      <c r="BG619" s="39" t="str">
        <f t="shared" si="190"/>
        <v/>
      </c>
      <c r="BH619" s="315"/>
      <c r="BI619" s="315"/>
      <c r="BJ619" s="315"/>
      <c r="BK619" s="315"/>
      <c r="BL619" s="315"/>
      <c r="BM619" s="315"/>
      <c r="BN619" s="315"/>
      <c r="BO619" s="315"/>
      <c r="BP619" s="315"/>
      <c r="BQ619" s="315"/>
      <c r="BR619" s="315"/>
      <c r="BS619" s="315"/>
      <c r="BT619" s="315"/>
      <c r="BU619" s="315"/>
      <c r="BV619" s="315"/>
      <c r="BW619" s="315"/>
      <c r="BX619" s="315"/>
      <c r="BY619" s="315"/>
      <c r="BZ619" s="315"/>
      <c r="CA619" s="315"/>
      <c r="CB619" s="315"/>
      <c r="CC619" s="315"/>
      <c r="CD619" s="7"/>
    </row>
    <row r="620" spans="1:82" x14ac:dyDescent="0.25">
      <c r="A620" s="14"/>
      <c r="B620" s="460"/>
      <c r="C620" s="461"/>
      <c r="D620" s="461"/>
      <c r="E620" s="462"/>
      <c r="F620" s="463"/>
      <c r="G620" s="14"/>
      <c r="H620" s="106" t="str">
        <f t="shared" si="181"/>
        <v/>
      </c>
      <c r="I620" s="14"/>
      <c r="J620" s="39" t="str">
        <f t="shared" si="182"/>
        <v/>
      </c>
      <c r="K620" s="14"/>
      <c r="M620" s="106" t="str">
        <f t="shared" si="183"/>
        <v/>
      </c>
      <c r="O620" s="127" t="str">
        <f t="shared" si="184"/>
        <v/>
      </c>
      <c r="AC620" s="305" t="str">
        <f t="shared" si="185"/>
        <v/>
      </c>
      <c r="AD620" s="307" t="str">
        <f t="shared" si="186"/>
        <v/>
      </c>
      <c r="AF620" s="314">
        <f t="shared" si="187"/>
        <v>0</v>
      </c>
      <c r="AG620" s="315">
        <f t="shared" si="194"/>
        <v>0</v>
      </c>
      <c r="AH620" s="315">
        <f t="shared" si="194"/>
        <v>0</v>
      </c>
      <c r="AI620" s="315">
        <f t="shared" si="194"/>
        <v>0</v>
      </c>
      <c r="AJ620" s="315">
        <f t="shared" si="194"/>
        <v>0</v>
      </c>
      <c r="AK620" s="315">
        <f t="shared" si="194"/>
        <v>0</v>
      </c>
      <c r="AL620" s="315">
        <f t="shared" si="194"/>
        <v>0</v>
      </c>
      <c r="AM620" s="315">
        <f t="shared" si="194"/>
        <v>0</v>
      </c>
      <c r="AN620" s="315">
        <f t="shared" si="194"/>
        <v>0</v>
      </c>
      <c r="AO620" s="315">
        <f t="shared" si="194"/>
        <v>0</v>
      </c>
      <c r="AP620" s="315">
        <f t="shared" si="194"/>
        <v>0</v>
      </c>
      <c r="AQ620" s="315">
        <f t="shared" si="194"/>
        <v>0</v>
      </c>
      <c r="AR620" s="315">
        <f t="shared" si="194"/>
        <v>0</v>
      </c>
      <c r="AS620" s="315">
        <f t="shared" si="194"/>
        <v>0</v>
      </c>
      <c r="AT620" s="315">
        <f t="shared" si="194"/>
        <v>0</v>
      </c>
      <c r="AU620" s="315">
        <f t="shared" si="194"/>
        <v>0</v>
      </c>
      <c r="AV620" s="315">
        <f t="shared" si="194"/>
        <v>0</v>
      </c>
      <c r="AW620" s="315">
        <f t="shared" ref="AW620:BC635" si="195">IF(AND(AW$9&gt;=$AC620, AW$10&lt;=$AD620), IF($F620=$M$3, $AD$5, IF($J620="", $AD$4, $J620)), 0)</f>
        <v>0</v>
      </c>
      <c r="AX620" s="315">
        <f t="shared" si="195"/>
        <v>0</v>
      </c>
      <c r="AY620" s="315">
        <f t="shared" si="195"/>
        <v>0</v>
      </c>
      <c r="AZ620" s="315">
        <f t="shared" si="195"/>
        <v>0</v>
      </c>
      <c r="BA620" s="315">
        <f t="shared" si="195"/>
        <v>0</v>
      </c>
      <c r="BB620" s="315">
        <f t="shared" si="195"/>
        <v>0</v>
      </c>
      <c r="BC620" s="316">
        <f t="shared" si="195"/>
        <v>0</v>
      </c>
      <c r="BE620" s="39" t="str">
        <f t="shared" si="188"/>
        <v/>
      </c>
      <c r="BF620" s="39" t="str">
        <f t="shared" si="189"/>
        <v/>
      </c>
      <c r="BG620" s="39" t="str">
        <f t="shared" si="190"/>
        <v/>
      </c>
      <c r="BH620" s="315"/>
      <c r="BI620" s="315"/>
      <c r="BJ620" s="315"/>
      <c r="BK620" s="315"/>
      <c r="BL620" s="315"/>
      <c r="BM620" s="315"/>
      <c r="BN620" s="315"/>
      <c r="BO620" s="315"/>
      <c r="BP620" s="315"/>
      <c r="BQ620" s="315"/>
      <c r="BR620" s="315"/>
      <c r="BS620" s="315"/>
      <c r="BT620" s="315"/>
      <c r="BU620" s="315"/>
      <c r="BV620" s="315"/>
      <c r="BW620" s="315"/>
      <c r="BX620" s="315"/>
      <c r="BY620" s="315"/>
      <c r="BZ620" s="315"/>
      <c r="CA620" s="315"/>
      <c r="CB620" s="315"/>
      <c r="CC620" s="315"/>
      <c r="CD620" s="7"/>
    </row>
    <row r="621" spans="1:82" x14ac:dyDescent="0.25">
      <c r="A621" s="14"/>
      <c r="B621" s="460"/>
      <c r="C621" s="461"/>
      <c r="D621" s="461"/>
      <c r="E621" s="462"/>
      <c r="F621" s="463"/>
      <c r="G621" s="14"/>
      <c r="H621" s="106" t="str">
        <f t="shared" si="181"/>
        <v/>
      </c>
      <c r="I621" s="14"/>
      <c r="J621" s="39" t="str">
        <f t="shared" si="182"/>
        <v/>
      </c>
      <c r="K621" s="14"/>
      <c r="M621" s="106" t="str">
        <f t="shared" si="183"/>
        <v/>
      </c>
      <c r="O621" s="127" t="str">
        <f t="shared" si="184"/>
        <v/>
      </c>
      <c r="AC621" s="305" t="str">
        <f t="shared" si="185"/>
        <v/>
      </c>
      <c r="AD621" s="307" t="str">
        <f t="shared" si="186"/>
        <v/>
      </c>
      <c r="AF621" s="314">
        <f t="shared" si="187"/>
        <v>0</v>
      </c>
      <c r="AG621" s="315">
        <f t="shared" ref="AG621:AV636" si="196">IF(AND(AG$9&gt;=$AC621, AG$10&lt;=$AD621), IF($F621=$M$3, $AD$5, IF($J621="", $AD$4, $J621)), 0)</f>
        <v>0</v>
      </c>
      <c r="AH621" s="315">
        <f t="shared" si="196"/>
        <v>0</v>
      </c>
      <c r="AI621" s="315">
        <f t="shared" si="196"/>
        <v>0</v>
      </c>
      <c r="AJ621" s="315">
        <f t="shared" si="196"/>
        <v>0</v>
      </c>
      <c r="AK621" s="315">
        <f t="shared" si="196"/>
        <v>0</v>
      </c>
      <c r="AL621" s="315">
        <f t="shared" si="196"/>
        <v>0</v>
      </c>
      <c r="AM621" s="315">
        <f t="shared" si="196"/>
        <v>0</v>
      </c>
      <c r="AN621" s="315">
        <f t="shared" si="196"/>
        <v>0</v>
      </c>
      <c r="AO621" s="315">
        <f t="shared" si="196"/>
        <v>0</v>
      </c>
      <c r="AP621" s="315">
        <f t="shared" si="196"/>
        <v>0</v>
      </c>
      <c r="AQ621" s="315">
        <f t="shared" si="196"/>
        <v>0</v>
      </c>
      <c r="AR621" s="315">
        <f t="shared" si="196"/>
        <v>0</v>
      </c>
      <c r="AS621" s="315">
        <f t="shared" si="196"/>
        <v>0</v>
      </c>
      <c r="AT621" s="315">
        <f t="shared" si="196"/>
        <v>0</v>
      </c>
      <c r="AU621" s="315">
        <f t="shared" si="196"/>
        <v>0</v>
      </c>
      <c r="AV621" s="315">
        <f t="shared" si="196"/>
        <v>0</v>
      </c>
      <c r="AW621" s="315">
        <f t="shared" si="195"/>
        <v>0</v>
      </c>
      <c r="AX621" s="315">
        <f t="shared" si="195"/>
        <v>0</v>
      </c>
      <c r="AY621" s="315">
        <f t="shared" si="195"/>
        <v>0</v>
      </c>
      <c r="AZ621" s="315">
        <f t="shared" si="195"/>
        <v>0</v>
      </c>
      <c r="BA621" s="315">
        <f t="shared" si="195"/>
        <v>0</v>
      </c>
      <c r="BB621" s="315">
        <f t="shared" si="195"/>
        <v>0</v>
      </c>
      <c r="BC621" s="316">
        <f t="shared" si="195"/>
        <v>0</v>
      </c>
      <c r="BE621" s="39" t="str">
        <f t="shared" si="188"/>
        <v/>
      </c>
      <c r="BF621" s="39" t="str">
        <f t="shared" si="189"/>
        <v/>
      </c>
      <c r="BG621" s="39" t="str">
        <f t="shared" si="190"/>
        <v/>
      </c>
      <c r="BH621" s="315"/>
      <c r="BI621" s="315"/>
      <c r="BJ621" s="315"/>
      <c r="BK621" s="315"/>
      <c r="BL621" s="315"/>
      <c r="BM621" s="315"/>
      <c r="BN621" s="315"/>
      <c r="BO621" s="315"/>
      <c r="BP621" s="315"/>
      <c r="BQ621" s="315"/>
      <c r="BR621" s="315"/>
      <c r="BS621" s="315"/>
      <c r="BT621" s="315"/>
      <c r="BU621" s="315"/>
      <c r="BV621" s="315"/>
      <c r="BW621" s="315"/>
      <c r="BX621" s="315"/>
      <c r="BY621" s="315"/>
      <c r="BZ621" s="315"/>
      <c r="CA621" s="315"/>
      <c r="CB621" s="315"/>
      <c r="CC621" s="315"/>
      <c r="CD621" s="7"/>
    </row>
    <row r="622" spans="1:82" x14ac:dyDescent="0.25">
      <c r="A622" s="14"/>
      <c r="B622" s="460"/>
      <c r="C622" s="461"/>
      <c r="D622" s="461"/>
      <c r="E622" s="462"/>
      <c r="F622" s="463"/>
      <c r="G622" s="14"/>
      <c r="H622" s="106" t="str">
        <f t="shared" si="181"/>
        <v/>
      </c>
      <c r="I622" s="14"/>
      <c r="J622" s="39" t="str">
        <f t="shared" si="182"/>
        <v/>
      </c>
      <c r="K622" s="14"/>
      <c r="M622" s="106" t="str">
        <f t="shared" si="183"/>
        <v/>
      </c>
      <c r="O622" s="127" t="str">
        <f t="shared" si="184"/>
        <v/>
      </c>
      <c r="AC622" s="305" t="str">
        <f t="shared" si="185"/>
        <v/>
      </c>
      <c r="AD622" s="307" t="str">
        <f t="shared" si="186"/>
        <v/>
      </c>
      <c r="AF622" s="314">
        <f t="shared" si="187"/>
        <v>0</v>
      </c>
      <c r="AG622" s="315">
        <f t="shared" si="196"/>
        <v>0</v>
      </c>
      <c r="AH622" s="315">
        <f t="shared" si="196"/>
        <v>0</v>
      </c>
      <c r="AI622" s="315">
        <f t="shared" si="196"/>
        <v>0</v>
      </c>
      <c r="AJ622" s="315">
        <f t="shared" si="196"/>
        <v>0</v>
      </c>
      <c r="AK622" s="315">
        <f t="shared" si="196"/>
        <v>0</v>
      </c>
      <c r="AL622" s="315">
        <f t="shared" si="196"/>
        <v>0</v>
      </c>
      <c r="AM622" s="315">
        <f t="shared" si="196"/>
        <v>0</v>
      </c>
      <c r="AN622" s="315">
        <f t="shared" si="196"/>
        <v>0</v>
      </c>
      <c r="AO622" s="315">
        <f t="shared" si="196"/>
        <v>0</v>
      </c>
      <c r="AP622" s="315">
        <f t="shared" si="196"/>
        <v>0</v>
      </c>
      <c r="AQ622" s="315">
        <f t="shared" si="196"/>
        <v>0</v>
      </c>
      <c r="AR622" s="315">
        <f t="shared" si="196"/>
        <v>0</v>
      </c>
      <c r="AS622" s="315">
        <f t="shared" si="196"/>
        <v>0</v>
      </c>
      <c r="AT622" s="315">
        <f t="shared" si="196"/>
        <v>0</v>
      </c>
      <c r="AU622" s="315">
        <f t="shared" si="196"/>
        <v>0</v>
      </c>
      <c r="AV622" s="315">
        <f t="shared" si="196"/>
        <v>0</v>
      </c>
      <c r="AW622" s="315">
        <f t="shared" si="195"/>
        <v>0</v>
      </c>
      <c r="AX622" s="315">
        <f t="shared" si="195"/>
        <v>0</v>
      </c>
      <c r="AY622" s="315">
        <f t="shared" si="195"/>
        <v>0</v>
      </c>
      <c r="AZ622" s="315">
        <f t="shared" si="195"/>
        <v>0</v>
      </c>
      <c r="BA622" s="315">
        <f t="shared" si="195"/>
        <v>0</v>
      </c>
      <c r="BB622" s="315">
        <f t="shared" si="195"/>
        <v>0</v>
      </c>
      <c r="BC622" s="316">
        <f t="shared" si="195"/>
        <v>0</v>
      </c>
      <c r="BE622" s="39" t="str">
        <f t="shared" si="188"/>
        <v/>
      </c>
      <c r="BF622" s="39" t="str">
        <f t="shared" si="189"/>
        <v/>
      </c>
      <c r="BG622" s="39" t="str">
        <f t="shared" si="190"/>
        <v/>
      </c>
      <c r="BH622" s="315"/>
      <c r="BI622" s="315"/>
      <c r="BJ622" s="315"/>
      <c r="BK622" s="315"/>
      <c r="BL622" s="315"/>
      <c r="BM622" s="315"/>
      <c r="BN622" s="315"/>
      <c r="BO622" s="315"/>
      <c r="BP622" s="315"/>
      <c r="BQ622" s="315"/>
      <c r="BR622" s="315"/>
      <c r="BS622" s="315"/>
      <c r="BT622" s="315"/>
      <c r="BU622" s="315"/>
      <c r="BV622" s="315"/>
      <c r="BW622" s="315"/>
      <c r="BX622" s="315"/>
      <c r="BY622" s="315"/>
      <c r="BZ622" s="315"/>
      <c r="CA622" s="315"/>
      <c r="CB622" s="315"/>
      <c r="CC622" s="315"/>
      <c r="CD622" s="7"/>
    </row>
    <row r="623" spans="1:82" x14ac:dyDescent="0.25">
      <c r="A623" s="14"/>
      <c r="B623" s="460"/>
      <c r="C623" s="461"/>
      <c r="D623" s="461"/>
      <c r="E623" s="462"/>
      <c r="F623" s="463"/>
      <c r="G623" s="14"/>
      <c r="H623" s="106" t="str">
        <f t="shared" si="181"/>
        <v/>
      </c>
      <c r="I623" s="14"/>
      <c r="J623" s="39" t="str">
        <f t="shared" si="182"/>
        <v/>
      </c>
      <c r="K623" s="14"/>
      <c r="M623" s="106" t="str">
        <f t="shared" si="183"/>
        <v/>
      </c>
      <c r="O623" s="127" t="str">
        <f t="shared" si="184"/>
        <v/>
      </c>
      <c r="AC623" s="305" t="str">
        <f t="shared" si="185"/>
        <v/>
      </c>
      <c r="AD623" s="307" t="str">
        <f t="shared" si="186"/>
        <v/>
      </c>
      <c r="AF623" s="314">
        <f t="shared" si="187"/>
        <v>0</v>
      </c>
      <c r="AG623" s="315">
        <f t="shared" si="196"/>
        <v>0</v>
      </c>
      <c r="AH623" s="315">
        <f t="shared" si="196"/>
        <v>0</v>
      </c>
      <c r="AI623" s="315">
        <f t="shared" si="196"/>
        <v>0</v>
      </c>
      <c r="AJ623" s="315">
        <f t="shared" si="196"/>
        <v>0</v>
      </c>
      <c r="AK623" s="315">
        <f t="shared" si="196"/>
        <v>0</v>
      </c>
      <c r="AL623" s="315">
        <f t="shared" si="196"/>
        <v>0</v>
      </c>
      <c r="AM623" s="315">
        <f t="shared" si="196"/>
        <v>0</v>
      </c>
      <c r="AN623" s="315">
        <f t="shared" si="196"/>
        <v>0</v>
      </c>
      <c r="AO623" s="315">
        <f t="shared" si="196"/>
        <v>0</v>
      </c>
      <c r="AP623" s="315">
        <f t="shared" si="196"/>
        <v>0</v>
      </c>
      <c r="AQ623" s="315">
        <f t="shared" si="196"/>
        <v>0</v>
      </c>
      <c r="AR623" s="315">
        <f t="shared" si="196"/>
        <v>0</v>
      </c>
      <c r="AS623" s="315">
        <f t="shared" si="196"/>
        <v>0</v>
      </c>
      <c r="AT623" s="315">
        <f t="shared" si="196"/>
        <v>0</v>
      </c>
      <c r="AU623" s="315">
        <f t="shared" si="196"/>
        <v>0</v>
      </c>
      <c r="AV623" s="315">
        <f t="shared" si="196"/>
        <v>0</v>
      </c>
      <c r="AW623" s="315">
        <f t="shared" si="195"/>
        <v>0</v>
      </c>
      <c r="AX623" s="315">
        <f t="shared" si="195"/>
        <v>0</v>
      </c>
      <c r="AY623" s="315">
        <f t="shared" si="195"/>
        <v>0</v>
      </c>
      <c r="AZ623" s="315">
        <f t="shared" si="195"/>
        <v>0</v>
      </c>
      <c r="BA623" s="315">
        <f t="shared" si="195"/>
        <v>0</v>
      </c>
      <c r="BB623" s="315">
        <f t="shared" si="195"/>
        <v>0</v>
      </c>
      <c r="BC623" s="316">
        <f t="shared" si="195"/>
        <v>0</v>
      </c>
      <c r="BE623" s="39" t="str">
        <f t="shared" si="188"/>
        <v/>
      </c>
      <c r="BF623" s="39" t="str">
        <f t="shared" si="189"/>
        <v/>
      </c>
      <c r="BG623" s="39" t="str">
        <f t="shared" si="190"/>
        <v/>
      </c>
      <c r="BH623" s="315"/>
      <c r="BI623" s="315"/>
      <c r="BJ623" s="315"/>
      <c r="BK623" s="315"/>
      <c r="BL623" s="315"/>
      <c r="BM623" s="315"/>
      <c r="BN623" s="315"/>
      <c r="BO623" s="315"/>
      <c r="BP623" s="315"/>
      <c r="BQ623" s="315"/>
      <c r="BR623" s="315"/>
      <c r="BS623" s="315"/>
      <c r="BT623" s="315"/>
      <c r="BU623" s="315"/>
      <c r="BV623" s="315"/>
      <c r="BW623" s="315"/>
      <c r="BX623" s="315"/>
      <c r="BY623" s="315"/>
      <c r="BZ623" s="315"/>
      <c r="CA623" s="315"/>
      <c r="CB623" s="315"/>
      <c r="CC623" s="315"/>
      <c r="CD623" s="7"/>
    </row>
    <row r="624" spans="1:82" x14ac:dyDescent="0.25">
      <c r="A624" s="14"/>
      <c r="B624" s="460"/>
      <c r="C624" s="461"/>
      <c r="D624" s="461"/>
      <c r="E624" s="462"/>
      <c r="F624" s="463"/>
      <c r="G624" s="14"/>
      <c r="H624" s="106" t="str">
        <f t="shared" si="181"/>
        <v/>
      </c>
      <c r="I624" s="14"/>
      <c r="J624" s="39" t="str">
        <f t="shared" si="182"/>
        <v/>
      </c>
      <c r="K624" s="14"/>
      <c r="M624" s="106" t="str">
        <f t="shared" si="183"/>
        <v/>
      </c>
      <c r="O624" s="127" t="str">
        <f t="shared" si="184"/>
        <v/>
      </c>
      <c r="AC624" s="305" t="str">
        <f t="shared" si="185"/>
        <v/>
      </c>
      <c r="AD624" s="307" t="str">
        <f t="shared" si="186"/>
        <v/>
      </c>
      <c r="AF624" s="314">
        <f t="shared" si="187"/>
        <v>0</v>
      </c>
      <c r="AG624" s="315">
        <f t="shared" si="196"/>
        <v>0</v>
      </c>
      <c r="AH624" s="315">
        <f t="shared" si="196"/>
        <v>0</v>
      </c>
      <c r="AI624" s="315">
        <f t="shared" si="196"/>
        <v>0</v>
      </c>
      <c r="AJ624" s="315">
        <f t="shared" si="196"/>
        <v>0</v>
      </c>
      <c r="AK624" s="315">
        <f t="shared" si="196"/>
        <v>0</v>
      </c>
      <c r="AL624" s="315">
        <f t="shared" si="196"/>
        <v>0</v>
      </c>
      <c r="AM624" s="315">
        <f t="shared" si="196"/>
        <v>0</v>
      </c>
      <c r="AN624" s="315">
        <f t="shared" si="196"/>
        <v>0</v>
      </c>
      <c r="AO624" s="315">
        <f t="shared" si="196"/>
        <v>0</v>
      </c>
      <c r="AP624" s="315">
        <f t="shared" si="196"/>
        <v>0</v>
      </c>
      <c r="AQ624" s="315">
        <f t="shared" si="196"/>
        <v>0</v>
      </c>
      <c r="AR624" s="315">
        <f t="shared" si="196"/>
        <v>0</v>
      </c>
      <c r="AS624" s="315">
        <f t="shared" si="196"/>
        <v>0</v>
      </c>
      <c r="AT624" s="315">
        <f t="shared" si="196"/>
        <v>0</v>
      </c>
      <c r="AU624" s="315">
        <f t="shared" si="196"/>
        <v>0</v>
      </c>
      <c r="AV624" s="315">
        <f t="shared" si="196"/>
        <v>0</v>
      </c>
      <c r="AW624" s="315">
        <f t="shared" si="195"/>
        <v>0</v>
      </c>
      <c r="AX624" s="315">
        <f t="shared" si="195"/>
        <v>0</v>
      </c>
      <c r="AY624" s="315">
        <f t="shared" si="195"/>
        <v>0</v>
      </c>
      <c r="AZ624" s="315">
        <f t="shared" si="195"/>
        <v>0</v>
      </c>
      <c r="BA624" s="315">
        <f t="shared" si="195"/>
        <v>0</v>
      </c>
      <c r="BB624" s="315">
        <f t="shared" si="195"/>
        <v>0</v>
      </c>
      <c r="BC624" s="316">
        <f t="shared" si="195"/>
        <v>0</v>
      </c>
      <c r="BE624" s="39" t="str">
        <f t="shared" si="188"/>
        <v/>
      </c>
      <c r="BF624" s="39" t="str">
        <f t="shared" si="189"/>
        <v/>
      </c>
      <c r="BG624" s="39" t="str">
        <f t="shared" si="190"/>
        <v/>
      </c>
      <c r="BH624" s="315"/>
      <c r="BI624" s="315"/>
      <c r="BJ624" s="315"/>
      <c r="BK624" s="315"/>
      <c r="BL624" s="315"/>
      <c r="BM624" s="315"/>
      <c r="BN624" s="315"/>
      <c r="BO624" s="315"/>
      <c r="BP624" s="315"/>
      <c r="BQ624" s="315"/>
      <c r="BR624" s="315"/>
      <c r="BS624" s="315"/>
      <c r="BT624" s="315"/>
      <c r="BU624" s="315"/>
      <c r="BV624" s="315"/>
      <c r="BW624" s="315"/>
      <c r="BX624" s="315"/>
      <c r="BY624" s="315"/>
      <c r="BZ624" s="315"/>
      <c r="CA624" s="315"/>
      <c r="CB624" s="315"/>
      <c r="CC624" s="315"/>
      <c r="CD624" s="7"/>
    </row>
    <row r="625" spans="1:82" x14ac:dyDescent="0.25">
      <c r="A625" s="14"/>
      <c r="B625" s="460"/>
      <c r="C625" s="461"/>
      <c r="D625" s="461"/>
      <c r="E625" s="462"/>
      <c r="F625" s="463"/>
      <c r="G625" s="14"/>
      <c r="H625" s="106" t="str">
        <f t="shared" si="181"/>
        <v/>
      </c>
      <c r="I625" s="14"/>
      <c r="J625" s="39" t="str">
        <f t="shared" si="182"/>
        <v/>
      </c>
      <c r="K625" s="14"/>
      <c r="M625" s="106" t="str">
        <f t="shared" si="183"/>
        <v/>
      </c>
      <c r="O625" s="127" t="str">
        <f t="shared" si="184"/>
        <v/>
      </c>
      <c r="AC625" s="305" t="str">
        <f t="shared" si="185"/>
        <v/>
      </c>
      <c r="AD625" s="307" t="str">
        <f t="shared" si="186"/>
        <v/>
      </c>
      <c r="AF625" s="314">
        <f t="shared" si="187"/>
        <v>0</v>
      </c>
      <c r="AG625" s="315">
        <f t="shared" si="196"/>
        <v>0</v>
      </c>
      <c r="AH625" s="315">
        <f t="shared" si="196"/>
        <v>0</v>
      </c>
      <c r="AI625" s="315">
        <f t="shared" si="196"/>
        <v>0</v>
      </c>
      <c r="AJ625" s="315">
        <f t="shared" si="196"/>
        <v>0</v>
      </c>
      <c r="AK625" s="315">
        <f t="shared" si="196"/>
        <v>0</v>
      </c>
      <c r="AL625" s="315">
        <f t="shared" si="196"/>
        <v>0</v>
      </c>
      <c r="AM625" s="315">
        <f t="shared" si="196"/>
        <v>0</v>
      </c>
      <c r="AN625" s="315">
        <f t="shared" si="196"/>
        <v>0</v>
      </c>
      <c r="AO625" s="315">
        <f t="shared" si="196"/>
        <v>0</v>
      </c>
      <c r="AP625" s="315">
        <f t="shared" si="196"/>
        <v>0</v>
      </c>
      <c r="AQ625" s="315">
        <f t="shared" si="196"/>
        <v>0</v>
      </c>
      <c r="AR625" s="315">
        <f t="shared" si="196"/>
        <v>0</v>
      </c>
      <c r="AS625" s="315">
        <f t="shared" si="196"/>
        <v>0</v>
      </c>
      <c r="AT625" s="315">
        <f t="shared" si="196"/>
        <v>0</v>
      </c>
      <c r="AU625" s="315">
        <f t="shared" si="196"/>
        <v>0</v>
      </c>
      <c r="AV625" s="315">
        <f t="shared" si="196"/>
        <v>0</v>
      </c>
      <c r="AW625" s="315">
        <f t="shared" si="195"/>
        <v>0</v>
      </c>
      <c r="AX625" s="315">
        <f t="shared" si="195"/>
        <v>0</v>
      </c>
      <c r="AY625" s="315">
        <f t="shared" si="195"/>
        <v>0</v>
      </c>
      <c r="AZ625" s="315">
        <f t="shared" si="195"/>
        <v>0</v>
      </c>
      <c r="BA625" s="315">
        <f t="shared" si="195"/>
        <v>0</v>
      </c>
      <c r="BB625" s="315">
        <f t="shared" si="195"/>
        <v>0</v>
      </c>
      <c r="BC625" s="316">
        <f t="shared" si="195"/>
        <v>0</v>
      </c>
      <c r="BE625" s="39" t="str">
        <f t="shared" si="188"/>
        <v/>
      </c>
      <c r="BF625" s="39" t="str">
        <f t="shared" si="189"/>
        <v/>
      </c>
      <c r="BG625" s="39" t="str">
        <f t="shared" si="190"/>
        <v/>
      </c>
      <c r="BH625" s="315"/>
      <c r="BI625" s="315"/>
      <c r="BJ625" s="315"/>
      <c r="BK625" s="315"/>
      <c r="BL625" s="315"/>
      <c r="BM625" s="315"/>
      <c r="BN625" s="315"/>
      <c r="BO625" s="315"/>
      <c r="BP625" s="315"/>
      <c r="BQ625" s="315"/>
      <c r="BR625" s="315"/>
      <c r="BS625" s="315"/>
      <c r="BT625" s="315"/>
      <c r="BU625" s="315"/>
      <c r="BV625" s="315"/>
      <c r="BW625" s="315"/>
      <c r="BX625" s="315"/>
      <c r="BY625" s="315"/>
      <c r="BZ625" s="315"/>
      <c r="CA625" s="315"/>
      <c r="CB625" s="315"/>
      <c r="CC625" s="315"/>
      <c r="CD625" s="7"/>
    </row>
    <row r="626" spans="1:82" x14ac:dyDescent="0.25">
      <c r="A626" s="14"/>
      <c r="B626" s="460"/>
      <c r="C626" s="461"/>
      <c r="D626" s="461"/>
      <c r="E626" s="462"/>
      <c r="F626" s="463"/>
      <c r="G626" s="14"/>
      <c r="H626" s="106" t="str">
        <f t="shared" si="181"/>
        <v/>
      </c>
      <c r="I626" s="14"/>
      <c r="J626" s="39" t="str">
        <f t="shared" si="182"/>
        <v/>
      </c>
      <c r="K626" s="14"/>
      <c r="M626" s="106" t="str">
        <f t="shared" si="183"/>
        <v/>
      </c>
      <c r="O626" s="127" t="str">
        <f t="shared" si="184"/>
        <v/>
      </c>
      <c r="AC626" s="305" t="str">
        <f t="shared" si="185"/>
        <v/>
      </c>
      <c r="AD626" s="307" t="str">
        <f t="shared" si="186"/>
        <v/>
      </c>
      <c r="AF626" s="314">
        <f t="shared" si="187"/>
        <v>0</v>
      </c>
      <c r="AG626" s="315">
        <f t="shared" si="196"/>
        <v>0</v>
      </c>
      <c r="AH626" s="315">
        <f t="shared" si="196"/>
        <v>0</v>
      </c>
      <c r="AI626" s="315">
        <f t="shared" si="196"/>
        <v>0</v>
      </c>
      <c r="AJ626" s="315">
        <f t="shared" si="196"/>
        <v>0</v>
      </c>
      <c r="AK626" s="315">
        <f t="shared" si="196"/>
        <v>0</v>
      </c>
      <c r="AL626" s="315">
        <f t="shared" si="196"/>
        <v>0</v>
      </c>
      <c r="AM626" s="315">
        <f t="shared" si="196"/>
        <v>0</v>
      </c>
      <c r="AN626" s="315">
        <f t="shared" si="196"/>
        <v>0</v>
      </c>
      <c r="AO626" s="315">
        <f t="shared" si="196"/>
        <v>0</v>
      </c>
      <c r="AP626" s="315">
        <f t="shared" si="196"/>
        <v>0</v>
      </c>
      <c r="AQ626" s="315">
        <f t="shared" si="196"/>
        <v>0</v>
      </c>
      <c r="AR626" s="315">
        <f t="shared" si="196"/>
        <v>0</v>
      </c>
      <c r="AS626" s="315">
        <f t="shared" si="196"/>
        <v>0</v>
      </c>
      <c r="AT626" s="315">
        <f t="shared" si="196"/>
        <v>0</v>
      </c>
      <c r="AU626" s="315">
        <f t="shared" si="196"/>
        <v>0</v>
      </c>
      <c r="AV626" s="315">
        <f t="shared" si="196"/>
        <v>0</v>
      </c>
      <c r="AW626" s="315">
        <f t="shared" si="195"/>
        <v>0</v>
      </c>
      <c r="AX626" s="315">
        <f t="shared" si="195"/>
        <v>0</v>
      </c>
      <c r="AY626" s="315">
        <f t="shared" si="195"/>
        <v>0</v>
      </c>
      <c r="AZ626" s="315">
        <f t="shared" si="195"/>
        <v>0</v>
      </c>
      <c r="BA626" s="315">
        <f t="shared" si="195"/>
        <v>0</v>
      </c>
      <c r="BB626" s="315">
        <f t="shared" si="195"/>
        <v>0</v>
      </c>
      <c r="BC626" s="316">
        <f t="shared" si="195"/>
        <v>0</v>
      </c>
      <c r="BE626" s="39" t="str">
        <f t="shared" si="188"/>
        <v/>
      </c>
      <c r="BF626" s="39" t="str">
        <f t="shared" si="189"/>
        <v/>
      </c>
      <c r="BG626" s="39" t="str">
        <f t="shared" si="190"/>
        <v/>
      </c>
      <c r="BH626" s="315"/>
      <c r="BI626" s="315"/>
      <c r="BJ626" s="315"/>
      <c r="BK626" s="315"/>
      <c r="BL626" s="315"/>
      <c r="BM626" s="315"/>
      <c r="BN626" s="315"/>
      <c r="BO626" s="315"/>
      <c r="BP626" s="315"/>
      <c r="BQ626" s="315"/>
      <c r="BR626" s="315"/>
      <c r="BS626" s="315"/>
      <c r="BT626" s="315"/>
      <c r="BU626" s="315"/>
      <c r="BV626" s="315"/>
      <c r="BW626" s="315"/>
      <c r="BX626" s="315"/>
      <c r="BY626" s="315"/>
      <c r="BZ626" s="315"/>
      <c r="CA626" s="315"/>
      <c r="CB626" s="315"/>
      <c r="CC626" s="315"/>
      <c r="CD626" s="7"/>
    </row>
    <row r="627" spans="1:82" x14ac:dyDescent="0.25">
      <c r="A627" s="14"/>
      <c r="B627" s="460"/>
      <c r="C627" s="461"/>
      <c r="D627" s="461"/>
      <c r="E627" s="462"/>
      <c r="F627" s="463"/>
      <c r="G627" s="14"/>
      <c r="H627" s="106" t="str">
        <f t="shared" si="181"/>
        <v/>
      </c>
      <c r="I627" s="14"/>
      <c r="J627" s="39" t="str">
        <f t="shared" si="182"/>
        <v/>
      </c>
      <c r="K627" s="14"/>
      <c r="M627" s="106" t="str">
        <f t="shared" si="183"/>
        <v/>
      </c>
      <c r="O627" s="127" t="str">
        <f t="shared" si="184"/>
        <v/>
      </c>
      <c r="AC627" s="305" t="str">
        <f t="shared" si="185"/>
        <v/>
      </c>
      <c r="AD627" s="307" t="str">
        <f t="shared" si="186"/>
        <v/>
      </c>
      <c r="AF627" s="314">
        <f t="shared" si="187"/>
        <v>0</v>
      </c>
      <c r="AG627" s="315">
        <f t="shared" si="196"/>
        <v>0</v>
      </c>
      <c r="AH627" s="315">
        <f t="shared" si="196"/>
        <v>0</v>
      </c>
      <c r="AI627" s="315">
        <f t="shared" si="196"/>
        <v>0</v>
      </c>
      <c r="AJ627" s="315">
        <f t="shared" si="196"/>
        <v>0</v>
      </c>
      <c r="AK627" s="315">
        <f t="shared" si="196"/>
        <v>0</v>
      </c>
      <c r="AL627" s="315">
        <f t="shared" si="196"/>
        <v>0</v>
      </c>
      <c r="AM627" s="315">
        <f t="shared" si="196"/>
        <v>0</v>
      </c>
      <c r="AN627" s="315">
        <f t="shared" si="196"/>
        <v>0</v>
      </c>
      <c r="AO627" s="315">
        <f t="shared" si="196"/>
        <v>0</v>
      </c>
      <c r="AP627" s="315">
        <f t="shared" si="196"/>
        <v>0</v>
      </c>
      <c r="AQ627" s="315">
        <f t="shared" si="196"/>
        <v>0</v>
      </c>
      <c r="AR627" s="315">
        <f t="shared" si="196"/>
        <v>0</v>
      </c>
      <c r="AS627" s="315">
        <f t="shared" si="196"/>
        <v>0</v>
      </c>
      <c r="AT627" s="315">
        <f t="shared" si="196"/>
        <v>0</v>
      </c>
      <c r="AU627" s="315">
        <f t="shared" si="196"/>
        <v>0</v>
      </c>
      <c r="AV627" s="315">
        <f t="shared" si="196"/>
        <v>0</v>
      </c>
      <c r="AW627" s="315">
        <f t="shared" si="195"/>
        <v>0</v>
      </c>
      <c r="AX627" s="315">
        <f t="shared" si="195"/>
        <v>0</v>
      </c>
      <c r="AY627" s="315">
        <f t="shared" si="195"/>
        <v>0</v>
      </c>
      <c r="AZ627" s="315">
        <f t="shared" si="195"/>
        <v>0</v>
      </c>
      <c r="BA627" s="315">
        <f t="shared" si="195"/>
        <v>0</v>
      </c>
      <c r="BB627" s="315">
        <f t="shared" si="195"/>
        <v>0</v>
      </c>
      <c r="BC627" s="316">
        <f t="shared" si="195"/>
        <v>0</v>
      </c>
      <c r="BE627" s="39" t="str">
        <f t="shared" si="188"/>
        <v/>
      </c>
      <c r="BF627" s="39" t="str">
        <f t="shared" si="189"/>
        <v/>
      </c>
      <c r="BG627" s="39" t="str">
        <f t="shared" si="190"/>
        <v/>
      </c>
      <c r="BH627" s="315"/>
      <c r="BI627" s="315"/>
      <c r="BJ627" s="315"/>
      <c r="BK627" s="315"/>
      <c r="BL627" s="315"/>
      <c r="BM627" s="315"/>
      <c r="BN627" s="315"/>
      <c r="BO627" s="315"/>
      <c r="BP627" s="315"/>
      <c r="BQ627" s="315"/>
      <c r="BR627" s="315"/>
      <c r="BS627" s="315"/>
      <c r="BT627" s="315"/>
      <c r="BU627" s="315"/>
      <c r="BV627" s="315"/>
      <c r="BW627" s="315"/>
      <c r="BX627" s="315"/>
      <c r="BY627" s="315"/>
      <c r="BZ627" s="315"/>
      <c r="CA627" s="315"/>
      <c r="CB627" s="315"/>
      <c r="CC627" s="315"/>
      <c r="CD627" s="7"/>
    </row>
    <row r="628" spans="1:82" x14ac:dyDescent="0.25">
      <c r="A628" s="14"/>
      <c r="B628" s="460"/>
      <c r="C628" s="461"/>
      <c r="D628" s="461"/>
      <c r="E628" s="462"/>
      <c r="F628" s="463"/>
      <c r="G628" s="14"/>
      <c r="H628" s="106" t="str">
        <f t="shared" si="181"/>
        <v/>
      </c>
      <c r="I628" s="14"/>
      <c r="J628" s="39" t="str">
        <f t="shared" si="182"/>
        <v/>
      </c>
      <c r="K628" s="14"/>
      <c r="M628" s="106" t="str">
        <f t="shared" si="183"/>
        <v/>
      </c>
      <c r="O628" s="127" t="str">
        <f t="shared" si="184"/>
        <v/>
      </c>
      <c r="AC628" s="305" t="str">
        <f t="shared" si="185"/>
        <v/>
      </c>
      <c r="AD628" s="307" t="str">
        <f t="shared" si="186"/>
        <v/>
      </c>
      <c r="AF628" s="314">
        <f t="shared" si="187"/>
        <v>0</v>
      </c>
      <c r="AG628" s="315">
        <f t="shared" si="196"/>
        <v>0</v>
      </c>
      <c r="AH628" s="315">
        <f t="shared" si="196"/>
        <v>0</v>
      </c>
      <c r="AI628" s="315">
        <f t="shared" si="196"/>
        <v>0</v>
      </c>
      <c r="AJ628" s="315">
        <f t="shared" si="196"/>
        <v>0</v>
      </c>
      <c r="AK628" s="315">
        <f t="shared" si="196"/>
        <v>0</v>
      </c>
      <c r="AL628" s="315">
        <f t="shared" si="196"/>
        <v>0</v>
      </c>
      <c r="AM628" s="315">
        <f t="shared" si="196"/>
        <v>0</v>
      </c>
      <c r="AN628" s="315">
        <f t="shared" si="196"/>
        <v>0</v>
      </c>
      <c r="AO628" s="315">
        <f t="shared" si="196"/>
        <v>0</v>
      </c>
      <c r="AP628" s="315">
        <f t="shared" si="196"/>
        <v>0</v>
      </c>
      <c r="AQ628" s="315">
        <f t="shared" si="196"/>
        <v>0</v>
      </c>
      <c r="AR628" s="315">
        <f t="shared" si="196"/>
        <v>0</v>
      </c>
      <c r="AS628" s="315">
        <f t="shared" si="196"/>
        <v>0</v>
      </c>
      <c r="AT628" s="315">
        <f t="shared" si="196"/>
        <v>0</v>
      </c>
      <c r="AU628" s="315">
        <f t="shared" si="196"/>
        <v>0</v>
      </c>
      <c r="AV628" s="315">
        <f t="shared" si="196"/>
        <v>0</v>
      </c>
      <c r="AW628" s="315">
        <f t="shared" si="195"/>
        <v>0</v>
      </c>
      <c r="AX628" s="315">
        <f t="shared" si="195"/>
        <v>0</v>
      </c>
      <c r="AY628" s="315">
        <f t="shared" si="195"/>
        <v>0</v>
      </c>
      <c r="AZ628" s="315">
        <f t="shared" si="195"/>
        <v>0</v>
      </c>
      <c r="BA628" s="315">
        <f t="shared" si="195"/>
        <v>0</v>
      </c>
      <c r="BB628" s="315">
        <f t="shared" si="195"/>
        <v>0</v>
      </c>
      <c r="BC628" s="316">
        <f t="shared" si="195"/>
        <v>0</v>
      </c>
      <c r="BE628" s="39" t="str">
        <f t="shared" si="188"/>
        <v/>
      </c>
      <c r="BF628" s="39" t="str">
        <f t="shared" si="189"/>
        <v/>
      </c>
      <c r="BG628" s="39" t="str">
        <f t="shared" si="190"/>
        <v/>
      </c>
      <c r="BH628" s="315"/>
      <c r="BI628" s="315"/>
      <c r="BJ628" s="315"/>
      <c r="BK628" s="315"/>
      <c r="BL628" s="315"/>
      <c r="BM628" s="315"/>
      <c r="BN628" s="315"/>
      <c r="BO628" s="315"/>
      <c r="BP628" s="315"/>
      <c r="BQ628" s="315"/>
      <c r="BR628" s="315"/>
      <c r="BS628" s="315"/>
      <c r="BT628" s="315"/>
      <c r="BU628" s="315"/>
      <c r="BV628" s="315"/>
      <c r="BW628" s="315"/>
      <c r="BX628" s="315"/>
      <c r="BY628" s="315"/>
      <c r="BZ628" s="315"/>
      <c r="CA628" s="315"/>
      <c r="CB628" s="315"/>
      <c r="CC628" s="315"/>
      <c r="CD628" s="7"/>
    </row>
    <row r="629" spans="1:82" x14ac:dyDescent="0.25">
      <c r="A629" s="14"/>
      <c r="B629" s="460"/>
      <c r="C629" s="461"/>
      <c r="D629" s="461"/>
      <c r="E629" s="462"/>
      <c r="F629" s="463"/>
      <c r="G629" s="14"/>
      <c r="H629" s="106" t="str">
        <f t="shared" si="181"/>
        <v/>
      </c>
      <c r="I629" s="14"/>
      <c r="J629" s="39" t="str">
        <f t="shared" si="182"/>
        <v/>
      </c>
      <c r="K629" s="14"/>
      <c r="M629" s="106" t="str">
        <f t="shared" si="183"/>
        <v/>
      </c>
      <c r="O629" s="127" t="str">
        <f t="shared" si="184"/>
        <v/>
      </c>
      <c r="AC629" s="305" t="str">
        <f t="shared" si="185"/>
        <v/>
      </c>
      <c r="AD629" s="307" t="str">
        <f t="shared" si="186"/>
        <v/>
      </c>
      <c r="AF629" s="314">
        <f t="shared" si="187"/>
        <v>0</v>
      </c>
      <c r="AG629" s="315">
        <f t="shared" si="196"/>
        <v>0</v>
      </c>
      <c r="AH629" s="315">
        <f t="shared" si="196"/>
        <v>0</v>
      </c>
      <c r="AI629" s="315">
        <f t="shared" si="196"/>
        <v>0</v>
      </c>
      <c r="AJ629" s="315">
        <f t="shared" si="196"/>
        <v>0</v>
      </c>
      <c r="AK629" s="315">
        <f t="shared" si="196"/>
        <v>0</v>
      </c>
      <c r="AL629" s="315">
        <f t="shared" si="196"/>
        <v>0</v>
      </c>
      <c r="AM629" s="315">
        <f t="shared" si="196"/>
        <v>0</v>
      </c>
      <c r="AN629" s="315">
        <f t="shared" si="196"/>
        <v>0</v>
      </c>
      <c r="AO629" s="315">
        <f t="shared" si="196"/>
        <v>0</v>
      </c>
      <c r="AP629" s="315">
        <f t="shared" si="196"/>
        <v>0</v>
      </c>
      <c r="AQ629" s="315">
        <f t="shared" si="196"/>
        <v>0</v>
      </c>
      <c r="AR629" s="315">
        <f t="shared" si="196"/>
        <v>0</v>
      </c>
      <c r="AS629" s="315">
        <f t="shared" si="196"/>
        <v>0</v>
      </c>
      <c r="AT629" s="315">
        <f t="shared" si="196"/>
        <v>0</v>
      </c>
      <c r="AU629" s="315">
        <f t="shared" si="196"/>
        <v>0</v>
      </c>
      <c r="AV629" s="315">
        <f t="shared" si="196"/>
        <v>0</v>
      </c>
      <c r="AW629" s="315">
        <f t="shared" si="195"/>
        <v>0</v>
      </c>
      <c r="AX629" s="315">
        <f t="shared" si="195"/>
        <v>0</v>
      </c>
      <c r="AY629" s="315">
        <f t="shared" si="195"/>
        <v>0</v>
      </c>
      <c r="AZ629" s="315">
        <f t="shared" si="195"/>
        <v>0</v>
      </c>
      <c r="BA629" s="315">
        <f t="shared" si="195"/>
        <v>0</v>
      </c>
      <c r="BB629" s="315">
        <f t="shared" si="195"/>
        <v>0</v>
      </c>
      <c r="BC629" s="316">
        <f t="shared" si="195"/>
        <v>0</v>
      </c>
      <c r="BE629" s="39" t="str">
        <f t="shared" si="188"/>
        <v/>
      </c>
      <c r="BF629" s="39" t="str">
        <f t="shared" si="189"/>
        <v/>
      </c>
      <c r="BG629" s="39" t="str">
        <f t="shared" si="190"/>
        <v/>
      </c>
      <c r="BH629" s="315"/>
      <c r="BI629" s="315"/>
      <c r="BJ629" s="315"/>
      <c r="BK629" s="315"/>
      <c r="BL629" s="315"/>
      <c r="BM629" s="315"/>
      <c r="BN629" s="315"/>
      <c r="BO629" s="315"/>
      <c r="BP629" s="315"/>
      <c r="BQ629" s="315"/>
      <c r="BR629" s="315"/>
      <c r="BS629" s="315"/>
      <c r="BT629" s="315"/>
      <c r="BU629" s="315"/>
      <c r="BV629" s="315"/>
      <c r="BW629" s="315"/>
      <c r="BX629" s="315"/>
      <c r="BY629" s="315"/>
      <c r="BZ629" s="315"/>
      <c r="CA629" s="315"/>
      <c r="CB629" s="315"/>
      <c r="CC629" s="315"/>
      <c r="CD629" s="7"/>
    </row>
    <row r="630" spans="1:82" x14ac:dyDescent="0.25">
      <c r="A630" s="14"/>
      <c r="B630" s="460"/>
      <c r="C630" s="461"/>
      <c r="D630" s="461"/>
      <c r="E630" s="462"/>
      <c r="F630" s="463"/>
      <c r="G630" s="14"/>
      <c r="H630" s="106" t="str">
        <f t="shared" si="181"/>
        <v/>
      </c>
      <c r="I630" s="14"/>
      <c r="J630" s="39" t="str">
        <f t="shared" si="182"/>
        <v/>
      </c>
      <c r="K630" s="14"/>
      <c r="M630" s="106" t="str">
        <f t="shared" si="183"/>
        <v/>
      </c>
      <c r="O630" s="127" t="str">
        <f t="shared" si="184"/>
        <v/>
      </c>
      <c r="AC630" s="305" t="str">
        <f t="shared" si="185"/>
        <v/>
      </c>
      <c r="AD630" s="307" t="str">
        <f t="shared" si="186"/>
        <v/>
      </c>
      <c r="AF630" s="314">
        <f t="shared" si="187"/>
        <v>0</v>
      </c>
      <c r="AG630" s="315">
        <f t="shared" si="196"/>
        <v>0</v>
      </c>
      <c r="AH630" s="315">
        <f t="shared" si="196"/>
        <v>0</v>
      </c>
      <c r="AI630" s="315">
        <f t="shared" si="196"/>
        <v>0</v>
      </c>
      <c r="AJ630" s="315">
        <f t="shared" si="196"/>
        <v>0</v>
      </c>
      <c r="AK630" s="315">
        <f t="shared" si="196"/>
        <v>0</v>
      </c>
      <c r="AL630" s="315">
        <f t="shared" si="196"/>
        <v>0</v>
      </c>
      <c r="AM630" s="315">
        <f t="shared" si="196"/>
        <v>0</v>
      </c>
      <c r="AN630" s="315">
        <f t="shared" si="196"/>
        <v>0</v>
      </c>
      <c r="AO630" s="315">
        <f t="shared" si="196"/>
        <v>0</v>
      </c>
      <c r="AP630" s="315">
        <f t="shared" si="196"/>
        <v>0</v>
      </c>
      <c r="AQ630" s="315">
        <f t="shared" si="196"/>
        <v>0</v>
      </c>
      <c r="AR630" s="315">
        <f t="shared" si="196"/>
        <v>0</v>
      </c>
      <c r="AS630" s="315">
        <f t="shared" si="196"/>
        <v>0</v>
      </c>
      <c r="AT630" s="315">
        <f t="shared" si="196"/>
        <v>0</v>
      </c>
      <c r="AU630" s="315">
        <f t="shared" si="196"/>
        <v>0</v>
      </c>
      <c r="AV630" s="315">
        <f t="shared" si="196"/>
        <v>0</v>
      </c>
      <c r="AW630" s="315">
        <f t="shared" si="195"/>
        <v>0</v>
      </c>
      <c r="AX630" s="315">
        <f t="shared" si="195"/>
        <v>0</v>
      </c>
      <c r="AY630" s="315">
        <f t="shared" si="195"/>
        <v>0</v>
      </c>
      <c r="AZ630" s="315">
        <f t="shared" si="195"/>
        <v>0</v>
      </c>
      <c r="BA630" s="315">
        <f t="shared" si="195"/>
        <v>0</v>
      </c>
      <c r="BB630" s="315">
        <f t="shared" si="195"/>
        <v>0</v>
      </c>
      <c r="BC630" s="316">
        <f t="shared" si="195"/>
        <v>0</v>
      </c>
      <c r="BE630" s="39" t="str">
        <f t="shared" si="188"/>
        <v/>
      </c>
      <c r="BF630" s="39" t="str">
        <f t="shared" si="189"/>
        <v/>
      </c>
      <c r="BG630" s="39" t="str">
        <f t="shared" si="190"/>
        <v/>
      </c>
      <c r="BH630" s="315"/>
      <c r="BI630" s="315"/>
      <c r="BJ630" s="315"/>
      <c r="BK630" s="315"/>
      <c r="BL630" s="315"/>
      <c r="BM630" s="315"/>
      <c r="BN630" s="315"/>
      <c r="BO630" s="315"/>
      <c r="BP630" s="315"/>
      <c r="BQ630" s="315"/>
      <c r="BR630" s="315"/>
      <c r="BS630" s="315"/>
      <c r="BT630" s="315"/>
      <c r="BU630" s="315"/>
      <c r="BV630" s="315"/>
      <c r="BW630" s="315"/>
      <c r="BX630" s="315"/>
      <c r="BY630" s="315"/>
      <c r="BZ630" s="315"/>
      <c r="CA630" s="315"/>
      <c r="CB630" s="315"/>
      <c r="CC630" s="315"/>
      <c r="CD630" s="7"/>
    </row>
    <row r="631" spans="1:82" x14ac:dyDescent="0.25">
      <c r="A631" s="14"/>
      <c r="B631" s="460"/>
      <c r="C631" s="461"/>
      <c r="D631" s="461"/>
      <c r="E631" s="462"/>
      <c r="F631" s="463"/>
      <c r="G631" s="14"/>
      <c r="H631" s="106" t="str">
        <f t="shared" si="181"/>
        <v/>
      </c>
      <c r="I631" s="14"/>
      <c r="J631" s="39" t="str">
        <f t="shared" si="182"/>
        <v/>
      </c>
      <c r="K631" s="14"/>
      <c r="M631" s="106" t="str">
        <f t="shared" si="183"/>
        <v/>
      </c>
      <c r="O631" s="127" t="str">
        <f t="shared" si="184"/>
        <v/>
      </c>
      <c r="AC631" s="305" t="str">
        <f t="shared" si="185"/>
        <v/>
      </c>
      <c r="AD631" s="307" t="str">
        <f t="shared" si="186"/>
        <v/>
      </c>
      <c r="AF631" s="314">
        <f t="shared" si="187"/>
        <v>0</v>
      </c>
      <c r="AG631" s="315">
        <f t="shared" si="196"/>
        <v>0</v>
      </c>
      <c r="AH631" s="315">
        <f t="shared" si="196"/>
        <v>0</v>
      </c>
      <c r="AI631" s="315">
        <f t="shared" si="196"/>
        <v>0</v>
      </c>
      <c r="AJ631" s="315">
        <f t="shared" si="196"/>
        <v>0</v>
      </c>
      <c r="AK631" s="315">
        <f t="shared" si="196"/>
        <v>0</v>
      </c>
      <c r="AL631" s="315">
        <f t="shared" si="196"/>
        <v>0</v>
      </c>
      <c r="AM631" s="315">
        <f t="shared" si="196"/>
        <v>0</v>
      </c>
      <c r="AN631" s="315">
        <f t="shared" si="196"/>
        <v>0</v>
      </c>
      <c r="AO631" s="315">
        <f t="shared" si="196"/>
        <v>0</v>
      </c>
      <c r="AP631" s="315">
        <f t="shared" si="196"/>
        <v>0</v>
      </c>
      <c r="AQ631" s="315">
        <f t="shared" si="196"/>
        <v>0</v>
      </c>
      <c r="AR631" s="315">
        <f t="shared" si="196"/>
        <v>0</v>
      </c>
      <c r="AS631" s="315">
        <f t="shared" si="196"/>
        <v>0</v>
      </c>
      <c r="AT631" s="315">
        <f t="shared" si="196"/>
        <v>0</v>
      </c>
      <c r="AU631" s="315">
        <f t="shared" si="196"/>
        <v>0</v>
      </c>
      <c r="AV631" s="315">
        <f t="shared" si="196"/>
        <v>0</v>
      </c>
      <c r="AW631" s="315">
        <f t="shared" si="195"/>
        <v>0</v>
      </c>
      <c r="AX631" s="315">
        <f t="shared" si="195"/>
        <v>0</v>
      </c>
      <c r="AY631" s="315">
        <f t="shared" si="195"/>
        <v>0</v>
      </c>
      <c r="AZ631" s="315">
        <f t="shared" si="195"/>
        <v>0</v>
      </c>
      <c r="BA631" s="315">
        <f t="shared" si="195"/>
        <v>0</v>
      </c>
      <c r="BB631" s="315">
        <f t="shared" si="195"/>
        <v>0</v>
      </c>
      <c r="BC631" s="316">
        <f t="shared" si="195"/>
        <v>0</v>
      </c>
      <c r="BE631" s="39" t="str">
        <f t="shared" si="188"/>
        <v/>
      </c>
      <c r="BF631" s="39" t="str">
        <f t="shared" si="189"/>
        <v/>
      </c>
      <c r="BG631" s="39" t="str">
        <f t="shared" si="190"/>
        <v/>
      </c>
      <c r="BH631" s="315"/>
      <c r="BI631" s="315"/>
      <c r="BJ631" s="315"/>
      <c r="BK631" s="315"/>
      <c r="BL631" s="315"/>
      <c r="BM631" s="315"/>
      <c r="BN631" s="315"/>
      <c r="BO631" s="315"/>
      <c r="BP631" s="315"/>
      <c r="BQ631" s="315"/>
      <c r="BR631" s="315"/>
      <c r="BS631" s="315"/>
      <c r="BT631" s="315"/>
      <c r="BU631" s="315"/>
      <c r="BV631" s="315"/>
      <c r="BW631" s="315"/>
      <c r="BX631" s="315"/>
      <c r="BY631" s="315"/>
      <c r="BZ631" s="315"/>
      <c r="CA631" s="315"/>
      <c r="CB631" s="315"/>
      <c r="CC631" s="315"/>
      <c r="CD631" s="7"/>
    </row>
    <row r="632" spans="1:82" x14ac:dyDescent="0.25">
      <c r="A632" s="14"/>
      <c r="B632" s="460"/>
      <c r="C632" s="461"/>
      <c r="D632" s="461"/>
      <c r="E632" s="462"/>
      <c r="F632" s="463"/>
      <c r="G632" s="14"/>
      <c r="H632" s="106" t="str">
        <f t="shared" si="181"/>
        <v/>
      </c>
      <c r="I632" s="14"/>
      <c r="J632" s="39" t="str">
        <f t="shared" si="182"/>
        <v/>
      </c>
      <c r="K632" s="14"/>
      <c r="M632" s="106" t="str">
        <f t="shared" si="183"/>
        <v/>
      </c>
      <c r="O632" s="127" t="str">
        <f t="shared" si="184"/>
        <v/>
      </c>
      <c r="AC632" s="305" t="str">
        <f t="shared" si="185"/>
        <v/>
      </c>
      <c r="AD632" s="307" t="str">
        <f t="shared" si="186"/>
        <v/>
      </c>
      <c r="AF632" s="314">
        <f t="shared" si="187"/>
        <v>0</v>
      </c>
      <c r="AG632" s="315">
        <f t="shared" si="196"/>
        <v>0</v>
      </c>
      <c r="AH632" s="315">
        <f t="shared" si="196"/>
        <v>0</v>
      </c>
      <c r="AI632" s="315">
        <f t="shared" si="196"/>
        <v>0</v>
      </c>
      <c r="AJ632" s="315">
        <f t="shared" si="196"/>
        <v>0</v>
      </c>
      <c r="AK632" s="315">
        <f t="shared" si="196"/>
        <v>0</v>
      </c>
      <c r="AL632" s="315">
        <f t="shared" si="196"/>
        <v>0</v>
      </c>
      <c r="AM632" s="315">
        <f t="shared" si="196"/>
        <v>0</v>
      </c>
      <c r="AN632" s="315">
        <f t="shared" si="196"/>
        <v>0</v>
      </c>
      <c r="AO632" s="315">
        <f t="shared" si="196"/>
        <v>0</v>
      </c>
      <c r="AP632" s="315">
        <f t="shared" si="196"/>
        <v>0</v>
      </c>
      <c r="AQ632" s="315">
        <f t="shared" si="196"/>
        <v>0</v>
      </c>
      <c r="AR632" s="315">
        <f t="shared" si="196"/>
        <v>0</v>
      </c>
      <c r="AS632" s="315">
        <f t="shared" si="196"/>
        <v>0</v>
      </c>
      <c r="AT632" s="315">
        <f t="shared" si="196"/>
        <v>0</v>
      </c>
      <c r="AU632" s="315">
        <f t="shared" si="196"/>
        <v>0</v>
      </c>
      <c r="AV632" s="315">
        <f t="shared" si="196"/>
        <v>0</v>
      </c>
      <c r="AW632" s="315">
        <f t="shared" si="195"/>
        <v>0</v>
      </c>
      <c r="AX632" s="315">
        <f t="shared" si="195"/>
        <v>0</v>
      </c>
      <c r="AY632" s="315">
        <f t="shared" si="195"/>
        <v>0</v>
      </c>
      <c r="AZ632" s="315">
        <f t="shared" si="195"/>
        <v>0</v>
      </c>
      <c r="BA632" s="315">
        <f t="shared" si="195"/>
        <v>0</v>
      </c>
      <c r="BB632" s="315">
        <f t="shared" si="195"/>
        <v>0</v>
      </c>
      <c r="BC632" s="316">
        <f t="shared" si="195"/>
        <v>0</v>
      </c>
      <c r="BE632" s="39" t="str">
        <f t="shared" si="188"/>
        <v/>
      </c>
      <c r="BF632" s="39" t="str">
        <f t="shared" si="189"/>
        <v/>
      </c>
      <c r="BG632" s="39" t="str">
        <f t="shared" si="190"/>
        <v/>
      </c>
      <c r="BH632" s="315"/>
      <c r="BI632" s="315"/>
      <c r="BJ632" s="315"/>
      <c r="BK632" s="315"/>
      <c r="BL632" s="315"/>
      <c r="BM632" s="315"/>
      <c r="BN632" s="315"/>
      <c r="BO632" s="315"/>
      <c r="BP632" s="315"/>
      <c r="BQ632" s="315"/>
      <c r="BR632" s="315"/>
      <c r="BS632" s="315"/>
      <c r="BT632" s="315"/>
      <c r="BU632" s="315"/>
      <c r="BV632" s="315"/>
      <c r="BW632" s="315"/>
      <c r="BX632" s="315"/>
      <c r="BY632" s="315"/>
      <c r="BZ632" s="315"/>
      <c r="CA632" s="315"/>
      <c r="CB632" s="315"/>
      <c r="CC632" s="315"/>
      <c r="CD632" s="7"/>
    </row>
    <row r="633" spans="1:82" x14ac:dyDescent="0.25">
      <c r="A633" s="14"/>
      <c r="B633" s="460"/>
      <c r="C633" s="461"/>
      <c r="D633" s="461"/>
      <c r="E633" s="462"/>
      <c r="F633" s="463"/>
      <c r="G633" s="14"/>
      <c r="H633" s="106" t="str">
        <f t="shared" si="181"/>
        <v/>
      </c>
      <c r="I633" s="14"/>
      <c r="J633" s="39" t="str">
        <f t="shared" si="182"/>
        <v/>
      </c>
      <c r="K633" s="14"/>
      <c r="M633" s="106" t="str">
        <f t="shared" si="183"/>
        <v/>
      </c>
      <c r="O633" s="127" t="str">
        <f t="shared" si="184"/>
        <v/>
      </c>
      <c r="AC633" s="305" t="str">
        <f t="shared" si="185"/>
        <v/>
      </c>
      <c r="AD633" s="307" t="str">
        <f t="shared" si="186"/>
        <v/>
      </c>
      <c r="AF633" s="314">
        <f t="shared" si="187"/>
        <v>0</v>
      </c>
      <c r="AG633" s="315">
        <f t="shared" si="196"/>
        <v>0</v>
      </c>
      <c r="AH633" s="315">
        <f t="shared" si="196"/>
        <v>0</v>
      </c>
      <c r="AI633" s="315">
        <f t="shared" si="196"/>
        <v>0</v>
      </c>
      <c r="AJ633" s="315">
        <f t="shared" si="196"/>
        <v>0</v>
      </c>
      <c r="AK633" s="315">
        <f t="shared" si="196"/>
        <v>0</v>
      </c>
      <c r="AL633" s="315">
        <f t="shared" si="196"/>
        <v>0</v>
      </c>
      <c r="AM633" s="315">
        <f t="shared" si="196"/>
        <v>0</v>
      </c>
      <c r="AN633" s="315">
        <f t="shared" si="196"/>
        <v>0</v>
      </c>
      <c r="AO633" s="315">
        <f t="shared" si="196"/>
        <v>0</v>
      </c>
      <c r="AP633" s="315">
        <f t="shared" si="196"/>
        <v>0</v>
      </c>
      <c r="AQ633" s="315">
        <f t="shared" si="196"/>
        <v>0</v>
      </c>
      <c r="AR633" s="315">
        <f t="shared" si="196"/>
        <v>0</v>
      </c>
      <c r="AS633" s="315">
        <f t="shared" si="196"/>
        <v>0</v>
      </c>
      <c r="AT633" s="315">
        <f t="shared" si="196"/>
        <v>0</v>
      </c>
      <c r="AU633" s="315">
        <f t="shared" si="196"/>
        <v>0</v>
      </c>
      <c r="AV633" s="315">
        <f t="shared" si="196"/>
        <v>0</v>
      </c>
      <c r="AW633" s="315">
        <f t="shared" si="195"/>
        <v>0</v>
      </c>
      <c r="AX633" s="315">
        <f t="shared" si="195"/>
        <v>0</v>
      </c>
      <c r="AY633" s="315">
        <f t="shared" si="195"/>
        <v>0</v>
      </c>
      <c r="AZ633" s="315">
        <f t="shared" si="195"/>
        <v>0</v>
      </c>
      <c r="BA633" s="315">
        <f t="shared" si="195"/>
        <v>0</v>
      </c>
      <c r="BB633" s="315">
        <f t="shared" si="195"/>
        <v>0</v>
      </c>
      <c r="BC633" s="316">
        <f t="shared" si="195"/>
        <v>0</v>
      </c>
      <c r="BE633" s="39" t="str">
        <f t="shared" si="188"/>
        <v/>
      </c>
      <c r="BF633" s="39" t="str">
        <f t="shared" si="189"/>
        <v/>
      </c>
      <c r="BG633" s="39" t="str">
        <f t="shared" si="190"/>
        <v/>
      </c>
      <c r="BH633" s="315"/>
      <c r="BI633" s="315"/>
      <c r="BJ633" s="315"/>
      <c r="BK633" s="315"/>
      <c r="BL633" s="315"/>
      <c r="BM633" s="315"/>
      <c r="BN633" s="315"/>
      <c r="BO633" s="315"/>
      <c r="BP633" s="315"/>
      <c r="BQ633" s="315"/>
      <c r="BR633" s="315"/>
      <c r="BS633" s="315"/>
      <c r="BT633" s="315"/>
      <c r="BU633" s="315"/>
      <c r="BV633" s="315"/>
      <c r="BW633" s="315"/>
      <c r="BX633" s="315"/>
      <c r="BY633" s="315"/>
      <c r="BZ633" s="315"/>
      <c r="CA633" s="315"/>
      <c r="CB633" s="315"/>
      <c r="CC633" s="315"/>
      <c r="CD633" s="7"/>
    </row>
    <row r="634" spans="1:82" x14ac:dyDescent="0.25">
      <c r="A634" s="14"/>
      <c r="B634" s="460"/>
      <c r="C634" s="461"/>
      <c r="D634" s="461"/>
      <c r="E634" s="462"/>
      <c r="F634" s="463"/>
      <c r="G634" s="14"/>
      <c r="H634" s="106" t="str">
        <f t="shared" si="181"/>
        <v/>
      </c>
      <c r="I634" s="14"/>
      <c r="J634" s="39" t="str">
        <f t="shared" si="182"/>
        <v/>
      </c>
      <c r="K634" s="14"/>
      <c r="M634" s="106" t="str">
        <f t="shared" si="183"/>
        <v/>
      </c>
      <c r="O634" s="127" t="str">
        <f t="shared" si="184"/>
        <v/>
      </c>
      <c r="AC634" s="305" t="str">
        <f t="shared" si="185"/>
        <v/>
      </c>
      <c r="AD634" s="307" t="str">
        <f t="shared" si="186"/>
        <v/>
      </c>
      <c r="AF634" s="314">
        <f t="shared" si="187"/>
        <v>0</v>
      </c>
      <c r="AG634" s="315">
        <f t="shared" si="196"/>
        <v>0</v>
      </c>
      <c r="AH634" s="315">
        <f t="shared" si="196"/>
        <v>0</v>
      </c>
      <c r="AI634" s="315">
        <f t="shared" si="196"/>
        <v>0</v>
      </c>
      <c r="AJ634" s="315">
        <f t="shared" si="196"/>
        <v>0</v>
      </c>
      <c r="AK634" s="315">
        <f t="shared" si="196"/>
        <v>0</v>
      </c>
      <c r="AL634" s="315">
        <f t="shared" si="196"/>
        <v>0</v>
      </c>
      <c r="AM634" s="315">
        <f t="shared" si="196"/>
        <v>0</v>
      </c>
      <c r="AN634" s="315">
        <f t="shared" si="196"/>
        <v>0</v>
      </c>
      <c r="AO634" s="315">
        <f t="shared" si="196"/>
        <v>0</v>
      </c>
      <c r="AP634" s="315">
        <f t="shared" si="196"/>
        <v>0</v>
      </c>
      <c r="AQ634" s="315">
        <f t="shared" si="196"/>
        <v>0</v>
      </c>
      <c r="AR634" s="315">
        <f t="shared" si="196"/>
        <v>0</v>
      </c>
      <c r="AS634" s="315">
        <f t="shared" si="196"/>
        <v>0</v>
      </c>
      <c r="AT634" s="315">
        <f t="shared" si="196"/>
        <v>0</v>
      </c>
      <c r="AU634" s="315">
        <f t="shared" si="196"/>
        <v>0</v>
      </c>
      <c r="AV634" s="315">
        <f t="shared" si="196"/>
        <v>0</v>
      </c>
      <c r="AW634" s="315">
        <f t="shared" si="195"/>
        <v>0</v>
      </c>
      <c r="AX634" s="315">
        <f t="shared" si="195"/>
        <v>0</v>
      </c>
      <c r="AY634" s="315">
        <f t="shared" si="195"/>
        <v>0</v>
      </c>
      <c r="AZ634" s="315">
        <f t="shared" si="195"/>
        <v>0</v>
      </c>
      <c r="BA634" s="315">
        <f t="shared" si="195"/>
        <v>0</v>
      </c>
      <c r="BB634" s="315">
        <f t="shared" si="195"/>
        <v>0</v>
      </c>
      <c r="BC634" s="316">
        <f t="shared" si="195"/>
        <v>0</v>
      </c>
      <c r="BE634" s="39" t="str">
        <f t="shared" si="188"/>
        <v/>
      </c>
      <c r="BF634" s="39" t="str">
        <f t="shared" si="189"/>
        <v/>
      </c>
      <c r="BG634" s="39" t="str">
        <f t="shared" si="190"/>
        <v/>
      </c>
      <c r="BH634" s="315"/>
      <c r="BI634" s="315"/>
      <c r="BJ634" s="315"/>
      <c r="BK634" s="315"/>
      <c r="BL634" s="315"/>
      <c r="BM634" s="315"/>
      <c r="BN634" s="315"/>
      <c r="BO634" s="315"/>
      <c r="BP634" s="315"/>
      <c r="BQ634" s="315"/>
      <c r="BR634" s="315"/>
      <c r="BS634" s="315"/>
      <c r="BT634" s="315"/>
      <c r="BU634" s="315"/>
      <c r="BV634" s="315"/>
      <c r="BW634" s="315"/>
      <c r="BX634" s="315"/>
      <c r="BY634" s="315"/>
      <c r="BZ634" s="315"/>
      <c r="CA634" s="315"/>
      <c r="CB634" s="315"/>
      <c r="CC634" s="315"/>
      <c r="CD634" s="7"/>
    </row>
    <row r="635" spans="1:82" x14ac:dyDescent="0.25">
      <c r="A635" s="14"/>
      <c r="B635" s="460"/>
      <c r="C635" s="461"/>
      <c r="D635" s="461"/>
      <c r="E635" s="462"/>
      <c r="F635" s="463"/>
      <c r="G635" s="14"/>
      <c r="H635" s="106" t="str">
        <f t="shared" si="181"/>
        <v/>
      </c>
      <c r="I635" s="14"/>
      <c r="J635" s="39" t="str">
        <f t="shared" si="182"/>
        <v/>
      </c>
      <c r="K635" s="14"/>
      <c r="M635" s="106" t="str">
        <f t="shared" si="183"/>
        <v/>
      </c>
      <c r="O635" s="127" t="str">
        <f t="shared" si="184"/>
        <v/>
      </c>
      <c r="AC635" s="305" t="str">
        <f t="shared" si="185"/>
        <v/>
      </c>
      <c r="AD635" s="307" t="str">
        <f t="shared" si="186"/>
        <v/>
      </c>
      <c r="AF635" s="314">
        <f t="shared" si="187"/>
        <v>0</v>
      </c>
      <c r="AG635" s="315">
        <f t="shared" si="196"/>
        <v>0</v>
      </c>
      <c r="AH635" s="315">
        <f t="shared" si="196"/>
        <v>0</v>
      </c>
      <c r="AI635" s="315">
        <f t="shared" si="196"/>
        <v>0</v>
      </c>
      <c r="AJ635" s="315">
        <f t="shared" si="196"/>
        <v>0</v>
      </c>
      <c r="AK635" s="315">
        <f t="shared" si="196"/>
        <v>0</v>
      </c>
      <c r="AL635" s="315">
        <f t="shared" si="196"/>
        <v>0</v>
      </c>
      <c r="AM635" s="315">
        <f t="shared" si="196"/>
        <v>0</v>
      </c>
      <c r="AN635" s="315">
        <f t="shared" si="196"/>
        <v>0</v>
      </c>
      <c r="AO635" s="315">
        <f t="shared" si="196"/>
        <v>0</v>
      </c>
      <c r="AP635" s="315">
        <f t="shared" si="196"/>
        <v>0</v>
      </c>
      <c r="AQ635" s="315">
        <f t="shared" si="196"/>
        <v>0</v>
      </c>
      <c r="AR635" s="315">
        <f t="shared" si="196"/>
        <v>0</v>
      </c>
      <c r="AS635" s="315">
        <f t="shared" si="196"/>
        <v>0</v>
      </c>
      <c r="AT635" s="315">
        <f t="shared" si="196"/>
        <v>0</v>
      </c>
      <c r="AU635" s="315">
        <f t="shared" si="196"/>
        <v>0</v>
      </c>
      <c r="AV635" s="315">
        <f t="shared" si="196"/>
        <v>0</v>
      </c>
      <c r="AW635" s="315">
        <f t="shared" si="195"/>
        <v>0</v>
      </c>
      <c r="AX635" s="315">
        <f t="shared" si="195"/>
        <v>0</v>
      </c>
      <c r="AY635" s="315">
        <f t="shared" si="195"/>
        <v>0</v>
      </c>
      <c r="AZ635" s="315">
        <f t="shared" si="195"/>
        <v>0</v>
      </c>
      <c r="BA635" s="315">
        <f t="shared" si="195"/>
        <v>0</v>
      </c>
      <c r="BB635" s="315">
        <f t="shared" si="195"/>
        <v>0</v>
      </c>
      <c r="BC635" s="316">
        <f t="shared" si="195"/>
        <v>0</v>
      </c>
      <c r="BE635" s="39" t="str">
        <f t="shared" si="188"/>
        <v/>
      </c>
      <c r="BF635" s="39" t="str">
        <f t="shared" si="189"/>
        <v/>
      </c>
      <c r="BG635" s="39" t="str">
        <f t="shared" si="190"/>
        <v/>
      </c>
      <c r="BH635" s="315"/>
      <c r="BI635" s="315"/>
      <c r="BJ635" s="315"/>
      <c r="BK635" s="315"/>
      <c r="BL635" s="315"/>
      <c r="BM635" s="315"/>
      <c r="BN635" s="315"/>
      <c r="BO635" s="315"/>
      <c r="BP635" s="315"/>
      <c r="BQ635" s="315"/>
      <c r="BR635" s="315"/>
      <c r="BS635" s="315"/>
      <c r="BT635" s="315"/>
      <c r="BU635" s="315"/>
      <c r="BV635" s="315"/>
      <c r="BW635" s="315"/>
      <c r="BX635" s="315"/>
      <c r="BY635" s="315"/>
      <c r="BZ635" s="315"/>
      <c r="CA635" s="315"/>
      <c r="CB635" s="315"/>
      <c r="CC635" s="315"/>
      <c r="CD635" s="7"/>
    </row>
    <row r="636" spans="1:82" x14ac:dyDescent="0.25">
      <c r="A636" s="14"/>
      <c r="B636" s="460"/>
      <c r="C636" s="461"/>
      <c r="D636" s="461"/>
      <c r="E636" s="462"/>
      <c r="F636" s="463"/>
      <c r="G636" s="14"/>
      <c r="H636" s="106" t="str">
        <f t="shared" si="181"/>
        <v/>
      </c>
      <c r="I636" s="14"/>
      <c r="J636" s="39" t="str">
        <f t="shared" si="182"/>
        <v/>
      </c>
      <c r="K636" s="14"/>
      <c r="M636" s="106" t="str">
        <f t="shared" si="183"/>
        <v/>
      </c>
      <c r="O636" s="127" t="str">
        <f t="shared" si="184"/>
        <v/>
      </c>
      <c r="AC636" s="305" t="str">
        <f t="shared" si="185"/>
        <v/>
      </c>
      <c r="AD636" s="307" t="str">
        <f t="shared" si="186"/>
        <v/>
      </c>
      <c r="AF636" s="314">
        <f t="shared" si="187"/>
        <v>0</v>
      </c>
      <c r="AG636" s="315">
        <f t="shared" si="196"/>
        <v>0</v>
      </c>
      <c r="AH636" s="315">
        <f t="shared" si="196"/>
        <v>0</v>
      </c>
      <c r="AI636" s="315">
        <f t="shared" si="196"/>
        <v>0</v>
      </c>
      <c r="AJ636" s="315">
        <f t="shared" si="196"/>
        <v>0</v>
      </c>
      <c r="AK636" s="315">
        <f t="shared" si="196"/>
        <v>0</v>
      </c>
      <c r="AL636" s="315">
        <f t="shared" si="196"/>
        <v>0</v>
      </c>
      <c r="AM636" s="315">
        <f t="shared" si="196"/>
        <v>0</v>
      </c>
      <c r="AN636" s="315">
        <f t="shared" si="196"/>
        <v>0</v>
      </c>
      <c r="AO636" s="315">
        <f t="shared" si="196"/>
        <v>0</v>
      </c>
      <c r="AP636" s="315">
        <f t="shared" si="196"/>
        <v>0</v>
      </c>
      <c r="AQ636" s="315">
        <f t="shared" si="196"/>
        <v>0</v>
      </c>
      <c r="AR636" s="315">
        <f t="shared" si="196"/>
        <v>0</v>
      </c>
      <c r="AS636" s="315">
        <f t="shared" si="196"/>
        <v>0</v>
      </c>
      <c r="AT636" s="315">
        <f t="shared" si="196"/>
        <v>0</v>
      </c>
      <c r="AU636" s="315">
        <f t="shared" si="196"/>
        <v>0</v>
      </c>
      <c r="AV636" s="315">
        <f t="shared" ref="AV636:BC651" si="197">IF(AND(AV$9&gt;=$AC636, AV$10&lt;=$AD636), IF($F636=$M$3, $AD$5, IF($J636="", $AD$4, $J636)), 0)</f>
        <v>0</v>
      </c>
      <c r="AW636" s="315">
        <f t="shared" si="197"/>
        <v>0</v>
      </c>
      <c r="AX636" s="315">
        <f t="shared" si="197"/>
        <v>0</v>
      </c>
      <c r="AY636" s="315">
        <f t="shared" si="197"/>
        <v>0</v>
      </c>
      <c r="AZ636" s="315">
        <f t="shared" si="197"/>
        <v>0</v>
      </c>
      <c r="BA636" s="315">
        <f t="shared" si="197"/>
        <v>0</v>
      </c>
      <c r="BB636" s="315">
        <f t="shared" si="197"/>
        <v>0</v>
      </c>
      <c r="BC636" s="316">
        <f t="shared" si="197"/>
        <v>0</v>
      </c>
      <c r="BE636" s="39" t="str">
        <f t="shared" si="188"/>
        <v/>
      </c>
      <c r="BF636" s="39" t="str">
        <f t="shared" si="189"/>
        <v/>
      </c>
      <c r="BG636" s="39" t="str">
        <f t="shared" si="190"/>
        <v/>
      </c>
      <c r="BH636" s="315"/>
      <c r="BI636" s="315"/>
      <c r="BJ636" s="315"/>
      <c r="BK636" s="315"/>
      <c r="BL636" s="315"/>
      <c r="BM636" s="315"/>
      <c r="BN636" s="315"/>
      <c r="BO636" s="315"/>
      <c r="BP636" s="315"/>
      <c r="BQ636" s="315"/>
      <c r="BR636" s="315"/>
      <c r="BS636" s="315"/>
      <c r="BT636" s="315"/>
      <c r="BU636" s="315"/>
      <c r="BV636" s="315"/>
      <c r="BW636" s="315"/>
      <c r="BX636" s="315"/>
      <c r="BY636" s="315"/>
      <c r="BZ636" s="315"/>
      <c r="CA636" s="315"/>
      <c r="CB636" s="315"/>
      <c r="CC636" s="315"/>
      <c r="CD636" s="7"/>
    </row>
    <row r="637" spans="1:82" x14ac:dyDescent="0.25">
      <c r="A637" s="14"/>
      <c r="B637" s="460"/>
      <c r="C637" s="461"/>
      <c r="D637" s="461"/>
      <c r="E637" s="462"/>
      <c r="F637" s="463"/>
      <c r="G637" s="14"/>
      <c r="H637" s="106" t="str">
        <f t="shared" si="181"/>
        <v/>
      </c>
      <c r="I637" s="14"/>
      <c r="J637" s="39" t="str">
        <f t="shared" si="182"/>
        <v/>
      </c>
      <c r="K637" s="14"/>
      <c r="M637" s="106" t="str">
        <f t="shared" si="183"/>
        <v/>
      </c>
      <c r="O637" s="127" t="str">
        <f t="shared" si="184"/>
        <v/>
      </c>
      <c r="AC637" s="305" t="str">
        <f t="shared" si="185"/>
        <v/>
      </c>
      <c r="AD637" s="307" t="str">
        <f t="shared" si="186"/>
        <v/>
      </c>
      <c r="AF637" s="314">
        <f t="shared" si="187"/>
        <v>0</v>
      </c>
      <c r="AG637" s="315">
        <f t="shared" ref="AG637:AV652" si="198">IF(AND(AG$9&gt;=$AC637, AG$10&lt;=$AD637), IF($F637=$M$3, $AD$5, IF($J637="", $AD$4, $J637)), 0)</f>
        <v>0</v>
      </c>
      <c r="AH637" s="315">
        <f t="shared" si="198"/>
        <v>0</v>
      </c>
      <c r="AI637" s="315">
        <f t="shared" si="198"/>
        <v>0</v>
      </c>
      <c r="AJ637" s="315">
        <f t="shared" si="198"/>
        <v>0</v>
      </c>
      <c r="AK637" s="315">
        <f t="shared" si="198"/>
        <v>0</v>
      </c>
      <c r="AL637" s="315">
        <f t="shared" si="198"/>
        <v>0</v>
      </c>
      <c r="AM637" s="315">
        <f t="shared" si="198"/>
        <v>0</v>
      </c>
      <c r="AN637" s="315">
        <f t="shared" si="198"/>
        <v>0</v>
      </c>
      <c r="AO637" s="315">
        <f t="shared" si="198"/>
        <v>0</v>
      </c>
      <c r="AP637" s="315">
        <f t="shared" si="198"/>
        <v>0</v>
      </c>
      <c r="AQ637" s="315">
        <f t="shared" si="198"/>
        <v>0</v>
      </c>
      <c r="AR637" s="315">
        <f t="shared" si="198"/>
        <v>0</v>
      </c>
      <c r="AS637" s="315">
        <f t="shared" si="198"/>
        <v>0</v>
      </c>
      <c r="AT637" s="315">
        <f t="shared" si="198"/>
        <v>0</v>
      </c>
      <c r="AU637" s="315">
        <f t="shared" si="198"/>
        <v>0</v>
      </c>
      <c r="AV637" s="315">
        <f t="shared" si="197"/>
        <v>0</v>
      </c>
      <c r="AW637" s="315">
        <f t="shared" si="197"/>
        <v>0</v>
      </c>
      <c r="AX637" s="315">
        <f t="shared" si="197"/>
        <v>0</v>
      </c>
      <c r="AY637" s="315">
        <f t="shared" si="197"/>
        <v>0</v>
      </c>
      <c r="AZ637" s="315">
        <f t="shared" si="197"/>
        <v>0</v>
      </c>
      <c r="BA637" s="315">
        <f t="shared" si="197"/>
        <v>0</v>
      </c>
      <c r="BB637" s="315">
        <f t="shared" si="197"/>
        <v>0</v>
      </c>
      <c r="BC637" s="316">
        <f t="shared" si="197"/>
        <v>0</v>
      </c>
      <c r="BE637" s="39" t="str">
        <f t="shared" si="188"/>
        <v/>
      </c>
      <c r="BF637" s="39" t="str">
        <f t="shared" si="189"/>
        <v/>
      </c>
      <c r="BG637" s="39" t="str">
        <f t="shared" si="190"/>
        <v/>
      </c>
      <c r="BH637" s="315"/>
      <c r="BI637" s="315"/>
      <c r="BJ637" s="315"/>
      <c r="BK637" s="315"/>
      <c r="BL637" s="315"/>
      <c r="BM637" s="315"/>
      <c r="BN637" s="315"/>
      <c r="BO637" s="315"/>
      <c r="BP637" s="315"/>
      <c r="BQ637" s="315"/>
      <c r="BR637" s="315"/>
      <c r="BS637" s="315"/>
      <c r="BT637" s="315"/>
      <c r="BU637" s="315"/>
      <c r="BV637" s="315"/>
      <c r="BW637" s="315"/>
      <c r="BX637" s="315"/>
      <c r="BY637" s="315"/>
      <c r="BZ637" s="315"/>
      <c r="CA637" s="315"/>
      <c r="CB637" s="315"/>
      <c r="CC637" s="315"/>
      <c r="CD637" s="7"/>
    </row>
    <row r="638" spans="1:82" x14ac:dyDescent="0.25">
      <c r="A638" s="14"/>
      <c r="B638" s="460"/>
      <c r="C638" s="461"/>
      <c r="D638" s="461"/>
      <c r="E638" s="462"/>
      <c r="F638" s="463"/>
      <c r="G638" s="14"/>
      <c r="H638" s="106" t="str">
        <f t="shared" si="181"/>
        <v/>
      </c>
      <c r="I638" s="14"/>
      <c r="J638" s="39" t="str">
        <f t="shared" si="182"/>
        <v/>
      </c>
      <c r="K638" s="14"/>
      <c r="M638" s="106" t="str">
        <f t="shared" si="183"/>
        <v/>
      </c>
      <c r="O638" s="127" t="str">
        <f t="shared" si="184"/>
        <v/>
      </c>
      <c r="AC638" s="305" t="str">
        <f t="shared" si="185"/>
        <v/>
      </c>
      <c r="AD638" s="307" t="str">
        <f t="shared" si="186"/>
        <v/>
      </c>
      <c r="AF638" s="314">
        <f t="shared" si="187"/>
        <v>0</v>
      </c>
      <c r="AG638" s="315">
        <f t="shared" si="198"/>
        <v>0</v>
      </c>
      <c r="AH638" s="315">
        <f t="shared" si="198"/>
        <v>0</v>
      </c>
      <c r="AI638" s="315">
        <f t="shared" si="198"/>
        <v>0</v>
      </c>
      <c r="AJ638" s="315">
        <f t="shared" si="198"/>
        <v>0</v>
      </c>
      <c r="AK638" s="315">
        <f t="shared" si="198"/>
        <v>0</v>
      </c>
      <c r="AL638" s="315">
        <f t="shared" si="198"/>
        <v>0</v>
      </c>
      <c r="AM638" s="315">
        <f t="shared" si="198"/>
        <v>0</v>
      </c>
      <c r="AN638" s="315">
        <f t="shared" si="198"/>
        <v>0</v>
      </c>
      <c r="AO638" s="315">
        <f t="shared" si="198"/>
        <v>0</v>
      </c>
      <c r="AP638" s="315">
        <f t="shared" si="198"/>
        <v>0</v>
      </c>
      <c r="AQ638" s="315">
        <f t="shared" si="198"/>
        <v>0</v>
      </c>
      <c r="AR638" s="315">
        <f t="shared" si="198"/>
        <v>0</v>
      </c>
      <c r="AS638" s="315">
        <f t="shared" si="198"/>
        <v>0</v>
      </c>
      <c r="AT638" s="315">
        <f t="shared" si="198"/>
        <v>0</v>
      </c>
      <c r="AU638" s="315">
        <f t="shared" si="198"/>
        <v>0</v>
      </c>
      <c r="AV638" s="315">
        <f t="shared" si="197"/>
        <v>0</v>
      </c>
      <c r="AW638" s="315">
        <f t="shared" si="197"/>
        <v>0</v>
      </c>
      <c r="AX638" s="315">
        <f t="shared" si="197"/>
        <v>0</v>
      </c>
      <c r="AY638" s="315">
        <f t="shared" si="197"/>
        <v>0</v>
      </c>
      <c r="AZ638" s="315">
        <f t="shared" si="197"/>
        <v>0</v>
      </c>
      <c r="BA638" s="315">
        <f t="shared" si="197"/>
        <v>0</v>
      </c>
      <c r="BB638" s="315">
        <f t="shared" si="197"/>
        <v>0</v>
      </c>
      <c r="BC638" s="316">
        <f t="shared" si="197"/>
        <v>0</v>
      </c>
      <c r="BE638" s="39" t="str">
        <f t="shared" si="188"/>
        <v/>
      </c>
      <c r="BF638" s="39" t="str">
        <f t="shared" si="189"/>
        <v/>
      </c>
      <c r="BG638" s="39" t="str">
        <f t="shared" si="190"/>
        <v/>
      </c>
      <c r="BH638" s="315"/>
      <c r="BI638" s="315"/>
      <c r="BJ638" s="315"/>
      <c r="BK638" s="315"/>
      <c r="BL638" s="315"/>
      <c r="BM638" s="315"/>
      <c r="BN638" s="315"/>
      <c r="BO638" s="315"/>
      <c r="BP638" s="315"/>
      <c r="BQ638" s="315"/>
      <c r="BR638" s="315"/>
      <c r="BS638" s="315"/>
      <c r="BT638" s="315"/>
      <c r="BU638" s="315"/>
      <c r="BV638" s="315"/>
      <c r="BW638" s="315"/>
      <c r="BX638" s="315"/>
      <c r="BY638" s="315"/>
      <c r="BZ638" s="315"/>
      <c r="CA638" s="315"/>
      <c r="CB638" s="315"/>
      <c r="CC638" s="315"/>
      <c r="CD638" s="7"/>
    </row>
    <row r="639" spans="1:82" x14ac:dyDescent="0.25">
      <c r="A639" s="14"/>
      <c r="B639" s="460"/>
      <c r="C639" s="461"/>
      <c r="D639" s="461"/>
      <c r="E639" s="462"/>
      <c r="F639" s="463"/>
      <c r="G639" s="14"/>
      <c r="H639" s="106" t="str">
        <f t="shared" si="181"/>
        <v/>
      </c>
      <c r="I639" s="14"/>
      <c r="J639" s="39" t="str">
        <f t="shared" si="182"/>
        <v/>
      </c>
      <c r="K639" s="14"/>
      <c r="M639" s="106" t="str">
        <f t="shared" si="183"/>
        <v/>
      </c>
      <c r="O639" s="127" t="str">
        <f t="shared" si="184"/>
        <v/>
      </c>
      <c r="AC639" s="305" t="str">
        <f t="shared" si="185"/>
        <v/>
      </c>
      <c r="AD639" s="307" t="str">
        <f t="shared" si="186"/>
        <v/>
      </c>
      <c r="AF639" s="314">
        <f t="shared" si="187"/>
        <v>0</v>
      </c>
      <c r="AG639" s="315">
        <f t="shared" si="198"/>
        <v>0</v>
      </c>
      <c r="AH639" s="315">
        <f t="shared" si="198"/>
        <v>0</v>
      </c>
      <c r="AI639" s="315">
        <f t="shared" si="198"/>
        <v>0</v>
      </c>
      <c r="AJ639" s="315">
        <f t="shared" si="198"/>
        <v>0</v>
      </c>
      <c r="AK639" s="315">
        <f t="shared" si="198"/>
        <v>0</v>
      </c>
      <c r="AL639" s="315">
        <f t="shared" si="198"/>
        <v>0</v>
      </c>
      <c r="AM639" s="315">
        <f t="shared" si="198"/>
        <v>0</v>
      </c>
      <c r="AN639" s="315">
        <f t="shared" si="198"/>
        <v>0</v>
      </c>
      <c r="AO639" s="315">
        <f t="shared" si="198"/>
        <v>0</v>
      </c>
      <c r="AP639" s="315">
        <f t="shared" si="198"/>
        <v>0</v>
      </c>
      <c r="AQ639" s="315">
        <f t="shared" si="198"/>
        <v>0</v>
      </c>
      <c r="AR639" s="315">
        <f t="shared" si="198"/>
        <v>0</v>
      </c>
      <c r="AS639" s="315">
        <f t="shared" si="198"/>
        <v>0</v>
      </c>
      <c r="AT639" s="315">
        <f t="shared" si="198"/>
        <v>0</v>
      </c>
      <c r="AU639" s="315">
        <f t="shared" si="198"/>
        <v>0</v>
      </c>
      <c r="AV639" s="315">
        <f t="shared" si="197"/>
        <v>0</v>
      </c>
      <c r="AW639" s="315">
        <f t="shared" si="197"/>
        <v>0</v>
      </c>
      <c r="AX639" s="315">
        <f t="shared" si="197"/>
        <v>0</v>
      </c>
      <c r="AY639" s="315">
        <f t="shared" si="197"/>
        <v>0</v>
      </c>
      <c r="AZ639" s="315">
        <f t="shared" si="197"/>
        <v>0</v>
      </c>
      <c r="BA639" s="315">
        <f t="shared" si="197"/>
        <v>0</v>
      </c>
      <c r="BB639" s="315">
        <f t="shared" si="197"/>
        <v>0</v>
      </c>
      <c r="BC639" s="316">
        <f t="shared" si="197"/>
        <v>0</v>
      </c>
      <c r="BE639" s="39" t="str">
        <f t="shared" si="188"/>
        <v/>
      </c>
      <c r="BF639" s="39" t="str">
        <f t="shared" si="189"/>
        <v/>
      </c>
      <c r="BG639" s="39" t="str">
        <f t="shared" si="190"/>
        <v/>
      </c>
      <c r="BH639" s="315"/>
      <c r="BI639" s="315"/>
      <c r="BJ639" s="315"/>
      <c r="BK639" s="315"/>
      <c r="BL639" s="315"/>
      <c r="BM639" s="315"/>
      <c r="BN639" s="315"/>
      <c r="BO639" s="315"/>
      <c r="BP639" s="315"/>
      <c r="BQ639" s="315"/>
      <c r="BR639" s="315"/>
      <c r="BS639" s="315"/>
      <c r="BT639" s="315"/>
      <c r="BU639" s="315"/>
      <c r="BV639" s="315"/>
      <c r="BW639" s="315"/>
      <c r="BX639" s="315"/>
      <c r="BY639" s="315"/>
      <c r="BZ639" s="315"/>
      <c r="CA639" s="315"/>
      <c r="CB639" s="315"/>
      <c r="CC639" s="315"/>
      <c r="CD639" s="7"/>
    </row>
    <row r="640" spans="1:82" x14ac:dyDescent="0.25">
      <c r="A640" s="14"/>
      <c r="B640" s="460"/>
      <c r="C640" s="461"/>
      <c r="D640" s="461"/>
      <c r="E640" s="462"/>
      <c r="F640" s="463"/>
      <c r="G640" s="14"/>
      <c r="H640" s="106" t="str">
        <f t="shared" si="181"/>
        <v/>
      </c>
      <c r="I640" s="14"/>
      <c r="J640" s="39" t="str">
        <f t="shared" si="182"/>
        <v/>
      </c>
      <c r="K640" s="14"/>
      <c r="M640" s="106" t="str">
        <f t="shared" si="183"/>
        <v/>
      </c>
      <c r="O640" s="127" t="str">
        <f t="shared" si="184"/>
        <v/>
      </c>
      <c r="AC640" s="305" t="str">
        <f t="shared" si="185"/>
        <v/>
      </c>
      <c r="AD640" s="307" t="str">
        <f t="shared" si="186"/>
        <v/>
      </c>
      <c r="AF640" s="314">
        <f t="shared" si="187"/>
        <v>0</v>
      </c>
      <c r="AG640" s="315">
        <f t="shared" si="198"/>
        <v>0</v>
      </c>
      <c r="AH640" s="315">
        <f t="shared" si="198"/>
        <v>0</v>
      </c>
      <c r="AI640" s="315">
        <f t="shared" si="198"/>
        <v>0</v>
      </c>
      <c r="AJ640" s="315">
        <f t="shared" si="198"/>
        <v>0</v>
      </c>
      <c r="AK640" s="315">
        <f t="shared" si="198"/>
        <v>0</v>
      </c>
      <c r="AL640" s="315">
        <f t="shared" si="198"/>
        <v>0</v>
      </c>
      <c r="AM640" s="315">
        <f t="shared" si="198"/>
        <v>0</v>
      </c>
      <c r="AN640" s="315">
        <f t="shared" si="198"/>
        <v>0</v>
      </c>
      <c r="AO640" s="315">
        <f t="shared" si="198"/>
        <v>0</v>
      </c>
      <c r="AP640" s="315">
        <f t="shared" si="198"/>
        <v>0</v>
      </c>
      <c r="AQ640" s="315">
        <f t="shared" si="198"/>
        <v>0</v>
      </c>
      <c r="AR640" s="315">
        <f t="shared" si="198"/>
        <v>0</v>
      </c>
      <c r="AS640" s="315">
        <f t="shared" si="198"/>
        <v>0</v>
      </c>
      <c r="AT640" s="315">
        <f t="shared" si="198"/>
        <v>0</v>
      </c>
      <c r="AU640" s="315">
        <f t="shared" si="198"/>
        <v>0</v>
      </c>
      <c r="AV640" s="315">
        <f t="shared" si="197"/>
        <v>0</v>
      </c>
      <c r="AW640" s="315">
        <f t="shared" si="197"/>
        <v>0</v>
      </c>
      <c r="AX640" s="315">
        <f t="shared" si="197"/>
        <v>0</v>
      </c>
      <c r="AY640" s="315">
        <f t="shared" si="197"/>
        <v>0</v>
      </c>
      <c r="AZ640" s="315">
        <f t="shared" si="197"/>
        <v>0</v>
      </c>
      <c r="BA640" s="315">
        <f t="shared" si="197"/>
        <v>0</v>
      </c>
      <c r="BB640" s="315">
        <f t="shared" si="197"/>
        <v>0</v>
      </c>
      <c r="BC640" s="316">
        <f t="shared" si="197"/>
        <v>0</v>
      </c>
      <c r="BE640" s="39" t="str">
        <f t="shared" si="188"/>
        <v/>
      </c>
      <c r="BF640" s="39" t="str">
        <f t="shared" si="189"/>
        <v/>
      </c>
      <c r="BG640" s="39" t="str">
        <f t="shared" si="190"/>
        <v/>
      </c>
      <c r="BH640" s="315"/>
      <c r="BI640" s="315"/>
      <c r="BJ640" s="315"/>
      <c r="BK640" s="315"/>
      <c r="BL640" s="315"/>
      <c r="BM640" s="315"/>
      <c r="BN640" s="315"/>
      <c r="BO640" s="315"/>
      <c r="BP640" s="315"/>
      <c r="BQ640" s="315"/>
      <c r="BR640" s="315"/>
      <c r="BS640" s="315"/>
      <c r="BT640" s="315"/>
      <c r="BU640" s="315"/>
      <c r="BV640" s="315"/>
      <c r="BW640" s="315"/>
      <c r="BX640" s="315"/>
      <c r="BY640" s="315"/>
      <c r="BZ640" s="315"/>
      <c r="CA640" s="315"/>
      <c r="CB640" s="315"/>
      <c r="CC640" s="315"/>
      <c r="CD640" s="7"/>
    </row>
    <row r="641" spans="1:82" x14ac:dyDescent="0.25">
      <c r="A641" s="14"/>
      <c r="B641" s="460"/>
      <c r="C641" s="461"/>
      <c r="D641" s="461"/>
      <c r="E641" s="462"/>
      <c r="F641" s="463"/>
      <c r="G641" s="14"/>
      <c r="H641" s="106" t="str">
        <f t="shared" si="181"/>
        <v/>
      </c>
      <c r="I641" s="14"/>
      <c r="J641" s="39" t="str">
        <f t="shared" si="182"/>
        <v/>
      </c>
      <c r="K641" s="14"/>
      <c r="M641" s="106" t="str">
        <f t="shared" si="183"/>
        <v/>
      </c>
      <c r="O641" s="127" t="str">
        <f t="shared" si="184"/>
        <v/>
      </c>
      <c r="AC641" s="305" t="str">
        <f t="shared" si="185"/>
        <v/>
      </c>
      <c r="AD641" s="307" t="str">
        <f t="shared" si="186"/>
        <v/>
      </c>
      <c r="AF641" s="314">
        <f t="shared" si="187"/>
        <v>0</v>
      </c>
      <c r="AG641" s="315">
        <f t="shared" si="198"/>
        <v>0</v>
      </c>
      <c r="AH641" s="315">
        <f t="shared" si="198"/>
        <v>0</v>
      </c>
      <c r="AI641" s="315">
        <f t="shared" si="198"/>
        <v>0</v>
      </c>
      <c r="AJ641" s="315">
        <f t="shared" si="198"/>
        <v>0</v>
      </c>
      <c r="AK641" s="315">
        <f t="shared" si="198"/>
        <v>0</v>
      </c>
      <c r="AL641" s="315">
        <f t="shared" si="198"/>
        <v>0</v>
      </c>
      <c r="AM641" s="315">
        <f t="shared" si="198"/>
        <v>0</v>
      </c>
      <c r="AN641" s="315">
        <f t="shared" si="198"/>
        <v>0</v>
      </c>
      <c r="AO641" s="315">
        <f t="shared" si="198"/>
        <v>0</v>
      </c>
      <c r="AP641" s="315">
        <f t="shared" si="198"/>
        <v>0</v>
      </c>
      <c r="AQ641" s="315">
        <f t="shared" si="198"/>
        <v>0</v>
      </c>
      <c r="AR641" s="315">
        <f t="shared" si="198"/>
        <v>0</v>
      </c>
      <c r="AS641" s="315">
        <f t="shared" si="198"/>
        <v>0</v>
      </c>
      <c r="AT641" s="315">
        <f t="shared" si="198"/>
        <v>0</v>
      </c>
      <c r="AU641" s="315">
        <f t="shared" si="198"/>
        <v>0</v>
      </c>
      <c r="AV641" s="315">
        <f t="shared" si="197"/>
        <v>0</v>
      </c>
      <c r="AW641" s="315">
        <f t="shared" si="197"/>
        <v>0</v>
      </c>
      <c r="AX641" s="315">
        <f t="shared" si="197"/>
        <v>0</v>
      </c>
      <c r="AY641" s="315">
        <f t="shared" si="197"/>
        <v>0</v>
      </c>
      <c r="AZ641" s="315">
        <f t="shared" si="197"/>
        <v>0</v>
      </c>
      <c r="BA641" s="315">
        <f t="shared" si="197"/>
        <v>0</v>
      </c>
      <c r="BB641" s="315">
        <f t="shared" si="197"/>
        <v>0</v>
      </c>
      <c r="BC641" s="316">
        <f t="shared" si="197"/>
        <v>0</v>
      </c>
      <c r="BE641" s="39" t="str">
        <f t="shared" si="188"/>
        <v/>
      </c>
      <c r="BF641" s="39" t="str">
        <f t="shared" si="189"/>
        <v/>
      </c>
      <c r="BG641" s="39" t="str">
        <f t="shared" si="190"/>
        <v/>
      </c>
      <c r="BH641" s="315"/>
      <c r="BI641" s="315"/>
      <c r="BJ641" s="315"/>
      <c r="BK641" s="315"/>
      <c r="BL641" s="315"/>
      <c r="BM641" s="315"/>
      <c r="BN641" s="315"/>
      <c r="BO641" s="315"/>
      <c r="BP641" s="315"/>
      <c r="BQ641" s="315"/>
      <c r="BR641" s="315"/>
      <c r="BS641" s="315"/>
      <c r="BT641" s="315"/>
      <c r="BU641" s="315"/>
      <c r="BV641" s="315"/>
      <c r="BW641" s="315"/>
      <c r="BX641" s="315"/>
      <c r="BY641" s="315"/>
      <c r="BZ641" s="315"/>
      <c r="CA641" s="315"/>
      <c r="CB641" s="315"/>
      <c r="CC641" s="315"/>
      <c r="CD641" s="7"/>
    </row>
    <row r="642" spans="1:82" x14ac:dyDescent="0.25">
      <c r="A642" s="14"/>
      <c r="B642" s="460"/>
      <c r="C642" s="461"/>
      <c r="D642" s="461"/>
      <c r="E642" s="462"/>
      <c r="F642" s="463"/>
      <c r="G642" s="14"/>
      <c r="H642" s="106" t="str">
        <f t="shared" si="181"/>
        <v/>
      </c>
      <c r="I642" s="14"/>
      <c r="J642" s="39" t="str">
        <f t="shared" si="182"/>
        <v/>
      </c>
      <c r="K642" s="14"/>
      <c r="M642" s="106" t="str">
        <f t="shared" si="183"/>
        <v/>
      </c>
      <c r="O642" s="127" t="str">
        <f t="shared" si="184"/>
        <v/>
      </c>
      <c r="AC642" s="305" t="str">
        <f t="shared" si="185"/>
        <v/>
      </c>
      <c r="AD642" s="307" t="str">
        <f t="shared" si="186"/>
        <v/>
      </c>
      <c r="AF642" s="314">
        <f t="shared" si="187"/>
        <v>0</v>
      </c>
      <c r="AG642" s="315">
        <f t="shared" si="198"/>
        <v>0</v>
      </c>
      <c r="AH642" s="315">
        <f t="shared" si="198"/>
        <v>0</v>
      </c>
      <c r="AI642" s="315">
        <f t="shared" si="198"/>
        <v>0</v>
      </c>
      <c r="AJ642" s="315">
        <f t="shared" si="198"/>
        <v>0</v>
      </c>
      <c r="AK642" s="315">
        <f t="shared" si="198"/>
        <v>0</v>
      </c>
      <c r="AL642" s="315">
        <f t="shared" si="198"/>
        <v>0</v>
      </c>
      <c r="AM642" s="315">
        <f t="shared" si="198"/>
        <v>0</v>
      </c>
      <c r="AN642" s="315">
        <f t="shared" si="198"/>
        <v>0</v>
      </c>
      <c r="AO642" s="315">
        <f t="shared" si="198"/>
        <v>0</v>
      </c>
      <c r="AP642" s="315">
        <f t="shared" si="198"/>
        <v>0</v>
      </c>
      <c r="AQ642" s="315">
        <f t="shared" si="198"/>
        <v>0</v>
      </c>
      <c r="AR642" s="315">
        <f t="shared" si="198"/>
        <v>0</v>
      </c>
      <c r="AS642" s="315">
        <f t="shared" si="198"/>
        <v>0</v>
      </c>
      <c r="AT642" s="315">
        <f t="shared" si="198"/>
        <v>0</v>
      </c>
      <c r="AU642" s="315">
        <f t="shared" si="198"/>
        <v>0</v>
      </c>
      <c r="AV642" s="315">
        <f t="shared" si="197"/>
        <v>0</v>
      </c>
      <c r="AW642" s="315">
        <f t="shared" si="197"/>
        <v>0</v>
      </c>
      <c r="AX642" s="315">
        <f t="shared" si="197"/>
        <v>0</v>
      </c>
      <c r="AY642" s="315">
        <f t="shared" si="197"/>
        <v>0</v>
      </c>
      <c r="AZ642" s="315">
        <f t="shared" si="197"/>
        <v>0</v>
      </c>
      <c r="BA642" s="315">
        <f t="shared" si="197"/>
        <v>0</v>
      </c>
      <c r="BB642" s="315">
        <f t="shared" si="197"/>
        <v>0</v>
      </c>
      <c r="BC642" s="316">
        <f t="shared" si="197"/>
        <v>0</v>
      </c>
      <c r="BE642" s="39" t="str">
        <f t="shared" si="188"/>
        <v/>
      </c>
      <c r="BF642" s="39" t="str">
        <f t="shared" si="189"/>
        <v/>
      </c>
      <c r="BG642" s="39" t="str">
        <f t="shared" si="190"/>
        <v/>
      </c>
      <c r="BH642" s="315"/>
      <c r="BI642" s="315"/>
      <c r="BJ642" s="315"/>
      <c r="BK642" s="315"/>
      <c r="BL642" s="315"/>
      <c r="BM642" s="315"/>
      <c r="BN642" s="315"/>
      <c r="BO642" s="315"/>
      <c r="BP642" s="315"/>
      <c r="BQ642" s="315"/>
      <c r="BR642" s="315"/>
      <c r="BS642" s="315"/>
      <c r="BT642" s="315"/>
      <c r="BU642" s="315"/>
      <c r="BV642" s="315"/>
      <c r="BW642" s="315"/>
      <c r="BX642" s="315"/>
      <c r="BY642" s="315"/>
      <c r="BZ642" s="315"/>
      <c r="CA642" s="315"/>
      <c r="CB642" s="315"/>
      <c r="CC642" s="315"/>
      <c r="CD642" s="7"/>
    </row>
    <row r="643" spans="1:82" x14ac:dyDescent="0.25">
      <c r="A643" s="14"/>
      <c r="B643" s="460"/>
      <c r="C643" s="461"/>
      <c r="D643" s="461"/>
      <c r="E643" s="462"/>
      <c r="F643" s="463"/>
      <c r="G643" s="14"/>
      <c r="H643" s="106" t="str">
        <f t="shared" si="181"/>
        <v/>
      </c>
      <c r="I643" s="14"/>
      <c r="J643" s="39" t="str">
        <f t="shared" si="182"/>
        <v/>
      </c>
      <c r="K643" s="14"/>
      <c r="M643" s="106" t="str">
        <f t="shared" si="183"/>
        <v/>
      </c>
      <c r="O643" s="127" t="str">
        <f t="shared" si="184"/>
        <v/>
      </c>
      <c r="AC643" s="305" t="str">
        <f t="shared" si="185"/>
        <v/>
      </c>
      <c r="AD643" s="307" t="str">
        <f t="shared" si="186"/>
        <v/>
      </c>
      <c r="AF643" s="314">
        <f t="shared" si="187"/>
        <v>0</v>
      </c>
      <c r="AG643" s="315">
        <f t="shared" si="198"/>
        <v>0</v>
      </c>
      <c r="AH643" s="315">
        <f t="shared" si="198"/>
        <v>0</v>
      </c>
      <c r="AI643" s="315">
        <f t="shared" si="198"/>
        <v>0</v>
      </c>
      <c r="AJ643" s="315">
        <f t="shared" si="198"/>
        <v>0</v>
      </c>
      <c r="AK643" s="315">
        <f t="shared" si="198"/>
        <v>0</v>
      </c>
      <c r="AL643" s="315">
        <f t="shared" si="198"/>
        <v>0</v>
      </c>
      <c r="AM643" s="315">
        <f t="shared" si="198"/>
        <v>0</v>
      </c>
      <c r="AN643" s="315">
        <f t="shared" si="198"/>
        <v>0</v>
      </c>
      <c r="AO643" s="315">
        <f t="shared" si="198"/>
        <v>0</v>
      </c>
      <c r="AP643" s="315">
        <f t="shared" si="198"/>
        <v>0</v>
      </c>
      <c r="AQ643" s="315">
        <f t="shared" si="198"/>
        <v>0</v>
      </c>
      <c r="AR643" s="315">
        <f t="shared" si="198"/>
        <v>0</v>
      </c>
      <c r="AS643" s="315">
        <f t="shared" si="198"/>
        <v>0</v>
      </c>
      <c r="AT643" s="315">
        <f t="shared" si="198"/>
        <v>0</v>
      </c>
      <c r="AU643" s="315">
        <f t="shared" si="198"/>
        <v>0</v>
      </c>
      <c r="AV643" s="315">
        <f t="shared" si="197"/>
        <v>0</v>
      </c>
      <c r="AW643" s="315">
        <f t="shared" si="197"/>
        <v>0</v>
      </c>
      <c r="AX643" s="315">
        <f t="shared" si="197"/>
        <v>0</v>
      </c>
      <c r="AY643" s="315">
        <f t="shared" si="197"/>
        <v>0</v>
      </c>
      <c r="AZ643" s="315">
        <f t="shared" si="197"/>
        <v>0</v>
      </c>
      <c r="BA643" s="315">
        <f t="shared" si="197"/>
        <v>0</v>
      </c>
      <c r="BB643" s="315">
        <f t="shared" si="197"/>
        <v>0</v>
      </c>
      <c r="BC643" s="316">
        <f t="shared" si="197"/>
        <v>0</v>
      </c>
      <c r="BE643" s="39" t="str">
        <f t="shared" si="188"/>
        <v/>
      </c>
      <c r="BF643" s="39" t="str">
        <f t="shared" si="189"/>
        <v/>
      </c>
      <c r="BG643" s="39" t="str">
        <f t="shared" si="190"/>
        <v/>
      </c>
      <c r="BH643" s="315"/>
      <c r="BI643" s="315"/>
      <c r="BJ643" s="315"/>
      <c r="BK643" s="315"/>
      <c r="BL643" s="315"/>
      <c r="BM643" s="315"/>
      <c r="BN643" s="315"/>
      <c r="BO643" s="315"/>
      <c r="BP643" s="315"/>
      <c r="BQ643" s="315"/>
      <c r="BR643" s="315"/>
      <c r="BS643" s="315"/>
      <c r="BT643" s="315"/>
      <c r="BU643" s="315"/>
      <c r="BV643" s="315"/>
      <c r="BW643" s="315"/>
      <c r="BX643" s="315"/>
      <c r="BY643" s="315"/>
      <c r="BZ643" s="315"/>
      <c r="CA643" s="315"/>
      <c r="CB643" s="315"/>
      <c r="CC643" s="315"/>
      <c r="CD643" s="7"/>
    </row>
    <row r="644" spans="1:82" x14ac:dyDescent="0.25">
      <c r="A644" s="14"/>
      <c r="B644" s="460"/>
      <c r="C644" s="461"/>
      <c r="D644" s="461"/>
      <c r="E644" s="462"/>
      <c r="F644" s="463"/>
      <c r="G644" s="14"/>
      <c r="H644" s="106" t="str">
        <f t="shared" si="181"/>
        <v/>
      </c>
      <c r="I644" s="14"/>
      <c r="J644" s="39" t="str">
        <f t="shared" si="182"/>
        <v/>
      </c>
      <c r="K644" s="14"/>
      <c r="M644" s="106" t="str">
        <f t="shared" si="183"/>
        <v/>
      </c>
      <c r="O644" s="127" t="str">
        <f t="shared" si="184"/>
        <v/>
      </c>
      <c r="AC644" s="305" t="str">
        <f t="shared" si="185"/>
        <v/>
      </c>
      <c r="AD644" s="307" t="str">
        <f t="shared" si="186"/>
        <v/>
      </c>
      <c r="AF644" s="314">
        <f t="shared" si="187"/>
        <v>0</v>
      </c>
      <c r="AG644" s="315">
        <f t="shared" si="198"/>
        <v>0</v>
      </c>
      <c r="AH644" s="315">
        <f t="shared" si="198"/>
        <v>0</v>
      </c>
      <c r="AI644" s="315">
        <f t="shared" si="198"/>
        <v>0</v>
      </c>
      <c r="AJ644" s="315">
        <f t="shared" si="198"/>
        <v>0</v>
      </c>
      <c r="AK644" s="315">
        <f t="shared" si="198"/>
        <v>0</v>
      </c>
      <c r="AL644" s="315">
        <f t="shared" si="198"/>
        <v>0</v>
      </c>
      <c r="AM644" s="315">
        <f t="shared" si="198"/>
        <v>0</v>
      </c>
      <c r="AN644" s="315">
        <f t="shared" si="198"/>
        <v>0</v>
      </c>
      <c r="AO644" s="315">
        <f t="shared" si="198"/>
        <v>0</v>
      </c>
      <c r="AP644" s="315">
        <f t="shared" si="198"/>
        <v>0</v>
      </c>
      <c r="AQ644" s="315">
        <f t="shared" si="198"/>
        <v>0</v>
      </c>
      <c r="AR644" s="315">
        <f t="shared" si="198"/>
        <v>0</v>
      </c>
      <c r="AS644" s="315">
        <f t="shared" si="198"/>
        <v>0</v>
      </c>
      <c r="AT644" s="315">
        <f t="shared" si="198"/>
        <v>0</v>
      </c>
      <c r="AU644" s="315">
        <f t="shared" si="198"/>
        <v>0</v>
      </c>
      <c r="AV644" s="315">
        <f t="shared" si="197"/>
        <v>0</v>
      </c>
      <c r="AW644" s="315">
        <f t="shared" si="197"/>
        <v>0</v>
      </c>
      <c r="AX644" s="315">
        <f t="shared" si="197"/>
        <v>0</v>
      </c>
      <c r="AY644" s="315">
        <f t="shared" si="197"/>
        <v>0</v>
      </c>
      <c r="AZ644" s="315">
        <f t="shared" si="197"/>
        <v>0</v>
      </c>
      <c r="BA644" s="315">
        <f t="shared" si="197"/>
        <v>0</v>
      </c>
      <c r="BB644" s="315">
        <f t="shared" si="197"/>
        <v>0</v>
      </c>
      <c r="BC644" s="316">
        <f t="shared" si="197"/>
        <v>0</v>
      </c>
      <c r="BE644" s="39" t="str">
        <f t="shared" si="188"/>
        <v/>
      </c>
      <c r="BF644" s="39" t="str">
        <f t="shared" si="189"/>
        <v/>
      </c>
      <c r="BG644" s="39" t="str">
        <f t="shared" si="190"/>
        <v/>
      </c>
      <c r="BH644" s="315"/>
      <c r="BI644" s="315"/>
      <c r="BJ644" s="315"/>
      <c r="BK644" s="315"/>
      <c r="BL644" s="315"/>
      <c r="BM644" s="315"/>
      <c r="BN644" s="315"/>
      <c r="BO644" s="315"/>
      <c r="BP644" s="315"/>
      <c r="BQ644" s="315"/>
      <c r="BR644" s="315"/>
      <c r="BS644" s="315"/>
      <c r="BT644" s="315"/>
      <c r="BU644" s="315"/>
      <c r="BV644" s="315"/>
      <c r="BW644" s="315"/>
      <c r="BX644" s="315"/>
      <c r="BY644" s="315"/>
      <c r="BZ644" s="315"/>
      <c r="CA644" s="315"/>
      <c r="CB644" s="315"/>
      <c r="CC644" s="315"/>
      <c r="CD644" s="7"/>
    </row>
    <row r="645" spans="1:82" x14ac:dyDescent="0.25">
      <c r="A645" s="14"/>
      <c r="B645" s="460"/>
      <c r="C645" s="461"/>
      <c r="D645" s="461"/>
      <c r="E645" s="462"/>
      <c r="F645" s="463"/>
      <c r="G645" s="14"/>
      <c r="H645" s="106" t="str">
        <f t="shared" si="181"/>
        <v/>
      </c>
      <c r="I645" s="14"/>
      <c r="J645" s="39" t="str">
        <f t="shared" si="182"/>
        <v/>
      </c>
      <c r="K645" s="14"/>
      <c r="M645" s="106" t="str">
        <f t="shared" si="183"/>
        <v/>
      </c>
      <c r="O645" s="127" t="str">
        <f t="shared" si="184"/>
        <v/>
      </c>
      <c r="AC645" s="305" t="str">
        <f t="shared" si="185"/>
        <v/>
      </c>
      <c r="AD645" s="307" t="str">
        <f t="shared" si="186"/>
        <v/>
      </c>
      <c r="AF645" s="314">
        <f t="shared" si="187"/>
        <v>0</v>
      </c>
      <c r="AG645" s="315">
        <f t="shared" si="198"/>
        <v>0</v>
      </c>
      <c r="AH645" s="315">
        <f t="shared" si="198"/>
        <v>0</v>
      </c>
      <c r="AI645" s="315">
        <f t="shared" si="198"/>
        <v>0</v>
      </c>
      <c r="AJ645" s="315">
        <f t="shared" si="198"/>
        <v>0</v>
      </c>
      <c r="AK645" s="315">
        <f t="shared" si="198"/>
        <v>0</v>
      </c>
      <c r="AL645" s="315">
        <f t="shared" si="198"/>
        <v>0</v>
      </c>
      <c r="AM645" s="315">
        <f t="shared" si="198"/>
        <v>0</v>
      </c>
      <c r="AN645" s="315">
        <f t="shared" si="198"/>
        <v>0</v>
      </c>
      <c r="AO645" s="315">
        <f t="shared" si="198"/>
        <v>0</v>
      </c>
      <c r="AP645" s="315">
        <f t="shared" si="198"/>
        <v>0</v>
      </c>
      <c r="AQ645" s="315">
        <f t="shared" si="198"/>
        <v>0</v>
      </c>
      <c r="AR645" s="315">
        <f t="shared" si="198"/>
        <v>0</v>
      </c>
      <c r="AS645" s="315">
        <f t="shared" si="198"/>
        <v>0</v>
      </c>
      <c r="AT645" s="315">
        <f t="shared" si="198"/>
        <v>0</v>
      </c>
      <c r="AU645" s="315">
        <f t="shared" si="198"/>
        <v>0</v>
      </c>
      <c r="AV645" s="315">
        <f t="shared" si="197"/>
        <v>0</v>
      </c>
      <c r="AW645" s="315">
        <f t="shared" si="197"/>
        <v>0</v>
      </c>
      <c r="AX645" s="315">
        <f t="shared" si="197"/>
        <v>0</v>
      </c>
      <c r="AY645" s="315">
        <f t="shared" si="197"/>
        <v>0</v>
      </c>
      <c r="AZ645" s="315">
        <f t="shared" si="197"/>
        <v>0</v>
      </c>
      <c r="BA645" s="315">
        <f t="shared" si="197"/>
        <v>0</v>
      </c>
      <c r="BB645" s="315">
        <f t="shared" si="197"/>
        <v>0</v>
      </c>
      <c r="BC645" s="316">
        <f t="shared" si="197"/>
        <v>0</v>
      </c>
      <c r="BE645" s="39" t="str">
        <f t="shared" si="188"/>
        <v/>
      </c>
      <c r="BF645" s="39" t="str">
        <f t="shared" si="189"/>
        <v/>
      </c>
      <c r="BG645" s="39" t="str">
        <f t="shared" si="190"/>
        <v/>
      </c>
      <c r="BH645" s="315"/>
      <c r="BI645" s="315"/>
      <c r="BJ645" s="315"/>
      <c r="BK645" s="315"/>
      <c r="BL645" s="315"/>
      <c r="BM645" s="315"/>
      <c r="BN645" s="315"/>
      <c r="BO645" s="315"/>
      <c r="BP645" s="315"/>
      <c r="BQ645" s="315"/>
      <c r="BR645" s="315"/>
      <c r="BS645" s="315"/>
      <c r="BT645" s="315"/>
      <c r="BU645" s="315"/>
      <c r="BV645" s="315"/>
      <c r="BW645" s="315"/>
      <c r="BX645" s="315"/>
      <c r="BY645" s="315"/>
      <c r="BZ645" s="315"/>
      <c r="CA645" s="315"/>
      <c r="CB645" s="315"/>
      <c r="CC645" s="315"/>
      <c r="CD645" s="7"/>
    </row>
    <row r="646" spans="1:82" x14ac:dyDescent="0.25">
      <c r="A646" s="14"/>
      <c r="B646" s="460"/>
      <c r="C646" s="461"/>
      <c r="D646" s="461"/>
      <c r="E646" s="462"/>
      <c r="F646" s="463"/>
      <c r="G646" s="14"/>
      <c r="H646" s="106" t="str">
        <f t="shared" si="181"/>
        <v/>
      </c>
      <c r="I646" s="14"/>
      <c r="J646" s="39" t="str">
        <f t="shared" si="182"/>
        <v/>
      </c>
      <c r="K646" s="14"/>
      <c r="M646" s="106" t="str">
        <f t="shared" si="183"/>
        <v/>
      </c>
      <c r="O646" s="127" t="str">
        <f t="shared" si="184"/>
        <v/>
      </c>
      <c r="AC646" s="305" t="str">
        <f t="shared" si="185"/>
        <v/>
      </c>
      <c r="AD646" s="307" t="str">
        <f t="shared" si="186"/>
        <v/>
      </c>
      <c r="AF646" s="314">
        <f t="shared" si="187"/>
        <v>0</v>
      </c>
      <c r="AG646" s="315">
        <f t="shared" si="198"/>
        <v>0</v>
      </c>
      <c r="AH646" s="315">
        <f t="shared" si="198"/>
        <v>0</v>
      </c>
      <c r="AI646" s="315">
        <f t="shared" si="198"/>
        <v>0</v>
      </c>
      <c r="AJ646" s="315">
        <f t="shared" si="198"/>
        <v>0</v>
      </c>
      <c r="AK646" s="315">
        <f t="shared" si="198"/>
        <v>0</v>
      </c>
      <c r="AL646" s="315">
        <f t="shared" si="198"/>
        <v>0</v>
      </c>
      <c r="AM646" s="315">
        <f t="shared" si="198"/>
        <v>0</v>
      </c>
      <c r="AN646" s="315">
        <f t="shared" si="198"/>
        <v>0</v>
      </c>
      <c r="AO646" s="315">
        <f t="shared" si="198"/>
        <v>0</v>
      </c>
      <c r="AP646" s="315">
        <f t="shared" si="198"/>
        <v>0</v>
      </c>
      <c r="AQ646" s="315">
        <f t="shared" si="198"/>
        <v>0</v>
      </c>
      <c r="AR646" s="315">
        <f t="shared" si="198"/>
        <v>0</v>
      </c>
      <c r="AS646" s="315">
        <f t="shared" si="198"/>
        <v>0</v>
      </c>
      <c r="AT646" s="315">
        <f t="shared" si="198"/>
        <v>0</v>
      </c>
      <c r="AU646" s="315">
        <f t="shared" si="198"/>
        <v>0</v>
      </c>
      <c r="AV646" s="315">
        <f t="shared" si="197"/>
        <v>0</v>
      </c>
      <c r="AW646" s="315">
        <f t="shared" si="197"/>
        <v>0</v>
      </c>
      <c r="AX646" s="315">
        <f t="shared" si="197"/>
        <v>0</v>
      </c>
      <c r="AY646" s="315">
        <f t="shared" si="197"/>
        <v>0</v>
      </c>
      <c r="AZ646" s="315">
        <f t="shared" si="197"/>
        <v>0</v>
      </c>
      <c r="BA646" s="315">
        <f t="shared" si="197"/>
        <v>0</v>
      </c>
      <c r="BB646" s="315">
        <f t="shared" si="197"/>
        <v>0</v>
      </c>
      <c r="BC646" s="316">
        <f t="shared" si="197"/>
        <v>0</v>
      </c>
      <c r="BE646" s="39" t="str">
        <f t="shared" si="188"/>
        <v/>
      </c>
      <c r="BF646" s="39" t="str">
        <f t="shared" si="189"/>
        <v/>
      </c>
      <c r="BG646" s="39" t="str">
        <f t="shared" si="190"/>
        <v/>
      </c>
      <c r="BH646" s="315"/>
      <c r="BI646" s="315"/>
      <c r="BJ646" s="315"/>
      <c r="BK646" s="315"/>
      <c r="BL646" s="315"/>
      <c r="BM646" s="315"/>
      <c r="BN646" s="315"/>
      <c r="BO646" s="315"/>
      <c r="BP646" s="315"/>
      <c r="BQ646" s="315"/>
      <c r="BR646" s="315"/>
      <c r="BS646" s="315"/>
      <c r="BT646" s="315"/>
      <c r="BU646" s="315"/>
      <c r="BV646" s="315"/>
      <c r="BW646" s="315"/>
      <c r="BX646" s="315"/>
      <c r="BY646" s="315"/>
      <c r="BZ646" s="315"/>
      <c r="CA646" s="315"/>
      <c r="CB646" s="315"/>
      <c r="CC646" s="315"/>
      <c r="CD646" s="7"/>
    </row>
    <row r="647" spans="1:82" x14ac:dyDescent="0.25">
      <c r="A647" s="14"/>
      <c r="B647" s="460"/>
      <c r="C647" s="461"/>
      <c r="D647" s="461"/>
      <c r="E647" s="462"/>
      <c r="F647" s="463"/>
      <c r="G647" s="14"/>
      <c r="H647" s="106" t="str">
        <f t="shared" si="181"/>
        <v/>
      </c>
      <c r="I647" s="14"/>
      <c r="J647" s="39" t="str">
        <f t="shared" si="182"/>
        <v/>
      </c>
      <c r="K647" s="14"/>
      <c r="M647" s="106" t="str">
        <f t="shared" si="183"/>
        <v/>
      </c>
      <c r="O647" s="127" t="str">
        <f t="shared" si="184"/>
        <v/>
      </c>
      <c r="AC647" s="305" t="str">
        <f t="shared" si="185"/>
        <v/>
      </c>
      <c r="AD647" s="307" t="str">
        <f t="shared" si="186"/>
        <v/>
      </c>
      <c r="AF647" s="314">
        <f t="shared" si="187"/>
        <v>0</v>
      </c>
      <c r="AG647" s="315">
        <f t="shared" si="198"/>
        <v>0</v>
      </c>
      <c r="AH647" s="315">
        <f t="shared" si="198"/>
        <v>0</v>
      </c>
      <c r="AI647" s="315">
        <f t="shared" si="198"/>
        <v>0</v>
      </c>
      <c r="AJ647" s="315">
        <f t="shared" si="198"/>
        <v>0</v>
      </c>
      <c r="AK647" s="315">
        <f t="shared" si="198"/>
        <v>0</v>
      </c>
      <c r="AL647" s="315">
        <f t="shared" si="198"/>
        <v>0</v>
      </c>
      <c r="AM647" s="315">
        <f t="shared" si="198"/>
        <v>0</v>
      </c>
      <c r="AN647" s="315">
        <f t="shared" si="198"/>
        <v>0</v>
      </c>
      <c r="AO647" s="315">
        <f t="shared" si="198"/>
        <v>0</v>
      </c>
      <c r="AP647" s="315">
        <f t="shared" si="198"/>
        <v>0</v>
      </c>
      <c r="AQ647" s="315">
        <f t="shared" si="198"/>
        <v>0</v>
      </c>
      <c r="AR647" s="315">
        <f t="shared" si="198"/>
        <v>0</v>
      </c>
      <c r="AS647" s="315">
        <f t="shared" si="198"/>
        <v>0</v>
      </c>
      <c r="AT647" s="315">
        <f t="shared" si="198"/>
        <v>0</v>
      </c>
      <c r="AU647" s="315">
        <f t="shared" si="198"/>
        <v>0</v>
      </c>
      <c r="AV647" s="315">
        <f t="shared" si="197"/>
        <v>0</v>
      </c>
      <c r="AW647" s="315">
        <f t="shared" si="197"/>
        <v>0</v>
      </c>
      <c r="AX647" s="315">
        <f t="shared" si="197"/>
        <v>0</v>
      </c>
      <c r="AY647" s="315">
        <f t="shared" si="197"/>
        <v>0</v>
      </c>
      <c r="AZ647" s="315">
        <f t="shared" si="197"/>
        <v>0</v>
      </c>
      <c r="BA647" s="315">
        <f t="shared" si="197"/>
        <v>0</v>
      </c>
      <c r="BB647" s="315">
        <f t="shared" si="197"/>
        <v>0</v>
      </c>
      <c r="BC647" s="316">
        <f t="shared" si="197"/>
        <v>0</v>
      </c>
      <c r="BE647" s="39" t="str">
        <f t="shared" si="188"/>
        <v/>
      </c>
      <c r="BF647" s="39" t="str">
        <f t="shared" si="189"/>
        <v/>
      </c>
      <c r="BG647" s="39" t="str">
        <f t="shared" si="190"/>
        <v/>
      </c>
      <c r="BH647" s="315"/>
      <c r="BI647" s="315"/>
      <c r="BJ647" s="315"/>
      <c r="BK647" s="315"/>
      <c r="BL647" s="315"/>
      <c r="BM647" s="315"/>
      <c r="BN647" s="315"/>
      <c r="BO647" s="315"/>
      <c r="BP647" s="315"/>
      <c r="BQ647" s="315"/>
      <c r="BR647" s="315"/>
      <c r="BS647" s="315"/>
      <c r="BT647" s="315"/>
      <c r="BU647" s="315"/>
      <c r="BV647" s="315"/>
      <c r="BW647" s="315"/>
      <c r="BX647" s="315"/>
      <c r="BY647" s="315"/>
      <c r="BZ647" s="315"/>
      <c r="CA647" s="315"/>
      <c r="CB647" s="315"/>
      <c r="CC647" s="315"/>
      <c r="CD647" s="7"/>
    </row>
    <row r="648" spans="1:82" x14ac:dyDescent="0.25">
      <c r="A648" s="14"/>
      <c r="B648" s="460"/>
      <c r="C648" s="461"/>
      <c r="D648" s="461"/>
      <c r="E648" s="462"/>
      <c r="F648" s="463"/>
      <c r="G648" s="14"/>
      <c r="H648" s="106" t="str">
        <f t="shared" si="181"/>
        <v/>
      </c>
      <c r="I648" s="14"/>
      <c r="J648" s="39" t="str">
        <f t="shared" si="182"/>
        <v/>
      </c>
      <c r="K648" s="14"/>
      <c r="M648" s="106" t="str">
        <f t="shared" si="183"/>
        <v/>
      </c>
      <c r="O648" s="127" t="str">
        <f t="shared" si="184"/>
        <v/>
      </c>
      <c r="AC648" s="305" t="str">
        <f t="shared" si="185"/>
        <v/>
      </c>
      <c r="AD648" s="307" t="str">
        <f t="shared" si="186"/>
        <v/>
      </c>
      <c r="AF648" s="314">
        <f t="shared" si="187"/>
        <v>0</v>
      </c>
      <c r="AG648" s="315">
        <f t="shared" si="198"/>
        <v>0</v>
      </c>
      <c r="AH648" s="315">
        <f t="shared" si="198"/>
        <v>0</v>
      </c>
      <c r="AI648" s="315">
        <f t="shared" si="198"/>
        <v>0</v>
      </c>
      <c r="AJ648" s="315">
        <f t="shared" si="198"/>
        <v>0</v>
      </c>
      <c r="AK648" s="315">
        <f t="shared" si="198"/>
        <v>0</v>
      </c>
      <c r="AL648" s="315">
        <f t="shared" si="198"/>
        <v>0</v>
      </c>
      <c r="AM648" s="315">
        <f t="shared" si="198"/>
        <v>0</v>
      </c>
      <c r="AN648" s="315">
        <f t="shared" si="198"/>
        <v>0</v>
      </c>
      <c r="AO648" s="315">
        <f t="shared" si="198"/>
        <v>0</v>
      </c>
      <c r="AP648" s="315">
        <f t="shared" si="198"/>
        <v>0</v>
      </c>
      <c r="AQ648" s="315">
        <f t="shared" si="198"/>
        <v>0</v>
      </c>
      <c r="AR648" s="315">
        <f t="shared" si="198"/>
        <v>0</v>
      </c>
      <c r="AS648" s="315">
        <f t="shared" si="198"/>
        <v>0</v>
      </c>
      <c r="AT648" s="315">
        <f t="shared" si="198"/>
        <v>0</v>
      </c>
      <c r="AU648" s="315">
        <f t="shared" si="198"/>
        <v>0</v>
      </c>
      <c r="AV648" s="315">
        <f t="shared" si="197"/>
        <v>0</v>
      </c>
      <c r="AW648" s="315">
        <f t="shared" si="197"/>
        <v>0</v>
      </c>
      <c r="AX648" s="315">
        <f t="shared" si="197"/>
        <v>0</v>
      </c>
      <c r="AY648" s="315">
        <f t="shared" si="197"/>
        <v>0</v>
      </c>
      <c r="AZ648" s="315">
        <f t="shared" si="197"/>
        <v>0</v>
      </c>
      <c r="BA648" s="315">
        <f t="shared" si="197"/>
        <v>0</v>
      </c>
      <c r="BB648" s="315">
        <f t="shared" si="197"/>
        <v>0</v>
      </c>
      <c r="BC648" s="316">
        <f t="shared" si="197"/>
        <v>0</v>
      </c>
      <c r="BE648" s="39" t="str">
        <f t="shared" si="188"/>
        <v/>
      </c>
      <c r="BF648" s="39" t="str">
        <f t="shared" si="189"/>
        <v/>
      </c>
      <c r="BG648" s="39" t="str">
        <f t="shared" si="190"/>
        <v/>
      </c>
      <c r="BH648" s="315"/>
      <c r="BI648" s="315"/>
      <c r="BJ648" s="315"/>
      <c r="BK648" s="315"/>
      <c r="BL648" s="315"/>
      <c r="BM648" s="315"/>
      <c r="BN648" s="315"/>
      <c r="BO648" s="315"/>
      <c r="BP648" s="315"/>
      <c r="BQ648" s="315"/>
      <c r="BR648" s="315"/>
      <c r="BS648" s="315"/>
      <c r="BT648" s="315"/>
      <c r="BU648" s="315"/>
      <c r="BV648" s="315"/>
      <c r="BW648" s="315"/>
      <c r="BX648" s="315"/>
      <c r="BY648" s="315"/>
      <c r="BZ648" s="315"/>
      <c r="CA648" s="315"/>
      <c r="CB648" s="315"/>
      <c r="CC648" s="315"/>
      <c r="CD648" s="7"/>
    </row>
    <row r="649" spans="1:82" x14ac:dyDescent="0.25">
      <c r="A649" s="14"/>
      <c r="B649" s="460"/>
      <c r="C649" s="461"/>
      <c r="D649" s="461"/>
      <c r="E649" s="462"/>
      <c r="F649" s="463"/>
      <c r="G649" s="14"/>
      <c r="H649" s="106" t="str">
        <f t="shared" si="181"/>
        <v/>
      </c>
      <c r="I649" s="14"/>
      <c r="J649" s="39" t="str">
        <f t="shared" si="182"/>
        <v/>
      </c>
      <c r="K649" s="14"/>
      <c r="M649" s="106" t="str">
        <f t="shared" si="183"/>
        <v/>
      </c>
      <c r="O649" s="127" t="str">
        <f t="shared" si="184"/>
        <v/>
      </c>
      <c r="AC649" s="305" t="str">
        <f t="shared" si="185"/>
        <v/>
      </c>
      <c r="AD649" s="307" t="str">
        <f t="shared" si="186"/>
        <v/>
      </c>
      <c r="AF649" s="314">
        <f t="shared" si="187"/>
        <v>0</v>
      </c>
      <c r="AG649" s="315">
        <f t="shared" si="198"/>
        <v>0</v>
      </c>
      <c r="AH649" s="315">
        <f t="shared" si="198"/>
        <v>0</v>
      </c>
      <c r="AI649" s="315">
        <f t="shared" si="198"/>
        <v>0</v>
      </c>
      <c r="AJ649" s="315">
        <f t="shared" si="198"/>
        <v>0</v>
      </c>
      <c r="AK649" s="315">
        <f t="shared" si="198"/>
        <v>0</v>
      </c>
      <c r="AL649" s="315">
        <f t="shared" si="198"/>
        <v>0</v>
      </c>
      <c r="AM649" s="315">
        <f t="shared" si="198"/>
        <v>0</v>
      </c>
      <c r="AN649" s="315">
        <f t="shared" si="198"/>
        <v>0</v>
      </c>
      <c r="AO649" s="315">
        <f t="shared" si="198"/>
        <v>0</v>
      </c>
      <c r="AP649" s="315">
        <f t="shared" si="198"/>
        <v>0</v>
      </c>
      <c r="AQ649" s="315">
        <f t="shared" si="198"/>
        <v>0</v>
      </c>
      <c r="AR649" s="315">
        <f t="shared" si="198"/>
        <v>0</v>
      </c>
      <c r="AS649" s="315">
        <f t="shared" si="198"/>
        <v>0</v>
      </c>
      <c r="AT649" s="315">
        <f t="shared" si="198"/>
        <v>0</v>
      </c>
      <c r="AU649" s="315">
        <f t="shared" si="198"/>
        <v>0</v>
      </c>
      <c r="AV649" s="315">
        <f t="shared" si="197"/>
        <v>0</v>
      </c>
      <c r="AW649" s="315">
        <f t="shared" si="197"/>
        <v>0</v>
      </c>
      <c r="AX649" s="315">
        <f t="shared" si="197"/>
        <v>0</v>
      </c>
      <c r="AY649" s="315">
        <f t="shared" si="197"/>
        <v>0</v>
      </c>
      <c r="AZ649" s="315">
        <f t="shared" si="197"/>
        <v>0</v>
      </c>
      <c r="BA649" s="315">
        <f t="shared" si="197"/>
        <v>0</v>
      </c>
      <c r="BB649" s="315">
        <f t="shared" si="197"/>
        <v>0</v>
      </c>
      <c r="BC649" s="316">
        <f t="shared" si="197"/>
        <v>0</v>
      </c>
      <c r="BE649" s="39" t="str">
        <f t="shared" si="188"/>
        <v/>
      </c>
      <c r="BF649" s="39" t="str">
        <f t="shared" si="189"/>
        <v/>
      </c>
      <c r="BG649" s="39" t="str">
        <f t="shared" si="190"/>
        <v/>
      </c>
      <c r="BH649" s="315"/>
      <c r="BI649" s="315"/>
      <c r="BJ649" s="315"/>
      <c r="BK649" s="315"/>
      <c r="BL649" s="315"/>
      <c r="BM649" s="315"/>
      <c r="BN649" s="315"/>
      <c r="BO649" s="315"/>
      <c r="BP649" s="315"/>
      <c r="BQ649" s="315"/>
      <c r="BR649" s="315"/>
      <c r="BS649" s="315"/>
      <c r="BT649" s="315"/>
      <c r="BU649" s="315"/>
      <c r="BV649" s="315"/>
      <c r="BW649" s="315"/>
      <c r="BX649" s="315"/>
      <c r="BY649" s="315"/>
      <c r="BZ649" s="315"/>
      <c r="CA649" s="315"/>
      <c r="CB649" s="315"/>
      <c r="CC649" s="315"/>
      <c r="CD649" s="7"/>
    </row>
    <row r="650" spans="1:82" x14ac:dyDescent="0.25">
      <c r="A650" s="14"/>
      <c r="B650" s="460"/>
      <c r="C650" s="461"/>
      <c r="D650" s="461"/>
      <c r="E650" s="462"/>
      <c r="F650" s="463"/>
      <c r="G650" s="14"/>
      <c r="H650" s="106" t="str">
        <f t="shared" si="181"/>
        <v/>
      </c>
      <c r="I650" s="14"/>
      <c r="J650" s="39" t="str">
        <f t="shared" si="182"/>
        <v/>
      </c>
      <c r="K650" s="14"/>
      <c r="M650" s="106" t="str">
        <f t="shared" si="183"/>
        <v/>
      </c>
      <c r="O650" s="127" t="str">
        <f t="shared" si="184"/>
        <v/>
      </c>
      <c r="AC650" s="305" t="str">
        <f t="shared" si="185"/>
        <v/>
      </c>
      <c r="AD650" s="307" t="str">
        <f t="shared" si="186"/>
        <v/>
      </c>
      <c r="AF650" s="314">
        <f t="shared" si="187"/>
        <v>0</v>
      </c>
      <c r="AG650" s="315">
        <f t="shared" si="198"/>
        <v>0</v>
      </c>
      <c r="AH650" s="315">
        <f t="shared" si="198"/>
        <v>0</v>
      </c>
      <c r="AI650" s="315">
        <f t="shared" si="198"/>
        <v>0</v>
      </c>
      <c r="AJ650" s="315">
        <f t="shared" si="198"/>
        <v>0</v>
      </c>
      <c r="AK650" s="315">
        <f t="shared" si="198"/>
        <v>0</v>
      </c>
      <c r="AL650" s="315">
        <f t="shared" si="198"/>
        <v>0</v>
      </c>
      <c r="AM650" s="315">
        <f t="shared" si="198"/>
        <v>0</v>
      </c>
      <c r="AN650" s="315">
        <f t="shared" si="198"/>
        <v>0</v>
      </c>
      <c r="AO650" s="315">
        <f t="shared" si="198"/>
        <v>0</v>
      </c>
      <c r="AP650" s="315">
        <f t="shared" si="198"/>
        <v>0</v>
      </c>
      <c r="AQ650" s="315">
        <f t="shared" si="198"/>
        <v>0</v>
      </c>
      <c r="AR650" s="315">
        <f t="shared" si="198"/>
        <v>0</v>
      </c>
      <c r="AS650" s="315">
        <f t="shared" si="198"/>
        <v>0</v>
      </c>
      <c r="AT650" s="315">
        <f t="shared" si="198"/>
        <v>0</v>
      </c>
      <c r="AU650" s="315">
        <f t="shared" si="198"/>
        <v>0</v>
      </c>
      <c r="AV650" s="315">
        <f t="shared" si="197"/>
        <v>0</v>
      </c>
      <c r="AW650" s="315">
        <f t="shared" si="197"/>
        <v>0</v>
      </c>
      <c r="AX650" s="315">
        <f t="shared" si="197"/>
        <v>0</v>
      </c>
      <c r="AY650" s="315">
        <f t="shared" si="197"/>
        <v>0</v>
      </c>
      <c r="AZ650" s="315">
        <f t="shared" si="197"/>
        <v>0</v>
      </c>
      <c r="BA650" s="315">
        <f t="shared" si="197"/>
        <v>0</v>
      </c>
      <c r="BB650" s="315">
        <f t="shared" si="197"/>
        <v>0</v>
      </c>
      <c r="BC650" s="316">
        <f t="shared" si="197"/>
        <v>0</v>
      </c>
      <c r="BE650" s="39" t="str">
        <f t="shared" si="188"/>
        <v/>
      </c>
      <c r="BF650" s="39" t="str">
        <f t="shared" si="189"/>
        <v/>
      </c>
      <c r="BG650" s="39" t="str">
        <f t="shared" si="190"/>
        <v/>
      </c>
      <c r="BH650" s="315"/>
      <c r="BI650" s="315"/>
      <c r="BJ650" s="315"/>
      <c r="BK650" s="315"/>
      <c r="BL650" s="315"/>
      <c r="BM650" s="315"/>
      <c r="BN650" s="315"/>
      <c r="BO650" s="315"/>
      <c r="BP650" s="315"/>
      <c r="BQ650" s="315"/>
      <c r="BR650" s="315"/>
      <c r="BS650" s="315"/>
      <c r="BT650" s="315"/>
      <c r="BU650" s="315"/>
      <c r="BV650" s="315"/>
      <c r="BW650" s="315"/>
      <c r="BX650" s="315"/>
      <c r="BY650" s="315"/>
      <c r="BZ650" s="315"/>
      <c r="CA650" s="315"/>
      <c r="CB650" s="315"/>
      <c r="CC650" s="315"/>
      <c r="CD650" s="7"/>
    </row>
    <row r="651" spans="1:82" x14ac:dyDescent="0.25">
      <c r="A651" s="14"/>
      <c r="B651" s="460"/>
      <c r="C651" s="461"/>
      <c r="D651" s="461"/>
      <c r="E651" s="462"/>
      <c r="F651" s="463"/>
      <c r="G651" s="14"/>
      <c r="H651" s="106" t="str">
        <f t="shared" si="181"/>
        <v/>
      </c>
      <c r="I651" s="14"/>
      <c r="J651" s="39" t="str">
        <f t="shared" si="182"/>
        <v/>
      </c>
      <c r="K651" s="14"/>
      <c r="M651" s="106" t="str">
        <f t="shared" si="183"/>
        <v/>
      </c>
      <c r="O651" s="127" t="str">
        <f t="shared" si="184"/>
        <v/>
      </c>
      <c r="AC651" s="305" t="str">
        <f t="shared" si="185"/>
        <v/>
      </c>
      <c r="AD651" s="307" t="str">
        <f t="shared" si="186"/>
        <v/>
      </c>
      <c r="AF651" s="314">
        <f t="shared" si="187"/>
        <v>0</v>
      </c>
      <c r="AG651" s="315">
        <f t="shared" si="198"/>
        <v>0</v>
      </c>
      <c r="AH651" s="315">
        <f t="shared" si="198"/>
        <v>0</v>
      </c>
      <c r="AI651" s="315">
        <f t="shared" si="198"/>
        <v>0</v>
      </c>
      <c r="AJ651" s="315">
        <f t="shared" si="198"/>
        <v>0</v>
      </c>
      <c r="AK651" s="315">
        <f t="shared" si="198"/>
        <v>0</v>
      </c>
      <c r="AL651" s="315">
        <f t="shared" si="198"/>
        <v>0</v>
      </c>
      <c r="AM651" s="315">
        <f t="shared" si="198"/>
        <v>0</v>
      </c>
      <c r="AN651" s="315">
        <f t="shared" si="198"/>
        <v>0</v>
      </c>
      <c r="AO651" s="315">
        <f t="shared" si="198"/>
        <v>0</v>
      </c>
      <c r="AP651" s="315">
        <f t="shared" si="198"/>
        <v>0</v>
      </c>
      <c r="AQ651" s="315">
        <f t="shared" si="198"/>
        <v>0</v>
      </c>
      <c r="AR651" s="315">
        <f t="shared" si="198"/>
        <v>0</v>
      </c>
      <c r="AS651" s="315">
        <f t="shared" si="198"/>
        <v>0</v>
      </c>
      <c r="AT651" s="315">
        <f t="shared" si="198"/>
        <v>0</v>
      </c>
      <c r="AU651" s="315">
        <f t="shared" si="198"/>
        <v>0</v>
      </c>
      <c r="AV651" s="315">
        <f t="shared" si="197"/>
        <v>0</v>
      </c>
      <c r="AW651" s="315">
        <f t="shared" si="197"/>
        <v>0</v>
      </c>
      <c r="AX651" s="315">
        <f t="shared" si="197"/>
        <v>0</v>
      </c>
      <c r="AY651" s="315">
        <f t="shared" si="197"/>
        <v>0</v>
      </c>
      <c r="AZ651" s="315">
        <f t="shared" si="197"/>
        <v>0</v>
      </c>
      <c r="BA651" s="315">
        <f t="shared" si="197"/>
        <v>0</v>
      </c>
      <c r="BB651" s="315">
        <f t="shared" si="197"/>
        <v>0</v>
      </c>
      <c r="BC651" s="316">
        <f t="shared" si="197"/>
        <v>0</v>
      </c>
      <c r="BE651" s="39" t="str">
        <f t="shared" si="188"/>
        <v/>
      </c>
      <c r="BF651" s="39" t="str">
        <f t="shared" si="189"/>
        <v/>
      </c>
      <c r="BG651" s="39" t="str">
        <f t="shared" si="190"/>
        <v/>
      </c>
      <c r="BH651" s="315"/>
      <c r="BI651" s="315"/>
      <c r="BJ651" s="315"/>
      <c r="BK651" s="315"/>
      <c r="BL651" s="315"/>
      <c r="BM651" s="315"/>
      <c r="BN651" s="315"/>
      <c r="BO651" s="315"/>
      <c r="BP651" s="315"/>
      <c r="BQ651" s="315"/>
      <c r="BR651" s="315"/>
      <c r="BS651" s="315"/>
      <c r="BT651" s="315"/>
      <c r="BU651" s="315"/>
      <c r="BV651" s="315"/>
      <c r="BW651" s="315"/>
      <c r="BX651" s="315"/>
      <c r="BY651" s="315"/>
      <c r="BZ651" s="315"/>
      <c r="CA651" s="315"/>
      <c r="CB651" s="315"/>
      <c r="CC651" s="315"/>
      <c r="CD651" s="7"/>
    </row>
    <row r="652" spans="1:82" x14ac:dyDescent="0.25">
      <c r="A652" s="14"/>
      <c r="B652" s="460"/>
      <c r="C652" s="461"/>
      <c r="D652" s="461"/>
      <c r="E652" s="462"/>
      <c r="F652" s="463"/>
      <c r="G652" s="14"/>
      <c r="H652" s="106" t="str">
        <f t="shared" ref="H652:H715" si="199">IF(OR($C652="", $D652=""), "", $D652-$C652-$E652)</f>
        <v/>
      </c>
      <c r="I652" s="14"/>
      <c r="J652" s="39" t="str">
        <f t="shared" ref="J652:J715" si="200">IF($B652="", "", IF(OR(TEXT($B652, "ddd")="sat", TEXT($B652, "ddd")="sun"), $O$4, IF(COUNTIF($S$50:$S$89, $B652)&gt;0, $O$5, "")))</f>
        <v/>
      </c>
      <c r="K652" s="14"/>
      <c r="M652" s="106" t="str">
        <f t="shared" ref="M652:M715" si="201">IF($F652=$M$3, 0, $H652)</f>
        <v/>
      </c>
      <c r="O652" s="127" t="str">
        <f t="shared" ref="O652:O715" si="202">IF($H652="", "", IF($F652=$M$3, 0, IF($J652=$O$4, $O$9*$H652*24, IF($J652=$O$5, $O$8*$H652*24, IF($J652="", $O$7*$H652*24, "")))))</f>
        <v/>
      </c>
      <c r="AC652" s="305" t="str">
        <f t="shared" ref="AC652:AC715" si="203">IF($C652="", "", _xlfn.FLOOR.MATH($C652, 1/24))</f>
        <v/>
      </c>
      <c r="AD652" s="307" t="str">
        <f t="shared" ref="AD652:AD715" si="204">IF($D652="", "", _xlfn.CEILING.MATH($D652, 1/24))</f>
        <v/>
      </c>
      <c r="AF652" s="314">
        <f t="shared" ref="AF652:AU715" si="205">IF(AND(AF$9&gt;=$AC652, AF$10&lt;=$AD652), IF($F652=$M$3, $AD$5, IF($J652="", $AD$4, $J652)), 0)</f>
        <v>0</v>
      </c>
      <c r="AG652" s="315">
        <f t="shared" si="198"/>
        <v>0</v>
      </c>
      <c r="AH652" s="315">
        <f t="shared" si="198"/>
        <v>0</v>
      </c>
      <c r="AI652" s="315">
        <f t="shared" si="198"/>
        <v>0</v>
      </c>
      <c r="AJ652" s="315">
        <f t="shared" si="198"/>
        <v>0</v>
      </c>
      <c r="AK652" s="315">
        <f t="shared" si="198"/>
        <v>0</v>
      </c>
      <c r="AL652" s="315">
        <f t="shared" si="198"/>
        <v>0</v>
      </c>
      <c r="AM652" s="315">
        <f t="shared" si="198"/>
        <v>0</v>
      </c>
      <c r="AN652" s="315">
        <f t="shared" si="198"/>
        <v>0</v>
      </c>
      <c r="AO652" s="315">
        <f t="shared" si="198"/>
        <v>0</v>
      </c>
      <c r="AP652" s="315">
        <f t="shared" si="198"/>
        <v>0</v>
      </c>
      <c r="AQ652" s="315">
        <f t="shared" si="198"/>
        <v>0</v>
      </c>
      <c r="AR652" s="315">
        <f t="shared" si="198"/>
        <v>0</v>
      </c>
      <c r="AS652" s="315">
        <f t="shared" si="198"/>
        <v>0</v>
      </c>
      <c r="AT652" s="315">
        <f t="shared" si="198"/>
        <v>0</v>
      </c>
      <c r="AU652" s="315">
        <f t="shared" si="198"/>
        <v>0</v>
      </c>
      <c r="AV652" s="315">
        <f t="shared" si="198"/>
        <v>0</v>
      </c>
      <c r="AW652" s="315">
        <f t="shared" ref="AW652:BC667" si="206">IF(AND(AW$9&gt;=$AC652, AW$10&lt;=$AD652), IF($F652=$M$3, $AD$5, IF($J652="", $AD$4, $J652)), 0)</f>
        <v>0</v>
      </c>
      <c r="AX652" s="315">
        <f t="shared" si="206"/>
        <v>0</v>
      </c>
      <c r="AY652" s="315">
        <f t="shared" si="206"/>
        <v>0</v>
      </c>
      <c r="AZ652" s="315">
        <f t="shared" si="206"/>
        <v>0</v>
      </c>
      <c r="BA652" s="315">
        <f t="shared" si="206"/>
        <v>0</v>
      </c>
      <c r="BB652" s="315">
        <f t="shared" si="206"/>
        <v>0</v>
      </c>
      <c r="BC652" s="316">
        <f t="shared" si="206"/>
        <v>0</v>
      </c>
      <c r="BE652" s="39" t="str">
        <f t="shared" ref="BE652:BE715" si="207">IF(OR($B652="", $H652=""), "", TEXT($B652, "ddd"))</f>
        <v/>
      </c>
      <c r="BF652" s="39" t="str">
        <f t="shared" ref="BF652:BF715" si="208">IF($BE652="", "", IF($F652=$M$3, $AD$5, IF($J652="", $AD$4, $J652)))</f>
        <v/>
      </c>
      <c r="BG652" s="39" t="str">
        <f t="shared" ref="BG652:BG715" si="209">IF(OR($BE652="", $BF652=""), "", CONCATENATE($BE652, " - ", $BF652))</f>
        <v/>
      </c>
      <c r="BH652" s="315"/>
      <c r="BI652" s="315"/>
      <c r="BJ652" s="315"/>
      <c r="BK652" s="315"/>
      <c r="BL652" s="315"/>
      <c r="BM652" s="315"/>
      <c r="BN652" s="315"/>
      <c r="BO652" s="315"/>
      <c r="BP652" s="315"/>
      <c r="BQ652" s="315"/>
      <c r="BR652" s="315"/>
      <c r="BS652" s="315"/>
      <c r="BT652" s="315"/>
      <c r="BU652" s="315"/>
      <c r="BV652" s="315"/>
      <c r="BW652" s="315"/>
      <c r="BX652" s="315"/>
      <c r="BY652" s="315"/>
      <c r="BZ652" s="315"/>
      <c r="CA652" s="315"/>
      <c r="CB652" s="315"/>
      <c r="CC652" s="315"/>
      <c r="CD652" s="7"/>
    </row>
    <row r="653" spans="1:82" x14ac:dyDescent="0.25">
      <c r="A653" s="14"/>
      <c r="B653" s="460"/>
      <c r="C653" s="461"/>
      <c r="D653" s="461"/>
      <c r="E653" s="462"/>
      <c r="F653" s="463"/>
      <c r="G653" s="14"/>
      <c r="H653" s="106" t="str">
        <f t="shared" si="199"/>
        <v/>
      </c>
      <c r="I653" s="14"/>
      <c r="J653" s="39" t="str">
        <f t="shared" si="200"/>
        <v/>
      </c>
      <c r="K653" s="14"/>
      <c r="M653" s="106" t="str">
        <f t="shared" si="201"/>
        <v/>
      </c>
      <c r="O653" s="127" t="str">
        <f t="shared" si="202"/>
        <v/>
      </c>
      <c r="AC653" s="305" t="str">
        <f t="shared" si="203"/>
        <v/>
      </c>
      <c r="AD653" s="307" t="str">
        <f t="shared" si="204"/>
        <v/>
      </c>
      <c r="AF653" s="314">
        <f t="shared" si="205"/>
        <v>0</v>
      </c>
      <c r="AG653" s="315">
        <f t="shared" si="205"/>
        <v>0</v>
      </c>
      <c r="AH653" s="315">
        <f t="shared" si="205"/>
        <v>0</v>
      </c>
      <c r="AI653" s="315">
        <f t="shared" si="205"/>
        <v>0</v>
      </c>
      <c r="AJ653" s="315">
        <f t="shared" si="205"/>
        <v>0</v>
      </c>
      <c r="AK653" s="315">
        <f t="shared" si="205"/>
        <v>0</v>
      </c>
      <c r="AL653" s="315">
        <f t="shared" si="205"/>
        <v>0</v>
      </c>
      <c r="AM653" s="315">
        <f t="shared" si="205"/>
        <v>0</v>
      </c>
      <c r="AN653" s="315">
        <f t="shared" si="205"/>
        <v>0</v>
      </c>
      <c r="AO653" s="315">
        <f t="shared" si="205"/>
        <v>0</v>
      </c>
      <c r="AP653" s="315">
        <f t="shared" si="205"/>
        <v>0</v>
      </c>
      <c r="AQ653" s="315">
        <f t="shared" si="205"/>
        <v>0</v>
      </c>
      <c r="AR653" s="315">
        <f t="shared" si="205"/>
        <v>0</v>
      </c>
      <c r="AS653" s="315">
        <f t="shared" si="205"/>
        <v>0</v>
      </c>
      <c r="AT653" s="315">
        <f t="shared" si="205"/>
        <v>0</v>
      </c>
      <c r="AU653" s="315">
        <f t="shared" si="205"/>
        <v>0</v>
      </c>
      <c r="AV653" s="315">
        <f t="shared" ref="AV653:BC668" si="210">IF(AND(AV$9&gt;=$AC653, AV$10&lt;=$AD653), IF($F653=$M$3, $AD$5, IF($J653="", $AD$4, $J653)), 0)</f>
        <v>0</v>
      </c>
      <c r="AW653" s="315">
        <f t="shared" si="206"/>
        <v>0</v>
      </c>
      <c r="AX653" s="315">
        <f t="shared" si="206"/>
        <v>0</v>
      </c>
      <c r="AY653" s="315">
        <f t="shared" si="206"/>
        <v>0</v>
      </c>
      <c r="AZ653" s="315">
        <f t="shared" si="206"/>
        <v>0</v>
      </c>
      <c r="BA653" s="315">
        <f t="shared" si="206"/>
        <v>0</v>
      </c>
      <c r="BB653" s="315">
        <f t="shared" si="206"/>
        <v>0</v>
      </c>
      <c r="BC653" s="316">
        <f t="shared" si="206"/>
        <v>0</v>
      </c>
      <c r="BE653" s="39" t="str">
        <f t="shared" si="207"/>
        <v/>
      </c>
      <c r="BF653" s="39" t="str">
        <f t="shared" si="208"/>
        <v/>
      </c>
      <c r="BG653" s="39" t="str">
        <f t="shared" si="209"/>
        <v/>
      </c>
      <c r="BH653" s="315"/>
      <c r="BI653" s="315"/>
      <c r="BJ653" s="315"/>
      <c r="BK653" s="315"/>
      <c r="BL653" s="315"/>
      <c r="BM653" s="315"/>
      <c r="BN653" s="315"/>
      <c r="BO653" s="315"/>
      <c r="BP653" s="315"/>
      <c r="BQ653" s="315"/>
      <c r="BR653" s="315"/>
      <c r="BS653" s="315"/>
      <c r="BT653" s="315"/>
      <c r="BU653" s="315"/>
      <c r="BV653" s="315"/>
      <c r="BW653" s="315"/>
      <c r="BX653" s="315"/>
      <c r="BY653" s="315"/>
      <c r="BZ653" s="315"/>
      <c r="CA653" s="315"/>
      <c r="CB653" s="315"/>
      <c r="CC653" s="315"/>
      <c r="CD653" s="7"/>
    </row>
    <row r="654" spans="1:82" x14ac:dyDescent="0.25">
      <c r="A654" s="14"/>
      <c r="B654" s="460"/>
      <c r="C654" s="461"/>
      <c r="D654" s="461"/>
      <c r="E654" s="462"/>
      <c r="F654" s="463"/>
      <c r="G654" s="14"/>
      <c r="H654" s="106" t="str">
        <f t="shared" si="199"/>
        <v/>
      </c>
      <c r="I654" s="14"/>
      <c r="J654" s="39" t="str">
        <f t="shared" si="200"/>
        <v/>
      </c>
      <c r="K654" s="14"/>
      <c r="M654" s="106" t="str">
        <f t="shared" si="201"/>
        <v/>
      </c>
      <c r="O654" s="127" t="str">
        <f t="shared" si="202"/>
        <v/>
      </c>
      <c r="AC654" s="305" t="str">
        <f t="shared" si="203"/>
        <v/>
      </c>
      <c r="AD654" s="307" t="str">
        <f t="shared" si="204"/>
        <v/>
      </c>
      <c r="AF654" s="314">
        <f t="shared" si="205"/>
        <v>0</v>
      </c>
      <c r="AG654" s="315">
        <f t="shared" si="205"/>
        <v>0</v>
      </c>
      <c r="AH654" s="315">
        <f t="shared" si="205"/>
        <v>0</v>
      </c>
      <c r="AI654" s="315">
        <f t="shared" si="205"/>
        <v>0</v>
      </c>
      <c r="AJ654" s="315">
        <f t="shared" si="205"/>
        <v>0</v>
      </c>
      <c r="AK654" s="315">
        <f t="shared" si="205"/>
        <v>0</v>
      </c>
      <c r="AL654" s="315">
        <f t="shared" si="205"/>
        <v>0</v>
      </c>
      <c r="AM654" s="315">
        <f t="shared" si="205"/>
        <v>0</v>
      </c>
      <c r="AN654" s="315">
        <f t="shared" si="205"/>
        <v>0</v>
      </c>
      <c r="AO654" s="315">
        <f t="shared" si="205"/>
        <v>0</v>
      </c>
      <c r="AP654" s="315">
        <f t="shared" si="205"/>
        <v>0</v>
      </c>
      <c r="AQ654" s="315">
        <f t="shared" si="205"/>
        <v>0</v>
      </c>
      <c r="AR654" s="315">
        <f t="shared" si="205"/>
        <v>0</v>
      </c>
      <c r="AS654" s="315">
        <f t="shared" si="205"/>
        <v>0</v>
      </c>
      <c r="AT654" s="315">
        <f t="shared" si="205"/>
        <v>0</v>
      </c>
      <c r="AU654" s="315">
        <f t="shared" si="205"/>
        <v>0</v>
      </c>
      <c r="AV654" s="315">
        <f t="shared" si="210"/>
        <v>0</v>
      </c>
      <c r="AW654" s="315">
        <f t="shared" si="206"/>
        <v>0</v>
      </c>
      <c r="AX654" s="315">
        <f t="shared" si="206"/>
        <v>0</v>
      </c>
      <c r="AY654" s="315">
        <f t="shared" si="206"/>
        <v>0</v>
      </c>
      <c r="AZ654" s="315">
        <f t="shared" si="206"/>
        <v>0</v>
      </c>
      <c r="BA654" s="315">
        <f t="shared" si="206"/>
        <v>0</v>
      </c>
      <c r="BB654" s="315">
        <f t="shared" si="206"/>
        <v>0</v>
      </c>
      <c r="BC654" s="316">
        <f t="shared" si="206"/>
        <v>0</v>
      </c>
      <c r="BE654" s="39" t="str">
        <f t="shared" si="207"/>
        <v/>
      </c>
      <c r="BF654" s="39" t="str">
        <f t="shared" si="208"/>
        <v/>
      </c>
      <c r="BG654" s="39" t="str">
        <f t="shared" si="209"/>
        <v/>
      </c>
      <c r="BH654" s="315"/>
      <c r="BI654" s="315"/>
      <c r="BJ654" s="315"/>
      <c r="BK654" s="315"/>
      <c r="BL654" s="315"/>
      <c r="BM654" s="315"/>
      <c r="BN654" s="315"/>
      <c r="BO654" s="315"/>
      <c r="BP654" s="315"/>
      <c r="BQ654" s="315"/>
      <c r="BR654" s="315"/>
      <c r="BS654" s="315"/>
      <c r="BT654" s="315"/>
      <c r="BU654" s="315"/>
      <c r="BV654" s="315"/>
      <c r="BW654" s="315"/>
      <c r="BX654" s="315"/>
      <c r="BY654" s="315"/>
      <c r="BZ654" s="315"/>
      <c r="CA654" s="315"/>
      <c r="CB654" s="315"/>
      <c r="CC654" s="315"/>
      <c r="CD654" s="7"/>
    </row>
    <row r="655" spans="1:82" x14ac:dyDescent="0.25">
      <c r="A655" s="14"/>
      <c r="B655" s="460"/>
      <c r="C655" s="461"/>
      <c r="D655" s="461"/>
      <c r="E655" s="462"/>
      <c r="F655" s="463"/>
      <c r="G655" s="14"/>
      <c r="H655" s="106" t="str">
        <f t="shared" si="199"/>
        <v/>
      </c>
      <c r="I655" s="14"/>
      <c r="J655" s="39" t="str">
        <f t="shared" si="200"/>
        <v/>
      </c>
      <c r="K655" s="14"/>
      <c r="M655" s="106" t="str">
        <f t="shared" si="201"/>
        <v/>
      </c>
      <c r="O655" s="127" t="str">
        <f t="shared" si="202"/>
        <v/>
      </c>
      <c r="AC655" s="305" t="str">
        <f t="shared" si="203"/>
        <v/>
      </c>
      <c r="AD655" s="307" t="str">
        <f t="shared" si="204"/>
        <v/>
      </c>
      <c r="AF655" s="314">
        <f t="shared" si="205"/>
        <v>0</v>
      </c>
      <c r="AG655" s="315">
        <f t="shared" si="205"/>
        <v>0</v>
      </c>
      <c r="AH655" s="315">
        <f t="shared" si="205"/>
        <v>0</v>
      </c>
      <c r="AI655" s="315">
        <f t="shared" si="205"/>
        <v>0</v>
      </c>
      <c r="AJ655" s="315">
        <f t="shared" si="205"/>
        <v>0</v>
      </c>
      <c r="AK655" s="315">
        <f t="shared" si="205"/>
        <v>0</v>
      </c>
      <c r="AL655" s="315">
        <f t="shared" si="205"/>
        <v>0</v>
      </c>
      <c r="AM655" s="315">
        <f t="shared" si="205"/>
        <v>0</v>
      </c>
      <c r="AN655" s="315">
        <f t="shared" si="205"/>
        <v>0</v>
      </c>
      <c r="AO655" s="315">
        <f t="shared" si="205"/>
        <v>0</v>
      </c>
      <c r="AP655" s="315">
        <f t="shared" si="205"/>
        <v>0</v>
      </c>
      <c r="AQ655" s="315">
        <f t="shared" si="205"/>
        <v>0</v>
      </c>
      <c r="AR655" s="315">
        <f t="shared" si="205"/>
        <v>0</v>
      </c>
      <c r="AS655" s="315">
        <f t="shared" si="205"/>
        <v>0</v>
      </c>
      <c r="AT655" s="315">
        <f t="shared" si="205"/>
        <v>0</v>
      </c>
      <c r="AU655" s="315">
        <f t="shared" si="205"/>
        <v>0</v>
      </c>
      <c r="AV655" s="315">
        <f t="shared" si="210"/>
        <v>0</v>
      </c>
      <c r="AW655" s="315">
        <f t="shared" si="206"/>
        <v>0</v>
      </c>
      <c r="AX655" s="315">
        <f t="shared" si="206"/>
        <v>0</v>
      </c>
      <c r="AY655" s="315">
        <f t="shared" si="206"/>
        <v>0</v>
      </c>
      <c r="AZ655" s="315">
        <f t="shared" si="206"/>
        <v>0</v>
      </c>
      <c r="BA655" s="315">
        <f t="shared" si="206"/>
        <v>0</v>
      </c>
      <c r="BB655" s="315">
        <f t="shared" si="206"/>
        <v>0</v>
      </c>
      <c r="BC655" s="316">
        <f t="shared" si="206"/>
        <v>0</v>
      </c>
      <c r="BE655" s="39" t="str">
        <f t="shared" si="207"/>
        <v/>
      </c>
      <c r="BF655" s="39" t="str">
        <f t="shared" si="208"/>
        <v/>
      </c>
      <c r="BG655" s="39" t="str">
        <f t="shared" si="209"/>
        <v/>
      </c>
      <c r="BH655" s="315"/>
      <c r="BI655" s="315"/>
      <c r="BJ655" s="315"/>
      <c r="BK655" s="315"/>
      <c r="BL655" s="315"/>
      <c r="BM655" s="315"/>
      <c r="BN655" s="315"/>
      <c r="BO655" s="315"/>
      <c r="BP655" s="315"/>
      <c r="BQ655" s="315"/>
      <c r="BR655" s="315"/>
      <c r="BS655" s="315"/>
      <c r="BT655" s="315"/>
      <c r="BU655" s="315"/>
      <c r="BV655" s="315"/>
      <c r="BW655" s="315"/>
      <c r="BX655" s="315"/>
      <c r="BY655" s="315"/>
      <c r="BZ655" s="315"/>
      <c r="CA655" s="315"/>
      <c r="CB655" s="315"/>
      <c r="CC655" s="315"/>
      <c r="CD655" s="7"/>
    </row>
    <row r="656" spans="1:82" x14ac:dyDescent="0.25">
      <c r="A656" s="14"/>
      <c r="B656" s="460"/>
      <c r="C656" s="461"/>
      <c r="D656" s="461"/>
      <c r="E656" s="462"/>
      <c r="F656" s="463"/>
      <c r="G656" s="14"/>
      <c r="H656" s="106" t="str">
        <f t="shared" si="199"/>
        <v/>
      </c>
      <c r="I656" s="14"/>
      <c r="J656" s="39" t="str">
        <f t="shared" si="200"/>
        <v/>
      </c>
      <c r="K656" s="14"/>
      <c r="M656" s="106" t="str">
        <f t="shared" si="201"/>
        <v/>
      </c>
      <c r="O656" s="127" t="str">
        <f t="shared" si="202"/>
        <v/>
      </c>
      <c r="AC656" s="305" t="str">
        <f t="shared" si="203"/>
        <v/>
      </c>
      <c r="AD656" s="307" t="str">
        <f t="shared" si="204"/>
        <v/>
      </c>
      <c r="AF656" s="314">
        <f t="shared" si="205"/>
        <v>0</v>
      </c>
      <c r="AG656" s="315">
        <f t="shared" si="205"/>
        <v>0</v>
      </c>
      <c r="AH656" s="315">
        <f t="shared" si="205"/>
        <v>0</v>
      </c>
      <c r="AI656" s="315">
        <f t="shared" si="205"/>
        <v>0</v>
      </c>
      <c r="AJ656" s="315">
        <f t="shared" si="205"/>
        <v>0</v>
      </c>
      <c r="AK656" s="315">
        <f t="shared" si="205"/>
        <v>0</v>
      </c>
      <c r="AL656" s="315">
        <f t="shared" si="205"/>
        <v>0</v>
      </c>
      <c r="AM656" s="315">
        <f t="shared" si="205"/>
        <v>0</v>
      </c>
      <c r="AN656" s="315">
        <f t="shared" si="205"/>
        <v>0</v>
      </c>
      <c r="AO656" s="315">
        <f t="shared" si="205"/>
        <v>0</v>
      </c>
      <c r="AP656" s="315">
        <f t="shared" si="205"/>
        <v>0</v>
      </c>
      <c r="AQ656" s="315">
        <f t="shared" si="205"/>
        <v>0</v>
      </c>
      <c r="AR656" s="315">
        <f t="shared" si="205"/>
        <v>0</v>
      </c>
      <c r="AS656" s="315">
        <f t="shared" si="205"/>
        <v>0</v>
      </c>
      <c r="AT656" s="315">
        <f t="shared" si="205"/>
        <v>0</v>
      </c>
      <c r="AU656" s="315">
        <f t="shared" si="205"/>
        <v>0</v>
      </c>
      <c r="AV656" s="315">
        <f t="shared" si="210"/>
        <v>0</v>
      </c>
      <c r="AW656" s="315">
        <f t="shared" si="206"/>
        <v>0</v>
      </c>
      <c r="AX656" s="315">
        <f t="shared" si="206"/>
        <v>0</v>
      </c>
      <c r="AY656" s="315">
        <f t="shared" si="206"/>
        <v>0</v>
      </c>
      <c r="AZ656" s="315">
        <f t="shared" si="206"/>
        <v>0</v>
      </c>
      <c r="BA656" s="315">
        <f t="shared" si="206"/>
        <v>0</v>
      </c>
      <c r="BB656" s="315">
        <f t="shared" si="206"/>
        <v>0</v>
      </c>
      <c r="BC656" s="316">
        <f t="shared" si="206"/>
        <v>0</v>
      </c>
      <c r="BE656" s="39" t="str">
        <f t="shared" si="207"/>
        <v/>
      </c>
      <c r="BF656" s="39" t="str">
        <f t="shared" si="208"/>
        <v/>
      </c>
      <c r="BG656" s="39" t="str">
        <f t="shared" si="209"/>
        <v/>
      </c>
      <c r="BH656" s="315"/>
      <c r="BI656" s="315"/>
      <c r="BJ656" s="315"/>
      <c r="BK656" s="315"/>
      <c r="BL656" s="315"/>
      <c r="BM656" s="315"/>
      <c r="BN656" s="315"/>
      <c r="BO656" s="315"/>
      <c r="BP656" s="315"/>
      <c r="BQ656" s="315"/>
      <c r="BR656" s="315"/>
      <c r="BS656" s="315"/>
      <c r="BT656" s="315"/>
      <c r="BU656" s="315"/>
      <c r="BV656" s="315"/>
      <c r="BW656" s="315"/>
      <c r="BX656" s="315"/>
      <c r="BY656" s="315"/>
      <c r="BZ656" s="315"/>
      <c r="CA656" s="315"/>
      <c r="CB656" s="315"/>
      <c r="CC656" s="315"/>
      <c r="CD656" s="7"/>
    </row>
    <row r="657" spans="1:82" x14ac:dyDescent="0.25">
      <c r="A657" s="14"/>
      <c r="B657" s="460"/>
      <c r="C657" s="461"/>
      <c r="D657" s="461"/>
      <c r="E657" s="462"/>
      <c r="F657" s="463"/>
      <c r="G657" s="14"/>
      <c r="H657" s="106" t="str">
        <f t="shared" si="199"/>
        <v/>
      </c>
      <c r="I657" s="14"/>
      <c r="J657" s="39" t="str">
        <f t="shared" si="200"/>
        <v/>
      </c>
      <c r="K657" s="14"/>
      <c r="M657" s="106" t="str">
        <f t="shared" si="201"/>
        <v/>
      </c>
      <c r="O657" s="127" t="str">
        <f t="shared" si="202"/>
        <v/>
      </c>
      <c r="AC657" s="305" t="str">
        <f t="shared" si="203"/>
        <v/>
      </c>
      <c r="AD657" s="307" t="str">
        <f t="shared" si="204"/>
        <v/>
      </c>
      <c r="AF657" s="314">
        <f t="shared" si="205"/>
        <v>0</v>
      </c>
      <c r="AG657" s="315">
        <f t="shared" si="205"/>
        <v>0</v>
      </c>
      <c r="AH657" s="315">
        <f t="shared" si="205"/>
        <v>0</v>
      </c>
      <c r="AI657" s="315">
        <f t="shared" si="205"/>
        <v>0</v>
      </c>
      <c r="AJ657" s="315">
        <f t="shared" si="205"/>
        <v>0</v>
      </c>
      <c r="AK657" s="315">
        <f t="shared" si="205"/>
        <v>0</v>
      </c>
      <c r="AL657" s="315">
        <f t="shared" si="205"/>
        <v>0</v>
      </c>
      <c r="AM657" s="315">
        <f t="shared" si="205"/>
        <v>0</v>
      </c>
      <c r="AN657" s="315">
        <f t="shared" si="205"/>
        <v>0</v>
      </c>
      <c r="AO657" s="315">
        <f t="shared" si="205"/>
        <v>0</v>
      </c>
      <c r="AP657" s="315">
        <f t="shared" si="205"/>
        <v>0</v>
      </c>
      <c r="AQ657" s="315">
        <f t="shared" si="205"/>
        <v>0</v>
      </c>
      <c r="AR657" s="315">
        <f t="shared" si="205"/>
        <v>0</v>
      </c>
      <c r="AS657" s="315">
        <f t="shared" si="205"/>
        <v>0</v>
      </c>
      <c r="AT657" s="315">
        <f t="shared" si="205"/>
        <v>0</v>
      </c>
      <c r="AU657" s="315">
        <f t="shared" si="205"/>
        <v>0</v>
      </c>
      <c r="AV657" s="315">
        <f t="shared" si="210"/>
        <v>0</v>
      </c>
      <c r="AW657" s="315">
        <f t="shared" si="206"/>
        <v>0</v>
      </c>
      <c r="AX657" s="315">
        <f t="shared" si="206"/>
        <v>0</v>
      </c>
      <c r="AY657" s="315">
        <f t="shared" si="206"/>
        <v>0</v>
      </c>
      <c r="AZ657" s="315">
        <f t="shared" si="206"/>
        <v>0</v>
      </c>
      <c r="BA657" s="315">
        <f t="shared" si="206"/>
        <v>0</v>
      </c>
      <c r="BB657" s="315">
        <f t="shared" si="206"/>
        <v>0</v>
      </c>
      <c r="BC657" s="316">
        <f t="shared" si="206"/>
        <v>0</v>
      </c>
      <c r="BE657" s="39" t="str">
        <f t="shared" si="207"/>
        <v/>
      </c>
      <c r="BF657" s="39" t="str">
        <f t="shared" si="208"/>
        <v/>
      </c>
      <c r="BG657" s="39" t="str">
        <f t="shared" si="209"/>
        <v/>
      </c>
      <c r="BH657" s="315"/>
      <c r="BI657" s="315"/>
      <c r="BJ657" s="315"/>
      <c r="BK657" s="315"/>
      <c r="BL657" s="315"/>
      <c r="BM657" s="315"/>
      <c r="BN657" s="315"/>
      <c r="BO657" s="315"/>
      <c r="BP657" s="315"/>
      <c r="BQ657" s="315"/>
      <c r="BR657" s="315"/>
      <c r="BS657" s="315"/>
      <c r="BT657" s="315"/>
      <c r="BU657" s="315"/>
      <c r="BV657" s="315"/>
      <c r="BW657" s="315"/>
      <c r="BX657" s="315"/>
      <c r="BY657" s="315"/>
      <c r="BZ657" s="315"/>
      <c r="CA657" s="315"/>
      <c r="CB657" s="315"/>
      <c r="CC657" s="315"/>
      <c r="CD657" s="7"/>
    </row>
    <row r="658" spans="1:82" x14ac:dyDescent="0.25">
      <c r="A658" s="14"/>
      <c r="B658" s="460"/>
      <c r="C658" s="461"/>
      <c r="D658" s="461"/>
      <c r="E658" s="462"/>
      <c r="F658" s="463"/>
      <c r="G658" s="14"/>
      <c r="H658" s="106" t="str">
        <f t="shared" si="199"/>
        <v/>
      </c>
      <c r="I658" s="14"/>
      <c r="J658" s="39" t="str">
        <f t="shared" si="200"/>
        <v/>
      </c>
      <c r="K658" s="14"/>
      <c r="M658" s="106" t="str">
        <f t="shared" si="201"/>
        <v/>
      </c>
      <c r="O658" s="127" t="str">
        <f t="shared" si="202"/>
        <v/>
      </c>
      <c r="AC658" s="305" t="str">
        <f t="shared" si="203"/>
        <v/>
      </c>
      <c r="AD658" s="307" t="str">
        <f t="shared" si="204"/>
        <v/>
      </c>
      <c r="AF658" s="314">
        <f t="shared" si="205"/>
        <v>0</v>
      </c>
      <c r="AG658" s="315">
        <f t="shared" si="205"/>
        <v>0</v>
      </c>
      <c r="AH658" s="315">
        <f t="shared" si="205"/>
        <v>0</v>
      </c>
      <c r="AI658" s="315">
        <f t="shared" si="205"/>
        <v>0</v>
      </c>
      <c r="AJ658" s="315">
        <f t="shared" si="205"/>
        <v>0</v>
      </c>
      <c r="AK658" s="315">
        <f t="shared" si="205"/>
        <v>0</v>
      </c>
      <c r="AL658" s="315">
        <f t="shared" si="205"/>
        <v>0</v>
      </c>
      <c r="AM658" s="315">
        <f t="shared" si="205"/>
        <v>0</v>
      </c>
      <c r="AN658" s="315">
        <f t="shared" si="205"/>
        <v>0</v>
      </c>
      <c r="AO658" s="315">
        <f t="shared" si="205"/>
        <v>0</v>
      </c>
      <c r="AP658" s="315">
        <f t="shared" si="205"/>
        <v>0</v>
      </c>
      <c r="AQ658" s="315">
        <f t="shared" si="205"/>
        <v>0</v>
      </c>
      <c r="AR658" s="315">
        <f t="shared" si="205"/>
        <v>0</v>
      </c>
      <c r="AS658" s="315">
        <f t="shared" si="205"/>
        <v>0</v>
      </c>
      <c r="AT658" s="315">
        <f t="shared" si="205"/>
        <v>0</v>
      </c>
      <c r="AU658" s="315">
        <f t="shared" si="205"/>
        <v>0</v>
      </c>
      <c r="AV658" s="315">
        <f t="shared" si="210"/>
        <v>0</v>
      </c>
      <c r="AW658" s="315">
        <f t="shared" si="206"/>
        <v>0</v>
      </c>
      <c r="AX658" s="315">
        <f t="shared" si="206"/>
        <v>0</v>
      </c>
      <c r="AY658" s="315">
        <f t="shared" si="206"/>
        <v>0</v>
      </c>
      <c r="AZ658" s="315">
        <f t="shared" si="206"/>
        <v>0</v>
      </c>
      <c r="BA658" s="315">
        <f t="shared" si="206"/>
        <v>0</v>
      </c>
      <c r="BB658" s="315">
        <f t="shared" si="206"/>
        <v>0</v>
      </c>
      <c r="BC658" s="316">
        <f t="shared" si="206"/>
        <v>0</v>
      </c>
      <c r="BE658" s="39" t="str">
        <f t="shared" si="207"/>
        <v/>
      </c>
      <c r="BF658" s="39" t="str">
        <f t="shared" si="208"/>
        <v/>
      </c>
      <c r="BG658" s="39" t="str">
        <f t="shared" si="209"/>
        <v/>
      </c>
      <c r="BH658" s="315"/>
      <c r="BI658" s="315"/>
      <c r="BJ658" s="315"/>
      <c r="BK658" s="315"/>
      <c r="BL658" s="315"/>
      <c r="BM658" s="315"/>
      <c r="BN658" s="315"/>
      <c r="BO658" s="315"/>
      <c r="BP658" s="315"/>
      <c r="BQ658" s="315"/>
      <c r="BR658" s="315"/>
      <c r="BS658" s="315"/>
      <c r="BT658" s="315"/>
      <c r="BU658" s="315"/>
      <c r="BV658" s="315"/>
      <c r="BW658" s="315"/>
      <c r="BX658" s="315"/>
      <c r="BY658" s="315"/>
      <c r="BZ658" s="315"/>
      <c r="CA658" s="315"/>
      <c r="CB658" s="315"/>
      <c r="CC658" s="315"/>
      <c r="CD658" s="7"/>
    </row>
    <row r="659" spans="1:82" x14ac:dyDescent="0.25">
      <c r="A659" s="14"/>
      <c r="B659" s="460"/>
      <c r="C659" s="461"/>
      <c r="D659" s="461"/>
      <c r="E659" s="462"/>
      <c r="F659" s="463"/>
      <c r="G659" s="14"/>
      <c r="H659" s="106" t="str">
        <f t="shared" si="199"/>
        <v/>
      </c>
      <c r="I659" s="14"/>
      <c r="J659" s="39" t="str">
        <f t="shared" si="200"/>
        <v/>
      </c>
      <c r="K659" s="14"/>
      <c r="M659" s="106" t="str">
        <f t="shared" si="201"/>
        <v/>
      </c>
      <c r="O659" s="127" t="str">
        <f t="shared" si="202"/>
        <v/>
      </c>
      <c r="AC659" s="305" t="str">
        <f t="shared" si="203"/>
        <v/>
      </c>
      <c r="AD659" s="307" t="str">
        <f t="shared" si="204"/>
        <v/>
      </c>
      <c r="AF659" s="314">
        <f t="shared" si="205"/>
        <v>0</v>
      </c>
      <c r="AG659" s="315">
        <f t="shared" si="205"/>
        <v>0</v>
      </c>
      <c r="AH659" s="315">
        <f t="shared" si="205"/>
        <v>0</v>
      </c>
      <c r="AI659" s="315">
        <f t="shared" si="205"/>
        <v>0</v>
      </c>
      <c r="AJ659" s="315">
        <f t="shared" si="205"/>
        <v>0</v>
      </c>
      <c r="AK659" s="315">
        <f t="shared" si="205"/>
        <v>0</v>
      </c>
      <c r="AL659" s="315">
        <f t="shared" si="205"/>
        <v>0</v>
      </c>
      <c r="AM659" s="315">
        <f t="shared" si="205"/>
        <v>0</v>
      </c>
      <c r="AN659" s="315">
        <f t="shared" si="205"/>
        <v>0</v>
      </c>
      <c r="AO659" s="315">
        <f t="shared" si="205"/>
        <v>0</v>
      </c>
      <c r="AP659" s="315">
        <f t="shared" si="205"/>
        <v>0</v>
      </c>
      <c r="AQ659" s="315">
        <f t="shared" si="205"/>
        <v>0</v>
      </c>
      <c r="AR659" s="315">
        <f t="shared" si="205"/>
        <v>0</v>
      </c>
      <c r="AS659" s="315">
        <f t="shared" si="205"/>
        <v>0</v>
      </c>
      <c r="AT659" s="315">
        <f t="shared" si="205"/>
        <v>0</v>
      </c>
      <c r="AU659" s="315">
        <f t="shared" si="205"/>
        <v>0</v>
      </c>
      <c r="AV659" s="315">
        <f t="shared" si="210"/>
        <v>0</v>
      </c>
      <c r="AW659" s="315">
        <f t="shared" si="206"/>
        <v>0</v>
      </c>
      <c r="AX659" s="315">
        <f t="shared" si="206"/>
        <v>0</v>
      </c>
      <c r="AY659" s="315">
        <f t="shared" si="206"/>
        <v>0</v>
      </c>
      <c r="AZ659" s="315">
        <f t="shared" si="206"/>
        <v>0</v>
      </c>
      <c r="BA659" s="315">
        <f t="shared" si="206"/>
        <v>0</v>
      </c>
      <c r="BB659" s="315">
        <f t="shared" si="206"/>
        <v>0</v>
      </c>
      <c r="BC659" s="316">
        <f t="shared" si="206"/>
        <v>0</v>
      </c>
      <c r="BE659" s="39" t="str">
        <f t="shared" si="207"/>
        <v/>
      </c>
      <c r="BF659" s="39" t="str">
        <f t="shared" si="208"/>
        <v/>
      </c>
      <c r="BG659" s="39" t="str">
        <f t="shared" si="209"/>
        <v/>
      </c>
      <c r="BH659" s="315"/>
      <c r="BI659" s="315"/>
      <c r="BJ659" s="315"/>
      <c r="BK659" s="315"/>
      <c r="BL659" s="315"/>
      <c r="BM659" s="315"/>
      <c r="BN659" s="315"/>
      <c r="BO659" s="315"/>
      <c r="BP659" s="315"/>
      <c r="BQ659" s="315"/>
      <c r="BR659" s="315"/>
      <c r="BS659" s="315"/>
      <c r="BT659" s="315"/>
      <c r="BU659" s="315"/>
      <c r="BV659" s="315"/>
      <c r="BW659" s="315"/>
      <c r="BX659" s="315"/>
      <c r="BY659" s="315"/>
      <c r="BZ659" s="315"/>
      <c r="CA659" s="315"/>
      <c r="CB659" s="315"/>
      <c r="CC659" s="315"/>
      <c r="CD659" s="7"/>
    </row>
    <row r="660" spans="1:82" x14ac:dyDescent="0.25">
      <c r="A660" s="14"/>
      <c r="B660" s="460"/>
      <c r="C660" s="461"/>
      <c r="D660" s="461"/>
      <c r="E660" s="462"/>
      <c r="F660" s="463"/>
      <c r="G660" s="14"/>
      <c r="H660" s="106" t="str">
        <f t="shared" si="199"/>
        <v/>
      </c>
      <c r="I660" s="14"/>
      <c r="J660" s="39" t="str">
        <f t="shared" si="200"/>
        <v/>
      </c>
      <c r="K660" s="14"/>
      <c r="M660" s="106" t="str">
        <f t="shared" si="201"/>
        <v/>
      </c>
      <c r="O660" s="127" t="str">
        <f t="shared" si="202"/>
        <v/>
      </c>
      <c r="AC660" s="305" t="str">
        <f t="shared" si="203"/>
        <v/>
      </c>
      <c r="AD660" s="307" t="str">
        <f t="shared" si="204"/>
        <v/>
      </c>
      <c r="AF660" s="314">
        <f t="shared" si="205"/>
        <v>0</v>
      </c>
      <c r="AG660" s="315">
        <f t="shared" si="205"/>
        <v>0</v>
      </c>
      <c r="AH660" s="315">
        <f t="shared" si="205"/>
        <v>0</v>
      </c>
      <c r="AI660" s="315">
        <f t="shared" si="205"/>
        <v>0</v>
      </c>
      <c r="AJ660" s="315">
        <f t="shared" si="205"/>
        <v>0</v>
      </c>
      <c r="AK660" s="315">
        <f t="shared" si="205"/>
        <v>0</v>
      </c>
      <c r="AL660" s="315">
        <f t="shared" si="205"/>
        <v>0</v>
      </c>
      <c r="AM660" s="315">
        <f t="shared" si="205"/>
        <v>0</v>
      </c>
      <c r="AN660" s="315">
        <f t="shared" si="205"/>
        <v>0</v>
      </c>
      <c r="AO660" s="315">
        <f t="shared" si="205"/>
        <v>0</v>
      </c>
      <c r="AP660" s="315">
        <f t="shared" si="205"/>
        <v>0</v>
      </c>
      <c r="AQ660" s="315">
        <f t="shared" si="205"/>
        <v>0</v>
      </c>
      <c r="AR660" s="315">
        <f t="shared" si="205"/>
        <v>0</v>
      </c>
      <c r="AS660" s="315">
        <f t="shared" si="205"/>
        <v>0</v>
      </c>
      <c r="AT660" s="315">
        <f t="shared" si="205"/>
        <v>0</v>
      </c>
      <c r="AU660" s="315">
        <f t="shared" si="205"/>
        <v>0</v>
      </c>
      <c r="AV660" s="315">
        <f t="shared" si="210"/>
        <v>0</v>
      </c>
      <c r="AW660" s="315">
        <f t="shared" si="206"/>
        <v>0</v>
      </c>
      <c r="AX660" s="315">
        <f t="shared" si="206"/>
        <v>0</v>
      </c>
      <c r="AY660" s="315">
        <f t="shared" si="206"/>
        <v>0</v>
      </c>
      <c r="AZ660" s="315">
        <f t="shared" si="206"/>
        <v>0</v>
      </c>
      <c r="BA660" s="315">
        <f t="shared" si="206"/>
        <v>0</v>
      </c>
      <c r="BB660" s="315">
        <f t="shared" si="206"/>
        <v>0</v>
      </c>
      <c r="BC660" s="316">
        <f t="shared" si="206"/>
        <v>0</v>
      </c>
      <c r="BE660" s="39" t="str">
        <f t="shared" si="207"/>
        <v/>
      </c>
      <c r="BF660" s="39" t="str">
        <f t="shared" si="208"/>
        <v/>
      </c>
      <c r="BG660" s="39" t="str">
        <f t="shared" si="209"/>
        <v/>
      </c>
      <c r="BH660" s="315"/>
      <c r="BI660" s="315"/>
      <c r="BJ660" s="315"/>
      <c r="BK660" s="315"/>
      <c r="BL660" s="315"/>
      <c r="BM660" s="315"/>
      <c r="BN660" s="315"/>
      <c r="BO660" s="315"/>
      <c r="BP660" s="315"/>
      <c r="BQ660" s="315"/>
      <c r="BR660" s="315"/>
      <c r="BS660" s="315"/>
      <c r="BT660" s="315"/>
      <c r="BU660" s="315"/>
      <c r="BV660" s="315"/>
      <c r="BW660" s="315"/>
      <c r="BX660" s="315"/>
      <c r="BY660" s="315"/>
      <c r="BZ660" s="315"/>
      <c r="CA660" s="315"/>
      <c r="CB660" s="315"/>
      <c r="CC660" s="315"/>
      <c r="CD660" s="7"/>
    </row>
    <row r="661" spans="1:82" x14ac:dyDescent="0.25">
      <c r="A661" s="14"/>
      <c r="B661" s="460"/>
      <c r="C661" s="461"/>
      <c r="D661" s="461"/>
      <c r="E661" s="462"/>
      <c r="F661" s="463"/>
      <c r="G661" s="14"/>
      <c r="H661" s="106" t="str">
        <f t="shared" si="199"/>
        <v/>
      </c>
      <c r="I661" s="14"/>
      <c r="J661" s="39" t="str">
        <f t="shared" si="200"/>
        <v/>
      </c>
      <c r="K661" s="14"/>
      <c r="M661" s="106" t="str">
        <f t="shared" si="201"/>
        <v/>
      </c>
      <c r="O661" s="127" t="str">
        <f t="shared" si="202"/>
        <v/>
      </c>
      <c r="AC661" s="305" t="str">
        <f t="shared" si="203"/>
        <v/>
      </c>
      <c r="AD661" s="307" t="str">
        <f t="shared" si="204"/>
        <v/>
      </c>
      <c r="AF661" s="314">
        <f t="shared" si="205"/>
        <v>0</v>
      </c>
      <c r="AG661" s="315">
        <f t="shared" si="205"/>
        <v>0</v>
      </c>
      <c r="AH661" s="315">
        <f t="shared" si="205"/>
        <v>0</v>
      </c>
      <c r="AI661" s="315">
        <f t="shared" si="205"/>
        <v>0</v>
      </c>
      <c r="AJ661" s="315">
        <f t="shared" si="205"/>
        <v>0</v>
      </c>
      <c r="AK661" s="315">
        <f t="shared" si="205"/>
        <v>0</v>
      </c>
      <c r="AL661" s="315">
        <f t="shared" si="205"/>
        <v>0</v>
      </c>
      <c r="AM661" s="315">
        <f t="shared" si="205"/>
        <v>0</v>
      </c>
      <c r="AN661" s="315">
        <f t="shared" si="205"/>
        <v>0</v>
      </c>
      <c r="AO661" s="315">
        <f t="shared" si="205"/>
        <v>0</v>
      </c>
      <c r="AP661" s="315">
        <f t="shared" si="205"/>
        <v>0</v>
      </c>
      <c r="AQ661" s="315">
        <f t="shared" si="205"/>
        <v>0</v>
      </c>
      <c r="AR661" s="315">
        <f t="shared" si="205"/>
        <v>0</v>
      </c>
      <c r="AS661" s="315">
        <f t="shared" si="205"/>
        <v>0</v>
      </c>
      <c r="AT661" s="315">
        <f t="shared" si="205"/>
        <v>0</v>
      </c>
      <c r="AU661" s="315">
        <f t="shared" si="205"/>
        <v>0</v>
      </c>
      <c r="AV661" s="315">
        <f t="shared" si="210"/>
        <v>0</v>
      </c>
      <c r="AW661" s="315">
        <f t="shared" si="206"/>
        <v>0</v>
      </c>
      <c r="AX661" s="315">
        <f t="shared" si="206"/>
        <v>0</v>
      </c>
      <c r="AY661" s="315">
        <f t="shared" si="206"/>
        <v>0</v>
      </c>
      <c r="AZ661" s="315">
        <f t="shared" si="206"/>
        <v>0</v>
      </c>
      <c r="BA661" s="315">
        <f t="shared" si="206"/>
        <v>0</v>
      </c>
      <c r="BB661" s="315">
        <f t="shared" si="206"/>
        <v>0</v>
      </c>
      <c r="BC661" s="316">
        <f t="shared" si="206"/>
        <v>0</v>
      </c>
      <c r="BE661" s="39" t="str">
        <f t="shared" si="207"/>
        <v/>
      </c>
      <c r="BF661" s="39" t="str">
        <f t="shared" si="208"/>
        <v/>
      </c>
      <c r="BG661" s="39" t="str">
        <f t="shared" si="209"/>
        <v/>
      </c>
      <c r="BH661" s="315"/>
      <c r="BI661" s="315"/>
      <c r="BJ661" s="315"/>
      <c r="BK661" s="315"/>
      <c r="BL661" s="315"/>
      <c r="BM661" s="315"/>
      <c r="BN661" s="315"/>
      <c r="BO661" s="315"/>
      <c r="BP661" s="315"/>
      <c r="BQ661" s="315"/>
      <c r="BR661" s="315"/>
      <c r="BS661" s="315"/>
      <c r="BT661" s="315"/>
      <c r="BU661" s="315"/>
      <c r="BV661" s="315"/>
      <c r="BW661" s="315"/>
      <c r="BX661" s="315"/>
      <c r="BY661" s="315"/>
      <c r="BZ661" s="315"/>
      <c r="CA661" s="315"/>
      <c r="CB661" s="315"/>
      <c r="CC661" s="315"/>
      <c r="CD661" s="7"/>
    </row>
    <row r="662" spans="1:82" x14ac:dyDescent="0.25">
      <c r="A662" s="14"/>
      <c r="B662" s="460"/>
      <c r="C662" s="461"/>
      <c r="D662" s="461"/>
      <c r="E662" s="462"/>
      <c r="F662" s="463"/>
      <c r="G662" s="14"/>
      <c r="H662" s="106" t="str">
        <f t="shared" si="199"/>
        <v/>
      </c>
      <c r="I662" s="14"/>
      <c r="J662" s="39" t="str">
        <f t="shared" si="200"/>
        <v/>
      </c>
      <c r="K662" s="14"/>
      <c r="M662" s="106" t="str">
        <f t="shared" si="201"/>
        <v/>
      </c>
      <c r="O662" s="127" t="str">
        <f t="shared" si="202"/>
        <v/>
      </c>
      <c r="AC662" s="305" t="str">
        <f t="shared" si="203"/>
        <v/>
      </c>
      <c r="AD662" s="307" t="str">
        <f t="shared" si="204"/>
        <v/>
      </c>
      <c r="AF662" s="314">
        <f t="shared" si="205"/>
        <v>0</v>
      </c>
      <c r="AG662" s="315">
        <f t="shared" si="205"/>
        <v>0</v>
      </c>
      <c r="AH662" s="315">
        <f t="shared" si="205"/>
        <v>0</v>
      </c>
      <c r="AI662" s="315">
        <f t="shared" si="205"/>
        <v>0</v>
      </c>
      <c r="AJ662" s="315">
        <f t="shared" si="205"/>
        <v>0</v>
      </c>
      <c r="AK662" s="315">
        <f t="shared" si="205"/>
        <v>0</v>
      </c>
      <c r="AL662" s="315">
        <f t="shared" si="205"/>
        <v>0</v>
      </c>
      <c r="AM662" s="315">
        <f t="shared" si="205"/>
        <v>0</v>
      </c>
      <c r="AN662" s="315">
        <f t="shared" si="205"/>
        <v>0</v>
      </c>
      <c r="AO662" s="315">
        <f t="shared" si="205"/>
        <v>0</v>
      </c>
      <c r="AP662" s="315">
        <f t="shared" si="205"/>
        <v>0</v>
      </c>
      <c r="AQ662" s="315">
        <f t="shared" si="205"/>
        <v>0</v>
      </c>
      <c r="AR662" s="315">
        <f t="shared" si="205"/>
        <v>0</v>
      </c>
      <c r="AS662" s="315">
        <f t="shared" si="205"/>
        <v>0</v>
      </c>
      <c r="AT662" s="315">
        <f t="shared" si="205"/>
        <v>0</v>
      </c>
      <c r="AU662" s="315">
        <f t="shared" si="205"/>
        <v>0</v>
      </c>
      <c r="AV662" s="315">
        <f t="shared" si="210"/>
        <v>0</v>
      </c>
      <c r="AW662" s="315">
        <f t="shared" si="206"/>
        <v>0</v>
      </c>
      <c r="AX662" s="315">
        <f t="shared" si="206"/>
        <v>0</v>
      </c>
      <c r="AY662" s="315">
        <f t="shared" si="206"/>
        <v>0</v>
      </c>
      <c r="AZ662" s="315">
        <f t="shared" si="206"/>
        <v>0</v>
      </c>
      <c r="BA662" s="315">
        <f t="shared" si="206"/>
        <v>0</v>
      </c>
      <c r="BB662" s="315">
        <f t="shared" si="206"/>
        <v>0</v>
      </c>
      <c r="BC662" s="316">
        <f t="shared" si="206"/>
        <v>0</v>
      </c>
      <c r="BE662" s="39" t="str">
        <f t="shared" si="207"/>
        <v/>
      </c>
      <c r="BF662" s="39" t="str">
        <f t="shared" si="208"/>
        <v/>
      </c>
      <c r="BG662" s="39" t="str">
        <f t="shared" si="209"/>
        <v/>
      </c>
      <c r="BH662" s="315"/>
      <c r="BI662" s="315"/>
      <c r="BJ662" s="315"/>
      <c r="BK662" s="315"/>
      <c r="BL662" s="315"/>
      <c r="BM662" s="315"/>
      <c r="BN662" s="315"/>
      <c r="BO662" s="315"/>
      <c r="BP662" s="315"/>
      <c r="BQ662" s="315"/>
      <c r="BR662" s="315"/>
      <c r="BS662" s="315"/>
      <c r="BT662" s="315"/>
      <c r="BU662" s="315"/>
      <c r="BV662" s="315"/>
      <c r="BW662" s="315"/>
      <c r="BX662" s="315"/>
      <c r="BY662" s="315"/>
      <c r="BZ662" s="315"/>
      <c r="CA662" s="315"/>
      <c r="CB662" s="315"/>
      <c r="CC662" s="315"/>
      <c r="CD662" s="7"/>
    </row>
    <row r="663" spans="1:82" x14ac:dyDescent="0.25">
      <c r="A663" s="14"/>
      <c r="B663" s="460"/>
      <c r="C663" s="461"/>
      <c r="D663" s="461"/>
      <c r="E663" s="462"/>
      <c r="F663" s="463"/>
      <c r="G663" s="14"/>
      <c r="H663" s="106" t="str">
        <f t="shared" si="199"/>
        <v/>
      </c>
      <c r="I663" s="14"/>
      <c r="J663" s="39" t="str">
        <f t="shared" si="200"/>
        <v/>
      </c>
      <c r="K663" s="14"/>
      <c r="M663" s="106" t="str">
        <f t="shared" si="201"/>
        <v/>
      </c>
      <c r="O663" s="127" t="str">
        <f t="shared" si="202"/>
        <v/>
      </c>
      <c r="AC663" s="305" t="str">
        <f t="shared" si="203"/>
        <v/>
      </c>
      <c r="AD663" s="307" t="str">
        <f t="shared" si="204"/>
        <v/>
      </c>
      <c r="AF663" s="314">
        <f t="shared" si="205"/>
        <v>0</v>
      </c>
      <c r="AG663" s="315">
        <f t="shared" si="205"/>
        <v>0</v>
      </c>
      <c r="AH663" s="315">
        <f t="shared" si="205"/>
        <v>0</v>
      </c>
      <c r="AI663" s="315">
        <f t="shared" si="205"/>
        <v>0</v>
      </c>
      <c r="AJ663" s="315">
        <f t="shared" si="205"/>
        <v>0</v>
      </c>
      <c r="AK663" s="315">
        <f t="shared" si="205"/>
        <v>0</v>
      </c>
      <c r="AL663" s="315">
        <f t="shared" si="205"/>
        <v>0</v>
      </c>
      <c r="AM663" s="315">
        <f t="shared" si="205"/>
        <v>0</v>
      </c>
      <c r="AN663" s="315">
        <f t="shared" si="205"/>
        <v>0</v>
      </c>
      <c r="AO663" s="315">
        <f t="shared" si="205"/>
        <v>0</v>
      </c>
      <c r="AP663" s="315">
        <f t="shared" si="205"/>
        <v>0</v>
      </c>
      <c r="AQ663" s="315">
        <f t="shared" si="205"/>
        <v>0</v>
      </c>
      <c r="AR663" s="315">
        <f t="shared" si="205"/>
        <v>0</v>
      </c>
      <c r="AS663" s="315">
        <f t="shared" si="205"/>
        <v>0</v>
      </c>
      <c r="AT663" s="315">
        <f t="shared" si="205"/>
        <v>0</v>
      </c>
      <c r="AU663" s="315">
        <f t="shared" si="205"/>
        <v>0</v>
      </c>
      <c r="AV663" s="315">
        <f t="shared" si="210"/>
        <v>0</v>
      </c>
      <c r="AW663" s="315">
        <f t="shared" si="206"/>
        <v>0</v>
      </c>
      <c r="AX663" s="315">
        <f t="shared" si="206"/>
        <v>0</v>
      </c>
      <c r="AY663" s="315">
        <f t="shared" si="206"/>
        <v>0</v>
      </c>
      <c r="AZ663" s="315">
        <f t="shared" si="206"/>
        <v>0</v>
      </c>
      <c r="BA663" s="315">
        <f t="shared" si="206"/>
        <v>0</v>
      </c>
      <c r="BB663" s="315">
        <f t="shared" si="206"/>
        <v>0</v>
      </c>
      <c r="BC663" s="316">
        <f t="shared" si="206"/>
        <v>0</v>
      </c>
      <c r="BE663" s="39" t="str">
        <f t="shared" si="207"/>
        <v/>
      </c>
      <c r="BF663" s="39" t="str">
        <f t="shared" si="208"/>
        <v/>
      </c>
      <c r="BG663" s="39" t="str">
        <f t="shared" si="209"/>
        <v/>
      </c>
      <c r="BH663" s="315"/>
      <c r="BI663" s="315"/>
      <c r="BJ663" s="315"/>
      <c r="BK663" s="315"/>
      <c r="BL663" s="315"/>
      <c r="BM663" s="315"/>
      <c r="BN663" s="315"/>
      <c r="BO663" s="315"/>
      <c r="BP663" s="315"/>
      <c r="BQ663" s="315"/>
      <c r="BR663" s="315"/>
      <c r="BS663" s="315"/>
      <c r="BT663" s="315"/>
      <c r="BU663" s="315"/>
      <c r="BV663" s="315"/>
      <c r="BW663" s="315"/>
      <c r="BX663" s="315"/>
      <c r="BY663" s="315"/>
      <c r="BZ663" s="315"/>
      <c r="CA663" s="315"/>
      <c r="CB663" s="315"/>
      <c r="CC663" s="315"/>
      <c r="CD663" s="7"/>
    </row>
    <row r="664" spans="1:82" x14ac:dyDescent="0.25">
      <c r="A664" s="14"/>
      <c r="B664" s="460"/>
      <c r="C664" s="461"/>
      <c r="D664" s="461"/>
      <c r="E664" s="462"/>
      <c r="F664" s="463"/>
      <c r="G664" s="14"/>
      <c r="H664" s="106" t="str">
        <f t="shared" si="199"/>
        <v/>
      </c>
      <c r="I664" s="14"/>
      <c r="J664" s="39" t="str">
        <f t="shared" si="200"/>
        <v/>
      </c>
      <c r="K664" s="14"/>
      <c r="M664" s="106" t="str">
        <f t="shared" si="201"/>
        <v/>
      </c>
      <c r="O664" s="127" t="str">
        <f t="shared" si="202"/>
        <v/>
      </c>
      <c r="AC664" s="305" t="str">
        <f t="shared" si="203"/>
        <v/>
      </c>
      <c r="AD664" s="307" t="str">
        <f t="shared" si="204"/>
        <v/>
      </c>
      <c r="AF664" s="314">
        <f t="shared" si="205"/>
        <v>0</v>
      </c>
      <c r="AG664" s="315">
        <f t="shared" si="205"/>
        <v>0</v>
      </c>
      <c r="AH664" s="315">
        <f t="shared" si="205"/>
        <v>0</v>
      </c>
      <c r="AI664" s="315">
        <f t="shared" si="205"/>
        <v>0</v>
      </c>
      <c r="AJ664" s="315">
        <f t="shared" si="205"/>
        <v>0</v>
      </c>
      <c r="AK664" s="315">
        <f t="shared" si="205"/>
        <v>0</v>
      </c>
      <c r="AL664" s="315">
        <f t="shared" si="205"/>
        <v>0</v>
      </c>
      <c r="AM664" s="315">
        <f t="shared" si="205"/>
        <v>0</v>
      </c>
      <c r="AN664" s="315">
        <f t="shared" si="205"/>
        <v>0</v>
      </c>
      <c r="AO664" s="315">
        <f t="shared" si="205"/>
        <v>0</v>
      </c>
      <c r="AP664" s="315">
        <f t="shared" si="205"/>
        <v>0</v>
      </c>
      <c r="AQ664" s="315">
        <f t="shared" si="205"/>
        <v>0</v>
      </c>
      <c r="AR664" s="315">
        <f t="shared" si="205"/>
        <v>0</v>
      </c>
      <c r="AS664" s="315">
        <f t="shared" si="205"/>
        <v>0</v>
      </c>
      <c r="AT664" s="315">
        <f t="shared" si="205"/>
        <v>0</v>
      </c>
      <c r="AU664" s="315">
        <f t="shared" si="205"/>
        <v>0</v>
      </c>
      <c r="AV664" s="315">
        <f t="shared" si="210"/>
        <v>0</v>
      </c>
      <c r="AW664" s="315">
        <f t="shared" si="206"/>
        <v>0</v>
      </c>
      <c r="AX664" s="315">
        <f t="shared" si="206"/>
        <v>0</v>
      </c>
      <c r="AY664" s="315">
        <f t="shared" si="206"/>
        <v>0</v>
      </c>
      <c r="AZ664" s="315">
        <f t="shared" si="206"/>
        <v>0</v>
      </c>
      <c r="BA664" s="315">
        <f t="shared" si="206"/>
        <v>0</v>
      </c>
      <c r="BB664" s="315">
        <f t="shared" si="206"/>
        <v>0</v>
      </c>
      <c r="BC664" s="316">
        <f t="shared" si="206"/>
        <v>0</v>
      </c>
      <c r="BE664" s="39" t="str">
        <f t="shared" si="207"/>
        <v/>
      </c>
      <c r="BF664" s="39" t="str">
        <f t="shared" si="208"/>
        <v/>
      </c>
      <c r="BG664" s="39" t="str">
        <f t="shared" si="209"/>
        <v/>
      </c>
      <c r="BH664" s="315"/>
      <c r="BI664" s="315"/>
      <c r="BJ664" s="315"/>
      <c r="BK664" s="315"/>
      <c r="BL664" s="315"/>
      <c r="BM664" s="315"/>
      <c r="BN664" s="315"/>
      <c r="BO664" s="315"/>
      <c r="BP664" s="315"/>
      <c r="BQ664" s="315"/>
      <c r="BR664" s="315"/>
      <c r="BS664" s="315"/>
      <c r="BT664" s="315"/>
      <c r="BU664" s="315"/>
      <c r="BV664" s="315"/>
      <c r="BW664" s="315"/>
      <c r="BX664" s="315"/>
      <c r="BY664" s="315"/>
      <c r="BZ664" s="315"/>
      <c r="CA664" s="315"/>
      <c r="CB664" s="315"/>
      <c r="CC664" s="315"/>
      <c r="CD664" s="7"/>
    </row>
    <row r="665" spans="1:82" x14ac:dyDescent="0.25">
      <c r="A665" s="14"/>
      <c r="B665" s="460"/>
      <c r="C665" s="461"/>
      <c r="D665" s="461"/>
      <c r="E665" s="462"/>
      <c r="F665" s="463"/>
      <c r="G665" s="14"/>
      <c r="H665" s="106" t="str">
        <f t="shared" si="199"/>
        <v/>
      </c>
      <c r="I665" s="14"/>
      <c r="J665" s="39" t="str">
        <f t="shared" si="200"/>
        <v/>
      </c>
      <c r="K665" s="14"/>
      <c r="M665" s="106" t="str">
        <f t="shared" si="201"/>
        <v/>
      </c>
      <c r="O665" s="127" t="str">
        <f t="shared" si="202"/>
        <v/>
      </c>
      <c r="AC665" s="305" t="str">
        <f t="shared" si="203"/>
        <v/>
      </c>
      <c r="AD665" s="307" t="str">
        <f t="shared" si="204"/>
        <v/>
      </c>
      <c r="AF665" s="314">
        <f t="shared" si="205"/>
        <v>0</v>
      </c>
      <c r="AG665" s="315">
        <f t="shared" si="205"/>
        <v>0</v>
      </c>
      <c r="AH665" s="315">
        <f t="shared" si="205"/>
        <v>0</v>
      </c>
      <c r="AI665" s="315">
        <f t="shared" si="205"/>
        <v>0</v>
      </c>
      <c r="AJ665" s="315">
        <f t="shared" si="205"/>
        <v>0</v>
      </c>
      <c r="AK665" s="315">
        <f t="shared" si="205"/>
        <v>0</v>
      </c>
      <c r="AL665" s="315">
        <f t="shared" si="205"/>
        <v>0</v>
      </c>
      <c r="AM665" s="315">
        <f t="shared" si="205"/>
        <v>0</v>
      </c>
      <c r="AN665" s="315">
        <f t="shared" si="205"/>
        <v>0</v>
      </c>
      <c r="AO665" s="315">
        <f t="shared" si="205"/>
        <v>0</v>
      </c>
      <c r="AP665" s="315">
        <f t="shared" si="205"/>
        <v>0</v>
      </c>
      <c r="AQ665" s="315">
        <f t="shared" si="205"/>
        <v>0</v>
      </c>
      <c r="AR665" s="315">
        <f t="shared" ref="AR665:BC680" si="211">IF(AND(AR$9&gt;=$AC665, AR$10&lt;=$AD665), IF($F665=$M$3, $AD$5, IF($J665="", $AD$4, $J665)), 0)</f>
        <v>0</v>
      </c>
      <c r="AS665" s="315">
        <f t="shared" si="211"/>
        <v>0</v>
      </c>
      <c r="AT665" s="315">
        <f t="shared" si="211"/>
        <v>0</v>
      </c>
      <c r="AU665" s="315">
        <f t="shared" si="211"/>
        <v>0</v>
      </c>
      <c r="AV665" s="315">
        <f t="shared" si="210"/>
        <v>0</v>
      </c>
      <c r="AW665" s="315">
        <f t="shared" si="206"/>
        <v>0</v>
      </c>
      <c r="AX665" s="315">
        <f t="shared" si="206"/>
        <v>0</v>
      </c>
      <c r="AY665" s="315">
        <f t="shared" si="206"/>
        <v>0</v>
      </c>
      <c r="AZ665" s="315">
        <f t="shared" si="206"/>
        <v>0</v>
      </c>
      <c r="BA665" s="315">
        <f t="shared" si="206"/>
        <v>0</v>
      </c>
      <c r="BB665" s="315">
        <f t="shared" si="206"/>
        <v>0</v>
      </c>
      <c r="BC665" s="316">
        <f t="shared" si="206"/>
        <v>0</v>
      </c>
      <c r="BE665" s="39" t="str">
        <f t="shared" si="207"/>
        <v/>
      </c>
      <c r="BF665" s="39" t="str">
        <f t="shared" si="208"/>
        <v/>
      </c>
      <c r="BG665" s="39" t="str">
        <f t="shared" si="209"/>
        <v/>
      </c>
      <c r="BH665" s="315"/>
      <c r="BI665" s="315"/>
      <c r="BJ665" s="315"/>
      <c r="BK665" s="315"/>
      <c r="BL665" s="315"/>
      <c r="BM665" s="315"/>
      <c r="BN665" s="315"/>
      <c r="BO665" s="315"/>
      <c r="BP665" s="315"/>
      <c r="BQ665" s="315"/>
      <c r="BR665" s="315"/>
      <c r="BS665" s="315"/>
      <c r="BT665" s="315"/>
      <c r="BU665" s="315"/>
      <c r="BV665" s="315"/>
      <c r="BW665" s="315"/>
      <c r="BX665" s="315"/>
      <c r="BY665" s="315"/>
      <c r="BZ665" s="315"/>
      <c r="CA665" s="315"/>
      <c r="CB665" s="315"/>
      <c r="CC665" s="315"/>
      <c r="CD665" s="7"/>
    </row>
    <row r="666" spans="1:82" x14ac:dyDescent="0.25">
      <c r="A666" s="14"/>
      <c r="B666" s="460"/>
      <c r="C666" s="461"/>
      <c r="D666" s="461"/>
      <c r="E666" s="462"/>
      <c r="F666" s="463"/>
      <c r="G666" s="14"/>
      <c r="H666" s="106" t="str">
        <f t="shared" si="199"/>
        <v/>
      </c>
      <c r="I666" s="14"/>
      <c r="J666" s="39" t="str">
        <f t="shared" si="200"/>
        <v/>
      </c>
      <c r="K666" s="14"/>
      <c r="M666" s="106" t="str">
        <f t="shared" si="201"/>
        <v/>
      </c>
      <c r="O666" s="127" t="str">
        <f t="shared" si="202"/>
        <v/>
      </c>
      <c r="AC666" s="305" t="str">
        <f t="shared" si="203"/>
        <v/>
      </c>
      <c r="AD666" s="307" t="str">
        <f t="shared" si="204"/>
        <v/>
      </c>
      <c r="AF666" s="314">
        <f t="shared" si="205"/>
        <v>0</v>
      </c>
      <c r="AG666" s="315">
        <f t="shared" ref="AG666:AV681" si="212">IF(AND(AG$9&gt;=$AC666, AG$10&lt;=$AD666), IF($F666=$M$3, $AD$5, IF($J666="", $AD$4, $J666)), 0)</f>
        <v>0</v>
      </c>
      <c r="AH666" s="315">
        <f t="shared" si="212"/>
        <v>0</v>
      </c>
      <c r="AI666" s="315">
        <f t="shared" si="212"/>
        <v>0</v>
      </c>
      <c r="AJ666" s="315">
        <f t="shared" si="212"/>
        <v>0</v>
      </c>
      <c r="AK666" s="315">
        <f t="shared" si="212"/>
        <v>0</v>
      </c>
      <c r="AL666" s="315">
        <f t="shared" si="212"/>
        <v>0</v>
      </c>
      <c r="AM666" s="315">
        <f t="shared" si="212"/>
        <v>0</v>
      </c>
      <c r="AN666" s="315">
        <f t="shared" si="212"/>
        <v>0</v>
      </c>
      <c r="AO666" s="315">
        <f t="shared" si="212"/>
        <v>0</v>
      </c>
      <c r="AP666" s="315">
        <f t="shared" si="212"/>
        <v>0</v>
      </c>
      <c r="AQ666" s="315">
        <f t="shared" si="212"/>
        <v>0</v>
      </c>
      <c r="AR666" s="315">
        <f t="shared" si="211"/>
        <v>0</v>
      </c>
      <c r="AS666" s="315">
        <f t="shared" si="211"/>
        <v>0</v>
      </c>
      <c r="AT666" s="315">
        <f t="shared" si="211"/>
        <v>0</v>
      </c>
      <c r="AU666" s="315">
        <f t="shared" si="211"/>
        <v>0</v>
      </c>
      <c r="AV666" s="315">
        <f t="shared" si="210"/>
        <v>0</v>
      </c>
      <c r="AW666" s="315">
        <f t="shared" si="206"/>
        <v>0</v>
      </c>
      <c r="AX666" s="315">
        <f t="shared" si="206"/>
        <v>0</v>
      </c>
      <c r="AY666" s="315">
        <f t="shared" si="206"/>
        <v>0</v>
      </c>
      <c r="AZ666" s="315">
        <f t="shared" si="206"/>
        <v>0</v>
      </c>
      <c r="BA666" s="315">
        <f t="shared" si="206"/>
        <v>0</v>
      </c>
      <c r="BB666" s="315">
        <f t="shared" si="206"/>
        <v>0</v>
      </c>
      <c r="BC666" s="316">
        <f t="shared" si="206"/>
        <v>0</v>
      </c>
      <c r="BE666" s="39" t="str">
        <f t="shared" si="207"/>
        <v/>
      </c>
      <c r="BF666" s="39" t="str">
        <f t="shared" si="208"/>
        <v/>
      </c>
      <c r="BG666" s="39" t="str">
        <f t="shared" si="209"/>
        <v/>
      </c>
      <c r="BH666" s="315"/>
      <c r="BI666" s="315"/>
      <c r="BJ666" s="315"/>
      <c r="BK666" s="315"/>
      <c r="BL666" s="315"/>
      <c r="BM666" s="315"/>
      <c r="BN666" s="315"/>
      <c r="BO666" s="315"/>
      <c r="BP666" s="315"/>
      <c r="BQ666" s="315"/>
      <c r="BR666" s="315"/>
      <c r="BS666" s="315"/>
      <c r="BT666" s="315"/>
      <c r="BU666" s="315"/>
      <c r="BV666" s="315"/>
      <c r="BW666" s="315"/>
      <c r="BX666" s="315"/>
      <c r="BY666" s="315"/>
      <c r="BZ666" s="315"/>
      <c r="CA666" s="315"/>
      <c r="CB666" s="315"/>
      <c r="CC666" s="315"/>
      <c r="CD666" s="7"/>
    </row>
    <row r="667" spans="1:82" x14ac:dyDescent="0.25">
      <c r="A667" s="14"/>
      <c r="B667" s="460"/>
      <c r="C667" s="461"/>
      <c r="D667" s="461"/>
      <c r="E667" s="462"/>
      <c r="F667" s="463"/>
      <c r="G667" s="14"/>
      <c r="H667" s="106" t="str">
        <f t="shared" si="199"/>
        <v/>
      </c>
      <c r="I667" s="14"/>
      <c r="J667" s="39" t="str">
        <f t="shared" si="200"/>
        <v/>
      </c>
      <c r="K667" s="14"/>
      <c r="M667" s="106" t="str">
        <f t="shared" si="201"/>
        <v/>
      </c>
      <c r="O667" s="127" t="str">
        <f t="shared" si="202"/>
        <v/>
      </c>
      <c r="AC667" s="305" t="str">
        <f t="shared" si="203"/>
        <v/>
      </c>
      <c r="AD667" s="307" t="str">
        <f t="shared" si="204"/>
        <v/>
      </c>
      <c r="AF667" s="314">
        <f t="shared" si="205"/>
        <v>0</v>
      </c>
      <c r="AG667" s="315">
        <f t="shared" si="212"/>
        <v>0</v>
      </c>
      <c r="AH667" s="315">
        <f t="shared" si="212"/>
        <v>0</v>
      </c>
      <c r="AI667" s="315">
        <f t="shared" si="212"/>
        <v>0</v>
      </c>
      <c r="AJ667" s="315">
        <f t="shared" si="212"/>
        <v>0</v>
      </c>
      <c r="AK667" s="315">
        <f t="shared" si="212"/>
        <v>0</v>
      </c>
      <c r="AL667" s="315">
        <f t="shared" si="212"/>
        <v>0</v>
      </c>
      <c r="AM667" s="315">
        <f t="shared" si="212"/>
        <v>0</v>
      </c>
      <c r="AN667" s="315">
        <f t="shared" si="212"/>
        <v>0</v>
      </c>
      <c r="AO667" s="315">
        <f t="shared" si="212"/>
        <v>0</v>
      </c>
      <c r="AP667" s="315">
        <f t="shared" si="212"/>
        <v>0</v>
      </c>
      <c r="AQ667" s="315">
        <f t="shared" si="212"/>
        <v>0</v>
      </c>
      <c r="AR667" s="315">
        <f t="shared" si="211"/>
        <v>0</v>
      </c>
      <c r="AS667" s="315">
        <f t="shared" si="211"/>
        <v>0</v>
      </c>
      <c r="AT667" s="315">
        <f t="shared" si="211"/>
        <v>0</v>
      </c>
      <c r="AU667" s="315">
        <f t="shared" si="211"/>
        <v>0</v>
      </c>
      <c r="AV667" s="315">
        <f t="shared" si="210"/>
        <v>0</v>
      </c>
      <c r="AW667" s="315">
        <f t="shared" si="206"/>
        <v>0</v>
      </c>
      <c r="AX667" s="315">
        <f t="shared" si="206"/>
        <v>0</v>
      </c>
      <c r="AY667" s="315">
        <f t="shared" si="206"/>
        <v>0</v>
      </c>
      <c r="AZ667" s="315">
        <f t="shared" si="206"/>
        <v>0</v>
      </c>
      <c r="BA667" s="315">
        <f t="shared" si="206"/>
        <v>0</v>
      </c>
      <c r="BB667" s="315">
        <f t="shared" si="206"/>
        <v>0</v>
      </c>
      <c r="BC667" s="316">
        <f t="shared" si="206"/>
        <v>0</v>
      </c>
      <c r="BE667" s="39" t="str">
        <f t="shared" si="207"/>
        <v/>
      </c>
      <c r="BF667" s="39" t="str">
        <f t="shared" si="208"/>
        <v/>
      </c>
      <c r="BG667" s="39" t="str">
        <f t="shared" si="209"/>
        <v/>
      </c>
      <c r="BH667" s="315"/>
      <c r="BI667" s="315"/>
      <c r="BJ667" s="315"/>
      <c r="BK667" s="315"/>
      <c r="BL667" s="315"/>
      <c r="BM667" s="315"/>
      <c r="BN667" s="315"/>
      <c r="BO667" s="315"/>
      <c r="BP667" s="315"/>
      <c r="BQ667" s="315"/>
      <c r="BR667" s="315"/>
      <c r="BS667" s="315"/>
      <c r="BT667" s="315"/>
      <c r="BU667" s="315"/>
      <c r="BV667" s="315"/>
      <c r="BW667" s="315"/>
      <c r="BX667" s="315"/>
      <c r="BY667" s="315"/>
      <c r="BZ667" s="315"/>
      <c r="CA667" s="315"/>
      <c r="CB667" s="315"/>
      <c r="CC667" s="315"/>
      <c r="CD667" s="7"/>
    </row>
    <row r="668" spans="1:82" x14ac:dyDescent="0.25">
      <c r="A668" s="14"/>
      <c r="B668" s="460"/>
      <c r="C668" s="461"/>
      <c r="D668" s="461"/>
      <c r="E668" s="462"/>
      <c r="F668" s="463"/>
      <c r="G668" s="14"/>
      <c r="H668" s="106" t="str">
        <f t="shared" si="199"/>
        <v/>
      </c>
      <c r="I668" s="14"/>
      <c r="J668" s="39" t="str">
        <f t="shared" si="200"/>
        <v/>
      </c>
      <c r="K668" s="14"/>
      <c r="M668" s="106" t="str">
        <f t="shared" si="201"/>
        <v/>
      </c>
      <c r="O668" s="127" t="str">
        <f t="shared" si="202"/>
        <v/>
      </c>
      <c r="AC668" s="305" t="str">
        <f t="shared" si="203"/>
        <v/>
      </c>
      <c r="AD668" s="307" t="str">
        <f t="shared" si="204"/>
        <v/>
      </c>
      <c r="AF668" s="314">
        <f t="shared" si="205"/>
        <v>0</v>
      </c>
      <c r="AG668" s="315">
        <f t="shared" si="212"/>
        <v>0</v>
      </c>
      <c r="AH668" s="315">
        <f t="shared" si="212"/>
        <v>0</v>
      </c>
      <c r="AI668" s="315">
        <f t="shared" si="212"/>
        <v>0</v>
      </c>
      <c r="AJ668" s="315">
        <f t="shared" si="212"/>
        <v>0</v>
      </c>
      <c r="AK668" s="315">
        <f t="shared" si="212"/>
        <v>0</v>
      </c>
      <c r="AL668" s="315">
        <f t="shared" si="212"/>
        <v>0</v>
      </c>
      <c r="AM668" s="315">
        <f t="shared" si="212"/>
        <v>0</v>
      </c>
      <c r="AN668" s="315">
        <f t="shared" si="212"/>
        <v>0</v>
      </c>
      <c r="AO668" s="315">
        <f t="shared" si="212"/>
        <v>0</v>
      </c>
      <c r="AP668" s="315">
        <f t="shared" si="212"/>
        <v>0</v>
      </c>
      <c r="AQ668" s="315">
        <f t="shared" si="212"/>
        <v>0</v>
      </c>
      <c r="AR668" s="315">
        <f t="shared" si="211"/>
        <v>0</v>
      </c>
      <c r="AS668" s="315">
        <f t="shared" si="211"/>
        <v>0</v>
      </c>
      <c r="AT668" s="315">
        <f t="shared" si="211"/>
        <v>0</v>
      </c>
      <c r="AU668" s="315">
        <f t="shared" si="211"/>
        <v>0</v>
      </c>
      <c r="AV668" s="315">
        <f t="shared" si="210"/>
        <v>0</v>
      </c>
      <c r="AW668" s="315">
        <f t="shared" si="210"/>
        <v>0</v>
      </c>
      <c r="AX668" s="315">
        <f t="shared" si="210"/>
        <v>0</v>
      </c>
      <c r="AY668" s="315">
        <f t="shared" si="210"/>
        <v>0</v>
      </c>
      <c r="AZ668" s="315">
        <f t="shared" si="210"/>
        <v>0</v>
      </c>
      <c r="BA668" s="315">
        <f t="shared" si="210"/>
        <v>0</v>
      </c>
      <c r="BB668" s="315">
        <f t="shared" si="210"/>
        <v>0</v>
      </c>
      <c r="BC668" s="316">
        <f t="shared" si="210"/>
        <v>0</v>
      </c>
      <c r="BE668" s="39" t="str">
        <f t="shared" si="207"/>
        <v/>
      </c>
      <c r="BF668" s="39" t="str">
        <f t="shared" si="208"/>
        <v/>
      </c>
      <c r="BG668" s="39" t="str">
        <f t="shared" si="209"/>
        <v/>
      </c>
      <c r="BH668" s="315"/>
      <c r="BI668" s="315"/>
      <c r="BJ668" s="315"/>
      <c r="BK668" s="315"/>
      <c r="BL668" s="315"/>
      <c r="BM668" s="315"/>
      <c r="BN668" s="315"/>
      <c r="BO668" s="315"/>
      <c r="BP668" s="315"/>
      <c r="BQ668" s="315"/>
      <c r="BR668" s="315"/>
      <c r="BS668" s="315"/>
      <c r="BT668" s="315"/>
      <c r="BU668" s="315"/>
      <c r="BV668" s="315"/>
      <c r="BW668" s="315"/>
      <c r="BX668" s="315"/>
      <c r="BY668" s="315"/>
      <c r="BZ668" s="315"/>
      <c r="CA668" s="315"/>
      <c r="CB668" s="315"/>
      <c r="CC668" s="315"/>
      <c r="CD668" s="7"/>
    </row>
    <row r="669" spans="1:82" x14ac:dyDescent="0.25">
      <c r="A669" s="14"/>
      <c r="B669" s="460"/>
      <c r="C669" s="461"/>
      <c r="D669" s="461"/>
      <c r="E669" s="462"/>
      <c r="F669" s="463"/>
      <c r="G669" s="14"/>
      <c r="H669" s="106" t="str">
        <f t="shared" si="199"/>
        <v/>
      </c>
      <c r="I669" s="14"/>
      <c r="J669" s="39" t="str">
        <f t="shared" si="200"/>
        <v/>
      </c>
      <c r="K669" s="14"/>
      <c r="M669" s="106" t="str">
        <f t="shared" si="201"/>
        <v/>
      </c>
      <c r="O669" s="127" t="str">
        <f t="shared" si="202"/>
        <v/>
      </c>
      <c r="AC669" s="305" t="str">
        <f t="shared" si="203"/>
        <v/>
      </c>
      <c r="AD669" s="307" t="str">
        <f t="shared" si="204"/>
        <v/>
      </c>
      <c r="AF669" s="314">
        <f t="shared" si="205"/>
        <v>0</v>
      </c>
      <c r="AG669" s="315">
        <f t="shared" si="212"/>
        <v>0</v>
      </c>
      <c r="AH669" s="315">
        <f t="shared" si="212"/>
        <v>0</v>
      </c>
      <c r="AI669" s="315">
        <f t="shared" si="212"/>
        <v>0</v>
      </c>
      <c r="AJ669" s="315">
        <f t="shared" si="212"/>
        <v>0</v>
      </c>
      <c r="AK669" s="315">
        <f t="shared" si="212"/>
        <v>0</v>
      </c>
      <c r="AL669" s="315">
        <f t="shared" si="212"/>
        <v>0</v>
      </c>
      <c r="AM669" s="315">
        <f t="shared" si="212"/>
        <v>0</v>
      </c>
      <c r="AN669" s="315">
        <f t="shared" si="212"/>
        <v>0</v>
      </c>
      <c r="AO669" s="315">
        <f t="shared" si="212"/>
        <v>0</v>
      </c>
      <c r="AP669" s="315">
        <f t="shared" si="212"/>
        <v>0</v>
      </c>
      <c r="AQ669" s="315">
        <f t="shared" si="212"/>
        <v>0</v>
      </c>
      <c r="AR669" s="315">
        <f t="shared" si="211"/>
        <v>0</v>
      </c>
      <c r="AS669" s="315">
        <f t="shared" si="211"/>
        <v>0</v>
      </c>
      <c r="AT669" s="315">
        <f t="shared" si="211"/>
        <v>0</v>
      </c>
      <c r="AU669" s="315">
        <f t="shared" si="211"/>
        <v>0</v>
      </c>
      <c r="AV669" s="315">
        <f t="shared" si="211"/>
        <v>0</v>
      </c>
      <c r="AW669" s="315">
        <f t="shared" si="211"/>
        <v>0</v>
      </c>
      <c r="AX669" s="315">
        <f t="shared" si="211"/>
        <v>0</v>
      </c>
      <c r="AY669" s="315">
        <f t="shared" si="211"/>
        <v>0</v>
      </c>
      <c r="AZ669" s="315">
        <f t="shared" si="211"/>
        <v>0</v>
      </c>
      <c r="BA669" s="315">
        <f t="shared" si="211"/>
        <v>0</v>
      </c>
      <c r="BB669" s="315">
        <f t="shared" si="211"/>
        <v>0</v>
      </c>
      <c r="BC669" s="316">
        <f t="shared" si="211"/>
        <v>0</v>
      </c>
      <c r="BE669" s="39" t="str">
        <f t="shared" si="207"/>
        <v/>
      </c>
      <c r="BF669" s="39" t="str">
        <f t="shared" si="208"/>
        <v/>
      </c>
      <c r="BG669" s="39" t="str">
        <f t="shared" si="209"/>
        <v/>
      </c>
      <c r="BH669" s="315"/>
      <c r="BI669" s="315"/>
      <c r="BJ669" s="315"/>
      <c r="BK669" s="315"/>
      <c r="BL669" s="315"/>
      <c r="BM669" s="315"/>
      <c r="BN669" s="315"/>
      <c r="BO669" s="315"/>
      <c r="BP669" s="315"/>
      <c r="BQ669" s="315"/>
      <c r="BR669" s="315"/>
      <c r="BS669" s="315"/>
      <c r="BT669" s="315"/>
      <c r="BU669" s="315"/>
      <c r="BV669" s="315"/>
      <c r="BW669" s="315"/>
      <c r="BX669" s="315"/>
      <c r="BY669" s="315"/>
      <c r="BZ669" s="315"/>
      <c r="CA669" s="315"/>
      <c r="CB669" s="315"/>
      <c r="CC669" s="315"/>
      <c r="CD669" s="7"/>
    </row>
    <row r="670" spans="1:82" x14ac:dyDescent="0.25">
      <c r="A670" s="14"/>
      <c r="B670" s="460"/>
      <c r="C670" s="461"/>
      <c r="D670" s="461"/>
      <c r="E670" s="462"/>
      <c r="F670" s="463"/>
      <c r="G670" s="14"/>
      <c r="H670" s="106" t="str">
        <f t="shared" si="199"/>
        <v/>
      </c>
      <c r="I670" s="14"/>
      <c r="J670" s="39" t="str">
        <f t="shared" si="200"/>
        <v/>
      </c>
      <c r="K670" s="14"/>
      <c r="M670" s="106" t="str">
        <f t="shared" si="201"/>
        <v/>
      </c>
      <c r="O670" s="127" t="str">
        <f t="shared" si="202"/>
        <v/>
      </c>
      <c r="AC670" s="305" t="str">
        <f t="shared" si="203"/>
        <v/>
      </c>
      <c r="AD670" s="307" t="str">
        <f t="shared" si="204"/>
        <v/>
      </c>
      <c r="AF670" s="314">
        <f t="shared" si="205"/>
        <v>0</v>
      </c>
      <c r="AG670" s="315">
        <f t="shared" si="212"/>
        <v>0</v>
      </c>
      <c r="AH670" s="315">
        <f t="shared" si="212"/>
        <v>0</v>
      </c>
      <c r="AI670" s="315">
        <f t="shared" si="212"/>
        <v>0</v>
      </c>
      <c r="AJ670" s="315">
        <f t="shared" si="212"/>
        <v>0</v>
      </c>
      <c r="AK670" s="315">
        <f t="shared" si="212"/>
        <v>0</v>
      </c>
      <c r="AL670" s="315">
        <f t="shared" si="212"/>
        <v>0</v>
      </c>
      <c r="AM670" s="315">
        <f t="shared" si="212"/>
        <v>0</v>
      </c>
      <c r="AN670" s="315">
        <f t="shared" si="212"/>
        <v>0</v>
      </c>
      <c r="AO670" s="315">
        <f t="shared" si="212"/>
        <v>0</v>
      </c>
      <c r="AP670" s="315">
        <f t="shared" si="212"/>
        <v>0</v>
      </c>
      <c r="AQ670" s="315">
        <f t="shared" si="212"/>
        <v>0</v>
      </c>
      <c r="AR670" s="315">
        <f t="shared" si="211"/>
        <v>0</v>
      </c>
      <c r="AS670" s="315">
        <f t="shared" si="211"/>
        <v>0</v>
      </c>
      <c r="AT670" s="315">
        <f t="shared" si="211"/>
        <v>0</v>
      </c>
      <c r="AU670" s="315">
        <f t="shared" si="211"/>
        <v>0</v>
      </c>
      <c r="AV670" s="315">
        <f t="shared" si="211"/>
        <v>0</v>
      </c>
      <c r="AW670" s="315">
        <f t="shared" si="211"/>
        <v>0</v>
      </c>
      <c r="AX670" s="315">
        <f t="shared" si="211"/>
        <v>0</v>
      </c>
      <c r="AY670" s="315">
        <f t="shared" si="211"/>
        <v>0</v>
      </c>
      <c r="AZ670" s="315">
        <f t="shared" si="211"/>
        <v>0</v>
      </c>
      <c r="BA670" s="315">
        <f t="shared" si="211"/>
        <v>0</v>
      </c>
      <c r="BB670" s="315">
        <f t="shared" si="211"/>
        <v>0</v>
      </c>
      <c r="BC670" s="316">
        <f t="shared" si="211"/>
        <v>0</v>
      </c>
      <c r="BE670" s="39" t="str">
        <f t="shared" si="207"/>
        <v/>
      </c>
      <c r="BF670" s="39" t="str">
        <f t="shared" si="208"/>
        <v/>
      </c>
      <c r="BG670" s="39" t="str">
        <f t="shared" si="209"/>
        <v/>
      </c>
      <c r="BH670" s="315"/>
      <c r="BI670" s="315"/>
      <c r="BJ670" s="315"/>
      <c r="BK670" s="315"/>
      <c r="BL670" s="315"/>
      <c r="BM670" s="315"/>
      <c r="BN670" s="315"/>
      <c r="BO670" s="315"/>
      <c r="BP670" s="315"/>
      <c r="BQ670" s="315"/>
      <c r="BR670" s="315"/>
      <c r="BS670" s="315"/>
      <c r="BT670" s="315"/>
      <c r="BU670" s="315"/>
      <c r="BV670" s="315"/>
      <c r="BW670" s="315"/>
      <c r="BX670" s="315"/>
      <c r="BY670" s="315"/>
      <c r="BZ670" s="315"/>
      <c r="CA670" s="315"/>
      <c r="CB670" s="315"/>
      <c r="CC670" s="315"/>
      <c r="CD670" s="7"/>
    </row>
    <row r="671" spans="1:82" x14ac:dyDescent="0.25">
      <c r="A671" s="14"/>
      <c r="B671" s="460"/>
      <c r="C671" s="461"/>
      <c r="D671" s="461"/>
      <c r="E671" s="462"/>
      <c r="F671" s="463"/>
      <c r="G671" s="14"/>
      <c r="H671" s="106" t="str">
        <f t="shared" si="199"/>
        <v/>
      </c>
      <c r="I671" s="14"/>
      <c r="J671" s="39" t="str">
        <f t="shared" si="200"/>
        <v/>
      </c>
      <c r="K671" s="14"/>
      <c r="M671" s="106" t="str">
        <f t="shared" si="201"/>
        <v/>
      </c>
      <c r="O671" s="127" t="str">
        <f t="shared" si="202"/>
        <v/>
      </c>
      <c r="AC671" s="305" t="str">
        <f t="shared" si="203"/>
        <v/>
      </c>
      <c r="AD671" s="307" t="str">
        <f t="shared" si="204"/>
        <v/>
      </c>
      <c r="AF671" s="314">
        <f t="shared" si="205"/>
        <v>0</v>
      </c>
      <c r="AG671" s="315">
        <f t="shared" si="212"/>
        <v>0</v>
      </c>
      <c r="AH671" s="315">
        <f t="shared" si="212"/>
        <v>0</v>
      </c>
      <c r="AI671" s="315">
        <f t="shared" si="212"/>
        <v>0</v>
      </c>
      <c r="AJ671" s="315">
        <f t="shared" si="212"/>
        <v>0</v>
      </c>
      <c r="AK671" s="315">
        <f t="shared" si="212"/>
        <v>0</v>
      </c>
      <c r="AL671" s="315">
        <f t="shared" si="212"/>
        <v>0</v>
      </c>
      <c r="AM671" s="315">
        <f t="shared" si="212"/>
        <v>0</v>
      </c>
      <c r="AN671" s="315">
        <f t="shared" si="212"/>
        <v>0</v>
      </c>
      <c r="AO671" s="315">
        <f t="shared" si="212"/>
        <v>0</v>
      </c>
      <c r="AP671" s="315">
        <f t="shared" si="212"/>
        <v>0</v>
      </c>
      <c r="AQ671" s="315">
        <f t="shared" si="212"/>
        <v>0</v>
      </c>
      <c r="AR671" s="315">
        <f t="shared" si="211"/>
        <v>0</v>
      </c>
      <c r="AS671" s="315">
        <f t="shared" si="211"/>
        <v>0</v>
      </c>
      <c r="AT671" s="315">
        <f t="shared" si="211"/>
        <v>0</v>
      </c>
      <c r="AU671" s="315">
        <f t="shared" si="211"/>
        <v>0</v>
      </c>
      <c r="AV671" s="315">
        <f t="shared" si="211"/>
        <v>0</v>
      </c>
      <c r="AW671" s="315">
        <f t="shared" si="211"/>
        <v>0</v>
      </c>
      <c r="AX671" s="315">
        <f t="shared" si="211"/>
        <v>0</v>
      </c>
      <c r="AY671" s="315">
        <f t="shared" si="211"/>
        <v>0</v>
      </c>
      <c r="AZ671" s="315">
        <f t="shared" si="211"/>
        <v>0</v>
      </c>
      <c r="BA671" s="315">
        <f t="shared" si="211"/>
        <v>0</v>
      </c>
      <c r="BB671" s="315">
        <f t="shared" si="211"/>
        <v>0</v>
      </c>
      <c r="BC671" s="316">
        <f t="shared" si="211"/>
        <v>0</v>
      </c>
      <c r="BE671" s="39" t="str">
        <f t="shared" si="207"/>
        <v/>
      </c>
      <c r="BF671" s="39" t="str">
        <f t="shared" si="208"/>
        <v/>
      </c>
      <c r="BG671" s="39" t="str">
        <f t="shared" si="209"/>
        <v/>
      </c>
      <c r="BH671" s="315"/>
      <c r="BI671" s="315"/>
      <c r="BJ671" s="315"/>
      <c r="BK671" s="315"/>
      <c r="BL671" s="315"/>
      <c r="BM671" s="315"/>
      <c r="BN671" s="315"/>
      <c r="BO671" s="315"/>
      <c r="BP671" s="315"/>
      <c r="BQ671" s="315"/>
      <c r="BR671" s="315"/>
      <c r="BS671" s="315"/>
      <c r="BT671" s="315"/>
      <c r="BU671" s="315"/>
      <c r="BV671" s="315"/>
      <c r="BW671" s="315"/>
      <c r="BX671" s="315"/>
      <c r="BY671" s="315"/>
      <c r="BZ671" s="315"/>
      <c r="CA671" s="315"/>
      <c r="CB671" s="315"/>
      <c r="CC671" s="315"/>
      <c r="CD671" s="7"/>
    </row>
    <row r="672" spans="1:82" x14ac:dyDescent="0.25">
      <c r="A672" s="14"/>
      <c r="B672" s="460"/>
      <c r="C672" s="461"/>
      <c r="D672" s="461"/>
      <c r="E672" s="462"/>
      <c r="F672" s="463"/>
      <c r="G672" s="14"/>
      <c r="H672" s="106" t="str">
        <f t="shared" si="199"/>
        <v/>
      </c>
      <c r="I672" s="14"/>
      <c r="J672" s="39" t="str">
        <f t="shared" si="200"/>
        <v/>
      </c>
      <c r="K672" s="14"/>
      <c r="M672" s="106" t="str">
        <f t="shared" si="201"/>
        <v/>
      </c>
      <c r="O672" s="127" t="str">
        <f t="shared" si="202"/>
        <v/>
      </c>
      <c r="AC672" s="305" t="str">
        <f t="shared" si="203"/>
        <v/>
      </c>
      <c r="AD672" s="307" t="str">
        <f t="shared" si="204"/>
        <v/>
      </c>
      <c r="AF672" s="314">
        <f t="shared" si="205"/>
        <v>0</v>
      </c>
      <c r="AG672" s="315">
        <f t="shared" si="212"/>
        <v>0</v>
      </c>
      <c r="AH672" s="315">
        <f t="shared" si="212"/>
        <v>0</v>
      </c>
      <c r="AI672" s="315">
        <f t="shared" si="212"/>
        <v>0</v>
      </c>
      <c r="AJ672" s="315">
        <f t="shared" si="212"/>
        <v>0</v>
      </c>
      <c r="AK672" s="315">
        <f t="shared" si="212"/>
        <v>0</v>
      </c>
      <c r="AL672" s="315">
        <f t="shared" si="212"/>
        <v>0</v>
      </c>
      <c r="AM672" s="315">
        <f t="shared" si="212"/>
        <v>0</v>
      </c>
      <c r="AN672" s="315">
        <f t="shared" si="212"/>
        <v>0</v>
      </c>
      <c r="AO672" s="315">
        <f t="shared" si="212"/>
        <v>0</v>
      </c>
      <c r="AP672" s="315">
        <f t="shared" si="212"/>
        <v>0</v>
      </c>
      <c r="AQ672" s="315">
        <f t="shared" si="212"/>
        <v>0</v>
      </c>
      <c r="AR672" s="315">
        <f t="shared" si="211"/>
        <v>0</v>
      </c>
      <c r="AS672" s="315">
        <f t="shared" si="211"/>
        <v>0</v>
      </c>
      <c r="AT672" s="315">
        <f t="shared" si="211"/>
        <v>0</v>
      </c>
      <c r="AU672" s="315">
        <f t="shared" si="211"/>
        <v>0</v>
      </c>
      <c r="AV672" s="315">
        <f t="shared" si="211"/>
        <v>0</v>
      </c>
      <c r="AW672" s="315">
        <f t="shared" si="211"/>
        <v>0</v>
      </c>
      <c r="AX672" s="315">
        <f t="shared" si="211"/>
        <v>0</v>
      </c>
      <c r="AY672" s="315">
        <f t="shared" si="211"/>
        <v>0</v>
      </c>
      <c r="AZ672" s="315">
        <f t="shared" si="211"/>
        <v>0</v>
      </c>
      <c r="BA672" s="315">
        <f t="shared" si="211"/>
        <v>0</v>
      </c>
      <c r="BB672" s="315">
        <f t="shared" si="211"/>
        <v>0</v>
      </c>
      <c r="BC672" s="316">
        <f t="shared" si="211"/>
        <v>0</v>
      </c>
      <c r="BE672" s="39" t="str">
        <f t="shared" si="207"/>
        <v/>
      </c>
      <c r="BF672" s="39" t="str">
        <f t="shared" si="208"/>
        <v/>
      </c>
      <c r="BG672" s="39" t="str">
        <f t="shared" si="209"/>
        <v/>
      </c>
      <c r="BH672" s="315"/>
      <c r="BI672" s="315"/>
      <c r="BJ672" s="315"/>
      <c r="BK672" s="315"/>
      <c r="BL672" s="315"/>
      <c r="BM672" s="315"/>
      <c r="BN672" s="315"/>
      <c r="BO672" s="315"/>
      <c r="BP672" s="315"/>
      <c r="BQ672" s="315"/>
      <c r="BR672" s="315"/>
      <c r="BS672" s="315"/>
      <c r="BT672" s="315"/>
      <c r="BU672" s="315"/>
      <c r="BV672" s="315"/>
      <c r="BW672" s="315"/>
      <c r="BX672" s="315"/>
      <c r="BY672" s="315"/>
      <c r="BZ672" s="315"/>
      <c r="CA672" s="315"/>
      <c r="CB672" s="315"/>
      <c r="CC672" s="315"/>
      <c r="CD672" s="7"/>
    </row>
    <row r="673" spans="1:82" x14ac:dyDescent="0.25">
      <c r="A673" s="14"/>
      <c r="B673" s="460"/>
      <c r="C673" s="461"/>
      <c r="D673" s="461"/>
      <c r="E673" s="462"/>
      <c r="F673" s="463"/>
      <c r="G673" s="14"/>
      <c r="H673" s="106" t="str">
        <f t="shared" si="199"/>
        <v/>
      </c>
      <c r="I673" s="14"/>
      <c r="J673" s="39" t="str">
        <f t="shared" si="200"/>
        <v/>
      </c>
      <c r="K673" s="14"/>
      <c r="M673" s="106" t="str">
        <f t="shared" si="201"/>
        <v/>
      </c>
      <c r="O673" s="127" t="str">
        <f t="shared" si="202"/>
        <v/>
      </c>
      <c r="AC673" s="305" t="str">
        <f t="shared" si="203"/>
        <v/>
      </c>
      <c r="AD673" s="307" t="str">
        <f t="shared" si="204"/>
        <v/>
      </c>
      <c r="AF673" s="314">
        <f t="shared" si="205"/>
        <v>0</v>
      </c>
      <c r="AG673" s="315">
        <f t="shared" si="212"/>
        <v>0</v>
      </c>
      <c r="AH673" s="315">
        <f t="shared" si="212"/>
        <v>0</v>
      </c>
      <c r="AI673" s="315">
        <f t="shared" si="212"/>
        <v>0</v>
      </c>
      <c r="AJ673" s="315">
        <f t="shared" si="212"/>
        <v>0</v>
      </c>
      <c r="AK673" s="315">
        <f t="shared" si="212"/>
        <v>0</v>
      </c>
      <c r="AL673" s="315">
        <f t="shared" si="212"/>
        <v>0</v>
      </c>
      <c r="AM673" s="315">
        <f t="shared" si="212"/>
        <v>0</v>
      </c>
      <c r="AN673" s="315">
        <f t="shared" si="212"/>
        <v>0</v>
      </c>
      <c r="AO673" s="315">
        <f t="shared" si="212"/>
        <v>0</v>
      </c>
      <c r="AP673" s="315">
        <f t="shared" si="212"/>
        <v>0</v>
      </c>
      <c r="AQ673" s="315">
        <f t="shared" si="212"/>
        <v>0</v>
      </c>
      <c r="AR673" s="315">
        <f t="shared" si="211"/>
        <v>0</v>
      </c>
      <c r="AS673" s="315">
        <f t="shared" si="211"/>
        <v>0</v>
      </c>
      <c r="AT673" s="315">
        <f t="shared" si="211"/>
        <v>0</v>
      </c>
      <c r="AU673" s="315">
        <f t="shared" si="211"/>
        <v>0</v>
      </c>
      <c r="AV673" s="315">
        <f t="shared" si="211"/>
        <v>0</v>
      </c>
      <c r="AW673" s="315">
        <f t="shared" si="211"/>
        <v>0</v>
      </c>
      <c r="AX673" s="315">
        <f t="shared" si="211"/>
        <v>0</v>
      </c>
      <c r="AY673" s="315">
        <f t="shared" si="211"/>
        <v>0</v>
      </c>
      <c r="AZ673" s="315">
        <f t="shared" si="211"/>
        <v>0</v>
      </c>
      <c r="BA673" s="315">
        <f t="shared" si="211"/>
        <v>0</v>
      </c>
      <c r="BB673" s="315">
        <f t="shared" si="211"/>
        <v>0</v>
      </c>
      <c r="BC673" s="316">
        <f t="shared" si="211"/>
        <v>0</v>
      </c>
      <c r="BE673" s="39" t="str">
        <f t="shared" si="207"/>
        <v/>
      </c>
      <c r="BF673" s="39" t="str">
        <f t="shared" si="208"/>
        <v/>
      </c>
      <c r="BG673" s="39" t="str">
        <f t="shared" si="209"/>
        <v/>
      </c>
      <c r="BH673" s="315"/>
      <c r="BI673" s="315"/>
      <c r="BJ673" s="315"/>
      <c r="BK673" s="315"/>
      <c r="BL673" s="315"/>
      <c r="BM673" s="315"/>
      <c r="BN673" s="315"/>
      <c r="BO673" s="315"/>
      <c r="BP673" s="315"/>
      <c r="BQ673" s="315"/>
      <c r="BR673" s="315"/>
      <c r="BS673" s="315"/>
      <c r="BT673" s="315"/>
      <c r="BU673" s="315"/>
      <c r="BV673" s="315"/>
      <c r="BW673" s="315"/>
      <c r="BX673" s="315"/>
      <c r="BY673" s="315"/>
      <c r="BZ673" s="315"/>
      <c r="CA673" s="315"/>
      <c r="CB673" s="315"/>
      <c r="CC673" s="315"/>
      <c r="CD673" s="7"/>
    </row>
    <row r="674" spans="1:82" x14ac:dyDescent="0.25">
      <c r="A674" s="14"/>
      <c r="B674" s="460"/>
      <c r="C674" s="461"/>
      <c r="D674" s="461"/>
      <c r="E674" s="462"/>
      <c r="F674" s="463"/>
      <c r="G674" s="14"/>
      <c r="H674" s="106" t="str">
        <f t="shared" si="199"/>
        <v/>
      </c>
      <c r="I674" s="14"/>
      <c r="J674" s="39" t="str">
        <f t="shared" si="200"/>
        <v/>
      </c>
      <c r="K674" s="14"/>
      <c r="M674" s="106" t="str">
        <f t="shared" si="201"/>
        <v/>
      </c>
      <c r="O674" s="127" t="str">
        <f t="shared" si="202"/>
        <v/>
      </c>
      <c r="AC674" s="305" t="str">
        <f t="shared" si="203"/>
        <v/>
      </c>
      <c r="AD674" s="307" t="str">
        <f t="shared" si="204"/>
        <v/>
      </c>
      <c r="AF674" s="314">
        <f t="shared" si="205"/>
        <v>0</v>
      </c>
      <c r="AG674" s="315">
        <f t="shared" si="212"/>
        <v>0</v>
      </c>
      <c r="AH674" s="315">
        <f t="shared" si="212"/>
        <v>0</v>
      </c>
      <c r="AI674" s="315">
        <f t="shared" si="212"/>
        <v>0</v>
      </c>
      <c r="AJ674" s="315">
        <f t="shared" si="212"/>
        <v>0</v>
      </c>
      <c r="AK674" s="315">
        <f t="shared" si="212"/>
        <v>0</v>
      </c>
      <c r="AL674" s="315">
        <f t="shared" si="212"/>
        <v>0</v>
      </c>
      <c r="AM674" s="315">
        <f t="shared" si="212"/>
        <v>0</v>
      </c>
      <c r="AN674" s="315">
        <f t="shared" si="212"/>
        <v>0</v>
      </c>
      <c r="AO674" s="315">
        <f t="shared" si="212"/>
        <v>0</v>
      </c>
      <c r="AP674" s="315">
        <f t="shared" si="212"/>
        <v>0</v>
      </c>
      <c r="AQ674" s="315">
        <f t="shared" si="212"/>
        <v>0</v>
      </c>
      <c r="AR674" s="315">
        <f t="shared" si="211"/>
        <v>0</v>
      </c>
      <c r="AS674" s="315">
        <f t="shared" si="211"/>
        <v>0</v>
      </c>
      <c r="AT674" s="315">
        <f t="shared" si="211"/>
        <v>0</v>
      </c>
      <c r="AU674" s="315">
        <f t="shared" si="211"/>
        <v>0</v>
      </c>
      <c r="AV674" s="315">
        <f t="shared" si="211"/>
        <v>0</v>
      </c>
      <c r="AW674" s="315">
        <f t="shared" si="211"/>
        <v>0</v>
      </c>
      <c r="AX674" s="315">
        <f t="shared" si="211"/>
        <v>0</v>
      </c>
      <c r="AY674" s="315">
        <f t="shared" si="211"/>
        <v>0</v>
      </c>
      <c r="AZ674" s="315">
        <f t="shared" si="211"/>
        <v>0</v>
      </c>
      <c r="BA674" s="315">
        <f t="shared" si="211"/>
        <v>0</v>
      </c>
      <c r="BB674" s="315">
        <f t="shared" si="211"/>
        <v>0</v>
      </c>
      <c r="BC674" s="316">
        <f t="shared" si="211"/>
        <v>0</v>
      </c>
      <c r="BE674" s="39" t="str">
        <f t="shared" si="207"/>
        <v/>
      </c>
      <c r="BF674" s="39" t="str">
        <f t="shared" si="208"/>
        <v/>
      </c>
      <c r="BG674" s="39" t="str">
        <f t="shared" si="209"/>
        <v/>
      </c>
      <c r="BH674" s="315"/>
      <c r="BI674" s="315"/>
      <c r="BJ674" s="315"/>
      <c r="BK674" s="315"/>
      <c r="BL674" s="315"/>
      <c r="BM674" s="315"/>
      <c r="BN674" s="315"/>
      <c r="BO674" s="315"/>
      <c r="BP674" s="315"/>
      <c r="BQ674" s="315"/>
      <c r="BR674" s="315"/>
      <c r="BS674" s="315"/>
      <c r="BT674" s="315"/>
      <c r="BU674" s="315"/>
      <c r="BV674" s="315"/>
      <c r="BW674" s="315"/>
      <c r="BX674" s="315"/>
      <c r="BY674" s="315"/>
      <c r="BZ674" s="315"/>
      <c r="CA674" s="315"/>
      <c r="CB674" s="315"/>
      <c r="CC674" s="315"/>
      <c r="CD674" s="7"/>
    </row>
    <row r="675" spans="1:82" x14ac:dyDescent="0.25">
      <c r="A675" s="14"/>
      <c r="B675" s="460"/>
      <c r="C675" s="461"/>
      <c r="D675" s="461"/>
      <c r="E675" s="462"/>
      <c r="F675" s="463"/>
      <c r="G675" s="14"/>
      <c r="H675" s="106" t="str">
        <f t="shared" si="199"/>
        <v/>
      </c>
      <c r="I675" s="14"/>
      <c r="J675" s="39" t="str">
        <f t="shared" si="200"/>
        <v/>
      </c>
      <c r="K675" s="14"/>
      <c r="M675" s="106" t="str">
        <f t="shared" si="201"/>
        <v/>
      </c>
      <c r="O675" s="127" t="str">
        <f t="shared" si="202"/>
        <v/>
      </c>
      <c r="AC675" s="305" t="str">
        <f t="shared" si="203"/>
        <v/>
      </c>
      <c r="AD675" s="307" t="str">
        <f t="shared" si="204"/>
        <v/>
      </c>
      <c r="AF675" s="314">
        <f t="shared" si="205"/>
        <v>0</v>
      </c>
      <c r="AG675" s="315">
        <f t="shared" si="212"/>
        <v>0</v>
      </c>
      <c r="AH675" s="315">
        <f t="shared" si="212"/>
        <v>0</v>
      </c>
      <c r="AI675" s="315">
        <f t="shared" si="212"/>
        <v>0</v>
      </c>
      <c r="AJ675" s="315">
        <f t="shared" si="212"/>
        <v>0</v>
      </c>
      <c r="AK675" s="315">
        <f t="shared" si="212"/>
        <v>0</v>
      </c>
      <c r="AL675" s="315">
        <f t="shared" si="212"/>
        <v>0</v>
      </c>
      <c r="AM675" s="315">
        <f t="shared" si="212"/>
        <v>0</v>
      </c>
      <c r="AN675" s="315">
        <f t="shared" si="212"/>
        <v>0</v>
      </c>
      <c r="AO675" s="315">
        <f t="shared" si="212"/>
        <v>0</v>
      </c>
      <c r="AP675" s="315">
        <f t="shared" si="212"/>
        <v>0</v>
      </c>
      <c r="AQ675" s="315">
        <f t="shared" si="212"/>
        <v>0</v>
      </c>
      <c r="AR675" s="315">
        <f t="shared" si="211"/>
        <v>0</v>
      </c>
      <c r="AS675" s="315">
        <f t="shared" si="211"/>
        <v>0</v>
      </c>
      <c r="AT675" s="315">
        <f t="shared" si="211"/>
        <v>0</v>
      </c>
      <c r="AU675" s="315">
        <f t="shared" si="211"/>
        <v>0</v>
      </c>
      <c r="AV675" s="315">
        <f t="shared" si="211"/>
        <v>0</v>
      </c>
      <c r="AW675" s="315">
        <f t="shared" si="211"/>
        <v>0</v>
      </c>
      <c r="AX675" s="315">
        <f t="shared" si="211"/>
        <v>0</v>
      </c>
      <c r="AY675" s="315">
        <f t="shared" si="211"/>
        <v>0</v>
      </c>
      <c r="AZ675" s="315">
        <f t="shared" si="211"/>
        <v>0</v>
      </c>
      <c r="BA675" s="315">
        <f t="shared" si="211"/>
        <v>0</v>
      </c>
      <c r="BB675" s="315">
        <f t="shared" si="211"/>
        <v>0</v>
      </c>
      <c r="BC675" s="316">
        <f t="shared" si="211"/>
        <v>0</v>
      </c>
      <c r="BE675" s="39" t="str">
        <f t="shared" si="207"/>
        <v/>
      </c>
      <c r="BF675" s="39" t="str">
        <f t="shared" si="208"/>
        <v/>
      </c>
      <c r="BG675" s="39" t="str">
        <f t="shared" si="209"/>
        <v/>
      </c>
      <c r="BH675" s="315"/>
      <c r="BI675" s="315"/>
      <c r="BJ675" s="315"/>
      <c r="BK675" s="315"/>
      <c r="BL675" s="315"/>
      <c r="BM675" s="315"/>
      <c r="BN675" s="315"/>
      <c r="BO675" s="315"/>
      <c r="BP675" s="315"/>
      <c r="BQ675" s="315"/>
      <c r="BR675" s="315"/>
      <c r="BS675" s="315"/>
      <c r="BT675" s="315"/>
      <c r="BU675" s="315"/>
      <c r="BV675" s="315"/>
      <c r="BW675" s="315"/>
      <c r="BX675" s="315"/>
      <c r="BY675" s="315"/>
      <c r="BZ675" s="315"/>
      <c r="CA675" s="315"/>
      <c r="CB675" s="315"/>
      <c r="CC675" s="315"/>
      <c r="CD675" s="7"/>
    </row>
    <row r="676" spans="1:82" x14ac:dyDescent="0.25">
      <c r="A676" s="14"/>
      <c r="B676" s="460"/>
      <c r="C676" s="461"/>
      <c r="D676" s="461"/>
      <c r="E676" s="462"/>
      <c r="F676" s="463"/>
      <c r="G676" s="14"/>
      <c r="H676" s="106" t="str">
        <f t="shared" si="199"/>
        <v/>
      </c>
      <c r="I676" s="14"/>
      <c r="J676" s="39" t="str">
        <f t="shared" si="200"/>
        <v/>
      </c>
      <c r="K676" s="14"/>
      <c r="M676" s="106" t="str">
        <f t="shared" si="201"/>
        <v/>
      </c>
      <c r="O676" s="127" t="str">
        <f t="shared" si="202"/>
        <v/>
      </c>
      <c r="AC676" s="305" t="str">
        <f t="shared" si="203"/>
        <v/>
      </c>
      <c r="AD676" s="307" t="str">
        <f t="shared" si="204"/>
        <v/>
      </c>
      <c r="AF676" s="314">
        <f t="shared" si="205"/>
        <v>0</v>
      </c>
      <c r="AG676" s="315">
        <f t="shared" si="212"/>
        <v>0</v>
      </c>
      <c r="AH676" s="315">
        <f t="shared" si="212"/>
        <v>0</v>
      </c>
      <c r="AI676" s="315">
        <f t="shared" si="212"/>
        <v>0</v>
      </c>
      <c r="AJ676" s="315">
        <f t="shared" si="212"/>
        <v>0</v>
      </c>
      <c r="AK676" s="315">
        <f t="shared" si="212"/>
        <v>0</v>
      </c>
      <c r="AL676" s="315">
        <f t="shared" si="212"/>
        <v>0</v>
      </c>
      <c r="AM676" s="315">
        <f t="shared" si="212"/>
        <v>0</v>
      </c>
      <c r="AN676" s="315">
        <f t="shared" si="212"/>
        <v>0</v>
      </c>
      <c r="AO676" s="315">
        <f t="shared" si="212"/>
        <v>0</v>
      </c>
      <c r="AP676" s="315">
        <f t="shared" si="212"/>
        <v>0</v>
      </c>
      <c r="AQ676" s="315">
        <f t="shared" si="212"/>
        <v>0</v>
      </c>
      <c r="AR676" s="315">
        <f t="shared" si="211"/>
        <v>0</v>
      </c>
      <c r="AS676" s="315">
        <f t="shared" si="211"/>
        <v>0</v>
      </c>
      <c r="AT676" s="315">
        <f t="shared" si="211"/>
        <v>0</v>
      </c>
      <c r="AU676" s="315">
        <f t="shared" si="211"/>
        <v>0</v>
      </c>
      <c r="AV676" s="315">
        <f t="shared" si="211"/>
        <v>0</v>
      </c>
      <c r="AW676" s="315">
        <f t="shared" si="211"/>
        <v>0</v>
      </c>
      <c r="AX676" s="315">
        <f t="shared" si="211"/>
        <v>0</v>
      </c>
      <c r="AY676" s="315">
        <f t="shared" si="211"/>
        <v>0</v>
      </c>
      <c r="AZ676" s="315">
        <f t="shared" si="211"/>
        <v>0</v>
      </c>
      <c r="BA676" s="315">
        <f t="shared" si="211"/>
        <v>0</v>
      </c>
      <c r="BB676" s="315">
        <f t="shared" si="211"/>
        <v>0</v>
      </c>
      <c r="BC676" s="316">
        <f t="shared" si="211"/>
        <v>0</v>
      </c>
      <c r="BE676" s="39" t="str">
        <f t="shared" si="207"/>
        <v/>
      </c>
      <c r="BF676" s="39" t="str">
        <f t="shared" si="208"/>
        <v/>
      </c>
      <c r="BG676" s="39" t="str">
        <f t="shared" si="209"/>
        <v/>
      </c>
      <c r="BH676" s="315"/>
      <c r="BI676" s="315"/>
      <c r="BJ676" s="315"/>
      <c r="BK676" s="315"/>
      <c r="BL676" s="315"/>
      <c r="BM676" s="315"/>
      <c r="BN676" s="315"/>
      <c r="BO676" s="315"/>
      <c r="BP676" s="315"/>
      <c r="BQ676" s="315"/>
      <c r="BR676" s="315"/>
      <c r="BS676" s="315"/>
      <c r="BT676" s="315"/>
      <c r="BU676" s="315"/>
      <c r="BV676" s="315"/>
      <c r="BW676" s="315"/>
      <c r="BX676" s="315"/>
      <c r="BY676" s="315"/>
      <c r="BZ676" s="315"/>
      <c r="CA676" s="315"/>
      <c r="CB676" s="315"/>
      <c r="CC676" s="315"/>
      <c r="CD676" s="7"/>
    </row>
    <row r="677" spans="1:82" x14ac:dyDescent="0.25">
      <c r="A677" s="14"/>
      <c r="B677" s="460"/>
      <c r="C677" s="461"/>
      <c r="D677" s="461"/>
      <c r="E677" s="462"/>
      <c r="F677" s="463"/>
      <c r="G677" s="14"/>
      <c r="H677" s="106" t="str">
        <f t="shared" si="199"/>
        <v/>
      </c>
      <c r="I677" s="14"/>
      <c r="J677" s="39" t="str">
        <f t="shared" si="200"/>
        <v/>
      </c>
      <c r="K677" s="14"/>
      <c r="M677" s="106" t="str">
        <f t="shared" si="201"/>
        <v/>
      </c>
      <c r="O677" s="127" t="str">
        <f t="shared" si="202"/>
        <v/>
      </c>
      <c r="AC677" s="305" t="str">
        <f t="shared" si="203"/>
        <v/>
      </c>
      <c r="AD677" s="307" t="str">
        <f t="shared" si="204"/>
        <v/>
      </c>
      <c r="AF677" s="314">
        <f t="shared" si="205"/>
        <v>0</v>
      </c>
      <c r="AG677" s="315">
        <f t="shared" si="212"/>
        <v>0</v>
      </c>
      <c r="AH677" s="315">
        <f t="shared" si="212"/>
        <v>0</v>
      </c>
      <c r="AI677" s="315">
        <f t="shared" si="212"/>
        <v>0</v>
      </c>
      <c r="AJ677" s="315">
        <f t="shared" si="212"/>
        <v>0</v>
      </c>
      <c r="AK677" s="315">
        <f t="shared" si="212"/>
        <v>0</v>
      </c>
      <c r="AL677" s="315">
        <f t="shared" si="212"/>
        <v>0</v>
      </c>
      <c r="AM677" s="315">
        <f t="shared" si="212"/>
        <v>0</v>
      </c>
      <c r="AN677" s="315">
        <f t="shared" si="212"/>
        <v>0</v>
      </c>
      <c r="AO677" s="315">
        <f t="shared" si="212"/>
        <v>0</v>
      </c>
      <c r="AP677" s="315">
        <f t="shared" si="212"/>
        <v>0</v>
      </c>
      <c r="AQ677" s="315">
        <f t="shared" si="212"/>
        <v>0</v>
      </c>
      <c r="AR677" s="315">
        <f t="shared" si="211"/>
        <v>0</v>
      </c>
      <c r="AS677" s="315">
        <f t="shared" si="211"/>
        <v>0</v>
      </c>
      <c r="AT677" s="315">
        <f t="shared" si="211"/>
        <v>0</v>
      </c>
      <c r="AU677" s="315">
        <f t="shared" si="211"/>
        <v>0</v>
      </c>
      <c r="AV677" s="315">
        <f t="shared" si="211"/>
        <v>0</v>
      </c>
      <c r="AW677" s="315">
        <f t="shared" si="211"/>
        <v>0</v>
      </c>
      <c r="AX677" s="315">
        <f t="shared" si="211"/>
        <v>0</v>
      </c>
      <c r="AY677" s="315">
        <f t="shared" si="211"/>
        <v>0</v>
      </c>
      <c r="AZ677" s="315">
        <f t="shared" si="211"/>
        <v>0</v>
      </c>
      <c r="BA677" s="315">
        <f t="shared" si="211"/>
        <v>0</v>
      </c>
      <c r="BB677" s="315">
        <f t="shared" si="211"/>
        <v>0</v>
      </c>
      <c r="BC677" s="316">
        <f t="shared" si="211"/>
        <v>0</v>
      </c>
      <c r="BE677" s="39" t="str">
        <f t="shared" si="207"/>
        <v/>
      </c>
      <c r="BF677" s="39" t="str">
        <f t="shared" si="208"/>
        <v/>
      </c>
      <c r="BG677" s="39" t="str">
        <f t="shared" si="209"/>
        <v/>
      </c>
      <c r="BH677" s="315"/>
      <c r="BI677" s="315"/>
      <c r="BJ677" s="315"/>
      <c r="BK677" s="315"/>
      <c r="BL677" s="315"/>
      <c r="BM677" s="315"/>
      <c r="BN677" s="315"/>
      <c r="BO677" s="315"/>
      <c r="BP677" s="315"/>
      <c r="BQ677" s="315"/>
      <c r="BR677" s="315"/>
      <c r="BS677" s="315"/>
      <c r="BT677" s="315"/>
      <c r="BU677" s="315"/>
      <c r="BV677" s="315"/>
      <c r="BW677" s="315"/>
      <c r="BX677" s="315"/>
      <c r="BY677" s="315"/>
      <c r="BZ677" s="315"/>
      <c r="CA677" s="315"/>
      <c r="CB677" s="315"/>
      <c r="CC677" s="315"/>
      <c r="CD677" s="7"/>
    </row>
    <row r="678" spans="1:82" x14ac:dyDescent="0.25">
      <c r="A678" s="14"/>
      <c r="B678" s="460"/>
      <c r="C678" s="461"/>
      <c r="D678" s="461"/>
      <c r="E678" s="462"/>
      <c r="F678" s="463"/>
      <c r="G678" s="14"/>
      <c r="H678" s="106" t="str">
        <f t="shared" si="199"/>
        <v/>
      </c>
      <c r="I678" s="14"/>
      <c r="J678" s="39" t="str">
        <f t="shared" si="200"/>
        <v/>
      </c>
      <c r="K678" s="14"/>
      <c r="M678" s="106" t="str">
        <f t="shared" si="201"/>
        <v/>
      </c>
      <c r="O678" s="127" t="str">
        <f t="shared" si="202"/>
        <v/>
      </c>
      <c r="AC678" s="305" t="str">
        <f t="shared" si="203"/>
        <v/>
      </c>
      <c r="AD678" s="307" t="str">
        <f t="shared" si="204"/>
        <v/>
      </c>
      <c r="AF678" s="314">
        <f t="shared" si="205"/>
        <v>0</v>
      </c>
      <c r="AG678" s="315">
        <f t="shared" si="212"/>
        <v>0</v>
      </c>
      <c r="AH678" s="315">
        <f t="shared" si="212"/>
        <v>0</v>
      </c>
      <c r="AI678" s="315">
        <f t="shared" si="212"/>
        <v>0</v>
      </c>
      <c r="AJ678" s="315">
        <f t="shared" si="212"/>
        <v>0</v>
      </c>
      <c r="AK678" s="315">
        <f t="shared" si="212"/>
        <v>0</v>
      </c>
      <c r="AL678" s="315">
        <f t="shared" si="212"/>
        <v>0</v>
      </c>
      <c r="AM678" s="315">
        <f t="shared" si="212"/>
        <v>0</v>
      </c>
      <c r="AN678" s="315">
        <f t="shared" si="212"/>
        <v>0</v>
      </c>
      <c r="AO678" s="315">
        <f t="shared" si="212"/>
        <v>0</v>
      </c>
      <c r="AP678" s="315">
        <f t="shared" si="212"/>
        <v>0</v>
      </c>
      <c r="AQ678" s="315">
        <f t="shared" si="212"/>
        <v>0</v>
      </c>
      <c r="AR678" s="315">
        <f t="shared" si="211"/>
        <v>0</v>
      </c>
      <c r="AS678" s="315">
        <f t="shared" si="211"/>
        <v>0</v>
      </c>
      <c r="AT678" s="315">
        <f t="shared" si="211"/>
        <v>0</v>
      </c>
      <c r="AU678" s="315">
        <f t="shared" si="211"/>
        <v>0</v>
      </c>
      <c r="AV678" s="315">
        <f t="shared" si="211"/>
        <v>0</v>
      </c>
      <c r="AW678" s="315">
        <f t="shared" si="211"/>
        <v>0</v>
      </c>
      <c r="AX678" s="315">
        <f t="shared" si="211"/>
        <v>0</v>
      </c>
      <c r="AY678" s="315">
        <f t="shared" si="211"/>
        <v>0</v>
      </c>
      <c r="AZ678" s="315">
        <f t="shared" si="211"/>
        <v>0</v>
      </c>
      <c r="BA678" s="315">
        <f t="shared" si="211"/>
        <v>0</v>
      </c>
      <c r="BB678" s="315">
        <f t="shared" si="211"/>
        <v>0</v>
      </c>
      <c r="BC678" s="316">
        <f t="shared" si="211"/>
        <v>0</v>
      </c>
      <c r="BE678" s="39" t="str">
        <f t="shared" si="207"/>
        <v/>
      </c>
      <c r="BF678" s="39" t="str">
        <f t="shared" si="208"/>
        <v/>
      </c>
      <c r="BG678" s="39" t="str">
        <f t="shared" si="209"/>
        <v/>
      </c>
      <c r="BH678" s="315"/>
      <c r="BI678" s="315"/>
      <c r="BJ678" s="315"/>
      <c r="BK678" s="315"/>
      <c r="BL678" s="315"/>
      <c r="BM678" s="315"/>
      <c r="BN678" s="315"/>
      <c r="BO678" s="315"/>
      <c r="BP678" s="315"/>
      <c r="BQ678" s="315"/>
      <c r="BR678" s="315"/>
      <c r="BS678" s="315"/>
      <c r="BT678" s="315"/>
      <c r="BU678" s="315"/>
      <c r="BV678" s="315"/>
      <c r="BW678" s="315"/>
      <c r="BX678" s="315"/>
      <c r="BY678" s="315"/>
      <c r="BZ678" s="315"/>
      <c r="CA678" s="315"/>
      <c r="CB678" s="315"/>
      <c r="CC678" s="315"/>
      <c r="CD678" s="7"/>
    </row>
    <row r="679" spans="1:82" x14ac:dyDescent="0.25">
      <c r="A679" s="14"/>
      <c r="B679" s="460"/>
      <c r="C679" s="461"/>
      <c r="D679" s="461"/>
      <c r="E679" s="462"/>
      <c r="F679" s="463"/>
      <c r="G679" s="14"/>
      <c r="H679" s="106" t="str">
        <f t="shared" si="199"/>
        <v/>
      </c>
      <c r="I679" s="14"/>
      <c r="J679" s="39" t="str">
        <f t="shared" si="200"/>
        <v/>
      </c>
      <c r="K679" s="14"/>
      <c r="M679" s="106" t="str">
        <f t="shared" si="201"/>
        <v/>
      </c>
      <c r="O679" s="127" t="str">
        <f t="shared" si="202"/>
        <v/>
      </c>
      <c r="AC679" s="305" t="str">
        <f t="shared" si="203"/>
        <v/>
      </c>
      <c r="AD679" s="307" t="str">
        <f t="shared" si="204"/>
        <v/>
      </c>
      <c r="AF679" s="314">
        <f t="shared" si="205"/>
        <v>0</v>
      </c>
      <c r="AG679" s="315">
        <f t="shared" si="212"/>
        <v>0</v>
      </c>
      <c r="AH679" s="315">
        <f t="shared" si="212"/>
        <v>0</v>
      </c>
      <c r="AI679" s="315">
        <f t="shared" si="212"/>
        <v>0</v>
      </c>
      <c r="AJ679" s="315">
        <f t="shared" si="212"/>
        <v>0</v>
      </c>
      <c r="AK679" s="315">
        <f t="shared" si="212"/>
        <v>0</v>
      </c>
      <c r="AL679" s="315">
        <f t="shared" si="212"/>
        <v>0</v>
      </c>
      <c r="AM679" s="315">
        <f t="shared" si="212"/>
        <v>0</v>
      </c>
      <c r="AN679" s="315">
        <f t="shared" si="212"/>
        <v>0</v>
      </c>
      <c r="AO679" s="315">
        <f t="shared" si="212"/>
        <v>0</v>
      </c>
      <c r="AP679" s="315">
        <f t="shared" si="212"/>
        <v>0</v>
      </c>
      <c r="AQ679" s="315">
        <f t="shared" si="212"/>
        <v>0</v>
      </c>
      <c r="AR679" s="315">
        <f t="shared" si="211"/>
        <v>0</v>
      </c>
      <c r="AS679" s="315">
        <f t="shared" si="211"/>
        <v>0</v>
      </c>
      <c r="AT679" s="315">
        <f t="shared" si="211"/>
        <v>0</v>
      </c>
      <c r="AU679" s="315">
        <f t="shared" si="211"/>
        <v>0</v>
      </c>
      <c r="AV679" s="315">
        <f t="shared" si="211"/>
        <v>0</v>
      </c>
      <c r="AW679" s="315">
        <f t="shared" si="211"/>
        <v>0</v>
      </c>
      <c r="AX679" s="315">
        <f t="shared" si="211"/>
        <v>0</v>
      </c>
      <c r="AY679" s="315">
        <f t="shared" si="211"/>
        <v>0</v>
      </c>
      <c r="AZ679" s="315">
        <f t="shared" si="211"/>
        <v>0</v>
      </c>
      <c r="BA679" s="315">
        <f t="shared" si="211"/>
        <v>0</v>
      </c>
      <c r="BB679" s="315">
        <f t="shared" si="211"/>
        <v>0</v>
      </c>
      <c r="BC679" s="316">
        <f t="shared" si="211"/>
        <v>0</v>
      </c>
      <c r="BE679" s="39" t="str">
        <f t="shared" si="207"/>
        <v/>
      </c>
      <c r="BF679" s="39" t="str">
        <f t="shared" si="208"/>
        <v/>
      </c>
      <c r="BG679" s="39" t="str">
        <f t="shared" si="209"/>
        <v/>
      </c>
      <c r="BH679" s="315"/>
      <c r="BI679" s="315"/>
      <c r="BJ679" s="315"/>
      <c r="BK679" s="315"/>
      <c r="BL679" s="315"/>
      <c r="BM679" s="315"/>
      <c r="BN679" s="315"/>
      <c r="BO679" s="315"/>
      <c r="BP679" s="315"/>
      <c r="BQ679" s="315"/>
      <c r="BR679" s="315"/>
      <c r="BS679" s="315"/>
      <c r="BT679" s="315"/>
      <c r="BU679" s="315"/>
      <c r="BV679" s="315"/>
      <c r="BW679" s="315"/>
      <c r="BX679" s="315"/>
      <c r="BY679" s="315"/>
      <c r="BZ679" s="315"/>
      <c r="CA679" s="315"/>
      <c r="CB679" s="315"/>
      <c r="CC679" s="315"/>
      <c r="CD679" s="7"/>
    </row>
    <row r="680" spans="1:82" x14ac:dyDescent="0.25">
      <c r="A680" s="14"/>
      <c r="B680" s="460"/>
      <c r="C680" s="461"/>
      <c r="D680" s="461"/>
      <c r="E680" s="462"/>
      <c r="F680" s="463"/>
      <c r="G680" s="14"/>
      <c r="H680" s="106" t="str">
        <f t="shared" si="199"/>
        <v/>
      </c>
      <c r="I680" s="14"/>
      <c r="J680" s="39" t="str">
        <f t="shared" si="200"/>
        <v/>
      </c>
      <c r="K680" s="14"/>
      <c r="M680" s="106" t="str">
        <f t="shared" si="201"/>
        <v/>
      </c>
      <c r="O680" s="127" t="str">
        <f t="shared" si="202"/>
        <v/>
      </c>
      <c r="AC680" s="305" t="str">
        <f t="shared" si="203"/>
        <v/>
      </c>
      <c r="AD680" s="307" t="str">
        <f t="shared" si="204"/>
        <v/>
      </c>
      <c r="AF680" s="314">
        <f t="shared" si="205"/>
        <v>0</v>
      </c>
      <c r="AG680" s="315">
        <f t="shared" si="212"/>
        <v>0</v>
      </c>
      <c r="AH680" s="315">
        <f t="shared" si="212"/>
        <v>0</v>
      </c>
      <c r="AI680" s="315">
        <f t="shared" si="212"/>
        <v>0</v>
      </c>
      <c r="AJ680" s="315">
        <f t="shared" si="212"/>
        <v>0</v>
      </c>
      <c r="AK680" s="315">
        <f t="shared" si="212"/>
        <v>0</v>
      </c>
      <c r="AL680" s="315">
        <f t="shared" si="212"/>
        <v>0</v>
      </c>
      <c r="AM680" s="315">
        <f t="shared" si="212"/>
        <v>0</v>
      </c>
      <c r="AN680" s="315">
        <f t="shared" si="212"/>
        <v>0</v>
      </c>
      <c r="AO680" s="315">
        <f t="shared" si="212"/>
        <v>0</v>
      </c>
      <c r="AP680" s="315">
        <f t="shared" si="212"/>
        <v>0</v>
      </c>
      <c r="AQ680" s="315">
        <f t="shared" si="212"/>
        <v>0</v>
      </c>
      <c r="AR680" s="315">
        <f t="shared" si="211"/>
        <v>0</v>
      </c>
      <c r="AS680" s="315">
        <f t="shared" si="211"/>
        <v>0</v>
      </c>
      <c r="AT680" s="315">
        <f t="shared" si="211"/>
        <v>0</v>
      </c>
      <c r="AU680" s="315">
        <f t="shared" si="211"/>
        <v>0</v>
      </c>
      <c r="AV680" s="315">
        <f t="shared" si="211"/>
        <v>0</v>
      </c>
      <c r="AW680" s="315">
        <f t="shared" si="211"/>
        <v>0</v>
      </c>
      <c r="AX680" s="315">
        <f t="shared" si="211"/>
        <v>0</v>
      </c>
      <c r="AY680" s="315">
        <f t="shared" si="211"/>
        <v>0</v>
      </c>
      <c r="AZ680" s="315">
        <f t="shared" si="211"/>
        <v>0</v>
      </c>
      <c r="BA680" s="315">
        <f t="shared" si="211"/>
        <v>0</v>
      </c>
      <c r="BB680" s="315">
        <f t="shared" si="211"/>
        <v>0</v>
      </c>
      <c r="BC680" s="316">
        <f t="shared" si="211"/>
        <v>0</v>
      </c>
      <c r="BE680" s="39" t="str">
        <f t="shared" si="207"/>
        <v/>
      </c>
      <c r="BF680" s="39" t="str">
        <f t="shared" si="208"/>
        <v/>
      </c>
      <c r="BG680" s="39" t="str">
        <f t="shared" si="209"/>
        <v/>
      </c>
      <c r="BH680" s="315"/>
      <c r="BI680" s="315"/>
      <c r="BJ680" s="315"/>
      <c r="BK680" s="315"/>
      <c r="BL680" s="315"/>
      <c r="BM680" s="315"/>
      <c r="BN680" s="315"/>
      <c r="BO680" s="315"/>
      <c r="BP680" s="315"/>
      <c r="BQ680" s="315"/>
      <c r="BR680" s="315"/>
      <c r="BS680" s="315"/>
      <c r="BT680" s="315"/>
      <c r="BU680" s="315"/>
      <c r="BV680" s="315"/>
      <c r="BW680" s="315"/>
      <c r="BX680" s="315"/>
      <c r="BY680" s="315"/>
      <c r="BZ680" s="315"/>
      <c r="CA680" s="315"/>
      <c r="CB680" s="315"/>
      <c r="CC680" s="315"/>
      <c r="CD680" s="7"/>
    </row>
    <row r="681" spans="1:82" x14ac:dyDescent="0.25">
      <c r="A681" s="14"/>
      <c r="B681" s="460"/>
      <c r="C681" s="461"/>
      <c r="D681" s="461"/>
      <c r="E681" s="462"/>
      <c r="F681" s="463"/>
      <c r="G681" s="14"/>
      <c r="H681" s="106" t="str">
        <f t="shared" si="199"/>
        <v/>
      </c>
      <c r="I681" s="14"/>
      <c r="J681" s="39" t="str">
        <f t="shared" si="200"/>
        <v/>
      </c>
      <c r="K681" s="14"/>
      <c r="M681" s="106" t="str">
        <f t="shared" si="201"/>
        <v/>
      </c>
      <c r="O681" s="127" t="str">
        <f t="shared" si="202"/>
        <v/>
      </c>
      <c r="AC681" s="305" t="str">
        <f t="shared" si="203"/>
        <v/>
      </c>
      <c r="AD681" s="307" t="str">
        <f t="shared" si="204"/>
        <v/>
      </c>
      <c r="AF681" s="314">
        <f t="shared" si="205"/>
        <v>0</v>
      </c>
      <c r="AG681" s="315">
        <f t="shared" si="212"/>
        <v>0</v>
      </c>
      <c r="AH681" s="315">
        <f t="shared" si="212"/>
        <v>0</v>
      </c>
      <c r="AI681" s="315">
        <f t="shared" si="212"/>
        <v>0</v>
      </c>
      <c r="AJ681" s="315">
        <f t="shared" si="212"/>
        <v>0</v>
      </c>
      <c r="AK681" s="315">
        <f t="shared" si="212"/>
        <v>0</v>
      </c>
      <c r="AL681" s="315">
        <f t="shared" si="212"/>
        <v>0</v>
      </c>
      <c r="AM681" s="315">
        <f t="shared" si="212"/>
        <v>0</v>
      </c>
      <c r="AN681" s="315">
        <f t="shared" si="212"/>
        <v>0</v>
      </c>
      <c r="AO681" s="315">
        <f t="shared" si="212"/>
        <v>0</v>
      </c>
      <c r="AP681" s="315">
        <f t="shared" si="212"/>
        <v>0</v>
      </c>
      <c r="AQ681" s="315">
        <f t="shared" si="212"/>
        <v>0</v>
      </c>
      <c r="AR681" s="315">
        <f t="shared" si="212"/>
        <v>0</v>
      </c>
      <c r="AS681" s="315">
        <f t="shared" si="212"/>
        <v>0</v>
      </c>
      <c r="AT681" s="315">
        <f t="shared" si="212"/>
        <v>0</v>
      </c>
      <c r="AU681" s="315">
        <f t="shared" si="212"/>
        <v>0</v>
      </c>
      <c r="AV681" s="315">
        <f t="shared" si="212"/>
        <v>0</v>
      </c>
      <c r="AW681" s="315">
        <f t="shared" ref="AW681:BC696" si="213">IF(AND(AW$9&gt;=$AC681, AW$10&lt;=$AD681), IF($F681=$M$3, $AD$5, IF($J681="", $AD$4, $J681)), 0)</f>
        <v>0</v>
      </c>
      <c r="AX681" s="315">
        <f t="shared" si="213"/>
        <v>0</v>
      </c>
      <c r="AY681" s="315">
        <f t="shared" si="213"/>
        <v>0</v>
      </c>
      <c r="AZ681" s="315">
        <f t="shared" si="213"/>
        <v>0</v>
      </c>
      <c r="BA681" s="315">
        <f t="shared" si="213"/>
        <v>0</v>
      </c>
      <c r="BB681" s="315">
        <f t="shared" si="213"/>
        <v>0</v>
      </c>
      <c r="BC681" s="316">
        <f t="shared" si="213"/>
        <v>0</v>
      </c>
      <c r="BE681" s="39" t="str">
        <f t="shared" si="207"/>
        <v/>
      </c>
      <c r="BF681" s="39" t="str">
        <f t="shared" si="208"/>
        <v/>
      </c>
      <c r="BG681" s="39" t="str">
        <f t="shared" si="209"/>
        <v/>
      </c>
      <c r="BH681" s="315"/>
      <c r="BI681" s="315"/>
      <c r="BJ681" s="315"/>
      <c r="BK681" s="315"/>
      <c r="BL681" s="315"/>
      <c r="BM681" s="315"/>
      <c r="BN681" s="315"/>
      <c r="BO681" s="315"/>
      <c r="BP681" s="315"/>
      <c r="BQ681" s="315"/>
      <c r="BR681" s="315"/>
      <c r="BS681" s="315"/>
      <c r="BT681" s="315"/>
      <c r="BU681" s="315"/>
      <c r="BV681" s="315"/>
      <c r="BW681" s="315"/>
      <c r="BX681" s="315"/>
      <c r="BY681" s="315"/>
      <c r="BZ681" s="315"/>
      <c r="CA681" s="315"/>
      <c r="CB681" s="315"/>
      <c r="CC681" s="315"/>
      <c r="CD681" s="7"/>
    </row>
    <row r="682" spans="1:82" x14ac:dyDescent="0.25">
      <c r="A682" s="14"/>
      <c r="B682" s="460"/>
      <c r="C682" s="461"/>
      <c r="D682" s="461"/>
      <c r="E682" s="462"/>
      <c r="F682" s="463"/>
      <c r="G682" s="14"/>
      <c r="H682" s="106" t="str">
        <f t="shared" si="199"/>
        <v/>
      </c>
      <c r="I682" s="14"/>
      <c r="J682" s="39" t="str">
        <f t="shared" si="200"/>
        <v/>
      </c>
      <c r="K682" s="14"/>
      <c r="M682" s="106" t="str">
        <f t="shared" si="201"/>
        <v/>
      </c>
      <c r="O682" s="127" t="str">
        <f t="shared" si="202"/>
        <v/>
      </c>
      <c r="AC682" s="305" t="str">
        <f t="shared" si="203"/>
        <v/>
      </c>
      <c r="AD682" s="307" t="str">
        <f t="shared" si="204"/>
        <v/>
      </c>
      <c r="AF682" s="314">
        <f t="shared" si="205"/>
        <v>0</v>
      </c>
      <c r="AG682" s="315">
        <f t="shared" ref="AG682:AV697" si="214">IF(AND(AG$9&gt;=$AC682, AG$10&lt;=$AD682), IF($F682=$M$3, $AD$5, IF($J682="", $AD$4, $J682)), 0)</f>
        <v>0</v>
      </c>
      <c r="AH682" s="315">
        <f t="shared" si="214"/>
        <v>0</v>
      </c>
      <c r="AI682" s="315">
        <f t="shared" si="214"/>
        <v>0</v>
      </c>
      <c r="AJ682" s="315">
        <f t="shared" si="214"/>
        <v>0</v>
      </c>
      <c r="AK682" s="315">
        <f t="shared" si="214"/>
        <v>0</v>
      </c>
      <c r="AL682" s="315">
        <f t="shared" si="214"/>
        <v>0</v>
      </c>
      <c r="AM682" s="315">
        <f t="shared" si="214"/>
        <v>0</v>
      </c>
      <c r="AN682" s="315">
        <f t="shared" si="214"/>
        <v>0</v>
      </c>
      <c r="AO682" s="315">
        <f t="shared" si="214"/>
        <v>0</v>
      </c>
      <c r="AP682" s="315">
        <f t="shared" si="214"/>
        <v>0</v>
      </c>
      <c r="AQ682" s="315">
        <f t="shared" si="214"/>
        <v>0</v>
      </c>
      <c r="AR682" s="315">
        <f t="shared" si="214"/>
        <v>0</v>
      </c>
      <c r="AS682" s="315">
        <f t="shared" si="214"/>
        <v>0</v>
      </c>
      <c r="AT682" s="315">
        <f t="shared" si="214"/>
        <v>0</v>
      </c>
      <c r="AU682" s="315">
        <f t="shared" si="214"/>
        <v>0</v>
      </c>
      <c r="AV682" s="315">
        <f t="shared" si="214"/>
        <v>0</v>
      </c>
      <c r="AW682" s="315">
        <f t="shared" si="213"/>
        <v>0</v>
      </c>
      <c r="AX682" s="315">
        <f t="shared" si="213"/>
        <v>0</v>
      </c>
      <c r="AY682" s="315">
        <f t="shared" si="213"/>
        <v>0</v>
      </c>
      <c r="AZ682" s="315">
        <f t="shared" si="213"/>
        <v>0</v>
      </c>
      <c r="BA682" s="315">
        <f t="shared" si="213"/>
        <v>0</v>
      </c>
      <c r="BB682" s="315">
        <f t="shared" si="213"/>
        <v>0</v>
      </c>
      <c r="BC682" s="316">
        <f t="shared" si="213"/>
        <v>0</v>
      </c>
      <c r="BE682" s="39" t="str">
        <f t="shared" si="207"/>
        <v/>
      </c>
      <c r="BF682" s="39" t="str">
        <f t="shared" si="208"/>
        <v/>
      </c>
      <c r="BG682" s="39" t="str">
        <f t="shared" si="209"/>
        <v/>
      </c>
      <c r="BH682" s="315"/>
      <c r="BI682" s="315"/>
      <c r="BJ682" s="315"/>
      <c r="BK682" s="315"/>
      <c r="BL682" s="315"/>
      <c r="BM682" s="315"/>
      <c r="BN682" s="315"/>
      <c r="BO682" s="315"/>
      <c r="BP682" s="315"/>
      <c r="BQ682" s="315"/>
      <c r="BR682" s="315"/>
      <c r="BS682" s="315"/>
      <c r="BT682" s="315"/>
      <c r="BU682" s="315"/>
      <c r="BV682" s="315"/>
      <c r="BW682" s="315"/>
      <c r="BX682" s="315"/>
      <c r="BY682" s="315"/>
      <c r="BZ682" s="315"/>
      <c r="CA682" s="315"/>
      <c r="CB682" s="315"/>
      <c r="CC682" s="315"/>
      <c r="CD682" s="7"/>
    </row>
    <row r="683" spans="1:82" x14ac:dyDescent="0.25">
      <c r="A683" s="14"/>
      <c r="B683" s="460"/>
      <c r="C683" s="461"/>
      <c r="D683" s="461"/>
      <c r="E683" s="462"/>
      <c r="F683" s="463"/>
      <c r="G683" s="14"/>
      <c r="H683" s="106" t="str">
        <f t="shared" si="199"/>
        <v/>
      </c>
      <c r="I683" s="14"/>
      <c r="J683" s="39" t="str">
        <f t="shared" si="200"/>
        <v/>
      </c>
      <c r="K683" s="14"/>
      <c r="M683" s="106" t="str">
        <f t="shared" si="201"/>
        <v/>
      </c>
      <c r="O683" s="127" t="str">
        <f t="shared" si="202"/>
        <v/>
      </c>
      <c r="AC683" s="305" t="str">
        <f t="shared" si="203"/>
        <v/>
      </c>
      <c r="AD683" s="307" t="str">
        <f t="shared" si="204"/>
        <v/>
      </c>
      <c r="AF683" s="314">
        <f t="shared" si="205"/>
        <v>0</v>
      </c>
      <c r="AG683" s="315">
        <f t="shared" si="214"/>
        <v>0</v>
      </c>
      <c r="AH683" s="315">
        <f t="shared" si="214"/>
        <v>0</v>
      </c>
      <c r="AI683" s="315">
        <f t="shared" si="214"/>
        <v>0</v>
      </c>
      <c r="AJ683" s="315">
        <f t="shared" si="214"/>
        <v>0</v>
      </c>
      <c r="AK683" s="315">
        <f t="shared" si="214"/>
        <v>0</v>
      </c>
      <c r="AL683" s="315">
        <f t="shared" si="214"/>
        <v>0</v>
      </c>
      <c r="AM683" s="315">
        <f t="shared" si="214"/>
        <v>0</v>
      </c>
      <c r="AN683" s="315">
        <f t="shared" si="214"/>
        <v>0</v>
      </c>
      <c r="AO683" s="315">
        <f t="shared" si="214"/>
        <v>0</v>
      </c>
      <c r="AP683" s="315">
        <f t="shared" si="214"/>
        <v>0</v>
      </c>
      <c r="AQ683" s="315">
        <f t="shared" si="214"/>
        <v>0</v>
      </c>
      <c r="AR683" s="315">
        <f t="shared" si="214"/>
        <v>0</v>
      </c>
      <c r="AS683" s="315">
        <f t="shared" si="214"/>
        <v>0</v>
      </c>
      <c r="AT683" s="315">
        <f t="shared" si="214"/>
        <v>0</v>
      </c>
      <c r="AU683" s="315">
        <f t="shared" si="214"/>
        <v>0</v>
      </c>
      <c r="AV683" s="315">
        <f t="shared" si="214"/>
        <v>0</v>
      </c>
      <c r="AW683" s="315">
        <f t="shared" si="213"/>
        <v>0</v>
      </c>
      <c r="AX683" s="315">
        <f t="shared" si="213"/>
        <v>0</v>
      </c>
      <c r="AY683" s="315">
        <f t="shared" si="213"/>
        <v>0</v>
      </c>
      <c r="AZ683" s="315">
        <f t="shared" si="213"/>
        <v>0</v>
      </c>
      <c r="BA683" s="315">
        <f t="shared" si="213"/>
        <v>0</v>
      </c>
      <c r="BB683" s="315">
        <f t="shared" si="213"/>
        <v>0</v>
      </c>
      <c r="BC683" s="316">
        <f t="shared" si="213"/>
        <v>0</v>
      </c>
      <c r="BE683" s="39" t="str">
        <f t="shared" si="207"/>
        <v/>
      </c>
      <c r="BF683" s="39" t="str">
        <f t="shared" si="208"/>
        <v/>
      </c>
      <c r="BG683" s="39" t="str">
        <f t="shared" si="209"/>
        <v/>
      </c>
      <c r="BH683" s="315"/>
      <c r="BI683" s="315"/>
      <c r="BJ683" s="315"/>
      <c r="BK683" s="315"/>
      <c r="BL683" s="315"/>
      <c r="BM683" s="315"/>
      <c r="BN683" s="315"/>
      <c r="BO683" s="315"/>
      <c r="BP683" s="315"/>
      <c r="BQ683" s="315"/>
      <c r="BR683" s="315"/>
      <c r="BS683" s="315"/>
      <c r="BT683" s="315"/>
      <c r="BU683" s="315"/>
      <c r="BV683" s="315"/>
      <c r="BW683" s="315"/>
      <c r="BX683" s="315"/>
      <c r="BY683" s="315"/>
      <c r="BZ683" s="315"/>
      <c r="CA683" s="315"/>
      <c r="CB683" s="315"/>
      <c r="CC683" s="315"/>
      <c r="CD683" s="7"/>
    </row>
    <row r="684" spans="1:82" x14ac:dyDescent="0.25">
      <c r="A684" s="14"/>
      <c r="B684" s="460"/>
      <c r="C684" s="461"/>
      <c r="D684" s="461"/>
      <c r="E684" s="462"/>
      <c r="F684" s="463"/>
      <c r="G684" s="14"/>
      <c r="H684" s="106" t="str">
        <f t="shared" si="199"/>
        <v/>
      </c>
      <c r="I684" s="14"/>
      <c r="J684" s="39" t="str">
        <f t="shared" si="200"/>
        <v/>
      </c>
      <c r="K684" s="14"/>
      <c r="M684" s="106" t="str">
        <f t="shared" si="201"/>
        <v/>
      </c>
      <c r="O684" s="127" t="str">
        <f t="shared" si="202"/>
        <v/>
      </c>
      <c r="AC684" s="305" t="str">
        <f t="shared" si="203"/>
        <v/>
      </c>
      <c r="AD684" s="307" t="str">
        <f t="shared" si="204"/>
        <v/>
      </c>
      <c r="AF684" s="314">
        <f t="shared" si="205"/>
        <v>0</v>
      </c>
      <c r="AG684" s="315">
        <f t="shared" si="214"/>
        <v>0</v>
      </c>
      <c r="AH684" s="315">
        <f t="shared" si="214"/>
        <v>0</v>
      </c>
      <c r="AI684" s="315">
        <f t="shared" si="214"/>
        <v>0</v>
      </c>
      <c r="AJ684" s="315">
        <f t="shared" si="214"/>
        <v>0</v>
      </c>
      <c r="AK684" s="315">
        <f t="shared" si="214"/>
        <v>0</v>
      </c>
      <c r="AL684" s="315">
        <f t="shared" si="214"/>
        <v>0</v>
      </c>
      <c r="AM684" s="315">
        <f t="shared" si="214"/>
        <v>0</v>
      </c>
      <c r="AN684" s="315">
        <f t="shared" si="214"/>
        <v>0</v>
      </c>
      <c r="AO684" s="315">
        <f t="shared" si="214"/>
        <v>0</v>
      </c>
      <c r="AP684" s="315">
        <f t="shared" si="214"/>
        <v>0</v>
      </c>
      <c r="AQ684" s="315">
        <f t="shared" si="214"/>
        <v>0</v>
      </c>
      <c r="AR684" s="315">
        <f t="shared" si="214"/>
        <v>0</v>
      </c>
      <c r="AS684" s="315">
        <f t="shared" si="214"/>
        <v>0</v>
      </c>
      <c r="AT684" s="315">
        <f t="shared" si="214"/>
        <v>0</v>
      </c>
      <c r="AU684" s="315">
        <f t="shared" si="214"/>
        <v>0</v>
      </c>
      <c r="AV684" s="315">
        <f t="shared" si="214"/>
        <v>0</v>
      </c>
      <c r="AW684" s="315">
        <f t="shared" si="213"/>
        <v>0</v>
      </c>
      <c r="AX684" s="315">
        <f t="shared" si="213"/>
        <v>0</v>
      </c>
      <c r="AY684" s="315">
        <f t="shared" si="213"/>
        <v>0</v>
      </c>
      <c r="AZ684" s="315">
        <f t="shared" si="213"/>
        <v>0</v>
      </c>
      <c r="BA684" s="315">
        <f t="shared" si="213"/>
        <v>0</v>
      </c>
      <c r="BB684" s="315">
        <f t="shared" si="213"/>
        <v>0</v>
      </c>
      <c r="BC684" s="316">
        <f t="shared" si="213"/>
        <v>0</v>
      </c>
      <c r="BE684" s="39" t="str">
        <f t="shared" si="207"/>
        <v/>
      </c>
      <c r="BF684" s="39" t="str">
        <f t="shared" si="208"/>
        <v/>
      </c>
      <c r="BG684" s="39" t="str">
        <f t="shared" si="209"/>
        <v/>
      </c>
      <c r="BH684" s="315"/>
      <c r="BI684" s="315"/>
      <c r="BJ684" s="315"/>
      <c r="BK684" s="315"/>
      <c r="BL684" s="315"/>
      <c r="BM684" s="315"/>
      <c r="BN684" s="315"/>
      <c r="BO684" s="315"/>
      <c r="BP684" s="315"/>
      <c r="BQ684" s="315"/>
      <c r="BR684" s="315"/>
      <c r="BS684" s="315"/>
      <c r="BT684" s="315"/>
      <c r="BU684" s="315"/>
      <c r="BV684" s="315"/>
      <c r="BW684" s="315"/>
      <c r="BX684" s="315"/>
      <c r="BY684" s="315"/>
      <c r="BZ684" s="315"/>
      <c r="CA684" s="315"/>
      <c r="CB684" s="315"/>
      <c r="CC684" s="315"/>
      <c r="CD684" s="7"/>
    </row>
    <row r="685" spans="1:82" x14ac:dyDescent="0.25">
      <c r="A685" s="14"/>
      <c r="B685" s="460"/>
      <c r="C685" s="461"/>
      <c r="D685" s="461"/>
      <c r="E685" s="462"/>
      <c r="F685" s="463"/>
      <c r="G685" s="14"/>
      <c r="H685" s="106" t="str">
        <f t="shared" si="199"/>
        <v/>
      </c>
      <c r="I685" s="14"/>
      <c r="J685" s="39" t="str">
        <f t="shared" si="200"/>
        <v/>
      </c>
      <c r="K685" s="14"/>
      <c r="M685" s="106" t="str">
        <f t="shared" si="201"/>
        <v/>
      </c>
      <c r="O685" s="127" t="str">
        <f t="shared" si="202"/>
        <v/>
      </c>
      <c r="AC685" s="305" t="str">
        <f t="shared" si="203"/>
        <v/>
      </c>
      <c r="AD685" s="307" t="str">
        <f t="shared" si="204"/>
        <v/>
      </c>
      <c r="AF685" s="314">
        <f t="shared" si="205"/>
        <v>0</v>
      </c>
      <c r="AG685" s="315">
        <f t="shared" si="214"/>
        <v>0</v>
      </c>
      <c r="AH685" s="315">
        <f t="shared" si="214"/>
        <v>0</v>
      </c>
      <c r="AI685" s="315">
        <f t="shared" si="214"/>
        <v>0</v>
      </c>
      <c r="AJ685" s="315">
        <f t="shared" si="214"/>
        <v>0</v>
      </c>
      <c r="AK685" s="315">
        <f t="shared" si="214"/>
        <v>0</v>
      </c>
      <c r="AL685" s="315">
        <f t="shared" si="214"/>
        <v>0</v>
      </c>
      <c r="AM685" s="315">
        <f t="shared" si="214"/>
        <v>0</v>
      </c>
      <c r="AN685" s="315">
        <f t="shared" si="214"/>
        <v>0</v>
      </c>
      <c r="AO685" s="315">
        <f t="shared" si="214"/>
        <v>0</v>
      </c>
      <c r="AP685" s="315">
        <f t="shared" si="214"/>
        <v>0</v>
      </c>
      <c r="AQ685" s="315">
        <f t="shared" si="214"/>
        <v>0</v>
      </c>
      <c r="AR685" s="315">
        <f t="shared" si="214"/>
        <v>0</v>
      </c>
      <c r="AS685" s="315">
        <f t="shared" si="214"/>
        <v>0</v>
      </c>
      <c r="AT685" s="315">
        <f t="shared" si="214"/>
        <v>0</v>
      </c>
      <c r="AU685" s="315">
        <f t="shared" si="214"/>
        <v>0</v>
      </c>
      <c r="AV685" s="315">
        <f t="shared" si="214"/>
        <v>0</v>
      </c>
      <c r="AW685" s="315">
        <f t="shared" si="213"/>
        <v>0</v>
      </c>
      <c r="AX685" s="315">
        <f t="shared" si="213"/>
        <v>0</v>
      </c>
      <c r="AY685" s="315">
        <f t="shared" si="213"/>
        <v>0</v>
      </c>
      <c r="AZ685" s="315">
        <f t="shared" si="213"/>
        <v>0</v>
      </c>
      <c r="BA685" s="315">
        <f t="shared" si="213"/>
        <v>0</v>
      </c>
      <c r="BB685" s="315">
        <f t="shared" si="213"/>
        <v>0</v>
      </c>
      <c r="BC685" s="316">
        <f t="shared" si="213"/>
        <v>0</v>
      </c>
      <c r="BE685" s="39" t="str">
        <f t="shared" si="207"/>
        <v/>
      </c>
      <c r="BF685" s="39" t="str">
        <f t="shared" si="208"/>
        <v/>
      </c>
      <c r="BG685" s="39" t="str">
        <f t="shared" si="209"/>
        <v/>
      </c>
      <c r="BH685" s="315"/>
      <c r="BI685" s="315"/>
      <c r="BJ685" s="315"/>
      <c r="BK685" s="315"/>
      <c r="BL685" s="315"/>
      <c r="BM685" s="315"/>
      <c r="BN685" s="315"/>
      <c r="BO685" s="315"/>
      <c r="BP685" s="315"/>
      <c r="BQ685" s="315"/>
      <c r="BR685" s="315"/>
      <c r="BS685" s="315"/>
      <c r="BT685" s="315"/>
      <c r="BU685" s="315"/>
      <c r="BV685" s="315"/>
      <c r="BW685" s="315"/>
      <c r="BX685" s="315"/>
      <c r="BY685" s="315"/>
      <c r="BZ685" s="315"/>
      <c r="CA685" s="315"/>
      <c r="CB685" s="315"/>
      <c r="CC685" s="315"/>
      <c r="CD685" s="7"/>
    </row>
    <row r="686" spans="1:82" x14ac:dyDescent="0.25">
      <c r="A686" s="14"/>
      <c r="B686" s="460"/>
      <c r="C686" s="461"/>
      <c r="D686" s="461"/>
      <c r="E686" s="462"/>
      <c r="F686" s="463"/>
      <c r="G686" s="14"/>
      <c r="H686" s="106" t="str">
        <f t="shared" si="199"/>
        <v/>
      </c>
      <c r="I686" s="14"/>
      <c r="J686" s="39" t="str">
        <f t="shared" si="200"/>
        <v/>
      </c>
      <c r="K686" s="14"/>
      <c r="M686" s="106" t="str">
        <f t="shared" si="201"/>
        <v/>
      </c>
      <c r="O686" s="127" t="str">
        <f t="shared" si="202"/>
        <v/>
      </c>
      <c r="AC686" s="305" t="str">
        <f t="shared" si="203"/>
        <v/>
      </c>
      <c r="AD686" s="307" t="str">
        <f t="shared" si="204"/>
        <v/>
      </c>
      <c r="AF686" s="314">
        <f t="shared" si="205"/>
        <v>0</v>
      </c>
      <c r="AG686" s="315">
        <f t="shared" si="214"/>
        <v>0</v>
      </c>
      <c r="AH686" s="315">
        <f t="shared" si="214"/>
        <v>0</v>
      </c>
      <c r="AI686" s="315">
        <f t="shared" si="214"/>
        <v>0</v>
      </c>
      <c r="AJ686" s="315">
        <f t="shared" si="214"/>
        <v>0</v>
      </c>
      <c r="AK686" s="315">
        <f t="shared" si="214"/>
        <v>0</v>
      </c>
      <c r="AL686" s="315">
        <f t="shared" si="214"/>
        <v>0</v>
      </c>
      <c r="AM686" s="315">
        <f t="shared" si="214"/>
        <v>0</v>
      </c>
      <c r="AN686" s="315">
        <f t="shared" si="214"/>
        <v>0</v>
      </c>
      <c r="AO686" s="315">
        <f t="shared" si="214"/>
        <v>0</v>
      </c>
      <c r="AP686" s="315">
        <f t="shared" si="214"/>
        <v>0</v>
      </c>
      <c r="AQ686" s="315">
        <f t="shared" si="214"/>
        <v>0</v>
      </c>
      <c r="AR686" s="315">
        <f t="shared" si="214"/>
        <v>0</v>
      </c>
      <c r="AS686" s="315">
        <f t="shared" si="214"/>
        <v>0</v>
      </c>
      <c r="AT686" s="315">
        <f t="shared" si="214"/>
        <v>0</v>
      </c>
      <c r="AU686" s="315">
        <f t="shared" si="214"/>
        <v>0</v>
      </c>
      <c r="AV686" s="315">
        <f t="shared" si="214"/>
        <v>0</v>
      </c>
      <c r="AW686" s="315">
        <f t="shared" si="213"/>
        <v>0</v>
      </c>
      <c r="AX686" s="315">
        <f t="shared" si="213"/>
        <v>0</v>
      </c>
      <c r="AY686" s="315">
        <f t="shared" si="213"/>
        <v>0</v>
      </c>
      <c r="AZ686" s="315">
        <f t="shared" si="213"/>
        <v>0</v>
      </c>
      <c r="BA686" s="315">
        <f t="shared" si="213"/>
        <v>0</v>
      </c>
      <c r="BB686" s="315">
        <f t="shared" si="213"/>
        <v>0</v>
      </c>
      <c r="BC686" s="316">
        <f t="shared" si="213"/>
        <v>0</v>
      </c>
      <c r="BE686" s="39" t="str">
        <f t="shared" si="207"/>
        <v/>
      </c>
      <c r="BF686" s="39" t="str">
        <f t="shared" si="208"/>
        <v/>
      </c>
      <c r="BG686" s="39" t="str">
        <f t="shared" si="209"/>
        <v/>
      </c>
      <c r="BH686" s="315"/>
      <c r="BI686" s="315"/>
      <c r="BJ686" s="315"/>
      <c r="BK686" s="315"/>
      <c r="BL686" s="315"/>
      <c r="BM686" s="315"/>
      <c r="BN686" s="315"/>
      <c r="BO686" s="315"/>
      <c r="BP686" s="315"/>
      <c r="BQ686" s="315"/>
      <c r="BR686" s="315"/>
      <c r="BS686" s="315"/>
      <c r="BT686" s="315"/>
      <c r="BU686" s="315"/>
      <c r="BV686" s="315"/>
      <c r="BW686" s="315"/>
      <c r="BX686" s="315"/>
      <c r="BY686" s="315"/>
      <c r="BZ686" s="315"/>
      <c r="CA686" s="315"/>
      <c r="CB686" s="315"/>
      <c r="CC686" s="315"/>
      <c r="CD686" s="7"/>
    </row>
    <row r="687" spans="1:82" x14ac:dyDescent="0.25">
      <c r="A687" s="14"/>
      <c r="B687" s="460"/>
      <c r="C687" s="461"/>
      <c r="D687" s="461"/>
      <c r="E687" s="462"/>
      <c r="F687" s="463"/>
      <c r="G687" s="14"/>
      <c r="H687" s="106" t="str">
        <f t="shared" si="199"/>
        <v/>
      </c>
      <c r="I687" s="14"/>
      <c r="J687" s="39" t="str">
        <f t="shared" si="200"/>
        <v/>
      </c>
      <c r="K687" s="14"/>
      <c r="M687" s="106" t="str">
        <f t="shared" si="201"/>
        <v/>
      </c>
      <c r="O687" s="127" t="str">
        <f t="shared" si="202"/>
        <v/>
      </c>
      <c r="AC687" s="305" t="str">
        <f t="shared" si="203"/>
        <v/>
      </c>
      <c r="AD687" s="307" t="str">
        <f t="shared" si="204"/>
        <v/>
      </c>
      <c r="AF687" s="314">
        <f t="shared" si="205"/>
        <v>0</v>
      </c>
      <c r="AG687" s="315">
        <f t="shared" si="214"/>
        <v>0</v>
      </c>
      <c r="AH687" s="315">
        <f t="shared" si="214"/>
        <v>0</v>
      </c>
      <c r="AI687" s="315">
        <f t="shared" si="214"/>
        <v>0</v>
      </c>
      <c r="AJ687" s="315">
        <f t="shared" si="214"/>
        <v>0</v>
      </c>
      <c r="AK687" s="315">
        <f t="shared" si="214"/>
        <v>0</v>
      </c>
      <c r="AL687" s="315">
        <f t="shared" si="214"/>
        <v>0</v>
      </c>
      <c r="AM687" s="315">
        <f t="shared" si="214"/>
        <v>0</v>
      </c>
      <c r="AN687" s="315">
        <f t="shared" si="214"/>
        <v>0</v>
      </c>
      <c r="AO687" s="315">
        <f t="shared" si="214"/>
        <v>0</v>
      </c>
      <c r="AP687" s="315">
        <f t="shared" si="214"/>
        <v>0</v>
      </c>
      <c r="AQ687" s="315">
        <f t="shared" si="214"/>
        <v>0</v>
      </c>
      <c r="AR687" s="315">
        <f t="shared" si="214"/>
        <v>0</v>
      </c>
      <c r="AS687" s="315">
        <f t="shared" si="214"/>
        <v>0</v>
      </c>
      <c r="AT687" s="315">
        <f t="shared" si="214"/>
        <v>0</v>
      </c>
      <c r="AU687" s="315">
        <f t="shared" si="214"/>
        <v>0</v>
      </c>
      <c r="AV687" s="315">
        <f t="shared" si="214"/>
        <v>0</v>
      </c>
      <c r="AW687" s="315">
        <f t="shared" si="213"/>
        <v>0</v>
      </c>
      <c r="AX687" s="315">
        <f t="shared" si="213"/>
        <v>0</v>
      </c>
      <c r="AY687" s="315">
        <f t="shared" si="213"/>
        <v>0</v>
      </c>
      <c r="AZ687" s="315">
        <f t="shared" si="213"/>
        <v>0</v>
      </c>
      <c r="BA687" s="315">
        <f t="shared" si="213"/>
        <v>0</v>
      </c>
      <c r="BB687" s="315">
        <f t="shared" si="213"/>
        <v>0</v>
      </c>
      <c r="BC687" s="316">
        <f t="shared" si="213"/>
        <v>0</v>
      </c>
      <c r="BE687" s="39" t="str">
        <f t="shared" si="207"/>
        <v/>
      </c>
      <c r="BF687" s="39" t="str">
        <f t="shared" si="208"/>
        <v/>
      </c>
      <c r="BG687" s="39" t="str">
        <f t="shared" si="209"/>
        <v/>
      </c>
      <c r="BH687" s="315"/>
      <c r="BI687" s="315"/>
      <c r="BJ687" s="315"/>
      <c r="BK687" s="315"/>
      <c r="BL687" s="315"/>
      <c r="BM687" s="315"/>
      <c r="BN687" s="315"/>
      <c r="BO687" s="315"/>
      <c r="BP687" s="315"/>
      <c r="BQ687" s="315"/>
      <c r="BR687" s="315"/>
      <c r="BS687" s="315"/>
      <c r="BT687" s="315"/>
      <c r="BU687" s="315"/>
      <c r="BV687" s="315"/>
      <c r="BW687" s="315"/>
      <c r="BX687" s="315"/>
      <c r="BY687" s="315"/>
      <c r="BZ687" s="315"/>
      <c r="CA687" s="315"/>
      <c r="CB687" s="315"/>
      <c r="CC687" s="315"/>
      <c r="CD687" s="7"/>
    </row>
    <row r="688" spans="1:82" x14ac:dyDescent="0.25">
      <c r="A688" s="14"/>
      <c r="B688" s="460"/>
      <c r="C688" s="461"/>
      <c r="D688" s="461"/>
      <c r="E688" s="462"/>
      <c r="F688" s="463"/>
      <c r="G688" s="14"/>
      <c r="H688" s="106" t="str">
        <f t="shared" si="199"/>
        <v/>
      </c>
      <c r="I688" s="14"/>
      <c r="J688" s="39" t="str">
        <f t="shared" si="200"/>
        <v/>
      </c>
      <c r="K688" s="14"/>
      <c r="M688" s="106" t="str">
        <f t="shared" si="201"/>
        <v/>
      </c>
      <c r="O688" s="127" t="str">
        <f t="shared" si="202"/>
        <v/>
      </c>
      <c r="AC688" s="305" t="str">
        <f t="shared" si="203"/>
        <v/>
      </c>
      <c r="AD688" s="307" t="str">
        <f t="shared" si="204"/>
        <v/>
      </c>
      <c r="AF688" s="314">
        <f t="shared" si="205"/>
        <v>0</v>
      </c>
      <c r="AG688" s="315">
        <f t="shared" si="214"/>
        <v>0</v>
      </c>
      <c r="AH688" s="315">
        <f t="shared" si="214"/>
        <v>0</v>
      </c>
      <c r="AI688" s="315">
        <f t="shared" si="214"/>
        <v>0</v>
      </c>
      <c r="AJ688" s="315">
        <f t="shared" si="214"/>
        <v>0</v>
      </c>
      <c r="AK688" s="315">
        <f t="shared" si="214"/>
        <v>0</v>
      </c>
      <c r="AL688" s="315">
        <f t="shared" si="214"/>
        <v>0</v>
      </c>
      <c r="AM688" s="315">
        <f t="shared" si="214"/>
        <v>0</v>
      </c>
      <c r="AN688" s="315">
        <f t="shared" si="214"/>
        <v>0</v>
      </c>
      <c r="AO688" s="315">
        <f t="shared" si="214"/>
        <v>0</v>
      </c>
      <c r="AP688" s="315">
        <f t="shared" si="214"/>
        <v>0</v>
      </c>
      <c r="AQ688" s="315">
        <f t="shared" si="214"/>
        <v>0</v>
      </c>
      <c r="AR688" s="315">
        <f t="shared" si="214"/>
        <v>0</v>
      </c>
      <c r="AS688" s="315">
        <f t="shared" si="214"/>
        <v>0</v>
      </c>
      <c r="AT688" s="315">
        <f t="shared" si="214"/>
        <v>0</v>
      </c>
      <c r="AU688" s="315">
        <f t="shared" si="214"/>
        <v>0</v>
      </c>
      <c r="AV688" s="315">
        <f t="shared" si="214"/>
        <v>0</v>
      </c>
      <c r="AW688" s="315">
        <f t="shared" si="213"/>
        <v>0</v>
      </c>
      <c r="AX688" s="315">
        <f t="shared" si="213"/>
        <v>0</v>
      </c>
      <c r="AY688" s="315">
        <f t="shared" si="213"/>
        <v>0</v>
      </c>
      <c r="AZ688" s="315">
        <f t="shared" si="213"/>
        <v>0</v>
      </c>
      <c r="BA688" s="315">
        <f t="shared" si="213"/>
        <v>0</v>
      </c>
      <c r="BB688" s="315">
        <f t="shared" si="213"/>
        <v>0</v>
      </c>
      <c r="BC688" s="316">
        <f t="shared" si="213"/>
        <v>0</v>
      </c>
      <c r="BE688" s="39" t="str">
        <f t="shared" si="207"/>
        <v/>
      </c>
      <c r="BF688" s="39" t="str">
        <f t="shared" si="208"/>
        <v/>
      </c>
      <c r="BG688" s="39" t="str">
        <f t="shared" si="209"/>
        <v/>
      </c>
      <c r="BH688" s="315"/>
      <c r="BI688" s="315"/>
      <c r="BJ688" s="315"/>
      <c r="BK688" s="315"/>
      <c r="BL688" s="315"/>
      <c r="BM688" s="315"/>
      <c r="BN688" s="315"/>
      <c r="BO688" s="315"/>
      <c r="BP688" s="315"/>
      <c r="BQ688" s="315"/>
      <c r="BR688" s="315"/>
      <c r="BS688" s="315"/>
      <c r="BT688" s="315"/>
      <c r="BU688" s="315"/>
      <c r="BV688" s="315"/>
      <c r="BW688" s="315"/>
      <c r="BX688" s="315"/>
      <c r="BY688" s="315"/>
      <c r="BZ688" s="315"/>
      <c r="CA688" s="315"/>
      <c r="CB688" s="315"/>
      <c r="CC688" s="315"/>
      <c r="CD688" s="7"/>
    </row>
    <row r="689" spans="1:82" x14ac:dyDescent="0.25">
      <c r="A689" s="14"/>
      <c r="B689" s="460"/>
      <c r="C689" s="461"/>
      <c r="D689" s="461"/>
      <c r="E689" s="462"/>
      <c r="F689" s="463"/>
      <c r="G689" s="14"/>
      <c r="H689" s="106" t="str">
        <f t="shared" si="199"/>
        <v/>
      </c>
      <c r="I689" s="14"/>
      <c r="J689" s="39" t="str">
        <f t="shared" si="200"/>
        <v/>
      </c>
      <c r="K689" s="14"/>
      <c r="M689" s="106" t="str">
        <f t="shared" si="201"/>
        <v/>
      </c>
      <c r="O689" s="127" t="str">
        <f t="shared" si="202"/>
        <v/>
      </c>
      <c r="AC689" s="305" t="str">
        <f t="shared" si="203"/>
        <v/>
      </c>
      <c r="AD689" s="307" t="str">
        <f t="shared" si="204"/>
        <v/>
      </c>
      <c r="AF689" s="314">
        <f t="shared" si="205"/>
        <v>0</v>
      </c>
      <c r="AG689" s="315">
        <f t="shared" si="214"/>
        <v>0</v>
      </c>
      <c r="AH689" s="315">
        <f t="shared" si="214"/>
        <v>0</v>
      </c>
      <c r="AI689" s="315">
        <f t="shared" si="214"/>
        <v>0</v>
      </c>
      <c r="AJ689" s="315">
        <f t="shared" si="214"/>
        <v>0</v>
      </c>
      <c r="AK689" s="315">
        <f t="shared" si="214"/>
        <v>0</v>
      </c>
      <c r="AL689" s="315">
        <f t="shared" si="214"/>
        <v>0</v>
      </c>
      <c r="AM689" s="315">
        <f t="shared" si="214"/>
        <v>0</v>
      </c>
      <c r="AN689" s="315">
        <f t="shared" si="214"/>
        <v>0</v>
      </c>
      <c r="AO689" s="315">
        <f t="shared" si="214"/>
        <v>0</v>
      </c>
      <c r="AP689" s="315">
        <f t="shared" si="214"/>
        <v>0</v>
      </c>
      <c r="AQ689" s="315">
        <f t="shared" si="214"/>
        <v>0</v>
      </c>
      <c r="AR689" s="315">
        <f t="shared" si="214"/>
        <v>0</v>
      </c>
      <c r="AS689" s="315">
        <f t="shared" si="214"/>
        <v>0</v>
      </c>
      <c r="AT689" s="315">
        <f t="shared" si="214"/>
        <v>0</v>
      </c>
      <c r="AU689" s="315">
        <f t="shared" si="214"/>
        <v>0</v>
      </c>
      <c r="AV689" s="315">
        <f t="shared" si="214"/>
        <v>0</v>
      </c>
      <c r="AW689" s="315">
        <f t="shared" si="213"/>
        <v>0</v>
      </c>
      <c r="AX689" s="315">
        <f t="shared" si="213"/>
        <v>0</v>
      </c>
      <c r="AY689" s="315">
        <f t="shared" si="213"/>
        <v>0</v>
      </c>
      <c r="AZ689" s="315">
        <f t="shared" si="213"/>
        <v>0</v>
      </c>
      <c r="BA689" s="315">
        <f t="shared" si="213"/>
        <v>0</v>
      </c>
      <c r="BB689" s="315">
        <f t="shared" si="213"/>
        <v>0</v>
      </c>
      <c r="BC689" s="316">
        <f t="shared" si="213"/>
        <v>0</v>
      </c>
      <c r="BE689" s="39" t="str">
        <f t="shared" si="207"/>
        <v/>
      </c>
      <c r="BF689" s="39" t="str">
        <f t="shared" si="208"/>
        <v/>
      </c>
      <c r="BG689" s="39" t="str">
        <f t="shared" si="209"/>
        <v/>
      </c>
      <c r="BH689" s="315"/>
      <c r="BI689" s="315"/>
      <c r="BJ689" s="315"/>
      <c r="BK689" s="315"/>
      <c r="BL689" s="315"/>
      <c r="BM689" s="315"/>
      <c r="BN689" s="315"/>
      <c r="BO689" s="315"/>
      <c r="BP689" s="315"/>
      <c r="BQ689" s="315"/>
      <c r="BR689" s="315"/>
      <c r="BS689" s="315"/>
      <c r="BT689" s="315"/>
      <c r="BU689" s="315"/>
      <c r="BV689" s="315"/>
      <c r="BW689" s="315"/>
      <c r="BX689" s="315"/>
      <c r="BY689" s="315"/>
      <c r="BZ689" s="315"/>
      <c r="CA689" s="315"/>
      <c r="CB689" s="315"/>
      <c r="CC689" s="315"/>
      <c r="CD689" s="7"/>
    </row>
    <row r="690" spans="1:82" x14ac:dyDescent="0.25">
      <c r="A690" s="14"/>
      <c r="B690" s="460"/>
      <c r="C690" s="461"/>
      <c r="D690" s="461"/>
      <c r="E690" s="462"/>
      <c r="F690" s="463"/>
      <c r="G690" s="14"/>
      <c r="H690" s="106" t="str">
        <f t="shared" si="199"/>
        <v/>
      </c>
      <c r="I690" s="14"/>
      <c r="J690" s="39" t="str">
        <f t="shared" si="200"/>
        <v/>
      </c>
      <c r="K690" s="14"/>
      <c r="M690" s="106" t="str">
        <f t="shared" si="201"/>
        <v/>
      </c>
      <c r="O690" s="127" t="str">
        <f t="shared" si="202"/>
        <v/>
      </c>
      <c r="AC690" s="305" t="str">
        <f t="shared" si="203"/>
        <v/>
      </c>
      <c r="AD690" s="307" t="str">
        <f t="shared" si="204"/>
        <v/>
      </c>
      <c r="AF690" s="314">
        <f t="shared" si="205"/>
        <v>0</v>
      </c>
      <c r="AG690" s="315">
        <f t="shared" si="214"/>
        <v>0</v>
      </c>
      <c r="AH690" s="315">
        <f t="shared" si="214"/>
        <v>0</v>
      </c>
      <c r="AI690" s="315">
        <f t="shared" si="214"/>
        <v>0</v>
      </c>
      <c r="AJ690" s="315">
        <f t="shared" si="214"/>
        <v>0</v>
      </c>
      <c r="AK690" s="315">
        <f t="shared" si="214"/>
        <v>0</v>
      </c>
      <c r="AL690" s="315">
        <f t="shared" si="214"/>
        <v>0</v>
      </c>
      <c r="AM690" s="315">
        <f t="shared" si="214"/>
        <v>0</v>
      </c>
      <c r="AN690" s="315">
        <f t="shared" si="214"/>
        <v>0</v>
      </c>
      <c r="AO690" s="315">
        <f t="shared" si="214"/>
        <v>0</v>
      </c>
      <c r="AP690" s="315">
        <f t="shared" si="214"/>
        <v>0</v>
      </c>
      <c r="AQ690" s="315">
        <f t="shared" si="214"/>
        <v>0</v>
      </c>
      <c r="AR690" s="315">
        <f t="shared" si="214"/>
        <v>0</v>
      </c>
      <c r="AS690" s="315">
        <f t="shared" si="214"/>
        <v>0</v>
      </c>
      <c r="AT690" s="315">
        <f t="shared" si="214"/>
        <v>0</v>
      </c>
      <c r="AU690" s="315">
        <f t="shared" si="214"/>
        <v>0</v>
      </c>
      <c r="AV690" s="315">
        <f t="shared" si="214"/>
        <v>0</v>
      </c>
      <c r="AW690" s="315">
        <f t="shared" si="213"/>
        <v>0</v>
      </c>
      <c r="AX690" s="315">
        <f t="shared" si="213"/>
        <v>0</v>
      </c>
      <c r="AY690" s="315">
        <f t="shared" si="213"/>
        <v>0</v>
      </c>
      <c r="AZ690" s="315">
        <f t="shared" si="213"/>
        <v>0</v>
      </c>
      <c r="BA690" s="315">
        <f t="shared" si="213"/>
        <v>0</v>
      </c>
      <c r="BB690" s="315">
        <f t="shared" si="213"/>
        <v>0</v>
      </c>
      <c r="BC690" s="316">
        <f t="shared" si="213"/>
        <v>0</v>
      </c>
      <c r="BE690" s="39" t="str">
        <f t="shared" si="207"/>
        <v/>
      </c>
      <c r="BF690" s="39" t="str">
        <f t="shared" si="208"/>
        <v/>
      </c>
      <c r="BG690" s="39" t="str">
        <f t="shared" si="209"/>
        <v/>
      </c>
      <c r="BH690" s="315"/>
      <c r="BI690" s="315"/>
      <c r="BJ690" s="315"/>
      <c r="BK690" s="315"/>
      <c r="BL690" s="315"/>
      <c r="BM690" s="315"/>
      <c r="BN690" s="315"/>
      <c r="BO690" s="315"/>
      <c r="BP690" s="315"/>
      <c r="BQ690" s="315"/>
      <c r="BR690" s="315"/>
      <c r="BS690" s="315"/>
      <c r="BT690" s="315"/>
      <c r="BU690" s="315"/>
      <c r="BV690" s="315"/>
      <c r="BW690" s="315"/>
      <c r="BX690" s="315"/>
      <c r="BY690" s="315"/>
      <c r="BZ690" s="315"/>
      <c r="CA690" s="315"/>
      <c r="CB690" s="315"/>
      <c r="CC690" s="315"/>
      <c r="CD690" s="7"/>
    </row>
    <row r="691" spans="1:82" x14ac:dyDescent="0.25">
      <c r="A691" s="14"/>
      <c r="B691" s="460"/>
      <c r="C691" s="461"/>
      <c r="D691" s="461"/>
      <c r="E691" s="462"/>
      <c r="F691" s="463"/>
      <c r="G691" s="14"/>
      <c r="H691" s="106" t="str">
        <f t="shared" si="199"/>
        <v/>
      </c>
      <c r="I691" s="14"/>
      <c r="J691" s="39" t="str">
        <f t="shared" si="200"/>
        <v/>
      </c>
      <c r="K691" s="14"/>
      <c r="M691" s="106" t="str">
        <f t="shared" si="201"/>
        <v/>
      </c>
      <c r="O691" s="127" t="str">
        <f t="shared" si="202"/>
        <v/>
      </c>
      <c r="AC691" s="305" t="str">
        <f t="shared" si="203"/>
        <v/>
      </c>
      <c r="AD691" s="307" t="str">
        <f t="shared" si="204"/>
        <v/>
      </c>
      <c r="AF691" s="314">
        <f t="shared" si="205"/>
        <v>0</v>
      </c>
      <c r="AG691" s="315">
        <f t="shared" si="214"/>
        <v>0</v>
      </c>
      <c r="AH691" s="315">
        <f t="shared" si="214"/>
        <v>0</v>
      </c>
      <c r="AI691" s="315">
        <f t="shared" si="214"/>
        <v>0</v>
      </c>
      <c r="AJ691" s="315">
        <f t="shared" si="214"/>
        <v>0</v>
      </c>
      <c r="AK691" s="315">
        <f t="shared" si="214"/>
        <v>0</v>
      </c>
      <c r="AL691" s="315">
        <f t="shared" si="214"/>
        <v>0</v>
      </c>
      <c r="AM691" s="315">
        <f t="shared" si="214"/>
        <v>0</v>
      </c>
      <c r="AN691" s="315">
        <f t="shared" si="214"/>
        <v>0</v>
      </c>
      <c r="AO691" s="315">
        <f t="shared" si="214"/>
        <v>0</v>
      </c>
      <c r="AP691" s="315">
        <f t="shared" si="214"/>
        <v>0</v>
      </c>
      <c r="AQ691" s="315">
        <f t="shared" si="214"/>
        <v>0</v>
      </c>
      <c r="AR691" s="315">
        <f t="shared" si="214"/>
        <v>0</v>
      </c>
      <c r="AS691" s="315">
        <f t="shared" si="214"/>
        <v>0</v>
      </c>
      <c r="AT691" s="315">
        <f t="shared" si="214"/>
        <v>0</v>
      </c>
      <c r="AU691" s="315">
        <f t="shared" si="214"/>
        <v>0</v>
      </c>
      <c r="AV691" s="315">
        <f t="shared" si="214"/>
        <v>0</v>
      </c>
      <c r="AW691" s="315">
        <f t="shared" si="213"/>
        <v>0</v>
      </c>
      <c r="AX691" s="315">
        <f t="shared" si="213"/>
        <v>0</v>
      </c>
      <c r="AY691" s="315">
        <f t="shared" si="213"/>
        <v>0</v>
      </c>
      <c r="AZ691" s="315">
        <f t="shared" si="213"/>
        <v>0</v>
      </c>
      <c r="BA691" s="315">
        <f t="shared" si="213"/>
        <v>0</v>
      </c>
      <c r="BB691" s="315">
        <f t="shared" si="213"/>
        <v>0</v>
      </c>
      <c r="BC691" s="316">
        <f t="shared" si="213"/>
        <v>0</v>
      </c>
      <c r="BE691" s="39" t="str">
        <f t="shared" si="207"/>
        <v/>
      </c>
      <c r="BF691" s="39" t="str">
        <f t="shared" si="208"/>
        <v/>
      </c>
      <c r="BG691" s="39" t="str">
        <f t="shared" si="209"/>
        <v/>
      </c>
      <c r="BH691" s="315"/>
      <c r="BI691" s="315"/>
      <c r="BJ691" s="315"/>
      <c r="BK691" s="315"/>
      <c r="BL691" s="315"/>
      <c r="BM691" s="315"/>
      <c r="BN691" s="315"/>
      <c r="BO691" s="315"/>
      <c r="BP691" s="315"/>
      <c r="BQ691" s="315"/>
      <c r="BR691" s="315"/>
      <c r="BS691" s="315"/>
      <c r="BT691" s="315"/>
      <c r="BU691" s="315"/>
      <c r="BV691" s="315"/>
      <c r="BW691" s="315"/>
      <c r="BX691" s="315"/>
      <c r="BY691" s="315"/>
      <c r="BZ691" s="315"/>
      <c r="CA691" s="315"/>
      <c r="CB691" s="315"/>
      <c r="CC691" s="315"/>
      <c r="CD691" s="7"/>
    </row>
    <row r="692" spans="1:82" x14ac:dyDescent="0.25">
      <c r="A692" s="14"/>
      <c r="B692" s="460"/>
      <c r="C692" s="461"/>
      <c r="D692" s="461"/>
      <c r="E692" s="462"/>
      <c r="F692" s="463"/>
      <c r="G692" s="14"/>
      <c r="H692" s="106" t="str">
        <f t="shared" si="199"/>
        <v/>
      </c>
      <c r="I692" s="14"/>
      <c r="J692" s="39" t="str">
        <f t="shared" si="200"/>
        <v/>
      </c>
      <c r="K692" s="14"/>
      <c r="M692" s="106" t="str">
        <f t="shared" si="201"/>
        <v/>
      </c>
      <c r="O692" s="127" t="str">
        <f t="shared" si="202"/>
        <v/>
      </c>
      <c r="AC692" s="305" t="str">
        <f t="shared" si="203"/>
        <v/>
      </c>
      <c r="AD692" s="307" t="str">
        <f t="shared" si="204"/>
        <v/>
      </c>
      <c r="AF692" s="314">
        <f t="shared" si="205"/>
        <v>0</v>
      </c>
      <c r="AG692" s="315">
        <f t="shared" si="214"/>
        <v>0</v>
      </c>
      <c r="AH692" s="315">
        <f t="shared" si="214"/>
        <v>0</v>
      </c>
      <c r="AI692" s="315">
        <f t="shared" si="214"/>
        <v>0</v>
      </c>
      <c r="AJ692" s="315">
        <f t="shared" si="214"/>
        <v>0</v>
      </c>
      <c r="AK692" s="315">
        <f t="shared" si="214"/>
        <v>0</v>
      </c>
      <c r="AL692" s="315">
        <f t="shared" si="214"/>
        <v>0</v>
      </c>
      <c r="AM692" s="315">
        <f t="shared" si="214"/>
        <v>0</v>
      </c>
      <c r="AN692" s="315">
        <f t="shared" si="214"/>
        <v>0</v>
      </c>
      <c r="AO692" s="315">
        <f t="shared" si="214"/>
        <v>0</v>
      </c>
      <c r="AP692" s="315">
        <f t="shared" si="214"/>
        <v>0</v>
      </c>
      <c r="AQ692" s="315">
        <f t="shared" si="214"/>
        <v>0</v>
      </c>
      <c r="AR692" s="315">
        <f t="shared" si="214"/>
        <v>0</v>
      </c>
      <c r="AS692" s="315">
        <f t="shared" si="214"/>
        <v>0</v>
      </c>
      <c r="AT692" s="315">
        <f t="shared" si="214"/>
        <v>0</v>
      </c>
      <c r="AU692" s="315">
        <f t="shared" si="214"/>
        <v>0</v>
      </c>
      <c r="AV692" s="315">
        <f t="shared" si="214"/>
        <v>0</v>
      </c>
      <c r="AW692" s="315">
        <f t="shared" si="213"/>
        <v>0</v>
      </c>
      <c r="AX692" s="315">
        <f t="shared" si="213"/>
        <v>0</v>
      </c>
      <c r="AY692" s="315">
        <f t="shared" si="213"/>
        <v>0</v>
      </c>
      <c r="AZ692" s="315">
        <f t="shared" si="213"/>
        <v>0</v>
      </c>
      <c r="BA692" s="315">
        <f t="shared" si="213"/>
        <v>0</v>
      </c>
      <c r="BB692" s="315">
        <f t="shared" si="213"/>
        <v>0</v>
      </c>
      <c r="BC692" s="316">
        <f t="shared" si="213"/>
        <v>0</v>
      </c>
      <c r="BE692" s="39" t="str">
        <f t="shared" si="207"/>
        <v/>
      </c>
      <c r="BF692" s="39" t="str">
        <f t="shared" si="208"/>
        <v/>
      </c>
      <c r="BG692" s="39" t="str">
        <f t="shared" si="209"/>
        <v/>
      </c>
      <c r="BH692" s="315"/>
      <c r="BI692" s="315"/>
      <c r="BJ692" s="315"/>
      <c r="BK692" s="315"/>
      <c r="BL692" s="315"/>
      <c r="BM692" s="315"/>
      <c r="BN692" s="315"/>
      <c r="BO692" s="315"/>
      <c r="BP692" s="315"/>
      <c r="BQ692" s="315"/>
      <c r="BR692" s="315"/>
      <c r="BS692" s="315"/>
      <c r="BT692" s="315"/>
      <c r="BU692" s="315"/>
      <c r="BV692" s="315"/>
      <c r="BW692" s="315"/>
      <c r="BX692" s="315"/>
      <c r="BY692" s="315"/>
      <c r="BZ692" s="315"/>
      <c r="CA692" s="315"/>
      <c r="CB692" s="315"/>
      <c r="CC692" s="315"/>
      <c r="CD692" s="7"/>
    </row>
    <row r="693" spans="1:82" x14ac:dyDescent="0.25">
      <c r="A693" s="14"/>
      <c r="B693" s="460"/>
      <c r="C693" s="461"/>
      <c r="D693" s="461"/>
      <c r="E693" s="462"/>
      <c r="F693" s="463"/>
      <c r="G693" s="14"/>
      <c r="H693" s="106" t="str">
        <f t="shared" si="199"/>
        <v/>
      </c>
      <c r="I693" s="14"/>
      <c r="J693" s="39" t="str">
        <f t="shared" si="200"/>
        <v/>
      </c>
      <c r="K693" s="14"/>
      <c r="M693" s="106" t="str">
        <f t="shared" si="201"/>
        <v/>
      </c>
      <c r="O693" s="127" t="str">
        <f t="shared" si="202"/>
        <v/>
      </c>
      <c r="AC693" s="305" t="str">
        <f t="shared" si="203"/>
        <v/>
      </c>
      <c r="AD693" s="307" t="str">
        <f t="shared" si="204"/>
        <v/>
      </c>
      <c r="AF693" s="314">
        <f t="shared" si="205"/>
        <v>0</v>
      </c>
      <c r="AG693" s="315">
        <f t="shared" si="214"/>
        <v>0</v>
      </c>
      <c r="AH693" s="315">
        <f t="shared" si="214"/>
        <v>0</v>
      </c>
      <c r="AI693" s="315">
        <f t="shared" si="214"/>
        <v>0</v>
      </c>
      <c r="AJ693" s="315">
        <f t="shared" si="214"/>
        <v>0</v>
      </c>
      <c r="AK693" s="315">
        <f t="shared" si="214"/>
        <v>0</v>
      </c>
      <c r="AL693" s="315">
        <f t="shared" si="214"/>
        <v>0</v>
      </c>
      <c r="AM693" s="315">
        <f t="shared" si="214"/>
        <v>0</v>
      </c>
      <c r="AN693" s="315">
        <f t="shared" si="214"/>
        <v>0</v>
      </c>
      <c r="AO693" s="315">
        <f t="shared" si="214"/>
        <v>0</v>
      </c>
      <c r="AP693" s="315">
        <f t="shared" si="214"/>
        <v>0</v>
      </c>
      <c r="AQ693" s="315">
        <f t="shared" si="214"/>
        <v>0</v>
      </c>
      <c r="AR693" s="315">
        <f t="shared" si="214"/>
        <v>0</v>
      </c>
      <c r="AS693" s="315">
        <f t="shared" si="214"/>
        <v>0</v>
      </c>
      <c r="AT693" s="315">
        <f t="shared" si="214"/>
        <v>0</v>
      </c>
      <c r="AU693" s="315">
        <f t="shared" si="214"/>
        <v>0</v>
      </c>
      <c r="AV693" s="315">
        <f t="shared" si="214"/>
        <v>0</v>
      </c>
      <c r="AW693" s="315">
        <f t="shared" si="213"/>
        <v>0</v>
      </c>
      <c r="AX693" s="315">
        <f t="shared" si="213"/>
        <v>0</v>
      </c>
      <c r="AY693" s="315">
        <f t="shared" si="213"/>
        <v>0</v>
      </c>
      <c r="AZ693" s="315">
        <f t="shared" si="213"/>
        <v>0</v>
      </c>
      <c r="BA693" s="315">
        <f t="shared" si="213"/>
        <v>0</v>
      </c>
      <c r="BB693" s="315">
        <f t="shared" si="213"/>
        <v>0</v>
      </c>
      <c r="BC693" s="316">
        <f t="shared" si="213"/>
        <v>0</v>
      </c>
      <c r="BE693" s="39" t="str">
        <f t="shared" si="207"/>
        <v/>
      </c>
      <c r="BF693" s="39" t="str">
        <f t="shared" si="208"/>
        <v/>
      </c>
      <c r="BG693" s="39" t="str">
        <f t="shared" si="209"/>
        <v/>
      </c>
      <c r="BH693" s="315"/>
      <c r="BI693" s="315"/>
      <c r="BJ693" s="315"/>
      <c r="BK693" s="315"/>
      <c r="BL693" s="315"/>
      <c r="BM693" s="315"/>
      <c r="BN693" s="315"/>
      <c r="BO693" s="315"/>
      <c r="BP693" s="315"/>
      <c r="BQ693" s="315"/>
      <c r="BR693" s="315"/>
      <c r="BS693" s="315"/>
      <c r="BT693" s="315"/>
      <c r="BU693" s="315"/>
      <c r="BV693" s="315"/>
      <c r="BW693" s="315"/>
      <c r="BX693" s="315"/>
      <c r="BY693" s="315"/>
      <c r="BZ693" s="315"/>
      <c r="CA693" s="315"/>
      <c r="CB693" s="315"/>
      <c r="CC693" s="315"/>
      <c r="CD693" s="7"/>
    </row>
    <row r="694" spans="1:82" x14ac:dyDescent="0.25">
      <c r="A694" s="14"/>
      <c r="B694" s="460"/>
      <c r="C694" s="461"/>
      <c r="D694" s="461"/>
      <c r="E694" s="462"/>
      <c r="F694" s="463"/>
      <c r="G694" s="14"/>
      <c r="H694" s="106" t="str">
        <f t="shared" si="199"/>
        <v/>
      </c>
      <c r="I694" s="14"/>
      <c r="J694" s="39" t="str">
        <f t="shared" si="200"/>
        <v/>
      </c>
      <c r="K694" s="14"/>
      <c r="M694" s="106" t="str">
        <f t="shared" si="201"/>
        <v/>
      </c>
      <c r="O694" s="127" t="str">
        <f t="shared" si="202"/>
        <v/>
      </c>
      <c r="AC694" s="305" t="str">
        <f t="shared" si="203"/>
        <v/>
      </c>
      <c r="AD694" s="307" t="str">
        <f t="shared" si="204"/>
        <v/>
      </c>
      <c r="AF694" s="314">
        <f t="shared" si="205"/>
        <v>0</v>
      </c>
      <c r="AG694" s="315">
        <f t="shared" si="214"/>
        <v>0</v>
      </c>
      <c r="AH694" s="315">
        <f t="shared" si="214"/>
        <v>0</v>
      </c>
      <c r="AI694" s="315">
        <f t="shared" si="214"/>
        <v>0</v>
      </c>
      <c r="AJ694" s="315">
        <f t="shared" si="214"/>
        <v>0</v>
      </c>
      <c r="AK694" s="315">
        <f t="shared" si="214"/>
        <v>0</v>
      </c>
      <c r="AL694" s="315">
        <f t="shared" si="214"/>
        <v>0</v>
      </c>
      <c r="AM694" s="315">
        <f t="shared" si="214"/>
        <v>0</v>
      </c>
      <c r="AN694" s="315">
        <f t="shared" si="214"/>
        <v>0</v>
      </c>
      <c r="AO694" s="315">
        <f t="shared" si="214"/>
        <v>0</v>
      </c>
      <c r="AP694" s="315">
        <f t="shared" si="214"/>
        <v>0</v>
      </c>
      <c r="AQ694" s="315">
        <f t="shared" si="214"/>
        <v>0</v>
      </c>
      <c r="AR694" s="315">
        <f t="shared" si="214"/>
        <v>0</v>
      </c>
      <c r="AS694" s="315">
        <f t="shared" si="214"/>
        <v>0</v>
      </c>
      <c r="AT694" s="315">
        <f t="shared" si="214"/>
        <v>0</v>
      </c>
      <c r="AU694" s="315">
        <f t="shared" si="214"/>
        <v>0</v>
      </c>
      <c r="AV694" s="315">
        <f t="shared" si="214"/>
        <v>0</v>
      </c>
      <c r="AW694" s="315">
        <f t="shared" si="213"/>
        <v>0</v>
      </c>
      <c r="AX694" s="315">
        <f t="shared" si="213"/>
        <v>0</v>
      </c>
      <c r="AY694" s="315">
        <f t="shared" si="213"/>
        <v>0</v>
      </c>
      <c r="AZ694" s="315">
        <f t="shared" si="213"/>
        <v>0</v>
      </c>
      <c r="BA694" s="315">
        <f t="shared" si="213"/>
        <v>0</v>
      </c>
      <c r="BB694" s="315">
        <f t="shared" si="213"/>
        <v>0</v>
      </c>
      <c r="BC694" s="316">
        <f t="shared" si="213"/>
        <v>0</v>
      </c>
      <c r="BE694" s="39" t="str">
        <f t="shared" si="207"/>
        <v/>
      </c>
      <c r="BF694" s="39" t="str">
        <f t="shared" si="208"/>
        <v/>
      </c>
      <c r="BG694" s="39" t="str">
        <f t="shared" si="209"/>
        <v/>
      </c>
      <c r="BH694" s="315"/>
      <c r="BI694" s="315"/>
      <c r="BJ694" s="315"/>
      <c r="BK694" s="315"/>
      <c r="BL694" s="315"/>
      <c r="BM694" s="315"/>
      <c r="BN694" s="315"/>
      <c r="BO694" s="315"/>
      <c r="BP694" s="315"/>
      <c r="BQ694" s="315"/>
      <c r="BR694" s="315"/>
      <c r="BS694" s="315"/>
      <c r="BT694" s="315"/>
      <c r="BU694" s="315"/>
      <c r="BV694" s="315"/>
      <c r="BW694" s="315"/>
      <c r="BX694" s="315"/>
      <c r="BY694" s="315"/>
      <c r="BZ694" s="315"/>
      <c r="CA694" s="315"/>
      <c r="CB694" s="315"/>
      <c r="CC694" s="315"/>
      <c r="CD694" s="7"/>
    </row>
    <row r="695" spans="1:82" x14ac:dyDescent="0.25">
      <c r="A695" s="14"/>
      <c r="B695" s="460"/>
      <c r="C695" s="461"/>
      <c r="D695" s="461"/>
      <c r="E695" s="462"/>
      <c r="F695" s="463"/>
      <c r="G695" s="14"/>
      <c r="H695" s="106" t="str">
        <f t="shared" si="199"/>
        <v/>
      </c>
      <c r="I695" s="14"/>
      <c r="J695" s="39" t="str">
        <f t="shared" si="200"/>
        <v/>
      </c>
      <c r="K695" s="14"/>
      <c r="M695" s="106" t="str">
        <f t="shared" si="201"/>
        <v/>
      </c>
      <c r="O695" s="127" t="str">
        <f t="shared" si="202"/>
        <v/>
      </c>
      <c r="AC695" s="305" t="str">
        <f t="shared" si="203"/>
        <v/>
      </c>
      <c r="AD695" s="307" t="str">
        <f t="shared" si="204"/>
        <v/>
      </c>
      <c r="AF695" s="314">
        <f t="shared" si="205"/>
        <v>0</v>
      </c>
      <c r="AG695" s="315">
        <f t="shared" si="214"/>
        <v>0</v>
      </c>
      <c r="AH695" s="315">
        <f t="shared" si="214"/>
        <v>0</v>
      </c>
      <c r="AI695" s="315">
        <f t="shared" si="214"/>
        <v>0</v>
      </c>
      <c r="AJ695" s="315">
        <f t="shared" si="214"/>
        <v>0</v>
      </c>
      <c r="AK695" s="315">
        <f t="shared" si="214"/>
        <v>0</v>
      </c>
      <c r="AL695" s="315">
        <f t="shared" si="214"/>
        <v>0</v>
      </c>
      <c r="AM695" s="315">
        <f t="shared" si="214"/>
        <v>0</v>
      </c>
      <c r="AN695" s="315">
        <f t="shared" si="214"/>
        <v>0</v>
      </c>
      <c r="AO695" s="315">
        <f t="shared" si="214"/>
        <v>0</v>
      </c>
      <c r="AP695" s="315">
        <f t="shared" si="214"/>
        <v>0</v>
      </c>
      <c r="AQ695" s="315">
        <f t="shared" si="214"/>
        <v>0</v>
      </c>
      <c r="AR695" s="315">
        <f t="shared" si="214"/>
        <v>0</v>
      </c>
      <c r="AS695" s="315">
        <f t="shared" si="214"/>
        <v>0</v>
      </c>
      <c r="AT695" s="315">
        <f t="shared" si="214"/>
        <v>0</v>
      </c>
      <c r="AU695" s="315">
        <f t="shared" si="214"/>
        <v>0</v>
      </c>
      <c r="AV695" s="315">
        <f t="shared" si="214"/>
        <v>0</v>
      </c>
      <c r="AW695" s="315">
        <f t="shared" si="213"/>
        <v>0</v>
      </c>
      <c r="AX695" s="315">
        <f t="shared" si="213"/>
        <v>0</v>
      </c>
      <c r="AY695" s="315">
        <f t="shared" si="213"/>
        <v>0</v>
      </c>
      <c r="AZ695" s="315">
        <f t="shared" si="213"/>
        <v>0</v>
      </c>
      <c r="BA695" s="315">
        <f t="shared" si="213"/>
        <v>0</v>
      </c>
      <c r="BB695" s="315">
        <f t="shared" si="213"/>
        <v>0</v>
      </c>
      <c r="BC695" s="316">
        <f t="shared" si="213"/>
        <v>0</v>
      </c>
      <c r="BE695" s="39" t="str">
        <f t="shared" si="207"/>
        <v/>
      </c>
      <c r="BF695" s="39" t="str">
        <f t="shared" si="208"/>
        <v/>
      </c>
      <c r="BG695" s="39" t="str">
        <f t="shared" si="209"/>
        <v/>
      </c>
      <c r="BH695" s="315"/>
      <c r="BI695" s="315"/>
      <c r="BJ695" s="315"/>
      <c r="BK695" s="315"/>
      <c r="BL695" s="315"/>
      <c r="BM695" s="315"/>
      <c r="BN695" s="315"/>
      <c r="BO695" s="315"/>
      <c r="BP695" s="315"/>
      <c r="BQ695" s="315"/>
      <c r="BR695" s="315"/>
      <c r="BS695" s="315"/>
      <c r="BT695" s="315"/>
      <c r="BU695" s="315"/>
      <c r="BV695" s="315"/>
      <c r="BW695" s="315"/>
      <c r="BX695" s="315"/>
      <c r="BY695" s="315"/>
      <c r="BZ695" s="315"/>
      <c r="CA695" s="315"/>
      <c r="CB695" s="315"/>
      <c r="CC695" s="315"/>
      <c r="CD695" s="7"/>
    </row>
    <row r="696" spans="1:82" x14ac:dyDescent="0.25">
      <c r="A696" s="14"/>
      <c r="B696" s="460"/>
      <c r="C696" s="461"/>
      <c r="D696" s="461"/>
      <c r="E696" s="462"/>
      <c r="F696" s="463"/>
      <c r="G696" s="14"/>
      <c r="H696" s="106" t="str">
        <f t="shared" si="199"/>
        <v/>
      </c>
      <c r="I696" s="14"/>
      <c r="J696" s="39" t="str">
        <f t="shared" si="200"/>
        <v/>
      </c>
      <c r="K696" s="14"/>
      <c r="M696" s="106" t="str">
        <f t="shared" si="201"/>
        <v/>
      </c>
      <c r="O696" s="127" t="str">
        <f t="shared" si="202"/>
        <v/>
      </c>
      <c r="AC696" s="305" t="str">
        <f t="shared" si="203"/>
        <v/>
      </c>
      <c r="AD696" s="307" t="str">
        <f t="shared" si="204"/>
        <v/>
      </c>
      <c r="AF696" s="314">
        <f t="shared" si="205"/>
        <v>0</v>
      </c>
      <c r="AG696" s="315">
        <f t="shared" si="214"/>
        <v>0</v>
      </c>
      <c r="AH696" s="315">
        <f t="shared" si="214"/>
        <v>0</v>
      </c>
      <c r="AI696" s="315">
        <f t="shared" si="214"/>
        <v>0</v>
      </c>
      <c r="AJ696" s="315">
        <f t="shared" si="214"/>
        <v>0</v>
      </c>
      <c r="AK696" s="315">
        <f t="shared" si="214"/>
        <v>0</v>
      </c>
      <c r="AL696" s="315">
        <f t="shared" si="214"/>
        <v>0</v>
      </c>
      <c r="AM696" s="315">
        <f t="shared" si="214"/>
        <v>0</v>
      </c>
      <c r="AN696" s="315">
        <f t="shared" si="214"/>
        <v>0</v>
      </c>
      <c r="AO696" s="315">
        <f t="shared" si="214"/>
        <v>0</v>
      </c>
      <c r="AP696" s="315">
        <f t="shared" si="214"/>
        <v>0</v>
      </c>
      <c r="AQ696" s="315">
        <f t="shared" si="214"/>
        <v>0</v>
      </c>
      <c r="AR696" s="315">
        <f t="shared" si="214"/>
        <v>0</v>
      </c>
      <c r="AS696" s="315">
        <f t="shared" si="214"/>
        <v>0</v>
      </c>
      <c r="AT696" s="315">
        <f t="shared" si="214"/>
        <v>0</v>
      </c>
      <c r="AU696" s="315">
        <f t="shared" si="214"/>
        <v>0</v>
      </c>
      <c r="AV696" s="315">
        <f t="shared" si="214"/>
        <v>0</v>
      </c>
      <c r="AW696" s="315">
        <f t="shared" si="213"/>
        <v>0</v>
      </c>
      <c r="AX696" s="315">
        <f t="shared" si="213"/>
        <v>0</v>
      </c>
      <c r="AY696" s="315">
        <f t="shared" si="213"/>
        <v>0</v>
      </c>
      <c r="AZ696" s="315">
        <f t="shared" si="213"/>
        <v>0</v>
      </c>
      <c r="BA696" s="315">
        <f t="shared" si="213"/>
        <v>0</v>
      </c>
      <c r="BB696" s="315">
        <f t="shared" si="213"/>
        <v>0</v>
      </c>
      <c r="BC696" s="316">
        <f t="shared" si="213"/>
        <v>0</v>
      </c>
      <c r="BE696" s="39" t="str">
        <f t="shared" si="207"/>
        <v/>
      </c>
      <c r="BF696" s="39" t="str">
        <f t="shared" si="208"/>
        <v/>
      </c>
      <c r="BG696" s="39" t="str">
        <f t="shared" si="209"/>
        <v/>
      </c>
      <c r="BH696" s="315"/>
      <c r="BI696" s="315"/>
      <c r="BJ696" s="315"/>
      <c r="BK696" s="315"/>
      <c r="BL696" s="315"/>
      <c r="BM696" s="315"/>
      <c r="BN696" s="315"/>
      <c r="BO696" s="315"/>
      <c r="BP696" s="315"/>
      <c r="BQ696" s="315"/>
      <c r="BR696" s="315"/>
      <c r="BS696" s="315"/>
      <c r="BT696" s="315"/>
      <c r="BU696" s="315"/>
      <c r="BV696" s="315"/>
      <c r="BW696" s="315"/>
      <c r="BX696" s="315"/>
      <c r="BY696" s="315"/>
      <c r="BZ696" s="315"/>
      <c r="CA696" s="315"/>
      <c r="CB696" s="315"/>
      <c r="CC696" s="315"/>
      <c r="CD696" s="7"/>
    </row>
    <row r="697" spans="1:82" x14ac:dyDescent="0.25">
      <c r="A697" s="14"/>
      <c r="B697" s="460"/>
      <c r="C697" s="461"/>
      <c r="D697" s="461"/>
      <c r="E697" s="462"/>
      <c r="F697" s="463"/>
      <c r="G697" s="14"/>
      <c r="H697" s="106" t="str">
        <f t="shared" si="199"/>
        <v/>
      </c>
      <c r="I697" s="14"/>
      <c r="J697" s="39" t="str">
        <f t="shared" si="200"/>
        <v/>
      </c>
      <c r="K697" s="14"/>
      <c r="M697" s="106" t="str">
        <f t="shared" si="201"/>
        <v/>
      </c>
      <c r="O697" s="127" t="str">
        <f t="shared" si="202"/>
        <v/>
      </c>
      <c r="AC697" s="305" t="str">
        <f t="shared" si="203"/>
        <v/>
      </c>
      <c r="AD697" s="307" t="str">
        <f t="shared" si="204"/>
        <v/>
      </c>
      <c r="AF697" s="314">
        <f t="shared" si="205"/>
        <v>0</v>
      </c>
      <c r="AG697" s="315">
        <f t="shared" si="214"/>
        <v>0</v>
      </c>
      <c r="AH697" s="315">
        <f t="shared" si="214"/>
        <v>0</v>
      </c>
      <c r="AI697" s="315">
        <f t="shared" si="214"/>
        <v>0</v>
      </c>
      <c r="AJ697" s="315">
        <f t="shared" si="214"/>
        <v>0</v>
      </c>
      <c r="AK697" s="315">
        <f t="shared" si="214"/>
        <v>0</v>
      </c>
      <c r="AL697" s="315">
        <f t="shared" si="214"/>
        <v>0</v>
      </c>
      <c r="AM697" s="315">
        <f t="shared" si="214"/>
        <v>0</v>
      </c>
      <c r="AN697" s="315">
        <f t="shared" si="214"/>
        <v>0</v>
      </c>
      <c r="AO697" s="315">
        <f t="shared" si="214"/>
        <v>0</v>
      </c>
      <c r="AP697" s="315">
        <f t="shared" si="214"/>
        <v>0</v>
      </c>
      <c r="AQ697" s="315">
        <f t="shared" si="214"/>
        <v>0</v>
      </c>
      <c r="AR697" s="315">
        <f t="shared" si="214"/>
        <v>0</v>
      </c>
      <c r="AS697" s="315">
        <f t="shared" si="214"/>
        <v>0</v>
      </c>
      <c r="AT697" s="315">
        <f t="shared" si="214"/>
        <v>0</v>
      </c>
      <c r="AU697" s="315">
        <f t="shared" si="214"/>
        <v>0</v>
      </c>
      <c r="AV697" s="315">
        <f t="shared" ref="AV697:BC712" si="215">IF(AND(AV$9&gt;=$AC697, AV$10&lt;=$AD697), IF($F697=$M$3, $AD$5, IF($J697="", $AD$4, $J697)), 0)</f>
        <v>0</v>
      </c>
      <c r="AW697" s="315">
        <f t="shared" si="215"/>
        <v>0</v>
      </c>
      <c r="AX697" s="315">
        <f t="shared" si="215"/>
        <v>0</v>
      </c>
      <c r="AY697" s="315">
        <f t="shared" si="215"/>
        <v>0</v>
      </c>
      <c r="AZ697" s="315">
        <f t="shared" si="215"/>
        <v>0</v>
      </c>
      <c r="BA697" s="315">
        <f t="shared" si="215"/>
        <v>0</v>
      </c>
      <c r="BB697" s="315">
        <f t="shared" si="215"/>
        <v>0</v>
      </c>
      <c r="BC697" s="316">
        <f t="shared" si="215"/>
        <v>0</v>
      </c>
      <c r="BE697" s="39" t="str">
        <f t="shared" si="207"/>
        <v/>
      </c>
      <c r="BF697" s="39" t="str">
        <f t="shared" si="208"/>
        <v/>
      </c>
      <c r="BG697" s="39" t="str">
        <f t="shared" si="209"/>
        <v/>
      </c>
      <c r="BH697" s="315"/>
      <c r="BI697" s="315"/>
      <c r="BJ697" s="315"/>
      <c r="BK697" s="315"/>
      <c r="BL697" s="315"/>
      <c r="BM697" s="315"/>
      <c r="BN697" s="315"/>
      <c r="BO697" s="315"/>
      <c r="BP697" s="315"/>
      <c r="BQ697" s="315"/>
      <c r="BR697" s="315"/>
      <c r="BS697" s="315"/>
      <c r="BT697" s="315"/>
      <c r="BU697" s="315"/>
      <c r="BV697" s="315"/>
      <c r="BW697" s="315"/>
      <c r="BX697" s="315"/>
      <c r="BY697" s="315"/>
      <c r="BZ697" s="315"/>
      <c r="CA697" s="315"/>
      <c r="CB697" s="315"/>
      <c r="CC697" s="315"/>
      <c r="CD697" s="7"/>
    </row>
    <row r="698" spans="1:82" x14ac:dyDescent="0.25">
      <c r="A698" s="14"/>
      <c r="B698" s="460"/>
      <c r="C698" s="461"/>
      <c r="D698" s="461"/>
      <c r="E698" s="462"/>
      <c r="F698" s="463"/>
      <c r="G698" s="14"/>
      <c r="H698" s="106" t="str">
        <f t="shared" si="199"/>
        <v/>
      </c>
      <c r="I698" s="14"/>
      <c r="J698" s="39" t="str">
        <f t="shared" si="200"/>
        <v/>
      </c>
      <c r="K698" s="14"/>
      <c r="M698" s="106" t="str">
        <f t="shared" si="201"/>
        <v/>
      </c>
      <c r="O698" s="127" t="str">
        <f t="shared" si="202"/>
        <v/>
      </c>
      <c r="AC698" s="305" t="str">
        <f t="shared" si="203"/>
        <v/>
      </c>
      <c r="AD698" s="307" t="str">
        <f t="shared" si="204"/>
        <v/>
      </c>
      <c r="AF698" s="314">
        <f t="shared" si="205"/>
        <v>0</v>
      </c>
      <c r="AG698" s="315">
        <f t="shared" ref="AG698:AV713" si="216">IF(AND(AG$9&gt;=$AC698, AG$10&lt;=$AD698), IF($F698=$M$3, $AD$5, IF($J698="", $AD$4, $J698)), 0)</f>
        <v>0</v>
      </c>
      <c r="AH698" s="315">
        <f t="shared" si="216"/>
        <v>0</v>
      </c>
      <c r="AI698" s="315">
        <f t="shared" si="216"/>
        <v>0</v>
      </c>
      <c r="AJ698" s="315">
        <f t="shared" si="216"/>
        <v>0</v>
      </c>
      <c r="AK698" s="315">
        <f t="shared" si="216"/>
        <v>0</v>
      </c>
      <c r="AL698" s="315">
        <f t="shared" si="216"/>
        <v>0</v>
      </c>
      <c r="AM698" s="315">
        <f t="shared" si="216"/>
        <v>0</v>
      </c>
      <c r="AN698" s="315">
        <f t="shared" si="216"/>
        <v>0</v>
      </c>
      <c r="AO698" s="315">
        <f t="shared" si="216"/>
        <v>0</v>
      </c>
      <c r="AP698" s="315">
        <f t="shared" si="216"/>
        <v>0</v>
      </c>
      <c r="AQ698" s="315">
        <f t="shared" si="216"/>
        <v>0</v>
      </c>
      <c r="AR698" s="315">
        <f t="shared" si="216"/>
        <v>0</v>
      </c>
      <c r="AS698" s="315">
        <f t="shared" si="216"/>
        <v>0</v>
      </c>
      <c r="AT698" s="315">
        <f t="shared" si="216"/>
        <v>0</v>
      </c>
      <c r="AU698" s="315">
        <f t="shared" si="216"/>
        <v>0</v>
      </c>
      <c r="AV698" s="315">
        <f t="shared" si="215"/>
        <v>0</v>
      </c>
      <c r="AW698" s="315">
        <f t="shared" si="215"/>
        <v>0</v>
      </c>
      <c r="AX698" s="315">
        <f t="shared" si="215"/>
        <v>0</v>
      </c>
      <c r="AY698" s="315">
        <f t="shared" si="215"/>
        <v>0</v>
      </c>
      <c r="AZ698" s="315">
        <f t="shared" si="215"/>
        <v>0</v>
      </c>
      <c r="BA698" s="315">
        <f t="shared" si="215"/>
        <v>0</v>
      </c>
      <c r="BB698" s="315">
        <f t="shared" si="215"/>
        <v>0</v>
      </c>
      <c r="BC698" s="316">
        <f t="shared" si="215"/>
        <v>0</v>
      </c>
      <c r="BE698" s="39" t="str">
        <f t="shared" si="207"/>
        <v/>
      </c>
      <c r="BF698" s="39" t="str">
        <f t="shared" si="208"/>
        <v/>
      </c>
      <c r="BG698" s="39" t="str">
        <f t="shared" si="209"/>
        <v/>
      </c>
      <c r="BH698" s="315"/>
      <c r="BI698" s="315"/>
      <c r="BJ698" s="315"/>
      <c r="BK698" s="315"/>
      <c r="BL698" s="315"/>
      <c r="BM698" s="315"/>
      <c r="BN698" s="315"/>
      <c r="BO698" s="315"/>
      <c r="BP698" s="315"/>
      <c r="BQ698" s="315"/>
      <c r="BR698" s="315"/>
      <c r="BS698" s="315"/>
      <c r="BT698" s="315"/>
      <c r="BU698" s="315"/>
      <c r="BV698" s="315"/>
      <c r="BW698" s="315"/>
      <c r="BX698" s="315"/>
      <c r="BY698" s="315"/>
      <c r="BZ698" s="315"/>
      <c r="CA698" s="315"/>
      <c r="CB698" s="315"/>
      <c r="CC698" s="315"/>
      <c r="CD698" s="7"/>
    </row>
    <row r="699" spans="1:82" x14ac:dyDescent="0.25">
      <c r="A699" s="14"/>
      <c r="B699" s="460"/>
      <c r="C699" s="461"/>
      <c r="D699" s="461"/>
      <c r="E699" s="462"/>
      <c r="F699" s="463"/>
      <c r="G699" s="14"/>
      <c r="H699" s="106" t="str">
        <f t="shared" si="199"/>
        <v/>
      </c>
      <c r="I699" s="14"/>
      <c r="J699" s="39" t="str">
        <f t="shared" si="200"/>
        <v/>
      </c>
      <c r="K699" s="14"/>
      <c r="M699" s="106" t="str">
        <f t="shared" si="201"/>
        <v/>
      </c>
      <c r="O699" s="127" t="str">
        <f t="shared" si="202"/>
        <v/>
      </c>
      <c r="AC699" s="305" t="str">
        <f t="shared" si="203"/>
        <v/>
      </c>
      <c r="AD699" s="307" t="str">
        <f t="shared" si="204"/>
        <v/>
      </c>
      <c r="AF699" s="314">
        <f t="shared" si="205"/>
        <v>0</v>
      </c>
      <c r="AG699" s="315">
        <f t="shared" si="216"/>
        <v>0</v>
      </c>
      <c r="AH699" s="315">
        <f t="shared" si="216"/>
        <v>0</v>
      </c>
      <c r="AI699" s="315">
        <f t="shared" si="216"/>
        <v>0</v>
      </c>
      <c r="AJ699" s="315">
        <f t="shared" si="216"/>
        <v>0</v>
      </c>
      <c r="AK699" s="315">
        <f t="shared" si="216"/>
        <v>0</v>
      </c>
      <c r="AL699" s="315">
        <f t="shared" si="216"/>
        <v>0</v>
      </c>
      <c r="AM699" s="315">
        <f t="shared" si="216"/>
        <v>0</v>
      </c>
      <c r="AN699" s="315">
        <f t="shared" si="216"/>
        <v>0</v>
      </c>
      <c r="AO699" s="315">
        <f t="shared" si="216"/>
        <v>0</v>
      </c>
      <c r="AP699" s="315">
        <f t="shared" si="216"/>
        <v>0</v>
      </c>
      <c r="AQ699" s="315">
        <f t="shared" si="216"/>
        <v>0</v>
      </c>
      <c r="AR699" s="315">
        <f t="shared" si="216"/>
        <v>0</v>
      </c>
      <c r="AS699" s="315">
        <f t="shared" si="216"/>
        <v>0</v>
      </c>
      <c r="AT699" s="315">
        <f t="shared" si="216"/>
        <v>0</v>
      </c>
      <c r="AU699" s="315">
        <f t="shared" si="216"/>
        <v>0</v>
      </c>
      <c r="AV699" s="315">
        <f t="shared" si="215"/>
        <v>0</v>
      </c>
      <c r="AW699" s="315">
        <f t="shared" si="215"/>
        <v>0</v>
      </c>
      <c r="AX699" s="315">
        <f t="shared" si="215"/>
        <v>0</v>
      </c>
      <c r="AY699" s="315">
        <f t="shared" si="215"/>
        <v>0</v>
      </c>
      <c r="AZ699" s="315">
        <f t="shared" si="215"/>
        <v>0</v>
      </c>
      <c r="BA699" s="315">
        <f t="shared" si="215"/>
        <v>0</v>
      </c>
      <c r="BB699" s="315">
        <f t="shared" si="215"/>
        <v>0</v>
      </c>
      <c r="BC699" s="316">
        <f t="shared" si="215"/>
        <v>0</v>
      </c>
      <c r="BE699" s="39" t="str">
        <f t="shared" si="207"/>
        <v/>
      </c>
      <c r="BF699" s="39" t="str">
        <f t="shared" si="208"/>
        <v/>
      </c>
      <c r="BG699" s="39" t="str">
        <f t="shared" si="209"/>
        <v/>
      </c>
      <c r="BH699" s="315"/>
      <c r="BI699" s="315"/>
      <c r="BJ699" s="315"/>
      <c r="BK699" s="315"/>
      <c r="BL699" s="315"/>
      <c r="BM699" s="315"/>
      <c r="BN699" s="315"/>
      <c r="BO699" s="315"/>
      <c r="BP699" s="315"/>
      <c r="BQ699" s="315"/>
      <c r="BR699" s="315"/>
      <c r="BS699" s="315"/>
      <c r="BT699" s="315"/>
      <c r="BU699" s="315"/>
      <c r="BV699" s="315"/>
      <c r="BW699" s="315"/>
      <c r="BX699" s="315"/>
      <c r="BY699" s="315"/>
      <c r="BZ699" s="315"/>
      <c r="CA699" s="315"/>
      <c r="CB699" s="315"/>
      <c r="CC699" s="315"/>
      <c r="CD699" s="7"/>
    </row>
    <row r="700" spans="1:82" x14ac:dyDescent="0.25">
      <c r="A700" s="14"/>
      <c r="B700" s="460"/>
      <c r="C700" s="461"/>
      <c r="D700" s="461"/>
      <c r="E700" s="462"/>
      <c r="F700" s="463"/>
      <c r="G700" s="14"/>
      <c r="H700" s="106" t="str">
        <f t="shared" si="199"/>
        <v/>
      </c>
      <c r="I700" s="14"/>
      <c r="J700" s="39" t="str">
        <f t="shared" si="200"/>
        <v/>
      </c>
      <c r="K700" s="14"/>
      <c r="M700" s="106" t="str">
        <f t="shared" si="201"/>
        <v/>
      </c>
      <c r="O700" s="127" t="str">
        <f t="shared" si="202"/>
        <v/>
      </c>
      <c r="AC700" s="305" t="str">
        <f t="shared" si="203"/>
        <v/>
      </c>
      <c r="AD700" s="307" t="str">
        <f t="shared" si="204"/>
        <v/>
      </c>
      <c r="AF700" s="314">
        <f t="shared" si="205"/>
        <v>0</v>
      </c>
      <c r="AG700" s="315">
        <f t="shared" si="216"/>
        <v>0</v>
      </c>
      <c r="AH700" s="315">
        <f t="shared" si="216"/>
        <v>0</v>
      </c>
      <c r="AI700" s="315">
        <f t="shared" si="216"/>
        <v>0</v>
      </c>
      <c r="AJ700" s="315">
        <f t="shared" si="216"/>
        <v>0</v>
      </c>
      <c r="AK700" s="315">
        <f t="shared" si="216"/>
        <v>0</v>
      </c>
      <c r="AL700" s="315">
        <f t="shared" si="216"/>
        <v>0</v>
      </c>
      <c r="AM700" s="315">
        <f t="shared" si="216"/>
        <v>0</v>
      </c>
      <c r="AN700" s="315">
        <f t="shared" si="216"/>
        <v>0</v>
      </c>
      <c r="AO700" s="315">
        <f t="shared" si="216"/>
        <v>0</v>
      </c>
      <c r="AP700" s="315">
        <f t="shared" si="216"/>
        <v>0</v>
      </c>
      <c r="AQ700" s="315">
        <f t="shared" si="216"/>
        <v>0</v>
      </c>
      <c r="AR700" s="315">
        <f t="shared" si="216"/>
        <v>0</v>
      </c>
      <c r="AS700" s="315">
        <f t="shared" si="216"/>
        <v>0</v>
      </c>
      <c r="AT700" s="315">
        <f t="shared" si="216"/>
        <v>0</v>
      </c>
      <c r="AU700" s="315">
        <f t="shared" si="216"/>
        <v>0</v>
      </c>
      <c r="AV700" s="315">
        <f t="shared" si="215"/>
        <v>0</v>
      </c>
      <c r="AW700" s="315">
        <f t="shared" si="215"/>
        <v>0</v>
      </c>
      <c r="AX700" s="315">
        <f t="shared" si="215"/>
        <v>0</v>
      </c>
      <c r="AY700" s="315">
        <f t="shared" si="215"/>
        <v>0</v>
      </c>
      <c r="AZ700" s="315">
        <f t="shared" si="215"/>
        <v>0</v>
      </c>
      <c r="BA700" s="315">
        <f t="shared" si="215"/>
        <v>0</v>
      </c>
      <c r="BB700" s="315">
        <f t="shared" si="215"/>
        <v>0</v>
      </c>
      <c r="BC700" s="316">
        <f t="shared" si="215"/>
        <v>0</v>
      </c>
      <c r="BE700" s="39" t="str">
        <f t="shared" si="207"/>
        <v/>
      </c>
      <c r="BF700" s="39" t="str">
        <f t="shared" si="208"/>
        <v/>
      </c>
      <c r="BG700" s="39" t="str">
        <f t="shared" si="209"/>
        <v/>
      </c>
      <c r="BH700" s="315"/>
      <c r="BI700" s="315"/>
      <c r="BJ700" s="315"/>
      <c r="BK700" s="315"/>
      <c r="BL700" s="315"/>
      <c r="BM700" s="315"/>
      <c r="BN700" s="315"/>
      <c r="BO700" s="315"/>
      <c r="BP700" s="315"/>
      <c r="BQ700" s="315"/>
      <c r="BR700" s="315"/>
      <c r="BS700" s="315"/>
      <c r="BT700" s="315"/>
      <c r="BU700" s="315"/>
      <c r="BV700" s="315"/>
      <c r="BW700" s="315"/>
      <c r="BX700" s="315"/>
      <c r="BY700" s="315"/>
      <c r="BZ700" s="315"/>
      <c r="CA700" s="315"/>
      <c r="CB700" s="315"/>
      <c r="CC700" s="315"/>
      <c r="CD700" s="7"/>
    </row>
    <row r="701" spans="1:82" x14ac:dyDescent="0.25">
      <c r="A701" s="14"/>
      <c r="B701" s="460"/>
      <c r="C701" s="461"/>
      <c r="D701" s="461"/>
      <c r="E701" s="462"/>
      <c r="F701" s="463"/>
      <c r="G701" s="14"/>
      <c r="H701" s="106" t="str">
        <f t="shared" si="199"/>
        <v/>
      </c>
      <c r="I701" s="14"/>
      <c r="J701" s="39" t="str">
        <f t="shared" si="200"/>
        <v/>
      </c>
      <c r="K701" s="14"/>
      <c r="M701" s="106" t="str">
        <f t="shared" si="201"/>
        <v/>
      </c>
      <c r="O701" s="127" t="str">
        <f t="shared" si="202"/>
        <v/>
      </c>
      <c r="AC701" s="305" t="str">
        <f t="shared" si="203"/>
        <v/>
      </c>
      <c r="AD701" s="307" t="str">
        <f t="shared" si="204"/>
        <v/>
      </c>
      <c r="AF701" s="314">
        <f t="shared" si="205"/>
        <v>0</v>
      </c>
      <c r="AG701" s="315">
        <f t="shared" si="216"/>
        <v>0</v>
      </c>
      <c r="AH701" s="315">
        <f t="shared" si="216"/>
        <v>0</v>
      </c>
      <c r="AI701" s="315">
        <f t="shared" si="216"/>
        <v>0</v>
      </c>
      <c r="AJ701" s="315">
        <f t="shared" si="216"/>
        <v>0</v>
      </c>
      <c r="AK701" s="315">
        <f t="shared" si="216"/>
        <v>0</v>
      </c>
      <c r="AL701" s="315">
        <f t="shared" si="216"/>
        <v>0</v>
      </c>
      <c r="AM701" s="315">
        <f t="shared" si="216"/>
        <v>0</v>
      </c>
      <c r="AN701" s="315">
        <f t="shared" si="216"/>
        <v>0</v>
      </c>
      <c r="AO701" s="315">
        <f t="shared" si="216"/>
        <v>0</v>
      </c>
      <c r="AP701" s="315">
        <f t="shared" si="216"/>
        <v>0</v>
      </c>
      <c r="AQ701" s="315">
        <f t="shared" si="216"/>
        <v>0</v>
      </c>
      <c r="AR701" s="315">
        <f t="shared" si="216"/>
        <v>0</v>
      </c>
      <c r="AS701" s="315">
        <f t="shared" si="216"/>
        <v>0</v>
      </c>
      <c r="AT701" s="315">
        <f t="shared" si="216"/>
        <v>0</v>
      </c>
      <c r="AU701" s="315">
        <f t="shared" si="216"/>
        <v>0</v>
      </c>
      <c r="AV701" s="315">
        <f t="shared" si="215"/>
        <v>0</v>
      </c>
      <c r="AW701" s="315">
        <f t="shared" si="215"/>
        <v>0</v>
      </c>
      <c r="AX701" s="315">
        <f t="shared" si="215"/>
        <v>0</v>
      </c>
      <c r="AY701" s="315">
        <f t="shared" si="215"/>
        <v>0</v>
      </c>
      <c r="AZ701" s="315">
        <f t="shared" si="215"/>
        <v>0</v>
      </c>
      <c r="BA701" s="315">
        <f t="shared" si="215"/>
        <v>0</v>
      </c>
      <c r="BB701" s="315">
        <f t="shared" si="215"/>
        <v>0</v>
      </c>
      <c r="BC701" s="316">
        <f t="shared" si="215"/>
        <v>0</v>
      </c>
      <c r="BE701" s="39" t="str">
        <f t="shared" si="207"/>
        <v/>
      </c>
      <c r="BF701" s="39" t="str">
        <f t="shared" si="208"/>
        <v/>
      </c>
      <c r="BG701" s="39" t="str">
        <f t="shared" si="209"/>
        <v/>
      </c>
      <c r="BH701" s="315"/>
      <c r="BI701" s="315"/>
      <c r="BJ701" s="315"/>
      <c r="BK701" s="315"/>
      <c r="BL701" s="315"/>
      <c r="BM701" s="315"/>
      <c r="BN701" s="315"/>
      <c r="BO701" s="315"/>
      <c r="BP701" s="315"/>
      <c r="BQ701" s="315"/>
      <c r="BR701" s="315"/>
      <c r="BS701" s="315"/>
      <c r="BT701" s="315"/>
      <c r="BU701" s="315"/>
      <c r="BV701" s="315"/>
      <c r="BW701" s="315"/>
      <c r="BX701" s="315"/>
      <c r="BY701" s="315"/>
      <c r="BZ701" s="315"/>
      <c r="CA701" s="315"/>
      <c r="CB701" s="315"/>
      <c r="CC701" s="315"/>
      <c r="CD701" s="7"/>
    </row>
    <row r="702" spans="1:82" x14ac:dyDescent="0.25">
      <c r="A702" s="14"/>
      <c r="B702" s="460"/>
      <c r="C702" s="461"/>
      <c r="D702" s="461"/>
      <c r="E702" s="462"/>
      <c r="F702" s="463"/>
      <c r="G702" s="14"/>
      <c r="H702" s="106" t="str">
        <f t="shared" si="199"/>
        <v/>
      </c>
      <c r="I702" s="14"/>
      <c r="J702" s="39" t="str">
        <f t="shared" si="200"/>
        <v/>
      </c>
      <c r="K702" s="14"/>
      <c r="M702" s="106" t="str">
        <f t="shared" si="201"/>
        <v/>
      </c>
      <c r="O702" s="127" t="str">
        <f t="shared" si="202"/>
        <v/>
      </c>
      <c r="AC702" s="305" t="str">
        <f t="shared" si="203"/>
        <v/>
      </c>
      <c r="AD702" s="307" t="str">
        <f t="shared" si="204"/>
        <v/>
      </c>
      <c r="AF702" s="314">
        <f t="shared" si="205"/>
        <v>0</v>
      </c>
      <c r="AG702" s="315">
        <f t="shared" si="216"/>
        <v>0</v>
      </c>
      <c r="AH702" s="315">
        <f t="shared" si="216"/>
        <v>0</v>
      </c>
      <c r="AI702" s="315">
        <f t="shared" si="216"/>
        <v>0</v>
      </c>
      <c r="AJ702" s="315">
        <f t="shared" si="216"/>
        <v>0</v>
      </c>
      <c r="AK702" s="315">
        <f t="shared" si="216"/>
        <v>0</v>
      </c>
      <c r="AL702" s="315">
        <f t="shared" si="216"/>
        <v>0</v>
      </c>
      <c r="AM702" s="315">
        <f t="shared" si="216"/>
        <v>0</v>
      </c>
      <c r="AN702" s="315">
        <f t="shared" si="216"/>
        <v>0</v>
      </c>
      <c r="AO702" s="315">
        <f t="shared" si="216"/>
        <v>0</v>
      </c>
      <c r="AP702" s="315">
        <f t="shared" si="216"/>
        <v>0</v>
      </c>
      <c r="AQ702" s="315">
        <f t="shared" si="216"/>
        <v>0</v>
      </c>
      <c r="AR702" s="315">
        <f t="shared" si="216"/>
        <v>0</v>
      </c>
      <c r="AS702" s="315">
        <f t="shared" si="216"/>
        <v>0</v>
      </c>
      <c r="AT702" s="315">
        <f t="shared" si="216"/>
        <v>0</v>
      </c>
      <c r="AU702" s="315">
        <f t="shared" si="216"/>
        <v>0</v>
      </c>
      <c r="AV702" s="315">
        <f t="shared" si="215"/>
        <v>0</v>
      </c>
      <c r="AW702" s="315">
        <f t="shared" si="215"/>
        <v>0</v>
      </c>
      <c r="AX702" s="315">
        <f t="shared" si="215"/>
        <v>0</v>
      </c>
      <c r="AY702" s="315">
        <f t="shared" si="215"/>
        <v>0</v>
      </c>
      <c r="AZ702" s="315">
        <f t="shared" si="215"/>
        <v>0</v>
      </c>
      <c r="BA702" s="315">
        <f t="shared" si="215"/>
        <v>0</v>
      </c>
      <c r="BB702" s="315">
        <f t="shared" si="215"/>
        <v>0</v>
      </c>
      <c r="BC702" s="316">
        <f t="shared" si="215"/>
        <v>0</v>
      </c>
      <c r="BE702" s="39" t="str">
        <f t="shared" si="207"/>
        <v/>
      </c>
      <c r="BF702" s="39" t="str">
        <f t="shared" si="208"/>
        <v/>
      </c>
      <c r="BG702" s="39" t="str">
        <f t="shared" si="209"/>
        <v/>
      </c>
      <c r="BH702" s="315"/>
      <c r="BI702" s="315"/>
      <c r="BJ702" s="315"/>
      <c r="BK702" s="315"/>
      <c r="BL702" s="315"/>
      <c r="BM702" s="315"/>
      <c r="BN702" s="315"/>
      <c r="BO702" s="315"/>
      <c r="BP702" s="315"/>
      <c r="BQ702" s="315"/>
      <c r="BR702" s="315"/>
      <c r="BS702" s="315"/>
      <c r="BT702" s="315"/>
      <c r="BU702" s="315"/>
      <c r="BV702" s="315"/>
      <c r="BW702" s="315"/>
      <c r="BX702" s="315"/>
      <c r="BY702" s="315"/>
      <c r="BZ702" s="315"/>
      <c r="CA702" s="315"/>
      <c r="CB702" s="315"/>
      <c r="CC702" s="315"/>
      <c r="CD702" s="7"/>
    </row>
    <row r="703" spans="1:82" x14ac:dyDescent="0.25">
      <c r="A703" s="14"/>
      <c r="B703" s="460"/>
      <c r="C703" s="461"/>
      <c r="D703" s="461"/>
      <c r="E703" s="462"/>
      <c r="F703" s="463"/>
      <c r="G703" s="14"/>
      <c r="H703" s="106" t="str">
        <f t="shared" si="199"/>
        <v/>
      </c>
      <c r="I703" s="14"/>
      <c r="J703" s="39" t="str">
        <f t="shared" si="200"/>
        <v/>
      </c>
      <c r="K703" s="14"/>
      <c r="M703" s="106" t="str">
        <f t="shared" si="201"/>
        <v/>
      </c>
      <c r="O703" s="127" t="str">
        <f t="shared" si="202"/>
        <v/>
      </c>
      <c r="AC703" s="305" t="str">
        <f t="shared" si="203"/>
        <v/>
      </c>
      <c r="AD703" s="307" t="str">
        <f t="shared" si="204"/>
        <v/>
      </c>
      <c r="AF703" s="314">
        <f t="shared" si="205"/>
        <v>0</v>
      </c>
      <c r="AG703" s="315">
        <f t="shared" si="216"/>
        <v>0</v>
      </c>
      <c r="AH703" s="315">
        <f t="shared" si="216"/>
        <v>0</v>
      </c>
      <c r="AI703" s="315">
        <f t="shared" si="216"/>
        <v>0</v>
      </c>
      <c r="AJ703" s="315">
        <f t="shared" si="216"/>
        <v>0</v>
      </c>
      <c r="AK703" s="315">
        <f t="shared" si="216"/>
        <v>0</v>
      </c>
      <c r="AL703" s="315">
        <f t="shared" si="216"/>
        <v>0</v>
      </c>
      <c r="AM703" s="315">
        <f t="shared" si="216"/>
        <v>0</v>
      </c>
      <c r="AN703" s="315">
        <f t="shared" si="216"/>
        <v>0</v>
      </c>
      <c r="AO703" s="315">
        <f t="shared" si="216"/>
        <v>0</v>
      </c>
      <c r="AP703" s="315">
        <f t="shared" si="216"/>
        <v>0</v>
      </c>
      <c r="AQ703" s="315">
        <f t="shared" si="216"/>
        <v>0</v>
      </c>
      <c r="AR703" s="315">
        <f t="shared" si="216"/>
        <v>0</v>
      </c>
      <c r="AS703" s="315">
        <f t="shared" si="216"/>
        <v>0</v>
      </c>
      <c r="AT703" s="315">
        <f t="shared" si="216"/>
        <v>0</v>
      </c>
      <c r="AU703" s="315">
        <f t="shared" si="216"/>
        <v>0</v>
      </c>
      <c r="AV703" s="315">
        <f t="shared" si="215"/>
        <v>0</v>
      </c>
      <c r="AW703" s="315">
        <f t="shared" si="215"/>
        <v>0</v>
      </c>
      <c r="AX703" s="315">
        <f t="shared" si="215"/>
        <v>0</v>
      </c>
      <c r="AY703" s="315">
        <f t="shared" si="215"/>
        <v>0</v>
      </c>
      <c r="AZ703" s="315">
        <f t="shared" si="215"/>
        <v>0</v>
      </c>
      <c r="BA703" s="315">
        <f t="shared" si="215"/>
        <v>0</v>
      </c>
      <c r="BB703" s="315">
        <f t="shared" si="215"/>
        <v>0</v>
      </c>
      <c r="BC703" s="316">
        <f t="shared" si="215"/>
        <v>0</v>
      </c>
      <c r="BE703" s="39" t="str">
        <f t="shared" si="207"/>
        <v/>
      </c>
      <c r="BF703" s="39" t="str">
        <f t="shared" si="208"/>
        <v/>
      </c>
      <c r="BG703" s="39" t="str">
        <f t="shared" si="209"/>
        <v/>
      </c>
      <c r="BH703" s="315"/>
      <c r="BI703" s="315"/>
      <c r="BJ703" s="315"/>
      <c r="BK703" s="315"/>
      <c r="BL703" s="315"/>
      <c r="BM703" s="315"/>
      <c r="BN703" s="315"/>
      <c r="BO703" s="315"/>
      <c r="BP703" s="315"/>
      <c r="BQ703" s="315"/>
      <c r="BR703" s="315"/>
      <c r="BS703" s="315"/>
      <c r="BT703" s="315"/>
      <c r="BU703" s="315"/>
      <c r="BV703" s="315"/>
      <c r="BW703" s="315"/>
      <c r="BX703" s="315"/>
      <c r="BY703" s="315"/>
      <c r="BZ703" s="315"/>
      <c r="CA703" s="315"/>
      <c r="CB703" s="315"/>
      <c r="CC703" s="315"/>
      <c r="CD703" s="7"/>
    </row>
    <row r="704" spans="1:82" x14ac:dyDescent="0.25">
      <c r="A704" s="14"/>
      <c r="B704" s="460"/>
      <c r="C704" s="461"/>
      <c r="D704" s="461"/>
      <c r="E704" s="462"/>
      <c r="F704" s="463"/>
      <c r="G704" s="14"/>
      <c r="H704" s="106" t="str">
        <f t="shared" si="199"/>
        <v/>
      </c>
      <c r="I704" s="14"/>
      <c r="J704" s="39" t="str">
        <f t="shared" si="200"/>
        <v/>
      </c>
      <c r="K704" s="14"/>
      <c r="M704" s="106" t="str">
        <f t="shared" si="201"/>
        <v/>
      </c>
      <c r="O704" s="127" t="str">
        <f t="shared" si="202"/>
        <v/>
      </c>
      <c r="AC704" s="305" t="str">
        <f t="shared" si="203"/>
        <v/>
      </c>
      <c r="AD704" s="307" t="str">
        <f t="shared" si="204"/>
        <v/>
      </c>
      <c r="AF704" s="314">
        <f t="shared" si="205"/>
        <v>0</v>
      </c>
      <c r="AG704" s="315">
        <f t="shared" si="216"/>
        <v>0</v>
      </c>
      <c r="AH704" s="315">
        <f t="shared" si="216"/>
        <v>0</v>
      </c>
      <c r="AI704" s="315">
        <f t="shared" si="216"/>
        <v>0</v>
      </c>
      <c r="AJ704" s="315">
        <f t="shared" si="216"/>
        <v>0</v>
      </c>
      <c r="AK704" s="315">
        <f t="shared" si="216"/>
        <v>0</v>
      </c>
      <c r="AL704" s="315">
        <f t="shared" si="216"/>
        <v>0</v>
      </c>
      <c r="AM704" s="315">
        <f t="shared" si="216"/>
        <v>0</v>
      </c>
      <c r="AN704" s="315">
        <f t="shared" si="216"/>
        <v>0</v>
      </c>
      <c r="AO704" s="315">
        <f t="shared" si="216"/>
        <v>0</v>
      </c>
      <c r="AP704" s="315">
        <f t="shared" si="216"/>
        <v>0</v>
      </c>
      <c r="AQ704" s="315">
        <f t="shared" si="216"/>
        <v>0</v>
      </c>
      <c r="AR704" s="315">
        <f t="shared" si="216"/>
        <v>0</v>
      </c>
      <c r="AS704" s="315">
        <f t="shared" si="216"/>
        <v>0</v>
      </c>
      <c r="AT704" s="315">
        <f t="shared" si="216"/>
        <v>0</v>
      </c>
      <c r="AU704" s="315">
        <f t="shared" si="216"/>
        <v>0</v>
      </c>
      <c r="AV704" s="315">
        <f t="shared" si="215"/>
        <v>0</v>
      </c>
      <c r="AW704" s="315">
        <f t="shared" si="215"/>
        <v>0</v>
      </c>
      <c r="AX704" s="315">
        <f t="shared" si="215"/>
        <v>0</v>
      </c>
      <c r="AY704" s="315">
        <f t="shared" si="215"/>
        <v>0</v>
      </c>
      <c r="AZ704" s="315">
        <f t="shared" si="215"/>
        <v>0</v>
      </c>
      <c r="BA704" s="315">
        <f t="shared" si="215"/>
        <v>0</v>
      </c>
      <c r="BB704" s="315">
        <f t="shared" si="215"/>
        <v>0</v>
      </c>
      <c r="BC704" s="316">
        <f t="shared" si="215"/>
        <v>0</v>
      </c>
      <c r="BE704" s="39" t="str">
        <f t="shared" si="207"/>
        <v/>
      </c>
      <c r="BF704" s="39" t="str">
        <f t="shared" si="208"/>
        <v/>
      </c>
      <c r="BG704" s="39" t="str">
        <f t="shared" si="209"/>
        <v/>
      </c>
      <c r="BH704" s="315"/>
      <c r="BI704" s="315"/>
      <c r="BJ704" s="315"/>
      <c r="BK704" s="315"/>
      <c r="BL704" s="315"/>
      <c r="BM704" s="315"/>
      <c r="BN704" s="315"/>
      <c r="BO704" s="315"/>
      <c r="BP704" s="315"/>
      <c r="BQ704" s="315"/>
      <c r="BR704" s="315"/>
      <c r="BS704" s="315"/>
      <c r="BT704" s="315"/>
      <c r="BU704" s="315"/>
      <c r="BV704" s="315"/>
      <c r="BW704" s="315"/>
      <c r="BX704" s="315"/>
      <c r="BY704" s="315"/>
      <c r="BZ704" s="315"/>
      <c r="CA704" s="315"/>
      <c r="CB704" s="315"/>
      <c r="CC704" s="315"/>
      <c r="CD704" s="7"/>
    </row>
    <row r="705" spans="1:82" x14ac:dyDescent="0.25">
      <c r="A705" s="14"/>
      <c r="B705" s="460"/>
      <c r="C705" s="461"/>
      <c r="D705" s="461"/>
      <c r="E705" s="462"/>
      <c r="F705" s="463"/>
      <c r="G705" s="14"/>
      <c r="H705" s="106" t="str">
        <f t="shared" si="199"/>
        <v/>
      </c>
      <c r="I705" s="14"/>
      <c r="J705" s="39" t="str">
        <f t="shared" si="200"/>
        <v/>
      </c>
      <c r="K705" s="14"/>
      <c r="M705" s="106" t="str">
        <f t="shared" si="201"/>
        <v/>
      </c>
      <c r="O705" s="127" t="str">
        <f t="shared" si="202"/>
        <v/>
      </c>
      <c r="AC705" s="305" t="str">
        <f t="shared" si="203"/>
        <v/>
      </c>
      <c r="AD705" s="307" t="str">
        <f t="shared" si="204"/>
        <v/>
      </c>
      <c r="AF705" s="314">
        <f t="shared" si="205"/>
        <v>0</v>
      </c>
      <c r="AG705" s="315">
        <f t="shared" si="216"/>
        <v>0</v>
      </c>
      <c r="AH705" s="315">
        <f t="shared" si="216"/>
        <v>0</v>
      </c>
      <c r="AI705" s="315">
        <f t="shared" si="216"/>
        <v>0</v>
      </c>
      <c r="AJ705" s="315">
        <f t="shared" si="216"/>
        <v>0</v>
      </c>
      <c r="AK705" s="315">
        <f t="shared" si="216"/>
        <v>0</v>
      </c>
      <c r="AL705" s="315">
        <f t="shared" si="216"/>
        <v>0</v>
      </c>
      <c r="AM705" s="315">
        <f t="shared" si="216"/>
        <v>0</v>
      </c>
      <c r="AN705" s="315">
        <f t="shared" si="216"/>
        <v>0</v>
      </c>
      <c r="AO705" s="315">
        <f t="shared" si="216"/>
        <v>0</v>
      </c>
      <c r="AP705" s="315">
        <f t="shared" si="216"/>
        <v>0</v>
      </c>
      <c r="AQ705" s="315">
        <f t="shared" si="216"/>
        <v>0</v>
      </c>
      <c r="AR705" s="315">
        <f t="shared" si="216"/>
        <v>0</v>
      </c>
      <c r="AS705" s="315">
        <f t="shared" si="216"/>
        <v>0</v>
      </c>
      <c r="AT705" s="315">
        <f t="shared" si="216"/>
        <v>0</v>
      </c>
      <c r="AU705" s="315">
        <f t="shared" si="216"/>
        <v>0</v>
      </c>
      <c r="AV705" s="315">
        <f t="shared" si="215"/>
        <v>0</v>
      </c>
      <c r="AW705" s="315">
        <f t="shared" si="215"/>
        <v>0</v>
      </c>
      <c r="AX705" s="315">
        <f t="shared" si="215"/>
        <v>0</v>
      </c>
      <c r="AY705" s="315">
        <f t="shared" si="215"/>
        <v>0</v>
      </c>
      <c r="AZ705" s="315">
        <f t="shared" si="215"/>
        <v>0</v>
      </c>
      <c r="BA705" s="315">
        <f t="shared" si="215"/>
        <v>0</v>
      </c>
      <c r="BB705" s="315">
        <f t="shared" si="215"/>
        <v>0</v>
      </c>
      <c r="BC705" s="316">
        <f t="shared" si="215"/>
        <v>0</v>
      </c>
      <c r="BE705" s="39" t="str">
        <f t="shared" si="207"/>
        <v/>
      </c>
      <c r="BF705" s="39" t="str">
        <f t="shared" si="208"/>
        <v/>
      </c>
      <c r="BG705" s="39" t="str">
        <f t="shared" si="209"/>
        <v/>
      </c>
      <c r="BH705" s="315"/>
      <c r="BI705" s="315"/>
      <c r="BJ705" s="315"/>
      <c r="BK705" s="315"/>
      <c r="BL705" s="315"/>
      <c r="BM705" s="315"/>
      <c r="BN705" s="315"/>
      <c r="BO705" s="315"/>
      <c r="BP705" s="315"/>
      <c r="BQ705" s="315"/>
      <c r="BR705" s="315"/>
      <c r="BS705" s="315"/>
      <c r="BT705" s="315"/>
      <c r="BU705" s="315"/>
      <c r="BV705" s="315"/>
      <c r="BW705" s="315"/>
      <c r="BX705" s="315"/>
      <c r="BY705" s="315"/>
      <c r="BZ705" s="315"/>
      <c r="CA705" s="315"/>
      <c r="CB705" s="315"/>
      <c r="CC705" s="315"/>
      <c r="CD705" s="7"/>
    </row>
    <row r="706" spans="1:82" x14ac:dyDescent="0.25">
      <c r="A706" s="14"/>
      <c r="B706" s="460"/>
      <c r="C706" s="461"/>
      <c r="D706" s="461"/>
      <c r="E706" s="462"/>
      <c r="F706" s="463"/>
      <c r="G706" s="14"/>
      <c r="H706" s="106" t="str">
        <f t="shared" si="199"/>
        <v/>
      </c>
      <c r="I706" s="14"/>
      <c r="J706" s="39" t="str">
        <f t="shared" si="200"/>
        <v/>
      </c>
      <c r="K706" s="14"/>
      <c r="M706" s="106" t="str">
        <f t="shared" si="201"/>
        <v/>
      </c>
      <c r="O706" s="127" t="str">
        <f t="shared" si="202"/>
        <v/>
      </c>
      <c r="AC706" s="305" t="str">
        <f t="shared" si="203"/>
        <v/>
      </c>
      <c r="AD706" s="307" t="str">
        <f t="shared" si="204"/>
        <v/>
      </c>
      <c r="AF706" s="314">
        <f t="shared" si="205"/>
        <v>0</v>
      </c>
      <c r="AG706" s="315">
        <f t="shared" si="216"/>
        <v>0</v>
      </c>
      <c r="AH706" s="315">
        <f t="shared" si="216"/>
        <v>0</v>
      </c>
      <c r="AI706" s="315">
        <f t="shared" si="216"/>
        <v>0</v>
      </c>
      <c r="AJ706" s="315">
        <f t="shared" si="216"/>
        <v>0</v>
      </c>
      <c r="AK706" s="315">
        <f t="shared" si="216"/>
        <v>0</v>
      </c>
      <c r="AL706" s="315">
        <f t="shared" si="216"/>
        <v>0</v>
      </c>
      <c r="AM706" s="315">
        <f t="shared" si="216"/>
        <v>0</v>
      </c>
      <c r="AN706" s="315">
        <f t="shared" si="216"/>
        <v>0</v>
      </c>
      <c r="AO706" s="315">
        <f t="shared" si="216"/>
        <v>0</v>
      </c>
      <c r="AP706" s="315">
        <f t="shared" si="216"/>
        <v>0</v>
      </c>
      <c r="AQ706" s="315">
        <f t="shared" si="216"/>
        <v>0</v>
      </c>
      <c r="AR706" s="315">
        <f t="shared" si="216"/>
        <v>0</v>
      </c>
      <c r="AS706" s="315">
        <f t="shared" si="216"/>
        <v>0</v>
      </c>
      <c r="AT706" s="315">
        <f t="shared" si="216"/>
        <v>0</v>
      </c>
      <c r="AU706" s="315">
        <f t="shared" si="216"/>
        <v>0</v>
      </c>
      <c r="AV706" s="315">
        <f t="shared" si="215"/>
        <v>0</v>
      </c>
      <c r="AW706" s="315">
        <f t="shared" si="215"/>
        <v>0</v>
      </c>
      <c r="AX706" s="315">
        <f t="shared" si="215"/>
        <v>0</v>
      </c>
      <c r="AY706" s="315">
        <f t="shared" si="215"/>
        <v>0</v>
      </c>
      <c r="AZ706" s="315">
        <f t="shared" si="215"/>
        <v>0</v>
      </c>
      <c r="BA706" s="315">
        <f t="shared" si="215"/>
        <v>0</v>
      </c>
      <c r="BB706" s="315">
        <f t="shared" si="215"/>
        <v>0</v>
      </c>
      <c r="BC706" s="316">
        <f t="shared" si="215"/>
        <v>0</v>
      </c>
      <c r="BE706" s="39" t="str">
        <f t="shared" si="207"/>
        <v/>
      </c>
      <c r="BF706" s="39" t="str">
        <f t="shared" si="208"/>
        <v/>
      </c>
      <c r="BG706" s="39" t="str">
        <f t="shared" si="209"/>
        <v/>
      </c>
      <c r="BH706" s="315"/>
      <c r="BI706" s="315"/>
      <c r="BJ706" s="315"/>
      <c r="BK706" s="315"/>
      <c r="BL706" s="315"/>
      <c r="BM706" s="315"/>
      <c r="BN706" s="315"/>
      <c r="BO706" s="315"/>
      <c r="BP706" s="315"/>
      <c r="BQ706" s="315"/>
      <c r="BR706" s="315"/>
      <c r="BS706" s="315"/>
      <c r="BT706" s="315"/>
      <c r="BU706" s="315"/>
      <c r="BV706" s="315"/>
      <c r="BW706" s="315"/>
      <c r="BX706" s="315"/>
      <c r="BY706" s="315"/>
      <c r="BZ706" s="315"/>
      <c r="CA706" s="315"/>
      <c r="CB706" s="315"/>
      <c r="CC706" s="315"/>
      <c r="CD706" s="7"/>
    </row>
    <row r="707" spans="1:82" x14ac:dyDescent="0.25">
      <c r="A707" s="14"/>
      <c r="B707" s="460"/>
      <c r="C707" s="461"/>
      <c r="D707" s="461"/>
      <c r="E707" s="462"/>
      <c r="F707" s="463"/>
      <c r="G707" s="14"/>
      <c r="H707" s="106" t="str">
        <f t="shared" si="199"/>
        <v/>
      </c>
      <c r="I707" s="14"/>
      <c r="J707" s="39" t="str">
        <f t="shared" si="200"/>
        <v/>
      </c>
      <c r="K707" s="14"/>
      <c r="M707" s="106" t="str">
        <f t="shared" si="201"/>
        <v/>
      </c>
      <c r="O707" s="127" t="str">
        <f t="shared" si="202"/>
        <v/>
      </c>
      <c r="AC707" s="305" t="str">
        <f t="shared" si="203"/>
        <v/>
      </c>
      <c r="AD707" s="307" t="str">
        <f t="shared" si="204"/>
        <v/>
      </c>
      <c r="AF707" s="314">
        <f t="shared" si="205"/>
        <v>0</v>
      </c>
      <c r="AG707" s="315">
        <f t="shared" si="216"/>
        <v>0</v>
      </c>
      <c r="AH707" s="315">
        <f t="shared" si="216"/>
        <v>0</v>
      </c>
      <c r="AI707" s="315">
        <f t="shared" si="216"/>
        <v>0</v>
      </c>
      <c r="AJ707" s="315">
        <f t="shared" si="216"/>
        <v>0</v>
      </c>
      <c r="AK707" s="315">
        <f t="shared" si="216"/>
        <v>0</v>
      </c>
      <c r="AL707" s="315">
        <f t="shared" si="216"/>
        <v>0</v>
      </c>
      <c r="AM707" s="315">
        <f t="shared" si="216"/>
        <v>0</v>
      </c>
      <c r="AN707" s="315">
        <f t="shared" si="216"/>
        <v>0</v>
      </c>
      <c r="AO707" s="315">
        <f t="shared" si="216"/>
        <v>0</v>
      </c>
      <c r="AP707" s="315">
        <f t="shared" si="216"/>
        <v>0</v>
      </c>
      <c r="AQ707" s="315">
        <f t="shared" si="216"/>
        <v>0</v>
      </c>
      <c r="AR707" s="315">
        <f t="shared" si="216"/>
        <v>0</v>
      </c>
      <c r="AS707" s="315">
        <f t="shared" si="216"/>
        <v>0</v>
      </c>
      <c r="AT707" s="315">
        <f t="shared" si="216"/>
        <v>0</v>
      </c>
      <c r="AU707" s="315">
        <f t="shared" si="216"/>
        <v>0</v>
      </c>
      <c r="AV707" s="315">
        <f t="shared" si="215"/>
        <v>0</v>
      </c>
      <c r="AW707" s="315">
        <f t="shared" si="215"/>
        <v>0</v>
      </c>
      <c r="AX707" s="315">
        <f t="shared" si="215"/>
        <v>0</v>
      </c>
      <c r="AY707" s="315">
        <f t="shared" si="215"/>
        <v>0</v>
      </c>
      <c r="AZ707" s="315">
        <f t="shared" si="215"/>
        <v>0</v>
      </c>
      <c r="BA707" s="315">
        <f t="shared" si="215"/>
        <v>0</v>
      </c>
      <c r="BB707" s="315">
        <f t="shared" si="215"/>
        <v>0</v>
      </c>
      <c r="BC707" s="316">
        <f t="shared" si="215"/>
        <v>0</v>
      </c>
      <c r="BE707" s="39" t="str">
        <f t="shared" si="207"/>
        <v/>
      </c>
      <c r="BF707" s="39" t="str">
        <f t="shared" si="208"/>
        <v/>
      </c>
      <c r="BG707" s="39" t="str">
        <f t="shared" si="209"/>
        <v/>
      </c>
      <c r="BH707" s="315"/>
      <c r="BI707" s="315"/>
      <c r="BJ707" s="315"/>
      <c r="BK707" s="315"/>
      <c r="BL707" s="315"/>
      <c r="BM707" s="315"/>
      <c r="BN707" s="315"/>
      <c r="BO707" s="315"/>
      <c r="BP707" s="315"/>
      <c r="BQ707" s="315"/>
      <c r="BR707" s="315"/>
      <c r="BS707" s="315"/>
      <c r="BT707" s="315"/>
      <c r="BU707" s="315"/>
      <c r="BV707" s="315"/>
      <c r="BW707" s="315"/>
      <c r="BX707" s="315"/>
      <c r="BY707" s="315"/>
      <c r="BZ707" s="315"/>
      <c r="CA707" s="315"/>
      <c r="CB707" s="315"/>
      <c r="CC707" s="315"/>
      <c r="CD707" s="7"/>
    </row>
    <row r="708" spans="1:82" x14ac:dyDescent="0.25">
      <c r="A708" s="14"/>
      <c r="B708" s="460"/>
      <c r="C708" s="461"/>
      <c r="D708" s="461"/>
      <c r="E708" s="462"/>
      <c r="F708" s="463"/>
      <c r="G708" s="14"/>
      <c r="H708" s="106" t="str">
        <f t="shared" si="199"/>
        <v/>
      </c>
      <c r="I708" s="14"/>
      <c r="J708" s="39" t="str">
        <f t="shared" si="200"/>
        <v/>
      </c>
      <c r="K708" s="14"/>
      <c r="M708" s="106" t="str">
        <f t="shared" si="201"/>
        <v/>
      </c>
      <c r="O708" s="127" t="str">
        <f t="shared" si="202"/>
        <v/>
      </c>
      <c r="AC708" s="305" t="str">
        <f t="shared" si="203"/>
        <v/>
      </c>
      <c r="AD708" s="307" t="str">
        <f t="shared" si="204"/>
        <v/>
      </c>
      <c r="AF708" s="314">
        <f t="shared" si="205"/>
        <v>0</v>
      </c>
      <c r="AG708" s="315">
        <f t="shared" si="216"/>
        <v>0</v>
      </c>
      <c r="AH708" s="315">
        <f t="shared" si="216"/>
        <v>0</v>
      </c>
      <c r="AI708" s="315">
        <f t="shared" si="216"/>
        <v>0</v>
      </c>
      <c r="AJ708" s="315">
        <f t="shared" si="216"/>
        <v>0</v>
      </c>
      <c r="AK708" s="315">
        <f t="shared" si="216"/>
        <v>0</v>
      </c>
      <c r="AL708" s="315">
        <f t="shared" si="216"/>
        <v>0</v>
      </c>
      <c r="AM708" s="315">
        <f t="shared" si="216"/>
        <v>0</v>
      </c>
      <c r="AN708" s="315">
        <f t="shared" si="216"/>
        <v>0</v>
      </c>
      <c r="AO708" s="315">
        <f t="shared" si="216"/>
        <v>0</v>
      </c>
      <c r="AP708" s="315">
        <f t="shared" si="216"/>
        <v>0</v>
      </c>
      <c r="AQ708" s="315">
        <f t="shared" si="216"/>
        <v>0</v>
      </c>
      <c r="AR708" s="315">
        <f t="shared" si="216"/>
        <v>0</v>
      </c>
      <c r="AS708" s="315">
        <f t="shared" si="216"/>
        <v>0</v>
      </c>
      <c r="AT708" s="315">
        <f t="shared" si="216"/>
        <v>0</v>
      </c>
      <c r="AU708" s="315">
        <f t="shared" si="216"/>
        <v>0</v>
      </c>
      <c r="AV708" s="315">
        <f t="shared" si="215"/>
        <v>0</v>
      </c>
      <c r="AW708" s="315">
        <f t="shared" si="215"/>
        <v>0</v>
      </c>
      <c r="AX708" s="315">
        <f t="shared" si="215"/>
        <v>0</v>
      </c>
      <c r="AY708" s="315">
        <f t="shared" si="215"/>
        <v>0</v>
      </c>
      <c r="AZ708" s="315">
        <f t="shared" si="215"/>
        <v>0</v>
      </c>
      <c r="BA708" s="315">
        <f t="shared" si="215"/>
        <v>0</v>
      </c>
      <c r="BB708" s="315">
        <f t="shared" si="215"/>
        <v>0</v>
      </c>
      <c r="BC708" s="316">
        <f t="shared" si="215"/>
        <v>0</v>
      </c>
      <c r="BE708" s="39" t="str">
        <f t="shared" si="207"/>
        <v/>
      </c>
      <c r="BF708" s="39" t="str">
        <f t="shared" si="208"/>
        <v/>
      </c>
      <c r="BG708" s="39" t="str">
        <f t="shared" si="209"/>
        <v/>
      </c>
      <c r="BH708" s="315"/>
      <c r="BI708" s="315"/>
      <c r="BJ708" s="315"/>
      <c r="BK708" s="315"/>
      <c r="BL708" s="315"/>
      <c r="BM708" s="315"/>
      <c r="BN708" s="315"/>
      <c r="BO708" s="315"/>
      <c r="BP708" s="315"/>
      <c r="BQ708" s="315"/>
      <c r="BR708" s="315"/>
      <c r="BS708" s="315"/>
      <c r="BT708" s="315"/>
      <c r="BU708" s="315"/>
      <c r="BV708" s="315"/>
      <c r="BW708" s="315"/>
      <c r="BX708" s="315"/>
      <c r="BY708" s="315"/>
      <c r="BZ708" s="315"/>
      <c r="CA708" s="315"/>
      <c r="CB708" s="315"/>
      <c r="CC708" s="315"/>
      <c r="CD708" s="7"/>
    </row>
    <row r="709" spans="1:82" x14ac:dyDescent="0.25">
      <c r="A709" s="14"/>
      <c r="B709" s="460"/>
      <c r="C709" s="461"/>
      <c r="D709" s="461"/>
      <c r="E709" s="462"/>
      <c r="F709" s="463"/>
      <c r="G709" s="14"/>
      <c r="H709" s="106" t="str">
        <f t="shared" si="199"/>
        <v/>
      </c>
      <c r="I709" s="14"/>
      <c r="J709" s="39" t="str">
        <f t="shared" si="200"/>
        <v/>
      </c>
      <c r="K709" s="14"/>
      <c r="M709" s="106" t="str">
        <f t="shared" si="201"/>
        <v/>
      </c>
      <c r="O709" s="127" t="str">
        <f t="shared" si="202"/>
        <v/>
      </c>
      <c r="AC709" s="305" t="str">
        <f t="shared" si="203"/>
        <v/>
      </c>
      <c r="AD709" s="307" t="str">
        <f t="shared" si="204"/>
        <v/>
      </c>
      <c r="AF709" s="314">
        <f t="shared" si="205"/>
        <v>0</v>
      </c>
      <c r="AG709" s="315">
        <f t="shared" si="216"/>
        <v>0</v>
      </c>
      <c r="AH709" s="315">
        <f t="shared" si="216"/>
        <v>0</v>
      </c>
      <c r="AI709" s="315">
        <f t="shared" si="216"/>
        <v>0</v>
      </c>
      <c r="AJ709" s="315">
        <f t="shared" si="216"/>
        <v>0</v>
      </c>
      <c r="AK709" s="315">
        <f t="shared" si="216"/>
        <v>0</v>
      </c>
      <c r="AL709" s="315">
        <f t="shared" si="216"/>
        <v>0</v>
      </c>
      <c r="AM709" s="315">
        <f t="shared" si="216"/>
        <v>0</v>
      </c>
      <c r="AN709" s="315">
        <f t="shared" si="216"/>
        <v>0</v>
      </c>
      <c r="AO709" s="315">
        <f t="shared" si="216"/>
        <v>0</v>
      </c>
      <c r="AP709" s="315">
        <f t="shared" si="216"/>
        <v>0</v>
      </c>
      <c r="AQ709" s="315">
        <f t="shared" si="216"/>
        <v>0</v>
      </c>
      <c r="AR709" s="315">
        <f t="shared" si="216"/>
        <v>0</v>
      </c>
      <c r="AS709" s="315">
        <f t="shared" si="216"/>
        <v>0</v>
      </c>
      <c r="AT709" s="315">
        <f t="shared" si="216"/>
        <v>0</v>
      </c>
      <c r="AU709" s="315">
        <f t="shared" si="216"/>
        <v>0</v>
      </c>
      <c r="AV709" s="315">
        <f t="shared" si="215"/>
        <v>0</v>
      </c>
      <c r="AW709" s="315">
        <f t="shared" si="215"/>
        <v>0</v>
      </c>
      <c r="AX709" s="315">
        <f t="shared" si="215"/>
        <v>0</v>
      </c>
      <c r="AY709" s="315">
        <f t="shared" si="215"/>
        <v>0</v>
      </c>
      <c r="AZ709" s="315">
        <f t="shared" si="215"/>
        <v>0</v>
      </c>
      <c r="BA709" s="315">
        <f t="shared" si="215"/>
        <v>0</v>
      </c>
      <c r="BB709" s="315">
        <f t="shared" si="215"/>
        <v>0</v>
      </c>
      <c r="BC709" s="316">
        <f t="shared" si="215"/>
        <v>0</v>
      </c>
      <c r="BE709" s="39" t="str">
        <f t="shared" si="207"/>
        <v/>
      </c>
      <c r="BF709" s="39" t="str">
        <f t="shared" si="208"/>
        <v/>
      </c>
      <c r="BG709" s="39" t="str">
        <f t="shared" si="209"/>
        <v/>
      </c>
      <c r="BH709" s="315"/>
      <c r="BI709" s="315"/>
      <c r="BJ709" s="315"/>
      <c r="BK709" s="315"/>
      <c r="BL709" s="315"/>
      <c r="BM709" s="315"/>
      <c r="BN709" s="315"/>
      <c r="BO709" s="315"/>
      <c r="BP709" s="315"/>
      <c r="BQ709" s="315"/>
      <c r="BR709" s="315"/>
      <c r="BS709" s="315"/>
      <c r="BT709" s="315"/>
      <c r="BU709" s="315"/>
      <c r="BV709" s="315"/>
      <c r="BW709" s="315"/>
      <c r="BX709" s="315"/>
      <c r="BY709" s="315"/>
      <c r="BZ709" s="315"/>
      <c r="CA709" s="315"/>
      <c r="CB709" s="315"/>
      <c r="CC709" s="315"/>
      <c r="CD709" s="7"/>
    </row>
    <row r="710" spans="1:82" x14ac:dyDescent="0.25">
      <c r="A710" s="14"/>
      <c r="B710" s="460"/>
      <c r="C710" s="461"/>
      <c r="D710" s="461"/>
      <c r="E710" s="462"/>
      <c r="F710" s="463"/>
      <c r="G710" s="14"/>
      <c r="H710" s="106" t="str">
        <f t="shared" si="199"/>
        <v/>
      </c>
      <c r="I710" s="14"/>
      <c r="J710" s="39" t="str">
        <f t="shared" si="200"/>
        <v/>
      </c>
      <c r="K710" s="14"/>
      <c r="M710" s="106" t="str">
        <f t="shared" si="201"/>
        <v/>
      </c>
      <c r="O710" s="127" t="str">
        <f t="shared" si="202"/>
        <v/>
      </c>
      <c r="AC710" s="305" t="str">
        <f t="shared" si="203"/>
        <v/>
      </c>
      <c r="AD710" s="307" t="str">
        <f t="shared" si="204"/>
        <v/>
      </c>
      <c r="AF710" s="314">
        <f t="shared" si="205"/>
        <v>0</v>
      </c>
      <c r="AG710" s="315">
        <f t="shared" si="216"/>
        <v>0</v>
      </c>
      <c r="AH710" s="315">
        <f t="shared" si="216"/>
        <v>0</v>
      </c>
      <c r="AI710" s="315">
        <f t="shared" si="216"/>
        <v>0</v>
      </c>
      <c r="AJ710" s="315">
        <f t="shared" si="216"/>
        <v>0</v>
      </c>
      <c r="AK710" s="315">
        <f t="shared" si="216"/>
        <v>0</v>
      </c>
      <c r="AL710" s="315">
        <f t="shared" si="216"/>
        <v>0</v>
      </c>
      <c r="AM710" s="315">
        <f t="shared" si="216"/>
        <v>0</v>
      </c>
      <c r="AN710" s="315">
        <f t="shared" si="216"/>
        <v>0</v>
      </c>
      <c r="AO710" s="315">
        <f t="shared" si="216"/>
        <v>0</v>
      </c>
      <c r="AP710" s="315">
        <f t="shared" si="216"/>
        <v>0</v>
      </c>
      <c r="AQ710" s="315">
        <f t="shared" si="216"/>
        <v>0</v>
      </c>
      <c r="AR710" s="315">
        <f t="shared" si="216"/>
        <v>0</v>
      </c>
      <c r="AS710" s="315">
        <f t="shared" si="216"/>
        <v>0</v>
      </c>
      <c r="AT710" s="315">
        <f t="shared" si="216"/>
        <v>0</v>
      </c>
      <c r="AU710" s="315">
        <f t="shared" si="216"/>
        <v>0</v>
      </c>
      <c r="AV710" s="315">
        <f t="shared" si="215"/>
        <v>0</v>
      </c>
      <c r="AW710" s="315">
        <f t="shared" si="215"/>
        <v>0</v>
      </c>
      <c r="AX710" s="315">
        <f t="shared" si="215"/>
        <v>0</v>
      </c>
      <c r="AY710" s="315">
        <f t="shared" si="215"/>
        <v>0</v>
      </c>
      <c r="AZ710" s="315">
        <f t="shared" si="215"/>
        <v>0</v>
      </c>
      <c r="BA710" s="315">
        <f t="shared" si="215"/>
        <v>0</v>
      </c>
      <c r="BB710" s="315">
        <f t="shared" si="215"/>
        <v>0</v>
      </c>
      <c r="BC710" s="316">
        <f t="shared" si="215"/>
        <v>0</v>
      </c>
      <c r="BE710" s="39" t="str">
        <f t="shared" si="207"/>
        <v/>
      </c>
      <c r="BF710" s="39" t="str">
        <f t="shared" si="208"/>
        <v/>
      </c>
      <c r="BG710" s="39" t="str">
        <f t="shared" si="209"/>
        <v/>
      </c>
      <c r="BH710" s="315"/>
      <c r="BI710" s="315"/>
      <c r="BJ710" s="315"/>
      <c r="BK710" s="315"/>
      <c r="BL710" s="315"/>
      <c r="BM710" s="315"/>
      <c r="BN710" s="315"/>
      <c r="BO710" s="315"/>
      <c r="BP710" s="315"/>
      <c r="BQ710" s="315"/>
      <c r="BR710" s="315"/>
      <c r="BS710" s="315"/>
      <c r="BT710" s="315"/>
      <c r="BU710" s="315"/>
      <c r="BV710" s="315"/>
      <c r="BW710" s="315"/>
      <c r="BX710" s="315"/>
      <c r="BY710" s="315"/>
      <c r="BZ710" s="315"/>
      <c r="CA710" s="315"/>
      <c r="CB710" s="315"/>
      <c r="CC710" s="315"/>
      <c r="CD710" s="7"/>
    </row>
    <row r="711" spans="1:82" x14ac:dyDescent="0.25">
      <c r="A711" s="14"/>
      <c r="B711" s="460"/>
      <c r="C711" s="461"/>
      <c r="D711" s="461"/>
      <c r="E711" s="462"/>
      <c r="F711" s="463"/>
      <c r="G711" s="14"/>
      <c r="H711" s="106" t="str">
        <f t="shared" si="199"/>
        <v/>
      </c>
      <c r="I711" s="14"/>
      <c r="J711" s="39" t="str">
        <f t="shared" si="200"/>
        <v/>
      </c>
      <c r="K711" s="14"/>
      <c r="M711" s="106" t="str">
        <f t="shared" si="201"/>
        <v/>
      </c>
      <c r="O711" s="127" t="str">
        <f t="shared" si="202"/>
        <v/>
      </c>
      <c r="AC711" s="305" t="str">
        <f t="shared" si="203"/>
        <v/>
      </c>
      <c r="AD711" s="307" t="str">
        <f t="shared" si="204"/>
        <v/>
      </c>
      <c r="AF711" s="314">
        <f t="shared" si="205"/>
        <v>0</v>
      </c>
      <c r="AG711" s="315">
        <f t="shared" si="216"/>
        <v>0</v>
      </c>
      <c r="AH711" s="315">
        <f t="shared" si="216"/>
        <v>0</v>
      </c>
      <c r="AI711" s="315">
        <f t="shared" si="216"/>
        <v>0</v>
      </c>
      <c r="AJ711" s="315">
        <f t="shared" si="216"/>
        <v>0</v>
      </c>
      <c r="AK711" s="315">
        <f t="shared" si="216"/>
        <v>0</v>
      </c>
      <c r="AL711" s="315">
        <f t="shared" si="216"/>
        <v>0</v>
      </c>
      <c r="AM711" s="315">
        <f t="shared" si="216"/>
        <v>0</v>
      </c>
      <c r="AN711" s="315">
        <f t="shared" si="216"/>
        <v>0</v>
      </c>
      <c r="AO711" s="315">
        <f t="shared" si="216"/>
        <v>0</v>
      </c>
      <c r="AP711" s="315">
        <f t="shared" si="216"/>
        <v>0</v>
      </c>
      <c r="AQ711" s="315">
        <f t="shared" si="216"/>
        <v>0</v>
      </c>
      <c r="AR711" s="315">
        <f t="shared" si="216"/>
        <v>0</v>
      </c>
      <c r="AS711" s="315">
        <f t="shared" si="216"/>
        <v>0</v>
      </c>
      <c r="AT711" s="315">
        <f t="shared" si="216"/>
        <v>0</v>
      </c>
      <c r="AU711" s="315">
        <f t="shared" si="216"/>
        <v>0</v>
      </c>
      <c r="AV711" s="315">
        <f t="shared" si="215"/>
        <v>0</v>
      </c>
      <c r="AW711" s="315">
        <f t="shared" si="215"/>
        <v>0</v>
      </c>
      <c r="AX711" s="315">
        <f t="shared" si="215"/>
        <v>0</v>
      </c>
      <c r="AY711" s="315">
        <f t="shared" si="215"/>
        <v>0</v>
      </c>
      <c r="AZ711" s="315">
        <f t="shared" si="215"/>
        <v>0</v>
      </c>
      <c r="BA711" s="315">
        <f t="shared" si="215"/>
        <v>0</v>
      </c>
      <c r="BB711" s="315">
        <f t="shared" si="215"/>
        <v>0</v>
      </c>
      <c r="BC711" s="316">
        <f t="shared" si="215"/>
        <v>0</v>
      </c>
      <c r="BE711" s="39" t="str">
        <f t="shared" si="207"/>
        <v/>
      </c>
      <c r="BF711" s="39" t="str">
        <f t="shared" si="208"/>
        <v/>
      </c>
      <c r="BG711" s="39" t="str">
        <f t="shared" si="209"/>
        <v/>
      </c>
      <c r="BH711" s="315"/>
      <c r="BI711" s="315"/>
      <c r="BJ711" s="315"/>
      <c r="BK711" s="315"/>
      <c r="BL711" s="315"/>
      <c r="BM711" s="315"/>
      <c r="BN711" s="315"/>
      <c r="BO711" s="315"/>
      <c r="BP711" s="315"/>
      <c r="BQ711" s="315"/>
      <c r="BR711" s="315"/>
      <c r="BS711" s="315"/>
      <c r="BT711" s="315"/>
      <c r="BU711" s="315"/>
      <c r="BV711" s="315"/>
      <c r="BW711" s="315"/>
      <c r="BX711" s="315"/>
      <c r="BY711" s="315"/>
      <c r="BZ711" s="315"/>
      <c r="CA711" s="315"/>
      <c r="CB711" s="315"/>
      <c r="CC711" s="315"/>
      <c r="CD711" s="7"/>
    </row>
    <row r="712" spans="1:82" x14ac:dyDescent="0.25">
      <c r="A712" s="14"/>
      <c r="B712" s="460"/>
      <c r="C712" s="461"/>
      <c r="D712" s="461"/>
      <c r="E712" s="462"/>
      <c r="F712" s="463"/>
      <c r="G712" s="14"/>
      <c r="H712" s="106" t="str">
        <f t="shared" si="199"/>
        <v/>
      </c>
      <c r="I712" s="14"/>
      <c r="J712" s="39" t="str">
        <f t="shared" si="200"/>
        <v/>
      </c>
      <c r="K712" s="14"/>
      <c r="M712" s="106" t="str">
        <f t="shared" si="201"/>
        <v/>
      </c>
      <c r="O712" s="127" t="str">
        <f t="shared" si="202"/>
        <v/>
      </c>
      <c r="AC712" s="305" t="str">
        <f t="shared" si="203"/>
        <v/>
      </c>
      <c r="AD712" s="307" t="str">
        <f t="shared" si="204"/>
        <v/>
      </c>
      <c r="AF712" s="314">
        <f t="shared" si="205"/>
        <v>0</v>
      </c>
      <c r="AG712" s="315">
        <f t="shared" si="216"/>
        <v>0</v>
      </c>
      <c r="AH712" s="315">
        <f t="shared" si="216"/>
        <v>0</v>
      </c>
      <c r="AI712" s="315">
        <f t="shared" si="216"/>
        <v>0</v>
      </c>
      <c r="AJ712" s="315">
        <f t="shared" si="216"/>
        <v>0</v>
      </c>
      <c r="AK712" s="315">
        <f t="shared" si="216"/>
        <v>0</v>
      </c>
      <c r="AL712" s="315">
        <f t="shared" si="216"/>
        <v>0</v>
      </c>
      <c r="AM712" s="315">
        <f t="shared" si="216"/>
        <v>0</v>
      </c>
      <c r="AN712" s="315">
        <f t="shared" si="216"/>
        <v>0</v>
      </c>
      <c r="AO712" s="315">
        <f t="shared" si="216"/>
        <v>0</v>
      </c>
      <c r="AP712" s="315">
        <f t="shared" si="216"/>
        <v>0</v>
      </c>
      <c r="AQ712" s="315">
        <f t="shared" si="216"/>
        <v>0</v>
      </c>
      <c r="AR712" s="315">
        <f t="shared" si="216"/>
        <v>0</v>
      </c>
      <c r="AS712" s="315">
        <f t="shared" si="216"/>
        <v>0</v>
      </c>
      <c r="AT712" s="315">
        <f t="shared" si="216"/>
        <v>0</v>
      </c>
      <c r="AU712" s="315">
        <f t="shared" si="216"/>
        <v>0</v>
      </c>
      <c r="AV712" s="315">
        <f t="shared" si="215"/>
        <v>0</v>
      </c>
      <c r="AW712" s="315">
        <f t="shared" si="215"/>
        <v>0</v>
      </c>
      <c r="AX712" s="315">
        <f t="shared" si="215"/>
        <v>0</v>
      </c>
      <c r="AY712" s="315">
        <f t="shared" si="215"/>
        <v>0</v>
      </c>
      <c r="AZ712" s="315">
        <f t="shared" si="215"/>
        <v>0</v>
      </c>
      <c r="BA712" s="315">
        <f t="shared" si="215"/>
        <v>0</v>
      </c>
      <c r="BB712" s="315">
        <f t="shared" si="215"/>
        <v>0</v>
      </c>
      <c r="BC712" s="316">
        <f t="shared" si="215"/>
        <v>0</v>
      </c>
      <c r="BE712" s="39" t="str">
        <f t="shared" si="207"/>
        <v/>
      </c>
      <c r="BF712" s="39" t="str">
        <f t="shared" si="208"/>
        <v/>
      </c>
      <c r="BG712" s="39" t="str">
        <f t="shared" si="209"/>
        <v/>
      </c>
      <c r="BH712" s="315"/>
      <c r="BI712" s="315"/>
      <c r="BJ712" s="315"/>
      <c r="BK712" s="315"/>
      <c r="BL712" s="315"/>
      <c r="BM712" s="315"/>
      <c r="BN712" s="315"/>
      <c r="BO712" s="315"/>
      <c r="BP712" s="315"/>
      <c r="BQ712" s="315"/>
      <c r="BR712" s="315"/>
      <c r="BS712" s="315"/>
      <c r="BT712" s="315"/>
      <c r="BU712" s="315"/>
      <c r="BV712" s="315"/>
      <c r="BW712" s="315"/>
      <c r="BX712" s="315"/>
      <c r="BY712" s="315"/>
      <c r="BZ712" s="315"/>
      <c r="CA712" s="315"/>
      <c r="CB712" s="315"/>
      <c r="CC712" s="315"/>
      <c r="CD712" s="7"/>
    </row>
    <row r="713" spans="1:82" x14ac:dyDescent="0.25">
      <c r="A713" s="14"/>
      <c r="B713" s="460"/>
      <c r="C713" s="461"/>
      <c r="D713" s="461"/>
      <c r="E713" s="462"/>
      <c r="F713" s="463"/>
      <c r="G713" s="14"/>
      <c r="H713" s="106" t="str">
        <f t="shared" si="199"/>
        <v/>
      </c>
      <c r="I713" s="14"/>
      <c r="J713" s="39" t="str">
        <f t="shared" si="200"/>
        <v/>
      </c>
      <c r="K713" s="14"/>
      <c r="M713" s="106" t="str">
        <f t="shared" si="201"/>
        <v/>
      </c>
      <c r="O713" s="127" t="str">
        <f t="shared" si="202"/>
        <v/>
      </c>
      <c r="AC713" s="305" t="str">
        <f t="shared" si="203"/>
        <v/>
      </c>
      <c r="AD713" s="307" t="str">
        <f t="shared" si="204"/>
        <v/>
      </c>
      <c r="AF713" s="314">
        <f t="shared" si="205"/>
        <v>0</v>
      </c>
      <c r="AG713" s="315">
        <f t="shared" si="216"/>
        <v>0</v>
      </c>
      <c r="AH713" s="315">
        <f t="shared" si="216"/>
        <v>0</v>
      </c>
      <c r="AI713" s="315">
        <f t="shared" si="216"/>
        <v>0</v>
      </c>
      <c r="AJ713" s="315">
        <f t="shared" si="216"/>
        <v>0</v>
      </c>
      <c r="AK713" s="315">
        <f t="shared" si="216"/>
        <v>0</v>
      </c>
      <c r="AL713" s="315">
        <f t="shared" si="216"/>
        <v>0</v>
      </c>
      <c r="AM713" s="315">
        <f t="shared" si="216"/>
        <v>0</v>
      </c>
      <c r="AN713" s="315">
        <f t="shared" si="216"/>
        <v>0</v>
      </c>
      <c r="AO713" s="315">
        <f t="shared" si="216"/>
        <v>0</v>
      </c>
      <c r="AP713" s="315">
        <f t="shared" si="216"/>
        <v>0</v>
      </c>
      <c r="AQ713" s="315">
        <f t="shared" si="216"/>
        <v>0</v>
      </c>
      <c r="AR713" s="315">
        <f t="shared" si="216"/>
        <v>0</v>
      </c>
      <c r="AS713" s="315">
        <f t="shared" si="216"/>
        <v>0</v>
      </c>
      <c r="AT713" s="315">
        <f t="shared" si="216"/>
        <v>0</v>
      </c>
      <c r="AU713" s="315">
        <f t="shared" si="216"/>
        <v>0</v>
      </c>
      <c r="AV713" s="315">
        <f t="shared" si="216"/>
        <v>0</v>
      </c>
      <c r="AW713" s="315">
        <f t="shared" ref="AW713:BC728" si="217">IF(AND(AW$9&gt;=$AC713, AW$10&lt;=$AD713), IF($F713=$M$3, $AD$5, IF($J713="", $AD$4, $J713)), 0)</f>
        <v>0</v>
      </c>
      <c r="AX713" s="315">
        <f t="shared" si="217"/>
        <v>0</v>
      </c>
      <c r="AY713" s="315">
        <f t="shared" si="217"/>
        <v>0</v>
      </c>
      <c r="AZ713" s="315">
        <f t="shared" si="217"/>
        <v>0</v>
      </c>
      <c r="BA713" s="315">
        <f t="shared" si="217"/>
        <v>0</v>
      </c>
      <c r="BB713" s="315">
        <f t="shared" si="217"/>
        <v>0</v>
      </c>
      <c r="BC713" s="316">
        <f t="shared" si="217"/>
        <v>0</v>
      </c>
      <c r="BE713" s="39" t="str">
        <f t="shared" si="207"/>
        <v/>
      </c>
      <c r="BF713" s="39" t="str">
        <f t="shared" si="208"/>
        <v/>
      </c>
      <c r="BG713" s="39" t="str">
        <f t="shared" si="209"/>
        <v/>
      </c>
      <c r="BH713" s="315"/>
      <c r="BI713" s="315"/>
      <c r="BJ713" s="315"/>
      <c r="BK713" s="315"/>
      <c r="BL713" s="315"/>
      <c r="BM713" s="315"/>
      <c r="BN713" s="315"/>
      <c r="BO713" s="315"/>
      <c r="BP713" s="315"/>
      <c r="BQ713" s="315"/>
      <c r="BR713" s="315"/>
      <c r="BS713" s="315"/>
      <c r="BT713" s="315"/>
      <c r="BU713" s="315"/>
      <c r="BV713" s="315"/>
      <c r="BW713" s="315"/>
      <c r="BX713" s="315"/>
      <c r="BY713" s="315"/>
      <c r="BZ713" s="315"/>
      <c r="CA713" s="315"/>
      <c r="CB713" s="315"/>
      <c r="CC713" s="315"/>
      <c r="CD713" s="7"/>
    </row>
    <row r="714" spans="1:82" x14ac:dyDescent="0.25">
      <c r="A714" s="14"/>
      <c r="B714" s="460"/>
      <c r="C714" s="461"/>
      <c r="D714" s="461"/>
      <c r="E714" s="462"/>
      <c r="F714" s="463"/>
      <c r="G714" s="14"/>
      <c r="H714" s="106" t="str">
        <f t="shared" si="199"/>
        <v/>
      </c>
      <c r="I714" s="14"/>
      <c r="J714" s="39" t="str">
        <f t="shared" si="200"/>
        <v/>
      </c>
      <c r="K714" s="14"/>
      <c r="M714" s="106" t="str">
        <f t="shared" si="201"/>
        <v/>
      </c>
      <c r="O714" s="127" t="str">
        <f t="shared" si="202"/>
        <v/>
      </c>
      <c r="AC714" s="305" t="str">
        <f t="shared" si="203"/>
        <v/>
      </c>
      <c r="AD714" s="307" t="str">
        <f t="shared" si="204"/>
        <v/>
      </c>
      <c r="AF714" s="314">
        <f t="shared" si="205"/>
        <v>0</v>
      </c>
      <c r="AG714" s="315">
        <f t="shared" ref="AG714:AV729" si="218">IF(AND(AG$9&gt;=$AC714, AG$10&lt;=$AD714), IF($F714=$M$3, $AD$5, IF($J714="", $AD$4, $J714)), 0)</f>
        <v>0</v>
      </c>
      <c r="AH714" s="315">
        <f t="shared" si="218"/>
        <v>0</v>
      </c>
      <c r="AI714" s="315">
        <f t="shared" si="218"/>
        <v>0</v>
      </c>
      <c r="AJ714" s="315">
        <f t="shared" si="218"/>
        <v>0</v>
      </c>
      <c r="AK714" s="315">
        <f t="shared" si="218"/>
        <v>0</v>
      </c>
      <c r="AL714" s="315">
        <f t="shared" si="218"/>
        <v>0</v>
      </c>
      <c r="AM714" s="315">
        <f t="shared" si="218"/>
        <v>0</v>
      </c>
      <c r="AN714" s="315">
        <f t="shared" si="218"/>
        <v>0</v>
      </c>
      <c r="AO714" s="315">
        <f t="shared" si="218"/>
        <v>0</v>
      </c>
      <c r="AP714" s="315">
        <f t="shared" si="218"/>
        <v>0</v>
      </c>
      <c r="AQ714" s="315">
        <f t="shared" si="218"/>
        <v>0</v>
      </c>
      <c r="AR714" s="315">
        <f t="shared" si="218"/>
        <v>0</v>
      </c>
      <c r="AS714" s="315">
        <f t="shared" si="218"/>
        <v>0</v>
      </c>
      <c r="AT714" s="315">
        <f t="shared" si="218"/>
        <v>0</v>
      </c>
      <c r="AU714" s="315">
        <f t="shared" si="218"/>
        <v>0</v>
      </c>
      <c r="AV714" s="315">
        <f t="shared" si="218"/>
        <v>0</v>
      </c>
      <c r="AW714" s="315">
        <f t="shared" si="217"/>
        <v>0</v>
      </c>
      <c r="AX714" s="315">
        <f t="shared" si="217"/>
        <v>0</v>
      </c>
      <c r="AY714" s="315">
        <f t="shared" si="217"/>
        <v>0</v>
      </c>
      <c r="AZ714" s="315">
        <f t="shared" si="217"/>
        <v>0</v>
      </c>
      <c r="BA714" s="315">
        <f t="shared" si="217"/>
        <v>0</v>
      </c>
      <c r="BB714" s="315">
        <f t="shared" si="217"/>
        <v>0</v>
      </c>
      <c r="BC714" s="316">
        <f t="shared" si="217"/>
        <v>0</v>
      </c>
      <c r="BE714" s="39" t="str">
        <f t="shared" si="207"/>
        <v/>
      </c>
      <c r="BF714" s="39" t="str">
        <f t="shared" si="208"/>
        <v/>
      </c>
      <c r="BG714" s="39" t="str">
        <f t="shared" si="209"/>
        <v/>
      </c>
      <c r="BH714" s="315"/>
      <c r="BI714" s="315"/>
      <c r="BJ714" s="315"/>
      <c r="BK714" s="315"/>
      <c r="BL714" s="315"/>
      <c r="BM714" s="315"/>
      <c r="BN714" s="315"/>
      <c r="BO714" s="315"/>
      <c r="BP714" s="315"/>
      <c r="BQ714" s="315"/>
      <c r="BR714" s="315"/>
      <c r="BS714" s="315"/>
      <c r="BT714" s="315"/>
      <c r="BU714" s="315"/>
      <c r="BV714" s="315"/>
      <c r="BW714" s="315"/>
      <c r="BX714" s="315"/>
      <c r="BY714" s="315"/>
      <c r="BZ714" s="315"/>
      <c r="CA714" s="315"/>
      <c r="CB714" s="315"/>
      <c r="CC714" s="315"/>
      <c r="CD714" s="7"/>
    </row>
    <row r="715" spans="1:82" x14ac:dyDescent="0.25">
      <c r="A715" s="14"/>
      <c r="B715" s="460"/>
      <c r="C715" s="461"/>
      <c r="D715" s="461"/>
      <c r="E715" s="462"/>
      <c r="F715" s="463"/>
      <c r="G715" s="14"/>
      <c r="H715" s="106" t="str">
        <f t="shared" si="199"/>
        <v/>
      </c>
      <c r="I715" s="14"/>
      <c r="J715" s="39" t="str">
        <f t="shared" si="200"/>
        <v/>
      </c>
      <c r="K715" s="14"/>
      <c r="M715" s="106" t="str">
        <f t="shared" si="201"/>
        <v/>
      </c>
      <c r="O715" s="127" t="str">
        <f t="shared" si="202"/>
        <v/>
      </c>
      <c r="AC715" s="305" t="str">
        <f t="shared" si="203"/>
        <v/>
      </c>
      <c r="AD715" s="307" t="str">
        <f t="shared" si="204"/>
        <v/>
      </c>
      <c r="AF715" s="314">
        <f t="shared" si="205"/>
        <v>0</v>
      </c>
      <c r="AG715" s="315">
        <f t="shared" si="218"/>
        <v>0</v>
      </c>
      <c r="AH715" s="315">
        <f t="shared" si="218"/>
        <v>0</v>
      </c>
      <c r="AI715" s="315">
        <f t="shared" si="218"/>
        <v>0</v>
      </c>
      <c r="AJ715" s="315">
        <f t="shared" si="218"/>
        <v>0</v>
      </c>
      <c r="AK715" s="315">
        <f t="shared" si="218"/>
        <v>0</v>
      </c>
      <c r="AL715" s="315">
        <f t="shared" si="218"/>
        <v>0</v>
      </c>
      <c r="AM715" s="315">
        <f t="shared" si="218"/>
        <v>0</v>
      </c>
      <c r="AN715" s="315">
        <f t="shared" si="218"/>
        <v>0</v>
      </c>
      <c r="AO715" s="315">
        <f t="shared" si="218"/>
        <v>0</v>
      </c>
      <c r="AP715" s="315">
        <f t="shared" si="218"/>
        <v>0</v>
      </c>
      <c r="AQ715" s="315">
        <f t="shared" si="218"/>
        <v>0</v>
      </c>
      <c r="AR715" s="315">
        <f t="shared" si="218"/>
        <v>0</v>
      </c>
      <c r="AS715" s="315">
        <f t="shared" si="218"/>
        <v>0</v>
      </c>
      <c r="AT715" s="315">
        <f t="shared" si="218"/>
        <v>0</v>
      </c>
      <c r="AU715" s="315">
        <f t="shared" si="218"/>
        <v>0</v>
      </c>
      <c r="AV715" s="315">
        <f t="shared" si="218"/>
        <v>0</v>
      </c>
      <c r="AW715" s="315">
        <f t="shared" si="217"/>
        <v>0</v>
      </c>
      <c r="AX715" s="315">
        <f t="shared" si="217"/>
        <v>0</v>
      </c>
      <c r="AY715" s="315">
        <f t="shared" si="217"/>
        <v>0</v>
      </c>
      <c r="AZ715" s="315">
        <f t="shared" si="217"/>
        <v>0</v>
      </c>
      <c r="BA715" s="315">
        <f t="shared" si="217"/>
        <v>0</v>
      </c>
      <c r="BB715" s="315">
        <f t="shared" si="217"/>
        <v>0</v>
      </c>
      <c r="BC715" s="316">
        <f t="shared" si="217"/>
        <v>0</v>
      </c>
      <c r="BE715" s="39" t="str">
        <f t="shared" si="207"/>
        <v/>
      </c>
      <c r="BF715" s="39" t="str">
        <f t="shared" si="208"/>
        <v/>
      </c>
      <c r="BG715" s="39" t="str">
        <f t="shared" si="209"/>
        <v/>
      </c>
      <c r="BH715" s="315"/>
      <c r="BI715" s="315"/>
      <c r="BJ715" s="315"/>
      <c r="BK715" s="315"/>
      <c r="BL715" s="315"/>
      <c r="BM715" s="315"/>
      <c r="BN715" s="315"/>
      <c r="BO715" s="315"/>
      <c r="BP715" s="315"/>
      <c r="BQ715" s="315"/>
      <c r="BR715" s="315"/>
      <c r="BS715" s="315"/>
      <c r="BT715" s="315"/>
      <c r="BU715" s="315"/>
      <c r="BV715" s="315"/>
      <c r="BW715" s="315"/>
      <c r="BX715" s="315"/>
      <c r="BY715" s="315"/>
      <c r="BZ715" s="315"/>
      <c r="CA715" s="315"/>
      <c r="CB715" s="315"/>
      <c r="CC715" s="315"/>
      <c r="CD715" s="7"/>
    </row>
    <row r="716" spans="1:82" x14ac:dyDescent="0.25">
      <c r="A716" s="14"/>
      <c r="B716" s="460"/>
      <c r="C716" s="461"/>
      <c r="D716" s="461"/>
      <c r="E716" s="462"/>
      <c r="F716" s="463"/>
      <c r="G716" s="14"/>
      <c r="H716" s="106" t="str">
        <f t="shared" ref="H716:H779" si="219">IF(OR($C716="", $D716=""), "", $D716-$C716-$E716)</f>
        <v/>
      </c>
      <c r="I716" s="14"/>
      <c r="J716" s="39" t="str">
        <f t="shared" ref="J716:J779" si="220">IF($B716="", "", IF(OR(TEXT($B716, "ddd")="sat", TEXT($B716, "ddd")="sun"), $O$4, IF(COUNTIF($S$50:$S$89, $B716)&gt;0, $O$5, "")))</f>
        <v/>
      </c>
      <c r="K716" s="14"/>
      <c r="M716" s="106" t="str">
        <f t="shared" ref="M716:M779" si="221">IF($F716=$M$3, 0, $H716)</f>
        <v/>
      </c>
      <c r="O716" s="127" t="str">
        <f t="shared" ref="O716:O779" si="222">IF($H716="", "", IF($F716=$M$3, 0, IF($J716=$O$4, $O$9*$H716*24, IF($J716=$O$5, $O$8*$H716*24, IF($J716="", $O$7*$H716*24, "")))))</f>
        <v/>
      </c>
      <c r="AC716" s="305" t="str">
        <f t="shared" ref="AC716:AC779" si="223">IF($C716="", "", _xlfn.FLOOR.MATH($C716, 1/24))</f>
        <v/>
      </c>
      <c r="AD716" s="307" t="str">
        <f t="shared" ref="AD716:AD779" si="224">IF($D716="", "", _xlfn.CEILING.MATH($D716, 1/24))</f>
        <v/>
      </c>
      <c r="AF716" s="314">
        <f t="shared" ref="AF716:AU779" si="225">IF(AND(AF$9&gt;=$AC716, AF$10&lt;=$AD716), IF($F716=$M$3, $AD$5, IF($J716="", $AD$4, $J716)), 0)</f>
        <v>0</v>
      </c>
      <c r="AG716" s="315">
        <f t="shared" si="218"/>
        <v>0</v>
      </c>
      <c r="AH716" s="315">
        <f t="shared" si="218"/>
        <v>0</v>
      </c>
      <c r="AI716" s="315">
        <f t="shared" si="218"/>
        <v>0</v>
      </c>
      <c r="AJ716" s="315">
        <f t="shared" si="218"/>
        <v>0</v>
      </c>
      <c r="AK716" s="315">
        <f t="shared" si="218"/>
        <v>0</v>
      </c>
      <c r="AL716" s="315">
        <f t="shared" si="218"/>
        <v>0</v>
      </c>
      <c r="AM716" s="315">
        <f t="shared" si="218"/>
        <v>0</v>
      </c>
      <c r="AN716" s="315">
        <f t="shared" si="218"/>
        <v>0</v>
      </c>
      <c r="AO716" s="315">
        <f t="shared" si="218"/>
        <v>0</v>
      </c>
      <c r="AP716" s="315">
        <f t="shared" si="218"/>
        <v>0</v>
      </c>
      <c r="AQ716" s="315">
        <f t="shared" si="218"/>
        <v>0</v>
      </c>
      <c r="AR716" s="315">
        <f t="shared" si="218"/>
        <v>0</v>
      </c>
      <c r="AS716" s="315">
        <f t="shared" si="218"/>
        <v>0</v>
      </c>
      <c r="AT716" s="315">
        <f t="shared" si="218"/>
        <v>0</v>
      </c>
      <c r="AU716" s="315">
        <f t="shared" si="218"/>
        <v>0</v>
      </c>
      <c r="AV716" s="315">
        <f t="shared" si="218"/>
        <v>0</v>
      </c>
      <c r="AW716" s="315">
        <f t="shared" si="217"/>
        <v>0</v>
      </c>
      <c r="AX716" s="315">
        <f t="shared" si="217"/>
        <v>0</v>
      </c>
      <c r="AY716" s="315">
        <f t="shared" si="217"/>
        <v>0</v>
      </c>
      <c r="AZ716" s="315">
        <f t="shared" si="217"/>
        <v>0</v>
      </c>
      <c r="BA716" s="315">
        <f t="shared" si="217"/>
        <v>0</v>
      </c>
      <c r="BB716" s="315">
        <f t="shared" si="217"/>
        <v>0</v>
      </c>
      <c r="BC716" s="316">
        <f t="shared" si="217"/>
        <v>0</v>
      </c>
      <c r="BE716" s="39" t="str">
        <f t="shared" ref="BE716:BE779" si="226">IF(OR($B716="", $H716=""), "", TEXT($B716, "ddd"))</f>
        <v/>
      </c>
      <c r="BF716" s="39" t="str">
        <f t="shared" ref="BF716:BF779" si="227">IF($BE716="", "", IF($F716=$M$3, $AD$5, IF($J716="", $AD$4, $J716)))</f>
        <v/>
      </c>
      <c r="BG716" s="39" t="str">
        <f t="shared" ref="BG716:BG779" si="228">IF(OR($BE716="", $BF716=""), "", CONCATENATE($BE716, " - ", $BF716))</f>
        <v/>
      </c>
      <c r="BH716" s="315"/>
      <c r="BI716" s="315"/>
      <c r="BJ716" s="315"/>
      <c r="BK716" s="315"/>
      <c r="BL716" s="315"/>
      <c r="BM716" s="315"/>
      <c r="BN716" s="315"/>
      <c r="BO716" s="315"/>
      <c r="BP716" s="315"/>
      <c r="BQ716" s="315"/>
      <c r="BR716" s="315"/>
      <c r="BS716" s="315"/>
      <c r="BT716" s="315"/>
      <c r="BU716" s="315"/>
      <c r="BV716" s="315"/>
      <c r="BW716" s="315"/>
      <c r="BX716" s="315"/>
      <c r="BY716" s="315"/>
      <c r="BZ716" s="315"/>
      <c r="CA716" s="315"/>
      <c r="CB716" s="315"/>
      <c r="CC716" s="315"/>
      <c r="CD716" s="7"/>
    </row>
    <row r="717" spans="1:82" x14ac:dyDescent="0.25">
      <c r="A717" s="14"/>
      <c r="B717" s="460"/>
      <c r="C717" s="461"/>
      <c r="D717" s="461"/>
      <c r="E717" s="462"/>
      <c r="F717" s="463"/>
      <c r="G717" s="14"/>
      <c r="H717" s="106" t="str">
        <f t="shared" si="219"/>
        <v/>
      </c>
      <c r="I717" s="14"/>
      <c r="J717" s="39" t="str">
        <f t="shared" si="220"/>
        <v/>
      </c>
      <c r="K717" s="14"/>
      <c r="M717" s="106" t="str">
        <f t="shared" si="221"/>
        <v/>
      </c>
      <c r="O717" s="127" t="str">
        <f t="shared" si="222"/>
        <v/>
      </c>
      <c r="AC717" s="305" t="str">
        <f t="shared" si="223"/>
        <v/>
      </c>
      <c r="AD717" s="307" t="str">
        <f t="shared" si="224"/>
        <v/>
      </c>
      <c r="AF717" s="314">
        <f t="shared" si="225"/>
        <v>0</v>
      </c>
      <c r="AG717" s="315">
        <f t="shared" si="218"/>
        <v>0</v>
      </c>
      <c r="AH717" s="315">
        <f t="shared" si="218"/>
        <v>0</v>
      </c>
      <c r="AI717" s="315">
        <f t="shared" si="218"/>
        <v>0</v>
      </c>
      <c r="AJ717" s="315">
        <f t="shared" si="218"/>
        <v>0</v>
      </c>
      <c r="AK717" s="315">
        <f t="shared" si="218"/>
        <v>0</v>
      </c>
      <c r="AL717" s="315">
        <f t="shared" si="218"/>
        <v>0</v>
      </c>
      <c r="AM717" s="315">
        <f t="shared" si="218"/>
        <v>0</v>
      </c>
      <c r="AN717" s="315">
        <f t="shared" si="218"/>
        <v>0</v>
      </c>
      <c r="AO717" s="315">
        <f t="shared" si="218"/>
        <v>0</v>
      </c>
      <c r="AP717" s="315">
        <f t="shared" si="218"/>
        <v>0</v>
      </c>
      <c r="AQ717" s="315">
        <f t="shared" si="218"/>
        <v>0</v>
      </c>
      <c r="AR717" s="315">
        <f t="shared" si="218"/>
        <v>0</v>
      </c>
      <c r="AS717" s="315">
        <f t="shared" si="218"/>
        <v>0</v>
      </c>
      <c r="AT717" s="315">
        <f t="shared" si="218"/>
        <v>0</v>
      </c>
      <c r="AU717" s="315">
        <f t="shared" si="218"/>
        <v>0</v>
      </c>
      <c r="AV717" s="315">
        <f t="shared" si="218"/>
        <v>0</v>
      </c>
      <c r="AW717" s="315">
        <f t="shared" si="217"/>
        <v>0</v>
      </c>
      <c r="AX717" s="315">
        <f t="shared" si="217"/>
        <v>0</v>
      </c>
      <c r="AY717" s="315">
        <f t="shared" si="217"/>
        <v>0</v>
      </c>
      <c r="AZ717" s="315">
        <f t="shared" si="217"/>
        <v>0</v>
      </c>
      <c r="BA717" s="315">
        <f t="shared" si="217"/>
        <v>0</v>
      </c>
      <c r="BB717" s="315">
        <f t="shared" si="217"/>
        <v>0</v>
      </c>
      <c r="BC717" s="316">
        <f t="shared" si="217"/>
        <v>0</v>
      </c>
      <c r="BE717" s="39" t="str">
        <f t="shared" si="226"/>
        <v/>
      </c>
      <c r="BF717" s="39" t="str">
        <f t="shared" si="227"/>
        <v/>
      </c>
      <c r="BG717" s="39" t="str">
        <f t="shared" si="228"/>
        <v/>
      </c>
      <c r="BH717" s="315"/>
      <c r="BI717" s="315"/>
      <c r="BJ717" s="315"/>
      <c r="BK717" s="315"/>
      <c r="BL717" s="315"/>
      <c r="BM717" s="315"/>
      <c r="BN717" s="315"/>
      <c r="BO717" s="315"/>
      <c r="BP717" s="315"/>
      <c r="BQ717" s="315"/>
      <c r="BR717" s="315"/>
      <c r="BS717" s="315"/>
      <c r="BT717" s="315"/>
      <c r="BU717" s="315"/>
      <c r="BV717" s="315"/>
      <c r="BW717" s="315"/>
      <c r="BX717" s="315"/>
      <c r="BY717" s="315"/>
      <c r="BZ717" s="315"/>
      <c r="CA717" s="315"/>
      <c r="CB717" s="315"/>
      <c r="CC717" s="315"/>
      <c r="CD717" s="7"/>
    </row>
    <row r="718" spans="1:82" x14ac:dyDescent="0.25">
      <c r="A718" s="14"/>
      <c r="B718" s="460"/>
      <c r="C718" s="461"/>
      <c r="D718" s="461"/>
      <c r="E718" s="462"/>
      <c r="F718" s="463"/>
      <c r="G718" s="14"/>
      <c r="H718" s="106" t="str">
        <f t="shared" si="219"/>
        <v/>
      </c>
      <c r="I718" s="14"/>
      <c r="J718" s="39" t="str">
        <f t="shared" si="220"/>
        <v/>
      </c>
      <c r="K718" s="14"/>
      <c r="M718" s="106" t="str">
        <f t="shared" si="221"/>
        <v/>
      </c>
      <c r="O718" s="127" t="str">
        <f t="shared" si="222"/>
        <v/>
      </c>
      <c r="AC718" s="305" t="str">
        <f t="shared" si="223"/>
        <v/>
      </c>
      <c r="AD718" s="307" t="str">
        <f t="shared" si="224"/>
        <v/>
      </c>
      <c r="AF718" s="314">
        <f t="shared" si="225"/>
        <v>0</v>
      </c>
      <c r="AG718" s="315">
        <f t="shared" si="218"/>
        <v>0</v>
      </c>
      <c r="AH718" s="315">
        <f t="shared" si="218"/>
        <v>0</v>
      </c>
      <c r="AI718" s="315">
        <f t="shared" si="218"/>
        <v>0</v>
      </c>
      <c r="AJ718" s="315">
        <f t="shared" si="218"/>
        <v>0</v>
      </c>
      <c r="AK718" s="315">
        <f t="shared" si="218"/>
        <v>0</v>
      </c>
      <c r="AL718" s="315">
        <f t="shared" si="218"/>
        <v>0</v>
      </c>
      <c r="AM718" s="315">
        <f t="shared" si="218"/>
        <v>0</v>
      </c>
      <c r="AN718" s="315">
        <f t="shared" si="218"/>
        <v>0</v>
      </c>
      <c r="AO718" s="315">
        <f t="shared" si="218"/>
        <v>0</v>
      </c>
      <c r="AP718" s="315">
        <f t="shared" si="218"/>
        <v>0</v>
      </c>
      <c r="AQ718" s="315">
        <f t="shared" si="218"/>
        <v>0</v>
      </c>
      <c r="AR718" s="315">
        <f t="shared" si="218"/>
        <v>0</v>
      </c>
      <c r="AS718" s="315">
        <f t="shared" si="218"/>
        <v>0</v>
      </c>
      <c r="AT718" s="315">
        <f t="shared" si="218"/>
        <v>0</v>
      </c>
      <c r="AU718" s="315">
        <f t="shared" si="218"/>
        <v>0</v>
      </c>
      <c r="AV718" s="315">
        <f t="shared" si="218"/>
        <v>0</v>
      </c>
      <c r="AW718" s="315">
        <f t="shared" si="217"/>
        <v>0</v>
      </c>
      <c r="AX718" s="315">
        <f t="shared" si="217"/>
        <v>0</v>
      </c>
      <c r="AY718" s="315">
        <f t="shared" si="217"/>
        <v>0</v>
      </c>
      <c r="AZ718" s="315">
        <f t="shared" si="217"/>
        <v>0</v>
      </c>
      <c r="BA718" s="315">
        <f t="shared" si="217"/>
        <v>0</v>
      </c>
      <c r="BB718" s="315">
        <f t="shared" si="217"/>
        <v>0</v>
      </c>
      <c r="BC718" s="316">
        <f t="shared" si="217"/>
        <v>0</v>
      </c>
      <c r="BE718" s="39" t="str">
        <f t="shared" si="226"/>
        <v/>
      </c>
      <c r="BF718" s="39" t="str">
        <f t="shared" si="227"/>
        <v/>
      </c>
      <c r="BG718" s="39" t="str">
        <f t="shared" si="228"/>
        <v/>
      </c>
      <c r="BH718" s="315"/>
      <c r="BI718" s="315"/>
      <c r="BJ718" s="315"/>
      <c r="BK718" s="315"/>
      <c r="BL718" s="315"/>
      <c r="BM718" s="315"/>
      <c r="BN718" s="315"/>
      <c r="BO718" s="315"/>
      <c r="BP718" s="315"/>
      <c r="BQ718" s="315"/>
      <c r="BR718" s="315"/>
      <c r="BS718" s="315"/>
      <c r="BT718" s="315"/>
      <c r="BU718" s="315"/>
      <c r="BV718" s="315"/>
      <c r="BW718" s="315"/>
      <c r="BX718" s="315"/>
      <c r="BY718" s="315"/>
      <c r="BZ718" s="315"/>
      <c r="CA718" s="315"/>
      <c r="CB718" s="315"/>
      <c r="CC718" s="315"/>
      <c r="CD718" s="7"/>
    </row>
    <row r="719" spans="1:82" x14ac:dyDescent="0.25">
      <c r="A719" s="14"/>
      <c r="B719" s="460"/>
      <c r="C719" s="461"/>
      <c r="D719" s="461"/>
      <c r="E719" s="462"/>
      <c r="F719" s="463"/>
      <c r="G719" s="14"/>
      <c r="H719" s="106" t="str">
        <f t="shared" si="219"/>
        <v/>
      </c>
      <c r="I719" s="14"/>
      <c r="J719" s="39" t="str">
        <f t="shared" si="220"/>
        <v/>
      </c>
      <c r="K719" s="14"/>
      <c r="M719" s="106" t="str">
        <f t="shared" si="221"/>
        <v/>
      </c>
      <c r="O719" s="127" t="str">
        <f t="shared" si="222"/>
        <v/>
      </c>
      <c r="AC719" s="305" t="str">
        <f t="shared" si="223"/>
        <v/>
      </c>
      <c r="AD719" s="307" t="str">
        <f t="shared" si="224"/>
        <v/>
      </c>
      <c r="AF719" s="314">
        <f t="shared" si="225"/>
        <v>0</v>
      </c>
      <c r="AG719" s="315">
        <f t="shared" si="218"/>
        <v>0</v>
      </c>
      <c r="AH719" s="315">
        <f t="shared" si="218"/>
        <v>0</v>
      </c>
      <c r="AI719" s="315">
        <f t="shared" si="218"/>
        <v>0</v>
      </c>
      <c r="AJ719" s="315">
        <f t="shared" si="218"/>
        <v>0</v>
      </c>
      <c r="AK719" s="315">
        <f t="shared" si="218"/>
        <v>0</v>
      </c>
      <c r="AL719" s="315">
        <f t="shared" si="218"/>
        <v>0</v>
      </c>
      <c r="AM719" s="315">
        <f t="shared" si="218"/>
        <v>0</v>
      </c>
      <c r="AN719" s="315">
        <f t="shared" si="218"/>
        <v>0</v>
      </c>
      <c r="AO719" s="315">
        <f t="shared" si="218"/>
        <v>0</v>
      </c>
      <c r="AP719" s="315">
        <f t="shared" si="218"/>
        <v>0</v>
      </c>
      <c r="AQ719" s="315">
        <f t="shared" si="218"/>
        <v>0</v>
      </c>
      <c r="AR719" s="315">
        <f t="shared" si="218"/>
        <v>0</v>
      </c>
      <c r="AS719" s="315">
        <f t="shared" si="218"/>
        <v>0</v>
      </c>
      <c r="AT719" s="315">
        <f t="shared" si="218"/>
        <v>0</v>
      </c>
      <c r="AU719" s="315">
        <f t="shared" si="218"/>
        <v>0</v>
      </c>
      <c r="AV719" s="315">
        <f t="shared" si="218"/>
        <v>0</v>
      </c>
      <c r="AW719" s="315">
        <f t="shared" si="217"/>
        <v>0</v>
      </c>
      <c r="AX719" s="315">
        <f t="shared" si="217"/>
        <v>0</v>
      </c>
      <c r="AY719" s="315">
        <f t="shared" si="217"/>
        <v>0</v>
      </c>
      <c r="AZ719" s="315">
        <f t="shared" si="217"/>
        <v>0</v>
      </c>
      <c r="BA719" s="315">
        <f t="shared" si="217"/>
        <v>0</v>
      </c>
      <c r="BB719" s="315">
        <f t="shared" si="217"/>
        <v>0</v>
      </c>
      <c r="BC719" s="316">
        <f t="shared" si="217"/>
        <v>0</v>
      </c>
      <c r="BE719" s="39" t="str">
        <f t="shared" si="226"/>
        <v/>
      </c>
      <c r="BF719" s="39" t="str">
        <f t="shared" si="227"/>
        <v/>
      </c>
      <c r="BG719" s="39" t="str">
        <f t="shared" si="228"/>
        <v/>
      </c>
      <c r="BH719" s="315"/>
      <c r="BI719" s="315"/>
      <c r="BJ719" s="315"/>
      <c r="BK719" s="315"/>
      <c r="BL719" s="315"/>
      <c r="BM719" s="315"/>
      <c r="BN719" s="315"/>
      <c r="BO719" s="315"/>
      <c r="BP719" s="315"/>
      <c r="BQ719" s="315"/>
      <c r="BR719" s="315"/>
      <c r="BS719" s="315"/>
      <c r="BT719" s="315"/>
      <c r="BU719" s="315"/>
      <c r="BV719" s="315"/>
      <c r="BW719" s="315"/>
      <c r="BX719" s="315"/>
      <c r="BY719" s="315"/>
      <c r="BZ719" s="315"/>
      <c r="CA719" s="315"/>
      <c r="CB719" s="315"/>
      <c r="CC719" s="315"/>
      <c r="CD719" s="7"/>
    </row>
    <row r="720" spans="1:82" x14ac:dyDescent="0.25">
      <c r="A720" s="14"/>
      <c r="B720" s="460"/>
      <c r="C720" s="461"/>
      <c r="D720" s="461"/>
      <c r="E720" s="462"/>
      <c r="F720" s="463"/>
      <c r="G720" s="14"/>
      <c r="H720" s="106" t="str">
        <f t="shared" si="219"/>
        <v/>
      </c>
      <c r="I720" s="14"/>
      <c r="J720" s="39" t="str">
        <f t="shared" si="220"/>
        <v/>
      </c>
      <c r="K720" s="14"/>
      <c r="M720" s="106" t="str">
        <f t="shared" si="221"/>
        <v/>
      </c>
      <c r="O720" s="127" t="str">
        <f t="shared" si="222"/>
        <v/>
      </c>
      <c r="AC720" s="305" t="str">
        <f t="shared" si="223"/>
        <v/>
      </c>
      <c r="AD720" s="307" t="str">
        <f t="shared" si="224"/>
        <v/>
      </c>
      <c r="AF720" s="314">
        <f t="shared" si="225"/>
        <v>0</v>
      </c>
      <c r="AG720" s="315">
        <f t="shared" si="218"/>
        <v>0</v>
      </c>
      <c r="AH720" s="315">
        <f t="shared" si="218"/>
        <v>0</v>
      </c>
      <c r="AI720" s="315">
        <f t="shared" si="218"/>
        <v>0</v>
      </c>
      <c r="AJ720" s="315">
        <f t="shared" si="218"/>
        <v>0</v>
      </c>
      <c r="AK720" s="315">
        <f t="shared" si="218"/>
        <v>0</v>
      </c>
      <c r="AL720" s="315">
        <f t="shared" si="218"/>
        <v>0</v>
      </c>
      <c r="AM720" s="315">
        <f t="shared" si="218"/>
        <v>0</v>
      </c>
      <c r="AN720" s="315">
        <f t="shared" si="218"/>
        <v>0</v>
      </c>
      <c r="AO720" s="315">
        <f t="shared" si="218"/>
        <v>0</v>
      </c>
      <c r="AP720" s="315">
        <f t="shared" si="218"/>
        <v>0</v>
      </c>
      <c r="AQ720" s="315">
        <f t="shared" si="218"/>
        <v>0</v>
      </c>
      <c r="AR720" s="315">
        <f t="shared" si="218"/>
        <v>0</v>
      </c>
      <c r="AS720" s="315">
        <f t="shared" si="218"/>
        <v>0</v>
      </c>
      <c r="AT720" s="315">
        <f t="shared" si="218"/>
        <v>0</v>
      </c>
      <c r="AU720" s="315">
        <f t="shared" si="218"/>
        <v>0</v>
      </c>
      <c r="AV720" s="315">
        <f t="shared" si="218"/>
        <v>0</v>
      </c>
      <c r="AW720" s="315">
        <f t="shared" si="217"/>
        <v>0</v>
      </c>
      <c r="AX720" s="315">
        <f t="shared" si="217"/>
        <v>0</v>
      </c>
      <c r="AY720" s="315">
        <f t="shared" si="217"/>
        <v>0</v>
      </c>
      <c r="AZ720" s="315">
        <f t="shared" si="217"/>
        <v>0</v>
      </c>
      <c r="BA720" s="315">
        <f t="shared" si="217"/>
        <v>0</v>
      </c>
      <c r="BB720" s="315">
        <f t="shared" si="217"/>
        <v>0</v>
      </c>
      <c r="BC720" s="316">
        <f t="shared" si="217"/>
        <v>0</v>
      </c>
      <c r="BE720" s="39" t="str">
        <f t="shared" si="226"/>
        <v/>
      </c>
      <c r="BF720" s="39" t="str">
        <f t="shared" si="227"/>
        <v/>
      </c>
      <c r="BG720" s="39" t="str">
        <f t="shared" si="228"/>
        <v/>
      </c>
      <c r="BH720" s="315"/>
      <c r="BI720" s="315"/>
      <c r="BJ720" s="315"/>
      <c r="BK720" s="315"/>
      <c r="BL720" s="315"/>
      <c r="BM720" s="315"/>
      <c r="BN720" s="315"/>
      <c r="BO720" s="315"/>
      <c r="BP720" s="315"/>
      <c r="BQ720" s="315"/>
      <c r="BR720" s="315"/>
      <c r="BS720" s="315"/>
      <c r="BT720" s="315"/>
      <c r="BU720" s="315"/>
      <c r="BV720" s="315"/>
      <c r="BW720" s="315"/>
      <c r="BX720" s="315"/>
      <c r="BY720" s="315"/>
      <c r="BZ720" s="315"/>
      <c r="CA720" s="315"/>
      <c r="CB720" s="315"/>
      <c r="CC720" s="315"/>
      <c r="CD720" s="7"/>
    </row>
    <row r="721" spans="1:82" x14ac:dyDescent="0.25">
      <c r="A721" s="14"/>
      <c r="B721" s="460"/>
      <c r="C721" s="461"/>
      <c r="D721" s="461"/>
      <c r="E721" s="462"/>
      <c r="F721" s="463"/>
      <c r="G721" s="14"/>
      <c r="H721" s="106" t="str">
        <f t="shared" si="219"/>
        <v/>
      </c>
      <c r="I721" s="14"/>
      <c r="J721" s="39" t="str">
        <f t="shared" si="220"/>
        <v/>
      </c>
      <c r="K721" s="14"/>
      <c r="M721" s="106" t="str">
        <f t="shared" si="221"/>
        <v/>
      </c>
      <c r="O721" s="127" t="str">
        <f t="shared" si="222"/>
        <v/>
      </c>
      <c r="AC721" s="305" t="str">
        <f t="shared" si="223"/>
        <v/>
      </c>
      <c r="AD721" s="307" t="str">
        <f t="shared" si="224"/>
        <v/>
      </c>
      <c r="AF721" s="314">
        <f t="shared" si="225"/>
        <v>0</v>
      </c>
      <c r="AG721" s="315">
        <f t="shared" si="218"/>
        <v>0</v>
      </c>
      <c r="AH721" s="315">
        <f t="shared" si="218"/>
        <v>0</v>
      </c>
      <c r="AI721" s="315">
        <f t="shared" si="218"/>
        <v>0</v>
      </c>
      <c r="AJ721" s="315">
        <f t="shared" si="218"/>
        <v>0</v>
      </c>
      <c r="AK721" s="315">
        <f t="shared" si="218"/>
        <v>0</v>
      </c>
      <c r="AL721" s="315">
        <f t="shared" si="218"/>
        <v>0</v>
      </c>
      <c r="AM721" s="315">
        <f t="shared" si="218"/>
        <v>0</v>
      </c>
      <c r="AN721" s="315">
        <f t="shared" si="218"/>
        <v>0</v>
      </c>
      <c r="AO721" s="315">
        <f t="shared" si="218"/>
        <v>0</v>
      </c>
      <c r="AP721" s="315">
        <f t="shared" si="218"/>
        <v>0</v>
      </c>
      <c r="AQ721" s="315">
        <f t="shared" si="218"/>
        <v>0</v>
      </c>
      <c r="AR721" s="315">
        <f t="shared" si="218"/>
        <v>0</v>
      </c>
      <c r="AS721" s="315">
        <f t="shared" si="218"/>
        <v>0</v>
      </c>
      <c r="AT721" s="315">
        <f t="shared" si="218"/>
        <v>0</v>
      </c>
      <c r="AU721" s="315">
        <f t="shared" si="218"/>
        <v>0</v>
      </c>
      <c r="AV721" s="315">
        <f t="shared" si="218"/>
        <v>0</v>
      </c>
      <c r="AW721" s="315">
        <f t="shared" si="217"/>
        <v>0</v>
      </c>
      <c r="AX721" s="315">
        <f t="shared" si="217"/>
        <v>0</v>
      </c>
      <c r="AY721" s="315">
        <f t="shared" si="217"/>
        <v>0</v>
      </c>
      <c r="AZ721" s="315">
        <f t="shared" si="217"/>
        <v>0</v>
      </c>
      <c r="BA721" s="315">
        <f t="shared" si="217"/>
        <v>0</v>
      </c>
      <c r="BB721" s="315">
        <f t="shared" si="217"/>
        <v>0</v>
      </c>
      <c r="BC721" s="316">
        <f t="shared" si="217"/>
        <v>0</v>
      </c>
      <c r="BE721" s="39" t="str">
        <f t="shared" si="226"/>
        <v/>
      </c>
      <c r="BF721" s="39" t="str">
        <f t="shared" si="227"/>
        <v/>
      </c>
      <c r="BG721" s="39" t="str">
        <f t="shared" si="228"/>
        <v/>
      </c>
      <c r="BH721" s="315"/>
      <c r="BI721" s="315"/>
      <c r="BJ721" s="315"/>
      <c r="BK721" s="315"/>
      <c r="BL721" s="315"/>
      <c r="BM721" s="315"/>
      <c r="BN721" s="315"/>
      <c r="BO721" s="315"/>
      <c r="BP721" s="315"/>
      <c r="BQ721" s="315"/>
      <c r="BR721" s="315"/>
      <c r="BS721" s="315"/>
      <c r="BT721" s="315"/>
      <c r="BU721" s="315"/>
      <c r="BV721" s="315"/>
      <c r="BW721" s="315"/>
      <c r="BX721" s="315"/>
      <c r="BY721" s="315"/>
      <c r="BZ721" s="315"/>
      <c r="CA721" s="315"/>
      <c r="CB721" s="315"/>
      <c r="CC721" s="315"/>
      <c r="CD721" s="7"/>
    </row>
    <row r="722" spans="1:82" x14ac:dyDescent="0.25">
      <c r="A722" s="14"/>
      <c r="B722" s="460"/>
      <c r="C722" s="461"/>
      <c r="D722" s="461"/>
      <c r="E722" s="462"/>
      <c r="F722" s="463"/>
      <c r="G722" s="14"/>
      <c r="H722" s="106" t="str">
        <f t="shared" si="219"/>
        <v/>
      </c>
      <c r="I722" s="14"/>
      <c r="J722" s="39" t="str">
        <f t="shared" si="220"/>
        <v/>
      </c>
      <c r="K722" s="14"/>
      <c r="M722" s="106" t="str">
        <f t="shared" si="221"/>
        <v/>
      </c>
      <c r="O722" s="127" t="str">
        <f t="shared" si="222"/>
        <v/>
      </c>
      <c r="AC722" s="305" t="str">
        <f t="shared" si="223"/>
        <v/>
      </c>
      <c r="AD722" s="307" t="str">
        <f t="shared" si="224"/>
        <v/>
      </c>
      <c r="AF722" s="314">
        <f t="shared" si="225"/>
        <v>0</v>
      </c>
      <c r="AG722" s="315">
        <f t="shared" si="218"/>
        <v>0</v>
      </c>
      <c r="AH722" s="315">
        <f t="shared" si="218"/>
        <v>0</v>
      </c>
      <c r="AI722" s="315">
        <f t="shared" si="218"/>
        <v>0</v>
      </c>
      <c r="AJ722" s="315">
        <f t="shared" si="218"/>
        <v>0</v>
      </c>
      <c r="AK722" s="315">
        <f t="shared" si="218"/>
        <v>0</v>
      </c>
      <c r="AL722" s="315">
        <f t="shared" si="218"/>
        <v>0</v>
      </c>
      <c r="AM722" s="315">
        <f t="shared" si="218"/>
        <v>0</v>
      </c>
      <c r="AN722" s="315">
        <f t="shared" si="218"/>
        <v>0</v>
      </c>
      <c r="AO722" s="315">
        <f t="shared" si="218"/>
        <v>0</v>
      </c>
      <c r="AP722" s="315">
        <f t="shared" si="218"/>
        <v>0</v>
      </c>
      <c r="AQ722" s="315">
        <f t="shared" si="218"/>
        <v>0</v>
      </c>
      <c r="AR722" s="315">
        <f t="shared" si="218"/>
        <v>0</v>
      </c>
      <c r="AS722" s="315">
        <f t="shared" si="218"/>
        <v>0</v>
      </c>
      <c r="AT722" s="315">
        <f t="shared" si="218"/>
        <v>0</v>
      </c>
      <c r="AU722" s="315">
        <f t="shared" si="218"/>
        <v>0</v>
      </c>
      <c r="AV722" s="315">
        <f t="shared" si="218"/>
        <v>0</v>
      </c>
      <c r="AW722" s="315">
        <f t="shared" si="217"/>
        <v>0</v>
      </c>
      <c r="AX722" s="315">
        <f t="shared" si="217"/>
        <v>0</v>
      </c>
      <c r="AY722" s="315">
        <f t="shared" si="217"/>
        <v>0</v>
      </c>
      <c r="AZ722" s="315">
        <f t="shared" si="217"/>
        <v>0</v>
      </c>
      <c r="BA722" s="315">
        <f t="shared" si="217"/>
        <v>0</v>
      </c>
      <c r="BB722" s="315">
        <f t="shared" si="217"/>
        <v>0</v>
      </c>
      <c r="BC722" s="316">
        <f t="shared" si="217"/>
        <v>0</v>
      </c>
      <c r="BE722" s="39" t="str">
        <f t="shared" si="226"/>
        <v/>
      </c>
      <c r="BF722" s="39" t="str">
        <f t="shared" si="227"/>
        <v/>
      </c>
      <c r="BG722" s="39" t="str">
        <f t="shared" si="228"/>
        <v/>
      </c>
      <c r="BH722" s="315"/>
      <c r="BI722" s="315"/>
      <c r="BJ722" s="315"/>
      <c r="BK722" s="315"/>
      <c r="BL722" s="315"/>
      <c r="BM722" s="315"/>
      <c r="BN722" s="315"/>
      <c r="BO722" s="315"/>
      <c r="BP722" s="315"/>
      <c r="BQ722" s="315"/>
      <c r="BR722" s="315"/>
      <c r="BS722" s="315"/>
      <c r="BT722" s="315"/>
      <c r="BU722" s="315"/>
      <c r="BV722" s="315"/>
      <c r="BW722" s="315"/>
      <c r="BX722" s="315"/>
      <c r="BY722" s="315"/>
      <c r="BZ722" s="315"/>
      <c r="CA722" s="315"/>
      <c r="CB722" s="315"/>
      <c r="CC722" s="315"/>
      <c r="CD722" s="7"/>
    </row>
    <row r="723" spans="1:82" x14ac:dyDescent="0.25">
      <c r="A723" s="14"/>
      <c r="B723" s="460"/>
      <c r="C723" s="461"/>
      <c r="D723" s="461"/>
      <c r="E723" s="462"/>
      <c r="F723" s="463"/>
      <c r="G723" s="14"/>
      <c r="H723" s="106" t="str">
        <f t="shared" si="219"/>
        <v/>
      </c>
      <c r="I723" s="14"/>
      <c r="J723" s="39" t="str">
        <f t="shared" si="220"/>
        <v/>
      </c>
      <c r="K723" s="14"/>
      <c r="M723" s="106" t="str">
        <f t="shared" si="221"/>
        <v/>
      </c>
      <c r="O723" s="127" t="str">
        <f t="shared" si="222"/>
        <v/>
      </c>
      <c r="AC723" s="305" t="str">
        <f t="shared" si="223"/>
        <v/>
      </c>
      <c r="AD723" s="307" t="str">
        <f t="shared" si="224"/>
        <v/>
      </c>
      <c r="AF723" s="314">
        <f t="shared" si="225"/>
        <v>0</v>
      </c>
      <c r="AG723" s="315">
        <f t="shared" si="218"/>
        <v>0</v>
      </c>
      <c r="AH723" s="315">
        <f t="shared" si="218"/>
        <v>0</v>
      </c>
      <c r="AI723" s="315">
        <f t="shared" si="218"/>
        <v>0</v>
      </c>
      <c r="AJ723" s="315">
        <f t="shared" si="218"/>
        <v>0</v>
      </c>
      <c r="AK723" s="315">
        <f t="shared" si="218"/>
        <v>0</v>
      </c>
      <c r="AL723" s="315">
        <f t="shared" si="218"/>
        <v>0</v>
      </c>
      <c r="AM723" s="315">
        <f t="shared" si="218"/>
        <v>0</v>
      </c>
      <c r="AN723" s="315">
        <f t="shared" si="218"/>
        <v>0</v>
      </c>
      <c r="AO723" s="315">
        <f t="shared" si="218"/>
        <v>0</v>
      </c>
      <c r="AP723" s="315">
        <f t="shared" si="218"/>
        <v>0</v>
      </c>
      <c r="AQ723" s="315">
        <f t="shared" si="218"/>
        <v>0</v>
      </c>
      <c r="AR723" s="315">
        <f t="shared" si="218"/>
        <v>0</v>
      </c>
      <c r="AS723" s="315">
        <f t="shared" si="218"/>
        <v>0</v>
      </c>
      <c r="AT723" s="315">
        <f t="shared" si="218"/>
        <v>0</v>
      </c>
      <c r="AU723" s="315">
        <f t="shared" si="218"/>
        <v>0</v>
      </c>
      <c r="AV723" s="315">
        <f t="shared" si="218"/>
        <v>0</v>
      </c>
      <c r="AW723" s="315">
        <f t="shared" si="217"/>
        <v>0</v>
      </c>
      <c r="AX723" s="315">
        <f t="shared" si="217"/>
        <v>0</v>
      </c>
      <c r="AY723" s="315">
        <f t="shared" si="217"/>
        <v>0</v>
      </c>
      <c r="AZ723" s="315">
        <f t="shared" si="217"/>
        <v>0</v>
      </c>
      <c r="BA723" s="315">
        <f t="shared" si="217"/>
        <v>0</v>
      </c>
      <c r="BB723" s="315">
        <f t="shared" si="217"/>
        <v>0</v>
      </c>
      <c r="BC723" s="316">
        <f t="shared" si="217"/>
        <v>0</v>
      </c>
      <c r="BE723" s="39" t="str">
        <f t="shared" si="226"/>
        <v/>
      </c>
      <c r="BF723" s="39" t="str">
        <f t="shared" si="227"/>
        <v/>
      </c>
      <c r="BG723" s="39" t="str">
        <f t="shared" si="228"/>
        <v/>
      </c>
      <c r="BH723" s="315"/>
      <c r="BI723" s="315"/>
      <c r="BJ723" s="315"/>
      <c r="BK723" s="315"/>
      <c r="BL723" s="315"/>
      <c r="BM723" s="315"/>
      <c r="BN723" s="315"/>
      <c r="BO723" s="315"/>
      <c r="BP723" s="315"/>
      <c r="BQ723" s="315"/>
      <c r="BR723" s="315"/>
      <c r="BS723" s="315"/>
      <c r="BT723" s="315"/>
      <c r="BU723" s="315"/>
      <c r="BV723" s="315"/>
      <c r="BW723" s="315"/>
      <c r="BX723" s="315"/>
      <c r="BY723" s="315"/>
      <c r="BZ723" s="315"/>
      <c r="CA723" s="315"/>
      <c r="CB723" s="315"/>
      <c r="CC723" s="315"/>
      <c r="CD723" s="7"/>
    </row>
    <row r="724" spans="1:82" x14ac:dyDescent="0.25">
      <c r="A724" s="14"/>
      <c r="B724" s="460"/>
      <c r="C724" s="461"/>
      <c r="D724" s="461"/>
      <c r="E724" s="462"/>
      <c r="F724" s="463"/>
      <c r="G724" s="14"/>
      <c r="H724" s="106" t="str">
        <f t="shared" si="219"/>
        <v/>
      </c>
      <c r="I724" s="14"/>
      <c r="J724" s="39" t="str">
        <f t="shared" si="220"/>
        <v/>
      </c>
      <c r="K724" s="14"/>
      <c r="M724" s="106" t="str">
        <f t="shared" si="221"/>
        <v/>
      </c>
      <c r="O724" s="127" t="str">
        <f t="shared" si="222"/>
        <v/>
      </c>
      <c r="AC724" s="305" t="str">
        <f t="shared" si="223"/>
        <v/>
      </c>
      <c r="AD724" s="307" t="str">
        <f t="shared" si="224"/>
        <v/>
      </c>
      <c r="AF724" s="314">
        <f t="shared" si="225"/>
        <v>0</v>
      </c>
      <c r="AG724" s="315">
        <f t="shared" si="218"/>
        <v>0</v>
      </c>
      <c r="AH724" s="315">
        <f t="shared" si="218"/>
        <v>0</v>
      </c>
      <c r="AI724" s="315">
        <f t="shared" si="218"/>
        <v>0</v>
      </c>
      <c r="AJ724" s="315">
        <f t="shared" si="218"/>
        <v>0</v>
      </c>
      <c r="AK724" s="315">
        <f t="shared" si="218"/>
        <v>0</v>
      </c>
      <c r="AL724" s="315">
        <f t="shared" si="218"/>
        <v>0</v>
      </c>
      <c r="AM724" s="315">
        <f t="shared" si="218"/>
        <v>0</v>
      </c>
      <c r="AN724" s="315">
        <f t="shared" si="218"/>
        <v>0</v>
      </c>
      <c r="AO724" s="315">
        <f t="shared" si="218"/>
        <v>0</v>
      </c>
      <c r="AP724" s="315">
        <f t="shared" si="218"/>
        <v>0</v>
      </c>
      <c r="AQ724" s="315">
        <f t="shared" si="218"/>
        <v>0</v>
      </c>
      <c r="AR724" s="315">
        <f t="shared" si="218"/>
        <v>0</v>
      </c>
      <c r="AS724" s="315">
        <f t="shared" si="218"/>
        <v>0</v>
      </c>
      <c r="AT724" s="315">
        <f t="shared" si="218"/>
        <v>0</v>
      </c>
      <c r="AU724" s="315">
        <f t="shared" si="218"/>
        <v>0</v>
      </c>
      <c r="AV724" s="315">
        <f t="shared" si="218"/>
        <v>0</v>
      </c>
      <c r="AW724" s="315">
        <f t="shared" si="217"/>
        <v>0</v>
      </c>
      <c r="AX724" s="315">
        <f t="shared" si="217"/>
        <v>0</v>
      </c>
      <c r="AY724" s="315">
        <f t="shared" si="217"/>
        <v>0</v>
      </c>
      <c r="AZ724" s="315">
        <f t="shared" si="217"/>
        <v>0</v>
      </c>
      <c r="BA724" s="315">
        <f t="shared" si="217"/>
        <v>0</v>
      </c>
      <c r="BB724" s="315">
        <f t="shared" si="217"/>
        <v>0</v>
      </c>
      <c r="BC724" s="316">
        <f t="shared" si="217"/>
        <v>0</v>
      </c>
      <c r="BE724" s="39" t="str">
        <f t="shared" si="226"/>
        <v/>
      </c>
      <c r="BF724" s="39" t="str">
        <f t="shared" si="227"/>
        <v/>
      </c>
      <c r="BG724" s="39" t="str">
        <f t="shared" si="228"/>
        <v/>
      </c>
      <c r="BH724" s="315"/>
      <c r="BI724" s="315"/>
      <c r="BJ724" s="315"/>
      <c r="BK724" s="315"/>
      <c r="BL724" s="315"/>
      <c r="BM724" s="315"/>
      <c r="BN724" s="315"/>
      <c r="BO724" s="315"/>
      <c r="BP724" s="315"/>
      <c r="BQ724" s="315"/>
      <c r="BR724" s="315"/>
      <c r="BS724" s="315"/>
      <c r="BT724" s="315"/>
      <c r="BU724" s="315"/>
      <c r="BV724" s="315"/>
      <c r="BW724" s="315"/>
      <c r="BX724" s="315"/>
      <c r="BY724" s="315"/>
      <c r="BZ724" s="315"/>
      <c r="CA724" s="315"/>
      <c r="CB724" s="315"/>
      <c r="CC724" s="315"/>
      <c r="CD724" s="7"/>
    </row>
    <row r="725" spans="1:82" x14ac:dyDescent="0.25">
      <c r="A725" s="14"/>
      <c r="B725" s="460"/>
      <c r="C725" s="461"/>
      <c r="D725" s="461"/>
      <c r="E725" s="462"/>
      <c r="F725" s="463"/>
      <c r="G725" s="14"/>
      <c r="H725" s="106" t="str">
        <f t="shared" si="219"/>
        <v/>
      </c>
      <c r="I725" s="14"/>
      <c r="J725" s="39" t="str">
        <f t="shared" si="220"/>
        <v/>
      </c>
      <c r="K725" s="14"/>
      <c r="M725" s="106" t="str">
        <f t="shared" si="221"/>
        <v/>
      </c>
      <c r="O725" s="127" t="str">
        <f t="shared" si="222"/>
        <v/>
      </c>
      <c r="AC725" s="305" t="str">
        <f t="shared" si="223"/>
        <v/>
      </c>
      <c r="AD725" s="307" t="str">
        <f t="shared" si="224"/>
        <v/>
      </c>
      <c r="AF725" s="314">
        <f t="shared" si="225"/>
        <v>0</v>
      </c>
      <c r="AG725" s="315">
        <f t="shared" si="218"/>
        <v>0</v>
      </c>
      <c r="AH725" s="315">
        <f t="shared" si="218"/>
        <v>0</v>
      </c>
      <c r="AI725" s="315">
        <f t="shared" si="218"/>
        <v>0</v>
      </c>
      <c r="AJ725" s="315">
        <f t="shared" si="218"/>
        <v>0</v>
      </c>
      <c r="AK725" s="315">
        <f t="shared" si="218"/>
        <v>0</v>
      </c>
      <c r="AL725" s="315">
        <f t="shared" si="218"/>
        <v>0</v>
      </c>
      <c r="AM725" s="315">
        <f t="shared" si="218"/>
        <v>0</v>
      </c>
      <c r="AN725" s="315">
        <f t="shared" si="218"/>
        <v>0</v>
      </c>
      <c r="AO725" s="315">
        <f t="shared" si="218"/>
        <v>0</v>
      </c>
      <c r="AP725" s="315">
        <f t="shared" si="218"/>
        <v>0</v>
      </c>
      <c r="AQ725" s="315">
        <f t="shared" si="218"/>
        <v>0</v>
      </c>
      <c r="AR725" s="315">
        <f t="shared" si="218"/>
        <v>0</v>
      </c>
      <c r="AS725" s="315">
        <f t="shared" si="218"/>
        <v>0</v>
      </c>
      <c r="AT725" s="315">
        <f t="shared" si="218"/>
        <v>0</v>
      </c>
      <c r="AU725" s="315">
        <f t="shared" si="218"/>
        <v>0</v>
      </c>
      <c r="AV725" s="315">
        <f t="shared" si="218"/>
        <v>0</v>
      </c>
      <c r="AW725" s="315">
        <f t="shared" si="217"/>
        <v>0</v>
      </c>
      <c r="AX725" s="315">
        <f t="shared" si="217"/>
        <v>0</v>
      </c>
      <c r="AY725" s="315">
        <f t="shared" si="217"/>
        <v>0</v>
      </c>
      <c r="AZ725" s="315">
        <f t="shared" si="217"/>
        <v>0</v>
      </c>
      <c r="BA725" s="315">
        <f t="shared" si="217"/>
        <v>0</v>
      </c>
      <c r="BB725" s="315">
        <f t="shared" si="217"/>
        <v>0</v>
      </c>
      <c r="BC725" s="316">
        <f t="shared" si="217"/>
        <v>0</v>
      </c>
      <c r="BE725" s="39" t="str">
        <f t="shared" si="226"/>
        <v/>
      </c>
      <c r="BF725" s="39" t="str">
        <f t="shared" si="227"/>
        <v/>
      </c>
      <c r="BG725" s="39" t="str">
        <f t="shared" si="228"/>
        <v/>
      </c>
      <c r="BH725" s="315"/>
      <c r="BI725" s="315"/>
      <c r="BJ725" s="315"/>
      <c r="BK725" s="315"/>
      <c r="BL725" s="315"/>
      <c r="BM725" s="315"/>
      <c r="BN725" s="315"/>
      <c r="BO725" s="315"/>
      <c r="BP725" s="315"/>
      <c r="BQ725" s="315"/>
      <c r="BR725" s="315"/>
      <c r="BS725" s="315"/>
      <c r="BT725" s="315"/>
      <c r="BU725" s="315"/>
      <c r="BV725" s="315"/>
      <c r="BW725" s="315"/>
      <c r="BX725" s="315"/>
      <c r="BY725" s="315"/>
      <c r="BZ725" s="315"/>
      <c r="CA725" s="315"/>
      <c r="CB725" s="315"/>
      <c r="CC725" s="315"/>
      <c r="CD725" s="7"/>
    </row>
    <row r="726" spans="1:82" x14ac:dyDescent="0.25">
      <c r="A726" s="14"/>
      <c r="B726" s="460"/>
      <c r="C726" s="461"/>
      <c r="D726" s="461"/>
      <c r="E726" s="462"/>
      <c r="F726" s="463"/>
      <c r="G726" s="14"/>
      <c r="H726" s="106" t="str">
        <f t="shared" si="219"/>
        <v/>
      </c>
      <c r="I726" s="14"/>
      <c r="J726" s="39" t="str">
        <f t="shared" si="220"/>
        <v/>
      </c>
      <c r="K726" s="14"/>
      <c r="M726" s="106" t="str">
        <f t="shared" si="221"/>
        <v/>
      </c>
      <c r="O726" s="127" t="str">
        <f t="shared" si="222"/>
        <v/>
      </c>
      <c r="AC726" s="305" t="str">
        <f t="shared" si="223"/>
        <v/>
      </c>
      <c r="AD726" s="307" t="str">
        <f t="shared" si="224"/>
        <v/>
      </c>
      <c r="AF726" s="314">
        <f t="shared" si="225"/>
        <v>0</v>
      </c>
      <c r="AG726" s="315">
        <f t="shared" si="218"/>
        <v>0</v>
      </c>
      <c r="AH726" s="315">
        <f t="shared" si="218"/>
        <v>0</v>
      </c>
      <c r="AI726" s="315">
        <f t="shared" si="218"/>
        <v>0</v>
      </c>
      <c r="AJ726" s="315">
        <f t="shared" si="218"/>
        <v>0</v>
      </c>
      <c r="AK726" s="315">
        <f t="shared" si="218"/>
        <v>0</v>
      </c>
      <c r="AL726" s="315">
        <f t="shared" si="218"/>
        <v>0</v>
      </c>
      <c r="AM726" s="315">
        <f t="shared" si="218"/>
        <v>0</v>
      </c>
      <c r="AN726" s="315">
        <f t="shared" si="218"/>
        <v>0</v>
      </c>
      <c r="AO726" s="315">
        <f t="shared" si="218"/>
        <v>0</v>
      </c>
      <c r="AP726" s="315">
        <f t="shared" si="218"/>
        <v>0</v>
      </c>
      <c r="AQ726" s="315">
        <f t="shared" si="218"/>
        <v>0</v>
      </c>
      <c r="AR726" s="315">
        <f t="shared" si="218"/>
        <v>0</v>
      </c>
      <c r="AS726" s="315">
        <f t="shared" si="218"/>
        <v>0</v>
      </c>
      <c r="AT726" s="315">
        <f t="shared" si="218"/>
        <v>0</v>
      </c>
      <c r="AU726" s="315">
        <f t="shared" si="218"/>
        <v>0</v>
      </c>
      <c r="AV726" s="315">
        <f t="shared" si="218"/>
        <v>0</v>
      </c>
      <c r="AW726" s="315">
        <f t="shared" si="217"/>
        <v>0</v>
      </c>
      <c r="AX726" s="315">
        <f t="shared" si="217"/>
        <v>0</v>
      </c>
      <c r="AY726" s="315">
        <f t="shared" si="217"/>
        <v>0</v>
      </c>
      <c r="AZ726" s="315">
        <f t="shared" si="217"/>
        <v>0</v>
      </c>
      <c r="BA726" s="315">
        <f t="shared" si="217"/>
        <v>0</v>
      </c>
      <c r="BB726" s="315">
        <f t="shared" si="217"/>
        <v>0</v>
      </c>
      <c r="BC726" s="316">
        <f t="shared" si="217"/>
        <v>0</v>
      </c>
      <c r="BE726" s="39" t="str">
        <f t="shared" si="226"/>
        <v/>
      </c>
      <c r="BF726" s="39" t="str">
        <f t="shared" si="227"/>
        <v/>
      </c>
      <c r="BG726" s="39" t="str">
        <f t="shared" si="228"/>
        <v/>
      </c>
      <c r="BH726" s="315"/>
      <c r="BI726" s="315"/>
      <c r="BJ726" s="315"/>
      <c r="BK726" s="315"/>
      <c r="BL726" s="315"/>
      <c r="BM726" s="315"/>
      <c r="BN726" s="315"/>
      <c r="BO726" s="315"/>
      <c r="BP726" s="315"/>
      <c r="BQ726" s="315"/>
      <c r="BR726" s="315"/>
      <c r="BS726" s="315"/>
      <c r="BT726" s="315"/>
      <c r="BU726" s="315"/>
      <c r="BV726" s="315"/>
      <c r="BW726" s="315"/>
      <c r="BX726" s="315"/>
      <c r="BY726" s="315"/>
      <c r="BZ726" s="315"/>
      <c r="CA726" s="315"/>
      <c r="CB726" s="315"/>
      <c r="CC726" s="315"/>
      <c r="CD726" s="7"/>
    </row>
    <row r="727" spans="1:82" x14ac:dyDescent="0.25">
      <c r="A727" s="14"/>
      <c r="B727" s="460"/>
      <c r="C727" s="461"/>
      <c r="D727" s="461"/>
      <c r="E727" s="462"/>
      <c r="F727" s="463"/>
      <c r="G727" s="14"/>
      <c r="H727" s="106" t="str">
        <f t="shared" si="219"/>
        <v/>
      </c>
      <c r="I727" s="14"/>
      <c r="J727" s="39" t="str">
        <f t="shared" si="220"/>
        <v/>
      </c>
      <c r="K727" s="14"/>
      <c r="M727" s="106" t="str">
        <f t="shared" si="221"/>
        <v/>
      </c>
      <c r="O727" s="127" t="str">
        <f t="shared" si="222"/>
        <v/>
      </c>
      <c r="AC727" s="305" t="str">
        <f t="shared" si="223"/>
        <v/>
      </c>
      <c r="AD727" s="307" t="str">
        <f t="shared" si="224"/>
        <v/>
      </c>
      <c r="AF727" s="314">
        <f t="shared" si="225"/>
        <v>0</v>
      </c>
      <c r="AG727" s="315">
        <f t="shared" si="218"/>
        <v>0</v>
      </c>
      <c r="AH727" s="315">
        <f t="shared" si="218"/>
        <v>0</v>
      </c>
      <c r="AI727" s="315">
        <f t="shared" si="218"/>
        <v>0</v>
      </c>
      <c r="AJ727" s="315">
        <f t="shared" si="218"/>
        <v>0</v>
      </c>
      <c r="AK727" s="315">
        <f t="shared" si="218"/>
        <v>0</v>
      </c>
      <c r="AL727" s="315">
        <f t="shared" si="218"/>
        <v>0</v>
      </c>
      <c r="AM727" s="315">
        <f t="shared" si="218"/>
        <v>0</v>
      </c>
      <c r="AN727" s="315">
        <f t="shared" si="218"/>
        <v>0</v>
      </c>
      <c r="AO727" s="315">
        <f t="shared" si="218"/>
        <v>0</v>
      </c>
      <c r="AP727" s="315">
        <f t="shared" si="218"/>
        <v>0</v>
      </c>
      <c r="AQ727" s="315">
        <f t="shared" si="218"/>
        <v>0</v>
      </c>
      <c r="AR727" s="315">
        <f t="shared" si="218"/>
        <v>0</v>
      </c>
      <c r="AS727" s="315">
        <f t="shared" si="218"/>
        <v>0</v>
      </c>
      <c r="AT727" s="315">
        <f t="shared" si="218"/>
        <v>0</v>
      </c>
      <c r="AU727" s="315">
        <f t="shared" si="218"/>
        <v>0</v>
      </c>
      <c r="AV727" s="315">
        <f t="shared" si="218"/>
        <v>0</v>
      </c>
      <c r="AW727" s="315">
        <f t="shared" si="217"/>
        <v>0</v>
      </c>
      <c r="AX727" s="315">
        <f t="shared" si="217"/>
        <v>0</v>
      </c>
      <c r="AY727" s="315">
        <f t="shared" si="217"/>
        <v>0</v>
      </c>
      <c r="AZ727" s="315">
        <f t="shared" si="217"/>
        <v>0</v>
      </c>
      <c r="BA727" s="315">
        <f t="shared" si="217"/>
        <v>0</v>
      </c>
      <c r="BB727" s="315">
        <f t="shared" si="217"/>
        <v>0</v>
      </c>
      <c r="BC727" s="316">
        <f t="shared" si="217"/>
        <v>0</v>
      </c>
      <c r="BE727" s="39" t="str">
        <f t="shared" si="226"/>
        <v/>
      </c>
      <c r="BF727" s="39" t="str">
        <f t="shared" si="227"/>
        <v/>
      </c>
      <c r="BG727" s="39" t="str">
        <f t="shared" si="228"/>
        <v/>
      </c>
      <c r="BH727" s="315"/>
      <c r="BI727" s="315"/>
      <c r="BJ727" s="315"/>
      <c r="BK727" s="315"/>
      <c r="BL727" s="315"/>
      <c r="BM727" s="315"/>
      <c r="BN727" s="315"/>
      <c r="BO727" s="315"/>
      <c r="BP727" s="315"/>
      <c r="BQ727" s="315"/>
      <c r="BR727" s="315"/>
      <c r="BS727" s="315"/>
      <c r="BT727" s="315"/>
      <c r="BU727" s="315"/>
      <c r="BV727" s="315"/>
      <c r="BW727" s="315"/>
      <c r="BX727" s="315"/>
      <c r="BY727" s="315"/>
      <c r="BZ727" s="315"/>
      <c r="CA727" s="315"/>
      <c r="CB727" s="315"/>
      <c r="CC727" s="315"/>
      <c r="CD727" s="7"/>
    </row>
    <row r="728" spans="1:82" x14ac:dyDescent="0.25">
      <c r="A728" s="14"/>
      <c r="B728" s="460"/>
      <c r="C728" s="461"/>
      <c r="D728" s="461"/>
      <c r="E728" s="462"/>
      <c r="F728" s="463"/>
      <c r="G728" s="14"/>
      <c r="H728" s="106" t="str">
        <f t="shared" si="219"/>
        <v/>
      </c>
      <c r="I728" s="14"/>
      <c r="J728" s="39" t="str">
        <f t="shared" si="220"/>
        <v/>
      </c>
      <c r="K728" s="14"/>
      <c r="M728" s="106" t="str">
        <f t="shared" si="221"/>
        <v/>
      </c>
      <c r="O728" s="127" t="str">
        <f t="shared" si="222"/>
        <v/>
      </c>
      <c r="AC728" s="305" t="str">
        <f t="shared" si="223"/>
        <v/>
      </c>
      <c r="AD728" s="307" t="str">
        <f t="shared" si="224"/>
        <v/>
      </c>
      <c r="AF728" s="314">
        <f t="shared" si="225"/>
        <v>0</v>
      </c>
      <c r="AG728" s="315">
        <f t="shared" si="218"/>
        <v>0</v>
      </c>
      <c r="AH728" s="315">
        <f t="shared" si="218"/>
        <v>0</v>
      </c>
      <c r="AI728" s="315">
        <f t="shared" si="218"/>
        <v>0</v>
      </c>
      <c r="AJ728" s="315">
        <f t="shared" si="218"/>
        <v>0</v>
      </c>
      <c r="AK728" s="315">
        <f t="shared" si="218"/>
        <v>0</v>
      </c>
      <c r="AL728" s="315">
        <f t="shared" si="218"/>
        <v>0</v>
      </c>
      <c r="AM728" s="315">
        <f t="shared" si="218"/>
        <v>0</v>
      </c>
      <c r="AN728" s="315">
        <f t="shared" si="218"/>
        <v>0</v>
      </c>
      <c r="AO728" s="315">
        <f t="shared" si="218"/>
        <v>0</v>
      </c>
      <c r="AP728" s="315">
        <f t="shared" si="218"/>
        <v>0</v>
      </c>
      <c r="AQ728" s="315">
        <f t="shared" si="218"/>
        <v>0</v>
      </c>
      <c r="AR728" s="315">
        <f t="shared" si="218"/>
        <v>0</v>
      </c>
      <c r="AS728" s="315">
        <f t="shared" si="218"/>
        <v>0</v>
      </c>
      <c r="AT728" s="315">
        <f t="shared" si="218"/>
        <v>0</v>
      </c>
      <c r="AU728" s="315">
        <f t="shared" si="218"/>
        <v>0</v>
      </c>
      <c r="AV728" s="315">
        <f t="shared" si="218"/>
        <v>0</v>
      </c>
      <c r="AW728" s="315">
        <f t="shared" si="217"/>
        <v>0</v>
      </c>
      <c r="AX728" s="315">
        <f t="shared" si="217"/>
        <v>0</v>
      </c>
      <c r="AY728" s="315">
        <f t="shared" si="217"/>
        <v>0</v>
      </c>
      <c r="AZ728" s="315">
        <f t="shared" si="217"/>
        <v>0</v>
      </c>
      <c r="BA728" s="315">
        <f t="shared" si="217"/>
        <v>0</v>
      </c>
      <c r="BB728" s="315">
        <f t="shared" si="217"/>
        <v>0</v>
      </c>
      <c r="BC728" s="316">
        <f t="shared" si="217"/>
        <v>0</v>
      </c>
      <c r="BE728" s="39" t="str">
        <f t="shared" si="226"/>
        <v/>
      </c>
      <c r="BF728" s="39" t="str">
        <f t="shared" si="227"/>
        <v/>
      </c>
      <c r="BG728" s="39" t="str">
        <f t="shared" si="228"/>
        <v/>
      </c>
      <c r="BH728" s="315"/>
      <c r="BI728" s="315"/>
      <c r="BJ728" s="315"/>
      <c r="BK728" s="315"/>
      <c r="BL728" s="315"/>
      <c r="BM728" s="315"/>
      <c r="BN728" s="315"/>
      <c r="BO728" s="315"/>
      <c r="BP728" s="315"/>
      <c r="BQ728" s="315"/>
      <c r="BR728" s="315"/>
      <c r="BS728" s="315"/>
      <c r="BT728" s="315"/>
      <c r="BU728" s="315"/>
      <c r="BV728" s="315"/>
      <c r="BW728" s="315"/>
      <c r="BX728" s="315"/>
      <c r="BY728" s="315"/>
      <c r="BZ728" s="315"/>
      <c r="CA728" s="315"/>
      <c r="CB728" s="315"/>
      <c r="CC728" s="315"/>
      <c r="CD728" s="7"/>
    </row>
    <row r="729" spans="1:82" x14ac:dyDescent="0.25">
      <c r="A729" s="14"/>
      <c r="B729" s="460"/>
      <c r="C729" s="461"/>
      <c r="D729" s="461"/>
      <c r="E729" s="462"/>
      <c r="F729" s="463"/>
      <c r="G729" s="14"/>
      <c r="H729" s="106" t="str">
        <f t="shared" si="219"/>
        <v/>
      </c>
      <c r="I729" s="14"/>
      <c r="J729" s="39" t="str">
        <f t="shared" si="220"/>
        <v/>
      </c>
      <c r="K729" s="14"/>
      <c r="M729" s="106" t="str">
        <f t="shared" si="221"/>
        <v/>
      </c>
      <c r="O729" s="127" t="str">
        <f t="shared" si="222"/>
        <v/>
      </c>
      <c r="AC729" s="305" t="str">
        <f t="shared" si="223"/>
        <v/>
      </c>
      <c r="AD729" s="307" t="str">
        <f t="shared" si="224"/>
        <v/>
      </c>
      <c r="AF729" s="314">
        <f t="shared" si="225"/>
        <v>0</v>
      </c>
      <c r="AG729" s="315">
        <f t="shared" si="218"/>
        <v>0</v>
      </c>
      <c r="AH729" s="315">
        <f t="shared" si="218"/>
        <v>0</v>
      </c>
      <c r="AI729" s="315">
        <f t="shared" si="218"/>
        <v>0</v>
      </c>
      <c r="AJ729" s="315">
        <f t="shared" si="218"/>
        <v>0</v>
      </c>
      <c r="AK729" s="315">
        <f t="shared" si="218"/>
        <v>0</v>
      </c>
      <c r="AL729" s="315">
        <f t="shared" si="218"/>
        <v>0</v>
      </c>
      <c r="AM729" s="315">
        <f t="shared" si="218"/>
        <v>0</v>
      </c>
      <c r="AN729" s="315">
        <f t="shared" si="218"/>
        <v>0</v>
      </c>
      <c r="AO729" s="315">
        <f t="shared" si="218"/>
        <v>0</v>
      </c>
      <c r="AP729" s="315">
        <f t="shared" si="218"/>
        <v>0</v>
      </c>
      <c r="AQ729" s="315">
        <f t="shared" si="218"/>
        <v>0</v>
      </c>
      <c r="AR729" s="315">
        <f t="shared" si="218"/>
        <v>0</v>
      </c>
      <c r="AS729" s="315">
        <f t="shared" si="218"/>
        <v>0</v>
      </c>
      <c r="AT729" s="315">
        <f t="shared" si="218"/>
        <v>0</v>
      </c>
      <c r="AU729" s="315">
        <f t="shared" si="218"/>
        <v>0</v>
      </c>
      <c r="AV729" s="315">
        <f t="shared" ref="AV729:BC744" si="229">IF(AND(AV$9&gt;=$AC729, AV$10&lt;=$AD729), IF($F729=$M$3, $AD$5, IF($J729="", $AD$4, $J729)), 0)</f>
        <v>0</v>
      </c>
      <c r="AW729" s="315">
        <f t="shared" si="229"/>
        <v>0</v>
      </c>
      <c r="AX729" s="315">
        <f t="shared" si="229"/>
        <v>0</v>
      </c>
      <c r="AY729" s="315">
        <f t="shared" si="229"/>
        <v>0</v>
      </c>
      <c r="AZ729" s="315">
        <f t="shared" si="229"/>
        <v>0</v>
      </c>
      <c r="BA729" s="315">
        <f t="shared" si="229"/>
        <v>0</v>
      </c>
      <c r="BB729" s="315">
        <f t="shared" si="229"/>
        <v>0</v>
      </c>
      <c r="BC729" s="316">
        <f t="shared" si="229"/>
        <v>0</v>
      </c>
      <c r="BE729" s="39" t="str">
        <f t="shared" si="226"/>
        <v/>
      </c>
      <c r="BF729" s="39" t="str">
        <f t="shared" si="227"/>
        <v/>
      </c>
      <c r="BG729" s="39" t="str">
        <f t="shared" si="228"/>
        <v/>
      </c>
      <c r="BH729" s="315"/>
      <c r="BI729" s="315"/>
      <c r="BJ729" s="315"/>
      <c r="BK729" s="315"/>
      <c r="BL729" s="315"/>
      <c r="BM729" s="315"/>
      <c r="BN729" s="315"/>
      <c r="BO729" s="315"/>
      <c r="BP729" s="315"/>
      <c r="BQ729" s="315"/>
      <c r="BR729" s="315"/>
      <c r="BS729" s="315"/>
      <c r="BT729" s="315"/>
      <c r="BU729" s="315"/>
      <c r="BV729" s="315"/>
      <c r="BW729" s="315"/>
      <c r="BX729" s="315"/>
      <c r="BY729" s="315"/>
      <c r="BZ729" s="315"/>
      <c r="CA729" s="315"/>
      <c r="CB729" s="315"/>
      <c r="CC729" s="315"/>
      <c r="CD729" s="7"/>
    </row>
    <row r="730" spans="1:82" x14ac:dyDescent="0.25">
      <c r="A730" s="14"/>
      <c r="B730" s="460"/>
      <c r="C730" s="461"/>
      <c r="D730" s="461"/>
      <c r="E730" s="462"/>
      <c r="F730" s="463"/>
      <c r="G730" s="14"/>
      <c r="H730" s="106" t="str">
        <f t="shared" si="219"/>
        <v/>
      </c>
      <c r="I730" s="14"/>
      <c r="J730" s="39" t="str">
        <f t="shared" si="220"/>
        <v/>
      </c>
      <c r="K730" s="14"/>
      <c r="M730" s="106" t="str">
        <f t="shared" si="221"/>
        <v/>
      </c>
      <c r="O730" s="127" t="str">
        <f t="shared" si="222"/>
        <v/>
      </c>
      <c r="AC730" s="305" t="str">
        <f t="shared" si="223"/>
        <v/>
      </c>
      <c r="AD730" s="307" t="str">
        <f t="shared" si="224"/>
        <v/>
      </c>
      <c r="AF730" s="314">
        <f t="shared" si="225"/>
        <v>0</v>
      </c>
      <c r="AG730" s="315">
        <f t="shared" si="225"/>
        <v>0</v>
      </c>
      <c r="AH730" s="315">
        <f t="shared" si="225"/>
        <v>0</v>
      </c>
      <c r="AI730" s="315">
        <f t="shared" si="225"/>
        <v>0</v>
      </c>
      <c r="AJ730" s="315">
        <f t="shared" si="225"/>
        <v>0</v>
      </c>
      <c r="AK730" s="315">
        <f t="shared" si="225"/>
        <v>0</v>
      </c>
      <c r="AL730" s="315">
        <f t="shared" si="225"/>
        <v>0</v>
      </c>
      <c r="AM730" s="315">
        <f t="shared" si="225"/>
        <v>0</v>
      </c>
      <c r="AN730" s="315">
        <f t="shared" si="225"/>
        <v>0</v>
      </c>
      <c r="AO730" s="315">
        <f t="shared" si="225"/>
        <v>0</v>
      </c>
      <c r="AP730" s="315">
        <f t="shared" si="225"/>
        <v>0</v>
      </c>
      <c r="AQ730" s="315">
        <f t="shared" si="225"/>
        <v>0</v>
      </c>
      <c r="AR730" s="315">
        <f t="shared" si="225"/>
        <v>0</v>
      </c>
      <c r="AS730" s="315">
        <f t="shared" si="225"/>
        <v>0</v>
      </c>
      <c r="AT730" s="315">
        <f t="shared" si="225"/>
        <v>0</v>
      </c>
      <c r="AU730" s="315">
        <f t="shared" si="225"/>
        <v>0</v>
      </c>
      <c r="AV730" s="315">
        <f t="shared" si="229"/>
        <v>0</v>
      </c>
      <c r="AW730" s="315">
        <f t="shared" si="229"/>
        <v>0</v>
      </c>
      <c r="AX730" s="315">
        <f t="shared" si="229"/>
        <v>0</v>
      </c>
      <c r="AY730" s="315">
        <f t="shared" si="229"/>
        <v>0</v>
      </c>
      <c r="AZ730" s="315">
        <f t="shared" si="229"/>
        <v>0</v>
      </c>
      <c r="BA730" s="315">
        <f t="shared" si="229"/>
        <v>0</v>
      </c>
      <c r="BB730" s="315">
        <f t="shared" si="229"/>
        <v>0</v>
      </c>
      <c r="BC730" s="316">
        <f t="shared" si="229"/>
        <v>0</v>
      </c>
      <c r="BE730" s="39" t="str">
        <f t="shared" si="226"/>
        <v/>
      </c>
      <c r="BF730" s="39" t="str">
        <f t="shared" si="227"/>
        <v/>
      </c>
      <c r="BG730" s="39" t="str">
        <f t="shared" si="228"/>
        <v/>
      </c>
      <c r="BH730" s="315"/>
      <c r="BI730" s="315"/>
      <c r="BJ730" s="315"/>
      <c r="BK730" s="315"/>
      <c r="BL730" s="315"/>
      <c r="BM730" s="315"/>
      <c r="BN730" s="315"/>
      <c r="BO730" s="315"/>
      <c r="BP730" s="315"/>
      <c r="BQ730" s="315"/>
      <c r="BR730" s="315"/>
      <c r="BS730" s="315"/>
      <c r="BT730" s="315"/>
      <c r="BU730" s="315"/>
      <c r="BV730" s="315"/>
      <c r="BW730" s="315"/>
      <c r="BX730" s="315"/>
      <c r="BY730" s="315"/>
      <c r="BZ730" s="315"/>
      <c r="CA730" s="315"/>
      <c r="CB730" s="315"/>
      <c r="CC730" s="315"/>
      <c r="CD730" s="7"/>
    </row>
    <row r="731" spans="1:82" x14ac:dyDescent="0.25">
      <c r="A731" s="14"/>
      <c r="B731" s="460"/>
      <c r="C731" s="461"/>
      <c r="D731" s="461"/>
      <c r="E731" s="462"/>
      <c r="F731" s="463"/>
      <c r="G731" s="14"/>
      <c r="H731" s="106" t="str">
        <f t="shared" si="219"/>
        <v/>
      </c>
      <c r="I731" s="14"/>
      <c r="J731" s="39" t="str">
        <f t="shared" si="220"/>
        <v/>
      </c>
      <c r="K731" s="14"/>
      <c r="M731" s="106" t="str">
        <f t="shared" si="221"/>
        <v/>
      </c>
      <c r="O731" s="127" t="str">
        <f t="shared" si="222"/>
        <v/>
      </c>
      <c r="AC731" s="305" t="str">
        <f t="shared" si="223"/>
        <v/>
      </c>
      <c r="AD731" s="307" t="str">
        <f t="shared" si="224"/>
        <v/>
      </c>
      <c r="AF731" s="314">
        <f t="shared" si="225"/>
        <v>0</v>
      </c>
      <c r="AG731" s="315">
        <f t="shared" si="225"/>
        <v>0</v>
      </c>
      <c r="AH731" s="315">
        <f t="shared" si="225"/>
        <v>0</v>
      </c>
      <c r="AI731" s="315">
        <f t="shared" si="225"/>
        <v>0</v>
      </c>
      <c r="AJ731" s="315">
        <f t="shared" si="225"/>
        <v>0</v>
      </c>
      <c r="AK731" s="315">
        <f t="shared" si="225"/>
        <v>0</v>
      </c>
      <c r="AL731" s="315">
        <f t="shared" si="225"/>
        <v>0</v>
      </c>
      <c r="AM731" s="315">
        <f t="shared" si="225"/>
        <v>0</v>
      </c>
      <c r="AN731" s="315">
        <f t="shared" si="225"/>
        <v>0</v>
      </c>
      <c r="AO731" s="315">
        <f t="shared" si="225"/>
        <v>0</v>
      </c>
      <c r="AP731" s="315">
        <f t="shared" si="225"/>
        <v>0</v>
      </c>
      <c r="AQ731" s="315">
        <f t="shared" si="225"/>
        <v>0</v>
      </c>
      <c r="AR731" s="315">
        <f t="shared" si="225"/>
        <v>0</v>
      </c>
      <c r="AS731" s="315">
        <f t="shared" si="225"/>
        <v>0</v>
      </c>
      <c r="AT731" s="315">
        <f t="shared" si="225"/>
        <v>0</v>
      </c>
      <c r="AU731" s="315">
        <f t="shared" si="225"/>
        <v>0</v>
      </c>
      <c r="AV731" s="315">
        <f t="shared" si="229"/>
        <v>0</v>
      </c>
      <c r="AW731" s="315">
        <f t="shared" si="229"/>
        <v>0</v>
      </c>
      <c r="AX731" s="315">
        <f t="shared" si="229"/>
        <v>0</v>
      </c>
      <c r="AY731" s="315">
        <f t="shared" si="229"/>
        <v>0</v>
      </c>
      <c r="AZ731" s="315">
        <f t="shared" si="229"/>
        <v>0</v>
      </c>
      <c r="BA731" s="315">
        <f t="shared" si="229"/>
        <v>0</v>
      </c>
      <c r="BB731" s="315">
        <f t="shared" si="229"/>
        <v>0</v>
      </c>
      <c r="BC731" s="316">
        <f t="shared" si="229"/>
        <v>0</v>
      </c>
      <c r="BE731" s="39" t="str">
        <f t="shared" si="226"/>
        <v/>
      </c>
      <c r="BF731" s="39" t="str">
        <f t="shared" si="227"/>
        <v/>
      </c>
      <c r="BG731" s="39" t="str">
        <f t="shared" si="228"/>
        <v/>
      </c>
      <c r="BH731" s="315"/>
      <c r="BI731" s="315"/>
      <c r="BJ731" s="315"/>
      <c r="BK731" s="315"/>
      <c r="BL731" s="315"/>
      <c r="BM731" s="315"/>
      <c r="BN731" s="315"/>
      <c r="BO731" s="315"/>
      <c r="BP731" s="315"/>
      <c r="BQ731" s="315"/>
      <c r="BR731" s="315"/>
      <c r="BS731" s="315"/>
      <c r="BT731" s="315"/>
      <c r="BU731" s="315"/>
      <c r="BV731" s="315"/>
      <c r="BW731" s="315"/>
      <c r="BX731" s="315"/>
      <c r="BY731" s="315"/>
      <c r="BZ731" s="315"/>
      <c r="CA731" s="315"/>
      <c r="CB731" s="315"/>
      <c r="CC731" s="315"/>
      <c r="CD731" s="7"/>
    </row>
    <row r="732" spans="1:82" x14ac:dyDescent="0.25">
      <c r="A732" s="14"/>
      <c r="B732" s="460"/>
      <c r="C732" s="461"/>
      <c r="D732" s="461"/>
      <c r="E732" s="462"/>
      <c r="F732" s="463"/>
      <c r="G732" s="14"/>
      <c r="H732" s="106" t="str">
        <f t="shared" si="219"/>
        <v/>
      </c>
      <c r="I732" s="14"/>
      <c r="J732" s="39" t="str">
        <f t="shared" si="220"/>
        <v/>
      </c>
      <c r="K732" s="14"/>
      <c r="M732" s="106" t="str">
        <f t="shared" si="221"/>
        <v/>
      </c>
      <c r="O732" s="127" t="str">
        <f t="shared" si="222"/>
        <v/>
      </c>
      <c r="AC732" s="305" t="str">
        <f t="shared" si="223"/>
        <v/>
      </c>
      <c r="AD732" s="307" t="str">
        <f t="shared" si="224"/>
        <v/>
      </c>
      <c r="AF732" s="314">
        <f t="shared" si="225"/>
        <v>0</v>
      </c>
      <c r="AG732" s="315">
        <f t="shared" si="225"/>
        <v>0</v>
      </c>
      <c r="AH732" s="315">
        <f t="shared" si="225"/>
        <v>0</v>
      </c>
      <c r="AI732" s="315">
        <f t="shared" si="225"/>
        <v>0</v>
      </c>
      <c r="AJ732" s="315">
        <f t="shared" si="225"/>
        <v>0</v>
      </c>
      <c r="AK732" s="315">
        <f t="shared" si="225"/>
        <v>0</v>
      </c>
      <c r="AL732" s="315">
        <f t="shared" si="225"/>
        <v>0</v>
      </c>
      <c r="AM732" s="315">
        <f t="shared" si="225"/>
        <v>0</v>
      </c>
      <c r="AN732" s="315">
        <f t="shared" si="225"/>
        <v>0</v>
      </c>
      <c r="AO732" s="315">
        <f t="shared" si="225"/>
        <v>0</v>
      </c>
      <c r="AP732" s="315">
        <f t="shared" si="225"/>
        <v>0</v>
      </c>
      <c r="AQ732" s="315">
        <f t="shared" si="225"/>
        <v>0</v>
      </c>
      <c r="AR732" s="315">
        <f t="shared" si="225"/>
        <v>0</v>
      </c>
      <c r="AS732" s="315">
        <f t="shared" si="225"/>
        <v>0</v>
      </c>
      <c r="AT732" s="315">
        <f t="shared" si="225"/>
        <v>0</v>
      </c>
      <c r="AU732" s="315">
        <f t="shared" si="225"/>
        <v>0</v>
      </c>
      <c r="AV732" s="315">
        <f t="shared" si="229"/>
        <v>0</v>
      </c>
      <c r="AW732" s="315">
        <f t="shared" si="229"/>
        <v>0</v>
      </c>
      <c r="AX732" s="315">
        <f t="shared" si="229"/>
        <v>0</v>
      </c>
      <c r="AY732" s="315">
        <f t="shared" si="229"/>
        <v>0</v>
      </c>
      <c r="AZ732" s="315">
        <f t="shared" si="229"/>
        <v>0</v>
      </c>
      <c r="BA732" s="315">
        <f t="shared" si="229"/>
        <v>0</v>
      </c>
      <c r="BB732" s="315">
        <f t="shared" si="229"/>
        <v>0</v>
      </c>
      <c r="BC732" s="316">
        <f t="shared" si="229"/>
        <v>0</v>
      </c>
      <c r="BE732" s="39" t="str">
        <f t="shared" si="226"/>
        <v/>
      </c>
      <c r="BF732" s="39" t="str">
        <f t="shared" si="227"/>
        <v/>
      </c>
      <c r="BG732" s="39" t="str">
        <f t="shared" si="228"/>
        <v/>
      </c>
      <c r="BH732" s="315"/>
      <c r="BI732" s="315"/>
      <c r="BJ732" s="315"/>
      <c r="BK732" s="315"/>
      <c r="BL732" s="315"/>
      <c r="BM732" s="315"/>
      <c r="BN732" s="315"/>
      <c r="BO732" s="315"/>
      <c r="BP732" s="315"/>
      <c r="BQ732" s="315"/>
      <c r="BR732" s="315"/>
      <c r="BS732" s="315"/>
      <c r="BT732" s="315"/>
      <c r="BU732" s="315"/>
      <c r="BV732" s="315"/>
      <c r="BW732" s="315"/>
      <c r="BX732" s="315"/>
      <c r="BY732" s="315"/>
      <c r="BZ732" s="315"/>
      <c r="CA732" s="315"/>
      <c r="CB732" s="315"/>
      <c r="CC732" s="315"/>
      <c r="CD732" s="7"/>
    </row>
    <row r="733" spans="1:82" x14ac:dyDescent="0.25">
      <c r="A733" s="14"/>
      <c r="B733" s="460"/>
      <c r="C733" s="461"/>
      <c r="D733" s="461"/>
      <c r="E733" s="462"/>
      <c r="F733" s="463"/>
      <c r="G733" s="14"/>
      <c r="H733" s="106" t="str">
        <f t="shared" si="219"/>
        <v/>
      </c>
      <c r="I733" s="14"/>
      <c r="J733" s="39" t="str">
        <f t="shared" si="220"/>
        <v/>
      </c>
      <c r="K733" s="14"/>
      <c r="M733" s="106" t="str">
        <f t="shared" si="221"/>
        <v/>
      </c>
      <c r="O733" s="127" t="str">
        <f t="shared" si="222"/>
        <v/>
      </c>
      <c r="AC733" s="305" t="str">
        <f t="shared" si="223"/>
        <v/>
      </c>
      <c r="AD733" s="307" t="str">
        <f t="shared" si="224"/>
        <v/>
      </c>
      <c r="AF733" s="314">
        <f t="shared" si="225"/>
        <v>0</v>
      </c>
      <c r="AG733" s="315">
        <f t="shared" si="225"/>
        <v>0</v>
      </c>
      <c r="AH733" s="315">
        <f t="shared" si="225"/>
        <v>0</v>
      </c>
      <c r="AI733" s="315">
        <f t="shared" si="225"/>
        <v>0</v>
      </c>
      <c r="AJ733" s="315">
        <f t="shared" si="225"/>
        <v>0</v>
      </c>
      <c r="AK733" s="315">
        <f t="shared" si="225"/>
        <v>0</v>
      </c>
      <c r="AL733" s="315">
        <f t="shared" si="225"/>
        <v>0</v>
      </c>
      <c r="AM733" s="315">
        <f t="shared" si="225"/>
        <v>0</v>
      </c>
      <c r="AN733" s="315">
        <f t="shared" si="225"/>
        <v>0</v>
      </c>
      <c r="AO733" s="315">
        <f t="shared" si="225"/>
        <v>0</v>
      </c>
      <c r="AP733" s="315">
        <f t="shared" si="225"/>
        <v>0</v>
      </c>
      <c r="AQ733" s="315">
        <f t="shared" si="225"/>
        <v>0</v>
      </c>
      <c r="AR733" s="315">
        <f t="shared" si="225"/>
        <v>0</v>
      </c>
      <c r="AS733" s="315">
        <f t="shared" si="225"/>
        <v>0</v>
      </c>
      <c r="AT733" s="315">
        <f t="shared" si="225"/>
        <v>0</v>
      </c>
      <c r="AU733" s="315">
        <f t="shared" si="225"/>
        <v>0</v>
      </c>
      <c r="AV733" s="315">
        <f t="shared" si="229"/>
        <v>0</v>
      </c>
      <c r="AW733" s="315">
        <f t="shared" si="229"/>
        <v>0</v>
      </c>
      <c r="AX733" s="315">
        <f t="shared" si="229"/>
        <v>0</v>
      </c>
      <c r="AY733" s="315">
        <f t="shared" si="229"/>
        <v>0</v>
      </c>
      <c r="AZ733" s="315">
        <f t="shared" si="229"/>
        <v>0</v>
      </c>
      <c r="BA733" s="315">
        <f t="shared" si="229"/>
        <v>0</v>
      </c>
      <c r="BB733" s="315">
        <f t="shared" si="229"/>
        <v>0</v>
      </c>
      <c r="BC733" s="316">
        <f t="shared" si="229"/>
        <v>0</v>
      </c>
      <c r="BE733" s="39" t="str">
        <f t="shared" si="226"/>
        <v/>
      </c>
      <c r="BF733" s="39" t="str">
        <f t="shared" si="227"/>
        <v/>
      </c>
      <c r="BG733" s="39" t="str">
        <f t="shared" si="228"/>
        <v/>
      </c>
      <c r="BH733" s="315"/>
      <c r="BI733" s="315"/>
      <c r="BJ733" s="315"/>
      <c r="BK733" s="315"/>
      <c r="BL733" s="315"/>
      <c r="BM733" s="315"/>
      <c r="BN733" s="315"/>
      <c r="BO733" s="315"/>
      <c r="BP733" s="315"/>
      <c r="BQ733" s="315"/>
      <c r="BR733" s="315"/>
      <c r="BS733" s="315"/>
      <c r="BT733" s="315"/>
      <c r="BU733" s="315"/>
      <c r="BV733" s="315"/>
      <c r="BW733" s="315"/>
      <c r="BX733" s="315"/>
      <c r="BY733" s="315"/>
      <c r="BZ733" s="315"/>
      <c r="CA733" s="315"/>
      <c r="CB733" s="315"/>
      <c r="CC733" s="315"/>
      <c r="CD733" s="7"/>
    </row>
    <row r="734" spans="1:82" x14ac:dyDescent="0.25">
      <c r="A734" s="14"/>
      <c r="B734" s="460"/>
      <c r="C734" s="461"/>
      <c r="D734" s="461"/>
      <c r="E734" s="462"/>
      <c r="F734" s="463"/>
      <c r="G734" s="14"/>
      <c r="H734" s="106" t="str">
        <f t="shared" si="219"/>
        <v/>
      </c>
      <c r="I734" s="14"/>
      <c r="J734" s="39" t="str">
        <f t="shared" si="220"/>
        <v/>
      </c>
      <c r="K734" s="14"/>
      <c r="M734" s="106" t="str">
        <f t="shared" si="221"/>
        <v/>
      </c>
      <c r="O734" s="127" t="str">
        <f t="shared" si="222"/>
        <v/>
      </c>
      <c r="AC734" s="305" t="str">
        <f t="shared" si="223"/>
        <v/>
      </c>
      <c r="AD734" s="307" t="str">
        <f t="shared" si="224"/>
        <v/>
      </c>
      <c r="AF734" s="314">
        <f t="shared" si="225"/>
        <v>0</v>
      </c>
      <c r="AG734" s="315">
        <f t="shared" si="225"/>
        <v>0</v>
      </c>
      <c r="AH734" s="315">
        <f t="shared" si="225"/>
        <v>0</v>
      </c>
      <c r="AI734" s="315">
        <f t="shared" si="225"/>
        <v>0</v>
      </c>
      <c r="AJ734" s="315">
        <f t="shared" si="225"/>
        <v>0</v>
      </c>
      <c r="AK734" s="315">
        <f t="shared" si="225"/>
        <v>0</v>
      </c>
      <c r="AL734" s="315">
        <f t="shared" si="225"/>
        <v>0</v>
      </c>
      <c r="AM734" s="315">
        <f t="shared" si="225"/>
        <v>0</v>
      </c>
      <c r="AN734" s="315">
        <f t="shared" si="225"/>
        <v>0</v>
      </c>
      <c r="AO734" s="315">
        <f t="shared" si="225"/>
        <v>0</v>
      </c>
      <c r="AP734" s="315">
        <f t="shared" si="225"/>
        <v>0</v>
      </c>
      <c r="AQ734" s="315">
        <f t="shared" si="225"/>
        <v>0</v>
      </c>
      <c r="AR734" s="315">
        <f t="shared" si="225"/>
        <v>0</v>
      </c>
      <c r="AS734" s="315">
        <f t="shared" si="225"/>
        <v>0</v>
      </c>
      <c r="AT734" s="315">
        <f t="shared" si="225"/>
        <v>0</v>
      </c>
      <c r="AU734" s="315">
        <f t="shared" si="225"/>
        <v>0</v>
      </c>
      <c r="AV734" s="315">
        <f t="shared" si="229"/>
        <v>0</v>
      </c>
      <c r="AW734" s="315">
        <f t="shared" si="229"/>
        <v>0</v>
      </c>
      <c r="AX734" s="315">
        <f t="shared" si="229"/>
        <v>0</v>
      </c>
      <c r="AY734" s="315">
        <f t="shared" si="229"/>
        <v>0</v>
      </c>
      <c r="AZ734" s="315">
        <f t="shared" si="229"/>
        <v>0</v>
      </c>
      <c r="BA734" s="315">
        <f t="shared" si="229"/>
        <v>0</v>
      </c>
      <c r="BB734" s="315">
        <f t="shared" si="229"/>
        <v>0</v>
      </c>
      <c r="BC734" s="316">
        <f t="shared" si="229"/>
        <v>0</v>
      </c>
      <c r="BE734" s="39" t="str">
        <f t="shared" si="226"/>
        <v/>
      </c>
      <c r="BF734" s="39" t="str">
        <f t="shared" si="227"/>
        <v/>
      </c>
      <c r="BG734" s="39" t="str">
        <f t="shared" si="228"/>
        <v/>
      </c>
      <c r="BH734" s="315"/>
      <c r="BI734" s="315"/>
      <c r="BJ734" s="315"/>
      <c r="BK734" s="315"/>
      <c r="BL734" s="315"/>
      <c r="BM734" s="315"/>
      <c r="BN734" s="315"/>
      <c r="BO734" s="315"/>
      <c r="BP734" s="315"/>
      <c r="BQ734" s="315"/>
      <c r="BR734" s="315"/>
      <c r="BS734" s="315"/>
      <c r="BT734" s="315"/>
      <c r="BU734" s="315"/>
      <c r="BV734" s="315"/>
      <c r="BW734" s="315"/>
      <c r="BX734" s="315"/>
      <c r="BY734" s="315"/>
      <c r="BZ734" s="315"/>
      <c r="CA734" s="315"/>
      <c r="CB734" s="315"/>
      <c r="CC734" s="315"/>
      <c r="CD734" s="7"/>
    </row>
    <row r="735" spans="1:82" x14ac:dyDescent="0.25">
      <c r="A735" s="14"/>
      <c r="B735" s="460"/>
      <c r="C735" s="461"/>
      <c r="D735" s="461"/>
      <c r="E735" s="462"/>
      <c r="F735" s="463"/>
      <c r="G735" s="14"/>
      <c r="H735" s="106" t="str">
        <f t="shared" si="219"/>
        <v/>
      </c>
      <c r="I735" s="14"/>
      <c r="J735" s="39" t="str">
        <f t="shared" si="220"/>
        <v/>
      </c>
      <c r="K735" s="14"/>
      <c r="M735" s="106" t="str">
        <f t="shared" si="221"/>
        <v/>
      </c>
      <c r="O735" s="127" t="str">
        <f t="shared" si="222"/>
        <v/>
      </c>
      <c r="AC735" s="305" t="str">
        <f t="shared" si="223"/>
        <v/>
      </c>
      <c r="AD735" s="307" t="str">
        <f t="shared" si="224"/>
        <v/>
      </c>
      <c r="AF735" s="314">
        <f t="shared" si="225"/>
        <v>0</v>
      </c>
      <c r="AG735" s="315">
        <f t="shared" si="225"/>
        <v>0</v>
      </c>
      <c r="AH735" s="315">
        <f t="shared" si="225"/>
        <v>0</v>
      </c>
      <c r="AI735" s="315">
        <f t="shared" si="225"/>
        <v>0</v>
      </c>
      <c r="AJ735" s="315">
        <f t="shared" si="225"/>
        <v>0</v>
      </c>
      <c r="AK735" s="315">
        <f t="shared" si="225"/>
        <v>0</v>
      </c>
      <c r="AL735" s="315">
        <f t="shared" si="225"/>
        <v>0</v>
      </c>
      <c r="AM735" s="315">
        <f t="shared" si="225"/>
        <v>0</v>
      </c>
      <c r="AN735" s="315">
        <f t="shared" si="225"/>
        <v>0</v>
      </c>
      <c r="AO735" s="315">
        <f t="shared" si="225"/>
        <v>0</v>
      </c>
      <c r="AP735" s="315">
        <f t="shared" si="225"/>
        <v>0</v>
      </c>
      <c r="AQ735" s="315">
        <f t="shared" si="225"/>
        <v>0</v>
      </c>
      <c r="AR735" s="315">
        <f t="shared" si="225"/>
        <v>0</v>
      </c>
      <c r="AS735" s="315">
        <f t="shared" si="225"/>
        <v>0</v>
      </c>
      <c r="AT735" s="315">
        <f t="shared" si="225"/>
        <v>0</v>
      </c>
      <c r="AU735" s="315">
        <f t="shared" si="225"/>
        <v>0</v>
      </c>
      <c r="AV735" s="315">
        <f t="shared" si="229"/>
        <v>0</v>
      </c>
      <c r="AW735" s="315">
        <f t="shared" si="229"/>
        <v>0</v>
      </c>
      <c r="AX735" s="315">
        <f t="shared" si="229"/>
        <v>0</v>
      </c>
      <c r="AY735" s="315">
        <f t="shared" si="229"/>
        <v>0</v>
      </c>
      <c r="AZ735" s="315">
        <f t="shared" si="229"/>
        <v>0</v>
      </c>
      <c r="BA735" s="315">
        <f t="shared" si="229"/>
        <v>0</v>
      </c>
      <c r="BB735" s="315">
        <f t="shared" si="229"/>
        <v>0</v>
      </c>
      <c r="BC735" s="316">
        <f t="shared" si="229"/>
        <v>0</v>
      </c>
      <c r="BE735" s="39" t="str">
        <f t="shared" si="226"/>
        <v/>
      </c>
      <c r="BF735" s="39" t="str">
        <f t="shared" si="227"/>
        <v/>
      </c>
      <c r="BG735" s="39" t="str">
        <f t="shared" si="228"/>
        <v/>
      </c>
      <c r="BH735" s="315"/>
      <c r="BI735" s="315"/>
      <c r="BJ735" s="315"/>
      <c r="BK735" s="315"/>
      <c r="BL735" s="315"/>
      <c r="BM735" s="315"/>
      <c r="BN735" s="315"/>
      <c r="BO735" s="315"/>
      <c r="BP735" s="315"/>
      <c r="BQ735" s="315"/>
      <c r="BR735" s="315"/>
      <c r="BS735" s="315"/>
      <c r="BT735" s="315"/>
      <c r="BU735" s="315"/>
      <c r="BV735" s="315"/>
      <c r="BW735" s="315"/>
      <c r="BX735" s="315"/>
      <c r="BY735" s="315"/>
      <c r="BZ735" s="315"/>
      <c r="CA735" s="315"/>
      <c r="CB735" s="315"/>
      <c r="CC735" s="315"/>
      <c r="CD735" s="7"/>
    </row>
    <row r="736" spans="1:82" x14ac:dyDescent="0.25">
      <c r="A736" s="14"/>
      <c r="B736" s="460"/>
      <c r="C736" s="461"/>
      <c r="D736" s="461"/>
      <c r="E736" s="462"/>
      <c r="F736" s="463"/>
      <c r="G736" s="14"/>
      <c r="H736" s="106" t="str">
        <f t="shared" si="219"/>
        <v/>
      </c>
      <c r="I736" s="14"/>
      <c r="J736" s="39" t="str">
        <f t="shared" si="220"/>
        <v/>
      </c>
      <c r="K736" s="14"/>
      <c r="M736" s="106" t="str">
        <f t="shared" si="221"/>
        <v/>
      </c>
      <c r="O736" s="127" t="str">
        <f t="shared" si="222"/>
        <v/>
      </c>
      <c r="AC736" s="305" t="str">
        <f t="shared" si="223"/>
        <v/>
      </c>
      <c r="AD736" s="307" t="str">
        <f t="shared" si="224"/>
        <v/>
      </c>
      <c r="AF736" s="314">
        <f t="shared" si="225"/>
        <v>0</v>
      </c>
      <c r="AG736" s="315">
        <f t="shared" si="225"/>
        <v>0</v>
      </c>
      <c r="AH736" s="315">
        <f t="shared" si="225"/>
        <v>0</v>
      </c>
      <c r="AI736" s="315">
        <f t="shared" si="225"/>
        <v>0</v>
      </c>
      <c r="AJ736" s="315">
        <f t="shared" si="225"/>
        <v>0</v>
      </c>
      <c r="AK736" s="315">
        <f t="shared" si="225"/>
        <v>0</v>
      </c>
      <c r="AL736" s="315">
        <f t="shared" si="225"/>
        <v>0</v>
      </c>
      <c r="AM736" s="315">
        <f t="shared" si="225"/>
        <v>0</v>
      </c>
      <c r="AN736" s="315">
        <f t="shared" si="225"/>
        <v>0</v>
      </c>
      <c r="AO736" s="315">
        <f t="shared" si="225"/>
        <v>0</v>
      </c>
      <c r="AP736" s="315">
        <f t="shared" si="225"/>
        <v>0</v>
      </c>
      <c r="AQ736" s="315">
        <f t="shared" si="225"/>
        <v>0</v>
      </c>
      <c r="AR736" s="315">
        <f t="shared" si="225"/>
        <v>0</v>
      </c>
      <c r="AS736" s="315">
        <f t="shared" si="225"/>
        <v>0</v>
      </c>
      <c r="AT736" s="315">
        <f t="shared" si="225"/>
        <v>0</v>
      </c>
      <c r="AU736" s="315">
        <f t="shared" si="225"/>
        <v>0</v>
      </c>
      <c r="AV736" s="315">
        <f t="shared" si="229"/>
        <v>0</v>
      </c>
      <c r="AW736" s="315">
        <f t="shared" si="229"/>
        <v>0</v>
      </c>
      <c r="AX736" s="315">
        <f t="shared" si="229"/>
        <v>0</v>
      </c>
      <c r="AY736" s="315">
        <f t="shared" si="229"/>
        <v>0</v>
      </c>
      <c r="AZ736" s="315">
        <f t="shared" si="229"/>
        <v>0</v>
      </c>
      <c r="BA736" s="315">
        <f t="shared" si="229"/>
        <v>0</v>
      </c>
      <c r="BB736" s="315">
        <f t="shared" si="229"/>
        <v>0</v>
      </c>
      <c r="BC736" s="316">
        <f t="shared" si="229"/>
        <v>0</v>
      </c>
      <c r="BE736" s="39" t="str">
        <f t="shared" si="226"/>
        <v/>
      </c>
      <c r="BF736" s="39" t="str">
        <f t="shared" si="227"/>
        <v/>
      </c>
      <c r="BG736" s="39" t="str">
        <f t="shared" si="228"/>
        <v/>
      </c>
      <c r="BH736" s="315"/>
      <c r="BI736" s="315"/>
      <c r="BJ736" s="315"/>
      <c r="BK736" s="315"/>
      <c r="BL736" s="315"/>
      <c r="BM736" s="315"/>
      <c r="BN736" s="315"/>
      <c r="BO736" s="315"/>
      <c r="BP736" s="315"/>
      <c r="BQ736" s="315"/>
      <c r="BR736" s="315"/>
      <c r="BS736" s="315"/>
      <c r="BT736" s="315"/>
      <c r="BU736" s="315"/>
      <c r="BV736" s="315"/>
      <c r="BW736" s="315"/>
      <c r="BX736" s="315"/>
      <c r="BY736" s="315"/>
      <c r="BZ736" s="315"/>
      <c r="CA736" s="315"/>
      <c r="CB736" s="315"/>
      <c r="CC736" s="315"/>
      <c r="CD736" s="7"/>
    </row>
    <row r="737" spans="1:82" x14ac:dyDescent="0.25">
      <c r="A737" s="14"/>
      <c r="B737" s="460"/>
      <c r="C737" s="461"/>
      <c r="D737" s="461"/>
      <c r="E737" s="462"/>
      <c r="F737" s="463"/>
      <c r="G737" s="14"/>
      <c r="H737" s="106" t="str">
        <f t="shared" si="219"/>
        <v/>
      </c>
      <c r="I737" s="14"/>
      <c r="J737" s="39" t="str">
        <f t="shared" si="220"/>
        <v/>
      </c>
      <c r="K737" s="14"/>
      <c r="M737" s="106" t="str">
        <f t="shared" si="221"/>
        <v/>
      </c>
      <c r="O737" s="127" t="str">
        <f t="shared" si="222"/>
        <v/>
      </c>
      <c r="AC737" s="305" t="str">
        <f t="shared" si="223"/>
        <v/>
      </c>
      <c r="AD737" s="307" t="str">
        <f t="shared" si="224"/>
        <v/>
      </c>
      <c r="AF737" s="314">
        <f t="shared" si="225"/>
        <v>0</v>
      </c>
      <c r="AG737" s="315">
        <f t="shared" si="225"/>
        <v>0</v>
      </c>
      <c r="AH737" s="315">
        <f t="shared" si="225"/>
        <v>0</v>
      </c>
      <c r="AI737" s="315">
        <f t="shared" si="225"/>
        <v>0</v>
      </c>
      <c r="AJ737" s="315">
        <f t="shared" si="225"/>
        <v>0</v>
      </c>
      <c r="AK737" s="315">
        <f t="shared" si="225"/>
        <v>0</v>
      </c>
      <c r="AL737" s="315">
        <f t="shared" si="225"/>
        <v>0</v>
      </c>
      <c r="AM737" s="315">
        <f t="shared" si="225"/>
        <v>0</v>
      </c>
      <c r="AN737" s="315">
        <f t="shared" si="225"/>
        <v>0</v>
      </c>
      <c r="AO737" s="315">
        <f t="shared" si="225"/>
        <v>0</v>
      </c>
      <c r="AP737" s="315">
        <f t="shared" si="225"/>
        <v>0</v>
      </c>
      <c r="AQ737" s="315">
        <f t="shared" si="225"/>
        <v>0</v>
      </c>
      <c r="AR737" s="315">
        <f t="shared" si="225"/>
        <v>0</v>
      </c>
      <c r="AS737" s="315">
        <f t="shared" si="225"/>
        <v>0</v>
      </c>
      <c r="AT737" s="315">
        <f t="shared" si="225"/>
        <v>0</v>
      </c>
      <c r="AU737" s="315">
        <f t="shared" si="225"/>
        <v>0</v>
      </c>
      <c r="AV737" s="315">
        <f t="shared" si="229"/>
        <v>0</v>
      </c>
      <c r="AW737" s="315">
        <f t="shared" si="229"/>
        <v>0</v>
      </c>
      <c r="AX737" s="315">
        <f t="shared" si="229"/>
        <v>0</v>
      </c>
      <c r="AY737" s="315">
        <f t="shared" si="229"/>
        <v>0</v>
      </c>
      <c r="AZ737" s="315">
        <f t="shared" si="229"/>
        <v>0</v>
      </c>
      <c r="BA737" s="315">
        <f t="shared" si="229"/>
        <v>0</v>
      </c>
      <c r="BB737" s="315">
        <f t="shared" si="229"/>
        <v>0</v>
      </c>
      <c r="BC737" s="316">
        <f t="shared" si="229"/>
        <v>0</v>
      </c>
      <c r="BE737" s="39" t="str">
        <f t="shared" si="226"/>
        <v/>
      </c>
      <c r="BF737" s="39" t="str">
        <f t="shared" si="227"/>
        <v/>
      </c>
      <c r="BG737" s="39" t="str">
        <f t="shared" si="228"/>
        <v/>
      </c>
      <c r="BH737" s="315"/>
      <c r="BI737" s="315"/>
      <c r="BJ737" s="315"/>
      <c r="BK737" s="315"/>
      <c r="BL737" s="315"/>
      <c r="BM737" s="315"/>
      <c r="BN737" s="315"/>
      <c r="BO737" s="315"/>
      <c r="BP737" s="315"/>
      <c r="BQ737" s="315"/>
      <c r="BR737" s="315"/>
      <c r="BS737" s="315"/>
      <c r="BT737" s="315"/>
      <c r="BU737" s="315"/>
      <c r="BV737" s="315"/>
      <c r="BW737" s="315"/>
      <c r="BX737" s="315"/>
      <c r="BY737" s="315"/>
      <c r="BZ737" s="315"/>
      <c r="CA737" s="315"/>
      <c r="CB737" s="315"/>
      <c r="CC737" s="315"/>
      <c r="CD737" s="7"/>
    </row>
    <row r="738" spans="1:82" x14ac:dyDescent="0.25">
      <c r="A738" s="14"/>
      <c r="B738" s="460"/>
      <c r="C738" s="461"/>
      <c r="D738" s="461"/>
      <c r="E738" s="462"/>
      <c r="F738" s="463"/>
      <c r="G738" s="14"/>
      <c r="H738" s="106" t="str">
        <f t="shared" si="219"/>
        <v/>
      </c>
      <c r="I738" s="14"/>
      <c r="J738" s="39" t="str">
        <f t="shared" si="220"/>
        <v/>
      </c>
      <c r="K738" s="14"/>
      <c r="M738" s="106" t="str">
        <f t="shared" si="221"/>
        <v/>
      </c>
      <c r="O738" s="127" t="str">
        <f t="shared" si="222"/>
        <v/>
      </c>
      <c r="AC738" s="305" t="str">
        <f t="shared" si="223"/>
        <v/>
      </c>
      <c r="AD738" s="307" t="str">
        <f t="shared" si="224"/>
        <v/>
      </c>
      <c r="AF738" s="314">
        <f t="shared" si="225"/>
        <v>0</v>
      </c>
      <c r="AG738" s="315">
        <f t="shared" si="225"/>
        <v>0</v>
      </c>
      <c r="AH738" s="315">
        <f t="shared" si="225"/>
        <v>0</v>
      </c>
      <c r="AI738" s="315">
        <f t="shared" si="225"/>
        <v>0</v>
      </c>
      <c r="AJ738" s="315">
        <f t="shared" si="225"/>
        <v>0</v>
      </c>
      <c r="AK738" s="315">
        <f t="shared" si="225"/>
        <v>0</v>
      </c>
      <c r="AL738" s="315">
        <f t="shared" si="225"/>
        <v>0</v>
      </c>
      <c r="AM738" s="315">
        <f t="shared" si="225"/>
        <v>0</v>
      </c>
      <c r="AN738" s="315">
        <f t="shared" si="225"/>
        <v>0</v>
      </c>
      <c r="AO738" s="315">
        <f t="shared" si="225"/>
        <v>0</v>
      </c>
      <c r="AP738" s="315">
        <f t="shared" si="225"/>
        <v>0</v>
      </c>
      <c r="AQ738" s="315">
        <f t="shared" si="225"/>
        <v>0</v>
      </c>
      <c r="AR738" s="315">
        <f t="shared" si="225"/>
        <v>0</v>
      </c>
      <c r="AS738" s="315">
        <f t="shared" si="225"/>
        <v>0</v>
      </c>
      <c r="AT738" s="315">
        <f t="shared" si="225"/>
        <v>0</v>
      </c>
      <c r="AU738" s="315">
        <f t="shared" si="225"/>
        <v>0</v>
      </c>
      <c r="AV738" s="315">
        <f t="shared" si="229"/>
        <v>0</v>
      </c>
      <c r="AW738" s="315">
        <f t="shared" si="229"/>
        <v>0</v>
      </c>
      <c r="AX738" s="315">
        <f t="shared" si="229"/>
        <v>0</v>
      </c>
      <c r="AY738" s="315">
        <f t="shared" si="229"/>
        <v>0</v>
      </c>
      <c r="AZ738" s="315">
        <f t="shared" si="229"/>
        <v>0</v>
      </c>
      <c r="BA738" s="315">
        <f t="shared" si="229"/>
        <v>0</v>
      </c>
      <c r="BB738" s="315">
        <f t="shared" si="229"/>
        <v>0</v>
      </c>
      <c r="BC738" s="316">
        <f t="shared" si="229"/>
        <v>0</v>
      </c>
      <c r="BE738" s="39" t="str">
        <f t="shared" si="226"/>
        <v/>
      </c>
      <c r="BF738" s="39" t="str">
        <f t="shared" si="227"/>
        <v/>
      </c>
      <c r="BG738" s="39" t="str">
        <f t="shared" si="228"/>
        <v/>
      </c>
      <c r="BH738" s="315"/>
      <c r="BI738" s="315"/>
      <c r="BJ738" s="315"/>
      <c r="BK738" s="315"/>
      <c r="BL738" s="315"/>
      <c r="BM738" s="315"/>
      <c r="BN738" s="315"/>
      <c r="BO738" s="315"/>
      <c r="BP738" s="315"/>
      <c r="BQ738" s="315"/>
      <c r="BR738" s="315"/>
      <c r="BS738" s="315"/>
      <c r="BT738" s="315"/>
      <c r="BU738" s="315"/>
      <c r="BV738" s="315"/>
      <c r="BW738" s="315"/>
      <c r="BX738" s="315"/>
      <c r="BY738" s="315"/>
      <c r="BZ738" s="315"/>
      <c r="CA738" s="315"/>
      <c r="CB738" s="315"/>
      <c r="CC738" s="315"/>
      <c r="CD738" s="7"/>
    </row>
    <row r="739" spans="1:82" x14ac:dyDescent="0.25">
      <c r="A739" s="14"/>
      <c r="B739" s="460"/>
      <c r="C739" s="461"/>
      <c r="D739" s="461"/>
      <c r="E739" s="462"/>
      <c r="F739" s="463"/>
      <c r="G739" s="14"/>
      <c r="H739" s="106" t="str">
        <f t="shared" si="219"/>
        <v/>
      </c>
      <c r="I739" s="14"/>
      <c r="J739" s="39" t="str">
        <f t="shared" si="220"/>
        <v/>
      </c>
      <c r="K739" s="14"/>
      <c r="M739" s="106" t="str">
        <f t="shared" si="221"/>
        <v/>
      </c>
      <c r="O739" s="127" t="str">
        <f t="shared" si="222"/>
        <v/>
      </c>
      <c r="AC739" s="305" t="str">
        <f t="shared" si="223"/>
        <v/>
      </c>
      <c r="AD739" s="307" t="str">
        <f t="shared" si="224"/>
        <v/>
      </c>
      <c r="AF739" s="314">
        <f t="shared" si="225"/>
        <v>0</v>
      </c>
      <c r="AG739" s="315">
        <f t="shared" si="225"/>
        <v>0</v>
      </c>
      <c r="AH739" s="315">
        <f t="shared" si="225"/>
        <v>0</v>
      </c>
      <c r="AI739" s="315">
        <f t="shared" si="225"/>
        <v>0</v>
      </c>
      <c r="AJ739" s="315">
        <f t="shared" si="225"/>
        <v>0</v>
      </c>
      <c r="AK739" s="315">
        <f t="shared" si="225"/>
        <v>0</v>
      </c>
      <c r="AL739" s="315">
        <f t="shared" si="225"/>
        <v>0</v>
      </c>
      <c r="AM739" s="315">
        <f t="shared" si="225"/>
        <v>0</v>
      </c>
      <c r="AN739" s="315">
        <f t="shared" si="225"/>
        <v>0</v>
      </c>
      <c r="AO739" s="315">
        <f t="shared" si="225"/>
        <v>0</v>
      </c>
      <c r="AP739" s="315">
        <f t="shared" si="225"/>
        <v>0</v>
      </c>
      <c r="AQ739" s="315">
        <f t="shared" si="225"/>
        <v>0</v>
      </c>
      <c r="AR739" s="315">
        <f t="shared" si="225"/>
        <v>0</v>
      </c>
      <c r="AS739" s="315">
        <f t="shared" si="225"/>
        <v>0</v>
      </c>
      <c r="AT739" s="315">
        <f t="shared" si="225"/>
        <v>0</v>
      </c>
      <c r="AU739" s="315">
        <f t="shared" si="225"/>
        <v>0</v>
      </c>
      <c r="AV739" s="315">
        <f t="shared" si="229"/>
        <v>0</v>
      </c>
      <c r="AW739" s="315">
        <f t="shared" si="229"/>
        <v>0</v>
      </c>
      <c r="AX739" s="315">
        <f t="shared" si="229"/>
        <v>0</v>
      </c>
      <c r="AY739" s="315">
        <f t="shared" si="229"/>
        <v>0</v>
      </c>
      <c r="AZ739" s="315">
        <f t="shared" si="229"/>
        <v>0</v>
      </c>
      <c r="BA739" s="315">
        <f t="shared" si="229"/>
        <v>0</v>
      </c>
      <c r="BB739" s="315">
        <f t="shared" si="229"/>
        <v>0</v>
      </c>
      <c r="BC739" s="316">
        <f t="shared" si="229"/>
        <v>0</v>
      </c>
      <c r="BE739" s="39" t="str">
        <f t="shared" si="226"/>
        <v/>
      </c>
      <c r="BF739" s="39" t="str">
        <f t="shared" si="227"/>
        <v/>
      </c>
      <c r="BG739" s="39" t="str">
        <f t="shared" si="228"/>
        <v/>
      </c>
      <c r="BH739" s="315"/>
      <c r="BI739" s="315"/>
      <c r="BJ739" s="315"/>
      <c r="BK739" s="315"/>
      <c r="BL739" s="315"/>
      <c r="BM739" s="315"/>
      <c r="BN739" s="315"/>
      <c r="BO739" s="315"/>
      <c r="BP739" s="315"/>
      <c r="BQ739" s="315"/>
      <c r="BR739" s="315"/>
      <c r="BS739" s="315"/>
      <c r="BT739" s="315"/>
      <c r="BU739" s="315"/>
      <c r="BV739" s="315"/>
      <c r="BW739" s="315"/>
      <c r="BX739" s="315"/>
      <c r="BY739" s="315"/>
      <c r="BZ739" s="315"/>
      <c r="CA739" s="315"/>
      <c r="CB739" s="315"/>
      <c r="CC739" s="315"/>
      <c r="CD739" s="7"/>
    </row>
    <row r="740" spans="1:82" x14ac:dyDescent="0.25">
      <c r="A740" s="14"/>
      <c r="B740" s="460"/>
      <c r="C740" s="461"/>
      <c r="D740" s="461"/>
      <c r="E740" s="462"/>
      <c r="F740" s="463"/>
      <c r="G740" s="14"/>
      <c r="H740" s="106" t="str">
        <f t="shared" si="219"/>
        <v/>
      </c>
      <c r="I740" s="14"/>
      <c r="J740" s="39" t="str">
        <f t="shared" si="220"/>
        <v/>
      </c>
      <c r="K740" s="14"/>
      <c r="M740" s="106" t="str">
        <f t="shared" si="221"/>
        <v/>
      </c>
      <c r="O740" s="127" t="str">
        <f t="shared" si="222"/>
        <v/>
      </c>
      <c r="AC740" s="305" t="str">
        <f t="shared" si="223"/>
        <v/>
      </c>
      <c r="AD740" s="307" t="str">
        <f t="shared" si="224"/>
        <v/>
      </c>
      <c r="AF740" s="314">
        <f t="shared" si="225"/>
        <v>0</v>
      </c>
      <c r="AG740" s="315">
        <f t="shared" si="225"/>
        <v>0</v>
      </c>
      <c r="AH740" s="315">
        <f t="shared" si="225"/>
        <v>0</v>
      </c>
      <c r="AI740" s="315">
        <f t="shared" si="225"/>
        <v>0</v>
      </c>
      <c r="AJ740" s="315">
        <f t="shared" si="225"/>
        <v>0</v>
      </c>
      <c r="AK740" s="315">
        <f t="shared" si="225"/>
        <v>0</v>
      </c>
      <c r="AL740" s="315">
        <f t="shared" si="225"/>
        <v>0</v>
      </c>
      <c r="AM740" s="315">
        <f t="shared" si="225"/>
        <v>0</v>
      </c>
      <c r="AN740" s="315">
        <f t="shared" si="225"/>
        <v>0</v>
      </c>
      <c r="AO740" s="315">
        <f t="shared" si="225"/>
        <v>0</v>
      </c>
      <c r="AP740" s="315">
        <f t="shared" si="225"/>
        <v>0</v>
      </c>
      <c r="AQ740" s="315">
        <f t="shared" si="225"/>
        <v>0</v>
      </c>
      <c r="AR740" s="315">
        <f t="shared" si="225"/>
        <v>0</v>
      </c>
      <c r="AS740" s="315">
        <f t="shared" si="225"/>
        <v>0</v>
      </c>
      <c r="AT740" s="315">
        <f t="shared" si="225"/>
        <v>0</v>
      </c>
      <c r="AU740" s="315">
        <f t="shared" si="225"/>
        <v>0</v>
      </c>
      <c r="AV740" s="315">
        <f t="shared" si="229"/>
        <v>0</v>
      </c>
      <c r="AW740" s="315">
        <f t="shared" si="229"/>
        <v>0</v>
      </c>
      <c r="AX740" s="315">
        <f t="shared" si="229"/>
        <v>0</v>
      </c>
      <c r="AY740" s="315">
        <f t="shared" si="229"/>
        <v>0</v>
      </c>
      <c r="AZ740" s="315">
        <f t="shared" si="229"/>
        <v>0</v>
      </c>
      <c r="BA740" s="315">
        <f t="shared" si="229"/>
        <v>0</v>
      </c>
      <c r="BB740" s="315">
        <f t="shared" si="229"/>
        <v>0</v>
      </c>
      <c r="BC740" s="316">
        <f t="shared" si="229"/>
        <v>0</v>
      </c>
      <c r="BE740" s="39" t="str">
        <f t="shared" si="226"/>
        <v/>
      </c>
      <c r="BF740" s="39" t="str">
        <f t="shared" si="227"/>
        <v/>
      </c>
      <c r="BG740" s="39" t="str">
        <f t="shared" si="228"/>
        <v/>
      </c>
      <c r="BH740" s="315"/>
      <c r="BI740" s="315"/>
      <c r="BJ740" s="315"/>
      <c r="BK740" s="315"/>
      <c r="BL740" s="315"/>
      <c r="BM740" s="315"/>
      <c r="BN740" s="315"/>
      <c r="BO740" s="315"/>
      <c r="BP740" s="315"/>
      <c r="BQ740" s="315"/>
      <c r="BR740" s="315"/>
      <c r="BS740" s="315"/>
      <c r="BT740" s="315"/>
      <c r="BU740" s="315"/>
      <c r="BV740" s="315"/>
      <c r="BW740" s="315"/>
      <c r="BX740" s="315"/>
      <c r="BY740" s="315"/>
      <c r="BZ740" s="315"/>
      <c r="CA740" s="315"/>
      <c r="CB740" s="315"/>
      <c r="CC740" s="315"/>
      <c r="CD740" s="7"/>
    </row>
    <row r="741" spans="1:82" x14ac:dyDescent="0.25">
      <c r="A741" s="14"/>
      <c r="B741" s="460"/>
      <c r="C741" s="461"/>
      <c r="D741" s="461"/>
      <c r="E741" s="462"/>
      <c r="F741" s="463"/>
      <c r="G741" s="14"/>
      <c r="H741" s="106" t="str">
        <f t="shared" si="219"/>
        <v/>
      </c>
      <c r="I741" s="14"/>
      <c r="J741" s="39" t="str">
        <f t="shared" si="220"/>
        <v/>
      </c>
      <c r="K741" s="14"/>
      <c r="M741" s="106" t="str">
        <f t="shared" si="221"/>
        <v/>
      </c>
      <c r="O741" s="127" t="str">
        <f t="shared" si="222"/>
        <v/>
      </c>
      <c r="AC741" s="305" t="str">
        <f t="shared" si="223"/>
        <v/>
      </c>
      <c r="AD741" s="307" t="str">
        <f t="shared" si="224"/>
        <v/>
      </c>
      <c r="AF741" s="314">
        <f t="shared" si="225"/>
        <v>0</v>
      </c>
      <c r="AG741" s="315">
        <f t="shared" si="225"/>
        <v>0</v>
      </c>
      <c r="AH741" s="315">
        <f t="shared" si="225"/>
        <v>0</v>
      </c>
      <c r="AI741" s="315">
        <f t="shared" si="225"/>
        <v>0</v>
      </c>
      <c r="AJ741" s="315">
        <f t="shared" si="225"/>
        <v>0</v>
      </c>
      <c r="AK741" s="315">
        <f t="shared" si="225"/>
        <v>0</v>
      </c>
      <c r="AL741" s="315">
        <f t="shared" si="225"/>
        <v>0</v>
      </c>
      <c r="AM741" s="315">
        <f t="shared" si="225"/>
        <v>0</v>
      </c>
      <c r="AN741" s="315">
        <f t="shared" si="225"/>
        <v>0</v>
      </c>
      <c r="AO741" s="315">
        <f t="shared" si="225"/>
        <v>0</v>
      </c>
      <c r="AP741" s="315">
        <f t="shared" si="225"/>
        <v>0</v>
      </c>
      <c r="AQ741" s="315">
        <f t="shared" si="225"/>
        <v>0</v>
      </c>
      <c r="AR741" s="315">
        <f t="shared" si="225"/>
        <v>0</v>
      </c>
      <c r="AS741" s="315">
        <f t="shared" si="225"/>
        <v>0</v>
      </c>
      <c r="AT741" s="315">
        <f t="shared" si="225"/>
        <v>0</v>
      </c>
      <c r="AU741" s="315">
        <f t="shared" si="225"/>
        <v>0</v>
      </c>
      <c r="AV741" s="315">
        <f t="shared" si="229"/>
        <v>0</v>
      </c>
      <c r="AW741" s="315">
        <f t="shared" si="229"/>
        <v>0</v>
      </c>
      <c r="AX741" s="315">
        <f t="shared" si="229"/>
        <v>0</v>
      </c>
      <c r="AY741" s="315">
        <f t="shared" si="229"/>
        <v>0</v>
      </c>
      <c r="AZ741" s="315">
        <f t="shared" si="229"/>
        <v>0</v>
      </c>
      <c r="BA741" s="315">
        <f t="shared" si="229"/>
        <v>0</v>
      </c>
      <c r="BB741" s="315">
        <f t="shared" si="229"/>
        <v>0</v>
      </c>
      <c r="BC741" s="316">
        <f t="shared" si="229"/>
        <v>0</v>
      </c>
      <c r="BE741" s="39" t="str">
        <f t="shared" si="226"/>
        <v/>
      </c>
      <c r="BF741" s="39" t="str">
        <f t="shared" si="227"/>
        <v/>
      </c>
      <c r="BG741" s="39" t="str">
        <f t="shared" si="228"/>
        <v/>
      </c>
      <c r="BH741" s="315"/>
      <c r="BI741" s="315"/>
      <c r="BJ741" s="315"/>
      <c r="BK741" s="315"/>
      <c r="BL741" s="315"/>
      <c r="BM741" s="315"/>
      <c r="BN741" s="315"/>
      <c r="BO741" s="315"/>
      <c r="BP741" s="315"/>
      <c r="BQ741" s="315"/>
      <c r="BR741" s="315"/>
      <c r="BS741" s="315"/>
      <c r="BT741" s="315"/>
      <c r="BU741" s="315"/>
      <c r="BV741" s="315"/>
      <c r="BW741" s="315"/>
      <c r="BX741" s="315"/>
      <c r="BY741" s="315"/>
      <c r="BZ741" s="315"/>
      <c r="CA741" s="315"/>
      <c r="CB741" s="315"/>
      <c r="CC741" s="315"/>
      <c r="CD741" s="7"/>
    </row>
    <row r="742" spans="1:82" x14ac:dyDescent="0.25">
      <c r="A742" s="14"/>
      <c r="B742" s="460"/>
      <c r="C742" s="461"/>
      <c r="D742" s="461"/>
      <c r="E742" s="462"/>
      <c r="F742" s="463"/>
      <c r="G742" s="14"/>
      <c r="H742" s="106" t="str">
        <f t="shared" si="219"/>
        <v/>
      </c>
      <c r="I742" s="14"/>
      <c r="J742" s="39" t="str">
        <f t="shared" si="220"/>
        <v/>
      </c>
      <c r="K742" s="14"/>
      <c r="M742" s="106" t="str">
        <f t="shared" si="221"/>
        <v/>
      </c>
      <c r="O742" s="127" t="str">
        <f t="shared" si="222"/>
        <v/>
      </c>
      <c r="AC742" s="305" t="str">
        <f t="shared" si="223"/>
        <v/>
      </c>
      <c r="AD742" s="307" t="str">
        <f t="shared" si="224"/>
        <v/>
      </c>
      <c r="AF742" s="314">
        <f t="shared" si="225"/>
        <v>0</v>
      </c>
      <c r="AG742" s="315">
        <f t="shared" si="225"/>
        <v>0</v>
      </c>
      <c r="AH742" s="315">
        <f t="shared" si="225"/>
        <v>0</v>
      </c>
      <c r="AI742" s="315">
        <f t="shared" si="225"/>
        <v>0</v>
      </c>
      <c r="AJ742" s="315">
        <f t="shared" si="225"/>
        <v>0</v>
      </c>
      <c r="AK742" s="315">
        <f t="shared" si="225"/>
        <v>0</v>
      </c>
      <c r="AL742" s="315">
        <f t="shared" si="225"/>
        <v>0</v>
      </c>
      <c r="AM742" s="315">
        <f t="shared" si="225"/>
        <v>0</v>
      </c>
      <c r="AN742" s="315">
        <f t="shared" si="225"/>
        <v>0</v>
      </c>
      <c r="AO742" s="315">
        <f t="shared" si="225"/>
        <v>0</v>
      </c>
      <c r="AP742" s="315">
        <f t="shared" si="225"/>
        <v>0</v>
      </c>
      <c r="AQ742" s="315">
        <f t="shared" si="225"/>
        <v>0</v>
      </c>
      <c r="AR742" s="315">
        <f t="shared" ref="AR742:BC757" si="230">IF(AND(AR$9&gt;=$AC742, AR$10&lt;=$AD742), IF($F742=$M$3, $AD$5, IF($J742="", $AD$4, $J742)), 0)</f>
        <v>0</v>
      </c>
      <c r="AS742" s="315">
        <f t="shared" si="230"/>
        <v>0</v>
      </c>
      <c r="AT742" s="315">
        <f t="shared" si="230"/>
        <v>0</v>
      </c>
      <c r="AU742" s="315">
        <f t="shared" si="230"/>
        <v>0</v>
      </c>
      <c r="AV742" s="315">
        <f t="shared" si="229"/>
        <v>0</v>
      </c>
      <c r="AW742" s="315">
        <f t="shared" si="229"/>
        <v>0</v>
      </c>
      <c r="AX742" s="315">
        <f t="shared" si="229"/>
        <v>0</v>
      </c>
      <c r="AY742" s="315">
        <f t="shared" si="229"/>
        <v>0</v>
      </c>
      <c r="AZ742" s="315">
        <f t="shared" si="229"/>
        <v>0</v>
      </c>
      <c r="BA742" s="315">
        <f t="shared" si="229"/>
        <v>0</v>
      </c>
      <c r="BB742" s="315">
        <f t="shared" si="229"/>
        <v>0</v>
      </c>
      <c r="BC742" s="316">
        <f t="shared" si="229"/>
        <v>0</v>
      </c>
      <c r="BE742" s="39" t="str">
        <f t="shared" si="226"/>
        <v/>
      </c>
      <c r="BF742" s="39" t="str">
        <f t="shared" si="227"/>
        <v/>
      </c>
      <c r="BG742" s="39" t="str">
        <f t="shared" si="228"/>
        <v/>
      </c>
      <c r="BH742" s="315"/>
      <c r="BI742" s="315"/>
      <c r="BJ742" s="315"/>
      <c r="BK742" s="315"/>
      <c r="BL742" s="315"/>
      <c r="BM742" s="315"/>
      <c r="BN742" s="315"/>
      <c r="BO742" s="315"/>
      <c r="BP742" s="315"/>
      <c r="BQ742" s="315"/>
      <c r="BR742" s="315"/>
      <c r="BS742" s="315"/>
      <c r="BT742" s="315"/>
      <c r="BU742" s="315"/>
      <c r="BV742" s="315"/>
      <c r="BW742" s="315"/>
      <c r="BX742" s="315"/>
      <c r="BY742" s="315"/>
      <c r="BZ742" s="315"/>
      <c r="CA742" s="315"/>
      <c r="CB742" s="315"/>
      <c r="CC742" s="315"/>
      <c r="CD742" s="7"/>
    </row>
    <row r="743" spans="1:82" x14ac:dyDescent="0.25">
      <c r="A743" s="14"/>
      <c r="B743" s="460"/>
      <c r="C743" s="461"/>
      <c r="D743" s="461"/>
      <c r="E743" s="462"/>
      <c r="F743" s="463"/>
      <c r="G743" s="14"/>
      <c r="H743" s="106" t="str">
        <f t="shared" si="219"/>
        <v/>
      </c>
      <c r="I743" s="14"/>
      <c r="J743" s="39" t="str">
        <f t="shared" si="220"/>
        <v/>
      </c>
      <c r="K743" s="14"/>
      <c r="M743" s="106" t="str">
        <f t="shared" si="221"/>
        <v/>
      </c>
      <c r="O743" s="127" t="str">
        <f t="shared" si="222"/>
        <v/>
      </c>
      <c r="AC743" s="305" t="str">
        <f t="shared" si="223"/>
        <v/>
      </c>
      <c r="AD743" s="307" t="str">
        <f t="shared" si="224"/>
        <v/>
      </c>
      <c r="AF743" s="314">
        <f t="shared" si="225"/>
        <v>0</v>
      </c>
      <c r="AG743" s="315">
        <f t="shared" ref="AG743:AV758" si="231">IF(AND(AG$9&gt;=$AC743, AG$10&lt;=$AD743), IF($F743=$M$3, $AD$5, IF($J743="", $AD$4, $J743)), 0)</f>
        <v>0</v>
      </c>
      <c r="AH743" s="315">
        <f t="shared" si="231"/>
        <v>0</v>
      </c>
      <c r="AI743" s="315">
        <f t="shared" si="231"/>
        <v>0</v>
      </c>
      <c r="AJ743" s="315">
        <f t="shared" si="231"/>
        <v>0</v>
      </c>
      <c r="AK743" s="315">
        <f t="shared" si="231"/>
        <v>0</v>
      </c>
      <c r="AL743" s="315">
        <f t="shared" si="231"/>
        <v>0</v>
      </c>
      <c r="AM743" s="315">
        <f t="shared" si="231"/>
        <v>0</v>
      </c>
      <c r="AN743" s="315">
        <f t="shared" si="231"/>
        <v>0</v>
      </c>
      <c r="AO743" s="315">
        <f t="shared" si="231"/>
        <v>0</v>
      </c>
      <c r="AP743" s="315">
        <f t="shared" si="231"/>
        <v>0</v>
      </c>
      <c r="AQ743" s="315">
        <f t="shared" si="231"/>
        <v>0</v>
      </c>
      <c r="AR743" s="315">
        <f t="shared" si="230"/>
        <v>0</v>
      </c>
      <c r="AS743" s="315">
        <f t="shared" si="230"/>
        <v>0</v>
      </c>
      <c r="AT743" s="315">
        <f t="shared" si="230"/>
        <v>0</v>
      </c>
      <c r="AU743" s="315">
        <f t="shared" si="230"/>
        <v>0</v>
      </c>
      <c r="AV743" s="315">
        <f t="shared" si="229"/>
        <v>0</v>
      </c>
      <c r="AW743" s="315">
        <f t="shared" si="229"/>
        <v>0</v>
      </c>
      <c r="AX743" s="315">
        <f t="shared" si="229"/>
        <v>0</v>
      </c>
      <c r="AY743" s="315">
        <f t="shared" si="229"/>
        <v>0</v>
      </c>
      <c r="AZ743" s="315">
        <f t="shared" si="229"/>
        <v>0</v>
      </c>
      <c r="BA743" s="315">
        <f t="shared" si="229"/>
        <v>0</v>
      </c>
      <c r="BB743" s="315">
        <f t="shared" si="229"/>
        <v>0</v>
      </c>
      <c r="BC743" s="316">
        <f t="shared" si="229"/>
        <v>0</v>
      </c>
      <c r="BE743" s="39" t="str">
        <f t="shared" si="226"/>
        <v/>
      </c>
      <c r="BF743" s="39" t="str">
        <f t="shared" si="227"/>
        <v/>
      </c>
      <c r="BG743" s="39" t="str">
        <f t="shared" si="228"/>
        <v/>
      </c>
      <c r="BH743" s="315"/>
      <c r="BI743" s="315"/>
      <c r="BJ743" s="315"/>
      <c r="BK743" s="315"/>
      <c r="BL743" s="315"/>
      <c r="BM743" s="315"/>
      <c r="BN743" s="315"/>
      <c r="BO743" s="315"/>
      <c r="BP743" s="315"/>
      <c r="BQ743" s="315"/>
      <c r="BR743" s="315"/>
      <c r="BS743" s="315"/>
      <c r="BT743" s="315"/>
      <c r="BU743" s="315"/>
      <c r="BV743" s="315"/>
      <c r="BW743" s="315"/>
      <c r="BX743" s="315"/>
      <c r="BY743" s="315"/>
      <c r="BZ743" s="315"/>
      <c r="CA743" s="315"/>
      <c r="CB743" s="315"/>
      <c r="CC743" s="315"/>
      <c r="CD743" s="7"/>
    </row>
    <row r="744" spans="1:82" x14ac:dyDescent="0.25">
      <c r="A744" s="14"/>
      <c r="B744" s="460"/>
      <c r="C744" s="461"/>
      <c r="D744" s="461"/>
      <c r="E744" s="462"/>
      <c r="F744" s="463"/>
      <c r="G744" s="14"/>
      <c r="H744" s="106" t="str">
        <f t="shared" si="219"/>
        <v/>
      </c>
      <c r="I744" s="14"/>
      <c r="J744" s="39" t="str">
        <f t="shared" si="220"/>
        <v/>
      </c>
      <c r="K744" s="14"/>
      <c r="M744" s="106" t="str">
        <f t="shared" si="221"/>
        <v/>
      </c>
      <c r="O744" s="127" t="str">
        <f t="shared" si="222"/>
        <v/>
      </c>
      <c r="AC744" s="305" t="str">
        <f t="shared" si="223"/>
        <v/>
      </c>
      <c r="AD744" s="307" t="str">
        <f t="shared" si="224"/>
        <v/>
      </c>
      <c r="AF744" s="314">
        <f t="shared" si="225"/>
        <v>0</v>
      </c>
      <c r="AG744" s="315">
        <f t="shared" si="231"/>
        <v>0</v>
      </c>
      <c r="AH744" s="315">
        <f t="shared" si="231"/>
        <v>0</v>
      </c>
      <c r="AI744" s="315">
        <f t="shared" si="231"/>
        <v>0</v>
      </c>
      <c r="AJ744" s="315">
        <f t="shared" si="231"/>
        <v>0</v>
      </c>
      <c r="AK744" s="315">
        <f t="shared" si="231"/>
        <v>0</v>
      </c>
      <c r="AL744" s="315">
        <f t="shared" si="231"/>
        <v>0</v>
      </c>
      <c r="AM744" s="315">
        <f t="shared" si="231"/>
        <v>0</v>
      </c>
      <c r="AN744" s="315">
        <f t="shared" si="231"/>
        <v>0</v>
      </c>
      <c r="AO744" s="315">
        <f t="shared" si="231"/>
        <v>0</v>
      </c>
      <c r="AP744" s="315">
        <f t="shared" si="231"/>
        <v>0</v>
      </c>
      <c r="AQ744" s="315">
        <f t="shared" si="231"/>
        <v>0</v>
      </c>
      <c r="AR744" s="315">
        <f t="shared" si="230"/>
        <v>0</v>
      </c>
      <c r="AS744" s="315">
        <f t="shared" si="230"/>
        <v>0</v>
      </c>
      <c r="AT744" s="315">
        <f t="shared" si="230"/>
        <v>0</v>
      </c>
      <c r="AU744" s="315">
        <f t="shared" si="230"/>
        <v>0</v>
      </c>
      <c r="AV744" s="315">
        <f t="shared" si="229"/>
        <v>0</v>
      </c>
      <c r="AW744" s="315">
        <f t="shared" si="229"/>
        <v>0</v>
      </c>
      <c r="AX744" s="315">
        <f t="shared" si="229"/>
        <v>0</v>
      </c>
      <c r="AY744" s="315">
        <f t="shared" si="229"/>
        <v>0</v>
      </c>
      <c r="AZ744" s="315">
        <f t="shared" si="229"/>
        <v>0</v>
      </c>
      <c r="BA744" s="315">
        <f t="shared" si="229"/>
        <v>0</v>
      </c>
      <c r="BB744" s="315">
        <f t="shared" si="229"/>
        <v>0</v>
      </c>
      <c r="BC744" s="316">
        <f t="shared" si="229"/>
        <v>0</v>
      </c>
      <c r="BE744" s="39" t="str">
        <f t="shared" si="226"/>
        <v/>
      </c>
      <c r="BF744" s="39" t="str">
        <f t="shared" si="227"/>
        <v/>
      </c>
      <c r="BG744" s="39" t="str">
        <f t="shared" si="228"/>
        <v/>
      </c>
      <c r="BH744" s="315"/>
      <c r="BI744" s="315"/>
      <c r="BJ744" s="315"/>
      <c r="BK744" s="315"/>
      <c r="BL744" s="315"/>
      <c r="BM744" s="315"/>
      <c r="BN744" s="315"/>
      <c r="BO744" s="315"/>
      <c r="BP744" s="315"/>
      <c r="BQ744" s="315"/>
      <c r="BR744" s="315"/>
      <c r="BS744" s="315"/>
      <c r="BT744" s="315"/>
      <c r="BU744" s="315"/>
      <c r="BV744" s="315"/>
      <c r="BW744" s="315"/>
      <c r="BX744" s="315"/>
      <c r="BY744" s="315"/>
      <c r="BZ744" s="315"/>
      <c r="CA744" s="315"/>
      <c r="CB744" s="315"/>
      <c r="CC744" s="315"/>
      <c r="CD744" s="7"/>
    </row>
    <row r="745" spans="1:82" x14ac:dyDescent="0.25">
      <c r="A745" s="14"/>
      <c r="B745" s="460"/>
      <c r="C745" s="461"/>
      <c r="D745" s="461"/>
      <c r="E745" s="462"/>
      <c r="F745" s="463"/>
      <c r="G745" s="14"/>
      <c r="H745" s="106" t="str">
        <f t="shared" si="219"/>
        <v/>
      </c>
      <c r="I745" s="14"/>
      <c r="J745" s="39" t="str">
        <f t="shared" si="220"/>
        <v/>
      </c>
      <c r="K745" s="14"/>
      <c r="M745" s="106" t="str">
        <f t="shared" si="221"/>
        <v/>
      </c>
      <c r="O745" s="127" t="str">
        <f t="shared" si="222"/>
        <v/>
      </c>
      <c r="AC745" s="305" t="str">
        <f t="shared" si="223"/>
        <v/>
      </c>
      <c r="AD745" s="307" t="str">
        <f t="shared" si="224"/>
        <v/>
      </c>
      <c r="AF745" s="314">
        <f t="shared" si="225"/>
        <v>0</v>
      </c>
      <c r="AG745" s="315">
        <f t="shared" si="231"/>
        <v>0</v>
      </c>
      <c r="AH745" s="315">
        <f t="shared" si="231"/>
        <v>0</v>
      </c>
      <c r="AI745" s="315">
        <f t="shared" si="231"/>
        <v>0</v>
      </c>
      <c r="AJ745" s="315">
        <f t="shared" si="231"/>
        <v>0</v>
      </c>
      <c r="AK745" s="315">
        <f t="shared" si="231"/>
        <v>0</v>
      </c>
      <c r="AL745" s="315">
        <f t="shared" si="231"/>
        <v>0</v>
      </c>
      <c r="AM745" s="315">
        <f t="shared" si="231"/>
        <v>0</v>
      </c>
      <c r="AN745" s="315">
        <f t="shared" si="231"/>
        <v>0</v>
      </c>
      <c r="AO745" s="315">
        <f t="shared" si="231"/>
        <v>0</v>
      </c>
      <c r="AP745" s="315">
        <f t="shared" si="231"/>
        <v>0</v>
      </c>
      <c r="AQ745" s="315">
        <f t="shared" si="231"/>
        <v>0</v>
      </c>
      <c r="AR745" s="315">
        <f t="shared" si="230"/>
        <v>0</v>
      </c>
      <c r="AS745" s="315">
        <f t="shared" si="230"/>
        <v>0</v>
      </c>
      <c r="AT745" s="315">
        <f t="shared" si="230"/>
        <v>0</v>
      </c>
      <c r="AU745" s="315">
        <f t="shared" si="230"/>
        <v>0</v>
      </c>
      <c r="AV745" s="315">
        <f t="shared" si="230"/>
        <v>0</v>
      </c>
      <c r="AW745" s="315">
        <f t="shared" si="230"/>
        <v>0</v>
      </c>
      <c r="AX745" s="315">
        <f t="shared" si="230"/>
        <v>0</v>
      </c>
      <c r="AY745" s="315">
        <f t="shared" si="230"/>
        <v>0</v>
      </c>
      <c r="AZ745" s="315">
        <f t="shared" si="230"/>
        <v>0</v>
      </c>
      <c r="BA745" s="315">
        <f t="shared" si="230"/>
        <v>0</v>
      </c>
      <c r="BB745" s="315">
        <f t="shared" si="230"/>
        <v>0</v>
      </c>
      <c r="BC745" s="316">
        <f t="shared" si="230"/>
        <v>0</v>
      </c>
      <c r="BE745" s="39" t="str">
        <f t="shared" si="226"/>
        <v/>
      </c>
      <c r="BF745" s="39" t="str">
        <f t="shared" si="227"/>
        <v/>
      </c>
      <c r="BG745" s="39" t="str">
        <f t="shared" si="228"/>
        <v/>
      </c>
      <c r="BH745" s="315"/>
      <c r="BI745" s="315"/>
      <c r="BJ745" s="315"/>
      <c r="BK745" s="315"/>
      <c r="BL745" s="315"/>
      <c r="BM745" s="315"/>
      <c r="BN745" s="315"/>
      <c r="BO745" s="315"/>
      <c r="BP745" s="315"/>
      <c r="BQ745" s="315"/>
      <c r="BR745" s="315"/>
      <c r="BS745" s="315"/>
      <c r="BT745" s="315"/>
      <c r="BU745" s="315"/>
      <c r="BV745" s="315"/>
      <c r="BW745" s="315"/>
      <c r="BX745" s="315"/>
      <c r="BY745" s="315"/>
      <c r="BZ745" s="315"/>
      <c r="CA745" s="315"/>
      <c r="CB745" s="315"/>
      <c r="CC745" s="315"/>
      <c r="CD745" s="7"/>
    </row>
    <row r="746" spans="1:82" x14ac:dyDescent="0.25">
      <c r="A746" s="14"/>
      <c r="B746" s="460"/>
      <c r="C746" s="461"/>
      <c r="D746" s="461"/>
      <c r="E746" s="462"/>
      <c r="F746" s="463"/>
      <c r="G746" s="14"/>
      <c r="H746" s="106" t="str">
        <f t="shared" si="219"/>
        <v/>
      </c>
      <c r="I746" s="14"/>
      <c r="J746" s="39" t="str">
        <f t="shared" si="220"/>
        <v/>
      </c>
      <c r="K746" s="14"/>
      <c r="M746" s="106" t="str">
        <f t="shared" si="221"/>
        <v/>
      </c>
      <c r="O746" s="127" t="str">
        <f t="shared" si="222"/>
        <v/>
      </c>
      <c r="AC746" s="305" t="str">
        <f t="shared" si="223"/>
        <v/>
      </c>
      <c r="AD746" s="307" t="str">
        <f t="shared" si="224"/>
        <v/>
      </c>
      <c r="AF746" s="314">
        <f t="shared" si="225"/>
        <v>0</v>
      </c>
      <c r="AG746" s="315">
        <f t="shared" si="231"/>
        <v>0</v>
      </c>
      <c r="AH746" s="315">
        <f t="shared" si="231"/>
        <v>0</v>
      </c>
      <c r="AI746" s="315">
        <f t="shared" si="231"/>
        <v>0</v>
      </c>
      <c r="AJ746" s="315">
        <f t="shared" si="231"/>
        <v>0</v>
      </c>
      <c r="AK746" s="315">
        <f t="shared" si="231"/>
        <v>0</v>
      </c>
      <c r="AL746" s="315">
        <f t="shared" si="231"/>
        <v>0</v>
      </c>
      <c r="AM746" s="315">
        <f t="shared" si="231"/>
        <v>0</v>
      </c>
      <c r="AN746" s="315">
        <f t="shared" si="231"/>
        <v>0</v>
      </c>
      <c r="AO746" s="315">
        <f t="shared" si="231"/>
        <v>0</v>
      </c>
      <c r="AP746" s="315">
        <f t="shared" si="231"/>
        <v>0</v>
      </c>
      <c r="AQ746" s="315">
        <f t="shared" si="231"/>
        <v>0</v>
      </c>
      <c r="AR746" s="315">
        <f t="shared" si="230"/>
        <v>0</v>
      </c>
      <c r="AS746" s="315">
        <f t="shared" si="230"/>
        <v>0</v>
      </c>
      <c r="AT746" s="315">
        <f t="shared" si="230"/>
        <v>0</v>
      </c>
      <c r="AU746" s="315">
        <f t="shared" si="230"/>
        <v>0</v>
      </c>
      <c r="AV746" s="315">
        <f t="shared" si="230"/>
        <v>0</v>
      </c>
      <c r="AW746" s="315">
        <f t="shared" si="230"/>
        <v>0</v>
      </c>
      <c r="AX746" s="315">
        <f t="shared" si="230"/>
        <v>0</v>
      </c>
      <c r="AY746" s="315">
        <f t="shared" si="230"/>
        <v>0</v>
      </c>
      <c r="AZ746" s="315">
        <f t="shared" si="230"/>
        <v>0</v>
      </c>
      <c r="BA746" s="315">
        <f t="shared" si="230"/>
        <v>0</v>
      </c>
      <c r="BB746" s="315">
        <f t="shared" si="230"/>
        <v>0</v>
      </c>
      <c r="BC746" s="316">
        <f t="shared" si="230"/>
        <v>0</v>
      </c>
      <c r="BE746" s="39" t="str">
        <f t="shared" si="226"/>
        <v/>
      </c>
      <c r="BF746" s="39" t="str">
        <f t="shared" si="227"/>
        <v/>
      </c>
      <c r="BG746" s="39" t="str">
        <f t="shared" si="228"/>
        <v/>
      </c>
      <c r="BH746" s="315"/>
      <c r="BI746" s="315"/>
      <c r="BJ746" s="315"/>
      <c r="BK746" s="315"/>
      <c r="BL746" s="315"/>
      <c r="BM746" s="315"/>
      <c r="BN746" s="315"/>
      <c r="BO746" s="315"/>
      <c r="BP746" s="315"/>
      <c r="BQ746" s="315"/>
      <c r="BR746" s="315"/>
      <c r="BS746" s="315"/>
      <c r="BT746" s="315"/>
      <c r="BU746" s="315"/>
      <c r="BV746" s="315"/>
      <c r="BW746" s="315"/>
      <c r="BX746" s="315"/>
      <c r="BY746" s="315"/>
      <c r="BZ746" s="315"/>
      <c r="CA746" s="315"/>
      <c r="CB746" s="315"/>
      <c r="CC746" s="315"/>
      <c r="CD746" s="7"/>
    </row>
    <row r="747" spans="1:82" x14ac:dyDescent="0.25">
      <c r="A747" s="14"/>
      <c r="B747" s="460"/>
      <c r="C747" s="461"/>
      <c r="D747" s="461"/>
      <c r="E747" s="462"/>
      <c r="F747" s="463"/>
      <c r="G747" s="14"/>
      <c r="H747" s="106" t="str">
        <f t="shared" si="219"/>
        <v/>
      </c>
      <c r="I747" s="14"/>
      <c r="J747" s="39" t="str">
        <f t="shared" si="220"/>
        <v/>
      </c>
      <c r="K747" s="14"/>
      <c r="M747" s="106" t="str">
        <f t="shared" si="221"/>
        <v/>
      </c>
      <c r="O747" s="127" t="str">
        <f t="shared" si="222"/>
        <v/>
      </c>
      <c r="AC747" s="305" t="str">
        <f t="shared" si="223"/>
        <v/>
      </c>
      <c r="AD747" s="307" t="str">
        <f t="shared" si="224"/>
        <v/>
      </c>
      <c r="AF747" s="314">
        <f t="shared" si="225"/>
        <v>0</v>
      </c>
      <c r="AG747" s="315">
        <f t="shared" si="231"/>
        <v>0</v>
      </c>
      <c r="AH747" s="315">
        <f t="shared" si="231"/>
        <v>0</v>
      </c>
      <c r="AI747" s="315">
        <f t="shared" si="231"/>
        <v>0</v>
      </c>
      <c r="AJ747" s="315">
        <f t="shared" si="231"/>
        <v>0</v>
      </c>
      <c r="AK747" s="315">
        <f t="shared" si="231"/>
        <v>0</v>
      </c>
      <c r="AL747" s="315">
        <f t="shared" si="231"/>
        <v>0</v>
      </c>
      <c r="AM747" s="315">
        <f t="shared" si="231"/>
        <v>0</v>
      </c>
      <c r="AN747" s="315">
        <f t="shared" si="231"/>
        <v>0</v>
      </c>
      <c r="AO747" s="315">
        <f t="shared" si="231"/>
        <v>0</v>
      </c>
      <c r="AP747" s="315">
        <f t="shared" si="231"/>
        <v>0</v>
      </c>
      <c r="AQ747" s="315">
        <f t="shared" si="231"/>
        <v>0</v>
      </c>
      <c r="AR747" s="315">
        <f t="shared" si="230"/>
        <v>0</v>
      </c>
      <c r="AS747" s="315">
        <f t="shared" si="230"/>
        <v>0</v>
      </c>
      <c r="AT747" s="315">
        <f t="shared" si="230"/>
        <v>0</v>
      </c>
      <c r="AU747" s="315">
        <f t="shared" si="230"/>
        <v>0</v>
      </c>
      <c r="AV747" s="315">
        <f t="shared" si="230"/>
        <v>0</v>
      </c>
      <c r="AW747" s="315">
        <f t="shared" si="230"/>
        <v>0</v>
      </c>
      <c r="AX747" s="315">
        <f t="shared" si="230"/>
        <v>0</v>
      </c>
      <c r="AY747" s="315">
        <f t="shared" si="230"/>
        <v>0</v>
      </c>
      <c r="AZ747" s="315">
        <f t="shared" si="230"/>
        <v>0</v>
      </c>
      <c r="BA747" s="315">
        <f t="shared" si="230"/>
        <v>0</v>
      </c>
      <c r="BB747" s="315">
        <f t="shared" si="230"/>
        <v>0</v>
      </c>
      <c r="BC747" s="316">
        <f t="shared" si="230"/>
        <v>0</v>
      </c>
      <c r="BE747" s="39" t="str">
        <f t="shared" si="226"/>
        <v/>
      </c>
      <c r="BF747" s="39" t="str">
        <f t="shared" si="227"/>
        <v/>
      </c>
      <c r="BG747" s="39" t="str">
        <f t="shared" si="228"/>
        <v/>
      </c>
      <c r="BH747" s="315"/>
      <c r="BI747" s="315"/>
      <c r="BJ747" s="315"/>
      <c r="BK747" s="315"/>
      <c r="BL747" s="315"/>
      <c r="BM747" s="315"/>
      <c r="BN747" s="315"/>
      <c r="BO747" s="315"/>
      <c r="BP747" s="315"/>
      <c r="BQ747" s="315"/>
      <c r="BR747" s="315"/>
      <c r="BS747" s="315"/>
      <c r="BT747" s="315"/>
      <c r="BU747" s="315"/>
      <c r="BV747" s="315"/>
      <c r="BW747" s="315"/>
      <c r="BX747" s="315"/>
      <c r="BY747" s="315"/>
      <c r="BZ747" s="315"/>
      <c r="CA747" s="315"/>
      <c r="CB747" s="315"/>
      <c r="CC747" s="315"/>
      <c r="CD747" s="7"/>
    </row>
    <row r="748" spans="1:82" x14ac:dyDescent="0.25">
      <c r="A748" s="14"/>
      <c r="B748" s="460"/>
      <c r="C748" s="461"/>
      <c r="D748" s="461"/>
      <c r="E748" s="462"/>
      <c r="F748" s="463"/>
      <c r="G748" s="14"/>
      <c r="H748" s="106" t="str">
        <f t="shared" si="219"/>
        <v/>
      </c>
      <c r="I748" s="14"/>
      <c r="J748" s="39" t="str">
        <f t="shared" si="220"/>
        <v/>
      </c>
      <c r="K748" s="14"/>
      <c r="M748" s="106" t="str">
        <f t="shared" si="221"/>
        <v/>
      </c>
      <c r="O748" s="127" t="str">
        <f t="shared" si="222"/>
        <v/>
      </c>
      <c r="AC748" s="305" t="str">
        <f t="shared" si="223"/>
        <v/>
      </c>
      <c r="AD748" s="307" t="str">
        <f t="shared" si="224"/>
        <v/>
      </c>
      <c r="AF748" s="314">
        <f t="shared" si="225"/>
        <v>0</v>
      </c>
      <c r="AG748" s="315">
        <f t="shared" si="231"/>
        <v>0</v>
      </c>
      <c r="AH748" s="315">
        <f t="shared" si="231"/>
        <v>0</v>
      </c>
      <c r="AI748" s="315">
        <f t="shared" si="231"/>
        <v>0</v>
      </c>
      <c r="AJ748" s="315">
        <f t="shared" si="231"/>
        <v>0</v>
      </c>
      <c r="AK748" s="315">
        <f t="shared" si="231"/>
        <v>0</v>
      </c>
      <c r="AL748" s="315">
        <f t="shared" si="231"/>
        <v>0</v>
      </c>
      <c r="AM748" s="315">
        <f t="shared" si="231"/>
        <v>0</v>
      </c>
      <c r="AN748" s="315">
        <f t="shared" si="231"/>
        <v>0</v>
      </c>
      <c r="AO748" s="315">
        <f t="shared" si="231"/>
        <v>0</v>
      </c>
      <c r="AP748" s="315">
        <f t="shared" si="231"/>
        <v>0</v>
      </c>
      <c r="AQ748" s="315">
        <f t="shared" si="231"/>
        <v>0</v>
      </c>
      <c r="AR748" s="315">
        <f t="shared" si="230"/>
        <v>0</v>
      </c>
      <c r="AS748" s="315">
        <f t="shared" si="230"/>
        <v>0</v>
      </c>
      <c r="AT748" s="315">
        <f t="shared" si="230"/>
        <v>0</v>
      </c>
      <c r="AU748" s="315">
        <f t="shared" si="230"/>
        <v>0</v>
      </c>
      <c r="AV748" s="315">
        <f t="shared" si="230"/>
        <v>0</v>
      </c>
      <c r="AW748" s="315">
        <f t="shared" si="230"/>
        <v>0</v>
      </c>
      <c r="AX748" s="315">
        <f t="shared" si="230"/>
        <v>0</v>
      </c>
      <c r="AY748" s="315">
        <f t="shared" si="230"/>
        <v>0</v>
      </c>
      <c r="AZ748" s="315">
        <f t="shared" si="230"/>
        <v>0</v>
      </c>
      <c r="BA748" s="315">
        <f t="shared" si="230"/>
        <v>0</v>
      </c>
      <c r="BB748" s="315">
        <f t="shared" si="230"/>
        <v>0</v>
      </c>
      <c r="BC748" s="316">
        <f t="shared" si="230"/>
        <v>0</v>
      </c>
      <c r="BE748" s="39" t="str">
        <f t="shared" si="226"/>
        <v/>
      </c>
      <c r="BF748" s="39" t="str">
        <f t="shared" si="227"/>
        <v/>
      </c>
      <c r="BG748" s="39" t="str">
        <f t="shared" si="228"/>
        <v/>
      </c>
      <c r="BH748" s="315"/>
      <c r="BI748" s="315"/>
      <c r="BJ748" s="315"/>
      <c r="BK748" s="315"/>
      <c r="BL748" s="315"/>
      <c r="BM748" s="315"/>
      <c r="BN748" s="315"/>
      <c r="BO748" s="315"/>
      <c r="BP748" s="315"/>
      <c r="BQ748" s="315"/>
      <c r="BR748" s="315"/>
      <c r="BS748" s="315"/>
      <c r="BT748" s="315"/>
      <c r="BU748" s="315"/>
      <c r="BV748" s="315"/>
      <c r="BW748" s="315"/>
      <c r="BX748" s="315"/>
      <c r="BY748" s="315"/>
      <c r="BZ748" s="315"/>
      <c r="CA748" s="315"/>
      <c r="CB748" s="315"/>
      <c r="CC748" s="315"/>
      <c r="CD748" s="7"/>
    </row>
    <row r="749" spans="1:82" x14ac:dyDescent="0.25">
      <c r="A749" s="14"/>
      <c r="B749" s="460"/>
      <c r="C749" s="461"/>
      <c r="D749" s="461"/>
      <c r="E749" s="462"/>
      <c r="F749" s="463"/>
      <c r="G749" s="14"/>
      <c r="H749" s="106" t="str">
        <f t="shared" si="219"/>
        <v/>
      </c>
      <c r="I749" s="14"/>
      <c r="J749" s="39" t="str">
        <f t="shared" si="220"/>
        <v/>
      </c>
      <c r="K749" s="14"/>
      <c r="M749" s="106" t="str">
        <f t="shared" si="221"/>
        <v/>
      </c>
      <c r="O749" s="127" t="str">
        <f t="shared" si="222"/>
        <v/>
      </c>
      <c r="AC749" s="305" t="str">
        <f t="shared" si="223"/>
        <v/>
      </c>
      <c r="AD749" s="307" t="str">
        <f t="shared" si="224"/>
        <v/>
      </c>
      <c r="AF749" s="314">
        <f t="shared" si="225"/>
        <v>0</v>
      </c>
      <c r="AG749" s="315">
        <f t="shared" si="231"/>
        <v>0</v>
      </c>
      <c r="AH749" s="315">
        <f t="shared" si="231"/>
        <v>0</v>
      </c>
      <c r="AI749" s="315">
        <f t="shared" si="231"/>
        <v>0</v>
      </c>
      <c r="AJ749" s="315">
        <f t="shared" si="231"/>
        <v>0</v>
      </c>
      <c r="AK749" s="315">
        <f t="shared" si="231"/>
        <v>0</v>
      </c>
      <c r="AL749" s="315">
        <f t="shared" si="231"/>
        <v>0</v>
      </c>
      <c r="AM749" s="315">
        <f t="shared" si="231"/>
        <v>0</v>
      </c>
      <c r="AN749" s="315">
        <f t="shared" si="231"/>
        <v>0</v>
      </c>
      <c r="AO749" s="315">
        <f t="shared" si="231"/>
        <v>0</v>
      </c>
      <c r="AP749" s="315">
        <f t="shared" si="231"/>
        <v>0</v>
      </c>
      <c r="AQ749" s="315">
        <f t="shared" si="231"/>
        <v>0</v>
      </c>
      <c r="AR749" s="315">
        <f t="shared" si="230"/>
        <v>0</v>
      </c>
      <c r="AS749" s="315">
        <f t="shared" si="230"/>
        <v>0</v>
      </c>
      <c r="AT749" s="315">
        <f t="shared" si="230"/>
        <v>0</v>
      </c>
      <c r="AU749" s="315">
        <f t="shared" si="230"/>
        <v>0</v>
      </c>
      <c r="AV749" s="315">
        <f t="shared" si="230"/>
        <v>0</v>
      </c>
      <c r="AW749" s="315">
        <f t="shared" si="230"/>
        <v>0</v>
      </c>
      <c r="AX749" s="315">
        <f t="shared" si="230"/>
        <v>0</v>
      </c>
      <c r="AY749" s="315">
        <f t="shared" si="230"/>
        <v>0</v>
      </c>
      <c r="AZ749" s="315">
        <f t="shared" si="230"/>
        <v>0</v>
      </c>
      <c r="BA749" s="315">
        <f t="shared" si="230"/>
        <v>0</v>
      </c>
      <c r="BB749" s="315">
        <f t="shared" si="230"/>
        <v>0</v>
      </c>
      <c r="BC749" s="316">
        <f t="shared" si="230"/>
        <v>0</v>
      </c>
      <c r="BE749" s="39" t="str">
        <f t="shared" si="226"/>
        <v/>
      </c>
      <c r="BF749" s="39" t="str">
        <f t="shared" si="227"/>
        <v/>
      </c>
      <c r="BG749" s="39" t="str">
        <f t="shared" si="228"/>
        <v/>
      </c>
      <c r="BH749" s="315"/>
      <c r="BI749" s="315"/>
      <c r="BJ749" s="315"/>
      <c r="BK749" s="315"/>
      <c r="BL749" s="315"/>
      <c r="BM749" s="315"/>
      <c r="BN749" s="315"/>
      <c r="BO749" s="315"/>
      <c r="BP749" s="315"/>
      <c r="BQ749" s="315"/>
      <c r="BR749" s="315"/>
      <c r="BS749" s="315"/>
      <c r="BT749" s="315"/>
      <c r="BU749" s="315"/>
      <c r="BV749" s="315"/>
      <c r="BW749" s="315"/>
      <c r="BX749" s="315"/>
      <c r="BY749" s="315"/>
      <c r="BZ749" s="315"/>
      <c r="CA749" s="315"/>
      <c r="CB749" s="315"/>
      <c r="CC749" s="315"/>
      <c r="CD749" s="7"/>
    </row>
    <row r="750" spans="1:82" x14ac:dyDescent="0.25">
      <c r="A750" s="14"/>
      <c r="B750" s="460"/>
      <c r="C750" s="461"/>
      <c r="D750" s="461"/>
      <c r="E750" s="462"/>
      <c r="F750" s="463"/>
      <c r="G750" s="14"/>
      <c r="H750" s="106" t="str">
        <f t="shared" si="219"/>
        <v/>
      </c>
      <c r="I750" s="14"/>
      <c r="J750" s="39" t="str">
        <f t="shared" si="220"/>
        <v/>
      </c>
      <c r="K750" s="14"/>
      <c r="M750" s="106" t="str">
        <f t="shared" si="221"/>
        <v/>
      </c>
      <c r="O750" s="127" t="str">
        <f t="shared" si="222"/>
        <v/>
      </c>
      <c r="AC750" s="305" t="str">
        <f t="shared" si="223"/>
        <v/>
      </c>
      <c r="AD750" s="307" t="str">
        <f t="shared" si="224"/>
        <v/>
      </c>
      <c r="AF750" s="314">
        <f t="shared" si="225"/>
        <v>0</v>
      </c>
      <c r="AG750" s="315">
        <f t="shared" si="231"/>
        <v>0</v>
      </c>
      <c r="AH750" s="315">
        <f t="shared" si="231"/>
        <v>0</v>
      </c>
      <c r="AI750" s="315">
        <f t="shared" si="231"/>
        <v>0</v>
      </c>
      <c r="AJ750" s="315">
        <f t="shared" si="231"/>
        <v>0</v>
      </c>
      <c r="AK750" s="315">
        <f t="shared" si="231"/>
        <v>0</v>
      </c>
      <c r="AL750" s="315">
        <f t="shared" si="231"/>
        <v>0</v>
      </c>
      <c r="AM750" s="315">
        <f t="shared" si="231"/>
        <v>0</v>
      </c>
      <c r="AN750" s="315">
        <f t="shared" si="231"/>
        <v>0</v>
      </c>
      <c r="AO750" s="315">
        <f t="shared" si="231"/>
        <v>0</v>
      </c>
      <c r="AP750" s="315">
        <f t="shared" si="231"/>
        <v>0</v>
      </c>
      <c r="AQ750" s="315">
        <f t="shared" si="231"/>
        <v>0</v>
      </c>
      <c r="AR750" s="315">
        <f t="shared" si="230"/>
        <v>0</v>
      </c>
      <c r="AS750" s="315">
        <f t="shared" si="230"/>
        <v>0</v>
      </c>
      <c r="AT750" s="315">
        <f t="shared" si="230"/>
        <v>0</v>
      </c>
      <c r="AU750" s="315">
        <f t="shared" si="230"/>
        <v>0</v>
      </c>
      <c r="AV750" s="315">
        <f t="shared" si="230"/>
        <v>0</v>
      </c>
      <c r="AW750" s="315">
        <f t="shared" si="230"/>
        <v>0</v>
      </c>
      <c r="AX750" s="315">
        <f t="shared" si="230"/>
        <v>0</v>
      </c>
      <c r="AY750" s="315">
        <f t="shared" si="230"/>
        <v>0</v>
      </c>
      <c r="AZ750" s="315">
        <f t="shared" si="230"/>
        <v>0</v>
      </c>
      <c r="BA750" s="315">
        <f t="shared" si="230"/>
        <v>0</v>
      </c>
      <c r="BB750" s="315">
        <f t="shared" si="230"/>
        <v>0</v>
      </c>
      <c r="BC750" s="316">
        <f t="shared" si="230"/>
        <v>0</v>
      </c>
      <c r="BE750" s="39" t="str">
        <f t="shared" si="226"/>
        <v/>
      </c>
      <c r="BF750" s="39" t="str">
        <f t="shared" si="227"/>
        <v/>
      </c>
      <c r="BG750" s="39" t="str">
        <f t="shared" si="228"/>
        <v/>
      </c>
      <c r="BH750" s="315"/>
      <c r="BI750" s="315"/>
      <c r="BJ750" s="315"/>
      <c r="BK750" s="315"/>
      <c r="BL750" s="315"/>
      <c r="BM750" s="315"/>
      <c r="BN750" s="315"/>
      <c r="BO750" s="315"/>
      <c r="BP750" s="315"/>
      <c r="BQ750" s="315"/>
      <c r="BR750" s="315"/>
      <c r="BS750" s="315"/>
      <c r="BT750" s="315"/>
      <c r="BU750" s="315"/>
      <c r="BV750" s="315"/>
      <c r="BW750" s="315"/>
      <c r="BX750" s="315"/>
      <c r="BY750" s="315"/>
      <c r="BZ750" s="315"/>
      <c r="CA750" s="315"/>
      <c r="CB750" s="315"/>
      <c r="CC750" s="315"/>
      <c r="CD750" s="7"/>
    </row>
    <row r="751" spans="1:82" x14ac:dyDescent="0.25">
      <c r="A751" s="14"/>
      <c r="B751" s="460"/>
      <c r="C751" s="461"/>
      <c r="D751" s="461"/>
      <c r="E751" s="462"/>
      <c r="F751" s="463"/>
      <c r="G751" s="14"/>
      <c r="H751" s="106" t="str">
        <f t="shared" si="219"/>
        <v/>
      </c>
      <c r="I751" s="14"/>
      <c r="J751" s="39" t="str">
        <f t="shared" si="220"/>
        <v/>
      </c>
      <c r="K751" s="14"/>
      <c r="M751" s="106" t="str">
        <f t="shared" si="221"/>
        <v/>
      </c>
      <c r="O751" s="127" t="str">
        <f t="shared" si="222"/>
        <v/>
      </c>
      <c r="AC751" s="305" t="str">
        <f t="shared" si="223"/>
        <v/>
      </c>
      <c r="AD751" s="307" t="str">
        <f t="shared" si="224"/>
        <v/>
      </c>
      <c r="AF751" s="314">
        <f t="shared" si="225"/>
        <v>0</v>
      </c>
      <c r="AG751" s="315">
        <f t="shared" si="231"/>
        <v>0</v>
      </c>
      <c r="AH751" s="315">
        <f t="shared" si="231"/>
        <v>0</v>
      </c>
      <c r="AI751" s="315">
        <f t="shared" si="231"/>
        <v>0</v>
      </c>
      <c r="AJ751" s="315">
        <f t="shared" si="231"/>
        <v>0</v>
      </c>
      <c r="AK751" s="315">
        <f t="shared" si="231"/>
        <v>0</v>
      </c>
      <c r="AL751" s="315">
        <f t="shared" si="231"/>
        <v>0</v>
      </c>
      <c r="AM751" s="315">
        <f t="shared" si="231"/>
        <v>0</v>
      </c>
      <c r="AN751" s="315">
        <f t="shared" si="231"/>
        <v>0</v>
      </c>
      <c r="AO751" s="315">
        <f t="shared" si="231"/>
        <v>0</v>
      </c>
      <c r="AP751" s="315">
        <f t="shared" si="231"/>
        <v>0</v>
      </c>
      <c r="AQ751" s="315">
        <f t="shared" si="231"/>
        <v>0</v>
      </c>
      <c r="AR751" s="315">
        <f t="shared" si="230"/>
        <v>0</v>
      </c>
      <c r="AS751" s="315">
        <f t="shared" si="230"/>
        <v>0</v>
      </c>
      <c r="AT751" s="315">
        <f t="shared" si="230"/>
        <v>0</v>
      </c>
      <c r="AU751" s="315">
        <f t="shared" si="230"/>
        <v>0</v>
      </c>
      <c r="AV751" s="315">
        <f t="shared" si="230"/>
        <v>0</v>
      </c>
      <c r="AW751" s="315">
        <f t="shared" si="230"/>
        <v>0</v>
      </c>
      <c r="AX751" s="315">
        <f t="shared" si="230"/>
        <v>0</v>
      </c>
      <c r="AY751" s="315">
        <f t="shared" si="230"/>
        <v>0</v>
      </c>
      <c r="AZ751" s="315">
        <f t="shared" si="230"/>
        <v>0</v>
      </c>
      <c r="BA751" s="315">
        <f t="shared" si="230"/>
        <v>0</v>
      </c>
      <c r="BB751" s="315">
        <f t="shared" si="230"/>
        <v>0</v>
      </c>
      <c r="BC751" s="316">
        <f t="shared" si="230"/>
        <v>0</v>
      </c>
      <c r="BE751" s="39" t="str">
        <f t="shared" si="226"/>
        <v/>
      </c>
      <c r="BF751" s="39" t="str">
        <f t="shared" si="227"/>
        <v/>
      </c>
      <c r="BG751" s="39" t="str">
        <f t="shared" si="228"/>
        <v/>
      </c>
      <c r="BH751" s="315"/>
      <c r="BI751" s="315"/>
      <c r="BJ751" s="315"/>
      <c r="BK751" s="315"/>
      <c r="BL751" s="315"/>
      <c r="BM751" s="315"/>
      <c r="BN751" s="315"/>
      <c r="BO751" s="315"/>
      <c r="BP751" s="315"/>
      <c r="BQ751" s="315"/>
      <c r="BR751" s="315"/>
      <c r="BS751" s="315"/>
      <c r="BT751" s="315"/>
      <c r="BU751" s="315"/>
      <c r="BV751" s="315"/>
      <c r="BW751" s="315"/>
      <c r="BX751" s="315"/>
      <c r="BY751" s="315"/>
      <c r="BZ751" s="315"/>
      <c r="CA751" s="315"/>
      <c r="CB751" s="315"/>
      <c r="CC751" s="315"/>
      <c r="CD751" s="7"/>
    </row>
    <row r="752" spans="1:82" x14ac:dyDescent="0.25">
      <c r="A752" s="14"/>
      <c r="B752" s="460"/>
      <c r="C752" s="461"/>
      <c r="D752" s="461"/>
      <c r="E752" s="462"/>
      <c r="F752" s="463"/>
      <c r="G752" s="14"/>
      <c r="H752" s="106" t="str">
        <f t="shared" si="219"/>
        <v/>
      </c>
      <c r="I752" s="14"/>
      <c r="J752" s="39" t="str">
        <f t="shared" si="220"/>
        <v/>
      </c>
      <c r="K752" s="14"/>
      <c r="M752" s="106" t="str">
        <f t="shared" si="221"/>
        <v/>
      </c>
      <c r="O752" s="127" t="str">
        <f t="shared" si="222"/>
        <v/>
      </c>
      <c r="AC752" s="305" t="str">
        <f t="shared" si="223"/>
        <v/>
      </c>
      <c r="AD752" s="307" t="str">
        <f t="shared" si="224"/>
        <v/>
      </c>
      <c r="AF752" s="314">
        <f t="shared" si="225"/>
        <v>0</v>
      </c>
      <c r="AG752" s="315">
        <f t="shared" si="231"/>
        <v>0</v>
      </c>
      <c r="AH752" s="315">
        <f t="shared" si="231"/>
        <v>0</v>
      </c>
      <c r="AI752" s="315">
        <f t="shared" si="231"/>
        <v>0</v>
      </c>
      <c r="AJ752" s="315">
        <f t="shared" si="231"/>
        <v>0</v>
      </c>
      <c r="AK752" s="315">
        <f t="shared" si="231"/>
        <v>0</v>
      </c>
      <c r="AL752" s="315">
        <f t="shared" si="231"/>
        <v>0</v>
      </c>
      <c r="AM752" s="315">
        <f t="shared" si="231"/>
        <v>0</v>
      </c>
      <c r="AN752" s="315">
        <f t="shared" si="231"/>
        <v>0</v>
      </c>
      <c r="AO752" s="315">
        <f t="shared" si="231"/>
        <v>0</v>
      </c>
      <c r="AP752" s="315">
        <f t="shared" si="231"/>
        <v>0</v>
      </c>
      <c r="AQ752" s="315">
        <f t="shared" si="231"/>
        <v>0</v>
      </c>
      <c r="AR752" s="315">
        <f t="shared" si="230"/>
        <v>0</v>
      </c>
      <c r="AS752" s="315">
        <f t="shared" si="230"/>
        <v>0</v>
      </c>
      <c r="AT752" s="315">
        <f t="shared" si="230"/>
        <v>0</v>
      </c>
      <c r="AU752" s="315">
        <f t="shared" si="230"/>
        <v>0</v>
      </c>
      <c r="AV752" s="315">
        <f t="shared" si="230"/>
        <v>0</v>
      </c>
      <c r="AW752" s="315">
        <f t="shared" si="230"/>
        <v>0</v>
      </c>
      <c r="AX752" s="315">
        <f t="shared" si="230"/>
        <v>0</v>
      </c>
      <c r="AY752" s="315">
        <f t="shared" si="230"/>
        <v>0</v>
      </c>
      <c r="AZ752" s="315">
        <f t="shared" si="230"/>
        <v>0</v>
      </c>
      <c r="BA752" s="315">
        <f t="shared" si="230"/>
        <v>0</v>
      </c>
      <c r="BB752" s="315">
        <f t="shared" si="230"/>
        <v>0</v>
      </c>
      <c r="BC752" s="316">
        <f t="shared" si="230"/>
        <v>0</v>
      </c>
      <c r="BE752" s="39" t="str">
        <f t="shared" si="226"/>
        <v/>
      </c>
      <c r="BF752" s="39" t="str">
        <f t="shared" si="227"/>
        <v/>
      </c>
      <c r="BG752" s="39" t="str">
        <f t="shared" si="228"/>
        <v/>
      </c>
      <c r="BH752" s="315"/>
      <c r="BI752" s="315"/>
      <c r="BJ752" s="315"/>
      <c r="BK752" s="315"/>
      <c r="BL752" s="315"/>
      <c r="BM752" s="315"/>
      <c r="BN752" s="315"/>
      <c r="BO752" s="315"/>
      <c r="BP752" s="315"/>
      <c r="BQ752" s="315"/>
      <c r="BR752" s="315"/>
      <c r="BS752" s="315"/>
      <c r="BT752" s="315"/>
      <c r="BU752" s="315"/>
      <c r="BV752" s="315"/>
      <c r="BW752" s="315"/>
      <c r="BX752" s="315"/>
      <c r="BY752" s="315"/>
      <c r="BZ752" s="315"/>
      <c r="CA752" s="315"/>
      <c r="CB752" s="315"/>
      <c r="CC752" s="315"/>
      <c r="CD752" s="7"/>
    </row>
    <row r="753" spans="1:82" x14ac:dyDescent="0.25">
      <c r="A753" s="14"/>
      <c r="B753" s="460"/>
      <c r="C753" s="461"/>
      <c r="D753" s="461"/>
      <c r="E753" s="462"/>
      <c r="F753" s="463"/>
      <c r="G753" s="14"/>
      <c r="H753" s="106" t="str">
        <f t="shared" si="219"/>
        <v/>
      </c>
      <c r="I753" s="14"/>
      <c r="J753" s="39" t="str">
        <f t="shared" si="220"/>
        <v/>
      </c>
      <c r="K753" s="14"/>
      <c r="M753" s="106" t="str">
        <f t="shared" si="221"/>
        <v/>
      </c>
      <c r="O753" s="127" t="str">
        <f t="shared" si="222"/>
        <v/>
      </c>
      <c r="AC753" s="305" t="str">
        <f t="shared" si="223"/>
        <v/>
      </c>
      <c r="AD753" s="307" t="str">
        <f t="shared" si="224"/>
        <v/>
      </c>
      <c r="AF753" s="314">
        <f t="shared" si="225"/>
        <v>0</v>
      </c>
      <c r="AG753" s="315">
        <f t="shared" si="231"/>
        <v>0</v>
      </c>
      <c r="AH753" s="315">
        <f t="shared" si="231"/>
        <v>0</v>
      </c>
      <c r="AI753" s="315">
        <f t="shared" si="231"/>
        <v>0</v>
      </c>
      <c r="AJ753" s="315">
        <f t="shared" si="231"/>
        <v>0</v>
      </c>
      <c r="AK753" s="315">
        <f t="shared" si="231"/>
        <v>0</v>
      </c>
      <c r="AL753" s="315">
        <f t="shared" si="231"/>
        <v>0</v>
      </c>
      <c r="AM753" s="315">
        <f t="shared" si="231"/>
        <v>0</v>
      </c>
      <c r="AN753" s="315">
        <f t="shared" si="231"/>
        <v>0</v>
      </c>
      <c r="AO753" s="315">
        <f t="shared" si="231"/>
        <v>0</v>
      </c>
      <c r="AP753" s="315">
        <f t="shared" si="231"/>
        <v>0</v>
      </c>
      <c r="AQ753" s="315">
        <f t="shared" si="231"/>
        <v>0</v>
      </c>
      <c r="AR753" s="315">
        <f t="shared" si="230"/>
        <v>0</v>
      </c>
      <c r="AS753" s="315">
        <f t="shared" si="230"/>
        <v>0</v>
      </c>
      <c r="AT753" s="315">
        <f t="shared" si="230"/>
        <v>0</v>
      </c>
      <c r="AU753" s="315">
        <f t="shared" si="230"/>
        <v>0</v>
      </c>
      <c r="AV753" s="315">
        <f t="shared" si="230"/>
        <v>0</v>
      </c>
      <c r="AW753" s="315">
        <f t="shared" si="230"/>
        <v>0</v>
      </c>
      <c r="AX753" s="315">
        <f t="shared" si="230"/>
        <v>0</v>
      </c>
      <c r="AY753" s="315">
        <f t="shared" si="230"/>
        <v>0</v>
      </c>
      <c r="AZ753" s="315">
        <f t="shared" si="230"/>
        <v>0</v>
      </c>
      <c r="BA753" s="315">
        <f t="shared" si="230"/>
        <v>0</v>
      </c>
      <c r="BB753" s="315">
        <f t="shared" si="230"/>
        <v>0</v>
      </c>
      <c r="BC753" s="316">
        <f t="shared" si="230"/>
        <v>0</v>
      </c>
      <c r="BE753" s="39" t="str">
        <f t="shared" si="226"/>
        <v/>
      </c>
      <c r="BF753" s="39" t="str">
        <f t="shared" si="227"/>
        <v/>
      </c>
      <c r="BG753" s="39" t="str">
        <f t="shared" si="228"/>
        <v/>
      </c>
      <c r="BH753" s="315"/>
      <c r="BI753" s="315"/>
      <c r="BJ753" s="315"/>
      <c r="BK753" s="315"/>
      <c r="BL753" s="315"/>
      <c r="BM753" s="315"/>
      <c r="BN753" s="315"/>
      <c r="BO753" s="315"/>
      <c r="BP753" s="315"/>
      <c r="BQ753" s="315"/>
      <c r="BR753" s="315"/>
      <c r="BS753" s="315"/>
      <c r="BT753" s="315"/>
      <c r="BU753" s="315"/>
      <c r="BV753" s="315"/>
      <c r="BW753" s="315"/>
      <c r="BX753" s="315"/>
      <c r="BY753" s="315"/>
      <c r="BZ753" s="315"/>
      <c r="CA753" s="315"/>
      <c r="CB753" s="315"/>
      <c r="CC753" s="315"/>
      <c r="CD753" s="7"/>
    </row>
    <row r="754" spans="1:82" x14ac:dyDescent="0.25">
      <c r="A754" s="14"/>
      <c r="B754" s="460"/>
      <c r="C754" s="461"/>
      <c r="D754" s="461"/>
      <c r="E754" s="462"/>
      <c r="F754" s="463"/>
      <c r="G754" s="14"/>
      <c r="H754" s="106" t="str">
        <f t="shared" si="219"/>
        <v/>
      </c>
      <c r="I754" s="14"/>
      <c r="J754" s="39" t="str">
        <f t="shared" si="220"/>
        <v/>
      </c>
      <c r="K754" s="14"/>
      <c r="M754" s="106" t="str">
        <f t="shared" si="221"/>
        <v/>
      </c>
      <c r="O754" s="127" t="str">
        <f t="shared" si="222"/>
        <v/>
      </c>
      <c r="AC754" s="305" t="str">
        <f t="shared" si="223"/>
        <v/>
      </c>
      <c r="AD754" s="307" t="str">
        <f t="shared" si="224"/>
        <v/>
      </c>
      <c r="AF754" s="314">
        <f t="shared" si="225"/>
        <v>0</v>
      </c>
      <c r="AG754" s="315">
        <f t="shared" si="231"/>
        <v>0</v>
      </c>
      <c r="AH754" s="315">
        <f t="shared" si="231"/>
        <v>0</v>
      </c>
      <c r="AI754" s="315">
        <f t="shared" si="231"/>
        <v>0</v>
      </c>
      <c r="AJ754" s="315">
        <f t="shared" si="231"/>
        <v>0</v>
      </c>
      <c r="AK754" s="315">
        <f t="shared" si="231"/>
        <v>0</v>
      </c>
      <c r="AL754" s="315">
        <f t="shared" si="231"/>
        <v>0</v>
      </c>
      <c r="AM754" s="315">
        <f t="shared" si="231"/>
        <v>0</v>
      </c>
      <c r="AN754" s="315">
        <f t="shared" si="231"/>
        <v>0</v>
      </c>
      <c r="AO754" s="315">
        <f t="shared" si="231"/>
        <v>0</v>
      </c>
      <c r="AP754" s="315">
        <f t="shared" si="231"/>
        <v>0</v>
      </c>
      <c r="AQ754" s="315">
        <f t="shared" si="231"/>
        <v>0</v>
      </c>
      <c r="AR754" s="315">
        <f t="shared" si="230"/>
        <v>0</v>
      </c>
      <c r="AS754" s="315">
        <f t="shared" si="230"/>
        <v>0</v>
      </c>
      <c r="AT754" s="315">
        <f t="shared" si="230"/>
        <v>0</v>
      </c>
      <c r="AU754" s="315">
        <f t="shared" si="230"/>
        <v>0</v>
      </c>
      <c r="AV754" s="315">
        <f t="shared" si="230"/>
        <v>0</v>
      </c>
      <c r="AW754" s="315">
        <f t="shared" si="230"/>
        <v>0</v>
      </c>
      <c r="AX754" s="315">
        <f t="shared" si="230"/>
        <v>0</v>
      </c>
      <c r="AY754" s="315">
        <f t="shared" si="230"/>
        <v>0</v>
      </c>
      <c r="AZ754" s="315">
        <f t="shared" si="230"/>
        <v>0</v>
      </c>
      <c r="BA754" s="315">
        <f t="shared" si="230"/>
        <v>0</v>
      </c>
      <c r="BB754" s="315">
        <f t="shared" si="230"/>
        <v>0</v>
      </c>
      <c r="BC754" s="316">
        <f t="shared" si="230"/>
        <v>0</v>
      </c>
      <c r="BE754" s="39" t="str">
        <f t="shared" si="226"/>
        <v/>
      </c>
      <c r="BF754" s="39" t="str">
        <f t="shared" si="227"/>
        <v/>
      </c>
      <c r="BG754" s="39" t="str">
        <f t="shared" si="228"/>
        <v/>
      </c>
      <c r="BH754" s="315"/>
      <c r="BI754" s="315"/>
      <c r="BJ754" s="315"/>
      <c r="BK754" s="315"/>
      <c r="BL754" s="315"/>
      <c r="BM754" s="315"/>
      <c r="BN754" s="315"/>
      <c r="BO754" s="315"/>
      <c r="BP754" s="315"/>
      <c r="BQ754" s="315"/>
      <c r="BR754" s="315"/>
      <c r="BS754" s="315"/>
      <c r="BT754" s="315"/>
      <c r="BU754" s="315"/>
      <c r="BV754" s="315"/>
      <c r="BW754" s="315"/>
      <c r="BX754" s="315"/>
      <c r="BY754" s="315"/>
      <c r="BZ754" s="315"/>
      <c r="CA754" s="315"/>
      <c r="CB754" s="315"/>
      <c r="CC754" s="315"/>
      <c r="CD754" s="7"/>
    </row>
    <row r="755" spans="1:82" x14ac:dyDescent="0.25">
      <c r="A755" s="14"/>
      <c r="B755" s="460"/>
      <c r="C755" s="461"/>
      <c r="D755" s="461"/>
      <c r="E755" s="462"/>
      <c r="F755" s="463"/>
      <c r="G755" s="14"/>
      <c r="H755" s="106" t="str">
        <f t="shared" si="219"/>
        <v/>
      </c>
      <c r="I755" s="14"/>
      <c r="J755" s="39" t="str">
        <f t="shared" si="220"/>
        <v/>
      </c>
      <c r="K755" s="14"/>
      <c r="M755" s="106" t="str">
        <f t="shared" si="221"/>
        <v/>
      </c>
      <c r="O755" s="127" t="str">
        <f t="shared" si="222"/>
        <v/>
      </c>
      <c r="AC755" s="305" t="str">
        <f t="shared" si="223"/>
        <v/>
      </c>
      <c r="AD755" s="307" t="str">
        <f t="shared" si="224"/>
        <v/>
      </c>
      <c r="AF755" s="314">
        <f t="shared" si="225"/>
        <v>0</v>
      </c>
      <c r="AG755" s="315">
        <f t="shared" si="231"/>
        <v>0</v>
      </c>
      <c r="AH755" s="315">
        <f t="shared" si="231"/>
        <v>0</v>
      </c>
      <c r="AI755" s="315">
        <f t="shared" si="231"/>
        <v>0</v>
      </c>
      <c r="AJ755" s="315">
        <f t="shared" si="231"/>
        <v>0</v>
      </c>
      <c r="AK755" s="315">
        <f t="shared" si="231"/>
        <v>0</v>
      </c>
      <c r="AL755" s="315">
        <f t="shared" si="231"/>
        <v>0</v>
      </c>
      <c r="AM755" s="315">
        <f t="shared" si="231"/>
        <v>0</v>
      </c>
      <c r="AN755" s="315">
        <f t="shared" si="231"/>
        <v>0</v>
      </c>
      <c r="AO755" s="315">
        <f t="shared" si="231"/>
        <v>0</v>
      </c>
      <c r="AP755" s="315">
        <f t="shared" si="231"/>
        <v>0</v>
      </c>
      <c r="AQ755" s="315">
        <f t="shared" si="231"/>
        <v>0</v>
      </c>
      <c r="AR755" s="315">
        <f t="shared" si="230"/>
        <v>0</v>
      </c>
      <c r="AS755" s="315">
        <f t="shared" si="230"/>
        <v>0</v>
      </c>
      <c r="AT755" s="315">
        <f t="shared" si="230"/>
        <v>0</v>
      </c>
      <c r="AU755" s="315">
        <f t="shared" si="230"/>
        <v>0</v>
      </c>
      <c r="AV755" s="315">
        <f t="shared" si="230"/>
        <v>0</v>
      </c>
      <c r="AW755" s="315">
        <f t="shared" si="230"/>
        <v>0</v>
      </c>
      <c r="AX755" s="315">
        <f t="shared" si="230"/>
        <v>0</v>
      </c>
      <c r="AY755" s="315">
        <f t="shared" si="230"/>
        <v>0</v>
      </c>
      <c r="AZ755" s="315">
        <f t="shared" si="230"/>
        <v>0</v>
      </c>
      <c r="BA755" s="315">
        <f t="shared" si="230"/>
        <v>0</v>
      </c>
      <c r="BB755" s="315">
        <f t="shared" si="230"/>
        <v>0</v>
      </c>
      <c r="BC755" s="316">
        <f t="shared" si="230"/>
        <v>0</v>
      </c>
      <c r="BE755" s="39" t="str">
        <f t="shared" si="226"/>
        <v/>
      </c>
      <c r="BF755" s="39" t="str">
        <f t="shared" si="227"/>
        <v/>
      </c>
      <c r="BG755" s="39" t="str">
        <f t="shared" si="228"/>
        <v/>
      </c>
      <c r="BH755" s="315"/>
      <c r="BI755" s="315"/>
      <c r="BJ755" s="315"/>
      <c r="BK755" s="315"/>
      <c r="BL755" s="315"/>
      <c r="BM755" s="315"/>
      <c r="BN755" s="315"/>
      <c r="BO755" s="315"/>
      <c r="BP755" s="315"/>
      <c r="BQ755" s="315"/>
      <c r="BR755" s="315"/>
      <c r="BS755" s="315"/>
      <c r="BT755" s="315"/>
      <c r="BU755" s="315"/>
      <c r="BV755" s="315"/>
      <c r="BW755" s="315"/>
      <c r="BX755" s="315"/>
      <c r="BY755" s="315"/>
      <c r="BZ755" s="315"/>
      <c r="CA755" s="315"/>
      <c r="CB755" s="315"/>
      <c r="CC755" s="315"/>
      <c r="CD755" s="7"/>
    </row>
    <row r="756" spans="1:82" x14ac:dyDescent="0.25">
      <c r="A756" s="14"/>
      <c r="B756" s="460"/>
      <c r="C756" s="461"/>
      <c r="D756" s="461"/>
      <c r="E756" s="462"/>
      <c r="F756" s="463"/>
      <c r="G756" s="14"/>
      <c r="H756" s="106" t="str">
        <f t="shared" si="219"/>
        <v/>
      </c>
      <c r="I756" s="14"/>
      <c r="J756" s="39" t="str">
        <f t="shared" si="220"/>
        <v/>
      </c>
      <c r="K756" s="14"/>
      <c r="M756" s="106" t="str">
        <f t="shared" si="221"/>
        <v/>
      </c>
      <c r="O756" s="127" t="str">
        <f t="shared" si="222"/>
        <v/>
      </c>
      <c r="AC756" s="305" t="str">
        <f t="shared" si="223"/>
        <v/>
      </c>
      <c r="AD756" s="307" t="str">
        <f t="shared" si="224"/>
        <v/>
      </c>
      <c r="AF756" s="314">
        <f t="shared" si="225"/>
        <v>0</v>
      </c>
      <c r="AG756" s="315">
        <f t="shared" si="231"/>
        <v>0</v>
      </c>
      <c r="AH756" s="315">
        <f t="shared" si="231"/>
        <v>0</v>
      </c>
      <c r="AI756" s="315">
        <f t="shared" si="231"/>
        <v>0</v>
      </c>
      <c r="AJ756" s="315">
        <f t="shared" si="231"/>
        <v>0</v>
      </c>
      <c r="AK756" s="315">
        <f t="shared" si="231"/>
        <v>0</v>
      </c>
      <c r="AL756" s="315">
        <f t="shared" si="231"/>
        <v>0</v>
      </c>
      <c r="AM756" s="315">
        <f t="shared" si="231"/>
        <v>0</v>
      </c>
      <c r="AN756" s="315">
        <f t="shared" si="231"/>
        <v>0</v>
      </c>
      <c r="AO756" s="315">
        <f t="shared" si="231"/>
        <v>0</v>
      </c>
      <c r="AP756" s="315">
        <f t="shared" si="231"/>
        <v>0</v>
      </c>
      <c r="AQ756" s="315">
        <f t="shared" si="231"/>
        <v>0</v>
      </c>
      <c r="AR756" s="315">
        <f t="shared" si="230"/>
        <v>0</v>
      </c>
      <c r="AS756" s="315">
        <f t="shared" si="230"/>
        <v>0</v>
      </c>
      <c r="AT756" s="315">
        <f t="shared" si="230"/>
        <v>0</v>
      </c>
      <c r="AU756" s="315">
        <f t="shared" si="230"/>
        <v>0</v>
      </c>
      <c r="AV756" s="315">
        <f t="shared" si="230"/>
        <v>0</v>
      </c>
      <c r="AW756" s="315">
        <f t="shared" si="230"/>
        <v>0</v>
      </c>
      <c r="AX756" s="315">
        <f t="shared" si="230"/>
        <v>0</v>
      </c>
      <c r="AY756" s="315">
        <f t="shared" si="230"/>
        <v>0</v>
      </c>
      <c r="AZ756" s="315">
        <f t="shared" si="230"/>
        <v>0</v>
      </c>
      <c r="BA756" s="315">
        <f t="shared" si="230"/>
        <v>0</v>
      </c>
      <c r="BB756" s="315">
        <f t="shared" si="230"/>
        <v>0</v>
      </c>
      <c r="BC756" s="316">
        <f t="shared" si="230"/>
        <v>0</v>
      </c>
      <c r="BE756" s="39" t="str">
        <f t="shared" si="226"/>
        <v/>
      </c>
      <c r="BF756" s="39" t="str">
        <f t="shared" si="227"/>
        <v/>
      </c>
      <c r="BG756" s="39" t="str">
        <f t="shared" si="228"/>
        <v/>
      </c>
      <c r="BH756" s="315"/>
      <c r="BI756" s="315"/>
      <c r="BJ756" s="315"/>
      <c r="BK756" s="315"/>
      <c r="BL756" s="315"/>
      <c r="BM756" s="315"/>
      <c r="BN756" s="315"/>
      <c r="BO756" s="315"/>
      <c r="BP756" s="315"/>
      <c r="BQ756" s="315"/>
      <c r="BR756" s="315"/>
      <c r="BS756" s="315"/>
      <c r="BT756" s="315"/>
      <c r="BU756" s="315"/>
      <c r="BV756" s="315"/>
      <c r="BW756" s="315"/>
      <c r="BX756" s="315"/>
      <c r="BY756" s="315"/>
      <c r="BZ756" s="315"/>
      <c r="CA756" s="315"/>
      <c r="CB756" s="315"/>
      <c r="CC756" s="315"/>
      <c r="CD756" s="7"/>
    </row>
    <row r="757" spans="1:82" x14ac:dyDescent="0.25">
      <c r="A757" s="14"/>
      <c r="B757" s="460"/>
      <c r="C757" s="461"/>
      <c r="D757" s="461"/>
      <c r="E757" s="462"/>
      <c r="F757" s="463"/>
      <c r="G757" s="14"/>
      <c r="H757" s="106" t="str">
        <f t="shared" si="219"/>
        <v/>
      </c>
      <c r="I757" s="14"/>
      <c r="J757" s="39" t="str">
        <f t="shared" si="220"/>
        <v/>
      </c>
      <c r="K757" s="14"/>
      <c r="M757" s="106" t="str">
        <f t="shared" si="221"/>
        <v/>
      </c>
      <c r="O757" s="127" t="str">
        <f t="shared" si="222"/>
        <v/>
      </c>
      <c r="AC757" s="305" t="str">
        <f t="shared" si="223"/>
        <v/>
      </c>
      <c r="AD757" s="307" t="str">
        <f t="shared" si="224"/>
        <v/>
      </c>
      <c r="AF757" s="314">
        <f t="shared" si="225"/>
        <v>0</v>
      </c>
      <c r="AG757" s="315">
        <f t="shared" si="231"/>
        <v>0</v>
      </c>
      <c r="AH757" s="315">
        <f t="shared" si="231"/>
        <v>0</v>
      </c>
      <c r="AI757" s="315">
        <f t="shared" si="231"/>
        <v>0</v>
      </c>
      <c r="AJ757" s="315">
        <f t="shared" si="231"/>
        <v>0</v>
      </c>
      <c r="AK757" s="315">
        <f t="shared" si="231"/>
        <v>0</v>
      </c>
      <c r="AL757" s="315">
        <f t="shared" si="231"/>
        <v>0</v>
      </c>
      <c r="AM757" s="315">
        <f t="shared" si="231"/>
        <v>0</v>
      </c>
      <c r="AN757" s="315">
        <f t="shared" si="231"/>
        <v>0</v>
      </c>
      <c r="AO757" s="315">
        <f t="shared" si="231"/>
        <v>0</v>
      </c>
      <c r="AP757" s="315">
        <f t="shared" si="231"/>
        <v>0</v>
      </c>
      <c r="AQ757" s="315">
        <f t="shared" si="231"/>
        <v>0</v>
      </c>
      <c r="AR757" s="315">
        <f t="shared" si="230"/>
        <v>0</v>
      </c>
      <c r="AS757" s="315">
        <f t="shared" si="230"/>
        <v>0</v>
      </c>
      <c r="AT757" s="315">
        <f t="shared" si="230"/>
        <v>0</v>
      </c>
      <c r="AU757" s="315">
        <f t="shared" si="230"/>
        <v>0</v>
      </c>
      <c r="AV757" s="315">
        <f t="shared" si="230"/>
        <v>0</v>
      </c>
      <c r="AW757" s="315">
        <f t="shared" si="230"/>
        <v>0</v>
      </c>
      <c r="AX757" s="315">
        <f t="shared" si="230"/>
        <v>0</v>
      </c>
      <c r="AY757" s="315">
        <f t="shared" si="230"/>
        <v>0</v>
      </c>
      <c r="AZ757" s="315">
        <f t="shared" si="230"/>
        <v>0</v>
      </c>
      <c r="BA757" s="315">
        <f t="shared" si="230"/>
        <v>0</v>
      </c>
      <c r="BB757" s="315">
        <f t="shared" si="230"/>
        <v>0</v>
      </c>
      <c r="BC757" s="316">
        <f t="shared" si="230"/>
        <v>0</v>
      </c>
      <c r="BE757" s="39" t="str">
        <f t="shared" si="226"/>
        <v/>
      </c>
      <c r="BF757" s="39" t="str">
        <f t="shared" si="227"/>
        <v/>
      </c>
      <c r="BG757" s="39" t="str">
        <f t="shared" si="228"/>
        <v/>
      </c>
      <c r="BH757" s="315"/>
      <c r="BI757" s="315"/>
      <c r="BJ757" s="315"/>
      <c r="BK757" s="315"/>
      <c r="BL757" s="315"/>
      <c r="BM757" s="315"/>
      <c r="BN757" s="315"/>
      <c r="BO757" s="315"/>
      <c r="BP757" s="315"/>
      <c r="BQ757" s="315"/>
      <c r="BR757" s="315"/>
      <c r="BS757" s="315"/>
      <c r="BT757" s="315"/>
      <c r="BU757" s="315"/>
      <c r="BV757" s="315"/>
      <c r="BW757" s="315"/>
      <c r="BX757" s="315"/>
      <c r="BY757" s="315"/>
      <c r="BZ757" s="315"/>
      <c r="CA757" s="315"/>
      <c r="CB757" s="315"/>
      <c r="CC757" s="315"/>
      <c r="CD757" s="7"/>
    </row>
    <row r="758" spans="1:82" x14ac:dyDescent="0.25">
      <c r="A758" s="14"/>
      <c r="B758" s="460"/>
      <c r="C758" s="461"/>
      <c r="D758" s="461"/>
      <c r="E758" s="462"/>
      <c r="F758" s="463"/>
      <c r="G758" s="14"/>
      <c r="H758" s="106" t="str">
        <f t="shared" si="219"/>
        <v/>
      </c>
      <c r="I758" s="14"/>
      <c r="J758" s="39" t="str">
        <f t="shared" si="220"/>
        <v/>
      </c>
      <c r="K758" s="14"/>
      <c r="M758" s="106" t="str">
        <f t="shared" si="221"/>
        <v/>
      </c>
      <c r="O758" s="127" t="str">
        <f t="shared" si="222"/>
        <v/>
      </c>
      <c r="AC758" s="305" t="str">
        <f t="shared" si="223"/>
        <v/>
      </c>
      <c r="AD758" s="307" t="str">
        <f t="shared" si="224"/>
        <v/>
      </c>
      <c r="AF758" s="314">
        <f t="shared" si="225"/>
        <v>0</v>
      </c>
      <c r="AG758" s="315">
        <f t="shared" si="231"/>
        <v>0</v>
      </c>
      <c r="AH758" s="315">
        <f t="shared" si="231"/>
        <v>0</v>
      </c>
      <c r="AI758" s="315">
        <f t="shared" si="231"/>
        <v>0</v>
      </c>
      <c r="AJ758" s="315">
        <f t="shared" si="231"/>
        <v>0</v>
      </c>
      <c r="AK758" s="315">
        <f t="shared" si="231"/>
        <v>0</v>
      </c>
      <c r="AL758" s="315">
        <f t="shared" si="231"/>
        <v>0</v>
      </c>
      <c r="AM758" s="315">
        <f t="shared" si="231"/>
        <v>0</v>
      </c>
      <c r="AN758" s="315">
        <f t="shared" si="231"/>
        <v>0</v>
      </c>
      <c r="AO758" s="315">
        <f t="shared" si="231"/>
        <v>0</v>
      </c>
      <c r="AP758" s="315">
        <f t="shared" si="231"/>
        <v>0</v>
      </c>
      <c r="AQ758" s="315">
        <f t="shared" si="231"/>
        <v>0</v>
      </c>
      <c r="AR758" s="315">
        <f t="shared" si="231"/>
        <v>0</v>
      </c>
      <c r="AS758" s="315">
        <f t="shared" si="231"/>
        <v>0</v>
      </c>
      <c r="AT758" s="315">
        <f t="shared" si="231"/>
        <v>0</v>
      </c>
      <c r="AU758" s="315">
        <f t="shared" si="231"/>
        <v>0</v>
      </c>
      <c r="AV758" s="315">
        <f t="shared" si="231"/>
        <v>0</v>
      </c>
      <c r="AW758" s="315">
        <f t="shared" ref="AW758:BC773" si="232">IF(AND(AW$9&gt;=$AC758, AW$10&lt;=$AD758), IF($F758=$M$3, $AD$5, IF($J758="", $AD$4, $J758)), 0)</f>
        <v>0</v>
      </c>
      <c r="AX758" s="315">
        <f t="shared" si="232"/>
        <v>0</v>
      </c>
      <c r="AY758" s="315">
        <f t="shared" si="232"/>
        <v>0</v>
      </c>
      <c r="AZ758" s="315">
        <f t="shared" si="232"/>
        <v>0</v>
      </c>
      <c r="BA758" s="315">
        <f t="shared" si="232"/>
        <v>0</v>
      </c>
      <c r="BB758" s="315">
        <f t="shared" si="232"/>
        <v>0</v>
      </c>
      <c r="BC758" s="316">
        <f t="shared" si="232"/>
        <v>0</v>
      </c>
      <c r="BE758" s="39" t="str">
        <f t="shared" si="226"/>
        <v/>
      </c>
      <c r="BF758" s="39" t="str">
        <f t="shared" si="227"/>
        <v/>
      </c>
      <c r="BG758" s="39" t="str">
        <f t="shared" si="228"/>
        <v/>
      </c>
      <c r="BH758" s="315"/>
      <c r="BI758" s="315"/>
      <c r="BJ758" s="315"/>
      <c r="BK758" s="315"/>
      <c r="BL758" s="315"/>
      <c r="BM758" s="315"/>
      <c r="BN758" s="315"/>
      <c r="BO758" s="315"/>
      <c r="BP758" s="315"/>
      <c r="BQ758" s="315"/>
      <c r="BR758" s="315"/>
      <c r="BS758" s="315"/>
      <c r="BT758" s="315"/>
      <c r="BU758" s="315"/>
      <c r="BV758" s="315"/>
      <c r="BW758" s="315"/>
      <c r="BX758" s="315"/>
      <c r="BY758" s="315"/>
      <c r="BZ758" s="315"/>
      <c r="CA758" s="315"/>
      <c r="CB758" s="315"/>
      <c r="CC758" s="315"/>
      <c r="CD758" s="7"/>
    </row>
    <row r="759" spans="1:82" x14ac:dyDescent="0.25">
      <c r="A759" s="14"/>
      <c r="B759" s="460"/>
      <c r="C759" s="461"/>
      <c r="D759" s="461"/>
      <c r="E759" s="462"/>
      <c r="F759" s="463"/>
      <c r="G759" s="14"/>
      <c r="H759" s="106" t="str">
        <f t="shared" si="219"/>
        <v/>
      </c>
      <c r="I759" s="14"/>
      <c r="J759" s="39" t="str">
        <f t="shared" si="220"/>
        <v/>
      </c>
      <c r="K759" s="14"/>
      <c r="M759" s="106" t="str">
        <f t="shared" si="221"/>
        <v/>
      </c>
      <c r="O759" s="127" t="str">
        <f t="shared" si="222"/>
        <v/>
      </c>
      <c r="AC759" s="305" t="str">
        <f t="shared" si="223"/>
        <v/>
      </c>
      <c r="AD759" s="307" t="str">
        <f t="shared" si="224"/>
        <v/>
      </c>
      <c r="AF759" s="314">
        <f t="shared" si="225"/>
        <v>0</v>
      </c>
      <c r="AG759" s="315">
        <f t="shared" ref="AG759:AV774" si="233">IF(AND(AG$9&gt;=$AC759, AG$10&lt;=$AD759), IF($F759=$M$3, $AD$5, IF($J759="", $AD$4, $J759)), 0)</f>
        <v>0</v>
      </c>
      <c r="AH759" s="315">
        <f t="shared" si="233"/>
        <v>0</v>
      </c>
      <c r="AI759" s="315">
        <f t="shared" si="233"/>
        <v>0</v>
      </c>
      <c r="AJ759" s="315">
        <f t="shared" si="233"/>
        <v>0</v>
      </c>
      <c r="AK759" s="315">
        <f t="shared" si="233"/>
        <v>0</v>
      </c>
      <c r="AL759" s="315">
        <f t="shared" si="233"/>
        <v>0</v>
      </c>
      <c r="AM759" s="315">
        <f t="shared" si="233"/>
        <v>0</v>
      </c>
      <c r="AN759" s="315">
        <f t="shared" si="233"/>
        <v>0</v>
      </c>
      <c r="AO759" s="315">
        <f t="shared" si="233"/>
        <v>0</v>
      </c>
      <c r="AP759" s="315">
        <f t="shared" si="233"/>
        <v>0</v>
      </c>
      <c r="AQ759" s="315">
        <f t="shared" si="233"/>
        <v>0</v>
      </c>
      <c r="AR759" s="315">
        <f t="shared" si="233"/>
        <v>0</v>
      </c>
      <c r="AS759" s="315">
        <f t="shared" si="233"/>
        <v>0</v>
      </c>
      <c r="AT759" s="315">
        <f t="shared" si="233"/>
        <v>0</v>
      </c>
      <c r="AU759" s="315">
        <f t="shared" si="233"/>
        <v>0</v>
      </c>
      <c r="AV759" s="315">
        <f t="shared" si="233"/>
        <v>0</v>
      </c>
      <c r="AW759" s="315">
        <f t="shared" si="232"/>
        <v>0</v>
      </c>
      <c r="AX759" s="315">
        <f t="shared" si="232"/>
        <v>0</v>
      </c>
      <c r="AY759" s="315">
        <f t="shared" si="232"/>
        <v>0</v>
      </c>
      <c r="AZ759" s="315">
        <f t="shared" si="232"/>
        <v>0</v>
      </c>
      <c r="BA759" s="315">
        <f t="shared" si="232"/>
        <v>0</v>
      </c>
      <c r="BB759" s="315">
        <f t="shared" si="232"/>
        <v>0</v>
      </c>
      <c r="BC759" s="316">
        <f t="shared" si="232"/>
        <v>0</v>
      </c>
      <c r="BE759" s="39" t="str">
        <f t="shared" si="226"/>
        <v/>
      </c>
      <c r="BF759" s="39" t="str">
        <f t="shared" si="227"/>
        <v/>
      </c>
      <c r="BG759" s="39" t="str">
        <f t="shared" si="228"/>
        <v/>
      </c>
      <c r="BH759" s="315"/>
      <c r="BI759" s="315"/>
      <c r="BJ759" s="315"/>
      <c r="BK759" s="315"/>
      <c r="BL759" s="315"/>
      <c r="BM759" s="315"/>
      <c r="BN759" s="315"/>
      <c r="BO759" s="315"/>
      <c r="BP759" s="315"/>
      <c r="BQ759" s="315"/>
      <c r="BR759" s="315"/>
      <c r="BS759" s="315"/>
      <c r="BT759" s="315"/>
      <c r="BU759" s="315"/>
      <c r="BV759" s="315"/>
      <c r="BW759" s="315"/>
      <c r="BX759" s="315"/>
      <c r="BY759" s="315"/>
      <c r="BZ759" s="315"/>
      <c r="CA759" s="315"/>
      <c r="CB759" s="315"/>
      <c r="CC759" s="315"/>
      <c r="CD759" s="7"/>
    </row>
    <row r="760" spans="1:82" x14ac:dyDescent="0.25">
      <c r="A760" s="14"/>
      <c r="B760" s="460"/>
      <c r="C760" s="461"/>
      <c r="D760" s="461"/>
      <c r="E760" s="462"/>
      <c r="F760" s="463"/>
      <c r="G760" s="14"/>
      <c r="H760" s="106" t="str">
        <f t="shared" si="219"/>
        <v/>
      </c>
      <c r="I760" s="14"/>
      <c r="J760" s="39" t="str">
        <f t="shared" si="220"/>
        <v/>
      </c>
      <c r="K760" s="14"/>
      <c r="M760" s="106" t="str">
        <f t="shared" si="221"/>
        <v/>
      </c>
      <c r="O760" s="127" t="str">
        <f t="shared" si="222"/>
        <v/>
      </c>
      <c r="AC760" s="305" t="str">
        <f t="shared" si="223"/>
        <v/>
      </c>
      <c r="AD760" s="307" t="str">
        <f t="shared" si="224"/>
        <v/>
      </c>
      <c r="AF760" s="314">
        <f t="shared" si="225"/>
        <v>0</v>
      </c>
      <c r="AG760" s="315">
        <f t="shared" si="233"/>
        <v>0</v>
      </c>
      <c r="AH760" s="315">
        <f t="shared" si="233"/>
        <v>0</v>
      </c>
      <c r="AI760" s="315">
        <f t="shared" si="233"/>
        <v>0</v>
      </c>
      <c r="AJ760" s="315">
        <f t="shared" si="233"/>
        <v>0</v>
      </c>
      <c r="AK760" s="315">
        <f t="shared" si="233"/>
        <v>0</v>
      </c>
      <c r="AL760" s="315">
        <f t="shared" si="233"/>
        <v>0</v>
      </c>
      <c r="AM760" s="315">
        <f t="shared" si="233"/>
        <v>0</v>
      </c>
      <c r="AN760" s="315">
        <f t="shared" si="233"/>
        <v>0</v>
      </c>
      <c r="AO760" s="315">
        <f t="shared" si="233"/>
        <v>0</v>
      </c>
      <c r="AP760" s="315">
        <f t="shared" si="233"/>
        <v>0</v>
      </c>
      <c r="AQ760" s="315">
        <f t="shared" si="233"/>
        <v>0</v>
      </c>
      <c r="AR760" s="315">
        <f t="shared" si="233"/>
        <v>0</v>
      </c>
      <c r="AS760" s="315">
        <f t="shared" si="233"/>
        <v>0</v>
      </c>
      <c r="AT760" s="315">
        <f t="shared" si="233"/>
        <v>0</v>
      </c>
      <c r="AU760" s="315">
        <f t="shared" si="233"/>
        <v>0</v>
      </c>
      <c r="AV760" s="315">
        <f t="shared" si="233"/>
        <v>0</v>
      </c>
      <c r="AW760" s="315">
        <f t="shared" si="232"/>
        <v>0</v>
      </c>
      <c r="AX760" s="315">
        <f t="shared" si="232"/>
        <v>0</v>
      </c>
      <c r="AY760" s="315">
        <f t="shared" si="232"/>
        <v>0</v>
      </c>
      <c r="AZ760" s="315">
        <f t="shared" si="232"/>
        <v>0</v>
      </c>
      <c r="BA760" s="315">
        <f t="shared" si="232"/>
        <v>0</v>
      </c>
      <c r="BB760" s="315">
        <f t="shared" si="232"/>
        <v>0</v>
      </c>
      <c r="BC760" s="316">
        <f t="shared" si="232"/>
        <v>0</v>
      </c>
      <c r="BE760" s="39" t="str">
        <f t="shared" si="226"/>
        <v/>
      </c>
      <c r="BF760" s="39" t="str">
        <f t="shared" si="227"/>
        <v/>
      </c>
      <c r="BG760" s="39" t="str">
        <f t="shared" si="228"/>
        <v/>
      </c>
      <c r="BH760" s="315"/>
      <c r="BI760" s="315"/>
      <c r="BJ760" s="315"/>
      <c r="BK760" s="315"/>
      <c r="BL760" s="315"/>
      <c r="BM760" s="315"/>
      <c r="BN760" s="315"/>
      <c r="BO760" s="315"/>
      <c r="BP760" s="315"/>
      <c r="BQ760" s="315"/>
      <c r="BR760" s="315"/>
      <c r="BS760" s="315"/>
      <c r="BT760" s="315"/>
      <c r="BU760" s="315"/>
      <c r="BV760" s="315"/>
      <c r="BW760" s="315"/>
      <c r="BX760" s="315"/>
      <c r="BY760" s="315"/>
      <c r="BZ760" s="315"/>
      <c r="CA760" s="315"/>
      <c r="CB760" s="315"/>
      <c r="CC760" s="315"/>
      <c r="CD760" s="7"/>
    </row>
    <row r="761" spans="1:82" x14ac:dyDescent="0.25">
      <c r="A761" s="14"/>
      <c r="B761" s="460"/>
      <c r="C761" s="461"/>
      <c r="D761" s="461"/>
      <c r="E761" s="462"/>
      <c r="F761" s="463"/>
      <c r="G761" s="14"/>
      <c r="H761" s="106" t="str">
        <f t="shared" si="219"/>
        <v/>
      </c>
      <c r="I761" s="14"/>
      <c r="J761" s="39" t="str">
        <f t="shared" si="220"/>
        <v/>
      </c>
      <c r="K761" s="14"/>
      <c r="M761" s="106" t="str">
        <f t="shared" si="221"/>
        <v/>
      </c>
      <c r="O761" s="127" t="str">
        <f t="shared" si="222"/>
        <v/>
      </c>
      <c r="AC761" s="305" t="str">
        <f t="shared" si="223"/>
        <v/>
      </c>
      <c r="AD761" s="307" t="str">
        <f t="shared" si="224"/>
        <v/>
      </c>
      <c r="AF761" s="314">
        <f t="shared" si="225"/>
        <v>0</v>
      </c>
      <c r="AG761" s="315">
        <f t="shared" si="233"/>
        <v>0</v>
      </c>
      <c r="AH761" s="315">
        <f t="shared" si="233"/>
        <v>0</v>
      </c>
      <c r="AI761" s="315">
        <f t="shared" si="233"/>
        <v>0</v>
      </c>
      <c r="AJ761" s="315">
        <f t="shared" si="233"/>
        <v>0</v>
      </c>
      <c r="AK761" s="315">
        <f t="shared" si="233"/>
        <v>0</v>
      </c>
      <c r="AL761" s="315">
        <f t="shared" si="233"/>
        <v>0</v>
      </c>
      <c r="AM761" s="315">
        <f t="shared" si="233"/>
        <v>0</v>
      </c>
      <c r="AN761" s="315">
        <f t="shared" si="233"/>
        <v>0</v>
      </c>
      <c r="AO761" s="315">
        <f t="shared" si="233"/>
        <v>0</v>
      </c>
      <c r="AP761" s="315">
        <f t="shared" si="233"/>
        <v>0</v>
      </c>
      <c r="AQ761" s="315">
        <f t="shared" si="233"/>
        <v>0</v>
      </c>
      <c r="AR761" s="315">
        <f t="shared" si="233"/>
        <v>0</v>
      </c>
      <c r="AS761" s="315">
        <f t="shared" si="233"/>
        <v>0</v>
      </c>
      <c r="AT761" s="315">
        <f t="shared" si="233"/>
        <v>0</v>
      </c>
      <c r="AU761" s="315">
        <f t="shared" si="233"/>
        <v>0</v>
      </c>
      <c r="AV761" s="315">
        <f t="shared" si="233"/>
        <v>0</v>
      </c>
      <c r="AW761" s="315">
        <f t="shared" si="232"/>
        <v>0</v>
      </c>
      <c r="AX761" s="315">
        <f t="shared" si="232"/>
        <v>0</v>
      </c>
      <c r="AY761" s="315">
        <f t="shared" si="232"/>
        <v>0</v>
      </c>
      <c r="AZ761" s="315">
        <f t="shared" si="232"/>
        <v>0</v>
      </c>
      <c r="BA761" s="315">
        <f t="shared" si="232"/>
        <v>0</v>
      </c>
      <c r="BB761" s="315">
        <f t="shared" si="232"/>
        <v>0</v>
      </c>
      <c r="BC761" s="316">
        <f t="shared" si="232"/>
        <v>0</v>
      </c>
      <c r="BE761" s="39" t="str">
        <f t="shared" si="226"/>
        <v/>
      </c>
      <c r="BF761" s="39" t="str">
        <f t="shared" si="227"/>
        <v/>
      </c>
      <c r="BG761" s="39" t="str">
        <f t="shared" si="228"/>
        <v/>
      </c>
      <c r="BH761" s="315"/>
      <c r="BI761" s="315"/>
      <c r="BJ761" s="315"/>
      <c r="BK761" s="315"/>
      <c r="BL761" s="315"/>
      <c r="BM761" s="315"/>
      <c r="BN761" s="315"/>
      <c r="BO761" s="315"/>
      <c r="BP761" s="315"/>
      <c r="BQ761" s="315"/>
      <c r="BR761" s="315"/>
      <c r="BS761" s="315"/>
      <c r="BT761" s="315"/>
      <c r="BU761" s="315"/>
      <c r="BV761" s="315"/>
      <c r="BW761" s="315"/>
      <c r="BX761" s="315"/>
      <c r="BY761" s="315"/>
      <c r="BZ761" s="315"/>
      <c r="CA761" s="315"/>
      <c r="CB761" s="315"/>
      <c r="CC761" s="315"/>
      <c r="CD761" s="7"/>
    </row>
    <row r="762" spans="1:82" x14ac:dyDescent="0.25">
      <c r="A762" s="14"/>
      <c r="B762" s="460"/>
      <c r="C762" s="461"/>
      <c r="D762" s="461"/>
      <c r="E762" s="462"/>
      <c r="F762" s="463"/>
      <c r="G762" s="14"/>
      <c r="H762" s="106" t="str">
        <f t="shared" si="219"/>
        <v/>
      </c>
      <c r="I762" s="14"/>
      <c r="J762" s="39" t="str">
        <f t="shared" si="220"/>
        <v/>
      </c>
      <c r="K762" s="14"/>
      <c r="M762" s="106" t="str">
        <f t="shared" si="221"/>
        <v/>
      </c>
      <c r="O762" s="127" t="str">
        <f t="shared" si="222"/>
        <v/>
      </c>
      <c r="AC762" s="305" t="str">
        <f t="shared" si="223"/>
        <v/>
      </c>
      <c r="AD762" s="307" t="str">
        <f t="shared" si="224"/>
        <v/>
      </c>
      <c r="AF762" s="314">
        <f t="shared" si="225"/>
        <v>0</v>
      </c>
      <c r="AG762" s="315">
        <f t="shared" si="233"/>
        <v>0</v>
      </c>
      <c r="AH762" s="315">
        <f t="shared" si="233"/>
        <v>0</v>
      </c>
      <c r="AI762" s="315">
        <f t="shared" si="233"/>
        <v>0</v>
      </c>
      <c r="AJ762" s="315">
        <f t="shared" si="233"/>
        <v>0</v>
      </c>
      <c r="AK762" s="315">
        <f t="shared" si="233"/>
        <v>0</v>
      </c>
      <c r="AL762" s="315">
        <f t="shared" si="233"/>
        <v>0</v>
      </c>
      <c r="AM762" s="315">
        <f t="shared" si="233"/>
        <v>0</v>
      </c>
      <c r="AN762" s="315">
        <f t="shared" si="233"/>
        <v>0</v>
      </c>
      <c r="AO762" s="315">
        <f t="shared" si="233"/>
        <v>0</v>
      </c>
      <c r="AP762" s="315">
        <f t="shared" si="233"/>
        <v>0</v>
      </c>
      <c r="AQ762" s="315">
        <f t="shared" si="233"/>
        <v>0</v>
      </c>
      <c r="AR762" s="315">
        <f t="shared" si="233"/>
        <v>0</v>
      </c>
      <c r="AS762" s="315">
        <f t="shared" si="233"/>
        <v>0</v>
      </c>
      <c r="AT762" s="315">
        <f t="shared" si="233"/>
        <v>0</v>
      </c>
      <c r="AU762" s="315">
        <f t="shared" si="233"/>
        <v>0</v>
      </c>
      <c r="AV762" s="315">
        <f t="shared" si="233"/>
        <v>0</v>
      </c>
      <c r="AW762" s="315">
        <f t="shared" si="232"/>
        <v>0</v>
      </c>
      <c r="AX762" s="315">
        <f t="shared" si="232"/>
        <v>0</v>
      </c>
      <c r="AY762" s="315">
        <f t="shared" si="232"/>
        <v>0</v>
      </c>
      <c r="AZ762" s="315">
        <f t="shared" si="232"/>
        <v>0</v>
      </c>
      <c r="BA762" s="315">
        <f t="shared" si="232"/>
        <v>0</v>
      </c>
      <c r="BB762" s="315">
        <f t="shared" si="232"/>
        <v>0</v>
      </c>
      <c r="BC762" s="316">
        <f t="shared" si="232"/>
        <v>0</v>
      </c>
      <c r="BE762" s="39" t="str">
        <f t="shared" si="226"/>
        <v/>
      </c>
      <c r="BF762" s="39" t="str">
        <f t="shared" si="227"/>
        <v/>
      </c>
      <c r="BG762" s="39" t="str">
        <f t="shared" si="228"/>
        <v/>
      </c>
      <c r="BH762" s="315"/>
      <c r="BI762" s="315"/>
      <c r="BJ762" s="315"/>
      <c r="BK762" s="315"/>
      <c r="BL762" s="315"/>
      <c r="BM762" s="315"/>
      <c r="BN762" s="315"/>
      <c r="BO762" s="315"/>
      <c r="BP762" s="315"/>
      <c r="BQ762" s="315"/>
      <c r="BR762" s="315"/>
      <c r="BS762" s="315"/>
      <c r="BT762" s="315"/>
      <c r="BU762" s="315"/>
      <c r="BV762" s="315"/>
      <c r="BW762" s="315"/>
      <c r="BX762" s="315"/>
      <c r="BY762" s="315"/>
      <c r="BZ762" s="315"/>
      <c r="CA762" s="315"/>
      <c r="CB762" s="315"/>
      <c r="CC762" s="315"/>
      <c r="CD762" s="7"/>
    </row>
    <row r="763" spans="1:82" x14ac:dyDescent="0.25">
      <c r="A763" s="14"/>
      <c r="B763" s="460"/>
      <c r="C763" s="461"/>
      <c r="D763" s="461"/>
      <c r="E763" s="462"/>
      <c r="F763" s="463"/>
      <c r="G763" s="14"/>
      <c r="H763" s="106" t="str">
        <f t="shared" si="219"/>
        <v/>
      </c>
      <c r="I763" s="14"/>
      <c r="J763" s="39" t="str">
        <f t="shared" si="220"/>
        <v/>
      </c>
      <c r="K763" s="14"/>
      <c r="M763" s="106" t="str">
        <f t="shared" si="221"/>
        <v/>
      </c>
      <c r="O763" s="127" t="str">
        <f t="shared" si="222"/>
        <v/>
      </c>
      <c r="AC763" s="305" t="str">
        <f t="shared" si="223"/>
        <v/>
      </c>
      <c r="AD763" s="307" t="str">
        <f t="shared" si="224"/>
        <v/>
      </c>
      <c r="AF763" s="314">
        <f t="shared" si="225"/>
        <v>0</v>
      </c>
      <c r="AG763" s="315">
        <f t="shared" si="233"/>
        <v>0</v>
      </c>
      <c r="AH763" s="315">
        <f t="shared" si="233"/>
        <v>0</v>
      </c>
      <c r="AI763" s="315">
        <f t="shared" si="233"/>
        <v>0</v>
      </c>
      <c r="AJ763" s="315">
        <f t="shared" si="233"/>
        <v>0</v>
      </c>
      <c r="AK763" s="315">
        <f t="shared" si="233"/>
        <v>0</v>
      </c>
      <c r="AL763" s="315">
        <f t="shared" si="233"/>
        <v>0</v>
      </c>
      <c r="AM763" s="315">
        <f t="shared" si="233"/>
        <v>0</v>
      </c>
      <c r="AN763" s="315">
        <f t="shared" si="233"/>
        <v>0</v>
      </c>
      <c r="AO763" s="315">
        <f t="shared" si="233"/>
        <v>0</v>
      </c>
      <c r="AP763" s="315">
        <f t="shared" si="233"/>
        <v>0</v>
      </c>
      <c r="AQ763" s="315">
        <f t="shared" si="233"/>
        <v>0</v>
      </c>
      <c r="AR763" s="315">
        <f t="shared" si="233"/>
        <v>0</v>
      </c>
      <c r="AS763" s="315">
        <f t="shared" si="233"/>
        <v>0</v>
      </c>
      <c r="AT763" s="315">
        <f t="shared" si="233"/>
        <v>0</v>
      </c>
      <c r="AU763" s="315">
        <f t="shared" si="233"/>
        <v>0</v>
      </c>
      <c r="AV763" s="315">
        <f t="shared" si="233"/>
        <v>0</v>
      </c>
      <c r="AW763" s="315">
        <f t="shared" si="232"/>
        <v>0</v>
      </c>
      <c r="AX763" s="315">
        <f t="shared" si="232"/>
        <v>0</v>
      </c>
      <c r="AY763" s="315">
        <f t="shared" si="232"/>
        <v>0</v>
      </c>
      <c r="AZ763" s="315">
        <f t="shared" si="232"/>
        <v>0</v>
      </c>
      <c r="BA763" s="315">
        <f t="shared" si="232"/>
        <v>0</v>
      </c>
      <c r="BB763" s="315">
        <f t="shared" si="232"/>
        <v>0</v>
      </c>
      <c r="BC763" s="316">
        <f t="shared" si="232"/>
        <v>0</v>
      </c>
      <c r="BE763" s="39" t="str">
        <f t="shared" si="226"/>
        <v/>
      </c>
      <c r="BF763" s="39" t="str">
        <f t="shared" si="227"/>
        <v/>
      </c>
      <c r="BG763" s="39" t="str">
        <f t="shared" si="228"/>
        <v/>
      </c>
      <c r="BH763" s="315"/>
      <c r="BI763" s="315"/>
      <c r="BJ763" s="315"/>
      <c r="BK763" s="315"/>
      <c r="BL763" s="315"/>
      <c r="BM763" s="315"/>
      <c r="BN763" s="315"/>
      <c r="BO763" s="315"/>
      <c r="BP763" s="315"/>
      <c r="BQ763" s="315"/>
      <c r="BR763" s="315"/>
      <c r="BS763" s="315"/>
      <c r="BT763" s="315"/>
      <c r="BU763" s="315"/>
      <c r="BV763" s="315"/>
      <c r="BW763" s="315"/>
      <c r="BX763" s="315"/>
      <c r="BY763" s="315"/>
      <c r="BZ763" s="315"/>
      <c r="CA763" s="315"/>
      <c r="CB763" s="315"/>
      <c r="CC763" s="315"/>
      <c r="CD763" s="7"/>
    </row>
    <row r="764" spans="1:82" x14ac:dyDescent="0.25">
      <c r="A764" s="14"/>
      <c r="B764" s="460"/>
      <c r="C764" s="461"/>
      <c r="D764" s="461"/>
      <c r="E764" s="462"/>
      <c r="F764" s="463"/>
      <c r="G764" s="14"/>
      <c r="H764" s="106" t="str">
        <f t="shared" si="219"/>
        <v/>
      </c>
      <c r="I764" s="14"/>
      <c r="J764" s="39" t="str">
        <f t="shared" si="220"/>
        <v/>
      </c>
      <c r="K764" s="14"/>
      <c r="M764" s="106" t="str">
        <f t="shared" si="221"/>
        <v/>
      </c>
      <c r="O764" s="127" t="str">
        <f t="shared" si="222"/>
        <v/>
      </c>
      <c r="AC764" s="305" t="str">
        <f t="shared" si="223"/>
        <v/>
      </c>
      <c r="AD764" s="307" t="str">
        <f t="shared" si="224"/>
        <v/>
      </c>
      <c r="AF764" s="314">
        <f t="shared" si="225"/>
        <v>0</v>
      </c>
      <c r="AG764" s="315">
        <f t="shared" si="233"/>
        <v>0</v>
      </c>
      <c r="AH764" s="315">
        <f t="shared" si="233"/>
        <v>0</v>
      </c>
      <c r="AI764" s="315">
        <f t="shared" si="233"/>
        <v>0</v>
      </c>
      <c r="AJ764" s="315">
        <f t="shared" si="233"/>
        <v>0</v>
      </c>
      <c r="AK764" s="315">
        <f t="shared" si="233"/>
        <v>0</v>
      </c>
      <c r="AL764" s="315">
        <f t="shared" si="233"/>
        <v>0</v>
      </c>
      <c r="AM764" s="315">
        <f t="shared" si="233"/>
        <v>0</v>
      </c>
      <c r="AN764" s="315">
        <f t="shared" si="233"/>
        <v>0</v>
      </c>
      <c r="AO764" s="315">
        <f t="shared" si="233"/>
        <v>0</v>
      </c>
      <c r="AP764" s="315">
        <f t="shared" si="233"/>
        <v>0</v>
      </c>
      <c r="AQ764" s="315">
        <f t="shared" si="233"/>
        <v>0</v>
      </c>
      <c r="AR764" s="315">
        <f t="shared" si="233"/>
        <v>0</v>
      </c>
      <c r="AS764" s="315">
        <f t="shared" si="233"/>
        <v>0</v>
      </c>
      <c r="AT764" s="315">
        <f t="shared" si="233"/>
        <v>0</v>
      </c>
      <c r="AU764" s="315">
        <f t="shared" si="233"/>
        <v>0</v>
      </c>
      <c r="AV764" s="315">
        <f t="shared" si="233"/>
        <v>0</v>
      </c>
      <c r="AW764" s="315">
        <f t="shared" si="232"/>
        <v>0</v>
      </c>
      <c r="AX764" s="315">
        <f t="shared" si="232"/>
        <v>0</v>
      </c>
      <c r="AY764" s="315">
        <f t="shared" si="232"/>
        <v>0</v>
      </c>
      <c r="AZ764" s="315">
        <f t="shared" si="232"/>
        <v>0</v>
      </c>
      <c r="BA764" s="315">
        <f t="shared" si="232"/>
        <v>0</v>
      </c>
      <c r="BB764" s="315">
        <f t="shared" si="232"/>
        <v>0</v>
      </c>
      <c r="BC764" s="316">
        <f t="shared" si="232"/>
        <v>0</v>
      </c>
      <c r="BE764" s="39" t="str">
        <f t="shared" si="226"/>
        <v/>
      </c>
      <c r="BF764" s="39" t="str">
        <f t="shared" si="227"/>
        <v/>
      </c>
      <c r="BG764" s="39" t="str">
        <f t="shared" si="228"/>
        <v/>
      </c>
      <c r="BH764" s="315"/>
      <c r="BI764" s="315"/>
      <c r="BJ764" s="315"/>
      <c r="BK764" s="315"/>
      <c r="BL764" s="315"/>
      <c r="BM764" s="315"/>
      <c r="BN764" s="315"/>
      <c r="BO764" s="315"/>
      <c r="BP764" s="315"/>
      <c r="BQ764" s="315"/>
      <c r="BR764" s="315"/>
      <c r="BS764" s="315"/>
      <c r="BT764" s="315"/>
      <c r="BU764" s="315"/>
      <c r="BV764" s="315"/>
      <c r="BW764" s="315"/>
      <c r="BX764" s="315"/>
      <c r="BY764" s="315"/>
      <c r="BZ764" s="315"/>
      <c r="CA764" s="315"/>
      <c r="CB764" s="315"/>
      <c r="CC764" s="315"/>
      <c r="CD764" s="7"/>
    </row>
    <row r="765" spans="1:82" x14ac:dyDescent="0.25">
      <c r="A765" s="14"/>
      <c r="B765" s="460"/>
      <c r="C765" s="461"/>
      <c r="D765" s="461"/>
      <c r="E765" s="462"/>
      <c r="F765" s="463"/>
      <c r="G765" s="14"/>
      <c r="H765" s="106" t="str">
        <f t="shared" si="219"/>
        <v/>
      </c>
      <c r="I765" s="14"/>
      <c r="J765" s="39" t="str">
        <f t="shared" si="220"/>
        <v/>
      </c>
      <c r="K765" s="14"/>
      <c r="M765" s="106" t="str">
        <f t="shared" si="221"/>
        <v/>
      </c>
      <c r="O765" s="127" t="str">
        <f t="shared" si="222"/>
        <v/>
      </c>
      <c r="AC765" s="305" t="str">
        <f t="shared" si="223"/>
        <v/>
      </c>
      <c r="AD765" s="307" t="str">
        <f t="shared" si="224"/>
        <v/>
      </c>
      <c r="AF765" s="314">
        <f t="shared" si="225"/>
        <v>0</v>
      </c>
      <c r="AG765" s="315">
        <f t="shared" si="233"/>
        <v>0</v>
      </c>
      <c r="AH765" s="315">
        <f t="shared" si="233"/>
        <v>0</v>
      </c>
      <c r="AI765" s="315">
        <f t="shared" si="233"/>
        <v>0</v>
      </c>
      <c r="AJ765" s="315">
        <f t="shared" si="233"/>
        <v>0</v>
      </c>
      <c r="AK765" s="315">
        <f t="shared" si="233"/>
        <v>0</v>
      </c>
      <c r="AL765" s="315">
        <f t="shared" si="233"/>
        <v>0</v>
      </c>
      <c r="AM765" s="315">
        <f t="shared" si="233"/>
        <v>0</v>
      </c>
      <c r="AN765" s="315">
        <f t="shared" si="233"/>
        <v>0</v>
      </c>
      <c r="AO765" s="315">
        <f t="shared" si="233"/>
        <v>0</v>
      </c>
      <c r="AP765" s="315">
        <f t="shared" si="233"/>
        <v>0</v>
      </c>
      <c r="AQ765" s="315">
        <f t="shared" si="233"/>
        <v>0</v>
      </c>
      <c r="AR765" s="315">
        <f t="shared" si="233"/>
        <v>0</v>
      </c>
      <c r="AS765" s="315">
        <f t="shared" si="233"/>
        <v>0</v>
      </c>
      <c r="AT765" s="315">
        <f t="shared" si="233"/>
        <v>0</v>
      </c>
      <c r="AU765" s="315">
        <f t="shared" si="233"/>
        <v>0</v>
      </c>
      <c r="AV765" s="315">
        <f t="shared" si="233"/>
        <v>0</v>
      </c>
      <c r="AW765" s="315">
        <f t="shared" si="232"/>
        <v>0</v>
      </c>
      <c r="AX765" s="315">
        <f t="shared" si="232"/>
        <v>0</v>
      </c>
      <c r="AY765" s="315">
        <f t="shared" si="232"/>
        <v>0</v>
      </c>
      <c r="AZ765" s="315">
        <f t="shared" si="232"/>
        <v>0</v>
      </c>
      <c r="BA765" s="315">
        <f t="shared" si="232"/>
        <v>0</v>
      </c>
      <c r="BB765" s="315">
        <f t="shared" si="232"/>
        <v>0</v>
      </c>
      <c r="BC765" s="316">
        <f t="shared" si="232"/>
        <v>0</v>
      </c>
      <c r="BE765" s="39" t="str">
        <f t="shared" si="226"/>
        <v/>
      </c>
      <c r="BF765" s="39" t="str">
        <f t="shared" si="227"/>
        <v/>
      </c>
      <c r="BG765" s="39" t="str">
        <f t="shared" si="228"/>
        <v/>
      </c>
      <c r="BH765" s="315"/>
      <c r="BI765" s="315"/>
      <c r="BJ765" s="315"/>
      <c r="BK765" s="315"/>
      <c r="BL765" s="315"/>
      <c r="BM765" s="315"/>
      <c r="BN765" s="315"/>
      <c r="BO765" s="315"/>
      <c r="BP765" s="315"/>
      <c r="BQ765" s="315"/>
      <c r="BR765" s="315"/>
      <c r="BS765" s="315"/>
      <c r="BT765" s="315"/>
      <c r="BU765" s="315"/>
      <c r="BV765" s="315"/>
      <c r="BW765" s="315"/>
      <c r="BX765" s="315"/>
      <c r="BY765" s="315"/>
      <c r="BZ765" s="315"/>
      <c r="CA765" s="315"/>
      <c r="CB765" s="315"/>
      <c r="CC765" s="315"/>
      <c r="CD765" s="7"/>
    </row>
    <row r="766" spans="1:82" x14ac:dyDescent="0.25">
      <c r="A766" s="14"/>
      <c r="B766" s="460"/>
      <c r="C766" s="461"/>
      <c r="D766" s="461"/>
      <c r="E766" s="462"/>
      <c r="F766" s="463"/>
      <c r="G766" s="14"/>
      <c r="H766" s="106" t="str">
        <f t="shared" si="219"/>
        <v/>
      </c>
      <c r="I766" s="14"/>
      <c r="J766" s="39" t="str">
        <f t="shared" si="220"/>
        <v/>
      </c>
      <c r="K766" s="14"/>
      <c r="M766" s="106" t="str">
        <f t="shared" si="221"/>
        <v/>
      </c>
      <c r="O766" s="127" t="str">
        <f t="shared" si="222"/>
        <v/>
      </c>
      <c r="AC766" s="305" t="str">
        <f t="shared" si="223"/>
        <v/>
      </c>
      <c r="AD766" s="307" t="str">
        <f t="shared" si="224"/>
        <v/>
      </c>
      <c r="AF766" s="314">
        <f t="shared" si="225"/>
        <v>0</v>
      </c>
      <c r="AG766" s="315">
        <f t="shared" si="233"/>
        <v>0</v>
      </c>
      <c r="AH766" s="315">
        <f t="shared" si="233"/>
        <v>0</v>
      </c>
      <c r="AI766" s="315">
        <f t="shared" si="233"/>
        <v>0</v>
      </c>
      <c r="AJ766" s="315">
        <f t="shared" si="233"/>
        <v>0</v>
      </c>
      <c r="AK766" s="315">
        <f t="shared" si="233"/>
        <v>0</v>
      </c>
      <c r="AL766" s="315">
        <f t="shared" si="233"/>
        <v>0</v>
      </c>
      <c r="AM766" s="315">
        <f t="shared" si="233"/>
        <v>0</v>
      </c>
      <c r="AN766" s="315">
        <f t="shared" si="233"/>
        <v>0</v>
      </c>
      <c r="AO766" s="315">
        <f t="shared" si="233"/>
        <v>0</v>
      </c>
      <c r="AP766" s="315">
        <f t="shared" si="233"/>
        <v>0</v>
      </c>
      <c r="AQ766" s="315">
        <f t="shared" si="233"/>
        <v>0</v>
      </c>
      <c r="AR766" s="315">
        <f t="shared" si="233"/>
        <v>0</v>
      </c>
      <c r="AS766" s="315">
        <f t="shared" si="233"/>
        <v>0</v>
      </c>
      <c r="AT766" s="315">
        <f t="shared" si="233"/>
        <v>0</v>
      </c>
      <c r="AU766" s="315">
        <f t="shared" si="233"/>
        <v>0</v>
      </c>
      <c r="AV766" s="315">
        <f t="shared" si="233"/>
        <v>0</v>
      </c>
      <c r="AW766" s="315">
        <f t="shared" si="232"/>
        <v>0</v>
      </c>
      <c r="AX766" s="315">
        <f t="shared" si="232"/>
        <v>0</v>
      </c>
      <c r="AY766" s="315">
        <f t="shared" si="232"/>
        <v>0</v>
      </c>
      <c r="AZ766" s="315">
        <f t="shared" si="232"/>
        <v>0</v>
      </c>
      <c r="BA766" s="315">
        <f t="shared" si="232"/>
        <v>0</v>
      </c>
      <c r="BB766" s="315">
        <f t="shared" si="232"/>
        <v>0</v>
      </c>
      <c r="BC766" s="316">
        <f t="shared" si="232"/>
        <v>0</v>
      </c>
      <c r="BE766" s="39" t="str">
        <f t="shared" si="226"/>
        <v/>
      </c>
      <c r="BF766" s="39" t="str">
        <f t="shared" si="227"/>
        <v/>
      </c>
      <c r="BG766" s="39" t="str">
        <f t="shared" si="228"/>
        <v/>
      </c>
      <c r="BH766" s="315"/>
      <c r="BI766" s="315"/>
      <c r="BJ766" s="315"/>
      <c r="BK766" s="315"/>
      <c r="BL766" s="315"/>
      <c r="BM766" s="315"/>
      <c r="BN766" s="315"/>
      <c r="BO766" s="315"/>
      <c r="BP766" s="315"/>
      <c r="BQ766" s="315"/>
      <c r="BR766" s="315"/>
      <c r="BS766" s="315"/>
      <c r="BT766" s="315"/>
      <c r="BU766" s="315"/>
      <c r="BV766" s="315"/>
      <c r="BW766" s="315"/>
      <c r="BX766" s="315"/>
      <c r="BY766" s="315"/>
      <c r="BZ766" s="315"/>
      <c r="CA766" s="315"/>
      <c r="CB766" s="315"/>
      <c r="CC766" s="315"/>
      <c r="CD766" s="7"/>
    </row>
    <row r="767" spans="1:82" x14ac:dyDescent="0.25">
      <c r="A767" s="14"/>
      <c r="B767" s="460"/>
      <c r="C767" s="461"/>
      <c r="D767" s="461"/>
      <c r="E767" s="462"/>
      <c r="F767" s="463"/>
      <c r="G767" s="14"/>
      <c r="H767" s="106" t="str">
        <f t="shared" si="219"/>
        <v/>
      </c>
      <c r="I767" s="14"/>
      <c r="J767" s="39" t="str">
        <f t="shared" si="220"/>
        <v/>
      </c>
      <c r="K767" s="14"/>
      <c r="M767" s="106" t="str">
        <f t="shared" si="221"/>
        <v/>
      </c>
      <c r="O767" s="127" t="str">
        <f t="shared" si="222"/>
        <v/>
      </c>
      <c r="AC767" s="305" t="str">
        <f t="shared" si="223"/>
        <v/>
      </c>
      <c r="AD767" s="307" t="str">
        <f t="shared" si="224"/>
        <v/>
      </c>
      <c r="AF767" s="314">
        <f t="shared" si="225"/>
        <v>0</v>
      </c>
      <c r="AG767" s="315">
        <f t="shared" si="233"/>
        <v>0</v>
      </c>
      <c r="AH767" s="315">
        <f t="shared" si="233"/>
        <v>0</v>
      </c>
      <c r="AI767" s="315">
        <f t="shared" si="233"/>
        <v>0</v>
      </c>
      <c r="AJ767" s="315">
        <f t="shared" si="233"/>
        <v>0</v>
      </c>
      <c r="AK767" s="315">
        <f t="shared" si="233"/>
        <v>0</v>
      </c>
      <c r="AL767" s="315">
        <f t="shared" si="233"/>
        <v>0</v>
      </c>
      <c r="AM767" s="315">
        <f t="shared" si="233"/>
        <v>0</v>
      </c>
      <c r="AN767" s="315">
        <f t="shared" si="233"/>
        <v>0</v>
      </c>
      <c r="AO767" s="315">
        <f t="shared" si="233"/>
        <v>0</v>
      </c>
      <c r="AP767" s="315">
        <f t="shared" si="233"/>
        <v>0</v>
      </c>
      <c r="AQ767" s="315">
        <f t="shared" si="233"/>
        <v>0</v>
      </c>
      <c r="AR767" s="315">
        <f t="shared" si="233"/>
        <v>0</v>
      </c>
      <c r="AS767" s="315">
        <f t="shared" si="233"/>
        <v>0</v>
      </c>
      <c r="AT767" s="315">
        <f t="shared" si="233"/>
        <v>0</v>
      </c>
      <c r="AU767" s="315">
        <f t="shared" si="233"/>
        <v>0</v>
      </c>
      <c r="AV767" s="315">
        <f t="shared" si="233"/>
        <v>0</v>
      </c>
      <c r="AW767" s="315">
        <f t="shared" si="232"/>
        <v>0</v>
      </c>
      <c r="AX767" s="315">
        <f t="shared" si="232"/>
        <v>0</v>
      </c>
      <c r="AY767" s="315">
        <f t="shared" si="232"/>
        <v>0</v>
      </c>
      <c r="AZ767" s="315">
        <f t="shared" si="232"/>
        <v>0</v>
      </c>
      <c r="BA767" s="315">
        <f t="shared" si="232"/>
        <v>0</v>
      </c>
      <c r="BB767" s="315">
        <f t="shared" si="232"/>
        <v>0</v>
      </c>
      <c r="BC767" s="316">
        <f t="shared" si="232"/>
        <v>0</v>
      </c>
      <c r="BE767" s="39" t="str">
        <f t="shared" si="226"/>
        <v/>
      </c>
      <c r="BF767" s="39" t="str">
        <f t="shared" si="227"/>
        <v/>
      </c>
      <c r="BG767" s="39" t="str">
        <f t="shared" si="228"/>
        <v/>
      </c>
      <c r="BH767" s="315"/>
      <c r="BI767" s="315"/>
      <c r="BJ767" s="315"/>
      <c r="BK767" s="315"/>
      <c r="BL767" s="315"/>
      <c r="BM767" s="315"/>
      <c r="BN767" s="315"/>
      <c r="BO767" s="315"/>
      <c r="BP767" s="315"/>
      <c r="BQ767" s="315"/>
      <c r="BR767" s="315"/>
      <c r="BS767" s="315"/>
      <c r="BT767" s="315"/>
      <c r="BU767" s="315"/>
      <c r="BV767" s="315"/>
      <c r="BW767" s="315"/>
      <c r="BX767" s="315"/>
      <c r="BY767" s="315"/>
      <c r="BZ767" s="315"/>
      <c r="CA767" s="315"/>
      <c r="CB767" s="315"/>
      <c r="CC767" s="315"/>
      <c r="CD767" s="7"/>
    </row>
    <row r="768" spans="1:82" x14ac:dyDescent="0.25">
      <c r="A768" s="14"/>
      <c r="B768" s="460"/>
      <c r="C768" s="461"/>
      <c r="D768" s="461"/>
      <c r="E768" s="462"/>
      <c r="F768" s="463"/>
      <c r="G768" s="14"/>
      <c r="H768" s="106" t="str">
        <f t="shared" si="219"/>
        <v/>
      </c>
      <c r="I768" s="14"/>
      <c r="J768" s="39" t="str">
        <f t="shared" si="220"/>
        <v/>
      </c>
      <c r="K768" s="14"/>
      <c r="M768" s="106" t="str">
        <f t="shared" si="221"/>
        <v/>
      </c>
      <c r="O768" s="127" t="str">
        <f t="shared" si="222"/>
        <v/>
      </c>
      <c r="AC768" s="305" t="str">
        <f t="shared" si="223"/>
        <v/>
      </c>
      <c r="AD768" s="307" t="str">
        <f t="shared" si="224"/>
        <v/>
      </c>
      <c r="AF768" s="314">
        <f t="shared" si="225"/>
        <v>0</v>
      </c>
      <c r="AG768" s="315">
        <f t="shared" si="233"/>
        <v>0</v>
      </c>
      <c r="AH768" s="315">
        <f t="shared" si="233"/>
        <v>0</v>
      </c>
      <c r="AI768" s="315">
        <f t="shared" si="233"/>
        <v>0</v>
      </c>
      <c r="AJ768" s="315">
        <f t="shared" si="233"/>
        <v>0</v>
      </c>
      <c r="AK768" s="315">
        <f t="shared" si="233"/>
        <v>0</v>
      </c>
      <c r="AL768" s="315">
        <f t="shared" si="233"/>
        <v>0</v>
      </c>
      <c r="AM768" s="315">
        <f t="shared" si="233"/>
        <v>0</v>
      </c>
      <c r="AN768" s="315">
        <f t="shared" si="233"/>
        <v>0</v>
      </c>
      <c r="AO768" s="315">
        <f t="shared" si="233"/>
        <v>0</v>
      </c>
      <c r="AP768" s="315">
        <f t="shared" si="233"/>
        <v>0</v>
      </c>
      <c r="AQ768" s="315">
        <f t="shared" si="233"/>
        <v>0</v>
      </c>
      <c r="AR768" s="315">
        <f t="shared" si="233"/>
        <v>0</v>
      </c>
      <c r="AS768" s="315">
        <f t="shared" si="233"/>
        <v>0</v>
      </c>
      <c r="AT768" s="315">
        <f t="shared" si="233"/>
        <v>0</v>
      </c>
      <c r="AU768" s="315">
        <f t="shared" si="233"/>
        <v>0</v>
      </c>
      <c r="AV768" s="315">
        <f t="shared" si="233"/>
        <v>0</v>
      </c>
      <c r="AW768" s="315">
        <f t="shared" si="232"/>
        <v>0</v>
      </c>
      <c r="AX768" s="315">
        <f t="shared" si="232"/>
        <v>0</v>
      </c>
      <c r="AY768" s="315">
        <f t="shared" si="232"/>
        <v>0</v>
      </c>
      <c r="AZ768" s="315">
        <f t="shared" si="232"/>
        <v>0</v>
      </c>
      <c r="BA768" s="315">
        <f t="shared" si="232"/>
        <v>0</v>
      </c>
      <c r="BB768" s="315">
        <f t="shared" si="232"/>
        <v>0</v>
      </c>
      <c r="BC768" s="316">
        <f t="shared" si="232"/>
        <v>0</v>
      </c>
      <c r="BE768" s="39" t="str">
        <f t="shared" si="226"/>
        <v/>
      </c>
      <c r="BF768" s="39" t="str">
        <f t="shared" si="227"/>
        <v/>
      </c>
      <c r="BG768" s="39" t="str">
        <f t="shared" si="228"/>
        <v/>
      </c>
      <c r="BH768" s="315"/>
      <c r="BI768" s="315"/>
      <c r="BJ768" s="315"/>
      <c r="BK768" s="315"/>
      <c r="BL768" s="315"/>
      <c r="BM768" s="315"/>
      <c r="BN768" s="315"/>
      <c r="BO768" s="315"/>
      <c r="BP768" s="315"/>
      <c r="BQ768" s="315"/>
      <c r="BR768" s="315"/>
      <c r="BS768" s="315"/>
      <c r="BT768" s="315"/>
      <c r="BU768" s="315"/>
      <c r="BV768" s="315"/>
      <c r="BW768" s="315"/>
      <c r="BX768" s="315"/>
      <c r="BY768" s="315"/>
      <c r="BZ768" s="315"/>
      <c r="CA768" s="315"/>
      <c r="CB768" s="315"/>
      <c r="CC768" s="315"/>
      <c r="CD768" s="7"/>
    </row>
    <row r="769" spans="1:82" x14ac:dyDescent="0.25">
      <c r="A769" s="14"/>
      <c r="B769" s="460"/>
      <c r="C769" s="461"/>
      <c r="D769" s="461"/>
      <c r="E769" s="462"/>
      <c r="F769" s="463"/>
      <c r="G769" s="14"/>
      <c r="H769" s="106" t="str">
        <f t="shared" si="219"/>
        <v/>
      </c>
      <c r="I769" s="14"/>
      <c r="J769" s="39" t="str">
        <f t="shared" si="220"/>
        <v/>
      </c>
      <c r="K769" s="14"/>
      <c r="M769" s="106" t="str">
        <f t="shared" si="221"/>
        <v/>
      </c>
      <c r="O769" s="127" t="str">
        <f t="shared" si="222"/>
        <v/>
      </c>
      <c r="AC769" s="305" t="str">
        <f t="shared" si="223"/>
        <v/>
      </c>
      <c r="AD769" s="307" t="str">
        <f t="shared" si="224"/>
        <v/>
      </c>
      <c r="AF769" s="314">
        <f t="shared" si="225"/>
        <v>0</v>
      </c>
      <c r="AG769" s="315">
        <f t="shared" si="233"/>
        <v>0</v>
      </c>
      <c r="AH769" s="315">
        <f t="shared" si="233"/>
        <v>0</v>
      </c>
      <c r="AI769" s="315">
        <f t="shared" si="233"/>
        <v>0</v>
      </c>
      <c r="AJ769" s="315">
        <f t="shared" si="233"/>
        <v>0</v>
      </c>
      <c r="AK769" s="315">
        <f t="shared" si="233"/>
        <v>0</v>
      </c>
      <c r="AL769" s="315">
        <f t="shared" si="233"/>
        <v>0</v>
      </c>
      <c r="AM769" s="315">
        <f t="shared" si="233"/>
        <v>0</v>
      </c>
      <c r="AN769" s="315">
        <f t="shared" si="233"/>
        <v>0</v>
      </c>
      <c r="AO769" s="315">
        <f t="shared" si="233"/>
        <v>0</v>
      </c>
      <c r="AP769" s="315">
        <f t="shared" si="233"/>
        <v>0</v>
      </c>
      <c r="AQ769" s="315">
        <f t="shared" si="233"/>
        <v>0</v>
      </c>
      <c r="AR769" s="315">
        <f t="shared" si="233"/>
        <v>0</v>
      </c>
      <c r="AS769" s="315">
        <f t="shared" si="233"/>
        <v>0</v>
      </c>
      <c r="AT769" s="315">
        <f t="shared" si="233"/>
        <v>0</v>
      </c>
      <c r="AU769" s="315">
        <f t="shared" si="233"/>
        <v>0</v>
      </c>
      <c r="AV769" s="315">
        <f t="shared" si="233"/>
        <v>0</v>
      </c>
      <c r="AW769" s="315">
        <f t="shared" si="232"/>
        <v>0</v>
      </c>
      <c r="AX769" s="315">
        <f t="shared" si="232"/>
        <v>0</v>
      </c>
      <c r="AY769" s="315">
        <f t="shared" si="232"/>
        <v>0</v>
      </c>
      <c r="AZ769" s="315">
        <f t="shared" si="232"/>
        <v>0</v>
      </c>
      <c r="BA769" s="315">
        <f t="shared" si="232"/>
        <v>0</v>
      </c>
      <c r="BB769" s="315">
        <f t="shared" si="232"/>
        <v>0</v>
      </c>
      <c r="BC769" s="316">
        <f t="shared" si="232"/>
        <v>0</v>
      </c>
      <c r="BE769" s="39" t="str">
        <f t="shared" si="226"/>
        <v/>
      </c>
      <c r="BF769" s="39" t="str">
        <f t="shared" si="227"/>
        <v/>
      </c>
      <c r="BG769" s="39" t="str">
        <f t="shared" si="228"/>
        <v/>
      </c>
      <c r="BH769" s="315"/>
      <c r="BI769" s="315"/>
      <c r="BJ769" s="315"/>
      <c r="BK769" s="315"/>
      <c r="BL769" s="315"/>
      <c r="BM769" s="315"/>
      <c r="BN769" s="315"/>
      <c r="BO769" s="315"/>
      <c r="BP769" s="315"/>
      <c r="BQ769" s="315"/>
      <c r="BR769" s="315"/>
      <c r="BS769" s="315"/>
      <c r="BT769" s="315"/>
      <c r="BU769" s="315"/>
      <c r="BV769" s="315"/>
      <c r="BW769" s="315"/>
      <c r="BX769" s="315"/>
      <c r="BY769" s="315"/>
      <c r="BZ769" s="315"/>
      <c r="CA769" s="315"/>
      <c r="CB769" s="315"/>
      <c r="CC769" s="315"/>
      <c r="CD769" s="7"/>
    </row>
    <row r="770" spans="1:82" x14ac:dyDescent="0.25">
      <c r="A770" s="14"/>
      <c r="B770" s="460"/>
      <c r="C770" s="461"/>
      <c r="D770" s="461"/>
      <c r="E770" s="462"/>
      <c r="F770" s="463"/>
      <c r="G770" s="14"/>
      <c r="H770" s="106" t="str">
        <f t="shared" si="219"/>
        <v/>
      </c>
      <c r="I770" s="14"/>
      <c r="J770" s="39" t="str">
        <f t="shared" si="220"/>
        <v/>
      </c>
      <c r="K770" s="14"/>
      <c r="M770" s="106" t="str">
        <f t="shared" si="221"/>
        <v/>
      </c>
      <c r="O770" s="127" t="str">
        <f t="shared" si="222"/>
        <v/>
      </c>
      <c r="AC770" s="305" t="str">
        <f t="shared" si="223"/>
        <v/>
      </c>
      <c r="AD770" s="307" t="str">
        <f t="shared" si="224"/>
        <v/>
      </c>
      <c r="AF770" s="314">
        <f t="shared" si="225"/>
        <v>0</v>
      </c>
      <c r="AG770" s="315">
        <f t="shared" si="233"/>
        <v>0</v>
      </c>
      <c r="AH770" s="315">
        <f t="shared" si="233"/>
        <v>0</v>
      </c>
      <c r="AI770" s="315">
        <f t="shared" si="233"/>
        <v>0</v>
      </c>
      <c r="AJ770" s="315">
        <f t="shared" si="233"/>
        <v>0</v>
      </c>
      <c r="AK770" s="315">
        <f t="shared" si="233"/>
        <v>0</v>
      </c>
      <c r="AL770" s="315">
        <f t="shared" si="233"/>
        <v>0</v>
      </c>
      <c r="AM770" s="315">
        <f t="shared" si="233"/>
        <v>0</v>
      </c>
      <c r="AN770" s="315">
        <f t="shared" si="233"/>
        <v>0</v>
      </c>
      <c r="AO770" s="315">
        <f t="shared" si="233"/>
        <v>0</v>
      </c>
      <c r="AP770" s="315">
        <f t="shared" si="233"/>
        <v>0</v>
      </c>
      <c r="AQ770" s="315">
        <f t="shared" si="233"/>
        <v>0</v>
      </c>
      <c r="AR770" s="315">
        <f t="shared" si="233"/>
        <v>0</v>
      </c>
      <c r="AS770" s="315">
        <f t="shared" si="233"/>
        <v>0</v>
      </c>
      <c r="AT770" s="315">
        <f t="shared" si="233"/>
        <v>0</v>
      </c>
      <c r="AU770" s="315">
        <f t="shared" si="233"/>
        <v>0</v>
      </c>
      <c r="AV770" s="315">
        <f t="shared" si="233"/>
        <v>0</v>
      </c>
      <c r="AW770" s="315">
        <f t="shared" si="232"/>
        <v>0</v>
      </c>
      <c r="AX770" s="315">
        <f t="shared" si="232"/>
        <v>0</v>
      </c>
      <c r="AY770" s="315">
        <f t="shared" si="232"/>
        <v>0</v>
      </c>
      <c r="AZ770" s="315">
        <f t="shared" si="232"/>
        <v>0</v>
      </c>
      <c r="BA770" s="315">
        <f t="shared" si="232"/>
        <v>0</v>
      </c>
      <c r="BB770" s="315">
        <f t="shared" si="232"/>
        <v>0</v>
      </c>
      <c r="BC770" s="316">
        <f t="shared" si="232"/>
        <v>0</v>
      </c>
      <c r="BE770" s="39" t="str">
        <f t="shared" si="226"/>
        <v/>
      </c>
      <c r="BF770" s="39" t="str">
        <f t="shared" si="227"/>
        <v/>
      </c>
      <c r="BG770" s="39" t="str">
        <f t="shared" si="228"/>
        <v/>
      </c>
      <c r="BH770" s="315"/>
      <c r="BI770" s="315"/>
      <c r="BJ770" s="315"/>
      <c r="BK770" s="315"/>
      <c r="BL770" s="315"/>
      <c r="BM770" s="315"/>
      <c r="BN770" s="315"/>
      <c r="BO770" s="315"/>
      <c r="BP770" s="315"/>
      <c r="BQ770" s="315"/>
      <c r="BR770" s="315"/>
      <c r="BS770" s="315"/>
      <c r="BT770" s="315"/>
      <c r="BU770" s="315"/>
      <c r="BV770" s="315"/>
      <c r="BW770" s="315"/>
      <c r="BX770" s="315"/>
      <c r="BY770" s="315"/>
      <c r="BZ770" s="315"/>
      <c r="CA770" s="315"/>
      <c r="CB770" s="315"/>
      <c r="CC770" s="315"/>
      <c r="CD770" s="7"/>
    </row>
    <row r="771" spans="1:82" x14ac:dyDescent="0.25">
      <c r="A771" s="14"/>
      <c r="B771" s="460"/>
      <c r="C771" s="461"/>
      <c r="D771" s="461"/>
      <c r="E771" s="462"/>
      <c r="F771" s="463"/>
      <c r="G771" s="14"/>
      <c r="H771" s="106" t="str">
        <f t="shared" si="219"/>
        <v/>
      </c>
      <c r="I771" s="14"/>
      <c r="J771" s="39" t="str">
        <f t="shared" si="220"/>
        <v/>
      </c>
      <c r="K771" s="14"/>
      <c r="M771" s="106" t="str">
        <f t="shared" si="221"/>
        <v/>
      </c>
      <c r="O771" s="127" t="str">
        <f t="shared" si="222"/>
        <v/>
      </c>
      <c r="AC771" s="305" t="str">
        <f t="shared" si="223"/>
        <v/>
      </c>
      <c r="AD771" s="307" t="str">
        <f t="shared" si="224"/>
        <v/>
      </c>
      <c r="AF771" s="314">
        <f t="shared" si="225"/>
        <v>0</v>
      </c>
      <c r="AG771" s="315">
        <f t="shared" si="233"/>
        <v>0</v>
      </c>
      <c r="AH771" s="315">
        <f t="shared" si="233"/>
        <v>0</v>
      </c>
      <c r="AI771" s="315">
        <f t="shared" si="233"/>
        <v>0</v>
      </c>
      <c r="AJ771" s="315">
        <f t="shared" si="233"/>
        <v>0</v>
      </c>
      <c r="AK771" s="315">
        <f t="shared" si="233"/>
        <v>0</v>
      </c>
      <c r="AL771" s="315">
        <f t="shared" si="233"/>
        <v>0</v>
      </c>
      <c r="AM771" s="315">
        <f t="shared" si="233"/>
        <v>0</v>
      </c>
      <c r="AN771" s="315">
        <f t="shared" si="233"/>
        <v>0</v>
      </c>
      <c r="AO771" s="315">
        <f t="shared" si="233"/>
        <v>0</v>
      </c>
      <c r="AP771" s="315">
        <f t="shared" si="233"/>
        <v>0</v>
      </c>
      <c r="AQ771" s="315">
        <f t="shared" si="233"/>
        <v>0</v>
      </c>
      <c r="AR771" s="315">
        <f t="shared" si="233"/>
        <v>0</v>
      </c>
      <c r="AS771" s="315">
        <f t="shared" si="233"/>
        <v>0</v>
      </c>
      <c r="AT771" s="315">
        <f t="shared" si="233"/>
        <v>0</v>
      </c>
      <c r="AU771" s="315">
        <f t="shared" si="233"/>
        <v>0</v>
      </c>
      <c r="AV771" s="315">
        <f t="shared" si="233"/>
        <v>0</v>
      </c>
      <c r="AW771" s="315">
        <f t="shared" si="232"/>
        <v>0</v>
      </c>
      <c r="AX771" s="315">
        <f t="shared" si="232"/>
        <v>0</v>
      </c>
      <c r="AY771" s="315">
        <f t="shared" si="232"/>
        <v>0</v>
      </c>
      <c r="AZ771" s="315">
        <f t="shared" si="232"/>
        <v>0</v>
      </c>
      <c r="BA771" s="315">
        <f t="shared" si="232"/>
        <v>0</v>
      </c>
      <c r="BB771" s="315">
        <f t="shared" si="232"/>
        <v>0</v>
      </c>
      <c r="BC771" s="316">
        <f t="shared" si="232"/>
        <v>0</v>
      </c>
      <c r="BE771" s="39" t="str">
        <f t="shared" si="226"/>
        <v/>
      </c>
      <c r="BF771" s="39" t="str">
        <f t="shared" si="227"/>
        <v/>
      </c>
      <c r="BG771" s="39" t="str">
        <f t="shared" si="228"/>
        <v/>
      </c>
      <c r="BH771" s="315"/>
      <c r="BI771" s="315"/>
      <c r="BJ771" s="315"/>
      <c r="BK771" s="315"/>
      <c r="BL771" s="315"/>
      <c r="BM771" s="315"/>
      <c r="BN771" s="315"/>
      <c r="BO771" s="315"/>
      <c r="BP771" s="315"/>
      <c r="BQ771" s="315"/>
      <c r="BR771" s="315"/>
      <c r="BS771" s="315"/>
      <c r="BT771" s="315"/>
      <c r="BU771" s="315"/>
      <c r="BV771" s="315"/>
      <c r="BW771" s="315"/>
      <c r="BX771" s="315"/>
      <c r="BY771" s="315"/>
      <c r="BZ771" s="315"/>
      <c r="CA771" s="315"/>
      <c r="CB771" s="315"/>
      <c r="CC771" s="315"/>
      <c r="CD771" s="7"/>
    </row>
    <row r="772" spans="1:82" x14ac:dyDescent="0.25">
      <c r="A772" s="14"/>
      <c r="B772" s="460"/>
      <c r="C772" s="461"/>
      <c r="D772" s="461"/>
      <c r="E772" s="462"/>
      <c r="F772" s="463"/>
      <c r="G772" s="14"/>
      <c r="H772" s="106" t="str">
        <f t="shared" si="219"/>
        <v/>
      </c>
      <c r="I772" s="14"/>
      <c r="J772" s="39" t="str">
        <f t="shared" si="220"/>
        <v/>
      </c>
      <c r="K772" s="14"/>
      <c r="M772" s="106" t="str">
        <f t="shared" si="221"/>
        <v/>
      </c>
      <c r="O772" s="127" t="str">
        <f t="shared" si="222"/>
        <v/>
      </c>
      <c r="AC772" s="305" t="str">
        <f t="shared" si="223"/>
        <v/>
      </c>
      <c r="AD772" s="307" t="str">
        <f t="shared" si="224"/>
        <v/>
      </c>
      <c r="AF772" s="314">
        <f t="shared" si="225"/>
        <v>0</v>
      </c>
      <c r="AG772" s="315">
        <f t="shared" si="233"/>
        <v>0</v>
      </c>
      <c r="AH772" s="315">
        <f t="shared" si="233"/>
        <v>0</v>
      </c>
      <c r="AI772" s="315">
        <f t="shared" si="233"/>
        <v>0</v>
      </c>
      <c r="AJ772" s="315">
        <f t="shared" si="233"/>
        <v>0</v>
      </c>
      <c r="AK772" s="315">
        <f t="shared" si="233"/>
        <v>0</v>
      </c>
      <c r="AL772" s="315">
        <f t="shared" si="233"/>
        <v>0</v>
      </c>
      <c r="AM772" s="315">
        <f t="shared" si="233"/>
        <v>0</v>
      </c>
      <c r="AN772" s="315">
        <f t="shared" si="233"/>
        <v>0</v>
      </c>
      <c r="AO772" s="315">
        <f t="shared" si="233"/>
        <v>0</v>
      </c>
      <c r="AP772" s="315">
        <f t="shared" si="233"/>
        <v>0</v>
      </c>
      <c r="AQ772" s="315">
        <f t="shared" si="233"/>
        <v>0</v>
      </c>
      <c r="AR772" s="315">
        <f t="shared" si="233"/>
        <v>0</v>
      </c>
      <c r="AS772" s="315">
        <f t="shared" si="233"/>
        <v>0</v>
      </c>
      <c r="AT772" s="315">
        <f t="shared" si="233"/>
        <v>0</v>
      </c>
      <c r="AU772" s="315">
        <f t="shared" si="233"/>
        <v>0</v>
      </c>
      <c r="AV772" s="315">
        <f t="shared" si="233"/>
        <v>0</v>
      </c>
      <c r="AW772" s="315">
        <f t="shared" si="232"/>
        <v>0</v>
      </c>
      <c r="AX772" s="315">
        <f t="shared" si="232"/>
        <v>0</v>
      </c>
      <c r="AY772" s="315">
        <f t="shared" si="232"/>
        <v>0</v>
      </c>
      <c r="AZ772" s="315">
        <f t="shared" si="232"/>
        <v>0</v>
      </c>
      <c r="BA772" s="315">
        <f t="shared" si="232"/>
        <v>0</v>
      </c>
      <c r="BB772" s="315">
        <f t="shared" si="232"/>
        <v>0</v>
      </c>
      <c r="BC772" s="316">
        <f t="shared" si="232"/>
        <v>0</v>
      </c>
      <c r="BE772" s="39" t="str">
        <f t="shared" si="226"/>
        <v/>
      </c>
      <c r="BF772" s="39" t="str">
        <f t="shared" si="227"/>
        <v/>
      </c>
      <c r="BG772" s="39" t="str">
        <f t="shared" si="228"/>
        <v/>
      </c>
      <c r="BH772" s="315"/>
      <c r="BI772" s="315"/>
      <c r="BJ772" s="315"/>
      <c r="BK772" s="315"/>
      <c r="BL772" s="315"/>
      <c r="BM772" s="315"/>
      <c r="BN772" s="315"/>
      <c r="BO772" s="315"/>
      <c r="BP772" s="315"/>
      <c r="BQ772" s="315"/>
      <c r="BR772" s="315"/>
      <c r="BS772" s="315"/>
      <c r="BT772" s="315"/>
      <c r="BU772" s="315"/>
      <c r="BV772" s="315"/>
      <c r="BW772" s="315"/>
      <c r="BX772" s="315"/>
      <c r="BY772" s="315"/>
      <c r="BZ772" s="315"/>
      <c r="CA772" s="315"/>
      <c r="CB772" s="315"/>
      <c r="CC772" s="315"/>
      <c r="CD772" s="7"/>
    </row>
    <row r="773" spans="1:82" x14ac:dyDescent="0.25">
      <c r="A773" s="14"/>
      <c r="B773" s="460"/>
      <c r="C773" s="461"/>
      <c r="D773" s="461"/>
      <c r="E773" s="462"/>
      <c r="F773" s="463"/>
      <c r="G773" s="14"/>
      <c r="H773" s="106" t="str">
        <f t="shared" si="219"/>
        <v/>
      </c>
      <c r="I773" s="14"/>
      <c r="J773" s="39" t="str">
        <f t="shared" si="220"/>
        <v/>
      </c>
      <c r="K773" s="14"/>
      <c r="M773" s="106" t="str">
        <f t="shared" si="221"/>
        <v/>
      </c>
      <c r="O773" s="127" t="str">
        <f t="shared" si="222"/>
        <v/>
      </c>
      <c r="AC773" s="305" t="str">
        <f t="shared" si="223"/>
        <v/>
      </c>
      <c r="AD773" s="307" t="str">
        <f t="shared" si="224"/>
        <v/>
      </c>
      <c r="AF773" s="314">
        <f t="shared" si="225"/>
        <v>0</v>
      </c>
      <c r="AG773" s="315">
        <f t="shared" si="233"/>
        <v>0</v>
      </c>
      <c r="AH773" s="315">
        <f t="shared" si="233"/>
        <v>0</v>
      </c>
      <c r="AI773" s="315">
        <f t="shared" si="233"/>
        <v>0</v>
      </c>
      <c r="AJ773" s="315">
        <f t="shared" si="233"/>
        <v>0</v>
      </c>
      <c r="AK773" s="315">
        <f t="shared" si="233"/>
        <v>0</v>
      </c>
      <c r="AL773" s="315">
        <f t="shared" si="233"/>
        <v>0</v>
      </c>
      <c r="AM773" s="315">
        <f t="shared" si="233"/>
        <v>0</v>
      </c>
      <c r="AN773" s="315">
        <f t="shared" si="233"/>
        <v>0</v>
      </c>
      <c r="AO773" s="315">
        <f t="shared" si="233"/>
        <v>0</v>
      </c>
      <c r="AP773" s="315">
        <f t="shared" si="233"/>
        <v>0</v>
      </c>
      <c r="AQ773" s="315">
        <f t="shared" si="233"/>
        <v>0</v>
      </c>
      <c r="AR773" s="315">
        <f t="shared" si="233"/>
        <v>0</v>
      </c>
      <c r="AS773" s="315">
        <f t="shared" si="233"/>
        <v>0</v>
      </c>
      <c r="AT773" s="315">
        <f t="shared" si="233"/>
        <v>0</v>
      </c>
      <c r="AU773" s="315">
        <f t="shared" si="233"/>
        <v>0</v>
      </c>
      <c r="AV773" s="315">
        <f t="shared" si="233"/>
        <v>0</v>
      </c>
      <c r="AW773" s="315">
        <f t="shared" si="232"/>
        <v>0</v>
      </c>
      <c r="AX773" s="315">
        <f t="shared" si="232"/>
        <v>0</v>
      </c>
      <c r="AY773" s="315">
        <f t="shared" si="232"/>
        <v>0</v>
      </c>
      <c r="AZ773" s="315">
        <f t="shared" si="232"/>
        <v>0</v>
      </c>
      <c r="BA773" s="315">
        <f t="shared" si="232"/>
        <v>0</v>
      </c>
      <c r="BB773" s="315">
        <f t="shared" si="232"/>
        <v>0</v>
      </c>
      <c r="BC773" s="316">
        <f t="shared" si="232"/>
        <v>0</v>
      </c>
      <c r="BE773" s="39" t="str">
        <f t="shared" si="226"/>
        <v/>
      </c>
      <c r="BF773" s="39" t="str">
        <f t="shared" si="227"/>
        <v/>
      </c>
      <c r="BG773" s="39" t="str">
        <f t="shared" si="228"/>
        <v/>
      </c>
      <c r="BH773" s="315"/>
      <c r="BI773" s="315"/>
      <c r="BJ773" s="315"/>
      <c r="BK773" s="315"/>
      <c r="BL773" s="315"/>
      <c r="BM773" s="315"/>
      <c r="BN773" s="315"/>
      <c r="BO773" s="315"/>
      <c r="BP773" s="315"/>
      <c r="BQ773" s="315"/>
      <c r="BR773" s="315"/>
      <c r="BS773" s="315"/>
      <c r="BT773" s="315"/>
      <c r="BU773" s="315"/>
      <c r="BV773" s="315"/>
      <c r="BW773" s="315"/>
      <c r="BX773" s="315"/>
      <c r="BY773" s="315"/>
      <c r="BZ773" s="315"/>
      <c r="CA773" s="315"/>
      <c r="CB773" s="315"/>
      <c r="CC773" s="315"/>
      <c r="CD773" s="7"/>
    </row>
    <row r="774" spans="1:82" x14ac:dyDescent="0.25">
      <c r="A774" s="14"/>
      <c r="B774" s="460"/>
      <c r="C774" s="461"/>
      <c r="D774" s="461"/>
      <c r="E774" s="462"/>
      <c r="F774" s="463"/>
      <c r="G774" s="14"/>
      <c r="H774" s="106" t="str">
        <f t="shared" si="219"/>
        <v/>
      </c>
      <c r="I774" s="14"/>
      <c r="J774" s="39" t="str">
        <f t="shared" si="220"/>
        <v/>
      </c>
      <c r="K774" s="14"/>
      <c r="M774" s="106" t="str">
        <f t="shared" si="221"/>
        <v/>
      </c>
      <c r="O774" s="127" t="str">
        <f t="shared" si="222"/>
        <v/>
      </c>
      <c r="AC774" s="305" t="str">
        <f t="shared" si="223"/>
        <v/>
      </c>
      <c r="AD774" s="307" t="str">
        <f t="shared" si="224"/>
        <v/>
      </c>
      <c r="AF774" s="314">
        <f t="shared" si="225"/>
        <v>0</v>
      </c>
      <c r="AG774" s="315">
        <f t="shared" si="233"/>
        <v>0</v>
      </c>
      <c r="AH774" s="315">
        <f t="shared" si="233"/>
        <v>0</v>
      </c>
      <c r="AI774" s="315">
        <f t="shared" si="233"/>
        <v>0</v>
      </c>
      <c r="AJ774" s="315">
        <f t="shared" si="233"/>
        <v>0</v>
      </c>
      <c r="AK774" s="315">
        <f t="shared" si="233"/>
        <v>0</v>
      </c>
      <c r="AL774" s="315">
        <f t="shared" si="233"/>
        <v>0</v>
      </c>
      <c r="AM774" s="315">
        <f t="shared" si="233"/>
        <v>0</v>
      </c>
      <c r="AN774" s="315">
        <f t="shared" si="233"/>
        <v>0</v>
      </c>
      <c r="AO774" s="315">
        <f t="shared" si="233"/>
        <v>0</v>
      </c>
      <c r="AP774" s="315">
        <f t="shared" si="233"/>
        <v>0</v>
      </c>
      <c r="AQ774" s="315">
        <f t="shared" si="233"/>
        <v>0</v>
      </c>
      <c r="AR774" s="315">
        <f t="shared" si="233"/>
        <v>0</v>
      </c>
      <c r="AS774" s="315">
        <f t="shared" si="233"/>
        <v>0</v>
      </c>
      <c r="AT774" s="315">
        <f t="shared" si="233"/>
        <v>0</v>
      </c>
      <c r="AU774" s="315">
        <f t="shared" si="233"/>
        <v>0</v>
      </c>
      <c r="AV774" s="315">
        <f t="shared" ref="AV774:BC789" si="234">IF(AND(AV$9&gt;=$AC774, AV$10&lt;=$AD774), IF($F774=$M$3, $AD$5, IF($J774="", $AD$4, $J774)), 0)</f>
        <v>0</v>
      </c>
      <c r="AW774" s="315">
        <f t="shared" si="234"/>
        <v>0</v>
      </c>
      <c r="AX774" s="315">
        <f t="shared" si="234"/>
        <v>0</v>
      </c>
      <c r="AY774" s="315">
        <f t="shared" si="234"/>
        <v>0</v>
      </c>
      <c r="AZ774" s="315">
        <f t="shared" si="234"/>
        <v>0</v>
      </c>
      <c r="BA774" s="315">
        <f t="shared" si="234"/>
        <v>0</v>
      </c>
      <c r="BB774" s="315">
        <f t="shared" si="234"/>
        <v>0</v>
      </c>
      <c r="BC774" s="316">
        <f t="shared" si="234"/>
        <v>0</v>
      </c>
      <c r="BE774" s="39" t="str">
        <f t="shared" si="226"/>
        <v/>
      </c>
      <c r="BF774" s="39" t="str">
        <f t="shared" si="227"/>
        <v/>
      </c>
      <c r="BG774" s="39" t="str">
        <f t="shared" si="228"/>
        <v/>
      </c>
      <c r="BH774" s="315"/>
      <c r="BI774" s="315"/>
      <c r="BJ774" s="315"/>
      <c r="BK774" s="315"/>
      <c r="BL774" s="315"/>
      <c r="BM774" s="315"/>
      <c r="BN774" s="315"/>
      <c r="BO774" s="315"/>
      <c r="BP774" s="315"/>
      <c r="BQ774" s="315"/>
      <c r="BR774" s="315"/>
      <c r="BS774" s="315"/>
      <c r="BT774" s="315"/>
      <c r="BU774" s="315"/>
      <c r="BV774" s="315"/>
      <c r="BW774" s="315"/>
      <c r="BX774" s="315"/>
      <c r="BY774" s="315"/>
      <c r="BZ774" s="315"/>
      <c r="CA774" s="315"/>
      <c r="CB774" s="315"/>
      <c r="CC774" s="315"/>
      <c r="CD774" s="7"/>
    </row>
    <row r="775" spans="1:82" x14ac:dyDescent="0.25">
      <c r="A775" s="14"/>
      <c r="B775" s="460"/>
      <c r="C775" s="461"/>
      <c r="D775" s="461"/>
      <c r="E775" s="462"/>
      <c r="F775" s="463"/>
      <c r="G775" s="14"/>
      <c r="H775" s="106" t="str">
        <f t="shared" si="219"/>
        <v/>
      </c>
      <c r="I775" s="14"/>
      <c r="J775" s="39" t="str">
        <f t="shared" si="220"/>
        <v/>
      </c>
      <c r="K775" s="14"/>
      <c r="M775" s="106" t="str">
        <f t="shared" si="221"/>
        <v/>
      </c>
      <c r="O775" s="127" t="str">
        <f t="shared" si="222"/>
        <v/>
      </c>
      <c r="AC775" s="305" t="str">
        <f t="shared" si="223"/>
        <v/>
      </c>
      <c r="AD775" s="307" t="str">
        <f t="shared" si="224"/>
        <v/>
      </c>
      <c r="AF775" s="314">
        <f t="shared" si="225"/>
        <v>0</v>
      </c>
      <c r="AG775" s="315">
        <f t="shared" ref="AG775:AV790" si="235">IF(AND(AG$9&gt;=$AC775, AG$10&lt;=$AD775), IF($F775=$M$3, $AD$5, IF($J775="", $AD$4, $J775)), 0)</f>
        <v>0</v>
      </c>
      <c r="AH775" s="315">
        <f t="shared" si="235"/>
        <v>0</v>
      </c>
      <c r="AI775" s="315">
        <f t="shared" si="235"/>
        <v>0</v>
      </c>
      <c r="AJ775" s="315">
        <f t="shared" si="235"/>
        <v>0</v>
      </c>
      <c r="AK775" s="315">
        <f t="shared" si="235"/>
        <v>0</v>
      </c>
      <c r="AL775" s="315">
        <f t="shared" si="235"/>
        <v>0</v>
      </c>
      <c r="AM775" s="315">
        <f t="shared" si="235"/>
        <v>0</v>
      </c>
      <c r="AN775" s="315">
        <f t="shared" si="235"/>
        <v>0</v>
      </c>
      <c r="AO775" s="315">
        <f t="shared" si="235"/>
        <v>0</v>
      </c>
      <c r="AP775" s="315">
        <f t="shared" si="235"/>
        <v>0</v>
      </c>
      <c r="AQ775" s="315">
        <f t="shared" si="235"/>
        <v>0</v>
      </c>
      <c r="AR775" s="315">
        <f t="shared" si="235"/>
        <v>0</v>
      </c>
      <c r="AS775" s="315">
        <f t="shared" si="235"/>
        <v>0</v>
      </c>
      <c r="AT775" s="315">
        <f t="shared" si="235"/>
        <v>0</v>
      </c>
      <c r="AU775" s="315">
        <f t="shared" si="235"/>
        <v>0</v>
      </c>
      <c r="AV775" s="315">
        <f t="shared" si="234"/>
        <v>0</v>
      </c>
      <c r="AW775" s="315">
        <f t="shared" si="234"/>
        <v>0</v>
      </c>
      <c r="AX775" s="315">
        <f t="shared" si="234"/>
        <v>0</v>
      </c>
      <c r="AY775" s="315">
        <f t="shared" si="234"/>
        <v>0</v>
      </c>
      <c r="AZ775" s="315">
        <f t="shared" si="234"/>
        <v>0</v>
      </c>
      <c r="BA775" s="315">
        <f t="shared" si="234"/>
        <v>0</v>
      </c>
      <c r="BB775" s="315">
        <f t="shared" si="234"/>
        <v>0</v>
      </c>
      <c r="BC775" s="316">
        <f t="shared" si="234"/>
        <v>0</v>
      </c>
      <c r="BE775" s="39" t="str">
        <f t="shared" si="226"/>
        <v/>
      </c>
      <c r="BF775" s="39" t="str">
        <f t="shared" si="227"/>
        <v/>
      </c>
      <c r="BG775" s="39" t="str">
        <f t="shared" si="228"/>
        <v/>
      </c>
      <c r="BH775" s="315"/>
      <c r="BI775" s="315"/>
      <c r="BJ775" s="315"/>
      <c r="BK775" s="315"/>
      <c r="BL775" s="315"/>
      <c r="BM775" s="315"/>
      <c r="BN775" s="315"/>
      <c r="BO775" s="315"/>
      <c r="BP775" s="315"/>
      <c r="BQ775" s="315"/>
      <c r="BR775" s="315"/>
      <c r="BS775" s="315"/>
      <c r="BT775" s="315"/>
      <c r="BU775" s="315"/>
      <c r="BV775" s="315"/>
      <c r="BW775" s="315"/>
      <c r="BX775" s="315"/>
      <c r="BY775" s="315"/>
      <c r="BZ775" s="315"/>
      <c r="CA775" s="315"/>
      <c r="CB775" s="315"/>
      <c r="CC775" s="315"/>
      <c r="CD775" s="7"/>
    </row>
    <row r="776" spans="1:82" x14ac:dyDescent="0.25">
      <c r="A776" s="14"/>
      <c r="B776" s="460"/>
      <c r="C776" s="461"/>
      <c r="D776" s="461"/>
      <c r="E776" s="462"/>
      <c r="F776" s="463"/>
      <c r="G776" s="14"/>
      <c r="H776" s="106" t="str">
        <f t="shared" si="219"/>
        <v/>
      </c>
      <c r="I776" s="14"/>
      <c r="J776" s="39" t="str">
        <f t="shared" si="220"/>
        <v/>
      </c>
      <c r="K776" s="14"/>
      <c r="M776" s="106" t="str">
        <f t="shared" si="221"/>
        <v/>
      </c>
      <c r="O776" s="127" t="str">
        <f t="shared" si="222"/>
        <v/>
      </c>
      <c r="AC776" s="305" t="str">
        <f t="shared" si="223"/>
        <v/>
      </c>
      <c r="AD776" s="307" t="str">
        <f t="shared" si="224"/>
        <v/>
      </c>
      <c r="AF776" s="314">
        <f t="shared" si="225"/>
        <v>0</v>
      </c>
      <c r="AG776" s="315">
        <f t="shared" si="235"/>
        <v>0</v>
      </c>
      <c r="AH776" s="315">
        <f t="shared" si="235"/>
        <v>0</v>
      </c>
      <c r="AI776" s="315">
        <f t="shared" si="235"/>
        <v>0</v>
      </c>
      <c r="AJ776" s="315">
        <f t="shared" si="235"/>
        <v>0</v>
      </c>
      <c r="AK776" s="315">
        <f t="shared" si="235"/>
        <v>0</v>
      </c>
      <c r="AL776" s="315">
        <f t="shared" si="235"/>
        <v>0</v>
      </c>
      <c r="AM776" s="315">
        <f t="shared" si="235"/>
        <v>0</v>
      </c>
      <c r="AN776" s="315">
        <f t="shared" si="235"/>
        <v>0</v>
      </c>
      <c r="AO776" s="315">
        <f t="shared" si="235"/>
        <v>0</v>
      </c>
      <c r="AP776" s="315">
        <f t="shared" si="235"/>
        <v>0</v>
      </c>
      <c r="AQ776" s="315">
        <f t="shared" si="235"/>
        <v>0</v>
      </c>
      <c r="AR776" s="315">
        <f t="shared" si="235"/>
        <v>0</v>
      </c>
      <c r="AS776" s="315">
        <f t="shared" si="235"/>
        <v>0</v>
      </c>
      <c r="AT776" s="315">
        <f t="shared" si="235"/>
        <v>0</v>
      </c>
      <c r="AU776" s="315">
        <f t="shared" si="235"/>
        <v>0</v>
      </c>
      <c r="AV776" s="315">
        <f t="shared" si="234"/>
        <v>0</v>
      </c>
      <c r="AW776" s="315">
        <f t="shared" si="234"/>
        <v>0</v>
      </c>
      <c r="AX776" s="315">
        <f t="shared" si="234"/>
        <v>0</v>
      </c>
      <c r="AY776" s="315">
        <f t="shared" si="234"/>
        <v>0</v>
      </c>
      <c r="AZ776" s="315">
        <f t="shared" si="234"/>
        <v>0</v>
      </c>
      <c r="BA776" s="315">
        <f t="shared" si="234"/>
        <v>0</v>
      </c>
      <c r="BB776" s="315">
        <f t="shared" si="234"/>
        <v>0</v>
      </c>
      <c r="BC776" s="316">
        <f t="shared" si="234"/>
        <v>0</v>
      </c>
      <c r="BE776" s="39" t="str">
        <f t="shared" si="226"/>
        <v/>
      </c>
      <c r="BF776" s="39" t="str">
        <f t="shared" si="227"/>
        <v/>
      </c>
      <c r="BG776" s="39" t="str">
        <f t="shared" si="228"/>
        <v/>
      </c>
      <c r="BH776" s="315"/>
      <c r="BI776" s="315"/>
      <c r="BJ776" s="315"/>
      <c r="BK776" s="315"/>
      <c r="BL776" s="315"/>
      <c r="BM776" s="315"/>
      <c r="BN776" s="315"/>
      <c r="BO776" s="315"/>
      <c r="BP776" s="315"/>
      <c r="BQ776" s="315"/>
      <c r="BR776" s="315"/>
      <c r="BS776" s="315"/>
      <c r="BT776" s="315"/>
      <c r="BU776" s="315"/>
      <c r="BV776" s="315"/>
      <c r="BW776" s="315"/>
      <c r="BX776" s="315"/>
      <c r="BY776" s="315"/>
      <c r="BZ776" s="315"/>
      <c r="CA776" s="315"/>
      <c r="CB776" s="315"/>
      <c r="CC776" s="315"/>
      <c r="CD776" s="7"/>
    </row>
    <row r="777" spans="1:82" x14ac:dyDescent="0.25">
      <c r="A777" s="14"/>
      <c r="B777" s="460"/>
      <c r="C777" s="461"/>
      <c r="D777" s="461"/>
      <c r="E777" s="462"/>
      <c r="F777" s="463"/>
      <c r="G777" s="14"/>
      <c r="H777" s="106" t="str">
        <f t="shared" si="219"/>
        <v/>
      </c>
      <c r="I777" s="14"/>
      <c r="J777" s="39" t="str">
        <f t="shared" si="220"/>
        <v/>
      </c>
      <c r="K777" s="14"/>
      <c r="M777" s="106" t="str">
        <f t="shared" si="221"/>
        <v/>
      </c>
      <c r="O777" s="127" t="str">
        <f t="shared" si="222"/>
        <v/>
      </c>
      <c r="AC777" s="305" t="str">
        <f t="shared" si="223"/>
        <v/>
      </c>
      <c r="AD777" s="307" t="str">
        <f t="shared" si="224"/>
        <v/>
      </c>
      <c r="AF777" s="314">
        <f t="shared" si="225"/>
        <v>0</v>
      </c>
      <c r="AG777" s="315">
        <f t="shared" si="235"/>
        <v>0</v>
      </c>
      <c r="AH777" s="315">
        <f t="shared" si="235"/>
        <v>0</v>
      </c>
      <c r="AI777" s="315">
        <f t="shared" si="235"/>
        <v>0</v>
      </c>
      <c r="AJ777" s="315">
        <f t="shared" si="235"/>
        <v>0</v>
      </c>
      <c r="AK777" s="315">
        <f t="shared" si="235"/>
        <v>0</v>
      </c>
      <c r="AL777" s="315">
        <f t="shared" si="235"/>
        <v>0</v>
      </c>
      <c r="AM777" s="315">
        <f t="shared" si="235"/>
        <v>0</v>
      </c>
      <c r="AN777" s="315">
        <f t="shared" si="235"/>
        <v>0</v>
      </c>
      <c r="AO777" s="315">
        <f t="shared" si="235"/>
        <v>0</v>
      </c>
      <c r="AP777" s="315">
        <f t="shared" si="235"/>
        <v>0</v>
      </c>
      <c r="AQ777" s="315">
        <f t="shared" si="235"/>
        <v>0</v>
      </c>
      <c r="AR777" s="315">
        <f t="shared" si="235"/>
        <v>0</v>
      </c>
      <c r="AS777" s="315">
        <f t="shared" si="235"/>
        <v>0</v>
      </c>
      <c r="AT777" s="315">
        <f t="shared" si="235"/>
        <v>0</v>
      </c>
      <c r="AU777" s="315">
        <f t="shared" si="235"/>
        <v>0</v>
      </c>
      <c r="AV777" s="315">
        <f t="shared" si="234"/>
        <v>0</v>
      </c>
      <c r="AW777" s="315">
        <f t="shared" si="234"/>
        <v>0</v>
      </c>
      <c r="AX777" s="315">
        <f t="shared" si="234"/>
        <v>0</v>
      </c>
      <c r="AY777" s="315">
        <f t="shared" si="234"/>
        <v>0</v>
      </c>
      <c r="AZ777" s="315">
        <f t="shared" si="234"/>
        <v>0</v>
      </c>
      <c r="BA777" s="315">
        <f t="shared" si="234"/>
        <v>0</v>
      </c>
      <c r="BB777" s="315">
        <f t="shared" si="234"/>
        <v>0</v>
      </c>
      <c r="BC777" s="316">
        <f t="shared" si="234"/>
        <v>0</v>
      </c>
      <c r="BE777" s="39" t="str">
        <f t="shared" si="226"/>
        <v/>
      </c>
      <c r="BF777" s="39" t="str">
        <f t="shared" si="227"/>
        <v/>
      </c>
      <c r="BG777" s="39" t="str">
        <f t="shared" si="228"/>
        <v/>
      </c>
      <c r="BH777" s="315"/>
      <c r="BI777" s="315"/>
      <c r="BJ777" s="315"/>
      <c r="BK777" s="315"/>
      <c r="BL777" s="315"/>
      <c r="BM777" s="315"/>
      <c r="BN777" s="315"/>
      <c r="BO777" s="315"/>
      <c r="BP777" s="315"/>
      <c r="BQ777" s="315"/>
      <c r="BR777" s="315"/>
      <c r="BS777" s="315"/>
      <c r="BT777" s="315"/>
      <c r="BU777" s="315"/>
      <c r="BV777" s="315"/>
      <c r="BW777" s="315"/>
      <c r="BX777" s="315"/>
      <c r="BY777" s="315"/>
      <c r="BZ777" s="315"/>
      <c r="CA777" s="315"/>
      <c r="CB777" s="315"/>
      <c r="CC777" s="315"/>
      <c r="CD777" s="7"/>
    </row>
    <row r="778" spans="1:82" x14ac:dyDescent="0.25">
      <c r="A778" s="14"/>
      <c r="B778" s="460"/>
      <c r="C778" s="461"/>
      <c r="D778" s="461"/>
      <c r="E778" s="462"/>
      <c r="F778" s="463"/>
      <c r="G778" s="14"/>
      <c r="H778" s="106" t="str">
        <f t="shared" si="219"/>
        <v/>
      </c>
      <c r="I778" s="14"/>
      <c r="J778" s="39" t="str">
        <f t="shared" si="220"/>
        <v/>
      </c>
      <c r="K778" s="14"/>
      <c r="M778" s="106" t="str">
        <f t="shared" si="221"/>
        <v/>
      </c>
      <c r="O778" s="127" t="str">
        <f t="shared" si="222"/>
        <v/>
      </c>
      <c r="AC778" s="305" t="str">
        <f t="shared" si="223"/>
        <v/>
      </c>
      <c r="AD778" s="307" t="str">
        <f t="shared" si="224"/>
        <v/>
      </c>
      <c r="AF778" s="314">
        <f t="shared" si="225"/>
        <v>0</v>
      </c>
      <c r="AG778" s="315">
        <f t="shared" si="235"/>
        <v>0</v>
      </c>
      <c r="AH778" s="315">
        <f t="shared" si="235"/>
        <v>0</v>
      </c>
      <c r="AI778" s="315">
        <f t="shared" si="235"/>
        <v>0</v>
      </c>
      <c r="AJ778" s="315">
        <f t="shared" si="235"/>
        <v>0</v>
      </c>
      <c r="AK778" s="315">
        <f t="shared" si="235"/>
        <v>0</v>
      </c>
      <c r="AL778" s="315">
        <f t="shared" si="235"/>
        <v>0</v>
      </c>
      <c r="AM778" s="315">
        <f t="shared" si="235"/>
        <v>0</v>
      </c>
      <c r="AN778" s="315">
        <f t="shared" si="235"/>
        <v>0</v>
      </c>
      <c r="AO778" s="315">
        <f t="shared" si="235"/>
        <v>0</v>
      </c>
      <c r="AP778" s="315">
        <f t="shared" si="235"/>
        <v>0</v>
      </c>
      <c r="AQ778" s="315">
        <f t="shared" si="235"/>
        <v>0</v>
      </c>
      <c r="AR778" s="315">
        <f t="shared" si="235"/>
        <v>0</v>
      </c>
      <c r="AS778" s="315">
        <f t="shared" si="235"/>
        <v>0</v>
      </c>
      <c r="AT778" s="315">
        <f t="shared" si="235"/>
        <v>0</v>
      </c>
      <c r="AU778" s="315">
        <f t="shared" si="235"/>
        <v>0</v>
      </c>
      <c r="AV778" s="315">
        <f t="shared" si="234"/>
        <v>0</v>
      </c>
      <c r="AW778" s="315">
        <f t="shared" si="234"/>
        <v>0</v>
      </c>
      <c r="AX778" s="315">
        <f t="shared" si="234"/>
        <v>0</v>
      </c>
      <c r="AY778" s="315">
        <f t="shared" si="234"/>
        <v>0</v>
      </c>
      <c r="AZ778" s="315">
        <f t="shared" si="234"/>
        <v>0</v>
      </c>
      <c r="BA778" s="315">
        <f t="shared" si="234"/>
        <v>0</v>
      </c>
      <c r="BB778" s="315">
        <f t="shared" si="234"/>
        <v>0</v>
      </c>
      <c r="BC778" s="316">
        <f t="shared" si="234"/>
        <v>0</v>
      </c>
      <c r="BE778" s="39" t="str">
        <f t="shared" si="226"/>
        <v/>
      </c>
      <c r="BF778" s="39" t="str">
        <f t="shared" si="227"/>
        <v/>
      </c>
      <c r="BG778" s="39" t="str">
        <f t="shared" si="228"/>
        <v/>
      </c>
      <c r="BH778" s="315"/>
      <c r="BI778" s="315"/>
      <c r="BJ778" s="315"/>
      <c r="BK778" s="315"/>
      <c r="BL778" s="315"/>
      <c r="BM778" s="315"/>
      <c r="BN778" s="315"/>
      <c r="BO778" s="315"/>
      <c r="BP778" s="315"/>
      <c r="BQ778" s="315"/>
      <c r="BR778" s="315"/>
      <c r="BS778" s="315"/>
      <c r="BT778" s="315"/>
      <c r="BU778" s="315"/>
      <c r="BV778" s="315"/>
      <c r="BW778" s="315"/>
      <c r="BX778" s="315"/>
      <c r="BY778" s="315"/>
      <c r="BZ778" s="315"/>
      <c r="CA778" s="315"/>
      <c r="CB778" s="315"/>
      <c r="CC778" s="315"/>
      <c r="CD778" s="7"/>
    </row>
    <row r="779" spans="1:82" x14ac:dyDescent="0.25">
      <c r="A779" s="14"/>
      <c r="B779" s="460"/>
      <c r="C779" s="461"/>
      <c r="D779" s="461"/>
      <c r="E779" s="462"/>
      <c r="F779" s="463"/>
      <c r="G779" s="14"/>
      <c r="H779" s="106" t="str">
        <f t="shared" si="219"/>
        <v/>
      </c>
      <c r="I779" s="14"/>
      <c r="J779" s="39" t="str">
        <f t="shared" si="220"/>
        <v/>
      </c>
      <c r="K779" s="14"/>
      <c r="M779" s="106" t="str">
        <f t="shared" si="221"/>
        <v/>
      </c>
      <c r="O779" s="127" t="str">
        <f t="shared" si="222"/>
        <v/>
      </c>
      <c r="AC779" s="305" t="str">
        <f t="shared" si="223"/>
        <v/>
      </c>
      <c r="AD779" s="307" t="str">
        <f t="shared" si="224"/>
        <v/>
      </c>
      <c r="AF779" s="314">
        <f t="shared" si="225"/>
        <v>0</v>
      </c>
      <c r="AG779" s="315">
        <f t="shared" si="235"/>
        <v>0</v>
      </c>
      <c r="AH779" s="315">
        <f t="shared" si="235"/>
        <v>0</v>
      </c>
      <c r="AI779" s="315">
        <f t="shared" si="235"/>
        <v>0</v>
      </c>
      <c r="AJ779" s="315">
        <f t="shared" si="235"/>
        <v>0</v>
      </c>
      <c r="AK779" s="315">
        <f t="shared" si="235"/>
        <v>0</v>
      </c>
      <c r="AL779" s="315">
        <f t="shared" si="235"/>
        <v>0</v>
      </c>
      <c r="AM779" s="315">
        <f t="shared" si="235"/>
        <v>0</v>
      </c>
      <c r="AN779" s="315">
        <f t="shared" si="235"/>
        <v>0</v>
      </c>
      <c r="AO779" s="315">
        <f t="shared" si="235"/>
        <v>0</v>
      </c>
      <c r="AP779" s="315">
        <f t="shared" si="235"/>
        <v>0</v>
      </c>
      <c r="AQ779" s="315">
        <f t="shared" si="235"/>
        <v>0</v>
      </c>
      <c r="AR779" s="315">
        <f t="shared" si="235"/>
        <v>0</v>
      </c>
      <c r="AS779" s="315">
        <f t="shared" si="235"/>
        <v>0</v>
      </c>
      <c r="AT779" s="315">
        <f t="shared" si="235"/>
        <v>0</v>
      </c>
      <c r="AU779" s="315">
        <f t="shared" si="235"/>
        <v>0</v>
      </c>
      <c r="AV779" s="315">
        <f t="shared" si="234"/>
        <v>0</v>
      </c>
      <c r="AW779" s="315">
        <f t="shared" si="234"/>
        <v>0</v>
      </c>
      <c r="AX779" s="315">
        <f t="shared" si="234"/>
        <v>0</v>
      </c>
      <c r="AY779" s="315">
        <f t="shared" si="234"/>
        <v>0</v>
      </c>
      <c r="AZ779" s="315">
        <f t="shared" si="234"/>
        <v>0</v>
      </c>
      <c r="BA779" s="315">
        <f t="shared" si="234"/>
        <v>0</v>
      </c>
      <c r="BB779" s="315">
        <f t="shared" si="234"/>
        <v>0</v>
      </c>
      <c r="BC779" s="316">
        <f t="shared" si="234"/>
        <v>0</v>
      </c>
      <c r="BE779" s="39" t="str">
        <f t="shared" si="226"/>
        <v/>
      </c>
      <c r="BF779" s="39" t="str">
        <f t="shared" si="227"/>
        <v/>
      </c>
      <c r="BG779" s="39" t="str">
        <f t="shared" si="228"/>
        <v/>
      </c>
      <c r="BH779" s="315"/>
      <c r="BI779" s="315"/>
      <c r="BJ779" s="315"/>
      <c r="BK779" s="315"/>
      <c r="BL779" s="315"/>
      <c r="BM779" s="315"/>
      <c r="BN779" s="315"/>
      <c r="BO779" s="315"/>
      <c r="BP779" s="315"/>
      <c r="BQ779" s="315"/>
      <c r="BR779" s="315"/>
      <c r="BS779" s="315"/>
      <c r="BT779" s="315"/>
      <c r="BU779" s="315"/>
      <c r="BV779" s="315"/>
      <c r="BW779" s="315"/>
      <c r="BX779" s="315"/>
      <c r="BY779" s="315"/>
      <c r="BZ779" s="315"/>
      <c r="CA779" s="315"/>
      <c r="CB779" s="315"/>
      <c r="CC779" s="315"/>
      <c r="CD779" s="7"/>
    </row>
    <row r="780" spans="1:82" x14ac:dyDescent="0.25">
      <c r="A780" s="14"/>
      <c r="B780" s="460"/>
      <c r="C780" s="461"/>
      <c r="D780" s="461"/>
      <c r="E780" s="462"/>
      <c r="F780" s="463"/>
      <c r="G780" s="14"/>
      <c r="H780" s="106" t="str">
        <f t="shared" ref="H780:H843" si="236">IF(OR($C780="", $D780=""), "", $D780-$C780-$E780)</f>
        <v/>
      </c>
      <c r="I780" s="14"/>
      <c r="J780" s="39" t="str">
        <f t="shared" ref="J780:J843" si="237">IF($B780="", "", IF(OR(TEXT($B780, "ddd")="sat", TEXT($B780, "ddd")="sun"), $O$4, IF(COUNTIF($S$50:$S$89, $B780)&gt;0, $O$5, "")))</f>
        <v/>
      </c>
      <c r="K780" s="14"/>
      <c r="M780" s="106" t="str">
        <f t="shared" ref="M780:M843" si="238">IF($F780=$M$3, 0, $H780)</f>
        <v/>
      </c>
      <c r="O780" s="127" t="str">
        <f t="shared" ref="O780:O843" si="239">IF($H780="", "", IF($F780=$M$3, 0, IF($J780=$O$4, $O$9*$H780*24, IF($J780=$O$5, $O$8*$H780*24, IF($J780="", $O$7*$H780*24, "")))))</f>
        <v/>
      </c>
      <c r="AC780" s="305" t="str">
        <f t="shared" ref="AC780:AC843" si="240">IF($C780="", "", _xlfn.FLOOR.MATH($C780, 1/24))</f>
        <v/>
      </c>
      <c r="AD780" s="307" t="str">
        <f t="shared" ref="AD780:AD843" si="241">IF($D780="", "", _xlfn.CEILING.MATH($D780, 1/24))</f>
        <v/>
      </c>
      <c r="AF780" s="314">
        <f t="shared" ref="AF780:AU843" si="242">IF(AND(AF$9&gt;=$AC780, AF$10&lt;=$AD780), IF($F780=$M$3, $AD$5, IF($J780="", $AD$4, $J780)), 0)</f>
        <v>0</v>
      </c>
      <c r="AG780" s="315">
        <f t="shared" si="235"/>
        <v>0</v>
      </c>
      <c r="AH780" s="315">
        <f t="shared" si="235"/>
        <v>0</v>
      </c>
      <c r="AI780" s="315">
        <f t="shared" si="235"/>
        <v>0</v>
      </c>
      <c r="AJ780" s="315">
        <f t="shared" si="235"/>
        <v>0</v>
      </c>
      <c r="AK780" s="315">
        <f t="shared" si="235"/>
        <v>0</v>
      </c>
      <c r="AL780" s="315">
        <f t="shared" si="235"/>
        <v>0</v>
      </c>
      <c r="AM780" s="315">
        <f t="shared" si="235"/>
        <v>0</v>
      </c>
      <c r="AN780" s="315">
        <f t="shared" si="235"/>
        <v>0</v>
      </c>
      <c r="AO780" s="315">
        <f t="shared" si="235"/>
        <v>0</v>
      </c>
      <c r="AP780" s="315">
        <f t="shared" si="235"/>
        <v>0</v>
      </c>
      <c r="AQ780" s="315">
        <f t="shared" si="235"/>
        <v>0</v>
      </c>
      <c r="AR780" s="315">
        <f t="shared" si="235"/>
        <v>0</v>
      </c>
      <c r="AS780" s="315">
        <f t="shared" si="235"/>
        <v>0</v>
      </c>
      <c r="AT780" s="315">
        <f t="shared" si="235"/>
        <v>0</v>
      </c>
      <c r="AU780" s="315">
        <f t="shared" si="235"/>
        <v>0</v>
      </c>
      <c r="AV780" s="315">
        <f t="shared" si="234"/>
        <v>0</v>
      </c>
      <c r="AW780" s="315">
        <f t="shared" si="234"/>
        <v>0</v>
      </c>
      <c r="AX780" s="315">
        <f t="shared" si="234"/>
        <v>0</v>
      </c>
      <c r="AY780" s="315">
        <f t="shared" si="234"/>
        <v>0</v>
      </c>
      <c r="AZ780" s="315">
        <f t="shared" si="234"/>
        <v>0</v>
      </c>
      <c r="BA780" s="315">
        <f t="shared" si="234"/>
        <v>0</v>
      </c>
      <c r="BB780" s="315">
        <f t="shared" si="234"/>
        <v>0</v>
      </c>
      <c r="BC780" s="316">
        <f t="shared" si="234"/>
        <v>0</v>
      </c>
      <c r="BE780" s="39" t="str">
        <f t="shared" ref="BE780:BE843" si="243">IF(OR($B780="", $H780=""), "", TEXT($B780, "ddd"))</f>
        <v/>
      </c>
      <c r="BF780" s="39" t="str">
        <f t="shared" ref="BF780:BF843" si="244">IF($BE780="", "", IF($F780=$M$3, $AD$5, IF($J780="", $AD$4, $J780)))</f>
        <v/>
      </c>
      <c r="BG780" s="39" t="str">
        <f t="shared" ref="BG780:BG843" si="245">IF(OR($BE780="", $BF780=""), "", CONCATENATE($BE780, " - ", $BF780))</f>
        <v/>
      </c>
      <c r="BH780" s="315"/>
      <c r="BI780" s="315"/>
      <c r="BJ780" s="315"/>
      <c r="BK780" s="315"/>
      <c r="BL780" s="315"/>
      <c r="BM780" s="315"/>
      <c r="BN780" s="315"/>
      <c r="BO780" s="315"/>
      <c r="BP780" s="315"/>
      <c r="BQ780" s="315"/>
      <c r="BR780" s="315"/>
      <c r="BS780" s="315"/>
      <c r="BT780" s="315"/>
      <c r="BU780" s="315"/>
      <c r="BV780" s="315"/>
      <c r="BW780" s="315"/>
      <c r="BX780" s="315"/>
      <c r="BY780" s="315"/>
      <c r="BZ780" s="315"/>
      <c r="CA780" s="315"/>
      <c r="CB780" s="315"/>
      <c r="CC780" s="315"/>
      <c r="CD780" s="7"/>
    </row>
    <row r="781" spans="1:82" x14ac:dyDescent="0.25">
      <c r="A781" s="14"/>
      <c r="B781" s="460"/>
      <c r="C781" s="461"/>
      <c r="D781" s="461"/>
      <c r="E781" s="462"/>
      <c r="F781" s="463"/>
      <c r="G781" s="14"/>
      <c r="H781" s="106" t="str">
        <f t="shared" si="236"/>
        <v/>
      </c>
      <c r="I781" s="14"/>
      <c r="J781" s="39" t="str">
        <f t="shared" si="237"/>
        <v/>
      </c>
      <c r="K781" s="14"/>
      <c r="M781" s="106" t="str">
        <f t="shared" si="238"/>
        <v/>
      </c>
      <c r="O781" s="127" t="str">
        <f t="shared" si="239"/>
        <v/>
      </c>
      <c r="AC781" s="305" t="str">
        <f t="shared" si="240"/>
        <v/>
      </c>
      <c r="AD781" s="307" t="str">
        <f t="shared" si="241"/>
        <v/>
      </c>
      <c r="AF781" s="314">
        <f t="shared" si="242"/>
        <v>0</v>
      </c>
      <c r="AG781" s="315">
        <f t="shared" si="235"/>
        <v>0</v>
      </c>
      <c r="AH781" s="315">
        <f t="shared" si="235"/>
        <v>0</v>
      </c>
      <c r="AI781" s="315">
        <f t="shared" si="235"/>
        <v>0</v>
      </c>
      <c r="AJ781" s="315">
        <f t="shared" si="235"/>
        <v>0</v>
      </c>
      <c r="AK781" s="315">
        <f t="shared" si="235"/>
        <v>0</v>
      </c>
      <c r="AL781" s="315">
        <f t="shared" si="235"/>
        <v>0</v>
      </c>
      <c r="AM781" s="315">
        <f t="shared" si="235"/>
        <v>0</v>
      </c>
      <c r="AN781" s="315">
        <f t="shared" si="235"/>
        <v>0</v>
      </c>
      <c r="AO781" s="315">
        <f t="shared" si="235"/>
        <v>0</v>
      </c>
      <c r="AP781" s="315">
        <f t="shared" si="235"/>
        <v>0</v>
      </c>
      <c r="AQ781" s="315">
        <f t="shared" si="235"/>
        <v>0</v>
      </c>
      <c r="AR781" s="315">
        <f t="shared" si="235"/>
        <v>0</v>
      </c>
      <c r="AS781" s="315">
        <f t="shared" si="235"/>
        <v>0</v>
      </c>
      <c r="AT781" s="315">
        <f t="shared" si="235"/>
        <v>0</v>
      </c>
      <c r="AU781" s="315">
        <f t="shared" si="235"/>
        <v>0</v>
      </c>
      <c r="AV781" s="315">
        <f t="shared" si="234"/>
        <v>0</v>
      </c>
      <c r="AW781" s="315">
        <f t="shared" si="234"/>
        <v>0</v>
      </c>
      <c r="AX781" s="315">
        <f t="shared" si="234"/>
        <v>0</v>
      </c>
      <c r="AY781" s="315">
        <f t="shared" si="234"/>
        <v>0</v>
      </c>
      <c r="AZ781" s="315">
        <f t="shared" si="234"/>
        <v>0</v>
      </c>
      <c r="BA781" s="315">
        <f t="shared" si="234"/>
        <v>0</v>
      </c>
      <c r="BB781" s="315">
        <f t="shared" si="234"/>
        <v>0</v>
      </c>
      <c r="BC781" s="316">
        <f t="shared" si="234"/>
        <v>0</v>
      </c>
      <c r="BE781" s="39" t="str">
        <f t="shared" si="243"/>
        <v/>
      </c>
      <c r="BF781" s="39" t="str">
        <f t="shared" si="244"/>
        <v/>
      </c>
      <c r="BG781" s="39" t="str">
        <f t="shared" si="245"/>
        <v/>
      </c>
      <c r="BH781" s="315"/>
      <c r="BI781" s="315"/>
      <c r="BJ781" s="315"/>
      <c r="BK781" s="315"/>
      <c r="BL781" s="315"/>
      <c r="BM781" s="315"/>
      <c r="BN781" s="315"/>
      <c r="BO781" s="315"/>
      <c r="BP781" s="315"/>
      <c r="BQ781" s="315"/>
      <c r="BR781" s="315"/>
      <c r="BS781" s="315"/>
      <c r="BT781" s="315"/>
      <c r="BU781" s="315"/>
      <c r="BV781" s="315"/>
      <c r="BW781" s="315"/>
      <c r="BX781" s="315"/>
      <c r="BY781" s="315"/>
      <c r="BZ781" s="315"/>
      <c r="CA781" s="315"/>
      <c r="CB781" s="315"/>
      <c r="CC781" s="315"/>
      <c r="CD781" s="7"/>
    </row>
    <row r="782" spans="1:82" x14ac:dyDescent="0.25">
      <c r="A782" s="14"/>
      <c r="B782" s="460"/>
      <c r="C782" s="461"/>
      <c r="D782" s="461"/>
      <c r="E782" s="462"/>
      <c r="F782" s="463"/>
      <c r="G782" s="14"/>
      <c r="H782" s="106" t="str">
        <f t="shared" si="236"/>
        <v/>
      </c>
      <c r="I782" s="14"/>
      <c r="J782" s="39" t="str">
        <f t="shared" si="237"/>
        <v/>
      </c>
      <c r="K782" s="14"/>
      <c r="M782" s="106" t="str">
        <f t="shared" si="238"/>
        <v/>
      </c>
      <c r="O782" s="127" t="str">
        <f t="shared" si="239"/>
        <v/>
      </c>
      <c r="AC782" s="305" t="str">
        <f t="shared" si="240"/>
        <v/>
      </c>
      <c r="AD782" s="307" t="str">
        <f t="shared" si="241"/>
        <v/>
      </c>
      <c r="AF782" s="314">
        <f t="shared" si="242"/>
        <v>0</v>
      </c>
      <c r="AG782" s="315">
        <f t="shared" si="235"/>
        <v>0</v>
      </c>
      <c r="AH782" s="315">
        <f t="shared" si="235"/>
        <v>0</v>
      </c>
      <c r="AI782" s="315">
        <f t="shared" si="235"/>
        <v>0</v>
      </c>
      <c r="AJ782" s="315">
        <f t="shared" si="235"/>
        <v>0</v>
      </c>
      <c r="AK782" s="315">
        <f t="shared" si="235"/>
        <v>0</v>
      </c>
      <c r="AL782" s="315">
        <f t="shared" si="235"/>
        <v>0</v>
      </c>
      <c r="AM782" s="315">
        <f t="shared" si="235"/>
        <v>0</v>
      </c>
      <c r="AN782" s="315">
        <f t="shared" si="235"/>
        <v>0</v>
      </c>
      <c r="AO782" s="315">
        <f t="shared" si="235"/>
        <v>0</v>
      </c>
      <c r="AP782" s="315">
        <f t="shared" si="235"/>
        <v>0</v>
      </c>
      <c r="AQ782" s="315">
        <f t="shared" si="235"/>
        <v>0</v>
      </c>
      <c r="AR782" s="315">
        <f t="shared" si="235"/>
        <v>0</v>
      </c>
      <c r="AS782" s="315">
        <f t="shared" si="235"/>
        <v>0</v>
      </c>
      <c r="AT782" s="315">
        <f t="shared" si="235"/>
        <v>0</v>
      </c>
      <c r="AU782" s="315">
        <f t="shared" si="235"/>
        <v>0</v>
      </c>
      <c r="AV782" s="315">
        <f t="shared" si="234"/>
        <v>0</v>
      </c>
      <c r="AW782" s="315">
        <f t="shared" si="234"/>
        <v>0</v>
      </c>
      <c r="AX782" s="315">
        <f t="shared" si="234"/>
        <v>0</v>
      </c>
      <c r="AY782" s="315">
        <f t="shared" si="234"/>
        <v>0</v>
      </c>
      <c r="AZ782" s="315">
        <f t="shared" si="234"/>
        <v>0</v>
      </c>
      <c r="BA782" s="315">
        <f t="shared" si="234"/>
        <v>0</v>
      </c>
      <c r="BB782" s="315">
        <f t="shared" si="234"/>
        <v>0</v>
      </c>
      <c r="BC782" s="316">
        <f t="shared" si="234"/>
        <v>0</v>
      </c>
      <c r="BE782" s="39" t="str">
        <f t="shared" si="243"/>
        <v/>
      </c>
      <c r="BF782" s="39" t="str">
        <f t="shared" si="244"/>
        <v/>
      </c>
      <c r="BG782" s="39" t="str">
        <f t="shared" si="245"/>
        <v/>
      </c>
      <c r="BH782" s="315"/>
      <c r="BI782" s="315"/>
      <c r="BJ782" s="315"/>
      <c r="BK782" s="315"/>
      <c r="BL782" s="315"/>
      <c r="BM782" s="315"/>
      <c r="BN782" s="315"/>
      <c r="BO782" s="315"/>
      <c r="BP782" s="315"/>
      <c r="BQ782" s="315"/>
      <c r="BR782" s="315"/>
      <c r="BS782" s="315"/>
      <c r="BT782" s="315"/>
      <c r="BU782" s="315"/>
      <c r="BV782" s="315"/>
      <c r="BW782" s="315"/>
      <c r="BX782" s="315"/>
      <c r="BY782" s="315"/>
      <c r="BZ782" s="315"/>
      <c r="CA782" s="315"/>
      <c r="CB782" s="315"/>
      <c r="CC782" s="315"/>
      <c r="CD782" s="7"/>
    </row>
    <row r="783" spans="1:82" x14ac:dyDescent="0.25">
      <c r="A783" s="14"/>
      <c r="B783" s="460"/>
      <c r="C783" s="461"/>
      <c r="D783" s="461"/>
      <c r="E783" s="462"/>
      <c r="F783" s="463"/>
      <c r="G783" s="14"/>
      <c r="H783" s="106" t="str">
        <f t="shared" si="236"/>
        <v/>
      </c>
      <c r="I783" s="14"/>
      <c r="J783" s="39" t="str">
        <f t="shared" si="237"/>
        <v/>
      </c>
      <c r="K783" s="14"/>
      <c r="M783" s="106" t="str">
        <f t="shared" si="238"/>
        <v/>
      </c>
      <c r="O783" s="127" t="str">
        <f t="shared" si="239"/>
        <v/>
      </c>
      <c r="AC783" s="305" t="str">
        <f t="shared" si="240"/>
        <v/>
      </c>
      <c r="AD783" s="307" t="str">
        <f t="shared" si="241"/>
        <v/>
      </c>
      <c r="AF783" s="314">
        <f t="shared" si="242"/>
        <v>0</v>
      </c>
      <c r="AG783" s="315">
        <f t="shared" si="235"/>
        <v>0</v>
      </c>
      <c r="AH783" s="315">
        <f t="shared" si="235"/>
        <v>0</v>
      </c>
      <c r="AI783" s="315">
        <f t="shared" si="235"/>
        <v>0</v>
      </c>
      <c r="AJ783" s="315">
        <f t="shared" si="235"/>
        <v>0</v>
      </c>
      <c r="AK783" s="315">
        <f t="shared" si="235"/>
        <v>0</v>
      </c>
      <c r="AL783" s="315">
        <f t="shared" si="235"/>
        <v>0</v>
      </c>
      <c r="AM783" s="315">
        <f t="shared" si="235"/>
        <v>0</v>
      </c>
      <c r="AN783" s="315">
        <f t="shared" si="235"/>
        <v>0</v>
      </c>
      <c r="AO783" s="315">
        <f t="shared" si="235"/>
        <v>0</v>
      </c>
      <c r="AP783" s="315">
        <f t="shared" si="235"/>
        <v>0</v>
      </c>
      <c r="AQ783" s="315">
        <f t="shared" si="235"/>
        <v>0</v>
      </c>
      <c r="AR783" s="315">
        <f t="shared" si="235"/>
        <v>0</v>
      </c>
      <c r="AS783" s="315">
        <f t="shared" si="235"/>
        <v>0</v>
      </c>
      <c r="AT783" s="315">
        <f t="shared" si="235"/>
        <v>0</v>
      </c>
      <c r="AU783" s="315">
        <f t="shared" si="235"/>
        <v>0</v>
      </c>
      <c r="AV783" s="315">
        <f t="shared" si="234"/>
        <v>0</v>
      </c>
      <c r="AW783" s="315">
        <f t="shared" si="234"/>
        <v>0</v>
      </c>
      <c r="AX783" s="315">
        <f t="shared" si="234"/>
        <v>0</v>
      </c>
      <c r="AY783" s="315">
        <f t="shared" si="234"/>
        <v>0</v>
      </c>
      <c r="AZ783" s="315">
        <f t="shared" si="234"/>
        <v>0</v>
      </c>
      <c r="BA783" s="315">
        <f t="shared" si="234"/>
        <v>0</v>
      </c>
      <c r="BB783" s="315">
        <f t="shared" si="234"/>
        <v>0</v>
      </c>
      <c r="BC783" s="316">
        <f t="shared" si="234"/>
        <v>0</v>
      </c>
      <c r="BE783" s="39" t="str">
        <f t="shared" si="243"/>
        <v/>
      </c>
      <c r="BF783" s="39" t="str">
        <f t="shared" si="244"/>
        <v/>
      </c>
      <c r="BG783" s="39" t="str">
        <f t="shared" si="245"/>
        <v/>
      </c>
      <c r="BH783" s="315"/>
      <c r="BI783" s="315"/>
      <c r="BJ783" s="315"/>
      <c r="BK783" s="315"/>
      <c r="BL783" s="315"/>
      <c r="BM783" s="315"/>
      <c r="BN783" s="315"/>
      <c r="BO783" s="315"/>
      <c r="BP783" s="315"/>
      <c r="BQ783" s="315"/>
      <c r="BR783" s="315"/>
      <c r="BS783" s="315"/>
      <c r="BT783" s="315"/>
      <c r="BU783" s="315"/>
      <c r="BV783" s="315"/>
      <c r="BW783" s="315"/>
      <c r="BX783" s="315"/>
      <c r="BY783" s="315"/>
      <c r="BZ783" s="315"/>
      <c r="CA783" s="315"/>
      <c r="CB783" s="315"/>
      <c r="CC783" s="315"/>
      <c r="CD783" s="7"/>
    </row>
    <row r="784" spans="1:82" x14ac:dyDescent="0.25">
      <c r="A784" s="14"/>
      <c r="B784" s="460"/>
      <c r="C784" s="461"/>
      <c r="D784" s="461"/>
      <c r="E784" s="462"/>
      <c r="F784" s="463"/>
      <c r="G784" s="14"/>
      <c r="H784" s="106" t="str">
        <f t="shared" si="236"/>
        <v/>
      </c>
      <c r="I784" s="14"/>
      <c r="J784" s="39" t="str">
        <f t="shared" si="237"/>
        <v/>
      </c>
      <c r="K784" s="14"/>
      <c r="M784" s="106" t="str">
        <f t="shared" si="238"/>
        <v/>
      </c>
      <c r="O784" s="127" t="str">
        <f t="shared" si="239"/>
        <v/>
      </c>
      <c r="AC784" s="305" t="str">
        <f t="shared" si="240"/>
        <v/>
      </c>
      <c r="AD784" s="307" t="str">
        <f t="shared" si="241"/>
        <v/>
      </c>
      <c r="AF784" s="314">
        <f t="shared" si="242"/>
        <v>0</v>
      </c>
      <c r="AG784" s="315">
        <f t="shared" si="235"/>
        <v>0</v>
      </c>
      <c r="AH784" s="315">
        <f t="shared" si="235"/>
        <v>0</v>
      </c>
      <c r="AI784" s="315">
        <f t="shared" si="235"/>
        <v>0</v>
      </c>
      <c r="AJ784" s="315">
        <f t="shared" si="235"/>
        <v>0</v>
      </c>
      <c r="AK784" s="315">
        <f t="shared" si="235"/>
        <v>0</v>
      </c>
      <c r="AL784" s="315">
        <f t="shared" si="235"/>
        <v>0</v>
      </c>
      <c r="AM784" s="315">
        <f t="shared" si="235"/>
        <v>0</v>
      </c>
      <c r="AN784" s="315">
        <f t="shared" si="235"/>
        <v>0</v>
      </c>
      <c r="AO784" s="315">
        <f t="shared" si="235"/>
        <v>0</v>
      </c>
      <c r="AP784" s="315">
        <f t="shared" si="235"/>
        <v>0</v>
      </c>
      <c r="AQ784" s="315">
        <f t="shared" si="235"/>
        <v>0</v>
      </c>
      <c r="AR784" s="315">
        <f t="shared" si="235"/>
        <v>0</v>
      </c>
      <c r="AS784" s="315">
        <f t="shared" si="235"/>
        <v>0</v>
      </c>
      <c r="AT784" s="315">
        <f t="shared" si="235"/>
        <v>0</v>
      </c>
      <c r="AU784" s="315">
        <f t="shared" si="235"/>
        <v>0</v>
      </c>
      <c r="AV784" s="315">
        <f t="shared" si="234"/>
        <v>0</v>
      </c>
      <c r="AW784" s="315">
        <f t="shared" si="234"/>
        <v>0</v>
      </c>
      <c r="AX784" s="315">
        <f t="shared" si="234"/>
        <v>0</v>
      </c>
      <c r="AY784" s="315">
        <f t="shared" si="234"/>
        <v>0</v>
      </c>
      <c r="AZ784" s="315">
        <f t="shared" si="234"/>
        <v>0</v>
      </c>
      <c r="BA784" s="315">
        <f t="shared" si="234"/>
        <v>0</v>
      </c>
      <c r="BB784" s="315">
        <f t="shared" si="234"/>
        <v>0</v>
      </c>
      <c r="BC784" s="316">
        <f t="shared" si="234"/>
        <v>0</v>
      </c>
      <c r="BE784" s="39" t="str">
        <f t="shared" si="243"/>
        <v/>
      </c>
      <c r="BF784" s="39" t="str">
        <f t="shared" si="244"/>
        <v/>
      </c>
      <c r="BG784" s="39" t="str">
        <f t="shared" si="245"/>
        <v/>
      </c>
      <c r="BH784" s="315"/>
      <c r="BI784" s="315"/>
      <c r="BJ784" s="315"/>
      <c r="BK784" s="315"/>
      <c r="BL784" s="315"/>
      <c r="BM784" s="315"/>
      <c r="BN784" s="315"/>
      <c r="BO784" s="315"/>
      <c r="BP784" s="315"/>
      <c r="BQ784" s="315"/>
      <c r="BR784" s="315"/>
      <c r="BS784" s="315"/>
      <c r="BT784" s="315"/>
      <c r="BU784" s="315"/>
      <c r="BV784" s="315"/>
      <c r="BW784" s="315"/>
      <c r="BX784" s="315"/>
      <c r="BY784" s="315"/>
      <c r="BZ784" s="315"/>
      <c r="CA784" s="315"/>
      <c r="CB784" s="315"/>
      <c r="CC784" s="315"/>
      <c r="CD784" s="7"/>
    </row>
    <row r="785" spans="1:82" x14ac:dyDescent="0.25">
      <c r="A785" s="14"/>
      <c r="B785" s="460"/>
      <c r="C785" s="461"/>
      <c r="D785" s="461"/>
      <c r="E785" s="462"/>
      <c r="F785" s="463"/>
      <c r="G785" s="14"/>
      <c r="H785" s="106" t="str">
        <f t="shared" si="236"/>
        <v/>
      </c>
      <c r="I785" s="14"/>
      <c r="J785" s="39" t="str">
        <f t="shared" si="237"/>
        <v/>
      </c>
      <c r="K785" s="14"/>
      <c r="M785" s="106" t="str">
        <f t="shared" si="238"/>
        <v/>
      </c>
      <c r="O785" s="127" t="str">
        <f t="shared" si="239"/>
        <v/>
      </c>
      <c r="AC785" s="305" t="str">
        <f t="shared" si="240"/>
        <v/>
      </c>
      <c r="AD785" s="307" t="str">
        <f t="shared" si="241"/>
        <v/>
      </c>
      <c r="AF785" s="314">
        <f t="shared" si="242"/>
        <v>0</v>
      </c>
      <c r="AG785" s="315">
        <f t="shared" si="235"/>
        <v>0</v>
      </c>
      <c r="AH785" s="315">
        <f t="shared" si="235"/>
        <v>0</v>
      </c>
      <c r="AI785" s="315">
        <f t="shared" si="235"/>
        <v>0</v>
      </c>
      <c r="AJ785" s="315">
        <f t="shared" si="235"/>
        <v>0</v>
      </c>
      <c r="AK785" s="315">
        <f t="shared" si="235"/>
        <v>0</v>
      </c>
      <c r="AL785" s="315">
        <f t="shared" si="235"/>
        <v>0</v>
      </c>
      <c r="AM785" s="315">
        <f t="shared" si="235"/>
        <v>0</v>
      </c>
      <c r="AN785" s="315">
        <f t="shared" si="235"/>
        <v>0</v>
      </c>
      <c r="AO785" s="315">
        <f t="shared" si="235"/>
        <v>0</v>
      </c>
      <c r="AP785" s="315">
        <f t="shared" si="235"/>
        <v>0</v>
      </c>
      <c r="AQ785" s="315">
        <f t="shared" si="235"/>
        <v>0</v>
      </c>
      <c r="AR785" s="315">
        <f t="shared" si="235"/>
        <v>0</v>
      </c>
      <c r="AS785" s="315">
        <f t="shared" si="235"/>
        <v>0</v>
      </c>
      <c r="AT785" s="315">
        <f t="shared" si="235"/>
        <v>0</v>
      </c>
      <c r="AU785" s="315">
        <f t="shared" si="235"/>
        <v>0</v>
      </c>
      <c r="AV785" s="315">
        <f t="shared" si="234"/>
        <v>0</v>
      </c>
      <c r="AW785" s="315">
        <f t="shared" si="234"/>
        <v>0</v>
      </c>
      <c r="AX785" s="315">
        <f t="shared" si="234"/>
        <v>0</v>
      </c>
      <c r="AY785" s="315">
        <f t="shared" si="234"/>
        <v>0</v>
      </c>
      <c r="AZ785" s="315">
        <f t="shared" si="234"/>
        <v>0</v>
      </c>
      <c r="BA785" s="315">
        <f t="shared" si="234"/>
        <v>0</v>
      </c>
      <c r="BB785" s="315">
        <f t="shared" si="234"/>
        <v>0</v>
      </c>
      <c r="BC785" s="316">
        <f t="shared" si="234"/>
        <v>0</v>
      </c>
      <c r="BE785" s="39" t="str">
        <f t="shared" si="243"/>
        <v/>
      </c>
      <c r="BF785" s="39" t="str">
        <f t="shared" si="244"/>
        <v/>
      </c>
      <c r="BG785" s="39" t="str">
        <f t="shared" si="245"/>
        <v/>
      </c>
      <c r="BH785" s="315"/>
      <c r="BI785" s="315"/>
      <c r="BJ785" s="315"/>
      <c r="BK785" s="315"/>
      <c r="BL785" s="315"/>
      <c r="BM785" s="315"/>
      <c r="BN785" s="315"/>
      <c r="BO785" s="315"/>
      <c r="BP785" s="315"/>
      <c r="BQ785" s="315"/>
      <c r="BR785" s="315"/>
      <c r="BS785" s="315"/>
      <c r="BT785" s="315"/>
      <c r="BU785" s="315"/>
      <c r="BV785" s="315"/>
      <c r="BW785" s="315"/>
      <c r="BX785" s="315"/>
      <c r="BY785" s="315"/>
      <c r="BZ785" s="315"/>
      <c r="CA785" s="315"/>
      <c r="CB785" s="315"/>
      <c r="CC785" s="315"/>
      <c r="CD785" s="7"/>
    </row>
    <row r="786" spans="1:82" x14ac:dyDescent="0.25">
      <c r="A786" s="14"/>
      <c r="B786" s="460"/>
      <c r="C786" s="461"/>
      <c r="D786" s="461"/>
      <c r="E786" s="462"/>
      <c r="F786" s="463"/>
      <c r="G786" s="14"/>
      <c r="H786" s="106" t="str">
        <f t="shared" si="236"/>
        <v/>
      </c>
      <c r="I786" s="14"/>
      <c r="J786" s="39" t="str">
        <f t="shared" si="237"/>
        <v/>
      </c>
      <c r="K786" s="14"/>
      <c r="M786" s="106" t="str">
        <f t="shared" si="238"/>
        <v/>
      </c>
      <c r="O786" s="127" t="str">
        <f t="shared" si="239"/>
        <v/>
      </c>
      <c r="AC786" s="305" t="str">
        <f t="shared" si="240"/>
        <v/>
      </c>
      <c r="AD786" s="307" t="str">
        <f t="shared" si="241"/>
        <v/>
      </c>
      <c r="AF786" s="314">
        <f t="shared" si="242"/>
        <v>0</v>
      </c>
      <c r="AG786" s="315">
        <f t="shared" si="235"/>
        <v>0</v>
      </c>
      <c r="AH786" s="315">
        <f t="shared" si="235"/>
        <v>0</v>
      </c>
      <c r="AI786" s="315">
        <f t="shared" si="235"/>
        <v>0</v>
      </c>
      <c r="AJ786" s="315">
        <f t="shared" si="235"/>
        <v>0</v>
      </c>
      <c r="AK786" s="315">
        <f t="shared" si="235"/>
        <v>0</v>
      </c>
      <c r="AL786" s="315">
        <f t="shared" si="235"/>
        <v>0</v>
      </c>
      <c r="AM786" s="315">
        <f t="shared" si="235"/>
        <v>0</v>
      </c>
      <c r="AN786" s="315">
        <f t="shared" si="235"/>
        <v>0</v>
      </c>
      <c r="AO786" s="315">
        <f t="shared" si="235"/>
        <v>0</v>
      </c>
      <c r="AP786" s="315">
        <f t="shared" si="235"/>
        <v>0</v>
      </c>
      <c r="AQ786" s="315">
        <f t="shared" si="235"/>
        <v>0</v>
      </c>
      <c r="AR786" s="315">
        <f t="shared" si="235"/>
        <v>0</v>
      </c>
      <c r="AS786" s="315">
        <f t="shared" si="235"/>
        <v>0</v>
      </c>
      <c r="AT786" s="315">
        <f t="shared" si="235"/>
        <v>0</v>
      </c>
      <c r="AU786" s="315">
        <f t="shared" si="235"/>
        <v>0</v>
      </c>
      <c r="AV786" s="315">
        <f t="shared" si="234"/>
        <v>0</v>
      </c>
      <c r="AW786" s="315">
        <f t="shared" si="234"/>
        <v>0</v>
      </c>
      <c r="AX786" s="315">
        <f t="shared" si="234"/>
        <v>0</v>
      </c>
      <c r="AY786" s="315">
        <f t="shared" si="234"/>
        <v>0</v>
      </c>
      <c r="AZ786" s="315">
        <f t="shared" si="234"/>
        <v>0</v>
      </c>
      <c r="BA786" s="315">
        <f t="shared" si="234"/>
        <v>0</v>
      </c>
      <c r="BB786" s="315">
        <f t="shared" si="234"/>
        <v>0</v>
      </c>
      <c r="BC786" s="316">
        <f t="shared" si="234"/>
        <v>0</v>
      </c>
      <c r="BE786" s="39" t="str">
        <f t="shared" si="243"/>
        <v/>
      </c>
      <c r="BF786" s="39" t="str">
        <f t="shared" si="244"/>
        <v/>
      </c>
      <c r="BG786" s="39" t="str">
        <f t="shared" si="245"/>
        <v/>
      </c>
      <c r="BH786" s="315"/>
      <c r="BI786" s="315"/>
      <c r="BJ786" s="315"/>
      <c r="BK786" s="315"/>
      <c r="BL786" s="315"/>
      <c r="BM786" s="315"/>
      <c r="BN786" s="315"/>
      <c r="BO786" s="315"/>
      <c r="BP786" s="315"/>
      <c r="BQ786" s="315"/>
      <c r="BR786" s="315"/>
      <c r="BS786" s="315"/>
      <c r="BT786" s="315"/>
      <c r="BU786" s="315"/>
      <c r="BV786" s="315"/>
      <c r="BW786" s="315"/>
      <c r="BX786" s="315"/>
      <c r="BY786" s="315"/>
      <c r="BZ786" s="315"/>
      <c r="CA786" s="315"/>
      <c r="CB786" s="315"/>
      <c r="CC786" s="315"/>
      <c r="CD786" s="7"/>
    </row>
    <row r="787" spans="1:82" x14ac:dyDescent="0.25">
      <c r="A787" s="14"/>
      <c r="B787" s="460"/>
      <c r="C787" s="461"/>
      <c r="D787" s="461"/>
      <c r="E787" s="462"/>
      <c r="F787" s="463"/>
      <c r="G787" s="14"/>
      <c r="H787" s="106" t="str">
        <f t="shared" si="236"/>
        <v/>
      </c>
      <c r="I787" s="14"/>
      <c r="J787" s="39" t="str">
        <f t="shared" si="237"/>
        <v/>
      </c>
      <c r="K787" s="14"/>
      <c r="M787" s="106" t="str">
        <f t="shared" si="238"/>
        <v/>
      </c>
      <c r="O787" s="127" t="str">
        <f t="shared" si="239"/>
        <v/>
      </c>
      <c r="AC787" s="305" t="str">
        <f t="shared" si="240"/>
        <v/>
      </c>
      <c r="AD787" s="307" t="str">
        <f t="shared" si="241"/>
        <v/>
      </c>
      <c r="AF787" s="314">
        <f t="shared" si="242"/>
        <v>0</v>
      </c>
      <c r="AG787" s="315">
        <f t="shared" si="235"/>
        <v>0</v>
      </c>
      <c r="AH787" s="315">
        <f t="shared" si="235"/>
        <v>0</v>
      </c>
      <c r="AI787" s="315">
        <f t="shared" si="235"/>
        <v>0</v>
      </c>
      <c r="AJ787" s="315">
        <f t="shared" si="235"/>
        <v>0</v>
      </c>
      <c r="AK787" s="315">
        <f t="shared" si="235"/>
        <v>0</v>
      </c>
      <c r="AL787" s="315">
        <f t="shared" si="235"/>
        <v>0</v>
      </c>
      <c r="AM787" s="315">
        <f t="shared" si="235"/>
        <v>0</v>
      </c>
      <c r="AN787" s="315">
        <f t="shared" si="235"/>
        <v>0</v>
      </c>
      <c r="AO787" s="315">
        <f t="shared" si="235"/>
        <v>0</v>
      </c>
      <c r="AP787" s="315">
        <f t="shared" si="235"/>
        <v>0</v>
      </c>
      <c r="AQ787" s="315">
        <f t="shared" si="235"/>
        <v>0</v>
      </c>
      <c r="AR787" s="315">
        <f t="shared" si="235"/>
        <v>0</v>
      </c>
      <c r="AS787" s="315">
        <f t="shared" si="235"/>
        <v>0</v>
      </c>
      <c r="AT787" s="315">
        <f t="shared" si="235"/>
        <v>0</v>
      </c>
      <c r="AU787" s="315">
        <f t="shared" si="235"/>
        <v>0</v>
      </c>
      <c r="AV787" s="315">
        <f t="shared" si="234"/>
        <v>0</v>
      </c>
      <c r="AW787" s="315">
        <f t="shared" si="234"/>
        <v>0</v>
      </c>
      <c r="AX787" s="315">
        <f t="shared" si="234"/>
        <v>0</v>
      </c>
      <c r="AY787" s="315">
        <f t="shared" si="234"/>
        <v>0</v>
      </c>
      <c r="AZ787" s="315">
        <f t="shared" si="234"/>
        <v>0</v>
      </c>
      <c r="BA787" s="315">
        <f t="shared" si="234"/>
        <v>0</v>
      </c>
      <c r="BB787" s="315">
        <f t="shared" si="234"/>
        <v>0</v>
      </c>
      <c r="BC787" s="316">
        <f t="shared" si="234"/>
        <v>0</v>
      </c>
      <c r="BE787" s="39" t="str">
        <f t="shared" si="243"/>
        <v/>
      </c>
      <c r="BF787" s="39" t="str">
        <f t="shared" si="244"/>
        <v/>
      </c>
      <c r="BG787" s="39" t="str">
        <f t="shared" si="245"/>
        <v/>
      </c>
      <c r="BH787" s="315"/>
      <c r="BI787" s="315"/>
      <c r="BJ787" s="315"/>
      <c r="BK787" s="315"/>
      <c r="BL787" s="315"/>
      <c r="BM787" s="315"/>
      <c r="BN787" s="315"/>
      <c r="BO787" s="315"/>
      <c r="BP787" s="315"/>
      <c r="BQ787" s="315"/>
      <c r="BR787" s="315"/>
      <c r="BS787" s="315"/>
      <c r="BT787" s="315"/>
      <c r="BU787" s="315"/>
      <c r="BV787" s="315"/>
      <c r="BW787" s="315"/>
      <c r="BX787" s="315"/>
      <c r="BY787" s="315"/>
      <c r="BZ787" s="315"/>
      <c r="CA787" s="315"/>
      <c r="CB787" s="315"/>
      <c r="CC787" s="315"/>
      <c r="CD787" s="7"/>
    </row>
    <row r="788" spans="1:82" x14ac:dyDescent="0.25">
      <c r="A788" s="14"/>
      <c r="B788" s="460"/>
      <c r="C788" s="461"/>
      <c r="D788" s="461"/>
      <c r="E788" s="462"/>
      <c r="F788" s="463"/>
      <c r="G788" s="14"/>
      <c r="H788" s="106" t="str">
        <f t="shared" si="236"/>
        <v/>
      </c>
      <c r="I788" s="14"/>
      <c r="J788" s="39" t="str">
        <f t="shared" si="237"/>
        <v/>
      </c>
      <c r="K788" s="14"/>
      <c r="M788" s="106" t="str">
        <f t="shared" si="238"/>
        <v/>
      </c>
      <c r="O788" s="127" t="str">
        <f t="shared" si="239"/>
        <v/>
      </c>
      <c r="AC788" s="305" t="str">
        <f t="shared" si="240"/>
        <v/>
      </c>
      <c r="AD788" s="307" t="str">
        <f t="shared" si="241"/>
        <v/>
      </c>
      <c r="AF788" s="314">
        <f t="shared" si="242"/>
        <v>0</v>
      </c>
      <c r="AG788" s="315">
        <f t="shared" si="235"/>
        <v>0</v>
      </c>
      <c r="AH788" s="315">
        <f t="shared" si="235"/>
        <v>0</v>
      </c>
      <c r="AI788" s="315">
        <f t="shared" si="235"/>
        <v>0</v>
      </c>
      <c r="AJ788" s="315">
        <f t="shared" si="235"/>
        <v>0</v>
      </c>
      <c r="AK788" s="315">
        <f t="shared" si="235"/>
        <v>0</v>
      </c>
      <c r="AL788" s="315">
        <f t="shared" si="235"/>
        <v>0</v>
      </c>
      <c r="AM788" s="315">
        <f t="shared" si="235"/>
        <v>0</v>
      </c>
      <c r="AN788" s="315">
        <f t="shared" si="235"/>
        <v>0</v>
      </c>
      <c r="AO788" s="315">
        <f t="shared" si="235"/>
        <v>0</v>
      </c>
      <c r="AP788" s="315">
        <f t="shared" si="235"/>
        <v>0</v>
      </c>
      <c r="AQ788" s="315">
        <f t="shared" si="235"/>
        <v>0</v>
      </c>
      <c r="AR788" s="315">
        <f t="shared" si="235"/>
        <v>0</v>
      </c>
      <c r="AS788" s="315">
        <f t="shared" si="235"/>
        <v>0</v>
      </c>
      <c r="AT788" s="315">
        <f t="shared" si="235"/>
        <v>0</v>
      </c>
      <c r="AU788" s="315">
        <f t="shared" si="235"/>
        <v>0</v>
      </c>
      <c r="AV788" s="315">
        <f t="shared" si="234"/>
        <v>0</v>
      </c>
      <c r="AW788" s="315">
        <f t="shared" si="234"/>
        <v>0</v>
      </c>
      <c r="AX788" s="315">
        <f t="shared" si="234"/>
        <v>0</v>
      </c>
      <c r="AY788" s="315">
        <f t="shared" si="234"/>
        <v>0</v>
      </c>
      <c r="AZ788" s="315">
        <f t="shared" si="234"/>
        <v>0</v>
      </c>
      <c r="BA788" s="315">
        <f t="shared" si="234"/>
        <v>0</v>
      </c>
      <c r="BB788" s="315">
        <f t="shared" si="234"/>
        <v>0</v>
      </c>
      <c r="BC788" s="316">
        <f t="shared" si="234"/>
        <v>0</v>
      </c>
      <c r="BE788" s="39" t="str">
        <f t="shared" si="243"/>
        <v/>
      </c>
      <c r="BF788" s="39" t="str">
        <f t="shared" si="244"/>
        <v/>
      </c>
      <c r="BG788" s="39" t="str">
        <f t="shared" si="245"/>
        <v/>
      </c>
      <c r="BH788" s="315"/>
      <c r="BI788" s="315"/>
      <c r="BJ788" s="315"/>
      <c r="BK788" s="315"/>
      <c r="BL788" s="315"/>
      <c r="BM788" s="315"/>
      <c r="BN788" s="315"/>
      <c r="BO788" s="315"/>
      <c r="BP788" s="315"/>
      <c r="BQ788" s="315"/>
      <c r="BR788" s="315"/>
      <c r="BS788" s="315"/>
      <c r="BT788" s="315"/>
      <c r="BU788" s="315"/>
      <c r="BV788" s="315"/>
      <c r="BW788" s="315"/>
      <c r="BX788" s="315"/>
      <c r="BY788" s="315"/>
      <c r="BZ788" s="315"/>
      <c r="CA788" s="315"/>
      <c r="CB788" s="315"/>
      <c r="CC788" s="315"/>
      <c r="CD788" s="7"/>
    </row>
    <row r="789" spans="1:82" x14ac:dyDescent="0.25">
      <c r="A789" s="14"/>
      <c r="B789" s="460"/>
      <c r="C789" s="461"/>
      <c r="D789" s="461"/>
      <c r="E789" s="462"/>
      <c r="F789" s="463"/>
      <c r="G789" s="14"/>
      <c r="H789" s="106" t="str">
        <f t="shared" si="236"/>
        <v/>
      </c>
      <c r="I789" s="14"/>
      <c r="J789" s="39" t="str">
        <f t="shared" si="237"/>
        <v/>
      </c>
      <c r="K789" s="14"/>
      <c r="M789" s="106" t="str">
        <f t="shared" si="238"/>
        <v/>
      </c>
      <c r="O789" s="127" t="str">
        <f t="shared" si="239"/>
        <v/>
      </c>
      <c r="AC789" s="305" t="str">
        <f t="shared" si="240"/>
        <v/>
      </c>
      <c r="AD789" s="307" t="str">
        <f t="shared" si="241"/>
        <v/>
      </c>
      <c r="AF789" s="314">
        <f t="shared" si="242"/>
        <v>0</v>
      </c>
      <c r="AG789" s="315">
        <f t="shared" si="235"/>
        <v>0</v>
      </c>
      <c r="AH789" s="315">
        <f t="shared" si="235"/>
        <v>0</v>
      </c>
      <c r="AI789" s="315">
        <f t="shared" si="235"/>
        <v>0</v>
      </c>
      <c r="AJ789" s="315">
        <f t="shared" si="235"/>
        <v>0</v>
      </c>
      <c r="AK789" s="315">
        <f t="shared" si="235"/>
        <v>0</v>
      </c>
      <c r="AL789" s="315">
        <f t="shared" si="235"/>
        <v>0</v>
      </c>
      <c r="AM789" s="315">
        <f t="shared" si="235"/>
        <v>0</v>
      </c>
      <c r="AN789" s="315">
        <f t="shared" si="235"/>
        <v>0</v>
      </c>
      <c r="AO789" s="315">
        <f t="shared" si="235"/>
        <v>0</v>
      </c>
      <c r="AP789" s="315">
        <f t="shared" si="235"/>
        <v>0</v>
      </c>
      <c r="AQ789" s="315">
        <f t="shared" si="235"/>
        <v>0</v>
      </c>
      <c r="AR789" s="315">
        <f t="shared" si="235"/>
        <v>0</v>
      </c>
      <c r="AS789" s="315">
        <f t="shared" si="235"/>
        <v>0</v>
      </c>
      <c r="AT789" s="315">
        <f t="shared" si="235"/>
        <v>0</v>
      </c>
      <c r="AU789" s="315">
        <f t="shared" si="235"/>
        <v>0</v>
      </c>
      <c r="AV789" s="315">
        <f t="shared" si="234"/>
        <v>0</v>
      </c>
      <c r="AW789" s="315">
        <f t="shared" si="234"/>
        <v>0</v>
      </c>
      <c r="AX789" s="315">
        <f t="shared" si="234"/>
        <v>0</v>
      </c>
      <c r="AY789" s="315">
        <f t="shared" si="234"/>
        <v>0</v>
      </c>
      <c r="AZ789" s="315">
        <f t="shared" si="234"/>
        <v>0</v>
      </c>
      <c r="BA789" s="315">
        <f t="shared" si="234"/>
        <v>0</v>
      </c>
      <c r="BB789" s="315">
        <f t="shared" si="234"/>
        <v>0</v>
      </c>
      <c r="BC789" s="316">
        <f t="shared" si="234"/>
        <v>0</v>
      </c>
      <c r="BE789" s="39" t="str">
        <f t="shared" si="243"/>
        <v/>
      </c>
      <c r="BF789" s="39" t="str">
        <f t="shared" si="244"/>
        <v/>
      </c>
      <c r="BG789" s="39" t="str">
        <f t="shared" si="245"/>
        <v/>
      </c>
      <c r="BH789" s="315"/>
      <c r="BI789" s="315"/>
      <c r="BJ789" s="315"/>
      <c r="BK789" s="315"/>
      <c r="BL789" s="315"/>
      <c r="BM789" s="315"/>
      <c r="BN789" s="315"/>
      <c r="BO789" s="315"/>
      <c r="BP789" s="315"/>
      <c r="BQ789" s="315"/>
      <c r="BR789" s="315"/>
      <c r="BS789" s="315"/>
      <c r="BT789" s="315"/>
      <c r="BU789" s="315"/>
      <c r="BV789" s="315"/>
      <c r="BW789" s="315"/>
      <c r="BX789" s="315"/>
      <c r="BY789" s="315"/>
      <c r="BZ789" s="315"/>
      <c r="CA789" s="315"/>
      <c r="CB789" s="315"/>
      <c r="CC789" s="315"/>
      <c r="CD789" s="7"/>
    </row>
    <row r="790" spans="1:82" x14ac:dyDescent="0.25">
      <c r="A790" s="14"/>
      <c r="B790" s="460"/>
      <c r="C790" s="461"/>
      <c r="D790" s="461"/>
      <c r="E790" s="462"/>
      <c r="F790" s="463"/>
      <c r="G790" s="14"/>
      <c r="H790" s="106" t="str">
        <f t="shared" si="236"/>
        <v/>
      </c>
      <c r="I790" s="14"/>
      <c r="J790" s="39" t="str">
        <f t="shared" si="237"/>
        <v/>
      </c>
      <c r="K790" s="14"/>
      <c r="M790" s="106" t="str">
        <f t="shared" si="238"/>
        <v/>
      </c>
      <c r="O790" s="127" t="str">
        <f t="shared" si="239"/>
        <v/>
      </c>
      <c r="AC790" s="305" t="str">
        <f t="shared" si="240"/>
        <v/>
      </c>
      <c r="AD790" s="307" t="str">
        <f t="shared" si="241"/>
        <v/>
      </c>
      <c r="AF790" s="314">
        <f t="shared" si="242"/>
        <v>0</v>
      </c>
      <c r="AG790" s="315">
        <f t="shared" si="235"/>
        <v>0</v>
      </c>
      <c r="AH790" s="315">
        <f t="shared" si="235"/>
        <v>0</v>
      </c>
      <c r="AI790" s="315">
        <f t="shared" si="235"/>
        <v>0</v>
      </c>
      <c r="AJ790" s="315">
        <f t="shared" si="235"/>
        <v>0</v>
      </c>
      <c r="AK790" s="315">
        <f t="shared" si="235"/>
        <v>0</v>
      </c>
      <c r="AL790" s="315">
        <f t="shared" si="235"/>
        <v>0</v>
      </c>
      <c r="AM790" s="315">
        <f t="shared" si="235"/>
        <v>0</v>
      </c>
      <c r="AN790" s="315">
        <f t="shared" si="235"/>
        <v>0</v>
      </c>
      <c r="AO790" s="315">
        <f t="shared" si="235"/>
        <v>0</v>
      </c>
      <c r="AP790" s="315">
        <f t="shared" si="235"/>
        <v>0</v>
      </c>
      <c r="AQ790" s="315">
        <f t="shared" si="235"/>
        <v>0</v>
      </c>
      <c r="AR790" s="315">
        <f t="shared" si="235"/>
        <v>0</v>
      </c>
      <c r="AS790" s="315">
        <f t="shared" si="235"/>
        <v>0</v>
      </c>
      <c r="AT790" s="315">
        <f t="shared" si="235"/>
        <v>0</v>
      </c>
      <c r="AU790" s="315">
        <f t="shared" si="235"/>
        <v>0</v>
      </c>
      <c r="AV790" s="315">
        <f t="shared" si="235"/>
        <v>0</v>
      </c>
      <c r="AW790" s="315">
        <f t="shared" ref="AW790:BC805" si="246">IF(AND(AW$9&gt;=$AC790, AW$10&lt;=$AD790), IF($F790=$M$3, $AD$5, IF($J790="", $AD$4, $J790)), 0)</f>
        <v>0</v>
      </c>
      <c r="AX790" s="315">
        <f t="shared" si="246"/>
        <v>0</v>
      </c>
      <c r="AY790" s="315">
        <f t="shared" si="246"/>
        <v>0</v>
      </c>
      <c r="AZ790" s="315">
        <f t="shared" si="246"/>
        <v>0</v>
      </c>
      <c r="BA790" s="315">
        <f t="shared" si="246"/>
        <v>0</v>
      </c>
      <c r="BB790" s="315">
        <f t="shared" si="246"/>
        <v>0</v>
      </c>
      <c r="BC790" s="316">
        <f t="shared" si="246"/>
        <v>0</v>
      </c>
      <c r="BE790" s="39" t="str">
        <f t="shared" si="243"/>
        <v/>
      </c>
      <c r="BF790" s="39" t="str">
        <f t="shared" si="244"/>
        <v/>
      </c>
      <c r="BG790" s="39" t="str">
        <f t="shared" si="245"/>
        <v/>
      </c>
      <c r="BH790" s="315"/>
      <c r="BI790" s="315"/>
      <c r="BJ790" s="315"/>
      <c r="BK790" s="315"/>
      <c r="BL790" s="315"/>
      <c r="BM790" s="315"/>
      <c r="BN790" s="315"/>
      <c r="BO790" s="315"/>
      <c r="BP790" s="315"/>
      <c r="BQ790" s="315"/>
      <c r="BR790" s="315"/>
      <c r="BS790" s="315"/>
      <c r="BT790" s="315"/>
      <c r="BU790" s="315"/>
      <c r="BV790" s="315"/>
      <c r="BW790" s="315"/>
      <c r="BX790" s="315"/>
      <c r="BY790" s="315"/>
      <c r="BZ790" s="315"/>
      <c r="CA790" s="315"/>
      <c r="CB790" s="315"/>
      <c r="CC790" s="315"/>
      <c r="CD790" s="7"/>
    </row>
    <row r="791" spans="1:82" x14ac:dyDescent="0.25">
      <c r="A791" s="14"/>
      <c r="B791" s="460"/>
      <c r="C791" s="461"/>
      <c r="D791" s="461"/>
      <c r="E791" s="462"/>
      <c r="F791" s="463"/>
      <c r="G791" s="14"/>
      <c r="H791" s="106" t="str">
        <f t="shared" si="236"/>
        <v/>
      </c>
      <c r="I791" s="14"/>
      <c r="J791" s="39" t="str">
        <f t="shared" si="237"/>
        <v/>
      </c>
      <c r="K791" s="14"/>
      <c r="M791" s="106" t="str">
        <f t="shared" si="238"/>
        <v/>
      </c>
      <c r="O791" s="127" t="str">
        <f t="shared" si="239"/>
        <v/>
      </c>
      <c r="AC791" s="305" t="str">
        <f t="shared" si="240"/>
        <v/>
      </c>
      <c r="AD791" s="307" t="str">
        <f t="shared" si="241"/>
        <v/>
      </c>
      <c r="AF791" s="314">
        <f t="shared" si="242"/>
        <v>0</v>
      </c>
      <c r="AG791" s="315">
        <f t="shared" si="242"/>
        <v>0</v>
      </c>
      <c r="AH791" s="315">
        <f t="shared" si="242"/>
        <v>0</v>
      </c>
      <c r="AI791" s="315">
        <f t="shared" si="242"/>
        <v>0</v>
      </c>
      <c r="AJ791" s="315">
        <f t="shared" si="242"/>
        <v>0</v>
      </c>
      <c r="AK791" s="315">
        <f t="shared" si="242"/>
        <v>0</v>
      </c>
      <c r="AL791" s="315">
        <f t="shared" si="242"/>
        <v>0</v>
      </c>
      <c r="AM791" s="315">
        <f t="shared" si="242"/>
        <v>0</v>
      </c>
      <c r="AN791" s="315">
        <f t="shared" si="242"/>
        <v>0</v>
      </c>
      <c r="AO791" s="315">
        <f t="shared" si="242"/>
        <v>0</v>
      </c>
      <c r="AP791" s="315">
        <f t="shared" si="242"/>
        <v>0</v>
      </c>
      <c r="AQ791" s="315">
        <f t="shared" si="242"/>
        <v>0</v>
      </c>
      <c r="AR791" s="315">
        <f t="shared" si="242"/>
        <v>0</v>
      </c>
      <c r="AS791" s="315">
        <f t="shared" si="242"/>
        <v>0</v>
      </c>
      <c r="AT791" s="315">
        <f t="shared" si="242"/>
        <v>0</v>
      </c>
      <c r="AU791" s="315">
        <f t="shared" si="242"/>
        <v>0</v>
      </c>
      <c r="AV791" s="315">
        <f t="shared" ref="AV791:BC806" si="247">IF(AND(AV$9&gt;=$AC791, AV$10&lt;=$AD791), IF($F791=$M$3, $AD$5, IF($J791="", $AD$4, $J791)), 0)</f>
        <v>0</v>
      </c>
      <c r="AW791" s="315">
        <f t="shared" si="246"/>
        <v>0</v>
      </c>
      <c r="AX791" s="315">
        <f t="shared" si="246"/>
        <v>0</v>
      </c>
      <c r="AY791" s="315">
        <f t="shared" si="246"/>
        <v>0</v>
      </c>
      <c r="AZ791" s="315">
        <f t="shared" si="246"/>
        <v>0</v>
      </c>
      <c r="BA791" s="315">
        <f t="shared" si="246"/>
        <v>0</v>
      </c>
      <c r="BB791" s="315">
        <f t="shared" si="246"/>
        <v>0</v>
      </c>
      <c r="BC791" s="316">
        <f t="shared" si="246"/>
        <v>0</v>
      </c>
      <c r="BE791" s="39" t="str">
        <f t="shared" si="243"/>
        <v/>
      </c>
      <c r="BF791" s="39" t="str">
        <f t="shared" si="244"/>
        <v/>
      </c>
      <c r="BG791" s="39" t="str">
        <f t="shared" si="245"/>
        <v/>
      </c>
      <c r="BH791" s="315"/>
      <c r="BI791" s="315"/>
      <c r="BJ791" s="315"/>
      <c r="BK791" s="315"/>
      <c r="BL791" s="315"/>
      <c r="BM791" s="315"/>
      <c r="BN791" s="315"/>
      <c r="BO791" s="315"/>
      <c r="BP791" s="315"/>
      <c r="BQ791" s="315"/>
      <c r="BR791" s="315"/>
      <c r="BS791" s="315"/>
      <c r="BT791" s="315"/>
      <c r="BU791" s="315"/>
      <c r="BV791" s="315"/>
      <c r="BW791" s="315"/>
      <c r="BX791" s="315"/>
      <c r="BY791" s="315"/>
      <c r="BZ791" s="315"/>
      <c r="CA791" s="315"/>
      <c r="CB791" s="315"/>
      <c r="CC791" s="315"/>
      <c r="CD791" s="7"/>
    </row>
    <row r="792" spans="1:82" x14ac:dyDescent="0.25">
      <c r="A792" s="14"/>
      <c r="B792" s="460"/>
      <c r="C792" s="461"/>
      <c r="D792" s="461"/>
      <c r="E792" s="462"/>
      <c r="F792" s="463"/>
      <c r="G792" s="14"/>
      <c r="H792" s="106" t="str">
        <f t="shared" si="236"/>
        <v/>
      </c>
      <c r="I792" s="14"/>
      <c r="J792" s="39" t="str">
        <f t="shared" si="237"/>
        <v/>
      </c>
      <c r="K792" s="14"/>
      <c r="M792" s="106" t="str">
        <f t="shared" si="238"/>
        <v/>
      </c>
      <c r="O792" s="127" t="str">
        <f t="shared" si="239"/>
        <v/>
      </c>
      <c r="AC792" s="305" t="str">
        <f t="shared" si="240"/>
        <v/>
      </c>
      <c r="AD792" s="307" t="str">
        <f t="shared" si="241"/>
        <v/>
      </c>
      <c r="AF792" s="314">
        <f t="shared" si="242"/>
        <v>0</v>
      </c>
      <c r="AG792" s="315">
        <f t="shared" si="242"/>
        <v>0</v>
      </c>
      <c r="AH792" s="315">
        <f t="shared" si="242"/>
        <v>0</v>
      </c>
      <c r="AI792" s="315">
        <f t="shared" si="242"/>
        <v>0</v>
      </c>
      <c r="AJ792" s="315">
        <f t="shared" si="242"/>
        <v>0</v>
      </c>
      <c r="AK792" s="315">
        <f t="shared" si="242"/>
        <v>0</v>
      </c>
      <c r="AL792" s="315">
        <f t="shared" si="242"/>
        <v>0</v>
      </c>
      <c r="AM792" s="315">
        <f t="shared" si="242"/>
        <v>0</v>
      </c>
      <c r="AN792" s="315">
        <f t="shared" si="242"/>
        <v>0</v>
      </c>
      <c r="AO792" s="315">
        <f t="shared" si="242"/>
        <v>0</v>
      </c>
      <c r="AP792" s="315">
        <f t="shared" si="242"/>
        <v>0</v>
      </c>
      <c r="AQ792" s="315">
        <f t="shared" si="242"/>
        <v>0</v>
      </c>
      <c r="AR792" s="315">
        <f t="shared" si="242"/>
        <v>0</v>
      </c>
      <c r="AS792" s="315">
        <f t="shared" si="242"/>
        <v>0</v>
      </c>
      <c r="AT792" s="315">
        <f t="shared" si="242"/>
        <v>0</v>
      </c>
      <c r="AU792" s="315">
        <f t="shared" si="242"/>
        <v>0</v>
      </c>
      <c r="AV792" s="315">
        <f t="shared" si="247"/>
        <v>0</v>
      </c>
      <c r="AW792" s="315">
        <f t="shared" si="246"/>
        <v>0</v>
      </c>
      <c r="AX792" s="315">
        <f t="shared" si="246"/>
        <v>0</v>
      </c>
      <c r="AY792" s="315">
        <f t="shared" si="246"/>
        <v>0</v>
      </c>
      <c r="AZ792" s="315">
        <f t="shared" si="246"/>
        <v>0</v>
      </c>
      <c r="BA792" s="315">
        <f t="shared" si="246"/>
        <v>0</v>
      </c>
      <c r="BB792" s="315">
        <f t="shared" si="246"/>
        <v>0</v>
      </c>
      <c r="BC792" s="316">
        <f t="shared" si="246"/>
        <v>0</v>
      </c>
      <c r="BE792" s="39" t="str">
        <f t="shared" si="243"/>
        <v/>
      </c>
      <c r="BF792" s="39" t="str">
        <f t="shared" si="244"/>
        <v/>
      </c>
      <c r="BG792" s="39" t="str">
        <f t="shared" si="245"/>
        <v/>
      </c>
      <c r="BH792" s="315"/>
      <c r="BI792" s="315"/>
      <c r="BJ792" s="315"/>
      <c r="BK792" s="315"/>
      <c r="BL792" s="315"/>
      <c r="BM792" s="315"/>
      <c r="BN792" s="315"/>
      <c r="BO792" s="315"/>
      <c r="BP792" s="315"/>
      <c r="BQ792" s="315"/>
      <c r="BR792" s="315"/>
      <c r="BS792" s="315"/>
      <c r="BT792" s="315"/>
      <c r="BU792" s="315"/>
      <c r="BV792" s="315"/>
      <c r="BW792" s="315"/>
      <c r="BX792" s="315"/>
      <c r="BY792" s="315"/>
      <c r="BZ792" s="315"/>
      <c r="CA792" s="315"/>
      <c r="CB792" s="315"/>
      <c r="CC792" s="315"/>
      <c r="CD792" s="7"/>
    </row>
    <row r="793" spans="1:82" x14ac:dyDescent="0.25">
      <c r="A793" s="14"/>
      <c r="B793" s="460"/>
      <c r="C793" s="461"/>
      <c r="D793" s="461"/>
      <c r="E793" s="462"/>
      <c r="F793" s="463"/>
      <c r="G793" s="14"/>
      <c r="H793" s="106" t="str">
        <f t="shared" si="236"/>
        <v/>
      </c>
      <c r="I793" s="14"/>
      <c r="J793" s="39" t="str">
        <f t="shared" si="237"/>
        <v/>
      </c>
      <c r="K793" s="14"/>
      <c r="M793" s="106" t="str">
        <f t="shared" si="238"/>
        <v/>
      </c>
      <c r="O793" s="127" t="str">
        <f t="shared" si="239"/>
        <v/>
      </c>
      <c r="AC793" s="305" t="str">
        <f t="shared" si="240"/>
        <v/>
      </c>
      <c r="AD793" s="307" t="str">
        <f t="shared" si="241"/>
        <v/>
      </c>
      <c r="AF793" s="314">
        <f t="shared" si="242"/>
        <v>0</v>
      </c>
      <c r="AG793" s="315">
        <f t="shared" si="242"/>
        <v>0</v>
      </c>
      <c r="AH793" s="315">
        <f t="shared" si="242"/>
        <v>0</v>
      </c>
      <c r="AI793" s="315">
        <f t="shared" si="242"/>
        <v>0</v>
      </c>
      <c r="AJ793" s="315">
        <f t="shared" si="242"/>
        <v>0</v>
      </c>
      <c r="AK793" s="315">
        <f t="shared" si="242"/>
        <v>0</v>
      </c>
      <c r="AL793" s="315">
        <f t="shared" si="242"/>
        <v>0</v>
      </c>
      <c r="AM793" s="315">
        <f t="shared" si="242"/>
        <v>0</v>
      </c>
      <c r="AN793" s="315">
        <f t="shared" si="242"/>
        <v>0</v>
      </c>
      <c r="AO793" s="315">
        <f t="shared" si="242"/>
        <v>0</v>
      </c>
      <c r="AP793" s="315">
        <f t="shared" si="242"/>
        <v>0</v>
      </c>
      <c r="AQ793" s="315">
        <f t="shared" si="242"/>
        <v>0</v>
      </c>
      <c r="AR793" s="315">
        <f t="shared" si="242"/>
        <v>0</v>
      </c>
      <c r="AS793" s="315">
        <f t="shared" si="242"/>
        <v>0</v>
      </c>
      <c r="AT793" s="315">
        <f t="shared" si="242"/>
        <v>0</v>
      </c>
      <c r="AU793" s="315">
        <f t="shared" si="242"/>
        <v>0</v>
      </c>
      <c r="AV793" s="315">
        <f t="shared" si="247"/>
        <v>0</v>
      </c>
      <c r="AW793" s="315">
        <f t="shared" si="246"/>
        <v>0</v>
      </c>
      <c r="AX793" s="315">
        <f t="shared" si="246"/>
        <v>0</v>
      </c>
      <c r="AY793" s="315">
        <f t="shared" si="246"/>
        <v>0</v>
      </c>
      <c r="AZ793" s="315">
        <f t="shared" si="246"/>
        <v>0</v>
      </c>
      <c r="BA793" s="315">
        <f t="shared" si="246"/>
        <v>0</v>
      </c>
      <c r="BB793" s="315">
        <f t="shared" si="246"/>
        <v>0</v>
      </c>
      <c r="BC793" s="316">
        <f t="shared" si="246"/>
        <v>0</v>
      </c>
      <c r="BE793" s="39" t="str">
        <f t="shared" si="243"/>
        <v/>
      </c>
      <c r="BF793" s="39" t="str">
        <f t="shared" si="244"/>
        <v/>
      </c>
      <c r="BG793" s="39" t="str">
        <f t="shared" si="245"/>
        <v/>
      </c>
      <c r="BH793" s="315"/>
      <c r="BI793" s="315"/>
      <c r="BJ793" s="315"/>
      <c r="BK793" s="315"/>
      <c r="BL793" s="315"/>
      <c r="BM793" s="315"/>
      <c r="BN793" s="315"/>
      <c r="BO793" s="315"/>
      <c r="BP793" s="315"/>
      <c r="BQ793" s="315"/>
      <c r="BR793" s="315"/>
      <c r="BS793" s="315"/>
      <c r="BT793" s="315"/>
      <c r="BU793" s="315"/>
      <c r="BV793" s="315"/>
      <c r="BW793" s="315"/>
      <c r="BX793" s="315"/>
      <c r="BY793" s="315"/>
      <c r="BZ793" s="315"/>
      <c r="CA793" s="315"/>
      <c r="CB793" s="315"/>
      <c r="CC793" s="315"/>
      <c r="CD793" s="7"/>
    </row>
    <row r="794" spans="1:82" x14ac:dyDescent="0.25">
      <c r="A794" s="14"/>
      <c r="B794" s="460"/>
      <c r="C794" s="461"/>
      <c r="D794" s="461"/>
      <c r="E794" s="462"/>
      <c r="F794" s="463"/>
      <c r="G794" s="14"/>
      <c r="H794" s="106" t="str">
        <f t="shared" si="236"/>
        <v/>
      </c>
      <c r="I794" s="14"/>
      <c r="J794" s="39" t="str">
        <f t="shared" si="237"/>
        <v/>
      </c>
      <c r="K794" s="14"/>
      <c r="M794" s="106" t="str">
        <f t="shared" si="238"/>
        <v/>
      </c>
      <c r="O794" s="127" t="str">
        <f t="shared" si="239"/>
        <v/>
      </c>
      <c r="AC794" s="305" t="str">
        <f t="shared" si="240"/>
        <v/>
      </c>
      <c r="AD794" s="307" t="str">
        <f t="shared" si="241"/>
        <v/>
      </c>
      <c r="AF794" s="314">
        <f t="shared" si="242"/>
        <v>0</v>
      </c>
      <c r="AG794" s="315">
        <f t="shared" si="242"/>
        <v>0</v>
      </c>
      <c r="AH794" s="315">
        <f t="shared" si="242"/>
        <v>0</v>
      </c>
      <c r="AI794" s="315">
        <f t="shared" si="242"/>
        <v>0</v>
      </c>
      <c r="AJ794" s="315">
        <f t="shared" si="242"/>
        <v>0</v>
      </c>
      <c r="AK794" s="315">
        <f t="shared" si="242"/>
        <v>0</v>
      </c>
      <c r="AL794" s="315">
        <f t="shared" si="242"/>
        <v>0</v>
      </c>
      <c r="AM794" s="315">
        <f t="shared" si="242"/>
        <v>0</v>
      </c>
      <c r="AN794" s="315">
        <f t="shared" si="242"/>
        <v>0</v>
      </c>
      <c r="AO794" s="315">
        <f t="shared" si="242"/>
        <v>0</v>
      </c>
      <c r="AP794" s="315">
        <f t="shared" si="242"/>
        <v>0</v>
      </c>
      <c r="AQ794" s="315">
        <f t="shared" si="242"/>
        <v>0</v>
      </c>
      <c r="AR794" s="315">
        <f t="shared" si="242"/>
        <v>0</v>
      </c>
      <c r="AS794" s="315">
        <f t="shared" si="242"/>
        <v>0</v>
      </c>
      <c r="AT794" s="315">
        <f t="shared" si="242"/>
        <v>0</v>
      </c>
      <c r="AU794" s="315">
        <f t="shared" si="242"/>
        <v>0</v>
      </c>
      <c r="AV794" s="315">
        <f t="shared" si="247"/>
        <v>0</v>
      </c>
      <c r="AW794" s="315">
        <f t="shared" si="246"/>
        <v>0</v>
      </c>
      <c r="AX794" s="315">
        <f t="shared" si="246"/>
        <v>0</v>
      </c>
      <c r="AY794" s="315">
        <f t="shared" si="246"/>
        <v>0</v>
      </c>
      <c r="AZ794" s="315">
        <f t="shared" si="246"/>
        <v>0</v>
      </c>
      <c r="BA794" s="315">
        <f t="shared" si="246"/>
        <v>0</v>
      </c>
      <c r="BB794" s="315">
        <f t="shared" si="246"/>
        <v>0</v>
      </c>
      <c r="BC794" s="316">
        <f t="shared" si="246"/>
        <v>0</v>
      </c>
      <c r="BE794" s="39" t="str">
        <f t="shared" si="243"/>
        <v/>
      </c>
      <c r="BF794" s="39" t="str">
        <f t="shared" si="244"/>
        <v/>
      </c>
      <c r="BG794" s="39" t="str">
        <f t="shared" si="245"/>
        <v/>
      </c>
      <c r="BH794" s="315"/>
      <c r="BI794" s="315"/>
      <c r="BJ794" s="315"/>
      <c r="BK794" s="315"/>
      <c r="BL794" s="315"/>
      <c r="BM794" s="315"/>
      <c r="BN794" s="315"/>
      <c r="BO794" s="315"/>
      <c r="BP794" s="315"/>
      <c r="BQ794" s="315"/>
      <c r="BR794" s="315"/>
      <c r="BS794" s="315"/>
      <c r="BT794" s="315"/>
      <c r="BU794" s="315"/>
      <c r="BV794" s="315"/>
      <c r="BW794" s="315"/>
      <c r="BX794" s="315"/>
      <c r="BY794" s="315"/>
      <c r="BZ794" s="315"/>
      <c r="CA794" s="315"/>
      <c r="CB794" s="315"/>
      <c r="CC794" s="315"/>
      <c r="CD794" s="7"/>
    </row>
    <row r="795" spans="1:82" x14ac:dyDescent="0.25">
      <c r="A795" s="14"/>
      <c r="B795" s="460"/>
      <c r="C795" s="461"/>
      <c r="D795" s="461"/>
      <c r="E795" s="462"/>
      <c r="F795" s="463"/>
      <c r="G795" s="14"/>
      <c r="H795" s="106" t="str">
        <f t="shared" si="236"/>
        <v/>
      </c>
      <c r="I795" s="14"/>
      <c r="J795" s="39" t="str">
        <f t="shared" si="237"/>
        <v/>
      </c>
      <c r="K795" s="14"/>
      <c r="M795" s="106" t="str">
        <f t="shared" si="238"/>
        <v/>
      </c>
      <c r="O795" s="127" t="str">
        <f t="shared" si="239"/>
        <v/>
      </c>
      <c r="AC795" s="305" t="str">
        <f t="shared" si="240"/>
        <v/>
      </c>
      <c r="AD795" s="307" t="str">
        <f t="shared" si="241"/>
        <v/>
      </c>
      <c r="AF795" s="314">
        <f t="shared" si="242"/>
        <v>0</v>
      </c>
      <c r="AG795" s="315">
        <f t="shared" si="242"/>
        <v>0</v>
      </c>
      <c r="AH795" s="315">
        <f t="shared" si="242"/>
        <v>0</v>
      </c>
      <c r="AI795" s="315">
        <f t="shared" si="242"/>
        <v>0</v>
      </c>
      <c r="AJ795" s="315">
        <f t="shared" si="242"/>
        <v>0</v>
      </c>
      <c r="AK795" s="315">
        <f t="shared" si="242"/>
        <v>0</v>
      </c>
      <c r="AL795" s="315">
        <f t="shared" si="242"/>
        <v>0</v>
      </c>
      <c r="AM795" s="315">
        <f t="shared" si="242"/>
        <v>0</v>
      </c>
      <c r="AN795" s="315">
        <f t="shared" si="242"/>
        <v>0</v>
      </c>
      <c r="AO795" s="315">
        <f t="shared" si="242"/>
        <v>0</v>
      </c>
      <c r="AP795" s="315">
        <f t="shared" si="242"/>
        <v>0</v>
      </c>
      <c r="AQ795" s="315">
        <f t="shared" si="242"/>
        <v>0</v>
      </c>
      <c r="AR795" s="315">
        <f t="shared" si="242"/>
        <v>0</v>
      </c>
      <c r="AS795" s="315">
        <f t="shared" si="242"/>
        <v>0</v>
      </c>
      <c r="AT795" s="315">
        <f t="shared" si="242"/>
        <v>0</v>
      </c>
      <c r="AU795" s="315">
        <f t="shared" si="242"/>
        <v>0</v>
      </c>
      <c r="AV795" s="315">
        <f t="shared" si="247"/>
        <v>0</v>
      </c>
      <c r="AW795" s="315">
        <f t="shared" si="246"/>
        <v>0</v>
      </c>
      <c r="AX795" s="315">
        <f t="shared" si="246"/>
        <v>0</v>
      </c>
      <c r="AY795" s="315">
        <f t="shared" si="246"/>
        <v>0</v>
      </c>
      <c r="AZ795" s="315">
        <f t="shared" si="246"/>
        <v>0</v>
      </c>
      <c r="BA795" s="315">
        <f t="shared" si="246"/>
        <v>0</v>
      </c>
      <c r="BB795" s="315">
        <f t="shared" si="246"/>
        <v>0</v>
      </c>
      <c r="BC795" s="316">
        <f t="shared" si="246"/>
        <v>0</v>
      </c>
      <c r="BE795" s="39" t="str">
        <f t="shared" si="243"/>
        <v/>
      </c>
      <c r="BF795" s="39" t="str">
        <f t="shared" si="244"/>
        <v/>
      </c>
      <c r="BG795" s="39" t="str">
        <f t="shared" si="245"/>
        <v/>
      </c>
      <c r="BH795" s="315"/>
      <c r="BI795" s="315"/>
      <c r="BJ795" s="315"/>
      <c r="BK795" s="315"/>
      <c r="BL795" s="315"/>
      <c r="BM795" s="315"/>
      <c r="BN795" s="315"/>
      <c r="BO795" s="315"/>
      <c r="BP795" s="315"/>
      <c r="BQ795" s="315"/>
      <c r="BR795" s="315"/>
      <c r="BS795" s="315"/>
      <c r="BT795" s="315"/>
      <c r="BU795" s="315"/>
      <c r="BV795" s="315"/>
      <c r="BW795" s="315"/>
      <c r="BX795" s="315"/>
      <c r="BY795" s="315"/>
      <c r="BZ795" s="315"/>
      <c r="CA795" s="315"/>
      <c r="CB795" s="315"/>
      <c r="CC795" s="315"/>
      <c r="CD795" s="7"/>
    </row>
    <row r="796" spans="1:82" x14ac:dyDescent="0.25">
      <c r="A796" s="14"/>
      <c r="B796" s="460"/>
      <c r="C796" s="461"/>
      <c r="D796" s="461"/>
      <c r="E796" s="462"/>
      <c r="F796" s="463"/>
      <c r="G796" s="14"/>
      <c r="H796" s="106" t="str">
        <f t="shared" si="236"/>
        <v/>
      </c>
      <c r="I796" s="14"/>
      <c r="J796" s="39" t="str">
        <f t="shared" si="237"/>
        <v/>
      </c>
      <c r="K796" s="14"/>
      <c r="M796" s="106" t="str">
        <f t="shared" si="238"/>
        <v/>
      </c>
      <c r="O796" s="127" t="str">
        <f t="shared" si="239"/>
        <v/>
      </c>
      <c r="AC796" s="305" t="str">
        <f t="shared" si="240"/>
        <v/>
      </c>
      <c r="AD796" s="307" t="str">
        <f t="shared" si="241"/>
        <v/>
      </c>
      <c r="AF796" s="314">
        <f t="shared" si="242"/>
        <v>0</v>
      </c>
      <c r="AG796" s="315">
        <f t="shared" si="242"/>
        <v>0</v>
      </c>
      <c r="AH796" s="315">
        <f t="shared" si="242"/>
        <v>0</v>
      </c>
      <c r="AI796" s="315">
        <f t="shared" si="242"/>
        <v>0</v>
      </c>
      <c r="AJ796" s="315">
        <f t="shared" si="242"/>
        <v>0</v>
      </c>
      <c r="AK796" s="315">
        <f t="shared" si="242"/>
        <v>0</v>
      </c>
      <c r="AL796" s="315">
        <f t="shared" si="242"/>
        <v>0</v>
      </c>
      <c r="AM796" s="315">
        <f t="shared" si="242"/>
        <v>0</v>
      </c>
      <c r="AN796" s="315">
        <f t="shared" si="242"/>
        <v>0</v>
      </c>
      <c r="AO796" s="315">
        <f t="shared" si="242"/>
        <v>0</v>
      </c>
      <c r="AP796" s="315">
        <f t="shared" si="242"/>
        <v>0</v>
      </c>
      <c r="AQ796" s="315">
        <f t="shared" si="242"/>
        <v>0</v>
      </c>
      <c r="AR796" s="315">
        <f t="shared" si="242"/>
        <v>0</v>
      </c>
      <c r="AS796" s="315">
        <f t="shared" si="242"/>
        <v>0</v>
      </c>
      <c r="AT796" s="315">
        <f t="shared" si="242"/>
        <v>0</v>
      </c>
      <c r="AU796" s="315">
        <f t="shared" si="242"/>
        <v>0</v>
      </c>
      <c r="AV796" s="315">
        <f t="shared" si="247"/>
        <v>0</v>
      </c>
      <c r="AW796" s="315">
        <f t="shared" si="246"/>
        <v>0</v>
      </c>
      <c r="AX796" s="315">
        <f t="shared" si="246"/>
        <v>0</v>
      </c>
      <c r="AY796" s="315">
        <f t="shared" si="246"/>
        <v>0</v>
      </c>
      <c r="AZ796" s="315">
        <f t="shared" si="246"/>
        <v>0</v>
      </c>
      <c r="BA796" s="315">
        <f t="shared" si="246"/>
        <v>0</v>
      </c>
      <c r="BB796" s="315">
        <f t="shared" si="246"/>
        <v>0</v>
      </c>
      <c r="BC796" s="316">
        <f t="shared" si="246"/>
        <v>0</v>
      </c>
      <c r="BE796" s="39" t="str">
        <f t="shared" si="243"/>
        <v/>
      </c>
      <c r="BF796" s="39" t="str">
        <f t="shared" si="244"/>
        <v/>
      </c>
      <c r="BG796" s="39" t="str">
        <f t="shared" si="245"/>
        <v/>
      </c>
      <c r="BH796" s="315"/>
      <c r="BI796" s="315"/>
      <c r="BJ796" s="315"/>
      <c r="BK796" s="315"/>
      <c r="BL796" s="315"/>
      <c r="BM796" s="315"/>
      <c r="BN796" s="315"/>
      <c r="BO796" s="315"/>
      <c r="BP796" s="315"/>
      <c r="BQ796" s="315"/>
      <c r="BR796" s="315"/>
      <c r="BS796" s="315"/>
      <c r="BT796" s="315"/>
      <c r="BU796" s="315"/>
      <c r="BV796" s="315"/>
      <c r="BW796" s="315"/>
      <c r="BX796" s="315"/>
      <c r="BY796" s="315"/>
      <c r="BZ796" s="315"/>
      <c r="CA796" s="315"/>
      <c r="CB796" s="315"/>
      <c r="CC796" s="315"/>
      <c r="CD796" s="7"/>
    </row>
    <row r="797" spans="1:82" x14ac:dyDescent="0.25">
      <c r="A797" s="14"/>
      <c r="B797" s="460"/>
      <c r="C797" s="461"/>
      <c r="D797" s="461"/>
      <c r="E797" s="462"/>
      <c r="F797" s="463"/>
      <c r="G797" s="14"/>
      <c r="H797" s="106" t="str">
        <f t="shared" si="236"/>
        <v/>
      </c>
      <c r="I797" s="14"/>
      <c r="J797" s="39" t="str">
        <f t="shared" si="237"/>
        <v/>
      </c>
      <c r="K797" s="14"/>
      <c r="M797" s="106" t="str">
        <f t="shared" si="238"/>
        <v/>
      </c>
      <c r="O797" s="127" t="str">
        <f t="shared" si="239"/>
        <v/>
      </c>
      <c r="AC797" s="305" t="str">
        <f t="shared" si="240"/>
        <v/>
      </c>
      <c r="AD797" s="307" t="str">
        <f t="shared" si="241"/>
        <v/>
      </c>
      <c r="AF797" s="314">
        <f t="shared" si="242"/>
        <v>0</v>
      </c>
      <c r="AG797" s="315">
        <f t="shared" si="242"/>
        <v>0</v>
      </c>
      <c r="AH797" s="315">
        <f t="shared" si="242"/>
        <v>0</v>
      </c>
      <c r="AI797" s="315">
        <f t="shared" si="242"/>
        <v>0</v>
      </c>
      <c r="AJ797" s="315">
        <f t="shared" si="242"/>
        <v>0</v>
      </c>
      <c r="AK797" s="315">
        <f t="shared" si="242"/>
        <v>0</v>
      </c>
      <c r="AL797" s="315">
        <f t="shared" si="242"/>
        <v>0</v>
      </c>
      <c r="AM797" s="315">
        <f t="shared" si="242"/>
        <v>0</v>
      </c>
      <c r="AN797" s="315">
        <f t="shared" si="242"/>
        <v>0</v>
      </c>
      <c r="AO797" s="315">
        <f t="shared" si="242"/>
        <v>0</v>
      </c>
      <c r="AP797" s="315">
        <f t="shared" si="242"/>
        <v>0</v>
      </c>
      <c r="AQ797" s="315">
        <f t="shared" si="242"/>
        <v>0</v>
      </c>
      <c r="AR797" s="315">
        <f t="shared" si="242"/>
        <v>0</v>
      </c>
      <c r="AS797" s="315">
        <f t="shared" si="242"/>
        <v>0</v>
      </c>
      <c r="AT797" s="315">
        <f t="shared" si="242"/>
        <v>0</v>
      </c>
      <c r="AU797" s="315">
        <f t="shared" si="242"/>
        <v>0</v>
      </c>
      <c r="AV797" s="315">
        <f t="shared" si="247"/>
        <v>0</v>
      </c>
      <c r="AW797" s="315">
        <f t="shared" si="246"/>
        <v>0</v>
      </c>
      <c r="AX797" s="315">
        <f t="shared" si="246"/>
        <v>0</v>
      </c>
      <c r="AY797" s="315">
        <f t="shared" si="246"/>
        <v>0</v>
      </c>
      <c r="AZ797" s="315">
        <f t="shared" si="246"/>
        <v>0</v>
      </c>
      <c r="BA797" s="315">
        <f t="shared" si="246"/>
        <v>0</v>
      </c>
      <c r="BB797" s="315">
        <f t="shared" si="246"/>
        <v>0</v>
      </c>
      <c r="BC797" s="316">
        <f t="shared" si="246"/>
        <v>0</v>
      </c>
      <c r="BE797" s="39" t="str">
        <f t="shared" si="243"/>
        <v/>
      </c>
      <c r="BF797" s="39" t="str">
        <f t="shared" si="244"/>
        <v/>
      </c>
      <c r="BG797" s="39" t="str">
        <f t="shared" si="245"/>
        <v/>
      </c>
      <c r="BH797" s="315"/>
      <c r="BI797" s="315"/>
      <c r="BJ797" s="315"/>
      <c r="BK797" s="315"/>
      <c r="BL797" s="315"/>
      <c r="BM797" s="315"/>
      <c r="BN797" s="315"/>
      <c r="BO797" s="315"/>
      <c r="BP797" s="315"/>
      <c r="BQ797" s="315"/>
      <c r="BR797" s="315"/>
      <c r="BS797" s="315"/>
      <c r="BT797" s="315"/>
      <c r="BU797" s="315"/>
      <c r="BV797" s="315"/>
      <c r="BW797" s="315"/>
      <c r="BX797" s="315"/>
      <c r="BY797" s="315"/>
      <c r="BZ797" s="315"/>
      <c r="CA797" s="315"/>
      <c r="CB797" s="315"/>
      <c r="CC797" s="315"/>
      <c r="CD797" s="7"/>
    </row>
    <row r="798" spans="1:82" x14ac:dyDescent="0.25">
      <c r="A798" s="14"/>
      <c r="B798" s="460"/>
      <c r="C798" s="461"/>
      <c r="D798" s="461"/>
      <c r="E798" s="462"/>
      <c r="F798" s="463"/>
      <c r="G798" s="14"/>
      <c r="H798" s="106" t="str">
        <f t="shared" si="236"/>
        <v/>
      </c>
      <c r="I798" s="14"/>
      <c r="J798" s="39" t="str">
        <f t="shared" si="237"/>
        <v/>
      </c>
      <c r="K798" s="14"/>
      <c r="M798" s="106" t="str">
        <f t="shared" si="238"/>
        <v/>
      </c>
      <c r="O798" s="127" t="str">
        <f t="shared" si="239"/>
        <v/>
      </c>
      <c r="AC798" s="305" t="str">
        <f t="shared" si="240"/>
        <v/>
      </c>
      <c r="AD798" s="307" t="str">
        <f t="shared" si="241"/>
        <v/>
      </c>
      <c r="AF798" s="314">
        <f t="shared" si="242"/>
        <v>0</v>
      </c>
      <c r="AG798" s="315">
        <f t="shared" si="242"/>
        <v>0</v>
      </c>
      <c r="AH798" s="315">
        <f t="shared" si="242"/>
        <v>0</v>
      </c>
      <c r="AI798" s="315">
        <f t="shared" si="242"/>
        <v>0</v>
      </c>
      <c r="AJ798" s="315">
        <f t="shared" si="242"/>
        <v>0</v>
      </c>
      <c r="AK798" s="315">
        <f t="shared" si="242"/>
        <v>0</v>
      </c>
      <c r="AL798" s="315">
        <f t="shared" si="242"/>
        <v>0</v>
      </c>
      <c r="AM798" s="315">
        <f t="shared" si="242"/>
        <v>0</v>
      </c>
      <c r="AN798" s="315">
        <f t="shared" si="242"/>
        <v>0</v>
      </c>
      <c r="AO798" s="315">
        <f t="shared" si="242"/>
        <v>0</v>
      </c>
      <c r="AP798" s="315">
        <f t="shared" si="242"/>
        <v>0</v>
      </c>
      <c r="AQ798" s="315">
        <f t="shared" si="242"/>
        <v>0</v>
      </c>
      <c r="AR798" s="315">
        <f t="shared" si="242"/>
        <v>0</v>
      </c>
      <c r="AS798" s="315">
        <f t="shared" si="242"/>
        <v>0</v>
      </c>
      <c r="AT798" s="315">
        <f t="shared" si="242"/>
        <v>0</v>
      </c>
      <c r="AU798" s="315">
        <f t="shared" si="242"/>
        <v>0</v>
      </c>
      <c r="AV798" s="315">
        <f t="shared" si="247"/>
        <v>0</v>
      </c>
      <c r="AW798" s="315">
        <f t="shared" si="246"/>
        <v>0</v>
      </c>
      <c r="AX798" s="315">
        <f t="shared" si="246"/>
        <v>0</v>
      </c>
      <c r="AY798" s="315">
        <f t="shared" si="246"/>
        <v>0</v>
      </c>
      <c r="AZ798" s="315">
        <f t="shared" si="246"/>
        <v>0</v>
      </c>
      <c r="BA798" s="315">
        <f t="shared" si="246"/>
        <v>0</v>
      </c>
      <c r="BB798" s="315">
        <f t="shared" si="246"/>
        <v>0</v>
      </c>
      <c r="BC798" s="316">
        <f t="shared" si="246"/>
        <v>0</v>
      </c>
      <c r="BE798" s="39" t="str">
        <f t="shared" si="243"/>
        <v/>
      </c>
      <c r="BF798" s="39" t="str">
        <f t="shared" si="244"/>
        <v/>
      </c>
      <c r="BG798" s="39" t="str">
        <f t="shared" si="245"/>
        <v/>
      </c>
      <c r="BH798" s="315"/>
      <c r="BI798" s="315"/>
      <c r="BJ798" s="315"/>
      <c r="BK798" s="315"/>
      <c r="BL798" s="315"/>
      <c r="BM798" s="315"/>
      <c r="BN798" s="315"/>
      <c r="BO798" s="315"/>
      <c r="BP798" s="315"/>
      <c r="BQ798" s="315"/>
      <c r="BR798" s="315"/>
      <c r="BS798" s="315"/>
      <c r="BT798" s="315"/>
      <c r="BU798" s="315"/>
      <c r="BV798" s="315"/>
      <c r="BW798" s="315"/>
      <c r="BX798" s="315"/>
      <c r="BY798" s="315"/>
      <c r="BZ798" s="315"/>
      <c r="CA798" s="315"/>
      <c r="CB798" s="315"/>
      <c r="CC798" s="315"/>
      <c r="CD798" s="7"/>
    </row>
    <row r="799" spans="1:82" x14ac:dyDescent="0.25">
      <c r="A799" s="14"/>
      <c r="B799" s="460"/>
      <c r="C799" s="461"/>
      <c r="D799" s="461"/>
      <c r="E799" s="462"/>
      <c r="F799" s="463"/>
      <c r="G799" s="14"/>
      <c r="H799" s="106" t="str">
        <f t="shared" si="236"/>
        <v/>
      </c>
      <c r="I799" s="14"/>
      <c r="J799" s="39" t="str">
        <f t="shared" si="237"/>
        <v/>
      </c>
      <c r="K799" s="14"/>
      <c r="M799" s="106" t="str">
        <f t="shared" si="238"/>
        <v/>
      </c>
      <c r="O799" s="127" t="str">
        <f t="shared" si="239"/>
        <v/>
      </c>
      <c r="AC799" s="305" t="str">
        <f t="shared" si="240"/>
        <v/>
      </c>
      <c r="AD799" s="307" t="str">
        <f t="shared" si="241"/>
        <v/>
      </c>
      <c r="AF799" s="314">
        <f t="shared" si="242"/>
        <v>0</v>
      </c>
      <c r="AG799" s="315">
        <f t="shared" si="242"/>
        <v>0</v>
      </c>
      <c r="AH799" s="315">
        <f t="shared" si="242"/>
        <v>0</v>
      </c>
      <c r="AI799" s="315">
        <f t="shared" si="242"/>
        <v>0</v>
      </c>
      <c r="AJ799" s="315">
        <f t="shared" si="242"/>
        <v>0</v>
      </c>
      <c r="AK799" s="315">
        <f t="shared" si="242"/>
        <v>0</v>
      </c>
      <c r="AL799" s="315">
        <f t="shared" si="242"/>
        <v>0</v>
      </c>
      <c r="AM799" s="315">
        <f t="shared" si="242"/>
        <v>0</v>
      </c>
      <c r="AN799" s="315">
        <f t="shared" si="242"/>
        <v>0</v>
      </c>
      <c r="AO799" s="315">
        <f t="shared" si="242"/>
        <v>0</v>
      </c>
      <c r="AP799" s="315">
        <f t="shared" si="242"/>
        <v>0</v>
      </c>
      <c r="AQ799" s="315">
        <f t="shared" si="242"/>
        <v>0</v>
      </c>
      <c r="AR799" s="315">
        <f t="shared" si="242"/>
        <v>0</v>
      </c>
      <c r="AS799" s="315">
        <f t="shared" si="242"/>
        <v>0</v>
      </c>
      <c r="AT799" s="315">
        <f t="shared" si="242"/>
        <v>0</v>
      </c>
      <c r="AU799" s="315">
        <f t="shared" si="242"/>
        <v>0</v>
      </c>
      <c r="AV799" s="315">
        <f t="shared" si="247"/>
        <v>0</v>
      </c>
      <c r="AW799" s="315">
        <f t="shared" si="246"/>
        <v>0</v>
      </c>
      <c r="AX799" s="315">
        <f t="shared" si="246"/>
        <v>0</v>
      </c>
      <c r="AY799" s="315">
        <f t="shared" si="246"/>
        <v>0</v>
      </c>
      <c r="AZ799" s="315">
        <f t="shared" si="246"/>
        <v>0</v>
      </c>
      <c r="BA799" s="315">
        <f t="shared" si="246"/>
        <v>0</v>
      </c>
      <c r="BB799" s="315">
        <f t="shared" si="246"/>
        <v>0</v>
      </c>
      <c r="BC799" s="316">
        <f t="shared" si="246"/>
        <v>0</v>
      </c>
      <c r="BE799" s="39" t="str">
        <f t="shared" si="243"/>
        <v/>
      </c>
      <c r="BF799" s="39" t="str">
        <f t="shared" si="244"/>
        <v/>
      </c>
      <c r="BG799" s="39" t="str">
        <f t="shared" si="245"/>
        <v/>
      </c>
      <c r="BH799" s="315"/>
      <c r="BI799" s="315"/>
      <c r="BJ799" s="315"/>
      <c r="BK799" s="315"/>
      <c r="BL799" s="315"/>
      <c r="BM799" s="315"/>
      <c r="BN799" s="315"/>
      <c r="BO799" s="315"/>
      <c r="BP799" s="315"/>
      <c r="BQ799" s="315"/>
      <c r="BR799" s="315"/>
      <c r="BS799" s="315"/>
      <c r="BT799" s="315"/>
      <c r="BU799" s="315"/>
      <c r="BV799" s="315"/>
      <c r="BW799" s="315"/>
      <c r="BX799" s="315"/>
      <c r="BY799" s="315"/>
      <c r="BZ799" s="315"/>
      <c r="CA799" s="315"/>
      <c r="CB799" s="315"/>
      <c r="CC799" s="315"/>
      <c r="CD799" s="7"/>
    </row>
    <row r="800" spans="1:82" x14ac:dyDescent="0.25">
      <c r="A800" s="14"/>
      <c r="B800" s="460"/>
      <c r="C800" s="461"/>
      <c r="D800" s="461"/>
      <c r="E800" s="462"/>
      <c r="F800" s="463"/>
      <c r="G800" s="14"/>
      <c r="H800" s="106" t="str">
        <f t="shared" si="236"/>
        <v/>
      </c>
      <c r="I800" s="14"/>
      <c r="J800" s="39" t="str">
        <f t="shared" si="237"/>
        <v/>
      </c>
      <c r="K800" s="14"/>
      <c r="M800" s="106" t="str">
        <f t="shared" si="238"/>
        <v/>
      </c>
      <c r="O800" s="127" t="str">
        <f t="shared" si="239"/>
        <v/>
      </c>
      <c r="AC800" s="305" t="str">
        <f t="shared" si="240"/>
        <v/>
      </c>
      <c r="AD800" s="307" t="str">
        <f t="shared" si="241"/>
        <v/>
      </c>
      <c r="AF800" s="314">
        <f t="shared" si="242"/>
        <v>0</v>
      </c>
      <c r="AG800" s="315">
        <f t="shared" si="242"/>
        <v>0</v>
      </c>
      <c r="AH800" s="315">
        <f t="shared" si="242"/>
        <v>0</v>
      </c>
      <c r="AI800" s="315">
        <f t="shared" si="242"/>
        <v>0</v>
      </c>
      <c r="AJ800" s="315">
        <f t="shared" si="242"/>
        <v>0</v>
      </c>
      <c r="AK800" s="315">
        <f t="shared" si="242"/>
        <v>0</v>
      </c>
      <c r="AL800" s="315">
        <f t="shared" si="242"/>
        <v>0</v>
      </c>
      <c r="AM800" s="315">
        <f t="shared" si="242"/>
        <v>0</v>
      </c>
      <c r="AN800" s="315">
        <f t="shared" si="242"/>
        <v>0</v>
      </c>
      <c r="AO800" s="315">
        <f t="shared" si="242"/>
        <v>0</v>
      </c>
      <c r="AP800" s="315">
        <f t="shared" si="242"/>
        <v>0</v>
      </c>
      <c r="AQ800" s="315">
        <f t="shared" si="242"/>
        <v>0</v>
      </c>
      <c r="AR800" s="315">
        <f t="shared" si="242"/>
        <v>0</v>
      </c>
      <c r="AS800" s="315">
        <f t="shared" si="242"/>
        <v>0</v>
      </c>
      <c r="AT800" s="315">
        <f t="shared" si="242"/>
        <v>0</v>
      </c>
      <c r="AU800" s="315">
        <f t="shared" si="242"/>
        <v>0</v>
      </c>
      <c r="AV800" s="315">
        <f t="shared" si="247"/>
        <v>0</v>
      </c>
      <c r="AW800" s="315">
        <f t="shared" si="246"/>
        <v>0</v>
      </c>
      <c r="AX800" s="315">
        <f t="shared" si="246"/>
        <v>0</v>
      </c>
      <c r="AY800" s="315">
        <f t="shared" si="246"/>
        <v>0</v>
      </c>
      <c r="AZ800" s="315">
        <f t="shared" si="246"/>
        <v>0</v>
      </c>
      <c r="BA800" s="315">
        <f t="shared" si="246"/>
        <v>0</v>
      </c>
      <c r="BB800" s="315">
        <f t="shared" si="246"/>
        <v>0</v>
      </c>
      <c r="BC800" s="316">
        <f t="shared" si="246"/>
        <v>0</v>
      </c>
      <c r="BE800" s="39" t="str">
        <f t="shared" si="243"/>
        <v/>
      </c>
      <c r="BF800" s="39" t="str">
        <f t="shared" si="244"/>
        <v/>
      </c>
      <c r="BG800" s="39" t="str">
        <f t="shared" si="245"/>
        <v/>
      </c>
      <c r="BH800" s="315"/>
      <c r="BI800" s="315"/>
      <c r="BJ800" s="315"/>
      <c r="BK800" s="315"/>
      <c r="BL800" s="315"/>
      <c r="BM800" s="315"/>
      <c r="BN800" s="315"/>
      <c r="BO800" s="315"/>
      <c r="BP800" s="315"/>
      <c r="BQ800" s="315"/>
      <c r="BR800" s="315"/>
      <c r="BS800" s="315"/>
      <c r="BT800" s="315"/>
      <c r="BU800" s="315"/>
      <c r="BV800" s="315"/>
      <c r="BW800" s="315"/>
      <c r="BX800" s="315"/>
      <c r="BY800" s="315"/>
      <c r="BZ800" s="315"/>
      <c r="CA800" s="315"/>
      <c r="CB800" s="315"/>
      <c r="CC800" s="315"/>
      <c r="CD800" s="7"/>
    </row>
    <row r="801" spans="1:82" x14ac:dyDescent="0.25">
      <c r="A801" s="14"/>
      <c r="B801" s="460"/>
      <c r="C801" s="461"/>
      <c r="D801" s="461"/>
      <c r="E801" s="462"/>
      <c r="F801" s="463"/>
      <c r="G801" s="14"/>
      <c r="H801" s="106" t="str">
        <f t="shared" si="236"/>
        <v/>
      </c>
      <c r="I801" s="14"/>
      <c r="J801" s="39" t="str">
        <f t="shared" si="237"/>
        <v/>
      </c>
      <c r="K801" s="14"/>
      <c r="M801" s="106" t="str">
        <f t="shared" si="238"/>
        <v/>
      </c>
      <c r="O801" s="127" t="str">
        <f t="shared" si="239"/>
        <v/>
      </c>
      <c r="AC801" s="305" t="str">
        <f t="shared" si="240"/>
        <v/>
      </c>
      <c r="AD801" s="307" t="str">
        <f t="shared" si="241"/>
        <v/>
      </c>
      <c r="AF801" s="314">
        <f t="shared" si="242"/>
        <v>0</v>
      </c>
      <c r="AG801" s="315">
        <f t="shared" si="242"/>
        <v>0</v>
      </c>
      <c r="AH801" s="315">
        <f t="shared" si="242"/>
        <v>0</v>
      </c>
      <c r="AI801" s="315">
        <f t="shared" si="242"/>
        <v>0</v>
      </c>
      <c r="AJ801" s="315">
        <f t="shared" si="242"/>
        <v>0</v>
      </c>
      <c r="AK801" s="315">
        <f t="shared" si="242"/>
        <v>0</v>
      </c>
      <c r="AL801" s="315">
        <f t="shared" si="242"/>
        <v>0</v>
      </c>
      <c r="AM801" s="315">
        <f t="shared" si="242"/>
        <v>0</v>
      </c>
      <c r="AN801" s="315">
        <f t="shared" si="242"/>
        <v>0</v>
      </c>
      <c r="AO801" s="315">
        <f t="shared" si="242"/>
        <v>0</v>
      </c>
      <c r="AP801" s="315">
        <f t="shared" si="242"/>
        <v>0</v>
      </c>
      <c r="AQ801" s="315">
        <f t="shared" si="242"/>
        <v>0</v>
      </c>
      <c r="AR801" s="315">
        <f t="shared" si="242"/>
        <v>0</v>
      </c>
      <c r="AS801" s="315">
        <f t="shared" si="242"/>
        <v>0</v>
      </c>
      <c r="AT801" s="315">
        <f t="shared" si="242"/>
        <v>0</v>
      </c>
      <c r="AU801" s="315">
        <f t="shared" si="242"/>
        <v>0</v>
      </c>
      <c r="AV801" s="315">
        <f t="shared" si="247"/>
        <v>0</v>
      </c>
      <c r="AW801" s="315">
        <f t="shared" si="246"/>
        <v>0</v>
      </c>
      <c r="AX801" s="315">
        <f t="shared" si="246"/>
        <v>0</v>
      </c>
      <c r="AY801" s="315">
        <f t="shared" si="246"/>
        <v>0</v>
      </c>
      <c r="AZ801" s="315">
        <f t="shared" si="246"/>
        <v>0</v>
      </c>
      <c r="BA801" s="315">
        <f t="shared" si="246"/>
        <v>0</v>
      </c>
      <c r="BB801" s="315">
        <f t="shared" si="246"/>
        <v>0</v>
      </c>
      <c r="BC801" s="316">
        <f t="shared" si="246"/>
        <v>0</v>
      </c>
      <c r="BE801" s="39" t="str">
        <f t="shared" si="243"/>
        <v/>
      </c>
      <c r="BF801" s="39" t="str">
        <f t="shared" si="244"/>
        <v/>
      </c>
      <c r="BG801" s="39" t="str">
        <f t="shared" si="245"/>
        <v/>
      </c>
      <c r="BH801" s="315"/>
      <c r="BI801" s="315"/>
      <c r="BJ801" s="315"/>
      <c r="BK801" s="315"/>
      <c r="BL801" s="315"/>
      <c r="BM801" s="315"/>
      <c r="BN801" s="315"/>
      <c r="BO801" s="315"/>
      <c r="BP801" s="315"/>
      <c r="BQ801" s="315"/>
      <c r="BR801" s="315"/>
      <c r="BS801" s="315"/>
      <c r="BT801" s="315"/>
      <c r="BU801" s="315"/>
      <c r="BV801" s="315"/>
      <c r="BW801" s="315"/>
      <c r="BX801" s="315"/>
      <c r="BY801" s="315"/>
      <c r="BZ801" s="315"/>
      <c r="CA801" s="315"/>
      <c r="CB801" s="315"/>
      <c r="CC801" s="315"/>
      <c r="CD801" s="7"/>
    </row>
    <row r="802" spans="1:82" x14ac:dyDescent="0.25">
      <c r="A802" s="14"/>
      <c r="B802" s="460"/>
      <c r="C802" s="461"/>
      <c r="D802" s="461"/>
      <c r="E802" s="462"/>
      <c r="F802" s="463"/>
      <c r="G802" s="14"/>
      <c r="H802" s="106" t="str">
        <f t="shared" si="236"/>
        <v/>
      </c>
      <c r="I802" s="14"/>
      <c r="J802" s="39" t="str">
        <f t="shared" si="237"/>
        <v/>
      </c>
      <c r="K802" s="14"/>
      <c r="M802" s="106" t="str">
        <f t="shared" si="238"/>
        <v/>
      </c>
      <c r="O802" s="127" t="str">
        <f t="shared" si="239"/>
        <v/>
      </c>
      <c r="AC802" s="305" t="str">
        <f t="shared" si="240"/>
        <v/>
      </c>
      <c r="AD802" s="307" t="str">
        <f t="shared" si="241"/>
        <v/>
      </c>
      <c r="AF802" s="314">
        <f t="shared" si="242"/>
        <v>0</v>
      </c>
      <c r="AG802" s="315">
        <f t="shared" si="242"/>
        <v>0</v>
      </c>
      <c r="AH802" s="315">
        <f t="shared" si="242"/>
        <v>0</v>
      </c>
      <c r="AI802" s="315">
        <f t="shared" si="242"/>
        <v>0</v>
      </c>
      <c r="AJ802" s="315">
        <f t="shared" si="242"/>
        <v>0</v>
      </c>
      <c r="AK802" s="315">
        <f t="shared" si="242"/>
        <v>0</v>
      </c>
      <c r="AL802" s="315">
        <f t="shared" si="242"/>
        <v>0</v>
      </c>
      <c r="AM802" s="315">
        <f t="shared" si="242"/>
        <v>0</v>
      </c>
      <c r="AN802" s="315">
        <f t="shared" si="242"/>
        <v>0</v>
      </c>
      <c r="AO802" s="315">
        <f t="shared" si="242"/>
        <v>0</v>
      </c>
      <c r="AP802" s="315">
        <f t="shared" si="242"/>
        <v>0</v>
      </c>
      <c r="AQ802" s="315">
        <f t="shared" si="242"/>
        <v>0</v>
      </c>
      <c r="AR802" s="315">
        <f t="shared" si="242"/>
        <v>0</v>
      </c>
      <c r="AS802" s="315">
        <f t="shared" si="242"/>
        <v>0</v>
      </c>
      <c r="AT802" s="315">
        <f t="shared" si="242"/>
        <v>0</v>
      </c>
      <c r="AU802" s="315">
        <f t="shared" si="242"/>
        <v>0</v>
      </c>
      <c r="AV802" s="315">
        <f t="shared" si="247"/>
        <v>0</v>
      </c>
      <c r="AW802" s="315">
        <f t="shared" si="246"/>
        <v>0</v>
      </c>
      <c r="AX802" s="315">
        <f t="shared" si="246"/>
        <v>0</v>
      </c>
      <c r="AY802" s="315">
        <f t="shared" si="246"/>
        <v>0</v>
      </c>
      <c r="AZ802" s="315">
        <f t="shared" si="246"/>
        <v>0</v>
      </c>
      <c r="BA802" s="315">
        <f t="shared" si="246"/>
        <v>0</v>
      </c>
      <c r="BB802" s="315">
        <f t="shared" si="246"/>
        <v>0</v>
      </c>
      <c r="BC802" s="316">
        <f t="shared" si="246"/>
        <v>0</v>
      </c>
      <c r="BE802" s="39" t="str">
        <f t="shared" si="243"/>
        <v/>
      </c>
      <c r="BF802" s="39" t="str">
        <f t="shared" si="244"/>
        <v/>
      </c>
      <c r="BG802" s="39" t="str">
        <f t="shared" si="245"/>
        <v/>
      </c>
      <c r="BH802" s="315"/>
      <c r="BI802" s="315"/>
      <c r="BJ802" s="315"/>
      <c r="BK802" s="315"/>
      <c r="BL802" s="315"/>
      <c r="BM802" s="315"/>
      <c r="BN802" s="315"/>
      <c r="BO802" s="315"/>
      <c r="BP802" s="315"/>
      <c r="BQ802" s="315"/>
      <c r="BR802" s="315"/>
      <c r="BS802" s="315"/>
      <c r="BT802" s="315"/>
      <c r="BU802" s="315"/>
      <c r="BV802" s="315"/>
      <c r="BW802" s="315"/>
      <c r="BX802" s="315"/>
      <c r="BY802" s="315"/>
      <c r="BZ802" s="315"/>
      <c r="CA802" s="315"/>
      <c r="CB802" s="315"/>
      <c r="CC802" s="315"/>
      <c r="CD802" s="7"/>
    </row>
    <row r="803" spans="1:82" x14ac:dyDescent="0.25">
      <c r="A803" s="14"/>
      <c r="B803" s="460"/>
      <c r="C803" s="461"/>
      <c r="D803" s="461"/>
      <c r="E803" s="462"/>
      <c r="F803" s="463"/>
      <c r="G803" s="14"/>
      <c r="H803" s="106" t="str">
        <f t="shared" si="236"/>
        <v/>
      </c>
      <c r="I803" s="14"/>
      <c r="J803" s="39" t="str">
        <f t="shared" si="237"/>
        <v/>
      </c>
      <c r="K803" s="14"/>
      <c r="M803" s="106" t="str">
        <f t="shared" si="238"/>
        <v/>
      </c>
      <c r="O803" s="127" t="str">
        <f t="shared" si="239"/>
        <v/>
      </c>
      <c r="AC803" s="305" t="str">
        <f t="shared" si="240"/>
        <v/>
      </c>
      <c r="AD803" s="307" t="str">
        <f t="shared" si="241"/>
        <v/>
      </c>
      <c r="AF803" s="314">
        <f t="shared" si="242"/>
        <v>0</v>
      </c>
      <c r="AG803" s="315">
        <f t="shared" si="242"/>
        <v>0</v>
      </c>
      <c r="AH803" s="315">
        <f t="shared" si="242"/>
        <v>0</v>
      </c>
      <c r="AI803" s="315">
        <f t="shared" si="242"/>
        <v>0</v>
      </c>
      <c r="AJ803" s="315">
        <f t="shared" si="242"/>
        <v>0</v>
      </c>
      <c r="AK803" s="315">
        <f t="shared" si="242"/>
        <v>0</v>
      </c>
      <c r="AL803" s="315">
        <f t="shared" si="242"/>
        <v>0</v>
      </c>
      <c r="AM803" s="315">
        <f t="shared" si="242"/>
        <v>0</v>
      </c>
      <c r="AN803" s="315">
        <f t="shared" si="242"/>
        <v>0</v>
      </c>
      <c r="AO803" s="315">
        <f t="shared" si="242"/>
        <v>0</v>
      </c>
      <c r="AP803" s="315">
        <f t="shared" si="242"/>
        <v>0</v>
      </c>
      <c r="AQ803" s="315">
        <f t="shared" si="242"/>
        <v>0</v>
      </c>
      <c r="AR803" s="315">
        <f t="shared" ref="AR803:BC818" si="248">IF(AND(AR$9&gt;=$AC803, AR$10&lt;=$AD803), IF($F803=$M$3, $AD$5, IF($J803="", $AD$4, $J803)), 0)</f>
        <v>0</v>
      </c>
      <c r="AS803" s="315">
        <f t="shared" si="248"/>
        <v>0</v>
      </c>
      <c r="AT803" s="315">
        <f t="shared" si="248"/>
        <v>0</v>
      </c>
      <c r="AU803" s="315">
        <f t="shared" si="248"/>
        <v>0</v>
      </c>
      <c r="AV803" s="315">
        <f t="shared" si="247"/>
        <v>0</v>
      </c>
      <c r="AW803" s="315">
        <f t="shared" si="246"/>
        <v>0</v>
      </c>
      <c r="AX803" s="315">
        <f t="shared" si="246"/>
        <v>0</v>
      </c>
      <c r="AY803" s="315">
        <f t="shared" si="246"/>
        <v>0</v>
      </c>
      <c r="AZ803" s="315">
        <f t="shared" si="246"/>
        <v>0</v>
      </c>
      <c r="BA803" s="315">
        <f t="shared" si="246"/>
        <v>0</v>
      </c>
      <c r="BB803" s="315">
        <f t="shared" si="246"/>
        <v>0</v>
      </c>
      <c r="BC803" s="316">
        <f t="shared" si="246"/>
        <v>0</v>
      </c>
      <c r="BE803" s="39" t="str">
        <f t="shared" si="243"/>
        <v/>
      </c>
      <c r="BF803" s="39" t="str">
        <f t="shared" si="244"/>
        <v/>
      </c>
      <c r="BG803" s="39" t="str">
        <f t="shared" si="245"/>
        <v/>
      </c>
      <c r="BH803" s="315"/>
      <c r="BI803" s="315"/>
      <c r="BJ803" s="315"/>
      <c r="BK803" s="315"/>
      <c r="BL803" s="315"/>
      <c r="BM803" s="315"/>
      <c r="BN803" s="315"/>
      <c r="BO803" s="315"/>
      <c r="BP803" s="315"/>
      <c r="BQ803" s="315"/>
      <c r="BR803" s="315"/>
      <c r="BS803" s="315"/>
      <c r="BT803" s="315"/>
      <c r="BU803" s="315"/>
      <c r="BV803" s="315"/>
      <c r="BW803" s="315"/>
      <c r="BX803" s="315"/>
      <c r="BY803" s="315"/>
      <c r="BZ803" s="315"/>
      <c r="CA803" s="315"/>
      <c r="CB803" s="315"/>
      <c r="CC803" s="315"/>
      <c r="CD803" s="7"/>
    </row>
    <row r="804" spans="1:82" x14ac:dyDescent="0.25">
      <c r="A804" s="14"/>
      <c r="B804" s="460"/>
      <c r="C804" s="461"/>
      <c r="D804" s="461"/>
      <c r="E804" s="462"/>
      <c r="F804" s="463"/>
      <c r="G804" s="14"/>
      <c r="H804" s="106" t="str">
        <f t="shared" si="236"/>
        <v/>
      </c>
      <c r="I804" s="14"/>
      <c r="J804" s="39" t="str">
        <f t="shared" si="237"/>
        <v/>
      </c>
      <c r="K804" s="14"/>
      <c r="M804" s="106" t="str">
        <f t="shared" si="238"/>
        <v/>
      </c>
      <c r="O804" s="127" t="str">
        <f t="shared" si="239"/>
        <v/>
      </c>
      <c r="AC804" s="305" t="str">
        <f t="shared" si="240"/>
        <v/>
      </c>
      <c r="AD804" s="307" t="str">
        <f t="shared" si="241"/>
        <v/>
      </c>
      <c r="AF804" s="314">
        <f t="shared" si="242"/>
        <v>0</v>
      </c>
      <c r="AG804" s="315">
        <f t="shared" ref="AG804:AV819" si="249">IF(AND(AG$9&gt;=$AC804, AG$10&lt;=$AD804), IF($F804=$M$3, $AD$5, IF($J804="", $AD$4, $J804)), 0)</f>
        <v>0</v>
      </c>
      <c r="AH804" s="315">
        <f t="shared" si="249"/>
        <v>0</v>
      </c>
      <c r="AI804" s="315">
        <f t="shared" si="249"/>
        <v>0</v>
      </c>
      <c r="AJ804" s="315">
        <f t="shared" si="249"/>
        <v>0</v>
      </c>
      <c r="AK804" s="315">
        <f t="shared" si="249"/>
        <v>0</v>
      </c>
      <c r="AL804" s="315">
        <f t="shared" si="249"/>
        <v>0</v>
      </c>
      <c r="AM804" s="315">
        <f t="shared" si="249"/>
        <v>0</v>
      </c>
      <c r="AN804" s="315">
        <f t="shared" si="249"/>
        <v>0</v>
      </c>
      <c r="AO804" s="315">
        <f t="shared" si="249"/>
        <v>0</v>
      </c>
      <c r="AP804" s="315">
        <f t="shared" si="249"/>
        <v>0</v>
      </c>
      <c r="AQ804" s="315">
        <f t="shared" si="249"/>
        <v>0</v>
      </c>
      <c r="AR804" s="315">
        <f t="shared" si="248"/>
        <v>0</v>
      </c>
      <c r="AS804" s="315">
        <f t="shared" si="248"/>
        <v>0</v>
      </c>
      <c r="AT804" s="315">
        <f t="shared" si="248"/>
        <v>0</v>
      </c>
      <c r="AU804" s="315">
        <f t="shared" si="248"/>
        <v>0</v>
      </c>
      <c r="AV804" s="315">
        <f t="shared" si="247"/>
        <v>0</v>
      </c>
      <c r="AW804" s="315">
        <f t="shared" si="246"/>
        <v>0</v>
      </c>
      <c r="AX804" s="315">
        <f t="shared" si="246"/>
        <v>0</v>
      </c>
      <c r="AY804" s="315">
        <f t="shared" si="246"/>
        <v>0</v>
      </c>
      <c r="AZ804" s="315">
        <f t="shared" si="246"/>
        <v>0</v>
      </c>
      <c r="BA804" s="315">
        <f t="shared" si="246"/>
        <v>0</v>
      </c>
      <c r="BB804" s="315">
        <f t="shared" si="246"/>
        <v>0</v>
      </c>
      <c r="BC804" s="316">
        <f t="shared" si="246"/>
        <v>0</v>
      </c>
      <c r="BE804" s="39" t="str">
        <f t="shared" si="243"/>
        <v/>
      </c>
      <c r="BF804" s="39" t="str">
        <f t="shared" si="244"/>
        <v/>
      </c>
      <c r="BG804" s="39" t="str">
        <f t="shared" si="245"/>
        <v/>
      </c>
      <c r="BH804" s="315"/>
      <c r="BI804" s="315"/>
      <c r="BJ804" s="315"/>
      <c r="BK804" s="315"/>
      <c r="BL804" s="315"/>
      <c r="BM804" s="315"/>
      <c r="BN804" s="315"/>
      <c r="BO804" s="315"/>
      <c r="BP804" s="315"/>
      <c r="BQ804" s="315"/>
      <c r="BR804" s="315"/>
      <c r="BS804" s="315"/>
      <c r="BT804" s="315"/>
      <c r="BU804" s="315"/>
      <c r="BV804" s="315"/>
      <c r="BW804" s="315"/>
      <c r="BX804" s="315"/>
      <c r="BY804" s="315"/>
      <c r="BZ804" s="315"/>
      <c r="CA804" s="315"/>
      <c r="CB804" s="315"/>
      <c r="CC804" s="315"/>
      <c r="CD804" s="7"/>
    </row>
    <row r="805" spans="1:82" x14ac:dyDescent="0.25">
      <c r="A805" s="14"/>
      <c r="B805" s="460"/>
      <c r="C805" s="461"/>
      <c r="D805" s="461"/>
      <c r="E805" s="462"/>
      <c r="F805" s="463"/>
      <c r="G805" s="14"/>
      <c r="H805" s="106" t="str">
        <f t="shared" si="236"/>
        <v/>
      </c>
      <c r="I805" s="14"/>
      <c r="J805" s="39" t="str">
        <f t="shared" si="237"/>
        <v/>
      </c>
      <c r="K805" s="14"/>
      <c r="M805" s="106" t="str">
        <f t="shared" si="238"/>
        <v/>
      </c>
      <c r="O805" s="127" t="str">
        <f t="shared" si="239"/>
        <v/>
      </c>
      <c r="AC805" s="305" t="str">
        <f t="shared" si="240"/>
        <v/>
      </c>
      <c r="AD805" s="307" t="str">
        <f t="shared" si="241"/>
        <v/>
      </c>
      <c r="AF805" s="314">
        <f t="shared" si="242"/>
        <v>0</v>
      </c>
      <c r="AG805" s="315">
        <f t="shared" si="249"/>
        <v>0</v>
      </c>
      <c r="AH805" s="315">
        <f t="shared" si="249"/>
        <v>0</v>
      </c>
      <c r="AI805" s="315">
        <f t="shared" si="249"/>
        <v>0</v>
      </c>
      <c r="AJ805" s="315">
        <f t="shared" si="249"/>
        <v>0</v>
      </c>
      <c r="AK805" s="315">
        <f t="shared" si="249"/>
        <v>0</v>
      </c>
      <c r="AL805" s="315">
        <f t="shared" si="249"/>
        <v>0</v>
      </c>
      <c r="AM805" s="315">
        <f t="shared" si="249"/>
        <v>0</v>
      </c>
      <c r="AN805" s="315">
        <f t="shared" si="249"/>
        <v>0</v>
      </c>
      <c r="AO805" s="315">
        <f t="shared" si="249"/>
        <v>0</v>
      </c>
      <c r="AP805" s="315">
        <f t="shared" si="249"/>
        <v>0</v>
      </c>
      <c r="AQ805" s="315">
        <f t="shared" si="249"/>
        <v>0</v>
      </c>
      <c r="AR805" s="315">
        <f t="shared" si="248"/>
        <v>0</v>
      </c>
      <c r="AS805" s="315">
        <f t="shared" si="248"/>
        <v>0</v>
      </c>
      <c r="AT805" s="315">
        <f t="shared" si="248"/>
        <v>0</v>
      </c>
      <c r="AU805" s="315">
        <f t="shared" si="248"/>
        <v>0</v>
      </c>
      <c r="AV805" s="315">
        <f t="shared" si="247"/>
        <v>0</v>
      </c>
      <c r="AW805" s="315">
        <f t="shared" si="246"/>
        <v>0</v>
      </c>
      <c r="AX805" s="315">
        <f t="shared" si="246"/>
        <v>0</v>
      </c>
      <c r="AY805" s="315">
        <f t="shared" si="246"/>
        <v>0</v>
      </c>
      <c r="AZ805" s="315">
        <f t="shared" si="246"/>
        <v>0</v>
      </c>
      <c r="BA805" s="315">
        <f t="shared" si="246"/>
        <v>0</v>
      </c>
      <c r="BB805" s="315">
        <f t="shared" si="246"/>
        <v>0</v>
      </c>
      <c r="BC805" s="316">
        <f t="shared" si="246"/>
        <v>0</v>
      </c>
      <c r="BE805" s="39" t="str">
        <f t="shared" si="243"/>
        <v/>
      </c>
      <c r="BF805" s="39" t="str">
        <f t="shared" si="244"/>
        <v/>
      </c>
      <c r="BG805" s="39" t="str">
        <f t="shared" si="245"/>
        <v/>
      </c>
      <c r="BH805" s="315"/>
      <c r="BI805" s="315"/>
      <c r="BJ805" s="315"/>
      <c r="BK805" s="315"/>
      <c r="BL805" s="315"/>
      <c r="BM805" s="315"/>
      <c r="BN805" s="315"/>
      <c r="BO805" s="315"/>
      <c r="BP805" s="315"/>
      <c r="BQ805" s="315"/>
      <c r="BR805" s="315"/>
      <c r="BS805" s="315"/>
      <c r="BT805" s="315"/>
      <c r="BU805" s="315"/>
      <c r="BV805" s="315"/>
      <c r="BW805" s="315"/>
      <c r="BX805" s="315"/>
      <c r="BY805" s="315"/>
      <c r="BZ805" s="315"/>
      <c r="CA805" s="315"/>
      <c r="CB805" s="315"/>
      <c r="CC805" s="315"/>
      <c r="CD805" s="7"/>
    </row>
    <row r="806" spans="1:82" x14ac:dyDescent="0.25">
      <c r="A806" s="14"/>
      <c r="B806" s="460"/>
      <c r="C806" s="461"/>
      <c r="D806" s="461"/>
      <c r="E806" s="462"/>
      <c r="F806" s="463"/>
      <c r="G806" s="14"/>
      <c r="H806" s="106" t="str">
        <f t="shared" si="236"/>
        <v/>
      </c>
      <c r="I806" s="14"/>
      <c r="J806" s="39" t="str">
        <f t="shared" si="237"/>
        <v/>
      </c>
      <c r="K806" s="14"/>
      <c r="M806" s="106" t="str">
        <f t="shared" si="238"/>
        <v/>
      </c>
      <c r="O806" s="127" t="str">
        <f t="shared" si="239"/>
        <v/>
      </c>
      <c r="AC806" s="305" t="str">
        <f t="shared" si="240"/>
        <v/>
      </c>
      <c r="AD806" s="307" t="str">
        <f t="shared" si="241"/>
        <v/>
      </c>
      <c r="AF806" s="314">
        <f t="shared" si="242"/>
        <v>0</v>
      </c>
      <c r="AG806" s="315">
        <f t="shared" si="249"/>
        <v>0</v>
      </c>
      <c r="AH806" s="315">
        <f t="shared" si="249"/>
        <v>0</v>
      </c>
      <c r="AI806" s="315">
        <f t="shared" si="249"/>
        <v>0</v>
      </c>
      <c r="AJ806" s="315">
        <f t="shared" si="249"/>
        <v>0</v>
      </c>
      <c r="AK806" s="315">
        <f t="shared" si="249"/>
        <v>0</v>
      </c>
      <c r="AL806" s="315">
        <f t="shared" si="249"/>
        <v>0</v>
      </c>
      <c r="AM806" s="315">
        <f t="shared" si="249"/>
        <v>0</v>
      </c>
      <c r="AN806" s="315">
        <f t="shared" si="249"/>
        <v>0</v>
      </c>
      <c r="AO806" s="315">
        <f t="shared" si="249"/>
        <v>0</v>
      </c>
      <c r="AP806" s="315">
        <f t="shared" si="249"/>
        <v>0</v>
      </c>
      <c r="AQ806" s="315">
        <f t="shared" si="249"/>
        <v>0</v>
      </c>
      <c r="AR806" s="315">
        <f t="shared" si="248"/>
        <v>0</v>
      </c>
      <c r="AS806" s="315">
        <f t="shared" si="248"/>
        <v>0</v>
      </c>
      <c r="AT806" s="315">
        <f t="shared" si="248"/>
        <v>0</v>
      </c>
      <c r="AU806" s="315">
        <f t="shared" si="248"/>
        <v>0</v>
      </c>
      <c r="AV806" s="315">
        <f t="shared" si="247"/>
        <v>0</v>
      </c>
      <c r="AW806" s="315">
        <f t="shared" si="247"/>
        <v>0</v>
      </c>
      <c r="AX806" s="315">
        <f t="shared" si="247"/>
        <v>0</v>
      </c>
      <c r="AY806" s="315">
        <f t="shared" si="247"/>
        <v>0</v>
      </c>
      <c r="AZ806" s="315">
        <f t="shared" si="247"/>
        <v>0</v>
      </c>
      <c r="BA806" s="315">
        <f t="shared" si="247"/>
        <v>0</v>
      </c>
      <c r="BB806" s="315">
        <f t="shared" si="247"/>
        <v>0</v>
      </c>
      <c r="BC806" s="316">
        <f t="shared" si="247"/>
        <v>0</v>
      </c>
      <c r="BE806" s="39" t="str">
        <f t="shared" si="243"/>
        <v/>
      </c>
      <c r="BF806" s="39" t="str">
        <f t="shared" si="244"/>
        <v/>
      </c>
      <c r="BG806" s="39" t="str">
        <f t="shared" si="245"/>
        <v/>
      </c>
      <c r="BH806" s="315"/>
      <c r="BI806" s="315"/>
      <c r="BJ806" s="315"/>
      <c r="BK806" s="315"/>
      <c r="BL806" s="315"/>
      <c r="BM806" s="315"/>
      <c r="BN806" s="315"/>
      <c r="BO806" s="315"/>
      <c r="BP806" s="315"/>
      <c r="BQ806" s="315"/>
      <c r="BR806" s="315"/>
      <c r="BS806" s="315"/>
      <c r="BT806" s="315"/>
      <c r="BU806" s="315"/>
      <c r="BV806" s="315"/>
      <c r="BW806" s="315"/>
      <c r="BX806" s="315"/>
      <c r="BY806" s="315"/>
      <c r="BZ806" s="315"/>
      <c r="CA806" s="315"/>
      <c r="CB806" s="315"/>
      <c r="CC806" s="315"/>
      <c r="CD806" s="7"/>
    </row>
    <row r="807" spans="1:82" x14ac:dyDescent="0.25">
      <c r="A807" s="14"/>
      <c r="B807" s="460"/>
      <c r="C807" s="461"/>
      <c r="D807" s="461"/>
      <c r="E807" s="462"/>
      <c r="F807" s="463"/>
      <c r="G807" s="14"/>
      <c r="H807" s="106" t="str">
        <f t="shared" si="236"/>
        <v/>
      </c>
      <c r="I807" s="14"/>
      <c r="J807" s="39" t="str">
        <f t="shared" si="237"/>
        <v/>
      </c>
      <c r="K807" s="14"/>
      <c r="M807" s="106" t="str">
        <f t="shared" si="238"/>
        <v/>
      </c>
      <c r="O807" s="127" t="str">
        <f t="shared" si="239"/>
        <v/>
      </c>
      <c r="AC807" s="305" t="str">
        <f t="shared" si="240"/>
        <v/>
      </c>
      <c r="AD807" s="307" t="str">
        <f t="shared" si="241"/>
        <v/>
      </c>
      <c r="AF807" s="314">
        <f t="shared" si="242"/>
        <v>0</v>
      </c>
      <c r="AG807" s="315">
        <f t="shared" si="249"/>
        <v>0</v>
      </c>
      <c r="AH807" s="315">
        <f t="shared" si="249"/>
        <v>0</v>
      </c>
      <c r="AI807" s="315">
        <f t="shared" si="249"/>
        <v>0</v>
      </c>
      <c r="AJ807" s="315">
        <f t="shared" si="249"/>
        <v>0</v>
      </c>
      <c r="AK807" s="315">
        <f t="shared" si="249"/>
        <v>0</v>
      </c>
      <c r="AL807" s="315">
        <f t="shared" si="249"/>
        <v>0</v>
      </c>
      <c r="AM807" s="315">
        <f t="shared" si="249"/>
        <v>0</v>
      </c>
      <c r="AN807" s="315">
        <f t="shared" si="249"/>
        <v>0</v>
      </c>
      <c r="AO807" s="315">
        <f t="shared" si="249"/>
        <v>0</v>
      </c>
      <c r="AP807" s="315">
        <f t="shared" si="249"/>
        <v>0</v>
      </c>
      <c r="AQ807" s="315">
        <f t="shared" si="249"/>
        <v>0</v>
      </c>
      <c r="AR807" s="315">
        <f t="shared" si="248"/>
        <v>0</v>
      </c>
      <c r="AS807" s="315">
        <f t="shared" si="248"/>
        <v>0</v>
      </c>
      <c r="AT807" s="315">
        <f t="shared" si="248"/>
        <v>0</v>
      </c>
      <c r="AU807" s="315">
        <f t="shared" si="248"/>
        <v>0</v>
      </c>
      <c r="AV807" s="315">
        <f t="shared" si="248"/>
        <v>0</v>
      </c>
      <c r="AW807" s="315">
        <f t="shared" si="248"/>
        <v>0</v>
      </c>
      <c r="AX807" s="315">
        <f t="shared" si="248"/>
        <v>0</v>
      </c>
      <c r="AY807" s="315">
        <f t="shared" si="248"/>
        <v>0</v>
      </c>
      <c r="AZ807" s="315">
        <f t="shared" si="248"/>
        <v>0</v>
      </c>
      <c r="BA807" s="315">
        <f t="shared" si="248"/>
        <v>0</v>
      </c>
      <c r="BB807" s="315">
        <f t="shared" si="248"/>
        <v>0</v>
      </c>
      <c r="BC807" s="316">
        <f t="shared" si="248"/>
        <v>0</v>
      </c>
      <c r="BE807" s="39" t="str">
        <f t="shared" si="243"/>
        <v/>
      </c>
      <c r="BF807" s="39" t="str">
        <f t="shared" si="244"/>
        <v/>
      </c>
      <c r="BG807" s="39" t="str">
        <f t="shared" si="245"/>
        <v/>
      </c>
      <c r="BH807" s="315"/>
      <c r="BI807" s="315"/>
      <c r="BJ807" s="315"/>
      <c r="BK807" s="315"/>
      <c r="BL807" s="315"/>
      <c r="BM807" s="315"/>
      <c r="BN807" s="315"/>
      <c r="BO807" s="315"/>
      <c r="BP807" s="315"/>
      <c r="BQ807" s="315"/>
      <c r="BR807" s="315"/>
      <c r="BS807" s="315"/>
      <c r="BT807" s="315"/>
      <c r="BU807" s="315"/>
      <c r="BV807" s="315"/>
      <c r="BW807" s="315"/>
      <c r="BX807" s="315"/>
      <c r="BY807" s="315"/>
      <c r="BZ807" s="315"/>
      <c r="CA807" s="315"/>
      <c r="CB807" s="315"/>
      <c r="CC807" s="315"/>
      <c r="CD807" s="7"/>
    </row>
    <row r="808" spans="1:82" x14ac:dyDescent="0.25">
      <c r="A808" s="14"/>
      <c r="B808" s="460"/>
      <c r="C808" s="461"/>
      <c r="D808" s="461"/>
      <c r="E808" s="462"/>
      <c r="F808" s="463"/>
      <c r="G808" s="14"/>
      <c r="H808" s="106" t="str">
        <f t="shared" si="236"/>
        <v/>
      </c>
      <c r="I808" s="14"/>
      <c r="J808" s="39" t="str">
        <f t="shared" si="237"/>
        <v/>
      </c>
      <c r="K808" s="14"/>
      <c r="M808" s="106" t="str">
        <f t="shared" si="238"/>
        <v/>
      </c>
      <c r="O808" s="127" t="str">
        <f t="shared" si="239"/>
        <v/>
      </c>
      <c r="AC808" s="305" t="str">
        <f t="shared" si="240"/>
        <v/>
      </c>
      <c r="AD808" s="307" t="str">
        <f t="shared" si="241"/>
        <v/>
      </c>
      <c r="AF808" s="314">
        <f t="shared" si="242"/>
        <v>0</v>
      </c>
      <c r="AG808" s="315">
        <f t="shared" si="249"/>
        <v>0</v>
      </c>
      <c r="AH808" s="315">
        <f t="shared" si="249"/>
        <v>0</v>
      </c>
      <c r="AI808" s="315">
        <f t="shared" si="249"/>
        <v>0</v>
      </c>
      <c r="AJ808" s="315">
        <f t="shared" si="249"/>
        <v>0</v>
      </c>
      <c r="AK808" s="315">
        <f t="shared" si="249"/>
        <v>0</v>
      </c>
      <c r="AL808" s="315">
        <f t="shared" si="249"/>
        <v>0</v>
      </c>
      <c r="AM808" s="315">
        <f t="shared" si="249"/>
        <v>0</v>
      </c>
      <c r="AN808" s="315">
        <f t="shared" si="249"/>
        <v>0</v>
      </c>
      <c r="AO808" s="315">
        <f t="shared" si="249"/>
        <v>0</v>
      </c>
      <c r="AP808" s="315">
        <f t="shared" si="249"/>
        <v>0</v>
      </c>
      <c r="AQ808" s="315">
        <f t="shared" si="249"/>
        <v>0</v>
      </c>
      <c r="AR808" s="315">
        <f t="shared" si="248"/>
        <v>0</v>
      </c>
      <c r="AS808" s="315">
        <f t="shared" si="248"/>
        <v>0</v>
      </c>
      <c r="AT808" s="315">
        <f t="shared" si="248"/>
        <v>0</v>
      </c>
      <c r="AU808" s="315">
        <f t="shared" si="248"/>
        <v>0</v>
      </c>
      <c r="AV808" s="315">
        <f t="shared" si="248"/>
        <v>0</v>
      </c>
      <c r="AW808" s="315">
        <f t="shared" si="248"/>
        <v>0</v>
      </c>
      <c r="AX808" s="315">
        <f t="shared" si="248"/>
        <v>0</v>
      </c>
      <c r="AY808" s="315">
        <f t="shared" si="248"/>
        <v>0</v>
      </c>
      <c r="AZ808" s="315">
        <f t="shared" si="248"/>
        <v>0</v>
      </c>
      <c r="BA808" s="315">
        <f t="shared" si="248"/>
        <v>0</v>
      </c>
      <c r="BB808" s="315">
        <f t="shared" si="248"/>
        <v>0</v>
      </c>
      <c r="BC808" s="316">
        <f t="shared" si="248"/>
        <v>0</v>
      </c>
      <c r="BE808" s="39" t="str">
        <f t="shared" si="243"/>
        <v/>
      </c>
      <c r="BF808" s="39" t="str">
        <f t="shared" si="244"/>
        <v/>
      </c>
      <c r="BG808" s="39" t="str">
        <f t="shared" si="245"/>
        <v/>
      </c>
      <c r="BH808" s="315"/>
      <c r="BI808" s="315"/>
      <c r="BJ808" s="315"/>
      <c r="BK808" s="315"/>
      <c r="BL808" s="315"/>
      <c r="BM808" s="315"/>
      <c r="BN808" s="315"/>
      <c r="BO808" s="315"/>
      <c r="BP808" s="315"/>
      <c r="BQ808" s="315"/>
      <c r="BR808" s="315"/>
      <c r="BS808" s="315"/>
      <c r="BT808" s="315"/>
      <c r="BU808" s="315"/>
      <c r="BV808" s="315"/>
      <c r="BW808" s="315"/>
      <c r="BX808" s="315"/>
      <c r="BY808" s="315"/>
      <c r="BZ808" s="315"/>
      <c r="CA808" s="315"/>
      <c r="CB808" s="315"/>
      <c r="CC808" s="315"/>
      <c r="CD808" s="7"/>
    </row>
    <row r="809" spans="1:82" x14ac:dyDescent="0.25">
      <c r="A809" s="14"/>
      <c r="B809" s="460"/>
      <c r="C809" s="461"/>
      <c r="D809" s="461"/>
      <c r="E809" s="462"/>
      <c r="F809" s="463"/>
      <c r="G809" s="14"/>
      <c r="H809" s="106" t="str">
        <f t="shared" si="236"/>
        <v/>
      </c>
      <c r="I809" s="14"/>
      <c r="J809" s="39" t="str">
        <f t="shared" si="237"/>
        <v/>
      </c>
      <c r="K809" s="14"/>
      <c r="M809" s="106" t="str">
        <f t="shared" si="238"/>
        <v/>
      </c>
      <c r="O809" s="127" t="str">
        <f t="shared" si="239"/>
        <v/>
      </c>
      <c r="AC809" s="305" t="str">
        <f t="shared" si="240"/>
        <v/>
      </c>
      <c r="AD809" s="307" t="str">
        <f t="shared" si="241"/>
        <v/>
      </c>
      <c r="AF809" s="314">
        <f t="shared" si="242"/>
        <v>0</v>
      </c>
      <c r="AG809" s="315">
        <f t="shared" si="249"/>
        <v>0</v>
      </c>
      <c r="AH809" s="315">
        <f t="shared" si="249"/>
        <v>0</v>
      </c>
      <c r="AI809" s="315">
        <f t="shared" si="249"/>
        <v>0</v>
      </c>
      <c r="AJ809" s="315">
        <f t="shared" si="249"/>
        <v>0</v>
      </c>
      <c r="AK809" s="315">
        <f t="shared" si="249"/>
        <v>0</v>
      </c>
      <c r="AL809" s="315">
        <f t="shared" si="249"/>
        <v>0</v>
      </c>
      <c r="AM809" s="315">
        <f t="shared" si="249"/>
        <v>0</v>
      </c>
      <c r="AN809" s="315">
        <f t="shared" si="249"/>
        <v>0</v>
      </c>
      <c r="AO809" s="315">
        <f t="shared" si="249"/>
        <v>0</v>
      </c>
      <c r="AP809" s="315">
        <f t="shared" si="249"/>
        <v>0</v>
      </c>
      <c r="AQ809" s="315">
        <f t="shared" si="249"/>
        <v>0</v>
      </c>
      <c r="AR809" s="315">
        <f t="shared" si="248"/>
        <v>0</v>
      </c>
      <c r="AS809" s="315">
        <f t="shared" si="248"/>
        <v>0</v>
      </c>
      <c r="AT809" s="315">
        <f t="shared" si="248"/>
        <v>0</v>
      </c>
      <c r="AU809" s="315">
        <f t="shared" si="248"/>
        <v>0</v>
      </c>
      <c r="AV809" s="315">
        <f t="shared" si="248"/>
        <v>0</v>
      </c>
      <c r="AW809" s="315">
        <f t="shared" si="248"/>
        <v>0</v>
      </c>
      <c r="AX809" s="315">
        <f t="shared" si="248"/>
        <v>0</v>
      </c>
      <c r="AY809" s="315">
        <f t="shared" si="248"/>
        <v>0</v>
      </c>
      <c r="AZ809" s="315">
        <f t="shared" si="248"/>
        <v>0</v>
      </c>
      <c r="BA809" s="315">
        <f t="shared" si="248"/>
        <v>0</v>
      </c>
      <c r="BB809" s="315">
        <f t="shared" si="248"/>
        <v>0</v>
      </c>
      <c r="BC809" s="316">
        <f t="shared" si="248"/>
        <v>0</v>
      </c>
      <c r="BE809" s="39" t="str">
        <f t="shared" si="243"/>
        <v/>
      </c>
      <c r="BF809" s="39" t="str">
        <f t="shared" si="244"/>
        <v/>
      </c>
      <c r="BG809" s="39" t="str">
        <f t="shared" si="245"/>
        <v/>
      </c>
      <c r="BH809" s="315"/>
      <c r="BI809" s="315"/>
      <c r="BJ809" s="315"/>
      <c r="BK809" s="315"/>
      <c r="BL809" s="315"/>
      <c r="BM809" s="315"/>
      <c r="BN809" s="315"/>
      <c r="BO809" s="315"/>
      <c r="BP809" s="315"/>
      <c r="BQ809" s="315"/>
      <c r="BR809" s="315"/>
      <c r="BS809" s="315"/>
      <c r="BT809" s="315"/>
      <c r="BU809" s="315"/>
      <c r="BV809" s="315"/>
      <c r="BW809" s="315"/>
      <c r="BX809" s="315"/>
      <c r="BY809" s="315"/>
      <c r="BZ809" s="315"/>
      <c r="CA809" s="315"/>
      <c r="CB809" s="315"/>
      <c r="CC809" s="315"/>
      <c r="CD809" s="7"/>
    </row>
    <row r="810" spans="1:82" x14ac:dyDescent="0.25">
      <c r="A810" s="14"/>
      <c r="B810" s="460"/>
      <c r="C810" s="461"/>
      <c r="D810" s="461"/>
      <c r="E810" s="462"/>
      <c r="F810" s="463"/>
      <c r="G810" s="14"/>
      <c r="H810" s="106" t="str">
        <f t="shared" si="236"/>
        <v/>
      </c>
      <c r="I810" s="14"/>
      <c r="J810" s="39" t="str">
        <f t="shared" si="237"/>
        <v/>
      </c>
      <c r="K810" s="14"/>
      <c r="M810" s="106" t="str">
        <f t="shared" si="238"/>
        <v/>
      </c>
      <c r="O810" s="127" t="str">
        <f t="shared" si="239"/>
        <v/>
      </c>
      <c r="AC810" s="305" t="str">
        <f t="shared" si="240"/>
        <v/>
      </c>
      <c r="AD810" s="307" t="str">
        <f t="shared" si="241"/>
        <v/>
      </c>
      <c r="AF810" s="314">
        <f t="shared" si="242"/>
        <v>0</v>
      </c>
      <c r="AG810" s="315">
        <f t="shared" si="249"/>
        <v>0</v>
      </c>
      <c r="AH810" s="315">
        <f t="shared" si="249"/>
        <v>0</v>
      </c>
      <c r="AI810" s="315">
        <f t="shared" si="249"/>
        <v>0</v>
      </c>
      <c r="AJ810" s="315">
        <f t="shared" si="249"/>
        <v>0</v>
      </c>
      <c r="AK810" s="315">
        <f t="shared" si="249"/>
        <v>0</v>
      </c>
      <c r="AL810" s="315">
        <f t="shared" si="249"/>
        <v>0</v>
      </c>
      <c r="AM810" s="315">
        <f t="shared" si="249"/>
        <v>0</v>
      </c>
      <c r="AN810" s="315">
        <f t="shared" si="249"/>
        <v>0</v>
      </c>
      <c r="AO810" s="315">
        <f t="shared" si="249"/>
        <v>0</v>
      </c>
      <c r="AP810" s="315">
        <f t="shared" si="249"/>
        <v>0</v>
      </c>
      <c r="AQ810" s="315">
        <f t="shared" si="249"/>
        <v>0</v>
      </c>
      <c r="AR810" s="315">
        <f t="shared" si="248"/>
        <v>0</v>
      </c>
      <c r="AS810" s="315">
        <f t="shared" si="248"/>
        <v>0</v>
      </c>
      <c r="AT810" s="315">
        <f t="shared" si="248"/>
        <v>0</v>
      </c>
      <c r="AU810" s="315">
        <f t="shared" si="248"/>
        <v>0</v>
      </c>
      <c r="AV810" s="315">
        <f t="shared" si="248"/>
        <v>0</v>
      </c>
      <c r="AW810" s="315">
        <f t="shared" si="248"/>
        <v>0</v>
      </c>
      <c r="AX810" s="315">
        <f t="shared" si="248"/>
        <v>0</v>
      </c>
      <c r="AY810" s="315">
        <f t="shared" si="248"/>
        <v>0</v>
      </c>
      <c r="AZ810" s="315">
        <f t="shared" si="248"/>
        <v>0</v>
      </c>
      <c r="BA810" s="315">
        <f t="shared" si="248"/>
        <v>0</v>
      </c>
      <c r="BB810" s="315">
        <f t="shared" si="248"/>
        <v>0</v>
      </c>
      <c r="BC810" s="316">
        <f t="shared" si="248"/>
        <v>0</v>
      </c>
      <c r="BE810" s="39" t="str">
        <f t="shared" si="243"/>
        <v/>
      </c>
      <c r="BF810" s="39" t="str">
        <f t="shared" si="244"/>
        <v/>
      </c>
      <c r="BG810" s="39" t="str">
        <f t="shared" si="245"/>
        <v/>
      </c>
      <c r="BH810" s="315"/>
      <c r="BI810" s="315"/>
      <c r="BJ810" s="315"/>
      <c r="BK810" s="315"/>
      <c r="BL810" s="315"/>
      <c r="BM810" s="315"/>
      <c r="BN810" s="315"/>
      <c r="BO810" s="315"/>
      <c r="BP810" s="315"/>
      <c r="BQ810" s="315"/>
      <c r="BR810" s="315"/>
      <c r="BS810" s="315"/>
      <c r="BT810" s="315"/>
      <c r="BU810" s="315"/>
      <c r="BV810" s="315"/>
      <c r="BW810" s="315"/>
      <c r="BX810" s="315"/>
      <c r="BY810" s="315"/>
      <c r="BZ810" s="315"/>
      <c r="CA810" s="315"/>
      <c r="CB810" s="315"/>
      <c r="CC810" s="315"/>
      <c r="CD810" s="7"/>
    </row>
    <row r="811" spans="1:82" x14ac:dyDescent="0.25">
      <c r="A811" s="14"/>
      <c r="B811" s="460"/>
      <c r="C811" s="461"/>
      <c r="D811" s="461"/>
      <c r="E811" s="462"/>
      <c r="F811" s="463"/>
      <c r="G811" s="14"/>
      <c r="H811" s="106" t="str">
        <f t="shared" si="236"/>
        <v/>
      </c>
      <c r="I811" s="14"/>
      <c r="J811" s="39" t="str">
        <f t="shared" si="237"/>
        <v/>
      </c>
      <c r="K811" s="14"/>
      <c r="M811" s="106" t="str">
        <f t="shared" si="238"/>
        <v/>
      </c>
      <c r="O811" s="127" t="str">
        <f t="shared" si="239"/>
        <v/>
      </c>
      <c r="AC811" s="305" t="str">
        <f t="shared" si="240"/>
        <v/>
      </c>
      <c r="AD811" s="307" t="str">
        <f t="shared" si="241"/>
        <v/>
      </c>
      <c r="AF811" s="314">
        <f t="shared" si="242"/>
        <v>0</v>
      </c>
      <c r="AG811" s="315">
        <f t="shared" si="249"/>
        <v>0</v>
      </c>
      <c r="AH811" s="315">
        <f t="shared" si="249"/>
        <v>0</v>
      </c>
      <c r="AI811" s="315">
        <f t="shared" si="249"/>
        <v>0</v>
      </c>
      <c r="AJ811" s="315">
        <f t="shared" si="249"/>
        <v>0</v>
      </c>
      <c r="AK811" s="315">
        <f t="shared" si="249"/>
        <v>0</v>
      </c>
      <c r="AL811" s="315">
        <f t="shared" si="249"/>
        <v>0</v>
      </c>
      <c r="AM811" s="315">
        <f t="shared" si="249"/>
        <v>0</v>
      </c>
      <c r="AN811" s="315">
        <f t="shared" si="249"/>
        <v>0</v>
      </c>
      <c r="AO811" s="315">
        <f t="shared" si="249"/>
        <v>0</v>
      </c>
      <c r="AP811" s="315">
        <f t="shared" si="249"/>
        <v>0</v>
      </c>
      <c r="AQ811" s="315">
        <f t="shared" si="249"/>
        <v>0</v>
      </c>
      <c r="AR811" s="315">
        <f t="shared" si="248"/>
        <v>0</v>
      </c>
      <c r="AS811" s="315">
        <f t="shared" si="248"/>
        <v>0</v>
      </c>
      <c r="AT811" s="315">
        <f t="shared" si="248"/>
        <v>0</v>
      </c>
      <c r="AU811" s="315">
        <f t="shared" si="248"/>
        <v>0</v>
      </c>
      <c r="AV811" s="315">
        <f t="shared" si="248"/>
        <v>0</v>
      </c>
      <c r="AW811" s="315">
        <f t="shared" si="248"/>
        <v>0</v>
      </c>
      <c r="AX811" s="315">
        <f t="shared" si="248"/>
        <v>0</v>
      </c>
      <c r="AY811" s="315">
        <f t="shared" si="248"/>
        <v>0</v>
      </c>
      <c r="AZ811" s="315">
        <f t="shared" si="248"/>
        <v>0</v>
      </c>
      <c r="BA811" s="315">
        <f t="shared" si="248"/>
        <v>0</v>
      </c>
      <c r="BB811" s="315">
        <f t="shared" si="248"/>
        <v>0</v>
      </c>
      <c r="BC811" s="316">
        <f t="shared" si="248"/>
        <v>0</v>
      </c>
      <c r="BE811" s="39" t="str">
        <f t="shared" si="243"/>
        <v/>
      </c>
      <c r="BF811" s="39" t="str">
        <f t="shared" si="244"/>
        <v/>
      </c>
      <c r="BG811" s="39" t="str">
        <f t="shared" si="245"/>
        <v/>
      </c>
      <c r="BH811" s="315"/>
      <c r="BI811" s="315"/>
      <c r="BJ811" s="315"/>
      <c r="BK811" s="315"/>
      <c r="BL811" s="315"/>
      <c r="BM811" s="315"/>
      <c r="BN811" s="315"/>
      <c r="BO811" s="315"/>
      <c r="BP811" s="315"/>
      <c r="BQ811" s="315"/>
      <c r="BR811" s="315"/>
      <c r="BS811" s="315"/>
      <c r="BT811" s="315"/>
      <c r="BU811" s="315"/>
      <c r="BV811" s="315"/>
      <c r="BW811" s="315"/>
      <c r="BX811" s="315"/>
      <c r="BY811" s="315"/>
      <c r="BZ811" s="315"/>
      <c r="CA811" s="315"/>
      <c r="CB811" s="315"/>
      <c r="CC811" s="315"/>
      <c r="CD811" s="7"/>
    </row>
    <row r="812" spans="1:82" x14ac:dyDescent="0.25">
      <c r="A812" s="14"/>
      <c r="B812" s="460"/>
      <c r="C812" s="461"/>
      <c r="D812" s="461"/>
      <c r="E812" s="462"/>
      <c r="F812" s="463"/>
      <c r="G812" s="14"/>
      <c r="H812" s="106" t="str">
        <f t="shared" si="236"/>
        <v/>
      </c>
      <c r="I812" s="14"/>
      <c r="J812" s="39" t="str">
        <f t="shared" si="237"/>
        <v/>
      </c>
      <c r="K812" s="14"/>
      <c r="M812" s="106" t="str">
        <f t="shared" si="238"/>
        <v/>
      </c>
      <c r="O812" s="127" t="str">
        <f t="shared" si="239"/>
        <v/>
      </c>
      <c r="AC812" s="305" t="str">
        <f t="shared" si="240"/>
        <v/>
      </c>
      <c r="AD812" s="307" t="str">
        <f t="shared" si="241"/>
        <v/>
      </c>
      <c r="AF812" s="314">
        <f t="shared" si="242"/>
        <v>0</v>
      </c>
      <c r="AG812" s="315">
        <f t="shared" si="249"/>
        <v>0</v>
      </c>
      <c r="AH812" s="315">
        <f t="shared" si="249"/>
        <v>0</v>
      </c>
      <c r="AI812" s="315">
        <f t="shared" si="249"/>
        <v>0</v>
      </c>
      <c r="AJ812" s="315">
        <f t="shared" si="249"/>
        <v>0</v>
      </c>
      <c r="AK812" s="315">
        <f t="shared" si="249"/>
        <v>0</v>
      </c>
      <c r="AL812" s="315">
        <f t="shared" si="249"/>
        <v>0</v>
      </c>
      <c r="AM812" s="315">
        <f t="shared" si="249"/>
        <v>0</v>
      </c>
      <c r="AN812" s="315">
        <f t="shared" si="249"/>
        <v>0</v>
      </c>
      <c r="AO812" s="315">
        <f t="shared" si="249"/>
        <v>0</v>
      </c>
      <c r="AP812" s="315">
        <f t="shared" si="249"/>
        <v>0</v>
      </c>
      <c r="AQ812" s="315">
        <f t="shared" si="249"/>
        <v>0</v>
      </c>
      <c r="AR812" s="315">
        <f t="shared" si="248"/>
        <v>0</v>
      </c>
      <c r="AS812" s="315">
        <f t="shared" si="248"/>
        <v>0</v>
      </c>
      <c r="AT812" s="315">
        <f t="shared" si="248"/>
        <v>0</v>
      </c>
      <c r="AU812" s="315">
        <f t="shared" si="248"/>
        <v>0</v>
      </c>
      <c r="AV812" s="315">
        <f t="shared" si="248"/>
        <v>0</v>
      </c>
      <c r="AW812" s="315">
        <f t="shared" si="248"/>
        <v>0</v>
      </c>
      <c r="AX812" s="315">
        <f t="shared" si="248"/>
        <v>0</v>
      </c>
      <c r="AY812" s="315">
        <f t="shared" si="248"/>
        <v>0</v>
      </c>
      <c r="AZ812" s="315">
        <f t="shared" si="248"/>
        <v>0</v>
      </c>
      <c r="BA812" s="315">
        <f t="shared" si="248"/>
        <v>0</v>
      </c>
      <c r="BB812" s="315">
        <f t="shared" si="248"/>
        <v>0</v>
      </c>
      <c r="BC812" s="316">
        <f t="shared" si="248"/>
        <v>0</v>
      </c>
      <c r="BE812" s="39" t="str">
        <f t="shared" si="243"/>
        <v/>
      </c>
      <c r="BF812" s="39" t="str">
        <f t="shared" si="244"/>
        <v/>
      </c>
      <c r="BG812" s="39" t="str">
        <f t="shared" si="245"/>
        <v/>
      </c>
      <c r="BH812" s="315"/>
      <c r="BI812" s="315"/>
      <c r="BJ812" s="315"/>
      <c r="BK812" s="315"/>
      <c r="BL812" s="315"/>
      <c r="BM812" s="315"/>
      <c r="BN812" s="315"/>
      <c r="BO812" s="315"/>
      <c r="BP812" s="315"/>
      <c r="BQ812" s="315"/>
      <c r="BR812" s="315"/>
      <c r="BS812" s="315"/>
      <c r="BT812" s="315"/>
      <c r="BU812" s="315"/>
      <c r="BV812" s="315"/>
      <c r="BW812" s="315"/>
      <c r="BX812" s="315"/>
      <c r="BY812" s="315"/>
      <c r="BZ812" s="315"/>
      <c r="CA812" s="315"/>
      <c r="CB812" s="315"/>
      <c r="CC812" s="315"/>
      <c r="CD812" s="7"/>
    </row>
    <row r="813" spans="1:82" x14ac:dyDescent="0.25">
      <c r="A813" s="14"/>
      <c r="B813" s="460"/>
      <c r="C813" s="461"/>
      <c r="D813" s="461"/>
      <c r="E813" s="462"/>
      <c r="F813" s="463"/>
      <c r="G813" s="14"/>
      <c r="H813" s="106" t="str">
        <f t="shared" si="236"/>
        <v/>
      </c>
      <c r="I813" s="14"/>
      <c r="J813" s="39" t="str">
        <f t="shared" si="237"/>
        <v/>
      </c>
      <c r="K813" s="14"/>
      <c r="M813" s="106" t="str">
        <f t="shared" si="238"/>
        <v/>
      </c>
      <c r="O813" s="127" t="str">
        <f t="shared" si="239"/>
        <v/>
      </c>
      <c r="AC813" s="305" t="str">
        <f t="shared" si="240"/>
        <v/>
      </c>
      <c r="AD813" s="307" t="str">
        <f t="shared" si="241"/>
        <v/>
      </c>
      <c r="AF813" s="314">
        <f t="shared" si="242"/>
        <v>0</v>
      </c>
      <c r="AG813" s="315">
        <f t="shared" si="249"/>
        <v>0</v>
      </c>
      <c r="AH813" s="315">
        <f t="shared" si="249"/>
        <v>0</v>
      </c>
      <c r="AI813" s="315">
        <f t="shared" si="249"/>
        <v>0</v>
      </c>
      <c r="AJ813" s="315">
        <f t="shared" si="249"/>
        <v>0</v>
      </c>
      <c r="AK813" s="315">
        <f t="shared" si="249"/>
        <v>0</v>
      </c>
      <c r="AL813" s="315">
        <f t="shared" si="249"/>
        <v>0</v>
      </c>
      <c r="AM813" s="315">
        <f t="shared" si="249"/>
        <v>0</v>
      </c>
      <c r="AN813" s="315">
        <f t="shared" si="249"/>
        <v>0</v>
      </c>
      <c r="AO813" s="315">
        <f t="shared" si="249"/>
        <v>0</v>
      </c>
      <c r="AP813" s="315">
        <f t="shared" si="249"/>
        <v>0</v>
      </c>
      <c r="AQ813" s="315">
        <f t="shared" si="249"/>
        <v>0</v>
      </c>
      <c r="AR813" s="315">
        <f t="shared" si="248"/>
        <v>0</v>
      </c>
      <c r="AS813" s="315">
        <f t="shared" si="248"/>
        <v>0</v>
      </c>
      <c r="AT813" s="315">
        <f t="shared" si="248"/>
        <v>0</v>
      </c>
      <c r="AU813" s="315">
        <f t="shared" si="248"/>
        <v>0</v>
      </c>
      <c r="AV813" s="315">
        <f t="shared" si="248"/>
        <v>0</v>
      </c>
      <c r="AW813" s="315">
        <f t="shared" si="248"/>
        <v>0</v>
      </c>
      <c r="AX813" s="315">
        <f t="shared" si="248"/>
        <v>0</v>
      </c>
      <c r="AY813" s="315">
        <f t="shared" si="248"/>
        <v>0</v>
      </c>
      <c r="AZ813" s="315">
        <f t="shared" si="248"/>
        <v>0</v>
      </c>
      <c r="BA813" s="315">
        <f t="shared" si="248"/>
        <v>0</v>
      </c>
      <c r="BB813" s="315">
        <f t="shared" si="248"/>
        <v>0</v>
      </c>
      <c r="BC813" s="316">
        <f t="shared" si="248"/>
        <v>0</v>
      </c>
      <c r="BE813" s="39" t="str">
        <f t="shared" si="243"/>
        <v/>
      </c>
      <c r="BF813" s="39" t="str">
        <f t="shared" si="244"/>
        <v/>
      </c>
      <c r="BG813" s="39" t="str">
        <f t="shared" si="245"/>
        <v/>
      </c>
      <c r="BH813" s="315"/>
      <c r="BI813" s="315"/>
      <c r="BJ813" s="315"/>
      <c r="BK813" s="315"/>
      <c r="BL813" s="315"/>
      <c r="BM813" s="315"/>
      <c r="BN813" s="315"/>
      <c r="BO813" s="315"/>
      <c r="BP813" s="315"/>
      <c r="BQ813" s="315"/>
      <c r="BR813" s="315"/>
      <c r="BS813" s="315"/>
      <c r="BT813" s="315"/>
      <c r="BU813" s="315"/>
      <c r="BV813" s="315"/>
      <c r="BW813" s="315"/>
      <c r="BX813" s="315"/>
      <c r="BY813" s="315"/>
      <c r="BZ813" s="315"/>
      <c r="CA813" s="315"/>
      <c r="CB813" s="315"/>
      <c r="CC813" s="315"/>
      <c r="CD813" s="7"/>
    </row>
    <row r="814" spans="1:82" x14ac:dyDescent="0.25">
      <c r="A814" s="14"/>
      <c r="B814" s="460"/>
      <c r="C814" s="461"/>
      <c r="D814" s="461"/>
      <c r="E814" s="462"/>
      <c r="F814" s="463"/>
      <c r="G814" s="14"/>
      <c r="H814" s="106" t="str">
        <f t="shared" si="236"/>
        <v/>
      </c>
      <c r="I814" s="14"/>
      <c r="J814" s="39" t="str">
        <f t="shared" si="237"/>
        <v/>
      </c>
      <c r="K814" s="14"/>
      <c r="M814" s="106" t="str">
        <f t="shared" si="238"/>
        <v/>
      </c>
      <c r="O814" s="127" t="str">
        <f t="shared" si="239"/>
        <v/>
      </c>
      <c r="AC814" s="305" t="str">
        <f t="shared" si="240"/>
        <v/>
      </c>
      <c r="AD814" s="307" t="str">
        <f t="shared" si="241"/>
        <v/>
      </c>
      <c r="AF814" s="314">
        <f t="shared" si="242"/>
        <v>0</v>
      </c>
      <c r="AG814" s="315">
        <f t="shared" si="249"/>
        <v>0</v>
      </c>
      <c r="AH814" s="315">
        <f t="shared" si="249"/>
        <v>0</v>
      </c>
      <c r="AI814" s="315">
        <f t="shared" si="249"/>
        <v>0</v>
      </c>
      <c r="AJ814" s="315">
        <f t="shared" si="249"/>
        <v>0</v>
      </c>
      <c r="AK814" s="315">
        <f t="shared" si="249"/>
        <v>0</v>
      </c>
      <c r="AL814" s="315">
        <f t="shared" si="249"/>
        <v>0</v>
      </c>
      <c r="AM814" s="315">
        <f t="shared" si="249"/>
        <v>0</v>
      </c>
      <c r="AN814" s="315">
        <f t="shared" si="249"/>
        <v>0</v>
      </c>
      <c r="AO814" s="315">
        <f t="shared" si="249"/>
        <v>0</v>
      </c>
      <c r="AP814" s="315">
        <f t="shared" si="249"/>
        <v>0</v>
      </c>
      <c r="AQ814" s="315">
        <f t="shared" si="249"/>
        <v>0</v>
      </c>
      <c r="AR814" s="315">
        <f t="shared" si="248"/>
        <v>0</v>
      </c>
      <c r="AS814" s="315">
        <f t="shared" si="248"/>
        <v>0</v>
      </c>
      <c r="AT814" s="315">
        <f t="shared" si="248"/>
        <v>0</v>
      </c>
      <c r="AU814" s="315">
        <f t="shared" si="248"/>
        <v>0</v>
      </c>
      <c r="AV814" s="315">
        <f t="shared" si="248"/>
        <v>0</v>
      </c>
      <c r="AW814" s="315">
        <f t="shared" si="248"/>
        <v>0</v>
      </c>
      <c r="AX814" s="315">
        <f t="shared" si="248"/>
        <v>0</v>
      </c>
      <c r="AY814" s="315">
        <f t="shared" si="248"/>
        <v>0</v>
      </c>
      <c r="AZ814" s="315">
        <f t="shared" si="248"/>
        <v>0</v>
      </c>
      <c r="BA814" s="315">
        <f t="shared" si="248"/>
        <v>0</v>
      </c>
      <c r="BB814" s="315">
        <f t="shared" si="248"/>
        <v>0</v>
      </c>
      <c r="BC814" s="316">
        <f t="shared" si="248"/>
        <v>0</v>
      </c>
      <c r="BE814" s="39" t="str">
        <f t="shared" si="243"/>
        <v/>
      </c>
      <c r="BF814" s="39" t="str">
        <f t="shared" si="244"/>
        <v/>
      </c>
      <c r="BG814" s="39" t="str">
        <f t="shared" si="245"/>
        <v/>
      </c>
      <c r="BH814" s="315"/>
      <c r="BI814" s="315"/>
      <c r="BJ814" s="315"/>
      <c r="BK814" s="315"/>
      <c r="BL814" s="315"/>
      <c r="BM814" s="315"/>
      <c r="BN814" s="315"/>
      <c r="BO814" s="315"/>
      <c r="BP814" s="315"/>
      <c r="BQ814" s="315"/>
      <c r="BR814" s="315"/>
      <c r="BS814" s="315"/>
      <c r="BT814" s="315"/>
      <c r="BU814" s="315"/>
      <c r="BV814" s="315"/>
      <c r="BW814" s="315"/>
      <c r="BX814" s="315"/>
      <c r="BY814" s="315"/>
      <c r="BZ814" s="315"/>
      <c r="CA814" s="315"/>
      <c r="CB814" s="315"/>
      <c r="CC814" s="315"/>
      <c r="CD814" s="7"/>
    </row>
    <row r="815" spans="1:82" x14ac:dyDescent="0.25">
      <c r="A815" s="14"/>
      <c r="B815" s="460"/>
      <c r="C815" s="461"/>
      <c r="D815" s="461"/>
      <c r="E815" s="462"/>
      <c r="F815" s="463"/>
      <c r="G815" s="14"/>
      <c r="H815" s="106" t="str">
        <f t="shared" si="236"/>
        <v/>
      </c>
      <c r="I815" s="14"/>
      <c r="J815" s="39" t="str">
        <f t="shared" si="237"/>
        <v/>
      </c>
      <c r="K815" s="14"/>
      <c r="M815" s="106" t="str">
        <f t="shared" si="238"/>
        <v/>
      </c>
      <c r="O815" s="127" t="str">
        <f t="shared" si="239"/>
        <v/>
      </c>
      <c r="AC815" s="305" t="str">
        <f t="shared" si="240"/>
        <v/>
      </c>
      <c r="AD815" s="307" t="str">
        <f t="shared" si="241"/>
        <v/>
      </c>
      <c r="AF815" s="314">
        <f t="shared" si="242"/>
        <v>0</v>
      </c>
      <c r="AG815" s="315">
        <f t="shared" si="249"/>
        <v>0</v>
      </c>
      <c r="AH815" s="315">
        <f t="shared" si="249"/>
        <v>0</v>
      </c>
      <c r="AI815" s="315">
        <f t="shared" si="249"/>
        <v>0</v>
      </c>
      <c r="AJ815" s="315">
        <f t="shared" si="249"/>
        <v>0</v>
      </c>
      <c r="AK815" s="315">
        <f t="shared" si="249"/>
        <v>0</v>
      </c>
      <c r="AL815" s="315">
        <f t="shared" si="249"/>
        <v>0</v>
      </c>
      <c r="AM815" s="315">
        <f t="shared" si="249"/>
        <v>0</v>
      </c>
      <c r="AN815" s="315">
        <f t="shared" si="249"/>
        <v>0</v>
      </c>
      <c r="AO815" s="315">
        <f t="shared" si="249"/>
        <v>0</v>
      </c>
      <c r="AP815" s="315">
        <f t="shared" si="249"/>
        <v>0</v>
      </c>
      <c r="AQ815" s="315">
        <f t="shared" si="249"/>
        <v>0</v>
      </c>
      <c r="AR815" s="315">
        <f t="shared" si="248"/>
        <v>0</v>
      </c>
      <c r="AS815" s="315">
        <f t="shared" si="248"/>
        <v>0</v>
      </c>
      <c r="AT815" s="315">
        <f t="shared" si="248"/>
        <v>0</v>
      </c>
      <c r="AU815" s="315">
        <f t="shared" si="248"/>
        <v>0</v>
      </c>
      <c r="AV815" s="315">
        <f t="shared" si="248"/>
        <v>0</v>
      </c>
      <c r="AW815" s="315">
        <f t="shared" si="248"/>
        <v>0</v>
      </c>
      <c r="AX815" s="315">
        <f t="shared" si="248"/>
        <v>0</v>
      </c>
      <c r="AY815" s="315">
        <f t="shared" si="248"/>
        <v>0</v>
      </c>
      <c r="AZ815" s="315">
        <f t="shared" si="248"/>
        <v>0</v>
      </c>
      <c r="BA815" s="315">
        <f t="shared" si="248"/>
        <v>0</v>
      </c>
      <c r="BB815" s="315">
        <f t="shared" si="248"/>
        <v>0</v>
      </c>
      <c r="BC815" s="316">
        <f t="shared" si="248"/>
        <v>0</v>
      </c>
      <c r="BE815" s="39" t="str">
        <f t="shared" si="243"/>
        <v/>
      </c>
      <c r="BF815" s="39" t="str">
        <f t="shared" si="244"/>
        <v/>
      </c>
      <c r="BG815" s="39" t="str">
        <f t="shared" si="245"/>
        <v/>
      </c>
      <c r="BH815" s="315"/>
      <c r="BI815" s="315"/>
      <c r="BJ815" s="315"/>
      <c r="BK815" s="315"/>
      <c r="BL815" s="315"/>
      <c r="BM815" s="315"/>
      <c r="BN815" s="315"/>
      <c r="BO815" s="315"/>
      <c r="BP815" s="315"/>
      <c r="BQ815" s="315"/>
      <c r="BR815" s="315"/>
      <c r="BS815" s="315"/>
      <c r="BT815" s="315"/>
      <c r="BU815" s="315"/>
      <c r="BV815" s="315"/>
      <c r="BW815" s="315"/>
      <c r="BX815" s="315"/>
      <c r="BY815" s="315"/>
      <c r="BZ815" s="315"/>
      <c r="CA815" s="315"/>
      <c r="CB815" s="315"/>
      <c r="CC815" s="315"/>
      <c r="CD815" s="7"/>
    </row>
    <row r="816" spans="1:82" x14ac:dyDescent="0.25">
      <c r="A816" s="14"/>
      <c r="B816" s="460"/>
      <c r="C816" s="461"/>
      <c r="D816" s="461"/>
      <c r="E816" s="462"/>
      <c r="F816" s="463"/>
      <c r="G816" s="14"/>
      <c r="H816" s="106" t="str">
        <f t="shared" si="236"/>
        <v/>
      </c>
      <c r="I816" s="14"/>
      <c r="J816" s="39" t="str">
        <f t="shared" si="237"/>
        <v/>
      </c>
      <c r="K816" s="14"/>
      <c r="M816" s="106" t="str">
        <f t="shared" si="238"/>
        <v/>
      </c>
      <c r="O816" s="127" t="str">
        <f t="shared" si="239"/>
        <v/>
      </c>
      <c r="AC816" s="305" t="str">
        <f t="shared" si="240"/>
        <v/>
      </c>
      <c r="AD816" s="307" t="str">
        <f t="shared" si="241"/>
        <v/>
      </c>
      <c r="AF816" s="314">
        <f t="shared" si="242"/>
        <v>0</v>
      </c>
      <c r="AG816" s="315">
        <f t="shared" si="249"/>
        <v>0</v>
      </c>
      <c r="AH816" s="315">
        <f t="shared" si="249"/>
        <v>0</v>
      </c>
      <c r="AI816" s="315">
        <f t="shared" si="249"/>
        <v>0</v>
      </c>
      <c r="AJ816" s="315">
        <f t="shared" si="249"/>
        <v>0</v>
      </c>
      <c r="AK816" s="315">
        <f t="shared" si="249"/>
        <v>0</v>
      </c>
      <c r="AL816" s="315">
        <f t="shared" si="249"/>
        <v>0</v>
      </c>
      <c r="AM816" s="315">
        <f t="shared" si="249"/>
        <v>0</v>
      </c>
      <c r="AN816" s="315">
        <f t="shared" si="249"/>
        <v>0</v>
      </c>
      <c r="AO816" s="315">
        <f t="shared" si="249"/>
        <v>0</v>
      </c>
      <c r="AP816" s="315">
        <f t="shared" si="249"/>
        <v>0</v>
      </c>
      <c r="AQ816" s="315">
        <f t="shared" si="249"/>
        <v>0</v>
      </c>
      <c r="AR816" s="315">
        <f t="shared" si="248"/>
        <v>0</v>
      </c>
      <c r="AS816" s="315">
        <f t="shared" si="248"/>
        <v>0</v>
      </c>
      <c r="AT816" s="315">
        <f t="shared" si="248"/>
        <v>0</v>
      </c>
      <c r="AU816" s="315">
        <f t="shared" si="248"/>
        <v>0</v>
      </c>
      <c r="AV816" s="315">
        <f t="shared" si="248"/>
        <v>0</v>
      </c>
      <c r="AW816" s="315">
        <f t="shared" si="248"/>
        <v>0</v>
      </c>
      <c r="AX816" s="315">
        <f t="shared" si="248"/>
        <v>0</v>
      </c>
      <c r="AY816" s="315">
        <f t="shared" si="248"/>
        <v>0</v>
      </c>
      <c r="AZ816" s="315">
        <f t="shared" si="248"/>
        <v>0</v>
      </c>
      <c r="BA816" s="315">
        <f t="shared" si="248"/>
        <v>0</v>
      </c>
      <c r="BB816" s="315">
        <f t="shared" si="248"/>
        <v>0</v>
      </c>
      <c r="BC816" s="316">
        <f t="shared" si="248"/>
        <v>0</v>
      </c>
      <c r="BE816" s="39" t="str">
        <f t="shared" si="243"/>
        <v/>
      </c>
      <c r="BF816" s="39" t="str">
        <f t="shared" si="244"/>
        <v/>
      </c>
      <c r="BG816" s="39" t="str">
        <f t="shared" si="245"/>
        <v/>
      </c>
      <c r="BH816" s="315"/>
      <c r="BI816" s="315"/>
      <c r="BJ816" s="315"/>
      <c r="BK816" s="315"/>
      <c r="BL816" s="315"/>
      <c r="BM816" s="315"/>
      <c r="BN816" s="315"/>
      <c r="BO816" s="315"/>
      <c r="BP816" s="315"/>
      <c r="BQ816" s="315"/>
      <c r="BR816" s="315"/>
      <c r="BS816" s="315"/>
      <c r="BT816" s="315"/>
      <c r="BU816" s="315"/>
      <c r="BV816" s="315"/>
      <c r="BW816" s="315"/>
      <c r="BX816" s="315"/>
      <c r="BY816" s="315"/>
      <c r="BZ816" s="315"/>
      <c r="CA816" s="315"/>
      <c r="CB816" s="315"/>
      <c r="CC816" s="315"/>
      <c r="CD816" s="7"/>
    </row>
    <row r="817" spans="1:82" x14ac:dyDescent="0.25">
      <c r="A817" s="14"/>
      <c r="B817" s="460"/>
      <c r="C817" s="461"/>
      <c r="D817" s="461"/>
      <c r="E817" s="462"/>
      <c r="F817" s="463"/>
      <c r="G817" s="14"/>
      <c r="H817" s="106" t="str">
        <f t="shared" si="236"/>
        <v/>
      </c>
      <c r="I817" s="14"/>
      <c r="J817" s="39" t="str">
        <f t="shared" si="237"/>
        <v/>
      </c>
      <c r="K817" s="14"/>
      <c r="M817" s="106" t="str">
        <f t="shared" si="238"/>
        <v/>
      </c>
      <c r="O817" s="127" t="str">
        <f t="shared" si="239"/>
        <v/>
      </c>
      <c r="AC817" s="305" t="str">
        <f t="shared" si="240"/>
        <v/>
      </c>
      <c r="AD817" s="307" t="str">
        <f t="shared" si="241"/>
        <v/>
      </c>
      <c r="AF817" s="314">
        <f t="shared" si="242"/>
        <v>0</v>
      </c>
      <c r="AG817" s="315">
        <f t="shared" si="249"/>
        <v>0</v>
      </c>
      <c r="AH817" s="315">
        <f t="shared" si="249"/>
        <v>0</v>
      </c>
      <c r="AI817" s="315">
        <f t="shared" si="249"/>
        <v>0</v>
      </c>
      <c r="AJ817" s="315">
        <f t="shared" si="249"/>
        <v>0</v>
      </c>
      <c r="AK817" s="315">
        <f t="shared" si="249"/>
        <v>0</v>
      </c>
      <c r="AL817" s="315">
        <f t="shared" si="249"/>
        <v>0</v>
      </c>
      <c r="AM817" s="315">
        <f t="shared" si="249"/>
        <v>0</v>
      </c>
      <c r="AN817" s="315">
        <f t="shared" si="249"/>
        <v>0</v>
      </c>
      <c r="AO817" s="315">
        <f t="shared" si="249"/>
        <v>0</v>
      </c>
      <c r="AP817" s="315">
        <f t="shared" si="249"/>
        <v>0</v>
      </c>
      <c r="AQ817" s="315">
        <f t="shared" si="249"/>
        <v>0</v>
      </c>
      <c r="AR817" s="315">
        <f t="shared" si="248"/>
        <v>0</v>
      </c>
      <c r="AS817" s="315">
        <f t="shared" si="248"/>
        <v>0</v>
      </c>
      <c r="AT817" s="315">
        <f t="shared" si="248"/>
        <v>0</v>
      </c>
      <c r="AU817" s="315">
        <f t="shared" si="248"/>
        <v>0</v>
      </c>
      <c r="AV817" s="315">
        <f t="shared" si="248"/>
        <v>0</v>
      </c>
      <c r="AW817" s="315">
        <f t="shared" si="248"/>
        <v>0</v>
      </c>
      <c r="AX817" s="315">
        <f t="shared" si="248"/>
        <v>0</v>
      </c>
      <c r="AY817" s="315">
        <f t="shared" si="248"/>
        <v>0</v>
      </c>
      <c r="AZ817" s="315">
        <f t="shared" si="248"/>
        <v>0</v>
      </c>
      <c r="BA817" s="315">
        <f t="shared" si="248"/>
        <v>0</v>
      </c>
      <c r="BB817" s="315">
        <f t="shared" si="248"/>
        <v>0</v>
      </c>
      <c r="BC817" s="316">
        <f t="shared" si="248"/>
        <v>0</v>
      </c>
      <c r="BE817" s="39" t="str">
        <f t="shared" si="243"/>
        <v/>
      </c>
      <c r="BF817" s="39" t="str">
        <f t="shared" si="244"/>
        <v/>
      </c>
      <c r="BG817" s="39" t="str">
        <f t="shared" si="245"/>
        <v/>
      </c>
      <c r="BH817" s="315"/>
      <c r="BI817" s="315"/>
      <c r="BJ817" s="315"/>
      <c r="BK817" s="315"/>
      <c r="BL817" s="315"/>
      <c r="BM817" s="315"/>
      <c r="BN817" s="315"/>
      <c r="BO817" s="315"/>
      <c r="BP817" s="315"/>
      <c r="BQ817" s="315"/>
      <c r="BR817" s="315"/>
      <c r="BS817" s="315"/>
      <c r="BT817" s="315"/>
      <c r="BU817" s="315"/>
      <c r="BV817" s="315"/>
      <c r="BW817" s="315"/>
      <c r="BX817" s="315"/>
      <c r="BY817" s="315"/>
      <c r="BZ817" s="315"/>
      <c r="CA817" s="315"/>
      <c r="CB817" s="315"/>
      <c r="CC817" s="315"/>
      <c r="CD817" s="7"/>
    </row>
    <row r="818" spans="1:82" x14ac:dyDescent="0.25">
      <c r="A818" s="14"/>
      <c r="B818" s="460"/>
      <c r="C818" s="461"/>
      <c r="D818" s="461"/>
      <c r="E818" s="462"/>
      <c r="F818" s="463"/>
      <c r="G818" s="14"/>
      <c r="H818" s="106" t="str">
        <f t="shared" si="236"/>
        <v/>
      </c>
      <c r="I818" s="14"/>
      <c r="J818" s="39" t="str">
        <f t="shared" si="237"/>
        <v/>
      </c>
      <c r="K818" s="14"/>
      <c r="M818" s="106" t="str">
        <f t="shared" si="238"/>
        <v/>
      </c>
      <c r="O818" s="127" t="str">
        <f t="shared" si="239"/>
        <v/>
      </c>
      <c r="AC818" s="305" t="str">
        <f t="shared" si="240"/>
        <v/>
      </c>
      <c r="AD818" s="307" t="str">
        <f t="shared" si="241"/>
        <v/>
      </c>
      <c r="AF818" s="314">
        <f t="shared" si="242"/>
        <v>0</v>
      </c>
      <c r="AG818" s="315">
        <f t="shared" si="249"/>
        <v>0</v>
      </c>
      <c r="AH818" s="315">
        <f t="shared" si="249"/>
        <v>0</v>
      </c>
      <c r="AI818" s="315">
        <f t="shared" si="249"/>
        <v>0</v>
      </c>
      <c r="AJ818" s="315">
        <f t="shared" si="249"/>
        <v>0</v>
      </c>
      <c r="AK818" s="315">
        <f t="shared" si="249"/>
        <v>0</v>
      </c>
      <c r="AL818" s="315">
        <f t="shared" si="249"/>
        <v>0</v>
      </c>
      <c r="AM818" s="315">
        <f t="shared" si="249"/>
        <v>0</v>
      </c>
      <c r="AN818" s="315">
        <f t="shared" si="249"/>
        <v>0</v>
      </c>
      <c r="AO818" s="315">
        <f t="shared" si="249"/>
        <v>0</v>
      </c>
      <c r="AP818" s="315">
        <f t="shared" si="249"/>
        <v>0</v>
      </c>
      <c r="AQ818" s="315">
        <f t="shared" si="249"/>
        <v>0</v>
      </c>
      <c r="AR818" s="315">
        <f t="shared" si="248"/>
        <v>0</v>
      </c>
      <c r="AS818" s="315">
        <f t="shared" si="248"/>
        <v>0</v>
      </c>
      <c r="AT818" s="315">
        <f t="shared" si="248"/>
        <v>0</v>
      </c>
      <c r="AU818" s="315">
        <f t="shared" si="248"/>
        <v>0</v>
      </c>
      <c r="AV818" s="315">
        <f t="shared" si="248"/>
        <v>0</v>
      </c>
      <c r="AW818" s="315">
        <f t="shared" si="248"/>
        <v>0</v>
      </c>
      <c r="AX818" s="315">
        <f t="shared" si="248"/>
        <v>0</v>
      </c>
      <c r="AY818" s="315">
        <f t="shared" si="248"/>
        <v>0</v>
      </c>
      <c r="AZ818" s="315">
        <f t="shared" si="248"/>
        <v>0</v>
      </c>
      <c r="BA818" s="315">
        <f t="shared" si="248"/>
        <v>0</v>
      </c>
      <c r="BB818" s="315">
        <f t="shared" si="248"/>
        <v>0</v>
      </c>
      <c r="BC818" s="316">
        <f t="shared" si="248"/>
        <v>0</v>
      </c>
      <c r="BE818" s="39" t="str">
        <f t="shared" si="243"/>
        <v/>
      </c>
      <c r="BF818" s="39" t="str">
        <f t="shared" si="244"/>
        <v/>
      </c>
      <c r="BG818" s="39" t="str">
        <f t="shared" si="245"/>
        <v/>
      </c>
      <c r="BH818" s="315"/>
      <c r="BI818" s="315"/>
      <c r="BJ818" s="315"/>
      <c r="BK818" s="315"/>
      <c r="BL818" s="315"/>
      <c r="BM818" s="315"/>
      <c r="BN818" s="315"/>
      <c r="BO818" s="315"/>
      <c r="BP818" s="315"/>
      <c r="BQ818" s="315"/>
      <c r="BR818" s="315"/>
      <c r="BS818" s="315"/>
      <c r="BT818" s="315"/>
      <c r="BU818" s="315"/>
      <c r="BV818" s="315"/>
      <c r="BW818" s="315"/>
      <c r="BX818" s="315"/>
      <c r="BY818" s="315"/>
      <c r="BZ818" s="315"/>
      <c r="CA818" s="315"/>
      <c r="CB818" s="315"/>
      <c r="CC818" s="315"/>
      <c r="CD818" s="7"/>
    </row>
    <row r="819" spans="1:82" x14ac:dyDescent="0.25">
      <c r="A819" s="14"/>
      <c r="B819" s="460"/>
      <c r="C819" s="461"/>
      <c r="D819" s="461"/>
      <c r="E819" s="462"/>
      <c r="F819" s="463"/>
      <c r="G819" s="14"/>
      <c r="H819" s="106" t="str">
        <f t="shared" si="236"/>
        <v/>
      </c>
      <c r="I819" s="14"/>
      <c r="J819" s="39" t="str">
        <f t="shared" si="237"/>
        <v/>
      </c>
      <c r="K819" s="14"/>
      <c r="M819" s="106" t="str">
        <f t="shared" si="238"/>
        <v/>
      </c>
      <c r="O819" s="127" t="str">
        <f t="shared" si="239"/>
        <v/>
      </c>
      <c r="AC819" s="305" t="str">
        <f t="shared" si="240"/>
        <v/>
      </c>
      <c r="AD819" s="307" t="str">
        <f t="shared" si="241"/>
        <v/>
      </c>
      <c r="AF819" s="314">
        <f t="shared" si="242"/>
        <v>0</v>
      </c>
      <c r="AG819" s="315">
        <f t="shared" si="249"/>
        <v>0</v>
      </c>
      <c r="AH819" s="315">
        <f t="shared" si="249"/>
        <v>0</v>
      </c>
      <c r="AI819" s="315">
        <f t="shared" si="249"/>
        <v>0</v>
      </c>
      <c r="AJ819" s="315">
        <f t="shared" si="249"/>
        <v>0</v>
      </c>
      <c r="AK819" s="315">
        <f t="shared" si="249"/>
        <v>0</v>
      </c>
      <c r="AL819" s="315">
        <f t="shared" si="249"/>
        <v>0</v>
      </c>
      <c r="AM819" s="315">
        <f t="shared" si="249"/>
        <v>0</v>
      </c>
      <c r="AN819" s="315">
        <f t="shared" si="249"/>
        <v>0</v>
      </c>
      <c r="AO819" s="315">
        <f t="shared" si="249"/>
        <v>0</v>
      </c>
      <c r="AP819" s="315">
        <f t="shared" si="249"/>
        <v>0</v>
      </c>
      <c r="AQ819" s="315">
        <f t="shared" si="249"/>
        <v>0</v>
      </c>
      <c r="AR819" s="315">
        <f t="shared" si="249"/>
        <v>0</v>
      </c>
      <c r="AS819" s="315">
        <f t="shared" si="249"/>
        <v>0</v>
      </c>
      <c r="AT819" s="315">
        <f t="shared" si="249"/>
        <v>0</v>
      </c>
      <c r="AU819" s="315">
        <f t="shared" si="249"/>
        <v>0</v>
      </c>
      <c r="AV819" s="315">
        <f t="shared" si="249"/>
        <v>0</v>
      </c>
      <c r="AW819" s="315">
        <f t="shared" ref="AW819:BC834" si="250">IF(AND(AW$9&gt;=$AC819, AW$10&lt;=$AD819), IF($F819=$M$3, $AD$5, IF($J819="", $AD$4, $J819)), 0)</f>
        <v>0</v>
      </c>
      <c r="AX819" s="315">
        <f t="shared" si="250"/>
        <v>0</v>
      </c>
      <c r="AY819" s="315">
        <f t="shared" si="250"/>
        <v>0</v>
      </c>
      <c r="AZ819" s="315">
        <f t="shared" si="250"/>
        <v>0</v>
      </c>
      <c r="BA819" s="315">
        <f t="shared" si="250"/>
        <v>0</v>
      </c>
      <c r="BB819" s="315">
        <f t="shared" si="250"/>
        <v>0</v>
      </c>
      <c r="BC819" s="316">
        <f t="shared" si="250"/>
        <v>0</v>
      </c>
      <c r="BE819" s="39" t="str">
        <f t="shared" si="243"/>
        <v/>
      </c>
      <c r="BF819" s="39" t="str">
        <f t="shared" si="244"/>
        <v/>
      </c>
      <c r="BG819" s="39" t="str">
        <f t="shared" si="245"/>
        <v/>
      </c>
      <c r="BH819" s="315"/>
      <c r="BI819" s="315"/>
      <c r="BJ819" s="315"/>
      <c r="BK819" s="315"/>
      <c r="BL819" s="315"/>
      <c r="BM819" s="315"/>
      <c r="BN819" s="315"/>
      <c r="BO819" s="315"/>
      <c r="BP819" s="315"/>
      <c r="BQ819" s="315"/>
      <c r="BR819" s="315"/>
      <c r="BS819" s="315"/>
      <c r="BT819" s="315"/>
      <c r="BU819" s="315"/>
      <c r="BV819" s="315"/>
      <c r="BW819" s="315"/>
      <c r="BX819" s="315"/>
      <c r="BY819" s="315"/>
      <c r="BZ819" s="315"/>
      <c r="CA819" s="315"/>
      <c r="CB819" s="315"/>
      <c r="CC819" s="315"/>
      <c r="CD819" s="7"/>
    </row>
    <row r="820" spans="1:82" x14ac:dyDescent="0.25">
      <c r="A820" s="14"/>
      <c r="B820" s="460"/>
      <c r="C820" s="461"/>
      <c r="D820" s="461"/>
      <c r="E820" s="462"/>
      <c r="F820" s="463"/>
      <c r="G820" s="14"/>
      <c r="H820" s="106" t="str">
        <f t="shared" si="236"/>
        <v/>
      </c>
      <c r="I820" s="14"/>
      <c r="J820" s="39" t="str">
        <f t="shared" si="237"/>
        <v/>
      </c>
      <c r="K820" s="14"/>
      <c r="M820" s="106" t="str">
        <f t="shared" si="238"/>
        <v/>
      </c>
      <c r="O820" s="127" t="str">
        <f t="shared" si="239"/>
        <v/>
      </c>
      <c r="AC820" s="305" t="str">
        <f t="shared" si="240"/>
        <v/>
      </c>
      <c r="AD820" s="307" t="str">
        <f t="shared" si="241"/>
        <v/>
      </c>
      <c r="AF820" s="314">
        <f t="shared" si="242"/>
        <v>0</v>
      </c>
      <c r="AG820" s="315">
        <f t="shared" ref="AG820:AV835" si="251">IF(AND(AG$9&gt;=$AC820, AG$10&lt;=$AD820), IF($F820=$M$3, $AD$5, IF($J820="", $AD$4, $J820)), 0)</f>
        <v>0</v>
      </c>
      <c r="AH820" s="315">
        <f t="shared" si="251"/>
        <v>0</v>
      </c>
      <c r="AI820" s="315">
        <f t="shared" si="251"/>
        <v>0</v>
      </c>
      <c r="AJ820" s="315">
        <f t="shared" si="251"/>
        <v>0</v>
      </c>
      <c r="AK820" s="315">
        <f t="shared" si="251"/>
        <v>0</v>
      </c>
      <c r="AL820" s="315">
        <f t="shared" si="251"/>
        <v>0</v>
      </c>
      <c r="AM820" s="315">
        <f t="shared" si="251"/>
        <v>0</v>
      </c>
      <c r="AN820" s="315">
        <f t="shared" si="251"/>
        <v>0</v>
      </c>
      <c r="AO820" s="315">
        <f t="shared" si="251"/>
        <v>0</v>
      </c>
      <c r="AP820" s="315">
        <f t="shared" si="251"/>
        <v>0</v>
      </c>
      <c r="AQ820" s="315">
        <f t="shared" si="251"/>
        <v>0</v>
      </c>
      <c r="AR820" s="315">
        <f t="shared" si="251"/>
        <v>0</v>
      </c>
      <c r="AS820" s="315">
        <f t="shared" si="251"/>
        <v>0</v>
      </c>
      <c r="AT820" s="315">
        <f t="shared" si="251"/>
        <v>0</v>
      </c>
      <c r="AU820" s="315">
        <f t="shared" si="251"/>
        <v>0</v>
      </c>
      <c r="AV820" s="315">
        <f t="shared" si="251"/>
        <v>0</v>
      </c>
      <c r="AW820" s="315">
        <f t="shared" si="250"/>
        <v>0</v>
      </c>
      <c r="AX820" s="315">
        <f t="shared" si="250"/>
        <v>0</v>
      </c>
      <c r="AY820" s="315">
        <f t="shared" si="250"/>
        <v>0</v>
      </c>
      <c r="AZ820" s="315">
        <f t="shared" si="250"/>
        <v>0</v>
      </c>
      <c r="BA820" s="315">
        <f t="shared" si="250"/>
        <v>0</v>
      </c>
      <c r="BB820" s="315">
        <f t="shared" si="250"/>
        <v>0</v>
      </c>
      <c r="BC820" s="316">
        <f t="shared" si="250"/>
        <v>0</v>
      </c>
      <c r="BE820" s="39" t="str">
        <f t="shared" si="243"/>
        <v/>
      </c>
      <c r="BF820" s="39" t="str">
        <f t="shared" si="244"/>
        <v/>
      </c>
      <c r="BG820" s="39" t="str">
        <f t="shared" si="245"/>
        <v/>
      </c>
      <c r="BH820" s="315"/>
      <c r="BI820" s="315"/>
      <c r="BJ820" s="315"/>
      <c r="BK820" s="315"/>
      <c r="BL820" s="315"/>
      <c r="BM820" s="315"/>
      <c r="BN820" s="315"/>
      <c r="BO820" s="315"/>
      <c r="BP820" s="315"/>
      <c r="BQ820" s="315"/>
      <c r="BR820" s="315"/>
      <c r="BS820" s="315"/>
      <c r="BT820" s="315"/>
      <c r="BU820" s="315"/>
      <c r="BV820" s="315"/>
      <c r="BW820" s="315"/>
      <c r="BX820" s="315"/>
      <c r="BY820" s="315"/>
      <c r="BZ820" s="315"/>
      <c r="CA820" s="315"/>
      <c r="CB820" s="315"/>
      <c r="CC820" s="315"/>
      <c r="CD820" s="7"/>
    </row>
    <row r="821" spans="1:82" x14ac:dyDescent="0.25">
      <c r="A821" s="14"/>
      <c r="B821" s="460"/>
      <c r="C821" s="461"/>
      <c r="D821" s="461"/>
      <c r="E821" s="462"/>
      <c r="F821" s="463"/>
      <c r="G821" s="14"/>
      <c r="H821" s="106" t="str">
        <f t="shared" si="236"/>
        <v/>
      </c>
      <c r="I821" s="14"/>
      <c r="J821" s="39" t="str">
        <f t="shared" si="237"/>
        <v/>
      </c>
      <c r="K821" s="14"/>
      <c r="M821" s="106" t="str">
        <f t="shared" si="238"/>
        <v/>
      </c>
      <c r="O821" s="127" t="str">
        <f t="shared" si="239"/>
        <v/>
      </c>
      <c r="AC821" s="305" t="str">
        <f t="shared" si="240"/>
        <v/>
      </c>
      <c r="AD821" s="307" t="str">
        <f t="shared" si="241"/>
        <v/>
      </c>
      <c r="AF821" s="314">
        <f t="shared" si="242"/>
        <v>0</v>
      </c>
      <c r="AG821" s="315">
        <f t="shared" si="251"/>
        <v>0</v>
      </c>
      <c r="AH821" s="315">
        <f t="shared" si="251"/>
        <v>0</v>
      </c>
      <c r="AI821" s="315">
        <f t="shared" si="251"/>
        <v>0</v>
      </c>
      <c r="AJ821" s="315">
        <f t="shared" si="251"/>
        <v>0</v>
      </c>
      <c r="AK821" s="315">
        <f t="shared" si="251"/>
        <v>0</v>
      </c>
      <c r="AL821" s="315">
        <f t="shared" si="251"/>
        <v>0</v>
      </c>
      <c r="AM821" s="315">
        <f t="shared" si="251"/>
        <v>0</v>
      </c>
      <c r="AN821" s="315">
        <f t="shared" si="251"/>
        <v>0</v>
      </c>
      <c r="AO821" s="315">
        <f t="shared" si="251"/>
        <v>0</v>
      </c>
      <c r="AP821" s="315">
        <f t="shared" si="251"/>
        <v>0</v>
      </c>
      <c r="AQ821" s="315">
        <f t="shared" si="251"/>
        <v>0</v>
      </c>
      <c r="AR821" s="315">
        <f t="shared" si="251"/>
        <v>0</v>
      </c>
      <c r="AS821" s="315">
        <f t="shared" si="251"/>
        <v>0</v>
      </c>
      <c r="AT821" s="315">
        <f t="shared" si="251"/>
        <v>0</v>
      </c>
      <c r="AU821" s="315">
        <f t="shared" si="251"/>
        <v>0</v>
      </c>
      <c r="AV821" s="315">
        <f t="shared" si="251"/>
        <v>0</v>
      </c>
      <c r="AW821" s="315">
        <f t="shared" si="250"/>
        <v>0</v>
      </c>
      <c r="AX821" s="315">
        <f t="shared" si="250"/>
        <v>0</v>
      </c>
      <c r="AY821" s="315">
        <f t="shared" si="250"/>
        <v>0</v>
      </c>
      <c r="AZ821" s="315">
        <f t="shared" si="250"/>
        <v>0</v>
      </c>
      <c r="BA821" s="315">
        <f t="shared" si="250"/>
        <v>0</v>
      </c>
      <c r="BB821" s="315">
        <f t="shared" si="250"/>
        <v>0</v>
      </c>
      <c r="BC821" s="316">
        <f t="shared" si="250"/>
        <v>0</v>
      </c>
      <c r="BE821" s="39" t="str">
        <f t="shared" si="243"/>
        <v/>
      </c>
      <c r="BF821" s="39" t="str">
        <f t="shared" si="244"/>
        <v/>
      </c>
      <c r="BG821" s="39" t="str">
        <f t="shared" si="245"/>
        <v/>
      </c>
      <c r="BH821" s="315"/>
      <c r="BI821" s="315"/>
      <c r="BJ821" s="315"/>
      <c r="BK821" s="315"/>
      <c r="BL821" s="315"/>
      <c r="BM821" s="315"/>
      <c r="BN821" s="315"/>
      <c r="BO821" s="315"/>
      <c r="BP821" s="315"/>
      <c r="BQ821" s="315"/>
      <c r="BR821" s="315"/>
      <c r="BS821" s="315"/>
      <c r="BT821" s="315"/>
      <c r="BU821" s="315"/>
      <c r="BV821" s="315"/>
      <c r="BW821" s="315"/>
      <c r="BX821" s="315"/>
      <c r="BY821" s="315"/>
      <c r="BZ821" s="315"/>
      <c r="CA821" s="315"/>
      <c r="CB821" s="315"/>
      <c r="CC821" s="315"/>
      <c r="CD821" s="7"/>
    </row>
    <row r="822" spans="1:82" x14ac:dyDescent="0.25">
      <c r="A822" s="14"/>
      <c r="B822" s="460"/>
      <c r="C822" s="461"/>
      <c r="D822" s="461"/>
      <c r="E822" s="462"/>
      <c r="F822" s="463"/>
      <c r="G822" s="14"/>
      <c r="H822" s="106" t="str">
        <f t="shared" si="236"/>
        <v/>
      </c>
      <c r="I822" s="14"/>
      <c r="J822" s="39" t="str">
        <f t="shared" si="237"/>
        <v/>
      </c>
      <c r="K822" s="14"/>
      <c r="M822" s="106" t="str">
        <f t="shared" si="238"/>
        <v/>
      </c>
      <c r="O822" s="127" t="str">
        <f t="shared" si="239"/>
        <v/>
      </c>
      <c r="AC822" s="305" t="str">
        <f t="shared" si="240"/>
        <v/>
      </c>
      <c r="AD822" s="307" t="str">
        <f t="shared" si="241"/>
        <v/>
      </c>
      <c r="AF822" s="314">
        <f t="shared" si="242"/>
        <v>0</v>
      </c>
      <c r="AG822" s="315">
        <f t="shared" si="251"/>
        <v>0</v>
      </c>
      <c r="AH822" s="315">
        <f t="shared" si="251"/>
        <v>0</v>
      </c>
      <c r="AI822" s="315">
        <f t="shared" si="251"/>
        <v>0</v>
      </c>
      <c r="AJ822" s="315">
        <f t="shared" si="251"/>
        <v>0</v>
      </c>
      <c r="AK822" s="315">
        <f t="shared" si="251"/>
        <v>0</v>
      </c>
      <c r="AL822" s="315">
        <f t="shared" si="251"/>
        <v>0</v>
      </c>
      <c r="AM822" s="315">
        <f t="shared" si="251"/>
        <v>0</v>
      </c>
      <c r="AN822" s="315">
        <f t="shared" si="251"/>
        <v>0</v>
      </c>
      <c r="AO822" s="315">
        <f t="shared" si="251"/>
        <v>0</v>
      </c>
      <c r="AP822" s="315">
        <f t="shared" si="251"/>
        <v>0</v>
      </c>
      <c r="AQ822" s="315">
        <f t="shared" si="251"/>
        <v>0</v>
      </c>
      <c r="AR822" s="315">
        <f t="shared" si="251"/>
        <v>0</v>
      </c>
      <c r="AS822" s="315">
        <f t="shared" si="251"/>
        <v>0</v>
      </c>
      <c r="AT822" s="315">
        <f t="shared" si="251"/>
        <v>0</v>
      </c>
      <c r="AU822" s="315">
        <f t="shared" si="251"/>
        <v>0</v>
      </c>
      <c r="AV822" s="315">
        <f t="shared" si="251"/>
        <v>0</v>
      </c>
      <c r="AW822" s="315">
        <f t="shared" si="250"/>
        <v>0</v>
      </c>
      <c r="AX822" s="315">
        <f t="shared" si="250"/>
        <v>0</v>
      </c>
      <c r="AY822" s="315">
        <f t="shared" si="250"/>
        <v>0</v>
      </c>
      <c r="AZ822" s="315">
        <f t="shared" si="250"/>
        <v>0</v>
      </c>
      <c r="BA822" s="315">
        <f t="shared" si="250"/>
        <v>0</v>
      </c>
      <c r="BB822" s="315">
        <f t="shared" si="250"/>
        <v>0</v>
      </c>
      <c r="BC822" s="316">
        <f t="shared" si="250"/>
        <v>0</v>
      </c>
      <c r="BE822" s="39" t="str">
        <f t="shared" si="243"/>
        <v/>
      </c>
      <c r="BF822" s="39" t="str">
        <f t="shared" si="244"/>
        <v/>
      </c>
      <c r="BG822" s="39" t="str">
        <f t="shared" si="245"/>
        <v/>
      </c>
      <c r="BH822" s="315"/>
      <c r="BI822" s="315"/>
      <c r="BJ822" s="315"/>
      <c r="BK822" s="315"/>
      <c r="BL822" s="315"/>
      <c r="BM822" s="315"/>
      <c r="BN822" s="315"/>
      <c r="BO822" s="315"/>
      <c r="BP822" s="315"/>
      <c r="BQ822" s="315"/>
      <c r="BR822" s="315"/>
      <c r="BS822" s="315"/>
      <c r="BT822" s="315"/>
      <c r="BU822" s="315"/>
      <c r="BV822" s="315"/>
      <c r="BW822" s="315"/>
      <c r="BX822" s="315"/>
      <c r="BY822" s="315"/>
      <c r="BZ822" s="315"/>
      <c r="CA822" s="315"/>
      <c r="CB822" s="315"/>
      <c r="CC822" s="315"/>
      <c r="CD822" s="7"/>
    </row>
    <row r="823" spans="1:82" x14ac:dyDescent="0.25">
      <c r="A823" s="14"/>
      <c r="B823" s="460"/>
      <c r="C823" s="461"/>
      <c r="D823" s="461"/>
      <c r="E823" s="462"/>
      <c r="F823" s="463"/>
      <c r="G823" s="14"/>
      <c r="H823" s="106" t="str">
        <f t="shared" si="236"/>
        <v/>
      </c>
      <c r="I823" s="14"/>
      <c r="J823" s="39" t="str">
        <f t="shared" si="237"/>
        <v/>
      </c>
      <c r="K823" s="14"/>
      <c r="M823" s="106" t="str">
        <f t="shared" si="238"/>
        <v/>
      </c>
      <c r="O823" s="127" t="str">
        <f t="shared" si="239"/>
        <v/>
      </c>
      <c r="AC823" s="305" t="str">
        <f t="shared" si="240"/>
        <v/>
      </c>
      <c r="AD823" s="307" t="str">
        <f t="shared" si="241"/>
        <v/>
      </c>
      <c r="AF823" s="314">
        <f t="shared" si="242"/>
        <v>0</v>
      </c>
      <c r="AG823" s="315">
        <f t="shared" si="251"/>
        <v>0</v>
      </c>
      <c r="AH823" s="315">
        <f t="shared" si="251"/>
        <v>0</v>
      </c>
      <c r="AI823" s="315">
        <f t="shared" si="251"/>
        <v>0</v>
      </c>
      <c r="AJ823" s="315">
        <f t="shared" si="251"/>
        <v>0</v>
      </c>
      <c r="AK823" s="315">
        <f t="shared" si="251"/>
        <v>0</v>
      </c>
      <c r="AL823" s="315">
        <f t="shared" si="251"/>
        <v>0</v>
      </c>
      <c r="AM823" s="315">
        <f t="shared" si="251"/>
        <v>0</v>
      </c>
      <c r="AN823" s="315">
        <f t="shared" si="251"/>
        <v>0</v>
      </c>
      <c r="AO823" s="315">
        <f t="shared" si="251"/>
        <v>0</v>
      </c>
      <c r="AP823" s="315">
        <f t="shared" si="251"/>
        <v>0</v>
      </c>
      <c r="AQ823" s="315">
        <f t="shared" si="251"/>
        <v>0</v>
      </c>
      <c r="AR823" s="315">
        <f t="shared" si="251"/>
        <v>0</v>
      </c>
      <c r="AS823" s="315">
        <f t="shared" si="251"/>
        <v>0</v>
      </c>
      <c r="AT823" s="315">
        <f t="shared" si="251"/>
        <v>0</v>
      </c>
      <c r="AU823" s="315">
        <f t="shared" si="251"/>
        <v>0</v>
      </c>
      <c r="AV823" s="315">
        <f t="shared" si="251"/>
        <v>0</v>
      </c>
      <c r="AW823" s="315">
        <f t="shared" si="250"/>
        <v>0</v>
      </c>
      <c r="AX823" s="315">
        <f t="shared" si="250"/>
        <v>0</v>
      </c>
      <c r="AY823" s="315">
        <f t="shared" si="250"/>
        <v>0</v>
      </c>
      <c r="AZ823" s="315">
        <f t="shared" si="250"/>
        <v>0</v>
      </c>
      <c r="BA823" s="315">
        <f t="shared" si="250"/>
        <v>0</v>
      </c>
      <c r="BB823" s="315">
        <f t="shared" si="250"/>
        <v>0</v>
      </c>
      <c r="BC823" s="316">
        <f t="shared" si="250"/>
        <v>0</v>
      </c>
      <c r="BE823" s="39" t="str">
        <f t="shared" si="243"/>
        <v/>
      </c>
      <c r="BF823" s="39" t="str">
        <f t="shared" si="244"/>
        <v/>
      </c>
      <c r="BG823" s="39" t="str">
        <f t="shared" si="245"/>
        <v/>
      </c>
      <c r="BH823" s="315"/>
      <c r="BI823" s="315"/>
      <c r="BJ823" s="315"/>
      <c r="BK823" s="315"/>
      <c r="BL823" s="315"/>
      <c r="BM823" s="315"/>
      <c r="BN823" s="315"/>
      <c r="BO823" s="315"/>
      <c r="BP823" s="315"/>
      <c r="BQ823" s="315"/>
      <c r="BR823" s="315"/>
      <c r="BS823" s="315"/>
      <c r="BT823" s="315"/>
      <c r="BU823" s="315"/>
      <c r="BV823" s="315"/>
      <c r="BW823" s="315"/>
      <c r="BX823" s="315"/>
      <c r="BY823" s="315"/>
      <c r="BZ823" s="315"/>
      <c r="CA823" s="315"/>
      <c r="CB823" s="315"/>
      <c r="CC823" s="315"/>
      <c r="CD823" s="7"/>
    </row>
    <row r="824" spans="1:82" x14ac:dyDescent="0.25">
      <c r="A824" s="14"/>
      <c r="B824" s="460"/>
      <c r="C824" s="461"/>
      <c r="D824" s="461"/>
      <c r="E824" s="462"/>
      <c r="F824" s="463"/>
      <c r="G824" s="14"/>
      <c r="H824" s="106" t="str">
        <f t="shared" si="236"/>
        <v/>
      </c>
      <c r="I824" s="14"/>
      <c r="J824" s="39" t="str">
        <f t="shared" si="237"/>
        <v/>
      </c>
      <c r="K824" s="14"/>
      <c r="M824" s="106" t="str">
        <f t="shared" si="238"/>
        <v/>
      </c>
      <c r="O824" s="127" t="str">
        <f t="shared" si="239"/>
        <v/>
      </c>
      <c r="AC824" s="305" t="str">
        <f t="shared" si="240"/>
        <v/>
      </c>
      <c r="AD824" s="307" t="str">
        <f t="shared" si="241"/>
        <v/>
      </c>
      <c r="AF824" s="314">
        <f t="shared" si="242"/>
        <v>0</v>
      </c>
      <c r="AG824" s="315">
        <f t="shared" si="251"/>
        <v>0</v>
      </c>
      <c r="AH824" s="315">
        <f t="shared" si="251"/>
        <v>0</v>
      </c>
      <c r="AI824" s="315">
        <f t="shared" si="251"/>
        <v>0</v>
      </c>
      <c r="AJ824" s="315">
        <f t="shared" si="251"/>
        <v>0</v>
      </c>
      <c r="AK824" s="315">
        <f t="shared" si="251"/>
        <v>0</v>
      </c>
      <c r="AL824" s="315">
        <f t="shared" si="251"/>
        <v>0</v>
      </c>
      <c r="AM824" s="315">
        <f t="shared" si="251"/>
        <v>0</v>
      </c>
      <c r="AN824" s="315">
        <f t="shared" si="251"/>
        <v>0</v>
      </c>
      <c r="AO824" s="315">
        <f t="shared" si="251"/>
        <v>0</v>
      </c>
      <c r="AP824" s="315">
        <f t="shared" si="251"/>
        <v>0</v>
      </c>
      <c r="AQ824" s="315">
        <f t="shared" si="251"/>
        <v>0</v>
      </c>
      <c r="AR824" s="315">
        <f t="shared" si="251"/>
        <v>0</v>
      </c>
      <c r="AS824" s="315">
        <f t="shared" si="251"/>
        <v>0</v>
      </c>
      <c r="AT824" s="315">
        <f t="shared" si="251"/>
        <v>0</v>
      </c>
      <c r="AU824" s="315">
        <f t="shared" si="251"/>
        <v>0</v>
      </c>
      <c r="AV824" s="315">
        <f t="shared" si="251"/>
        <v>0</v>
      </c>
      <c r="AW824" s="315">
        <f t="shared" si="250"/>
        <v>0</v>
      </c>
      <c r="AX824" s="315">
        <f t="shared" si="250"/>
        <v>0</v>
      </c>
      <c r="AY824" s="315">
        <f t="shared" si="250"/>
        <v>0</v>
      </c>
      <c r="AZ824" s="315">
        <f t="shared" si="250"/>
        <v>0</v>
      </c>
      <c r="BA824" s="315">
        <f t="shared" si="250"/>
        <v>0</v>
      </c>
      <c r="BB824" s="315">
        <f t="shared" si="250"/>
        <v>0</v>
      </c>
      <c r="BC824" s="316">
        <f t="shared" si="250"/>
        <v>0</v>
      </c>
      <c r="BE824" s="39" t="str">
        <f t="shared" si="243"/>
        <v/>
      </c>
      <c r="BF824" s="39" t="str">
        <f t="shared" si="244"/>
        <v/>
      </c>
      <c r="BG824" s="39" t="str">
        <f t="shared" si="245"/>
        <v/>
      </c>
      <c r="BH824" s="315"/>
      <c r="BI824" s="315"/>
      <c r="BJ824" s="315"/>
      <c r="BK824" s="315"/>
      <c r="BL824" s="315"/>
      <c r="BM824" s="315"/>
      <c r="BN824" s="315"/>
      <c r="BO824" s="315"/>
      <c r="BP824" s="315"/>
      <c r="BQ824" s="315"/>
      <c r="BR824" s="315"/>
      <c r="BS824" s="315"/>
      <c r="BT824" s="315"/>
      <c r="BU824" s="315"/>
      <c r="BV824" s="315"/>
      <c r="BW824" s="315"/>
      <c r="BX824" s="315"/>
      <c r="BY824" s="315"/>
      <c r="BZ824" s="315"/>
      <c r="CA824" s="315"/>
      <c r="CB824" s="315"/>
      <c r="CC824" s="315"/>
      <c r="CD824" s="7"/>
    </row>
    <row r="825" spans="1:82" x14ac:dyDescent="0.25">
      <c r="A825" s="14"/>
      <c r="B825" s="460"/>
      <c r="C825" s="461"/>
      <c r="D825" s="461"/>
      <c r="E825" s="462"/>
      <c r="F825" s="463"/>
      <c r="G825" s="14"/>
      <c r="H825" s="106" t="str">
        <f t="shared" si="236"/>
        <v/>
      </c>
      <c r="I825" s="14"/>
      <c r="J825" s="39" t="str">
        <f t="shared" si="237"/>
        <v/>
      </c>
      <c r="K825" s="14"/>
      <c r="M825" s="106" t="str">
        <f t="shared" si="238"/>
        <v/>
      </c>
      <c r="O825" s="127" t="str">
        <f t="shared" si="239"/>
        <v/>
      </c>
      <c r="AC825" s="305" t="str">
        <f t="shared" si="240"/>
        <v/>
      </c>
      <c r="AD825" s="307" t="str">
        <f t="shared" si="241"/>
        <v/>
      </c>
      <c r="AF825" s="314">
        <f t="shared" si="242"/>
        <v>0</v>
      </c>
      <c r="AG825" s="315">
        <f t="shared" si="251"/>
        <v>0</v>
      </c>
      <c r="AH825" s="315">
        <f t="shared" si="251"/>
        <v>0</v>
      </c>
      <c r="AI825" s="315">
        <f t="shared" si="251"/>
        <v>0</v>
      </c>
      <c r="AJ825" s="315">
        <f t="shared" si="251"/>
        <v>0</v>
      </c>
      <c r="AK825" s="315">
        <f t="shared" si="251"/>
        <v>0</v>
      </c>
      <c r="AL825" s="315">
        <f t="shared" si="251"/>
        <v>0</v>
      </c>
      <c r="AM825" s="315">
        <f t="shared" si="251"/>
        <v>0</v>
      </c>
      <c r="AN825" s="315">
        <f t="shared" si="251"/>
        <v>0</v>
      </c>
      <c r="AO825" s="315">
        <f t="shared" si="251"/>
        <v>0</v>
      </c>
      <c r="AP825" s="315">
        <f t="shared" si="251"/>
        <v>0</v>
      </c>
      <c r="AQ825" s="315">
        <f t="shared" si="251"/>
        <v>0</v>
      </c>
      <c r="AR825" s="315">
        <f t="shared" si="251"/>
        <v>0</v>
      </c>
      <c r="AS825" s="315">
        <f t="shared" si="251"/>
        <v>0</v>
      </c>
      <c r="AT825" s="315">
        <f t="shared" si="251"/>
        <v>0</v>
      </c>
      <c r="AU825" s="315">
        <f t="shared" si="251"/>
        <v>0</v>
      </c>
      <c r="AV825" s="315">
        <f t="shared" si="251"/>
        <v>0</v>
      </c>
      <c r="AW825" s="315">
        <f t="shared" si="250"/>
        <v>0</v>
      </c>
      <c r="AX825" s="315">
        <f t="shared" si="250"/>
        <v>0</v>
      </c>
      <c r="AY825" s="315">
        <f t="shared" si="250"/>
        <v>0</v>
      </c>
      <c r="AZ825" s="315">
        <f t="shared" si="250"/>
        <v>0</v>
      </c>
      <c r="BA825" s="315">
        <f t="shared" si="250"/>
        <v>0</v>
      </c>
      <c r="BB825" s="315">
        <f t="shared" si="250"/>
        <v>0</v>
      </c>
      <c r="BC825" s="316">
        <f t="shared" si="250"/>
        <v>0</v>
      </c>
      <c r="BE825" s="39" t="str">
        <f t="shared" si="243"/>
        <v/>
      </c>
      <c r="BF825" s="39" t="str">
        <f t="shared" si="244"/>
        <v/>
      </c>
      <c r="BG825" s="39" t="str">
        <f t="shared" si="245"/>
        <v/>
      </c>
      <c r="BH825" s="315"/>
      <c r="BI825" s="315"/>
      <c r="BJ825" s="315"/>
      <c r="BK825" s="315"/>
      <c r="BL825" s="315"/>
      <c r="BM825" s="315"/>
      <c r="BN825" s="315"/>
      <c r="BO825" s="315"/>
      <c r="BP825" s="315"/>
      <c r="BQ825" s="315"/>
      <c r="BR825" s="315"/>
      <c r="BS825" s="315"/>
      <c r="BT825" s="315"/>
      <c r="BU825" s="315"/>
      <c r="BV825" s="315"/>
      <c r="BW825" s="315"/>
      <c r="BX825" s="315"/>
      <c r="BY825" s="315"/>
      <c r="BZ825" s="315"/>
      <c r="CA825" s="315"/>
      <c r="CB825" s="315"/>
      <c r="CC825" s="315"/>
      <c r="CD825" s="7"/>
    </row>
    <row r="826" spans="1:82" x14ac:dyDescent="0.25">
      <c r="A826" s="14"/>
      <c r="B826" s="460"/>
      <c r="C826" s="461"/>
      <c r="D826" s="461"/>
      <c r="E826" s="462"/>
      <c r="F826" s="463"/>
      <c r="G826" s="14"/>
      <c r="H826" s="106" t="str">
        <f t="shared" si="236"/>
        <v/>
      </c>
      <c r="I826" s="14"/>
      <c r="J826" s="39" t="str">
        <f t="shared" si="237"/>
        <v/>
      </c>
      <c r="K826" s="14"/>
      <c r="M826" s="106" t="str">
        <f t="shared" si="238"/>
        <v/>
      </c>
      <c r="O826" s="127" t="str">
        <f t="shared" si="239"/>
        <v/>
      </c>
      <c r="AC826" s="305" t="str">
        <f t="shared" si="240"/>
        <v/>
      </c>
      <c r="AD826" s="307" t="str">
        <f t="shared" si="241"/>
        <v/>
      </c>
      <c r="AF826" s="314">
        <f t="shared" si="242"/>
        <v>0</v>
      </c>
      <c r="AG826" s="315">
        <f t="shared" si="251"/>
        <v>0</v>
      </c>
      <c r="AH826" s="315">
        <f t="shared" si="251"/>
        <v>0</v>
      </c>
      <c r="AI826" s="315">
        <f t="shared" si="251"/>
        <v>0</v>
      </c>
      <c r="AJ826" s="315">
        <f t="shared" si="251"/>
        <v>0</v>
      </c>
      <c r="AK826" s="315">
        <f t="shared" si="251"/>
        <v>0</v>
      </c>
      <c r="AL826" s="315">
        <f t="shared" si="251"/>
        <v>0</v>
      </c>
      <c r="AM826" s="315">
        <f t="shared" si="251"/>
        <v>0</v>
      </c>
      <c r="AN826" s="315">
        <f t="shared" si="251"/>
        <v>0</v>
      </c>
      <c r="AO826" s="315">
        <f t="shared" si="251"/>
        <v>0</v>
      </c>
      <c r="AP826" s="315">
        <f t="shared" si="251"/>
        <v>0</v>
      </c>
      <c r="AQ826" s="315">
        <f t="shared" si="251"/>
        <v>0</v>
      </c>
      <c r="AR826" s="315">
        <f t="shared" si="251"/>
        <v>0</v>
      </c>
      <c r="AS826" s="315">
        <f t="shared" si="251"/>
        <v>0</v>
      </c>
      <c r="AT826" s="315">
        <f t="shared" si="251"/>
        <v>0</v>
      </c>
      <c r="AU826" s="315">
        <f t="shared" si="251"/>
        <v>0</v>
      </c>
      <c r="AV826" s="315">
        <f t="shared" si="251"/>
        <v>0</v>
      </c>
      <c r="AW826" s="315">
        <f t="shared" si="250"/>
        <v>0</v>
      </c>
      <c r="AX826" s="315">
        <f t="shared" si="250"/>
        <v>0</v>
      </c>
      <c r="AY826" s="315">
        <f t="shared" si="250"/>
        <v>0</v>
      </c>
      <c r="AZ826" s="315">
        <f t="shared" si="250"/>
        <v>0</v>
      </c>
      <c r="BA826" s="315">
        <f t="shared" si="250"/>
        <v>0</v>
      </c>
      <c r="BB826" s="315">
        <f t="shared" si="250"/>
        <v>0</v>
      </c>
      <c r="BC826" s="316">
        <f t="shared" si="250"/>
        <v>0</v>
      </c>
      <c r="BE826" s="39" t="str">
        <f t="shared" si="243"/>
        <v/>
      </c>
      <c r="BF826" s="39" t="str">
        <f t="shared" si="244"/>
        <v/>
      </c>
      <c r="BG826" s="39" t="str">
        <f t="shared" si="245"/>
        <v/>
      </c>
      <c r="BH826" s="315"/>
      <c r="BI826" s="315"/>
      <c r="BJ826" s="315"/>
      <c r="BK826" s="315"/>
      <c r="BL826" s="315"/>
      <c r="BM826" s="315"/>
      <c r="BN826" s="315"/>
      <c r="BO826" s="315"/>
      <c r="BP826" s="315"/>
      <c r="BQ826" s="315"/>
      <c r="BR826" s="315"/>
      <c r="BS826" s="315"/>
      <c r="BT826" s="315"/>
      <c r="BU826" s="315"/>
      <c r="BV826" s="315"/>
      <c r="BW826" s="315"/>
      <c r="BX826" s="315"/>
      <c r="BY826" s="315"/>
      <c r="BZ826" s="315"/>
      <c r="CA826" s="315"/>
      <c r="CB826" s="315"/>
      <c r="CC826" s="315"/>
      <c r="CD826" s="7"/>
    </row>
    <row r="827" spans="1:82" x14ac:dyDescent="0.25">
      <c r="A827" s="14"/>
      <c r="B827" s="460"/>
      <c r="C827" s="461"/>
      <c r="D827" s="461"/>
      <c r="E827" s="462"/>
      <c r="F827" s="463"/>
      <c r="G827" s="14"/>
      <c r="H827" s="106" t="str">
        <f t="shared" si="236"/>
        <v/>
      </c>
      <c r="I827" s="14"/>
      <c r="J827" s="39" t="str">
        <f t="shared" si="237"/>
        <v/>
      </c>
      <c r="K827" s="14"/>
      <c r="M827" s="106" t="str">
        <f t="shared" si="238"/>
        <v/>
      </c>
      <c r="O827" s="127" t="str">
        <f t="shared" si="239"/>
        <v/>
      </c>
      <c r="AC827" s="305" t="str">
        <f t="shared" si="240"/>
        <v/>
      </c>
      <c r="AD827" s="307" t="str">
        <f t="shared" si="241"/>
        <v/>
      </c>
      <c r="AF827" s="314">
        <f t="shared" si="242"/>
        <v>0</v>
      </c>
      <c r="AG827" s="315">
        <f t="shared" si="251"/>
        <v>0</v>
      </c>
      <c r="AH827" s="315">
        <f t="shared" si="251"/>
        <v>0</v>
      </c>
      <c r="AI827" s="315">
        <f t="shared" si="251"/>
        <v>0</v>
      </c>
      <c r="AJ827" s="315">
        <f t="shared" si="251"/>
        <v>0</v>
      </c>
      <c r="AK827" s="315">
        <f t="shared" si="251"/>
        <v>0</v>
      </c>
      <c r="AL827" s="315">
        <f t="shared" si="251"/>
        <v>0</v>
      </c>
      <c r="AM827" s="315">
        <f t="shared" si="251"/>
        <v>0</v>
      </c>
      <c r="AN827" s="315">
        <f t="shared" si="251"/>
        <v>0</v>
      </c>
      <c r="AO827" s="315">
        <f t="shared" si="251"/>
        <v>0</v>
      </c>
      <c r="AP827" s="315">
        <f t="shared" si="251"/>
        <v>0</v>
      </c>
      <c r="AQ827" s="315">
        <f t="shared" si="251"/>
        <v>0</v>
      </c>
      <c r="AR827" s="315">
        <f t="shared" si="251"/>
        <v>0</v>
      </c>
      <c r="AS827" s="315">
        <f t="shared" si="251"/>
        <v>0</v>
      </c>
      <c r="AT827" s="315">
        <f t="shared" si="251"/>
        <v>0</v>
      </c>
      <c r="AU827" s="315">
        <f t="shared" si="251"/>
        <v>0</v>
      </c>
      <c r="AV827" s="315">
        <f t="shared" si="251"/>
        <v>0</v>
      </c>
      <c r="AW827" s="315">
        <f t="shared" si="250"/>
        <v>0</v>
      </c>
      <c r="AX827" s="315">
        <f t="shared" si="250"/>
        <v>0</v>
      </c>
      <c r="AY827" s="315">
        <f t="shared" si="250"/>
        <v>0</v>
      </c>
      <c r="AZ827" s="315">
        <f t="shared" si="250"/>
        <v>0</v>
      </c>
      <c r="BA827" s="315">
        <f t="shared" si="250"/>
        <v>0</v>
      </c>
      <c r="BB827" s="315">
        <f t="shared" si="250"/>
        <v>0</v>
      </c>
      <c r="BC827" s="316">
        <f t="shared" si="250"/>
        <v>0</v>
      </c>
      <c r="BE827" s="39" t="str">
        <f t="shared" si="243"/>
        <v/>
      </c>
      <c r="BF827" s="39" t="str">
        <f t="shared" si="244"/>
        <v/>
      </c>
      <c r="BG827" s="39" t="str">
        <f t="shared" si="245"/>
        <v/>
      </c>
      <c r="BH827" s="315"/>
      <c r="BI827" s="315"/>
      <c r="BJ827" s="315"/>
      <c r="BK827" s="315"/>
      <c r="BL827" s="315"/>
      <c r="BM827" s="315"/>
      <c r="BN827" s="315"/>
      <c r="BO827" s="315"/>
      <c r="BP827" s="315"/>
      <c r="BQ827" s="315"/>
      <c r="BR827" s="315"/>
      <c r="BS827" s="315"/>
      <c r="BT827" s="315"/>
      <c r="BU827" s="315"/>
      <c r="BV827" s="315"/>
      <c r="BW827" s="315"/>
      <c r="BX827" s="315"/>
      <c r="BY827" s="315"/>
      <c r="BZ827" s="315"/>
      <c r="CA827" s="315"/>
      <c r="CB827" s="315"/>
      <c r="CC827" s="315"/>
      <c r="CD827" s="7"/>
    </row>
    <row r="828" spans="1:82" x14ac:dyDescent="0.25">
      <c r="A828" s="14"/>
      <c r="B828" s="460"/>
      <c r="C828" s="461"/>
      <c r="D828" s="461"/>
      <c r="E828" s="462"/>
      <c r="F828" s="463"/>
      <c r="G828" s="14"/>
      <c r="H828" s="106" t="str">
        <f t="shared" si="236"/>
        <v/>
      </c>
      <c r="I828" s="14"/>
      <c r="J828" s="39" t="str">
        <f t="shared" si="237"/>
        <v/>
      </c>
      <c r="K828" s="14"/>
      <c r="M828" s="106" t="str">
        <f t="shared" si="238"/>
        <v/>
      </c>
      <c r="O828" s="127" t="str">
        <f t="shared" si="239"/>
        <v/>
      </c>
      <c r="AC828" s="305" t="str">
        <f t="shared" si="240"/>
        <v/>
      </c>
      <c r="AD828" s="307" t="str">
        <f t="shared" si="241"/>
        <v/>
      </c>
      <c r="AF828" s="314">
        <f t="shared" si="242"/>
        <v>0</v>
      </c>
      <c r="AG828" s="315">
        <f t="shared" si="251"/>
        <v>0</v>
      </c>
      <c r="AH828" s="315">
        <f t="shared" si="251"/>
        <v>0</v>
      </c>
      <c r="AI828" s="315">
        <f t="shared" si="251"/>
        <v>0</v>
      </c>
      <c r="AJ828" s="315">
        <f t="shared" si="251"/>
        <v>0</v>
      </c>
      <c r="AK828" s="315">
        <f t="shared" si="251"/>
        <v>0</v>
      </c>
      <c r="AL828" s="315">
        <f t="shared" si="251"/>
        <v>0</v>
      </c>
      <c r="AM828" s="315">
        <f t="shared" si="251"/>
        <v>0</v>
      </c>
      <c r="AN828" s="315">
        <f t="shared" si="251"/>
        <v>0</v>
      </c>
      <c r="AO828" s="315">
        <f t="shared" si="251"/>
        <v>0</v>
      </c>
      <c r="AP828" s="315">
        <f t="shared" si="251"/>
        <v>0</v>
      </c>
      <c r="AQ828" s="315">
        <f t="shared" si="251"/>
        <v>0</v>
      </c>
      <c r="AR828" s="315">
        <f t="shared" si="251"/>
        <v>0</v>
      </c>
      <c r="AS828" s="315">
        <f t="shared" si="251"/>
        <v>0</v>
      </c>
      <c r="AT828" s="315">
        <f t="shared" si="251"/>
        <v>0</v>
      </c>
      <c r="AU828" s="315">
        <f t="shared" si="251"/>
        <v>0</v>
      </c>
      <c r="AV828" s="315">
        <f t="shared" si="251"/>
        <v>0</v>
      </c>
      <c r="AW828" s="315">
        <f t="shared" si="250"/>
        <v>0</v>
      </c>
      <c r="AX828" s="315">
        <f t="shared" si="250"/>
        <v>0</v>
      </c>
      <c r="AY828" s="315">
        <f t="shared" si="250"/>
        <v>0</v>
      </c>
      <c r="AZ828" s="315">
        <f t="shared" si="250"/>
        <v>0</v>
      </c>
      <c r="BA828" s="315">
        <f t="shared" si="250"/>
        <v>0</v>
      </c>
      <c r="BB828" s="315">
        <f t="shared" si="250"/>
        <v>0</v>
      </c>
      <c r="BC828" s="316">
        <f t="shared" si="250"/>
        <v>0</v>
      </c>
      <c r="BE828" s="39" t="str">
        <f t="shared" si="243"/>
        <v/>
      </c>
      <c r="BF828" s="39" t="str">
        <f t="shared" si="244"/>
        <v/>
      </c>
      <c r="BG828" s="39" t="str">
        <f t="shared" si="245"/>
        <v/>
      </c>
      <c r="BH828" s="315"/>
      <c r="BI828" s="315"/>
      <c r="BJ828" s="315"/>
      <c r="BK828" s="315"/>
      <c r="BL828" s="315"/>
      <c r="BM828" s="315"/>
      <c r="BN828" s="315"/>
      <c r="BO828" s="315"/>
      <c r="BP828" s="315"/>
      <c r="BQ828" s="315"/>
      <c r="BR828" s="315"/>
      <c r="BS828" s="315"/>
      <c r="BT828" s="315"/>
      <c r="BU828" s="315"/>
      <c r="BV828" s="315"/>
      <c r="BW828" s="315"/>
      <c r="BX828" s="315"/>
      <c r="BY828" s="315"/>
      <c r="BZ828" s="315"/>
      <c r="CA828" s="315"/>
      <c r="CB828" s="315"/>
      <c r="CC828" s="315"/>
      <c r="CD828" s="7"/>
    </row>
    <row r="829" spans="1:82" x14ac:dyDescent="0.25">
      <c r="A829" s="14"/>
      <c r="B829" s="460"/>
      <c r="C829" s="461"/>
      <c r="D829" s="461"/>
      <c r="E829" s="462"/>
      <c r="F829" s="463"/>
      <c r="G829" s="14"/>
      <c r="H829" s="106" t="str">
        <f t="shared" si="236"/>
        <v/>
      </c>
      <c r="I829" s="14"/>
      <c r="J829" s="39" t="str">
        <f t="shared" si="237"/>
        <v/>
      </c>
      <c r="K829" s="14"/>
      <c r="M829" s="106" t="str">
        <f t="shared" si="238"/>
        <v/>
      </c>
      <c r="O829" s="127" t="str">
        <f t="shared" si="239"/>
        <v/>
      </c>
      <c r="AC829" s="305" t="str">
        <f t="shared" si="240"/>
        <v/>
      </c>
      <c r="AD829" s="307" t="str">
        <f t="shared" si="241"/>
        <v/>
      </c>
      <c r="AF829" s="314">
        <f t="shared" si="242"/>
        <v>0</v>
      </c>
      <c r="AG829" s="315">
        <f t="shared" si="251"/>
        <v>0</v>
      </c>
      <c r="AH829" s="315">
        <f t="shared" si="251"/>
        <v>0</v>
      </c>
      <c r="AI829" s="315">
        <f t="shared" si="251"/>
        <v>0</v>
      </c>
      <c r="AJ829" s="315">
        <f t="shared" si="251"/>
        <v>0</v>
      </c>
      <c r="AK829" s="315">
        <f t="shared" si="251"/>
        <v>0</v>
      </c>
      <c r="AL829" s="315">
        <f t="shared" si="251"/>
        <v>0</v>
      </c>
      <c r="AM829" s="315">
        <f t="shared" si="251"/>
        <v>0</v>
      </c>
      <c r="AN829" s="315">
        <f t="shared" si="251"/>
        <v>0</v>
      </c>
      <c r="AO829" s="315">
        <f t="shared" si="251"/>
        <v>0</v>
      </c>
      <c r="AP829" s="315">
        <f t="shared" si="251"/>
        <v>0</v>
      </c>
      <c r="AQ829" s="315">
        <f t="shared" si="251"/>
        <v>0</v>
      </c>
      <c r="AR829" s="315">
        <f t="shared" si="251"/>
        <v>0</v>
      </c>
      <c r="AS829" s="315">
        <f t="shared" si="251"/>
        <v>0</v>
      </c>
      <c r="AT829" s="315">
        <f t="shared" si="251"/>
        <v>0</v>
      </c>
      <c r="AU829" s="315">
        <f t="shared" si="251"/>
        <v>0</v>
      </c>
      <c r="AV829" s="315">
        <f t="shared" si="251"/>
        <v>0</v>
      </c>
      <c r="AW829" s="315">
        <f t="shared" si="250"/>
        <v>0</v>
      </c>
      <c r="AX829" s="315">
        <f t="shared" si="250"/>
        <v>0</v>
      </c>
      <c r="AY829" s="315">
        <f t="shared" si="250"/>
        <v>0</v>
      </c>
      <c r="AZ829" s="315">
        <f t="shared" si="250"/>
        <v>0</v>
      </c>
      <c r="BA829" s="315">
        <f t="shared" si="250"/>
        <v>0</v>
      </c>
      <c r="BB829" s="315">
        <f t="shared" si="250"/>
        <v>0</v>
      </c>
      <c r="BC829" s="316">
        <f t="shared" si="250"/>
        <v>0</v>
      </c>
      <c r="BE829" s="39" t="str">
        <f t="shared" si="243"/>
        <v/>
      </c>
      <c r="BF829" s="39" t="str">
        <f t="shared" si="244"/>
        <v/>
      </c>
      <c r="BG829" s="39" t="str">
        <f t="shared" si="245"/>
        <v/>
      </c>
      <c r="BH829" s="315"/>
      <c r="BI829" s="315"/>
      <c r="BJ829" s="315"/>
      <c r="BK829" s="315"/>
      <c r="BL829" s="315"/>
      <c r="BM829" s="315"/>
      <c r="BN829" s="315"/>
      <c r="BO829" s="315"/>
      <c r="BP829" s="315"/>
      <c r="BQ829" s="315"/>
      <c r="BR829" s="315"/>
      <c r="BS829" s="315"/>
      <c r="BT829" s="315"/>
      <c r="BU829" s="315"/>
      <c r="BV829" s="315"/>
      <c r="BW829" s="315"/>
      <c r="BX829" s="315"/>
      <c r="BY829" s="315"/>
      <c r="BZ829" s="315"/>
      <c r="CA829" s="315"/>
      <c r="CB829" s="315"/>
      <c r="CC829" s="315"/>
      <c r="CD829" s="7"/>
    </row>
    <row r="830" spans="1:82" x14ac:dyDescent="0.25">
      <c r="A830" s="14"/>
      <c r="B830" s="460"/>
      <c r="C830" s="461"/>
      <c r="D830" s="461"/>
      <c r="E830" s="462"/>
      <c r="F830" s="463"/>
      <c r="G830" s="14"/>
      <c r="H830" s="106" t="str">
        <f t="shared" si="236"/>
        <v/>
      </c>
      <c r="I830" s="14"/>
      <c r="J830" s="39" t="str">
        <f t="shared" si="237"/>
        <v/>
      </c>
      <c r="K830" s="14"/>
      <c r="M830" s="106" t="str">
        <f t="shared" si="238"/>
        <v/>
      </c>
      <c r="O830" s="127" t="str">
        <f t="shared" si="239"/>
        <v/>
      </c>
      <c r="AC830" s="305" t="str">
        <f t="shared" si="240"/>
        <v/>
      </c>
      <c r="AD830" s="307" t="str">
        <f t="shared" si="241"/>
        <v/>
      </c>
      <c r="AF830" s="314">
        <f t="shared" si="242"/>
        <v>0</v>
      </c>
      <c r="AG830" s="315">
        <f t="shared" si="251"/>
        <v>0</v>
      </c>
      <c r="AH830" s="315">
        <f t="shared" si="251"/>
        <v>0</v>
      </c>
      <c r="AI830" s="315">
        <f t="shared" si="251"/>
        <v>0</v>
      </c>
      <c r="AJ830" s="315">
        <f t="shared" si="251"/>
        <v>0</v>
      </c>
      <c r="AK830" s="315">
        <f t="shared" si="251"/>
        <v>0</v>
      </c>
      <c r="AL830" s="315">
        <f t="shared" si="251"/>
        <v>0</v>
      </c>
      <c r="AM830" s="315">
        <f t="shared" si="251"/>
        <v>0</v>
      </c>
      <c r="AN830" s="315">
        <f t="shared" si="251"/>
        <v>0</v>
      </c>
      <c r="AO830" s="315">
        <f t="shared" si="251"/>
        <v>0</v>
      </c>
      <c r="AP830" s="315">
        <f t="shared" si="251"/>
        <v>0</v>
      </c>
      <c r="AQ830" s="315">
        <f t="shared" si="251"/>
        <v>0</v>
      </c>
      <c r="AR830" s="315">
        <f t="shared" si="251"/>
        <v>0</v>
      </c>
      <c r="AS830" s="315">
        <f t="shared" si="251"/>
        <v>0</v>
      </c>
      <c r="AT830" s="315">
        <f t="shared" si="251"/>
        <v>0</v>
      </c>
      <c r="AU830" s="315">
        <f t="shared" si="251"/>
        <v>0</v>
      </c>
      <c r="AV830" s="315">
        <f t="shared" si="251"/>
        <v>0</v>
      </c>
      <c r="AW830" s="315">
        <f t="shared" si="250"/>
        <v>0</v>
      </c>
      <c r="AX830" s="315">
        <f t="shared" si="250"/>
        <v>0</v>
      </c>
      <c r="AY830" s="315">
        <f t="shared" si="250"/>
        <v>0</v>
      </c>
      <c r="AZ830" s="315">
        <f t="shared" si="250"/>
        <v>0</v>
      </c>
      <c r="BA830" s="315">
        <f t="shared" si="250"/>
        <v>0</v>
      </c>
      <c r="BB830" s="315">
        <f t="shared" si="250"/>
        <v>0</v>
      </c>
      <c r="BC830" s="316">
        <f t="shared" si="250"/>
        <v>0</v>
      </c>
      <c r="BE830" s="39" t="str">
        <f t="shared" si="243"/>
        <v/>
      </c>
      <c r="BF830" s="39" t="str">
        <f t="shared" si="244"/>
        <v/>
      </c>
      <c r="BG830" s="39" t="str">
        <f t="shared" si="245"/>
        <v/>
      </c>
      <c r="BH830" s="315"/>
      <c r="BI830" s="315"/>
      <c r="BJ830" s="315"/>
      <c r="BK830" s="315"/>
      <c r="BL830" s="315"/>
      <c r="BM830" s="315"/>
      <c r="BN830" s="315"/>
      <c r="BO830" s="315"/>
      <c r="BP830" s="315"/>
      <c r="BQ830" s="315"/>
      <c r="BR830" s="315"/>
      <c r="BS830" s="315"/>
      <c r="BT830" s="315"/>
      <c r="BU830" s="315"/>
      <c r="BV830" s="315"/>
      <c r="BW830" s="315"/>
      <c r="BX830" s="315"/>
      <c r="BY830" s="315"/>
      <c r="BZ830" s="315"/>
      <c r="CA830" s="315"/>
      <c r="CB830" s="315"/>
      <c r="CC830" s="315"/>
      <c r="CD830" s="7"/>
    </row>
    <row r="831" spans="1:82" x14ac:dyDescent="0.25">
      <c r="A831" s="14"/>
      <c r="B831" s="460"/>
      <c r="C831" s="461"/>
      <c r="D831" s="461"/>
      <c r="E831" s="462"/>
      <c r="F831" s="463"/>
      <c r="G831" s="14"/>
      <c r="H831" s="106" t="str">
        <f t="shared" si="236"/>
        <v/>
      </c>
      <c r="I831" s="14"/>
      <c r="J831" s="39" t="str">
        <f t="shared" si="237"/>
        <v/>
      </c>
      <c r="K831" s="14"/>
      <c r="M831" s="106" t="str">
        <f t="shared" si="238"/>
        <v/>
      </c>
      <c r="O831" s="127" t="str">
        <f t="shared" si="239"/>
        <v/>
      </c>
      <c r="AC831" s="305" t="str">
        <f t="shared" si="240"/>
        <v/>
      </c>
      <c r="AD831" s="307" t="str">
        <f t="shared" si="241"/>
        <v/>
      </c>
      <c r="AF831" s="314">
        <f t="shared" si="242"/>
        <v>0</v>
      </c>
      <c r="AG831" s="315">
        <f t="shared" si="251"/>
        <v>0</v>
      </c>
      <c r="AH831" s="315">
        <f t="shared" si="251"/>
        <v>0</v>
      </c>
      <c r="AI831" s="315">
        <f t="shared" si="251"/>
        <v>0</v>
      </c>
      <c r="AJ831" s="315">
        <f t="shared" si="251"/>
        <v>0</v>
      </c>
      <c r="AK831" s="315">
        <f t="shared" si="251"/>
        <v>0</v>
      </c>
      <c r="AL831" s="315">
        <f t="shared" si="251"/>
        <v>0</v>
      </c>
      <c r="AM831" s="315">
        <f t="shared" si="251"/>
        <v>0</v>
      </c>
      <c r="AN831" s="315">
        <f t="shared" si="251"/>
        <v>0</v>
      </c>
      <c r="AO831" s="315">
        <f t="shared" si="251"/>
        <v>0</v>
      </c>
      <c r="AP831" s="315">
        <f t="shared" si="251"/>
        <v>0</v>
      </c>
      <c r="AQ831" s="315">
        <f t="shared" si="251"/>
        <v>0</v>
      </c>
      <c r="AR831" s="315">
        <f t="shared" si="251"/>
        <v>0</v>
      </c>
      <c r="AS831" s="315">
        <f t="shared" si="251"/>
        <v>0</v>
      </c>
      <c r="AT831" s="315">
        <f t="shared" si="251"/>
        <v>0</v>
      </c>
      <c r="AU831" s="315">
        <f t="shared" si="251"/>
        <v>0</v>
      </c>
      <c r="AV831" s="315">
        <f t="shared" si="251"/>
        <v>0</v>
      </c>
      <c r="AW831" s="315">
        <f t="shared" si="250"/>
        <v>0</v>
      </c>
      <c r="AX831" s="315">
        <f t="shared" si="250"/>
        <v>0</v>
      </c>
      <c r="AY831" s="315">
        <f t="shared" si="250"/>
        <v>0</v>
      </c>
      <c r="AZ831" s="315">
        <f t="shared" si="250"/>
        <v>0</v>
      </c>
      <c r="BA831" s="315">
        <f t="shared" si="250"/>
        <v>0</v>
      </c>
      <c r="BB831" s="315">
        <f t="shared" si="250"/>
        <v>0</v>
      </c>
      <c r="BC831" s="316">
        <f t="shared" si="250"/>
        <v>0</v>
      </c>
      <c r="BE831" s="39" t="str">
        <f t="shared" si="243"/>
        <v/>
      </c>
      <c r="BF831" s="39" t="str">
        <f t="shared" si="244"/>
        <v/>
      </c>
      <c r="BG831" s="39" t="str">
        <f t="shared" si="245"/>
        <v/>
      </c>
      <c r="BH831" s="315"/>
      <c r="BI831" s="315"/>
      <c r="BJ831" s="315"/>
      <c r="BK831" s="315"/>
      <c r="BL831" s="315"/>
      <c r="BM831" s="315"/>
      <c r="BN831" s="315"/>
      <c r="BO831" s="315"/>
      <c r="BP831" s="315"/>
      <c r="BQ831" s="315"/>
      <c r="BR831" s="315"/>
      <c r="BS831" s="315"/>
      <c r="BT831" s="315"/>
      <c r="BU831" s="315"/>
      <c r="BV831" s="315"/>
      <c r="BW831" s="315"/>
      <c r="BX831" s="315"/>
      <c r="BY831" s="315"/>
      <c r="BZ831" s="315"/>
      <c r="CA831" s="315"/>
      <c r="CB831" s="315"/>
      <c r="CC831" s="315"/>
      <c r="CD831" s="7"/>
    </row>
    <row r="832" spans="1:82" x14ac:dyDescent="0.25">
      <c r="A832" s="14"/>
      <c r="B832" s="460"/>
      <c r="C832" s="461"/>
      <c r="D832" s="461"/>
      <c r="E832" s="462"/>
      <c r="F832" s="463"/>
      <c r="G832" s="14"/>
      <c r="H832" s="106" t="str">
        <f t="shared" si="236"/>
        <v/>
      </c>
      <c r="I832" s="14"/>
      <c r="J832" s="39" t="str">
        <f t="shared" si="237"/>
        <v/>
      </c>
      <c r="K832" s="14"/>
      <c r="M832" s="106" t="str">
        <f t="shared" si="238"/>
        <v/>
      </c>
      <c r="O832" s="127" t="str">
        <f t="shared" si="239"/>
        <v/>
      </c>
      <c r="AC832" s="305" t="str">
        <f t="shared" si="240"/>
        <v/>
      </c>
      <c r="AD832" s="307" t="str">
        <f t="shared" si="241"/>
        <v/>
      </c>
      <c r="AF832" s="314">
        <f t="shared" si="242"/>
        <v>0</v>
      </c>
      <c r="AG832" s="315">
        <f t="shared" si="251"/>
        <v>0</v>
      </c>
      <c r="AH832" s="315">
        <f t="shared" si="251"/>
        <v>0</v>
      </c>
      <c r="AI832" s="315">
        <f t="shared" si="251"/>
        <v>0</v>
      </c>
      <c r="AJ832" s="315">
        <f t="shared" si="251"/>
        <v>0</v>
      </c>
      <c r="AK832" s="315">
        <f t="shared" si="251"/>
        <v>0</v>
      </c>
      <c r="AL832" s="315">
        <f t="shared" si="251"/>
        <v>0</v>
      </c>
      <c r="AM832" s="315">
        <f t="shared" si="251"/>
        <v>0</v>
      </c>
      <c r="AN832" s="315">
        <f t="shared" si="251"/>
        <v>0</v>
      </c>
      <c r="AO832" s="315">
        <f t="shared" si="251"/>
        <v>0</v>
      </c>
      <c r="AP832" s="315">
        <f t="shared" si="251"/>
        <v>0</v>
      </c>
      <c r="AQ832" s="315">
        <f t="shared" si="251"/>
        <v>0</v>
      </c>
      <c r="AR832" s="315">
        <f t="shared" si="251"/>
        <v>0</v>
      </c>
      <c r="AS832" s="315">
        <f t="shared" si="251"/>
        <v>0</v>
      </c>
      <c r="AT832" s="315">
        <f t="shared" si="251"/>
        <v>0</v>
      </c>
      <c r="AU832" s="315">
        <f t="shared" si="251"/>
        <v>0</v>
      </c>
      <c r="AV832" s="315">
        <f t="shared" si="251"/>
        <v>0</v>
      </c>
      <c r="AW832" s="315">
        <f t="shared" si="250"/>
        <v>0</v>
      </c>
      <c r="AX832" s="315">
        <f t="shared" si="250"/>
        <v>0</v>
      </c>
      <c r="AY832" s="315">
        <f t="shared" si="250"/>
        <v>0</v>
      </c>
      <c r="AZ832" s="315">
        <f t="shared" si="250"/>
        <v>0</v>
      </c>
      <c r="BA832" s="315">
        <f t="shared" si="250"/>
        <v>0</v>
      </c>
      <c r="BB832" s="315">
        <f t="shared" si="250"/>
        <v>0</v>
      </c>
      <c r="BC832" s="316">
        <f t="shared" si="250"/>
        <v>0</v>
      </c>
      <c r="BE832" s="39" t="str">
        <f t="shared" si="243"/>
        <v/>
      </c>
      <c r="BF832" s="39" t="str">
        <f t="shared" si="244"/>
        <v/>
      </c>
      <c r="BG832" s="39" t="str">
        <f t="shared" si="245"/>
        <v/>
      </c>
      <c r="BH832" s="315"/>
      <c r="BI832" s="315"/>
      <c r="BJ832" s="315"/>
      <c r="BK832" s="315"/>
      <c r="BL832" s="315"/>
      <c r="BM832" s="315"/>
      <c r="BN832" s="315"/>
      <c r="BO832" s="315"/>
      <c r="BP832" s="315"/>
      <c r="BQ832" s="315"/>
      <c r="BR832" s="315"/>
      <c r="BS832" s="315"/>
      <c r="BT832" s="315"/>
      <c r="BU832" s="315"/>
      <c r="BV832" s="315"/>
      <c r="BW832" s="315"/>
      <c r="BX832" s="315"/>
      <c r="BY832" s="315"/>
      <c r="BZ832" s="315"/>
      <c r="CA832" s="315"/>
      <c r="CB832" s="315"/>
      <c r="CC832" s="315"/>
      <c r="CD832" s="7"/>
    </row>
    <row r="833" spans="1:82" x14ac:dyDescent="0.25">
      <c r="A833" s="14"/>
      <c r="B833" s="460"/>
      <c r="C833" s="461"/>
      <c r="D833" s="461"/>
      <c r="E833" s="462"/>
      <c r="F833" s="463"/>
      <c r="G833" s="14"/>
      <c r="H833" s="106" t="str">
        <f t="shared" si="236"/>
        <v/>
      </c>
      <c r="I833" s="14"/>
      <c r="J833" s="39" t="str">
        <f t="shared" si="237"/>
        <v/>
      </c>
      <c r="K833" s="14"/>
      <c r="M833" s="106" t="str">
        <f t="shared" si="238"/>
        <v/>
      </c>
      <c r="O833" s="127" t="str">
        <f t="shared" si="239"/>
        <v/>
      </c>
      <c r="AC833" s="305" t="str">
        <f t="shared" si="240"/>
        <v/>
      </c>
      <c r="AD833" s="307" t="str">
        <f t="shared" si="241"/>
        <v/>
      </c>
      <c r="AF833" s="314">
        <f t="shared" si="242"/>
        <v>0</v>
      </c>
      <c r="AG833" s="315">
        <f t="shared" si="251"/>
        <v>0</v>
      </c>
      <c r="AH833" s="315">
        <f t="shared" si="251"/>
        <v>0</v>
      </c>
      <c r="AI833" s="315">
        <f t="shared" si="251"/>
        <v>0</v>
      </c>
      <c r="AJ833" s="315">
        <f t="shared" si="251"/>
        <v>0</v>
      </c>
      <c r="AK833" s="315">
        <f t="shared" si="251"/>
        <v>0</v>
      </c>
      <c r="AL833" s="315">
        <f t="shared" si="251"/>
        <v>0</v>
      </c>
      <c r="AM833" s="315">
        <f t="shared" si="251"/>
        <v>0</v>
      </c>
      <c r="AN833" s="315">
        <f t="shared" si="251"/>
        <v>0</v>
      </c>
      <c r="AO833" s="315">
        <f t="shared" si="251"/>
        <v>0</v>
      </c>
      <c r="AP833" s="315">
        <f t="shared" si="251"/>
        <v>0</v>
      </c>
      <c r="AQ833" s="315">
        <f t="shared" si="251"/>
        <v>0</v>
      </c>
      <c r="AR833" s="315">
        <f t="shared" si="251"/>
        <v>0</v>
      </c>
      <c r="AS833" s="315">
        <f t="shared" si="251"/>
        <v>0</v>
      </c>
      <c r="AT833" s="315">
        <f t="shared" si="251"/>
        <v>0</v>
      </c>
      <c r="AU833" s="315">
        <f t="shared" si="251"/>
        <v>0</v>
      </c>
      <c r="AV833" s="315">
        <f t="shared" si="251"/>
        <v>0</v>
      </c>
      <c r="AW833" s="315">
        <f t="shared" si="250"/>
        <v>0</v>
      </c>
      <c r="AX833" s="315">
        <f t="shared" si="250"/>
        <v>0</v>
      </c>
      <c r="AY833" s="315">
        <f t="shared" si="250"/>
        <v>0</v>
      </c>
      <c r="AZ833" s="315">
        <f t="shared" si="250"/>
        <v>0</v>
      </c>
      <c r="BA833" s="315">
        <f t="shared" si="250"/>
        <v>0</v>
      </c>
      <c r="BB833" s="315">
        <f t="shared" si="250"/>
        <v>0</v>
      </c>
      <c r="BC833" s="316">
        <f t="shared" si="250"/>
        <v>0</v>
      </c>
      <c r="BE833" s="39" t="str">
        <f t="shared" si="243"/>
        <v/>
      </c>
      <c r="BF833" s="39" t="str">
        <f t="shared" si="244"/>
        <v/>
      </c>
      <c r="BG833" s="39" t="str">
        <f t="shared" si="245"/>
        <v/>
      </c>
      <c r="BH833" s="315"/>
      <c r="BI833" s="315"/>
      <c r="BJ833" s="315"/>
      <c r="BK833" s="315"/>
      <c r="BL833" s="315"/>
      <c r="BM833" s="315"/>
      <c r="BN833" s="315"/>
      <c r="BO833" s="315"/>
      <c r="BP833" s="315"/>
      <c r="BQ833" s="315"/>
      <c r="BR833" s="315"/>
      <c r="BS833" s="315"/>
      <c r="BT833" s="315"/>
      <c r="BU833" s="315"/>
      <c r="BV833" s="315"/>
      <c r="BW833" s="315"/>
      <c r="BX833" s="315"/>
      <c r="BY833" s="315"/>
      <c r="BZ833" s="315"/>
      <c r="CA833" s="315"/>
      <c r="CB833" s="315"/>
      <c r="CC833" s="315"/>
      <c r="CD833" s="7"/>
    </row>
    <row r="834" spans="1:82" x14ac:dyDescent="0.25">
      <c r="A834" s="14"/>
      <c r="B834" s="460"/>
      <c r="C834" s="461"/>
      <c r="D834" s="461"/>
      <c r="E834" s="462"/>
      <c r="F834" s="463"/>
      <c r="G834" s="14"/>
      <c r="H834" s="106" t="str">
        <f t="shared" si="236"/>
        <v/>
      </c>
      <c r="I834" s="14"/>
      <c r="J834" s="39" t="str">
        <f t="shared" si="237"/>
        <v/>
      </c>
      <c r="K834" s="14"/>
      <c r="M834" s="106" t="str">
        <f t="shared" si="238"/>
        <v/>
      </c>
      <c r="O834" s="127" t="str">
        <f t="shared" si="239"/>
        <v/>
      </c>
      <c r="AC834" s="305" t="str">
        <f t="shared" si="240"/>
        <v/>
      </c>
      <c r="AD834" s="307" t="str">
        <f t="shared" si="241"/>
        <v/>
      </c>
      <c r="AF834" s="314">
        <f t="shared" si="242"/>
        <v>0</v>
      </c>
      <c r="AG834" s="315">
        <f t="shared" si="251"/>
        <v>0</v>
      </c>
      <c r="AH834" s="315">
        <f t="shared" si="251"/>
        <v>0</v>
      </c>
      <c r="AI834" s="315">
        <f t="shared" si="251"/>
        <v>0</v>
      </c>
      <c r="AJ834" s="315">
        <f t="shared" si="251"/>
        <v>0</v>
      </c>
      <c r="AK834" s="315">
        <f t="shared" si="251"/>
        <v>0</v>
      </c>
      <c r="AL834" s="315">
        <f t="shared" si="251"/>
        <v>0</v>
      </c>
      <c r="AM834" s="315">
        <f t="shared" si="251"/>
        <v>0</v>
      </c>
      <c r="AN834" s="315">
        <f t="shared" si="251"/>
        <v>0</v>
      </c>
      <c r="AO834" s="315">
        <f t="shared" si="251"/>
        <v>0</v>
      </c>
      <c r="AP834" s="315">
        <f t="shared" si="251"/>
        <v>0</v>
      </c>
      <c r="AQ834" s="315">
        <f t="shared" si="251"/>
        <v>0</v>
      </c>
      <c r="AR834" s="315">
        <f t="shared" si="251"/>
        <v>0</v>
      </c>
      <c r="AS834" s="315">
        <f t="shared" si="251"/>
        <v>0</v>
      </c>
      <c r="AT834" s="315">
        <f t="shared" si="251"/>
        <v>0</v>
      </c>
      <c r="AU834" s="315">
        <f t="shared" si="251"/>
        <v>0</v>
      </c>
      <c r="AV834" s="315">
        <f t="shared" si="251"/>
        <v>0</v>
      </c>
      <c r="AW834" s="315">
        <f t="shared" si="250"/>
        <v>0</v>
      </c>
      <c r="AX834" s="315">
        <f t="shared" si="250"/>
        <v>0</v>
      </c>
      <c r="AY834" s="315">
        <f t="shared" si="250"/>
        <v>0</v>
      </c>
      <c r="AZ834" s="315">
        <f t="shared" si="250"/>
        <v>0</v>
      </c>
      <c r="BA834" s="315">
        <f t="shared" si="250"/>
        <v>0</v>
      </c>
      <c r="BB834" s="315">
        <f t="shared" si="250"/>
        <v>0</v>
      </c>
      <c r="BC834" s="316">
        <f t="shared" si="250"/>
        <v>0</v>
      </c>
      <c r="BE834" s="39" t="str">
        <f t="shared" si="243"/>
        <v/>
      </c>
      <c r="BF834" s="39" t="str">
        <f t="shared" si="244"/>
        <v/>
      </c>
      <c r="BG834" s="39" t="str">
        <f t="shared" si="245"/>
        <v/>
      </c>
      <c r="BH834" s="315"/>
      <c r="BI834" s="315"/>
      <c r="BJ834" s="315"/>
      <c r="BK834" s="315"/>
      <c r="BL834" s="315"/>
      <c r="BM834" s="315"/>
      <c r="BN834" s="315"/>
      <c r="BO834" s="315"/>
      <c r="BP834" s="315"/>
      <c r="BQ834" s="315"/>
      <c r="BR834" s="315"/>
      <c r="BS834" s="315"/>
      <c r="BT834" s="315"/>
      <c r="BU834" s="315"/>
      <c r="BV834" s="315"/>
      <c r="BW834" s="315"/>
      <c r="BX834" s="315"/>
      <c r="BY834" s="315"/>
      <c r="BZ834" s="315"/>
      <c r="CA834" s="315"/>
      <c r="CB834" s="315"/>
      <c r="CC834" s="315"/>
      <c r="CD834" s="7"/>
    </row>
    <row r="835" spans="1:82" x14ac:dyDescent="0.25">
      <c r="A835" s="14"/>
      <c r="B835" s="460"/>
      <c r="C835" s="461"/>
      <c r="D835" s="461"/>
      <c r="E835" s="462"/>
      <c r="F835" s="463"/>
      <c r="G835" s="14"/>
      <c r="H835" s="106" t="str">
        <f t="shared" si="236"/>
        <v/>
      </c>
      <c r="I835" s="14"/>
      <c r="J835" s="39" t="str">
        <f t="shared" si="237"/>
        <v/>
      </c>
      <c r="K835" s="14"/>
      <c r="M835" s="106" t="str">
        <f t="shared" si="238"/>
        <v/>
      </c>
      <c r="O835" s="127" t="str">
        <f t="shared" si="239"/>
        <v/>
      </c>
      <c r="AC835" s="305" t="str">
        <f t="shared" si="240"/>
        <v/>
      </c>
      <c r="AD835" s="307" t="str">
        <f t="shared" si="241"/>
        <v/>
      </c>
      <c r="AF835" s="314">
        <f t="shared" si="242"/>
        <v>0</v>
      </c>
      <c r="AG835" s="315">
        <f t="shared" si="251"/>
        <v>0</v>
      </c>
      <c r="AH835" s="315">
        <f t="shared" si="251"/>
        <v>0</v>
      </c>
      <c r="AI835" s="315">
        <f t="shared" si="251"/>
        <v>0</v>
      </c>
      <c r="AJ835" s="315">
        <f t="shared" si="251"/>
        <v>0</v>
      </c>
      <c r="AK835" s="315">
        <f t="shared" si="251"/>
        <v>0</v>
      </c>
      <c r="AL835" s="315">
        <f t="shared" si="251"/>
        <v>0</v>
      </c>
      <c r="AM835" s="315">
        <f t="shared" si="251"/>
        <v>0</v>
      </c>
      <c r="AN835" s="315">
        <f t="shared" si="251"/>
        <v>0</v>
      </c>
      <c r="AO835" s="315">
        <f t="shared" si="251"/>
        <v>0</v>
      </c>
      <c r="AP835" s="315">
        <f t="shared" si="251"/>
        <v>0</v>
      </c>
      <c r="AQ835" s="315">
        <f t="shared" si="251"/>
        <v>0</v>
      </c>
      <c r="AR835" s="315">
        <f t="shared" si="251"/>
        <v>0</v>
      </c>
      <c r="AS835" s="315">
        <f t="shared" si="251"/>
        <v>0</v>
      </c>
      <c r="AT835" s="315">
        <f t="shared" si="251"/>
        <v>0</v>
      </c>
      <c r="AU835" s="315">
        <f t="shared" si="251"/>
        <v>0</v>
      </c>
      <c r="AV835" s="315">
        <f t="shared" ref="AV835:BC850" si="252">IF(AND(AV$9&gt;=$AC835, AV$10&lt;=$AD835), IF($F835=$M$3, $AD$5, IF($J835="", $AD$4, $J835)), 0)</f>
        <v>0</v>
      </c>
      <c r="AW835" s="315">
        <f t="shared" si="252"/>
        <v>0</v>
      </c>
      <c r="AX835" s="315">
        <f t="shared" si="252"/>
        <v>0</v>
      </c>
      <c r="AY835" s="315">
        <f t="shared" si="252"/>
        <v>0</v>
      </c>
      <c r="AZ835" s="315">
        <f t="shared" si="252"/>
        <v>0</v>
      </c>
      <c r="BA835" s="315">
        <f t="shared" si="252"/>
        <v>0</v>
      </c>
      <c r="BB835" s="315">
        <f t="shared" si="252"/>
        <v>0</v>
      </c>
      <c r="BC835" s="316">
        <f t="shared" si="252"/>
        <v>0</v>
      </c>
      <c r="BE835" s="39" t="str">
        <f t="shared" si="243"/>
        <v/>
      </c>
      <c r="BF835" s="39" t="str">
        <f t="shared" si="244"/>
        <v/>
      </c>
      <c r="BG835" s="39" t="str">
        <f t="shared" si="245"/>
        <v/>
      </c>
      <c r="BH835" s="315"/>
      <c r="BI835" s="315"/>
      <c r="BJ835" s="315"/>
      <c r="BK835" s="315"/>
      <c r="BL835" s="315"/>
      <c r="BM835" s="315"/>
      <c r="BN835" s="315"/>
      <c r="BO835" s="315"/>
      <c r="BP835" s="315"/>
      <c r="BQ835" s="315"/>
      <c r="BR835" s="315"/>
      <c r="BS835" s="315"/>
      <c r="BT835" s="315"/>
      <c r="BU835" s="315"/>
      <c r="BV835" s="315"/>
      <c r="BW835" s="315"/>
      <c r="BX835" s="315"/>
      <c r="BY835" s="315"/>
      <c r="BZ835" s="315"/>
      <c r="CA835" s="315"/>
      <c r="CB835" s="315"/>
      <c r="CC835" s="315"/>
      <c r="CD835" s="7"/>
    </row>
    <row r="836" spans="1:82" x14ac:dyDescent="0.25">
      <c r="A836" s="14"/>
      <c r="B836" s="460"/>
      <c r="C836" s="461"/>
      <c r="D836" s="461"/>
      <c r="E836" s="462"/>
      <c r="F836" s="463"/>
      <c r="G836" s="14"/>
      <c r="H836" s="106" t="str">
        <f t="shared" si="236"/>
        <v/>
      </c>
      <c r="I836" s="14"/>
      <c r="J836" s="39" t="str">
        <f t="shared" si="237"/>
        <v/>
      </c>
      <c r="K836" s="14"/>
      <c r="M836" s="106" t="str">
        <f t="shared" si="238"/>
        <v/>
      </c>
      <c r="O836" s="127" t="str">
        <f t="shared" si="239"/>
        <v/>
      </c>
      <c r="AC836" s="305" t="str">
        <f t="shared" si="240"/>
        <v/>
      </c>
      <c r="AD836" s="307" t="str">
        <f t="shared" si="241"/>
        <v/>
      </c>
      <c r="AF836" s="314">
        <f t="shared" si="242"/>
        <v>0</v>
      </c>
      <c r="AG836" s="315">
        <f t="shared" ref="AG836:AV851" si="253">IF(AND(AG$9&gt;=$AC836, AG$10&lt;=$AD836), IF($F836=$M$3, $AD$5, IF($J836="", $AD$4, $J836)), 0)</f>
        <v>0</v>
      </c>
      <c r="AH836" s="315">
        <f t="shared" si="253"/>
        <v>0</v>
      </c>
      <c r="AI836" s="315">
        <f t="shared" si="253"/>
        <v>0</v>
      </c>
      <c r="AJ836" s="315">
        <f t="shared" si="253"/>
        <v>0</v>
      </c>
      <c r="AK836" s="315">
        <f t="shared" si="253"/>
        <v>0</v>
      </c>
      <c r="AL836" s="315">
        <f t="shared" si="253"/>
        <v>0</v>
      </c>
      <c r="AM836" s="315">
        <f t="shared" si="253"/>
        <v>0</v>
      </c>
      <c r="AN836" s="315">
        <f t="shared" si="253"/>
        <v>0</v>
      </c>
      <c r="AO836" s="315">
        <f t="shared" si="253"/>
        <v>0</v>
      </c>
      <c r="AP836" s="315">
        <f t="shared" si="253"/>
        <v>0</v>
      </c>
      <c r="AQ836" s="315">
        <f t="shared" si="253"/>
        <v>0</v>
      </c>
      <c r="AR836" s="315">
        <f t="shared" si="253"/>
        <v>0</v>
      </c>
      <c r="AS836" s="315">
        <f t="shared" si="253"/>
        <v>0</v>
      </c>
      <c r="AT836" s="315">
        <f t="shared" si="253"/>
        <v>0</v>
      </c>
      <c r="AU836" s="315">
        <f t="shared" si="253"/>
        <v>0</v>
      </c>
      <c r="AV836" s="315">
        <f t="shared" si="252"/>
        <v>0</v>
      </c>
      <c r="AW836" s="315">
        <f t="shared" si="252"/>
        <v>0</v>
      </c>
      <c r="AX836" s="315">
        <f t="shared" si="252"/>
        <v>0</v>
      </c>
      <c r="AY836" s="315">
        <f t="shared" si="252"/>
        <v>0</v>
      </c>
      <c r="AZ836" s="315">
        <f t="shared" si="252"/>
        <v>0</v>
      </c>
      <c r="BA836" s="315">
        <f t="shared" si="252"/>
        <v>0</v>
      </c>
      <c r="BB836" s="315">
        <f t="shared" si="252"/>
        <v>0</v>
      </c>
      <c r="BC836" s="316">
        <f t="shared" si="252"/>
        <v>0</v>
      </c>
      <c r="BE836" s="39" t="str">
        <f t="shared" si="243"/>
        <v/>
      </c>
      <c r="BF836" s="39" t="str">
        <f t="shared" si="244"/>
        <v/>
      </c>
      <c r="BG836" s="39" t="str">
        <f t="shared" si="245"/>
        <v/>
      </c>
      <c r="BH836" s="315"/>
      <c r="BI836" s="315"/>
      <c r="BJ836" s="315"/>
      <c r="BK836" s="315"/>
      <c r="BL836" s="315"/>
      <c r="BM836" s="315"/>
      <c r="BN836" s="315"/>
      <c r="BO836" s="315"/>
      <c r="BP836" s="315"/>
      <c r="BQ836" s="315"/>
      <c r="BR836" s="315"/>
      <c r="BS836" s="315"/>
      <c r="BT836" s="315"/>
      <c r="BU836" s="315"/>
      <c r="BV836" s="315"/>
      <c r="BW836" s="315"/>
      <c r="BX836" s="315"/>
      <c r="BY836" s="315"/>
      <c r="BZ836" s="315"/>
      <c r="CA836" s="315"/>
      <c r="CB836" s="315"/>
      <c r="CC836" s="315"/>
      <c r="CD836" s="7"/>
    </row>
    <row r="837" spans="1:82" x14ac:dyDescent="0.25">
      <c r="A837" s="14"/>
      <c r="B837" s="460"/>
      <c r="C837" s="461"/>
      <c r="D837" s="461"/>
      <c r="E837" s="462"/>
      <c r="F837" s="463"/>
      <c r="G837" s="14"/>
      <c r="H837" s="106" t="str">
        <f t="shared" si="236"/>
        <v/>
      </c>
      <c r="I837" s="14"/>
      <c r="J837" s="39" t="str">
        <f t="shared" si="237"/>
        <v/>
      </c>
      <c r="K837" s="14"/>
      <c r="M837" s="106" t="str">
        <f t="shared" si="238"/>
        <v/>
      </c>
      <c r="O837" s="127" t="str">
        <f t="shared" si="239"/>
        <v/>
      </c>
      <c r="AC837" s="305" t="str">
        <f t="shared" si="240"/>
        <v/>
      </c>
      <c r="AD837" s="307" t="str">
        <f t="shared" si="241"/>
        <v/>
      </c>
      <c r="AF837" s="314">
        <f t="shared" si="242"/>
        <v>0</v>
      </c>
      <c r="AG837" s="315">
        <f t="shared" si="253"/>
        <v>0</v>
      </c>
      <c r="AH837" s="315">
        <f t="shared" si="253"/>
        <v>0</v>
      </c>
      <c r="AI837" s="315">
        <f t="shared" si="253"/>
        <v>0</v>
      </c>
      <c r="AJ837" s="315">
        <f t="shared" si="253"/>
        <v>0</v>
      </c>
      <c r="AK837" s="315">
        <f t="shared" si="253"/>
        <v>0</v>
      </c>
      <c r="AL837" s="315">
        <f t="shared" si="253"/>
        <v>0</v>
      </c>
      <c r="AM837" s="315">
        <f t="shared" si="253"/>
        <v>0</v>
      </c>
      <c r="AN837" s="315">
        <f t="shared" si="253"/>
        <v>0</v>
      </c>
      <c r="AO837" s="315">
        <f t="shared" si="253"/>
        <v>0</v>
      </c>
      <c r="AP837" s="315">
        <f t="shared" si="253"/>
        <v>0</v>
      </c>
      <c r="AQ837" s="315">
        <f t="shared" si="253"/>
        <v>0</v>
      </c>
      <c r="AR837" s="315">
        <f t="shared" si="253"/>
        <v>0</v>
      </c>
      <c r="AS837" s="315">
        <f t="shared" si="253"/>
        <v>0</v>
      </c>
      <c r="AT837" s="315">
        <f t="shared" si="253"/>
        <v>0</v>
      </c>
      <c r="AU837" s="315">
        <f t="shared" si="253"/>
        <v>0</v>
      </c>
      <c r="AV837" s="315">
        <f t="shared" si="252"/>
        <v>0</v>
      </c>
      <c r="AW837" s="315">
        <f t="shared" si="252"/>
        <v>0</v>
      </c>
      <c r="AX837" s="315">
        <f t="shared" si="252"/>
        <v>0</v>
      </c>
      <c r="AY837" s="315">
        <f t="shared" si="252"/>
        <v>0</v>
      </c>
      <c r="AZ837" s="315">
        <f t="shared" si="252"/>
        <v>0</v>
      </c>
      <c r="BA837" s="315">
        <f t="shared" si="252"/>
        <v>0</v>
      </c>
      <c r="BB837" s="315">
        <f t="shared" si="252"/>
        <v>0</v>
      </c>
      <c r="BC837" s="316">
        <f t="shared" si="252"/>
        <v>0</v>
      </c>
      <c r="BE837" s="39" t="str">
        <f t="shared" si="243"/>
        <v/>
      </c>
      <c r="BF837" s="39" t="str">
        <f t="shared" si="244"/>
        <v/>
      </c>
      <c r="BG837" s="39" t="str">
        <f t="shared" si="245"/>
        <v/>
      </c>
      <c r="BH837" s="315"/>
      <c r="BI837" s="315"/>
      <c r="BJ837" s="315"/>
      <c r="BK837" s="315"/>
      <c r="BL837" s="315"/>
      <c r="BM837" s="315"/>
      <c r="BN837" s="315"/>
      <c r="BO837" s="315"/>
      <c r="BP837" s="315"/>
      <c r="BQ837" s="315"/>
      <c r="BR837" s="315"/>
      <c r="BS837" s="315"/>
      <c r="BT837" s="315"/>
      <c r="BU837" s="315"/>
      <c r="BV837" s="315"/>
      <c r="BW837" s="315"/>
      <c r="BX837" s="315"/>
      <c r="BY837" s="315"/>
      <c r="BZ837" s="315"/>
      <c r="CA837" s="315"/>
      <c r="CB837" s="315"/>
      <c r="CC837" s="315"/>
      <c r="CD837" s="7"/>
    </row>
    <row r="838" spans="1:82" x14ac:dyDescent="0.25">
      <c r="A838" s="14"/>
      <c r="B838" s="460"/>
      <c r="C838" s="461"/>
      <c r="D838" s="461"/>
      <c r="E838" s="462"/>
      <c r="F838" s="463"/>
      <c r="G838" s="14"/>
      <c r="H838" s="106" t="str">
        <f t="shared" si="236"/>
        <v/>
      </c>
      <c r="I838" s="14"/>
      <c r="J838" s="39" t="str">
        <f t="shared" si="237"/>
        <v/>
      </c>
      <c r="K838" s="14"/>
      <c r="M838" s="106" t="str">
        <f t="shared" si="238"/>
        <v/>
      </c>
      <c r="O838" s="127" t="str">
        <f t="shared" si="239"/>
        <v/>
      </c>
      <c r="AC838" s="305" t="str">
        <f t="shared" si="240"/>
        <v/>
      </c>
      <c r="AD838" s="307" t="str">
        <f t="shared" si="241"/>
        <v/>
      </c>
      <c r="AF838" s="314">
        <f t="shared" si="242"/>
        <v>0</v>
      </c>
      <c r="AG838" s="315">
        <f t="shared" si="253"/>
        <v>0</v>
      </c>
      <c r="AH838" s="315">
        <f t="shared" si="253"/>
        <v>0</v>
      </c>
      <c r="AI838" s="315">
        <f t="shared" si="253"/>
        <v>0</v>
      </c>
      <c r="AJ838" s="315">
        <f t="shared" si="253"/>
        <v>0</v>
      </c>
      <c r="AK838" s="315">
        <f t="shared" si="253"/>
        <v>0</v>
      </c>
      <c r="AL838" s="315">
        <f t="shared" si="253"/>
        <v>0</v>
      </c>
      <c r="AM838" s="315">
        <f t="shared" si="253"/>
        <v>0</v>
      </c>
      <c r="AN838" s="315">
        <f t="shared" si="253"/>
        <v>0</v>
      </c>
      <c r="AO838" s="315">
        <f t="shared" si="253"/>
        <v>0</v>
      </c>
      <c r="AP838" s="315">
        <f t="shared" si="253"/>
        <v>0</v>
      </c>
      <c r="AQ838" s="315">
        <f t="shared" si="253"/>
        <v>0</v>
      </c>
      <c r="AR838" s="315">
        <f t="shared" si="253"/>
        <v>0</v>
      </c>
      <c r="AS838" s="315">
        <f t="shared" si="253"/>
        <v>0</v>
      </c>
      <c r="AT838" s="315">
        <f t="shared" si="253"/>
        <v>0</v>
      </c>
      <c r="AU838" s="315">
        <f t="shared" si="253"/>
        <v>0</v>
      </c>
      <c r="AV838" s="315">
        <f t="shared" si="252"/>
        <v>0</v>
      </c>
      <c r="AW838" s="315">
        <f t="shared" si="252"/>
        <v>0</v>
      </c>
      <c r="AX838" s="315">
        <f t="shared" si="252"/>
        <v>0</v>
      </c>
      <c r="AY838" s="315">
        <f t="shared" si="252"/>
        <v>0</v>
      </c>
      <c r="AZ838" s="315">
        <f t="shared" si="252"/>
        <v>0</v>
      </c>
      <c r="BA838" s="315">
        <f t="shared" si="252"/>
        <v>0</v>
      </c>
      <c r="BB838" s="315">
        <f t="shared" si="252"/>
        <v>0</v>
      </c>
      <c r="BC838" s="316">
        <f t="shared" si="252"/>
        <v>0</v>
      </c>
      <c r="BE838" s="39" t="str">
        <f t="shared" si="243"/>
        <v/>
      </c>
      <c r="BF838" s="39" t="str">
        <f t="shared" si="244"/>
        <v/>
      </c>
      <c r="BG838" s="39" t="str">
        <f t="shared" si="245"/>
        <v/>
      </c>
      <c r="BH838" s="315"/>
      <c r="BI838" s="315"/>
      <c r="BJ838" s="315"/>
      <c r="BK838" s="315"/>
      <c r="BL838" s="315"/>
      <c r="BM838" s="315"/>
      <c r="BN838" s="315"/>
      <c r="BO838" s="315"/>
      <c r="BP838" s="315"/>
      <c r="BQ838" s="315"/>
      <c r="BR838" s="315"/>
      <c r="BS838" s="315"/>
      <c r="BT838" s="315"/>
      <c r="BU838" s="315"/>
      <c r="BV838" s="315"/>
      <c r="BW838" s="315"/>
      <c r="BX838" s="315"/>
      <c r="BY838" s="315"/>
      <c r="BZ838" s="315"/>
      <c r="CA838" s="315"/>
      <c r="CB838" s="315"/>
      <c r="CC838" s="315"/>
      <c r="CD838" s="7"/>
    </row>
    <row r="839" spans="1:82" x14ac:dyDescent="0.25">
      <c r="A839" s="14"/>
      <c r="B839" s="460"/>
      <c r="C839" s="461"/>
      <c r="D839" s="461"/>
      <c r="E839" s="462"/>
      <c r="F839" s="463"/>
      <c r="G839" s="14"/>
      <c r="H839" s="106" t="str">
        <f t="shared" si="236"/>
        <v/>
      </c>
      <c r="I839" s="14"/>
      <c r="J839" s="39" t="str">
        <f t="shared" si="237"/>
        <v/>
      </c>
      <c r="K839" s="14"/>
      <c r="M839" s="106" t="str">
        <f t="shared" si="238"/>
        <v/>
      </c>
      <c r="O839" s="127" t="str">
        <f t="shared" si="239"/>
        <v/>
      </c>
      <c r="AC839" s="305" t="str">
        <f t="shared" si="240"/>
        <v/>
      </c>
      <c r="AD839" s="307" t="str">
        <f t="shared" si="241"/>
        <v/>
      </c>
      <c r="AF839" s="314">
        <f t="shared" si="242"/>
        <v>0</v>
      </c>
      <c r="AG839" s="315">
        <f t="shared" si="253"/>
        <v>0</v>
      </c>
      <c r="AH839" s="315">
        <f t="shared" si="253"/>
        <v>0</v>
      </c>
      <c r="AI839" s="315">
        <f t="shared" si="253"/>
        <v>0</v>
      </c>
      <c r="AJ839" s="315">
        <f t="shared" si="253"/>
        <v>0</v>
      </c>
      <c r="AK839" s="315">
        <f t="shared" si="253"/>
        <v>0</v>
      </c>
      <c r="AL839" s="315">
        <f t="shared" si="253"/>
        <v>0</v>
      </c>
      <c r="AM839" s="315">
        <f t="shared" si="253"/>
        <v>0</v>
      </c>
      <c r="AN839" s="315">
        <f t="shared" si="253"/>
        <v>0</v>
      </c>
      <c r="AO839" s="315">
        <f t="shared" si="253"/>
        <v>0</v>
      </c>
      <c r="AP839" s="315">
        <f t="shared" si="253"/>
        <v>0</v>
      </c>
      <c r="AQ839" s="315">
        <f t="shared" si="253"/>
        <v>0</v>
      </c>
      <c r="AR839" s="315">
        <f t="shared" si="253"/>
        <v>0</v>
      </c>
      <c r="AS839" s="315">
        <f t="shared" si="253"/>
        <v>0</v>
      </c>
      <c r="AT839" s="315">
        <f t="shared" si="253"/>
        <v>0</v>
      </c>
      <c r="AU839" s="315">
        <f t="shared" si="253"/>
        <v>0</v>
      </c>
      <c r="AV839" s="315">
        <f t="shared" si="252"/>
        <v>0</v>
      </c>
      <c r="AW839" s="315">
        <f t="shared" si="252"/>
        <v>0</v>
      </c>
      <c r="AX839" s="315">
        <f t="shared" si="252"/>
        <v>0</v>
      </c>
      <c r="AY839" s="315">
        <f t="shared" si="252"/>
        <v>0</v>
      </c>
      <c r="AZ839" s="315">
        <f t="shared" si="252"/>
        <v>0</v>
      </c>
      <c r="BA839" s="315">
        <f t="shared" si="252"/>
        <v>0</v>
      </c>
      <c r="BB839" s="315">
        <f t="shared" si="252"/>
        <v>0</v>
      </c>
      <c r="BC839" s="316">
        <f t="shared" si="252"/>
        <v>0</v>
      </c>
      <c r="BE839" s="39" t="str">
        <f t="shared" si="243"/>
        <v/>
      </c>
      <c r="BF839" s="39" t="str">
        <f t="shared" si="244"/>
        <v/>
      </c>
      <c r="BG839" s="39" t="str">
        <f t="shared" si="245"/>
        <v/>
      </c>
      <c r="BH839" s="315"/>
      <c r="BI839" s="315"/>
      <c r="BJ839" s="315"/>
      <c r="BK839" s="315"/>
      <c r="BL839" s="315"/>
      <c r="BM839" s="315"/>
      <c r="BN839" s="315"/>
      <c r="BO839" s="315"/>
      <c r="BP839" s="315"/>
      <c r="BQ839" s="315"/>
      <c r="BR839" s="315"/>
      <c r="BS839" s="315"/>
      <c r="BT839" s="315"/>
      <c r="BU839" s="315"/>
      <c r="BV839" s="315"/>
      <c r="BW839" s="315"/>
      <c r="BX839" s="315"/>
      <c r="BY839" s="315"/>
      <c r="BZ839" s="315"/>
      <c r="CA839" s="315"/>
      <c r="CB839" s="315"/>
      <c r="CC839" s="315"/>
      <c r="CD839" s="7"/>
    </row>
    <row r="840" spans="1:82" x14ac:dyDescent="0.25">
      <c r="A840" s="14"/>
      <c r="B840" s="460"/>
      <c r="C840" s="461"/>
      <c r="D840" s="461"/>
      <c r="E840" s="462"/>
      <c r="F840" s="463"/>
      <c r="G840" s="14"/>
      <c r="H840" s="106" t="str">
        <f t="shared" si="236"/>
        <v/>
      </c>
      <c r="I840" s="14"/>
      <c r="J840" s="39" t="str">
        <f t="shared" si="237"/>
        <v/>
      </c>
      <c r="K840" s="14"/>
      <c r="M840" s="106" t="str">
        <f t="shared" si="238"/>
        <v/>
      </c>
      <c r="O840" s="127" t="str">
        <f t="shared" si="239"/>
        <v/>
      </c>
      <c r="AC840" s="305" t="str">
        <f t="shared" si="240"/>
        <v/>
      </c>
      <c r="AD840" s="307" t="str">
        <f t="shared" si="241"/>
        <v/>
      </c>
      <c r="AF840" s="314">
        <f t="shared" si="242"/>
        <v>0</v>
      </c>
      <c r="AG840" s="315">
        <f t="shared" si="253"/>
        <v>0</v>
      </c>
      <c r="AH840" s="315">
        <f t="shared" si="253"/>
        <v>0</v>
      </c>
      <c r="AI840" s="315">
        <f t="shared" si="253"/>
        <v>0</v>
      </c>
      <c r="AJ840" s="315">
        <f t="shared" si="253"/>
        <v>0</v>
      </c>
      <c r="AK840" s="315">
        <f t="shared" si="253"/>
        <v>0</v>
      </c>
      <c r="AL840" s="315">
        <f t="shared" si="253"/>
        <v>0</v>
      </c>
      <c r="AM840" s="315">
        <f t="shared" si="253"/>
        <v>0</v>
      </c>
      <c r="AN840" s="315">
        <f t="shared" si="253"/>
        <v>0</v>
      </c>
      <c r="AO840" s="315">
        <f t="shared" si="253"/>
        <v>0</v>
      </c>
      <c r="AP840" s="315">
        <f t="shared" si="253"/>
        <v>0</v>
      </c>
      <c r="AQ840" s="315">
        <f t="shared" si="253"/>
        <v>0</v>
      </c>
      <c r="AR840" s="315">
        <f t="shared" si="253"/>
        <v>0</v>
      </c>
      <c r="AS840" s="315">
        <f t="shared" si="253"/>
        <v>0</v>
      </c>
      <c r="AT840" s="315">
        <f t="shared" si="253"/>
        <v>0</v>
      </c>
      <c r="AU840" s="315">
        <f t="shared" si="253"/>
        <v>0</v>
      </c>
      <c r="AV840" s="315">
        <f t="shared" si="252"/>
        <v>0</v>
      </c>
      <c r="AW840" s="315">
        <f t="shared" si="252"/>
        <v>0</v>
      </c>
      <c r="AX840" s="315">
        <f t="shared" si="252"/>
        <v>0</v>
      </c>
      <c r="AY840" s="315">
        <f t="shared" si="252"/>
        <v>0</v>
      </c>
      <c r="AZ840" s="315">
        <f t="shared" si="252"/>
        <v>0</v>
      </c>
      <c r="BA840" s="315">
        <f t="shared" si="252"/>
        <v>0</v>
      </c>
      <c r="BB840" s="315">
        <f t="shared" si="252"/>
        <v>0</v>
      </c>
      <c r="BC840" s="316">
        <f t="shared" si="252"/>
        <v>0</v>
      </c>
      <c r="BE840" s="39" t="str">
        <f t="shared" si="243"/>
        <v/>
      </c>
      <c r="BF840" s="39" t="str">
        <f t="shared" si="244"/>
        <v/>
      </c>
      <c r="BG840" s="39" t="str">
        <f t="shared" si="245"/>
        <v/>
      </c>
      <c r="BH840" s="315"/>
      <c r="BI840" s="315"/>
      <c r="BJ840" s="315"/>
      <c r="BK840" s="315"/>
      <c r="BL840" s="315"/>
      <c r="BM840" s="315"/>
      <c r="BN840" s="315"/>
      <c r="BO840" s="315"/>
      <c r="BP840" s="315"/>
      <c r="BQ840" s="315"/>
      <c r="BR840" s="315"/>
      <c r="BS840" s="315"/>
      <c r="BT840" s="315"/>
      <c r="BU840" s="315"/>
      <c r="BV840" s="315"/>
      <c r="BW840" s="315"/>
      <c r="BX840" s="315"/>
      <c r="BY840" s="315"/>
      <c r="BZ840" s="315"/>
      <c r="CA840" s="315"/>
      <c r="CB840" s="315"/>
      <c r="CC840" s="315"/>
      <c r="CD840" s="7"/>
    </row>
    <row r="841" spans="1:82" x14ac:dyDescent="0.25">
      <c r="A841" s="14"/>
      <c r="B841" s="460"/>
      <c r="C841" s="461"/>
      <c r="D841" s="461"/>
      <c r="E841" s="462"/>
      <c r="F841" s="463"/>
      <c r="G841" s="14"/>
      <c r="H841" s="106" t="str">
        <f t="shared" si="236"/>
        <v/>
      </c>
      <c r="I841" s="14"/>
      <c r="J841" s="39" t="str">
        <f t="shared" si="237"/>
        <v/>
      </c>
      <c r="K841" s="14"/>
      <c r="M841" s="106" t="str">
        <f t="shared" si="238"/>
        <v/>
      </c>
      <c r="O841" s="127" t="str">
        <f t="shared" si="239"/>
        <v/>
      </c>
      <c r="AC841" s="305" t="str">
        <f t="shared" si="240"/>
        <v/>
      </c>
      <c r="AD841" s="307" t="str">
        <f t="shared" si="241"/>
        <v/>
      </c>
      <c r="AF841" s="314">
        <f t="shared" si="242"/>
        <v>0</v>
      </c>
      <c r="AG841" s="315">
        <f t="shared" si="253"/>
        <v>0</v>
      </c>
      <c r="AH841" s="315">
        <f t="shared" si="253"/>
        <v>0</v>
      </c>
      <c r="AI841" s="315">
        <f t="shared" si="253"/>
        <v>0</v>
      </c>
      <c r="AJ841" s="315">
        <f t="shared" si="253"/>
        <v>0</v>
      </c>
      <c r="AK841" s="315">
        <f t="shared" si="253"/>
        <v>0</v>
      </c>
      <c r="AL841" s="315">
        <f t="shared" si="253"/>
        <v>0</v>
      </c>
      <c r="AM841" s="315">
        <f t="shared" si="253"/>
        <v>0</v>
      </c>
      <c r="AN841" s="315">
        <f t="shared" si="253"/>
        <v>0</v>
      </c>
      <c r="AO841" s="315">
        <f t="shared" si="253"/>
        <v>0</v>
      </c>
      <c r="AP841" s="315">
        <f t="shared" si="253"/>
        <v>0</v>
      </c>
      <c r="AQ841" s="315">
        <f t="shared" si="253"/>
        <v>0</v>
      </c>
      <c r="AR841" s="315">
        <f t="shared" si="253"/>
        <v>0</v>
      </c>
      <c r="AS841" s="315">
        <f t="shared" si="253"/>
        <v>0</v>
      </c>
      <c r="AT841" s="315">
        <f t="shared" si="253"/>
        <v>0</v>
      </c>
      <c r="AU841" s="315">
        <f t="shared" si="253"/>
        <v>0</v>
      </c>
      <c r="AV841" s="315">
        <f t="shared" si="252"/>
        <v>0</v>
      </c>
      <c r="AW841" s="315">
        <f t="shared" si="252"/>
        <v>0</v>
      </c>
      <c r="AX841" s="315">
        <f t="shared" si="252"/>
        <v>0</v>
      </c>
      <c r="AY841" s="315">
        <f t="shared" si="252"/>
        <v>0</v>
      </c>
      <c r="AZ841" s="315">
        <f t="shared" si="252"/>
        <v>0</v>
      </c>
      <c r="BA841" s="315">
        <f t="shared" si="252"/>
        <v>0</v>
      </c>
      <c r="BB841" s="315">
        <f t="shared" si="252"/>
        <v>0</v>
      </c>
      <c r="BC841" s="316">
        <f t="shared" si="252"/>
        <v>0</v>
      </c>
      <c r="BE841" s="39" t="str">
        <f t="shared" si="243"/>
        <v/>
      </c>
      <c r="BF841" s="39" t="str">
        <f t="shared" si="244"/>
        <v/>
      </c>
      <c r="BG841" s="39" t="str">
        <f t="shared" si="245"/>
        <v/>
      </c>
      <c r="BH841" s="315"/>
      <c r="BI841" s="315"/>
      <c r="BJ841" s="315"/>
      <c r="BK841" s="315"/>
      <c r="BL841" s="315"/>
      <c r="BM841" s="315"/>
      <c r="BN841" s="315"/>
      <c r="BO841" s="315"/>
      <c r="BP841" s="315"/>
      <c r="BQ841" s="315"/>
      <c r="BR841" s="315"/>
      <c r="BS841" s="315"/>
      <c r="BT841" s="315"/>
      <c r="BU841" s="315"/>
      <c r="BV841" s="315"/>
      <c r="BW841" s="315"/>
      <c r="BX841" s="315"/>
      <c r="BY841" s="315"/>
      <c r="BZ841" s="315"/>
      <c r="CA841" s="315"/>
      <c r="CB841" s="315"/>
      <c r="CC841" s="315"/>
      <c r="CD841" s="7"/>
    </row>
    <row r="842" spans="1:82" x14ac:dyDescent="0.25">
      <c r="A842" s="14"/>
      <c r="B842" s="460"/>
      <c r="C842" s="461"/>
      <c r="D842" s="461"/>
      <c r="E842" s="462"/>
      <c r="F842" s="463"/>
      <c r="G842" s="14"/>
      <c r="H842" s="106" t="str">
        <f t="shared" si="236"/>
        <v/>
      </c>
      <c r="I842" s="14"/>
      <c r="J842" s="39" t="str">
        <f t="shared" si="237"/>
        <v/>
      </c>
      <c r="K842" s="14"/>
      <c r="M842" s="106" t="str">
        <f t="shared" si="238"/>
        <v/>
      </c>
      <c r="O842" s="127" t="str">
        <f t="shared" si="239"/>
        <v/>
      </c>
      <c r="AC842" s="305" t="str">
        <f t="shared" si="240"/>
        <v/>
      </c>
      <c r="AD842" s="307" t="str">
        <f t="shared" si="241"/>
        <v/>
      </c>
      <c r="AF842" s="314">
        <f t="shared" si="242"/>
        <v>0</v>
      </c>
      <c r="AG842" s="315">
        <f t="shared" si="253"/>
        <v>0</v>
      </c>
      <c r="AH842" s="315">
        <f t="shared" si="253"/>
        <v>0</v>
      </c>
      <c r="AI842" s="315">
        <f t="shared" si="253"/>
        <v>0</v>
      </c>
      <c r="AJ842" s="315">
        <f t="shared" si="253"/>
        <v>0</v>
      </c>
      <c r="AK842" s="315">
        <f t="shared" si="253"/>
        <v>0</v>
      </c>
      <c r="AL842" s="315">
        <f t="shared" si="253"/>
        <v>0</v>
      </c>
      <c r="AM842" s="315">
        <f t="shared" si="253"/>
        <v>0</v>
      </c>
      <c r="AN842" s="315">
        <f t="shared" si="253"/>
        <v>0</v>
      </c>
      <c r="AO842" s="315">
        <f t="shared" si="253"/>
        <v>0</v>
      </c>
      <c r="AP842" s="315">
        <f t="shared" si="253"/>
        <v>0</v>
      </c>
      <c r="AQ842" s="315">
        <f t="shared" si="253"/>
        <v>0</v>
      </c>
      <c r="AR842" s="315">
        <f t="shared" si="253"/>
        <v>0</v>
      </c>
      <c r="AS842" s="315">
        <f t="shared" si="253"/>
        <v>0</v>
      </c>
      <c r="AT842" s="315">
        <f t="shared" si="253"/>
        <v>0</v>
      </c>
      <c r="AU842" s="315">
        <f t="shared" si="253"/>
        <v>0</v>
      </c>
      <c r="AV842" s="315">
        <f t="shared" si="252"/>
        <v>0</v>
      </c>
      <c r="AW842" s="315">
        <f t="shared" si="252"/>
        <v>0</v>
      </c>
      <c r="AX842" s="315">
        <f t="shared" si="252"/>
        <v>0</v>
      </c>
      <c r="AY842" s="315">
        <f t="shared" si="252"/>
        <v>0</v>
      </c>
      <c r="AZ842" s="315">
        <f t="shared" si="252"/>
        <v>0</v>
      </c>
      <c r="BA842" s="315">
        <f t="shared" si="252"/>
        <v>0</v>
      </c>
      <c r="BB842" s="315">
        <f t="shared" si="252"/>
        <v>0</v>
      </c>
      <c r="BC842" s="316">
        <f t="shared" si="252"/>
        <v>0</v>
      </c>
      <c r="BE842" s="39" t="str">
        <f t="shared" si="243"/>
        <v/>
      </c>
      <c r="BF842" s="39" t="str">
        <f t="shared" si="244"/>
        <v/>
      </c>
      <c r="BG842" s="39" t="str">
        <f t="shared" si="245"/>
        <v/>
      </c>
      <c r="BH842" s="315"/>
      <c r="BI842" s="315"/>
      <c r="BJ842" s="315"/>
      <c r="BK842" s="315"/>
      <c r="BL842" s="315"/>
      <c r="BM842" s="315"/>
      <c r="BN842" s="315"/>
      <c r="BO842" s="315"/>
      <c r="BP842" s="315"/>
      <c r="BQ842" s="315"/>
      <c r="BR842" s="315"/>
      <c r="BS842" s="315"/>
      <c r="BT842" s="315"/>
      <c r="BU842" s="315"/>
      <c r="BV842" s="315"/>
      <c r="BW842" s="315"/>
      <c r="BX842" s="315"/>
      <c r="BY842" s="315"/>
      <c r="BZ842" s="315"/>
      <c r="CA842" s="315"/>
      <c r="CB842" s="315"/>
      <c r="CC842" s="315"/>
      <c r="CD842" s="7"/>
    </row>
    <row r="843" spans="1:82" x14ac:dyDescent="0.25">
      <c r="A843" s="14"/>
      <c r="B843" s="460"/>
      <c r="C843" s="461"/>
      <c r="D843" s="461"/>
      <c r="E843" s="462"/>
      <c r="F843" s="463"/>
      <c r="G843" s="14"/>
      <c r="H843" s="106" t="str">
        <f t="shared" si="236"/>
        <v/>
      </c>
      <c r="I843" s="14"/>
      <c r="J843" s="39" t="str">
        <f t="shared" si="237"/>
        <v/>
      </c>
      <c r="K843" s="14"/>
      <c r="M843" s="106" t="str">
        <f t="shared" si="238"/>
        <v/>
      </c>
      <c r="O843" s="127" t="str">
        <f t="shared" si="239"/>
        <v/>
      </c>
      <c r="AC843" s="305" t="str">
        <f t="shared" si="240"/>
        <v/>
      </c>
      <c r="AD843" s="307" t="str">
        <f t="shared" si="241"/>
        <v/>
      </c>
      <c r="AF843" s="314">
        <f t="shared" si="242"/>
        <v>0</v>
      </c>
      <c r="AG843" s="315">
        <f t="shared" si="253"/>
        <v>0</v>
      </c>
      <c r="AH843" s="315">
        <f t="shared" si="253"/>
        <v>0</v>
      </c>
      <c r="AI843" s="315">
        <f t="shared" si="253"/>
        <v>0</v>
      </c>
      <c r="AJ843" s="315">
        <f t="shared" si="253"/>
        <v>0</v>
      </c>
      <c r="AK843" s="315">
        <f t="shared" si="253"/>
        <v>0</v>
      </c>
      <c r="AL843" s="315">
        <f t="shared" si="253"/>
        <v>0</v>
      </c>
      <c r="AM843" s="315">
        <f t="shared" si="253"/>
        <v>0</v>
      </c>
      <c r="AN843" s="315">
        <f t="shared" si="253"/>
        <v>0</v>
      </c>
      <c r="AO843" s="315">
        <f t="shared" si="253"/>
        <v>0</v>
      </c>
      <c r="AP843" s="315">
        <f t="shared" si="253"/>
        <v>0</v>
      </c>
      <c r="AQ843" s="315">
        <f t="shared" si="253"/>
        <v>0</v>
      </c>
      <c r="AR843" s="315">
        <f t="shared" si="253"/>
        <v>0</v>
      </c>
      <c r="AS843" s="315">
        <f t="shared" si="253"/>
        <v>0</v>
      </c>
      <c r="AT843" s="315">
        <f t="shared" si="253"/>
        <v>0</v>
      </c>
      <c r="AU843" s="315">
        <f t="shared" si="253"/>
        <v>0</v>
      </c>
      <c r="AV843" s="315">
        <f t="shared" si="252"/>
        <v>0</v>
      </c>
      <c r="AW843" s="315">
        <f t="shared" si="252"/>
        <v>0</v>
      </c>
      <c r="AX843" s="315">
        <f t="shared" si="252"/>
        <v>0</v>
      </c>
      <c r="AY843" s="315">
        <f t="shared" si="252"/>
        <v>0</v>
      </c>
      <c r="AZ843" s="315">
        <f t="shared" si="252"/>
        <v>0</v>
      </c>
      <c r="BA843" s="315">
        <f t="shared" si="252"/>
        <v>0</v>
      </c>
      <c r="BB843" s="315">
        <f t="shared" si="252"/>
        <v>0</v>
      </c>
      <c r="BC843" s="316">
        <f t="shared" si="252"/>
        <v>0</v>
      </c>
      <c r="BE843" s="39" t="str">
        <f t="shared" si="243"/>
        <v/>
      </c>
      <c r="BF843" s="39" t="str">
        <f t="shared" si="244"/>
        <v/>
      </c>
      <c r="BG843" s="39" t="str">
        <f t="shared" si="245"/>
        <v/>
      </c>
      <c r="BH843" s="315"/>
      <c r="BI843" s="315"/>
      <c r="BJ843" s="315"/>
      <c r="BK843" s="315"/>
      <c r="BL843" s="315"/>
      <c r="BM843" s="315"/>
      <c r="BN843" s="315"/>
      <c r="BO843" s="315"/>
      <c r="BP843" s="315"/>
      <c r="BQ843" s="315"/>
      <c r="BR843" s="315"/>
      <c r="BS843" s="315"/>
      <c r="BT843" s="315"/>
      <c r="BU843" s="315"/>
      <c r="BV843" s="315"/>
      <c r="BW843" s="315"/>
      <c r="BX843" s="315"/>
      <c r="BY843" s="315"/>
      <c r="BZ843" s="315"/>
      <c r="CA843" s="315"/>
      <c r="CB843" s="315"/>
      <c r="CC843" s="315"/>
      <c r="CD843" s="7"/>
    </row>
    <row r="844" spans="1:82" x14ac:dyDescent="0.25">
      <c r="A844" s="14"/>
      <c r="B844" s="460"/>
      <c r="C844" s="461"/>
      <c r="D844" s="461"/>
      <c r="E844" s="462"/>
      <c r="F844" s="463"/>
      <c r="G844" s="14"/>
      <c r="H844" s="106" t="str">
        <f t="shared" ref="H844:H907" si="254">IF(OR($C844="", $D844=""), "", $D844-$C844-$E844)</f>
        <v/>
      </c>
      <c r="I844" s="14"/>
      <c r="J844" s="39" t="str">
        <f t="shared" ref="J844:J907" si="255">IF($B844="", "", IF(OR(TEXT($B844, "ddd")="sat", TEXT($B844, "ddd")="sun"), $O$4, IF(COUNTIF($S$50:$S$89, $B844)&gt;0, $O$5, "")))</f>
        <v/>
      </c>
      <c r="K844" s="14"/>
      <c r="M844" s="106" t="str">
        <f t="shared" ref="M844:M907" si="256">IF($F844=$M$3, 0, $H844)</f>
        <v/>
      </c>
      <c r="O844" s="127" t="str">
        <f t="shared" ref="O844:O907" si="257">IF($H844="", "", IF($F844=$M$3, 0, IF($J844=$O$4, $O$9*$H844*24, IF($J844=$O$5, $O$8*$H844*24, IF($J844="", $O$7*$H844*24, "")))))</f>
        <v/>
      </c>
      <c r="AC844" s="305" t="str">
        <f t="shared" ref="AC844:AC907" si="258">IF($C844="", "", _xlfn.FLOOR.MATH($C844, 1/24))</f>
        <v/>
      </c>
      <c r="AD844" s="307" t="str">
        <f t="shared" ref="AD844:AD907" si="259">IF($D844="", "", _xlfn.CEILING.MATH($D844, 1/24))</f>
        <v/>
      </c>
      <c r="AF844" s="314">
        <f t="shared" ref="AF844:AU907" si="260">IF(AND(AF$9&gt;=$AC844, AF$10&lt;=$AD844), IF($F844=$M$3, $AD$5, IF($J844="", $AD$4, $J844)), 0)</f>
        <v>0</v>
      </c>
      <c r="AG844" s="315">
        <f t="shared" si="253"/>
        <v>0</v>
      </c>
      <c r="AH844" s="315">
        <f t="shared" si="253"/>
        <v>0</v>
      </c>
      <c r="AI844" s="315">
        <f t="shared" si="253"/>
        <v>0</v>
      </c>
      <c r="AJ844" s="315">
        <f t="shared" si="253"/>
        <v>0</v>
      </c>
      <c r="AK844" s="315">
        <f t="shared" si="253"/>
        <v>0</v>
      </c>
      <c r="AL844" s="315">
        <f t="shared" si="253"/>
        <v>0</v>
      </c>
      <c r="AM844" s="315">
        <f t="shared" si="253"/>
        <v>0</v>
      </c>
      <c r="AN844" s="315">
        <f t="shared" si="253"/>
        <v>0</v>
      </c>
      <c r="AO844" s="315">
        <f t="shared" si="253"/>
        <v>0</v>
      </c>
      <c r="AP844" s="315">
        <f t="shared" si="253"/>
        <v>0</v>
      </c>
      <c r="AQ844" s="315">
        <f t="shared" si="253"/>
        <v>0</v>
      </c>
      <c r="AR844" s="315">
        <f t="shared" si="253"/>
        <v>0</v>
      </c>
      <c r="AS844" s="315">
        <f t="shared" si="253"/>
        <v>0</v>
      </c>
      <c r="AT844" s="315">
        <f t="shared" si="253"/>
        <v>0</v>
      </c>
      <c r="AU844" s="315">
        <f t="shared" si="253"/>
        <v>0</v>
      </c>
      <c r="AV844" s="315">
        <f t="shared" si="252"/>
        <v>0</v>
      </c>
      <c r="AW844" s="315">
        <f t="shared" si="252"/>
        <v>0</v>
      </c>
      <c r="AX844" s="315">
        <f t="shared" si="252"/>
        <v>0</v>
      </c>
      <c r="AY844" s="315">
        <f t="shared" si="252"/>
        <v>0</v>
      </c>
      <c r="AZ844" s="315">
        <f t="shared" si="252"/>
        <v>0</v>
      </c>
      <c r="BA844" s="315">
        <f t="shared" si="252"/>
        <v>0</v>
      </c>
      <c r="BB844" s="315">
        <f t="shared" si="252"/>
        <v>0</v>
      </c>
      <c r="BC844" s="316">
        <f t="shared" si="252"/>
        <v>0</v>
      </c>
      <c r="BE844" s="39" t="str">
        <f t="shared" ref="BE844:BE907" si="261">IF(OR($B844="", $H844=""), "", TEXT($B844, "ddd"))</f>
        <v/>
      </c>
      <c r="BF844" s="39" t="str">
        <f t="shared" ref="BF844:BF907" si="262">IF($BE844="", "", IF($F844=$M$3, $AD$5, IF($J844="", $AD$4, $J844)))</f>
        <v/>
      </c>
      <c r="BG844" s="39" t="str">
        <f t="shared" ref="BG844:BG907" si="263">IF(OR($BE844="", $BF844=""), "", CONCATENATE($BE844, " - ", $BF844))</f>
        <v/>
      </c>
      <c r="BH844" s="315"/>
      <c r="BI844" s="315"/>
      <c r="BJ844" s="315"/>
      <c r="BK844" s="315"/>
      <c r="BL844" s="315"/>
      <c r="BM844" s="315"/>
      <c r="BN844" s="315"/>
      <c r="BO844" s="315"/>
      <c r="BP844" s="315"/>
      <c r="BQ844" s="315"/>
      <c r="BR844" s="315"/>
      <c r="BS844" s="315"/>
      <c r="BT844" s="315"/>
      <c r="BU844" s="315"/>
      <c r="BV844" s="315"/>
      <c r="BW844" s="315"/>
      <c r="BX844" s="315"/>
      <c r="BY844" s="315"/>
      <c r="BZ844" s="315"/>
      <c r="CA844" s="315"/>
      <c r="CB844" s="315"/>
      <c r="CC844" s="315"/>
      <c r="CD844" s="7"/>
    </row>
    <row r="845" spans="1:82" x14ac:dyDescent="0.25">
      <c r="A845" s="14"/>
      <c r="B845" s="460"/>
      <c r="C845" s="461"/>
      <c r="D845" s="461"/>
      <c r="E845" s="462"/>
      <c r="F845" s="463"/>
      <c r="G845" s="14"/>
      <c r="H845" s="106" t="str">
        <f t="shared" si="254"/>
        <v/>
      </c>
      <c r="I845" s="14"/>
      <c r="J845" s="39" t="str">
        <f t="shared" si="255"/>
        <v/>
      </c>
      <c r="K845" s="14"/>
      <c r="M845" s="106" t="str">
        <f t="shared" si="256"/>
        <v/>
      </c>
      <c r="O845" s="127" t="str">
        <f t="shared" si="257"/>
        <v/>
      </c>
      <c r="AC845" s="305" t="str">
        <f t="shared" si="258"/>
        <v/>
      </c>
      <c r="AD845" s="307" t="str">
        <f t="shared" si="259"/>
        <v/>
      </c>
      <c r="AF845" s="314">
        <f t="shared" si="260"/>
        <v>0</v>
      </c>
      <c r="AG845" s="315">
        <f t="shared" si="253"/>
        <v>0</v>
      </c>
      <c r="AH845" s="315">
        <f t="shared" si="253"/>
        <v>0</v>
      </c>
      <c r="AI845" s="315">
        <f t="shared" si="253"/>
        <v>0</v>
      </c>
      <c r="AJ845" s="315">
        <f t="shared" si="253"/>
        <v>0</v>
      </c>
      <c r="AK845" s="315">
        <f t="shared" si="253"/>
        <v>0</v>
      </c>
      <c r="AL845" s="315">
        <f t="shared" si="253"/>
        <v>0</v>
      </c>
      <c r="AM845" s="315">
        <f t="shared" si="253"/>
        <v>0</v>
      </c>
      <c r="AN845" s="315">
        <f t="shared" si="253"/>
        <v>0</v>
      </c>
      <c r="AO845" s="315">
        <f t="shared" si="253"/>
        <v>0</v>
      </c>
      <c r="AP845" s="315">
        <f t="shared" si="253"/>
        <v>0</v>
      </c>
      <c r="AQ845" s="315">
        <f t="shared" si="253"/>
        <v>0</v>
      </c>
      <c r="AR845" s="315">
        <f t="shared" si="253"/>
        <v>0</v>
      </c>
      <c r="AS845" s="315">
        <f t="shared" si="253"/>
        <v>0</v>
      </c>
      <c r="AT845" s="315">
        <f t="shared" si="253"/>
        <v>0</v>
      </c>
      <c r="AU845" s="315">
        <f t="shared" si="253"/>
        <v>0</v>
      </c>
      <c r="AV845" s="315">
        <f t="shared" si="252"/>
        <v>0</v>
      </c>
      <c r="AW845" s="315">
        <f t="shared" si="252"/>
        <v>0</v>
      </c>
      <c r="AX845" s="315">
        <f t="shared" si="252"/>
        <v>0</v>
      </c>
      <c r="AY845" s="315">
        <f t="shared" si="252"/>
        <v>0</v>
      </c>
      <c r="AZ845" s="315">
        <f t="shared" si="252"/>
        <v>0</v>
      </c>
      <c r="BA845" s="315">
        <f t="shared" si="252"/>
        <v>0</v>
      </c>
      <c r="BB845" s="315">
        <f t="shared" si="252"/>
        <v>0</v>
      </c>
      <c r="BC845" s="316">
        <f t="shared" si="252"/>
        <v>0</v>
      </c>
      <c r="BE845" s="39" t="str">
        <f t="shared" si="261"/>
        <v/>
      </c>
      <c r="BF845" s="39" t="str">
        <f t="shared" si="262"/>
        <v/>
      </c>
      <c r="BG845" s="39" t="str">
        <f t="shared" si="263"/>
        <v/>
      </c>
      <c r="BH845" s="315"/>
      <c r="BI845" s="315"/>
      <c r="BJ845" s="315"/>
      <c r="BK845" s="315"/>
      <c r="BL845" s="315"/>
      <c r="BM845" s="315"/>
      <c r="BN845" s="315"/>
      <c r="BO845" s="315"/>
      <c r="BP845" s="315"/>
      <c r="BQ845" s="315"/>
      <c r="BR845" s="315"/>
      <c r="BS845" s="315"/>
      <c r="BT845" s="315"/>
      <c r="BU845" s="315"/>
      <c r="BV845" s="315"/>
      <c r="BW845" s="315"/>
      <c r="BX845" s="315"/>
      <c r="BY845" s="315"/>
      <c r="BZ845" s="315"/>
      <c r="CA845" s="315"/>
      <c r="CB845" s="315"/>
      <c r="CC845" s="315"/>
      <c r="CD845" s="7"/>
    </row>
    <row r="846" spans="1:82" x14ac:dyDescent="0.25">
      <c r="A846" s="14"/>
      <c r="B846" s="460"/>
      <c r="C846" s="461"/>
      <c r="D846" s="461"/>
      <c r="E846" s="462"/>
      <c r="F846" s="463"/>
      <c r="G846" s="14"/>
      <c r="H846" s="106" t="str">
        <f t="shared" si="254"/>
        <v/>
      </c>
      <c r="I846" s="14"/>
      <c r="J846" s="39" t="str">
        <f t="shared" si="255"/>
        <v/>
      </c>
      <c r="K846" s="14"/>
      <c r="M846" s="106" t="str">
        <f t="shared" si="256"/>
        <v/>
      </c>
      <c r="O846" s="127" t="str">
        <f t="shared" si="257"/>
        <v/>
      </c>
      <c r="AC846" s="305" t="str">
        <f t="shared" si="258"/>
        <v/>
      </c>
      <c r="AD846" s="307" t="str">
        <f t="shared" si="259"/>
        <v/>
      </c>
      <c r="AF846" s="314">
        <f t="shared" si="260"/>
        <v>0</v>
      </c>
      <c r="AG846" s="315">
        <f t="shared" si="253"/>
        <v>0</v>
      </c>
      <c r="AH846" s="315">
        <f t="shared" si="253"/>
        <v>0</v>
      </c>
      <c r="AI846" s="315">
        <f t="shared" si="253"/>
        <v>0</v>
      </c>
      <c r="AJ846" s="315">
        <f t="shared" si="253"/>
        <v>0</v>
      </c>
      <c r="AK846" s="315">
        <f t="shared" si="253"/>
        <v>0</v>
      </c>
      <c r="AL846" s="315">
        <f t="shared" si="253"/>
        <v>0</v>
      </c>
      <c r="AM846" s="315">
        <f t="shared" si="253"/>
        <v>0</v>
      </c>
      <c r="AN846" s="315">
        <f t="shared" si="253"/>
        <v>0</v>
      </c>
      <c r="AO846" s="315">
        <f t="shared" si="253"/>
        <v>0</v>
      </c>
      <c r="AP846" s="315">
        <f t="shared" si="253"/>
        <v>0</v>
      </c>
      <c r="AQ846" s="315">
        <f t="shared" si="253"/>
        <v>0</v>
      </c>
      <c r="AR846" s="315">
        <f t="shared" si="253"/>
        <v>0</v>
      </c>
      <c r="AS846" s="315">
        <f t="shared" si="253"/>
        <v>0</v>
      </c>
      <c r="AT846" s="315">
        <f t="shared" si="253"/>
        <v>0</v>
      </c>
      <c r="AU846" s="315">
        <f t="shared" si="253"/>
        <v>0</v>
      </c>
      <c r="AV846" s="315">
        <f t="shared" si="252"/>
        <v>0</v>
      </c>
      <c r="AW846" s="315">
        <f t="shared" si="252"/>
        <v>0</v>
      </c>
      <c r="AX846" s="315">
        <f t="shared" si="252"/>
        <v>0</v>
      </c>
      <c r="AY846" s="315">
        <f t="shared" si="252"/>
        <v>0</v>
      </c>
      <c r="AZ846" s="315">
        <f t="shared" si="252"/>
        <v>0</v>
      </c>
      <c r="BA846" s="315">
        <f t="shared" si="252"/>
        <v>0</v>
      </c>
      <c r="BB846" s="315">
        <f t="shared" si="252"/>
        <v>0</v>
      </c>
      <c r="BC846" s="316">
        <f t="shared" si="252"/>
        <v>0</v>
      </c>
      <c r="BE846" s="39" t="str">
        <f t="shared" si="261"/>
        <v/>
      </c>
      <c r="BF846" s="39" t="str">
        <f t="shared" si="262"/>
        <v/>
      </c>
      <c r="BG846" s="39" t="str">
        <f t="shared" si="263"/>
        <v/>
      </c>
      <c r="BH846" s="315"/>
      <c r="BI846" s="315"/>
      <c r="BJ846" s="315"/>
      <c r="BK846" s="315"/>
      <c r="BL846" s="315"/>
      <c r="BM846" s="315"/>
      <c r="BN846" s="315"/>
      <c r="BO846" s="315"/>
      <c r="BP846" s="315"/>
      <c r="BQ846" s="315"/>
      <c r="BR846" s="315"/>
      <c r="BS846" s="315"/>
      <c r="BT846" s="315"/>
      <c r="BU846" s="315"/>
      <c r="BV846" s="315"/>
      <c r="BW846" s="315"/>
      <c r="BX846" s="315"/>
      <c r="BY846" s="315"/>
      <c r="BZ846" s="315"/>
      <c r="CA846" s="315"/>
      <c r="CB846" s="315"/>
      <c r="CC846" s="315"/>
      <c r="CD846" s="7"/>
    </row>
    <row r="847" spans="1:82" x14ac:dyDescent="0.25">
      <c r="A847" s="14"/>
      <c r="B847" s="460"/>
      <c r="C847" s="461"/>
      <c r="D847" s="461"/>
      <c r="E847" s="462"/>
      <c r="F847" s="463"/>
      <c r="G847" s="14"/>
      <c r="H847" s="106" t="str">
        <f t="shared" si="254"/>
        <v/>
      </c>
      <c r="I847" s="14"/>
      <c r="J847" s="39" t="str">
        <f t="shared" si="255"/>
        <v/>
      </c>
      <c r="K847" s="14"/>
      <c r="M847" s="106" t="str">
        <f t="shared" si="256"/>
        <v/>
      </c>
      <c r="O847" s="127" t="str">
        <f t="shared" si="257"/>
        <v/>
      </c>
      <c r="AC847" s="305" t="str">
        <f t="shared" si="258"/>
        <v/>
      </c>
      <c r="AD847" s="307" t="str">
        <f t="shared" si="259"/>
        <v/>
      </c>
      <c r="AF847" s="314">
        <f t="shared" si="260"/>
        <v>0</v>
      </c>
      <c r="AG847" s="315">
        <f t="shared" si="253"/>
        <v>0</v>
      </c>
      <c r="AH847" s="315">
        <f t="shared" si="253"/>
        <v>0</v>
      </c>
      <c r="AI847" s="315">
        <f t="shared" si="253"/>
        <v>0</v>
      </c>
      <c r="AJ847" s="315">
        <f t="shared" si="253"/>
        <v>0</v>
      </c>
      <c r="AK847" s="315">
        <f t="shared" si="253"/>
        <v>0</v>
      </c>
      <c r="AL847" s="315">
        <f t="shared" si="253"/>
        <v>0</v>
      </c>
      <c r="AM847" s="315">
        <f t="shared" si="253"/>
        <v>0</v>
      </c>
      <c r="AN847" s="315">
        <f t="shared" si="253"/>
        <v>0</v>
      </c>
      <c r="AO847" s="315">
        <f t="shared" si="253"/>
        <v>0</v>
      </c>
      <c r="AP847" s="315">
        <f t="shared" si="253"/>
        <v>0</v>
      </c>
      <c r="AQ847" s="315">
        <f t="shared" si="253"/>
        <v>0</v>
      </c>
      <c r="AR847" s="315">
        <f t="shared" si="253"/>
        <v>0</v>
      </c>
      <c r="AS847" s="315">
        <f t="shared" si="253"/>
        <v>0</v>
      </c>
      <c r="AT847" s="315">
        <f t="shared" si="253"/>
        <v>0</v>
      </c>
      <c r="AU847" s="315">
        <f t="shared" si="253"/>
        <v>0</v>
      </c>
      <c r="AV847" s="315">
        <f t="shared" si="252"/>
        <v>0</v>
      </c>
      <c r="AW847" s="315">
        <f t="shared" si="252"/>
        <v>0</v>
      </c>
      <c r="AX847" s="315">
        <f t="shared" si="252"/>
        <v>0</v>
      </c>
      <c r="AY847" s="315">
        <f t="shared" si="252"/>
        <v>0</v>
      </c>
      <c r="AZ847" s="315">
        <f t="shared" si="252"/>
        <v>0</v>
      </c>
      <c r="BA847" s="315">
        <f t="shared" si="252"/>
        <v>0</v>
      </c>
      <c r="BB847" s="315">
        <f t="shared" si="252"/>
        <v>0</v>
      </c>
      <c r="BC847" s="316">
        <f t="shared" si="252"/>
        <v>0</v>
      </c>
      <c r="BE847" s="39" t="str">
        <f t="shared" si="261"/>
        <v/>
      </c>
      <c r="BF847" s="39" t="str">
        <f t="shared" si="262"/>
        <v/>
      </c>
      <c r="BG847" s="39" t="str">
        <f t="shared" si="263"/>
        <v/>
      </c>
      <c r="BH847" s="315"/>
      <c r="BI847" s="315"/>
      <c r="BJ847" s="315"/>
      <c r="BK847" s="315"/>
      <c r="BL847" s="315"/>
      <c r="BM847" s="315"/>
      <c r="BN847" s="315"/>
      <c r="BO847" s="315"/>
      <c r="BP847" s="315"/>
      <c r="BQ847" s="315"/>
      <c r="BR847" s="315"/>
      <c r="BS847" s="315"/>
      <c r="BT847" s="315"/>
      <c r="BU847" s="315"/>
      <c r="BV847" s="315"/>
      <c r="BW847" s="315"/>
      <c r="BX847" s="315"/>
      <c r="BY847" s="315"/>
      <c r="BZ847" s="315"/>
      <c r="CA847" s="315"/>
      <c r="CB847" s="315"/>
      <c r="CC847" s="315"/>
      <c r="CD847" s="7"/>
    </row>
    <row r="848" spans="1:82" x14ac:dyDescent="0.25">
      <c r="A848" s="14"/>
      <c r="B848" s="460"/>
      <c r="C848" s="461"/>
      <c r="D848" s="461"/>
      <c r="E848" s="462"/>
      <c r="F848" s="463"/>
      <c r="G848" s="14"/>
      <c r="H848" s="106" t="str">
        <f t="shared" si="254"/>
        <v/>
      </c>
      <c r="I848" s="14"/>
      <c r="J848" s="39" t="str">
        <f t="shared" si="255"/>
        <v/>
      </c>
      <c r="K848" s="14"/>
      <c r="M848" s="106" t="str">
        <f t="shared" si="256"/>
        <v/>
      </c>
      <c r="O848" s="127" t="str">
        <f t="shared" si="257"/>
        <v/>
      </c>
      <c r="AC848" s="305" t="str">
        <f t="shared" si="258"/>
        <v/>
      </c>
      <c r="AD848" s="307" t="str">
        <f t="shared" si="259"/>
        <v/>
      </c>
      <c r="AF848" s="314">
        <f t="shared" si="260"/>
        <v>0</v>
      </c>
      <c r="AG848" s="315">
        <f t="shared" si="253"/>
        <v>0</v>
      </c>
      <c r="AH848" s="315">
        <f t="shared" si="253"/>
        <v>0</v>
      </c>
      <c r="AI848" s="315">
        <f t="shared" si="253"/>
        <v>0</v>
      </c>
      <c r="AJ848" s="315">
        <f t="shared" si="253"/>
        <v>0</v>
      </c>
      <c r="AK848" s="315">
        <f t="shared" si="253"/>
        <v>0</v>
      </c>
      <c r="AL848" s="315">
        <f t="shared" si="253"/>
        <v>0</v>
      </c>
      <c r="AM848" s="315">
        <f t="shared" si="253"/>
        <v>0</v>
      </c>
      <c r="AN848" s="315">
        <f t="shared" si="253"/>
        <v>0</v>
      </c>
      <c r="AO848" s="315">
        <f t="shared" si="253"/>
        <v>0</v>
      </c>
      <c r="AP848" s="315">
        <f t="shared" si="253"/>
        <v>0</v>
      </c>
      <c r="AQ848" s="315">
        <f t="shared" si="253"/>
        <v>0</v>
      </c>
      <c r="AR848" s="315">
        <f t="shared" si="253"/>
        <v>0</v>
      </c>
      <c r="AS848" s="315">
        <f t="shared" si="253"/>
        <v>0</v>
      </c>
      <c r="AT848" s="315">
        <f t="shared" si="253"/>
        <v>0</v>
      </c>
      <c r="AU848" s="315">
        <f t="shared" si="253"/>
        <v>0</v>
      </c>
      <c r="AV848" s="315">
        <f t="shared" si="252"/>
        <v>0</v>
      </c>
      <c r="AW848" s="315">
        <f t="shared" si="252"/>
        <v>0</v>
      </c>
      <c r="AX848" s="315">
        <f t="shared" si="252"/>
        <v>0</v>
      </c>
      <c r="AY848" s="315">
        <f t="shared" si="252"/>
        <v>0</v>
      </c>
      <c r="AZ848" s="315">
        <f t="shared" si="252"/>
        <v>0</v>
      </c>
      <c r="BA848" s="315">
        <f t="shared" si="252"/>
        <v>0</v>
      </c>
      <c r="BB848" s="315">
        <f t="shared" si="252"/>
        <v>0</v>
      </c>
      <c r="BC848" s="316">
        <f t="shared" si="252"/>
        <v>0</v>
      </c>
      <c r="BE848" s="39" t="str">
        <f t="shared" si="261"/>
        <v/>
      </c>
      <c r="BF848" s="39" t="str">
        <f t="shared" si="262"/>
        <v/>
      </c>
      <c r="BG848" s="39" t="str">
        <f t="shared" si="263"/>
        <v/>
      </c>
      <c r="BH848" s="315"/>
      <c r="BI848" s="315"/>
      <c r="BJ848" s="315"/>
      <c r="BK848" s="315"/>
      <c r="BL848" s="315"/>
      <c r="BM848" s="315"/>
      <c r="BN848" s="315"/>
      <c r="BO848" s="315"/>
      <c r="BP848" s="315"/>
      <c r="BQ848" s="315"/>
      <c r="BR848" s="315"/>
      <c r="BS848" s="315"/>
      <c r="BT848" s="315"/>
      <c r="BU848" s="315"/>
      <c r="BV848" s="315"/>
      <c r="BW848" s="315"/>
      <c r="BX848" s="315"/>
      <c r="BY848" s="315"/>
      <c r="BZ848" s="315"/>
      <c r="CA848" s="315"/>
      <c r="CB848" s="315"/>
      <c r="CC848" s="315"/>
      <c r="CD848" s="7"/>
    </row>
    <row r="849" spans="1:82" x14ac:dyDescent="0.25">
      <c r="A849" s="14"/>
      <c r="B849" s="460"/>
      <c r="C849" s="461"/>
      <c r="D849" s="461"/>
      <c r="E849" s="462"/>
      <c r="F849" s="463"/>
      <c r="G849" s="14"/>
      <c r="H849" s="106" t="str">
        <f t="shared" si="254"/>
        <v/>
      </c>
      <c r="I849" s="14"/>
      <c r="J849" s="39" t="str">
        <f t="shared" si="255"/>
        <v/>
      </c>
      <c r="K849" s="14"/>
      <c r="M849" s="106" t="str">
        <f t="shared" si="256"/>
        <v/>
      </c>
      <c r="O849" s="127" t="str">
        <f t="shared" si="257"/>
        <v/>
      </c>
      <c r="AC849" s="305" t="str">
        <f t="shared" si="258"/>
        <v/>
      </c>
      <c r="AD849" s="307" t="str">
        <f t="shared" si="259"/>
        <v/>
      </c>
      <c r="AF849" s="314">
        <f t="shared" si="260"/>
        <v>0</v>
      </c>
      <c r="AG849" s="315">
        <f t="shared" si="253"/>
        <v>0</v>
      </c>
      <c r="AH849" s="315">
        <f t="shared" si="253"/>
        <v>0</v>
      </c>
      <c r="AI849" s="315">
        <f t="shared" si="253"/>
        <v>0</v>
      </c>
      <c r="AJ849" s="315">
        <f t="shared" si="253"/>
        <v>0</v>
      </c>
      <c r="AK849" s="315">
        <f t="shared" si="253"/>
        <v>0</v>
      </c>
      <c r="AL849" s="315">
        <f t="shared" si="253"/>
        <v>0</v>
      </c>
      <c r="AM849" s="315">
        <f t="shared" si="253"/>
        <v>0</v>
      </c>
      <c r="AN849" s="315">
        <f t="shared" si="253"/>
        <v>0</v>
      </c>
      <c r="AO849" s="315">
        <f t="shared" si="253"/>
        <v>0</v>
      </c>
      <c r="AP849" s="315">
        <f t="shared" si="253"/>
        <v>0</v>
      </c>
      <c r="AQ849" s="315">
        <f t="shared" si="253"/>
        <v>0</v>
      </c>
      <c r="AR849" s="315">
        <f t="shared" si="253"/>
        <v>0</v>
      </c>
      <c r="AS849" s="315">
        <f t="shared" si="253"/>
        <v>0</v>
      </c>
      <c r="AT849" s="315">
        <f t="shared" si="253"/>
        <v>0</v>
      </c>
      <c r="AU849" s="315">
        <f t="shared" si="253"/>
        <v>0</v>
      </c>
      <c r="AV849" s="315">
        <f t="shared" si="252"/>
        <v>0</v>
      </c>
      <c r="AW849" s="315">
        <f t="shared" si="252"/>
        <v>0</v>
      </c>
      <c r="AX849" s="315">
        <f t="shared" si="252"/>
        <v>0</v>
      </c>
      <c r="AY849" s="315">
        <f t="shared" si="252"/>
        <v>0</v>
      </c>
      <c r="AZ849" s="315">
        <f t="shared" si="252"/>
        <v>0</v>
      </c>
      <c r="BA849" s="315">
        <f t="shared" si="252"/>
        <v>0</v>
      </c>
      <c r="BB849" s="315">
        <f t="shared" si="252"/>
        <v>0</v>
      </c>
      <c r="BC849" s="316">
        <f t="shared" si="252"/>
        <v>0</v>
      </c>
      <c r="BE849" s="39" t="str">
        <f t="shared" si="261"/>
        <v/>
      </c>
      <c r="BF849" s="39" t="str">
        <f t="shared" si="262"/>
        <v/>
      </c>
      <c r="BG849" s="39" t="str">
        <f t="shared" si="263"/>
        <v/>
      </c>
      <c r="BH849" s="315"/>
      <c r="BI849" s="315"/>
      <c r="BJ849" s="315"/>
      <c r="BK849" s="315"/>
      <c r="BL849" s="315"/>
      <c r="BM849" s="315"/>
      <c r="BN849" s="315"/>
      <c r="BO849" s="315"/>
      <c r="BP849" s="315"/>
      <c r="BQ849" s="315"/>
      <c r="BR849" s="315"/>
      <c r="BS849" s="315"/>
      <c r="BT849" s="315"/>
      <c r="BU849" s="315"/>
      <c r="BV849" s="315"/>
      <c r="BW849" s="315"/>
      <c r="BX849" s="315"/>
      <c r="BY849" s="315"/>
      <c r="BZ849" s="315"/>
      <c r="CA849" s="315"/>
      <c r="CB849" s="315"/>
      <c r="CC849" s="315"/>
      <c r="CD849" s="7"/>
    </row>
    <row r="850" spans="1:82" x14ac:dyDescent="0.25">
      <c r="A850" s="14"/>
      <c r="B850" s="460"/>
      <c r="C850" s="461"/>
      <c r="D850" s="461"/>
      <c r="E850" s="462"/>
      <c r="F850" s="463"/>
      <c r="G850" s="14"/>
      <c r="H850" s="106" t="str">
        <f t="shared" si="254"/>
        <v/>
      </c>
      <c r="I850" s="14"/>
      <c r="J850" s="39" t="str">
        <f t="shared" si="255"/>
        <v/>
      </c>
      <c r="K850" s="14"/>
      <c r="M850" s="106" t="str">
        <f t="shared" si="256"/>
        <v/>
      </c>
      <c r="O850" s="127" t="str">
        <f t="shared" si="257"/>
        <v/>
      </c>
      <c r="AC850" s="305" t="str">
        <f t="shared" si="258"/>
        <v/>
      </c>
      <c r="AD850" s="307" t="str">
        <f t="shared" si="259"/>
        <v/>
      </c>
      <c r="AF850" s="314">
        <f t="shared" si="260"/>
        <v>0</v>
      </c>
      <c r="AG850" s="315">
        <f t="shared" si="253"/>
        <v>0</v>
      </c>
      <c r="AH850" s="315">
        <f t="shared" si="253"/>
        <v>0</v>
      </c>
      <c r="AI850" s="315">
        <f t="shared" si="253"/>
        <v>0</v>
      </c>
      <c r="AJ850" s="315">
        <f t="shared" si="253"/>
        <v>0</v>
      </c>
      <c r="AK850" s="315">
        <f t="shared" si="253"/>
        <v>0</v>
      </c>
      <c r="AL850" s="315">
        <f t="shared" si="253"/>
        <v>0</v>
      </c>
      <c r="AM850" s="315">
        <f t="shared" si="253"/>
        <v>0</v>
      </c>
      <c r="AN850" s="315">
        <f t="shared" si="253"/>
        <v>0</v>
      </c>
      <c r="AO850" s="315">
        <f t="shared" si="253"/>
        <v>0</v>
      </c>
      <c r="AP850" s="315">
        <f t="shared" si="253"/>
        <v>0</v>
      </c>
      <c r="AQ850" s="315">
        <f t="shared" si="253"/>
        <v>0</v>
      </c>
      <c r="AR850" s="315">
        <f t="shared" si="253"/>
        <v>0</v>
      </c>
      <c r="AS850" s="315">
        <f t="shared" si="253"/>
        <v>0</v>
      </c>
      <c r="AT850" s="315">
        <f t="shared" si="253"/>
        <v>0</v>
      </c>
      <c r="AU850" s="315">
        <f t="shared" si="253"/>
        <v>0</v>
      </c>
      <c r="AV850" s="315">
        <f t="shared" si="252"/>
        <v>0</v>
      </c>
      <c r="AW850" s="315">
        <f t="shared" si="252"/>
        <v>0</v>
      </c>
      <c r="AX850" s="315">
        <f t="shared" si="252"/>
        <v>0</v>
      </c>
      <c r="AY850" s="315">
        <f t="shared" si="252"/>
        <v>0</v>
      </c>
      <c r="AZ850" s="315">
        <f t="shared" si="252"/>
        <v>0</v>
      </c>
      <c r="BA850" s="315">
        <f t="shared" si="252"/>
        <v>0</v>
      </c>
      <c r="BB850" s="315">
        <f t="shared" si="252"/>
        <v>0</v>
      </c>
      <c r="BC850" s="316">
        <f t="shared" si="252"/>
        <v>0</v>
      </c>
      <c r="BE850" s="39" t="str">
        <f t="shared" si="261"/>
        <v/>
      </c>
      <c r="BF850" s="39" t="str">
        <f t="shared" si="262"/>
        <v/>
      </c>
      <c r="BG850" s="39" t="str">
        <f t="shared" si="263"/>
        <v/>
      </c>
      <c r="BH850" s="315"/>
      <c r="BI850" s="315"/>
      <c r="BJ850" s="315"/>
      <c r="BK850" s="315"/>
      <c r="BL850" s="315"/>
      <c r="BM850" s="315"/>
      <c r="BN850" s="315"/>
      <c r="BO850" s="315"/>
      <c r="BP850" s="315"/>
      <c r="BQ850" s="315"/>
      <c r="BR850" s="315"/>
      <c r="BS850" s="315"/>
      <c r="BT850" s="315"/>
      <c r="BU850" s="315"/>
      <c r="BV850" s="315"/>
      <c r="BW850" s="315"/>
      <c r="BX850" s="315"/>
      <c r="BY850" s="315"/>
      <c r="BZ850" s="315"/>
      <c r="CA850" s="315"/>
      <c r="CB850" s="315"/>
      <c r="CC850" s="315"/>
      <c r="CD850" s="7"/>
    </row>
    <row r="851" spans="1:82" x14ac:dyDescent="0.25">
      <c r="A851" s="14"/>
      <c r="B851" s="460"/>
      <c r="C851" s="461"/>
      <c r="D851" s="461"/>
      <c r="E851" s="462"/>
      <c r="F851" s="463"/>
      <c r="G851" s="14"/>
      <c r="H851" s="106" t="str">
        <f t="shared" si="254"/>
        <v/>
      </c>
      <c r="I851" s="14"/>
      <c r="J851" s="39" t="str">
        <f t="shared" si="255"/>
        <v/>
      </c>
      <c r="K851" s="14"/>
      <c r="M851" s="106" t="str">
        <f t="shared" si="256"/>
        <v/>
      </c>
      <c r="O851" s="127" t="str">
        <f t="shared" si="257"/>
        <v/>
      </c>
      <c r="AC851" s="305" t="str">
        <f t="shared" si="258"/>
        <v/>
      </c>
      <c r="AD851" s="307" t="str">
        <f t="shared" si="259"/>
        <v/>
      </c>
      <c r="AF851" s="314">
        <f t="shared" si="260"/>
        <v>0</v>
      </c>
      <c r="AG851" s="315">
        <f t="shared" si="253"/>
        <v>0</v>
      </c>
      <c r="AH851" s="315">
        <f t="shared" si="253"/>
        <v>0</v>
      </c>
      <c r="AI851" s="315">
        <f t="shared" si="253"/>
        <v>0</v>
      </c>
      <c r="AJ851" s="315">
        <f t="shared" si="253"/>
        <v>0</v>
      </c>
      <c r="AK851" s="315">
        <f t="shared" si="253"/>
        <v>0</v>
      </c>
      <c r="AL851" s="315">
        <f t="shared" si="253"/>
        <v>0</v>
      </c>
      <c r="AM851" s="315">
        <f t="shared" si="253"/>
        <v>0</v>
      </c>
      <c r="AN851" s="315">
        <f t="shared" si="253"/>
        <v>0</v>
      </c>
      <c r="AO851" s="315">
        <f t="shared" si="253"/>
        <v>0</v>
      </c>
      <c r="AP851" s="315">
        <f t="shared" si="253"/>
        <v>0</v>
      </c>
      <c r="AQ851" s="315">
        <f t="shared" si="253"/>
        <v>0</v>
      </c>
      <c r="AR851" s="315">
        <f t="shared" si="253"/>
        <v>0</v>
      </c>
      <c r="AS851" s="315">
        <f t="shared" si="253"/>
        <v>0</v>
      </c>
      <c r="AT851" s="315">
        <f t="shared" si="253"/>
        <v>0</v>
      </c>
      <c r="AU851" s="315">
        <f t="shared" si="253"/>
        <v>0</v>
      </c>
      <c r="AV851" s="315">
        <f t="shared" si="253"/>
        <v>0</v>
      </c>
      <c r="AW851" s="315">
        <f t="shared" ref="AW851:BC866" si="264">IF(AND(AW$9&gt;=$AC851, AW$10&lt;=$AD851), IF($F851=$M$3, $AD$5, IF($J851="", $AD$4, $J851)), 0)</f>
        <v>0</v>
      </c>
      <c r="AX851" s="315">
        <f t="shared" si="264"/>
        <v>0</v>
      </c>
      <c r="AY851" s="315">
        <f t="shared" si="264"/>
        <v>0</v>
      </c>
      <c r="AZ851" s="315">
        <f t="shared" si="264"/>
        <v>0</v>
      </c>
      <c r="BA851" s="315">
        <f t="shared" si="264"/>
        <v>0</v>
      </c>
      <c r="BB851" s="315">
        <f t="shared" si="264"/>
        <v>0</v>
      </c>
      <c r="BC851" s="316">
        <f t="shared" si="264"/>
        <v>0</v>
      </c>
      <c r="BE851" s="39" t="str">
        <f t="shared" si="261"/>
        <v/>
      </c>
      <c r="BF851" s="39" t="str">
        <f t="shared" si="262"/>
        <v/>
      </c>
      <c r="BG851" s="39" t="str">
        <f t="shared" si="263"/>
        <v/>
      </c>
      <c r="BH851" s="315"/>
      <c r="BI851" s="315"/>
      <c r="BJ851" s="315"/>
      <c r="BK851" s="315"/>
      <c r="BL851" s="315"/>
      <c r="BM851" s="315"/>
      <c r="BN851" s="315"/>
      <c r="BO851" s="315"/>
      <c r="BP851" s="315"/>
      <c r="BQ851" s="315"/>
      <c r="BR851" s="315"/>
      <c r="BS851" s="315"/>
      <c r="BT851" s="315"/>
      <c r="BU851" s="315"/>
      <c r="BV851" s="315"/>
      <c r="BW851" s="315"/>
      <c r="BX851" s="315"/>
      <c r="BY851" s="315"/>
      <c r="BZ851" s="315"/>
      <c r="CA851" s="315"/>
      <c r="CB851" s="315"/>
      <c r="CC851" s="315"/>
      <c r="CD851" s="7"/>
    </row>
    <row r="852" spans="1:82" x14ac:dyDescent="0.25">
      <c r="A852" s="14"/>
      <c r="B852" s="460"/>
      <c r="C852" s="461"/>
      <c r="D852" s="461"/>
      <c r="E852" s="462"/>
      <c r="F852" s="463"/>
      <c r="G852" s="14"/>
      <c r="H852" s="106" t="str">
        <f t="shared" si="254"/>
        <v/>
      </c>
      <c r="I852" s="14"/>
      <c r="J852" s="39" t="str">
        <f t="shared" si="255"/>
        <v/>
      </c>
      <c r="K852" s="14"/>
      <c r="M852" s="106" t="str">
        <f t="shared" si="256"/>
        <v/>
      </c>
      <c r="O852" s="127" t="str">
        <f t="shared" si="257"/>
        <v/>
      </c>
      <c r="AC852" s="305" t="str">
        <f t="shared" si="258"/>
        <v/>
      </c>
      <c r="AD852" s="307" t="str">
        <f t="shared" si="259"/>
        <v/>
      </c>
      <c r="AF852" s="314">
        <f t="shared" si="260"/>
        <v>0</v>
      </c>
      <c r="AG852" s="315">
        <f t="shared" si="260"/>
        <v>0</v>
      </c>
      <c r="AH852" s="315">
        <f t="shared" si="260"/>
        <v>0</v>
      </c>
      <c r="AI852" s="315">
        <f t="shared" si="260"/>
        <v>0</v>
      </c>
      <c r="AJ852" s="315">
        <f t="shared" si="260"/>
        <v>0</v>
      </c>
      <c r="AK852" s="315">
        <f t="shared" si="260"/>
        <v>0</v>
      </c>
      <c r="AL852" s="315">
        <f t="shared" si="260"/>
        <v>0</v>
      </c>
      <c r="AM852" s="315">
        <f t="shared" si="260"/>
        <v>0</v>
      </c>
      <c r="AN852" s="315">
        <f t="shared" si="260"/>
        <v>0</v>
      </c>
      <c r="AO852" s="315">
        <f t="shared" si="260"/>
        <v>0</v>
      </c>
      <c r="AP852" s="315">
        <f t="shared" si="260"/>
        <v>0</v>
      </c>
      <c r="AQ852" s="315">
        <f t="shared" si="260"/>
        <v>0</v>
      </c>
      <c r="AR852" s="315">
        <f t="shared" si="260"/>
        <v>0</v>
      </c>
      <c r="AS852" s="315">
        <f t="shared" si="260"/>
        <v>0</v>
      </c>
      <c r="AT852" s="315">
        <f t="shared" si="260"/>
        <v>0</v>
      </c>
      <c r="AU852" s="315">
        <f t="shared" si="260"/>
        <v>0</v>
      </c>
      <c r="AV852" s="315">
        <f t="shared" ref="AV852:BC867" si="265">IF(AND(AV$9&gt;=$AC852, AV$10&lt;=$AD852), IF($F852=$M$3, $AD$5, IF($J852="", $AD$4, $J852)), 0)</f>
        <v>0</v>
      </c>
      <c r="AW852" s="315">
        <f t="shared" si="264"/>
        <v>0</v>
      </c>
      <c r="AX852" s="315">
        <f t="shared" si="264"/>
        <v>0</v>
      </c>
      <c r="AY852" s="315">
        <f t="shared" si="264"/>
        <v>0</v>
      </c>
      <c r="AZ852" s="315">
        <f t="shared" si="264"/>
        <v>0</v>
      </c>
      <c r="BA852" s="315">
        <f t="shared" si="264"/>
        <v>0</v>
      </c>
      <c r="BB852" s="315">
        <f t="shared" si="264"/>
        <v>0</v>
      </c>
      <c r="BC852" s="316">
        <f t="shared" si="264"/>
        <v>0</v>
      </c>
      <c r="BE852" s="39" t="str">
        <f t="shared" si="261"/>
        <v/>
      </c>
      <c r="BF852" s="39" t="str">
        <f t="shared" si="262"/>
        <v/>
      </c>
      <c r="BG852" s="39" t="str">
        <f t="shared" si="263"/>
        <v/>
      </c>
      <c r="BH852" s="315"/>
      <c r="BI852" s="315"/>
      <c r="BJ852" s="315"/>
      <c r="BK852" s="315"/>
      <c r="BL852" s="315"/>
      <c r="BM852" s="315"/>
      <c r="BN852" s="315"/>
      <c r="BO852" s="315"/>
      <c r="BP852" s="315"/>
      <c r="BQ852" s="315"/>
      <c r="BR852" s="315"/>
      <c r="BS852" s="315"/>
      <c r="BT852" s="315"/>
      <c r="BU852" s="315"/>
      <c r="BV852" s="315"/>
      <c r="BW852" s="315"/>
      <c r="BX852" s="315"/>
      <c r="BY852" s="315"/>
      <c r="BZ852" s="315"/>
      <c r="CA852" s="315"/>
      <c r="CB852" s="315"/>
      <c r="CC852" s="315"/>
      <c r="CD852" s="7"/>
    </row>
    <row r="853" spans="1:82" x14ac:dyDescent="0.25">
      <c r="A853" s="14"/>
      <c r="B853" s="460"/>
      <c r="C853" s="461"/>
      <c r="D853" s="461"/>
      <c r="E853" s="462"/>
      <c r="F853" s="463"/>
      <c r="G853" s="14"/>
      <c r="H853" s="106" t="str">
        <f t="shared" si="254"/>
        <v/>
      </c>
      <c r="I853" s="14"/>
      <c r="J853" s="39" t="str">
        <f t="shared" si="255"/>
        <v/>
      </c>
      <c r="K853" s="14"/>
      <c r="M853" s="106" t="str">
        <f t="shared" si="256"/>
        <v/>
      </c>
      <c r="O853" s="127" t="str">
        <f t="shared" si="257"/>
        <v/>
      </c>
      <c r="AC853" s="305" t="str">
        <f t="shared" si="258"/>
        <v/>
      </c>
      <c r="AD853" s="307" t="str">
        <f t="shared" si="259"/>
        <v/>
      </c>
      <c r="AF853" s="314">
        <f t="shared" si="260"/>
        <v>0</v>
      </c>
      <c r="AG853" s="315">
        <f t="shared" si="260"/>
        <v>0</v>
      </c>
      <c r="AH853" s="315">
        <f t="shared" si="260"/>
        <v>0</v>
      </c>
      <c r="AI853" s="315">
        <f t="shared" si="260"/>
        <v>0</v>
      </c>
      <c r="AJ853" s="315">
        <f t="shared" si="260"/>
        <v>0</v>
      </c>
      <c r="AK853" s="315">
        <f t="shared" si="260"/>
        <v>0</v>
      </c>
      <c r="AL853" s="315">
        <f t="shared" si="260"/>
        <v>0</v>
      </c>
      <c r="AM853" s="315">
        <f t="shared" si="260"/>
        <v>0</v>
      </c>
      <c r="AN853" s="315">
        <f t="shared" si="260"/>
        <v>0</v>
      </c>
      <c r="AO853" s="315">
        <f t="shared" si="260"/>
        <v>0</v>
      </c>
      <c r="AP853" s="315">
        <f t="shared" si="260"/>
        <v>0</v>
      </c>
      <c r="AQ853" s="315">
        <f t="shared" si="260"/>
        <v>0</v>
      </c>
      <c r="AR853" s="315">
        <f t="shared" si="260"/>
        <v>0</v>
      </c>
      <c r="AS853" s="315">
        <f t="shared" si="260"/>
        <v>0</v>
      </c>
      <c r="AT853" s="315">
        <f t="shared" si="260"/>
        <v>0</v>
      </c>
      <c r="AU853" s="315">
        <f t="shared" si="260"/>
        <v>0</v>
      </c>
      <c r="AV853" s="315">
        <f t="shared" si="265"/>
        <v>0</v>
      </c>
      <c r="AW853" s="315">
        <f t="shared" si="264"/>
        <v>0</v>
      </c>
      <c r="AX853" s="315">
        <f t="shared" si="264"/>
        <v>0</v>
      </c>
      <c r="AY853" s="315">
        <f t="shared" si="264"/>
        <v>0</v>
      </c>
      <c r="AZ853" s="315">
        <f t="shared" si="264"/>
        <v>0</v>
      </c>
      <c r="BA853" s="315">
        <f t="shared" si="264"/>
        <v>0</v>
      </c>
      <c r="BB853" s="315">
        <f t="shared" si="264"/>
        <v>0</v>
      </c>
      <c r="BC853" s="316">
        <f t="shared" si="264"/>
        <v>0</v>
      </c>
      <c r="BE853" s="39" t="str">
        <f t="shared" si="261"/>
        <v/>
      </c>
      <c r="BF853" s="39" t="str">
        <f t="shared" si="262"/>
        <v/>
      </c>
      <c r="BG853" s="39" t="str">
        <f t="shared" si="263"/>
        <v/>
      </c>
      <c r="BH853" s="315"/>
      <c r="BI853" s="315"/>
      <c r="BJ853" s="315"/>
      <c r="BK853" s="315"/>
      <c r="BL853" s="315"/>
      <c r="BM853" s="315"/>
      <c r="BN853" s="315"/>
      <c r="BO853" s="315"/>
      <c r="BP853" s="315"/>
      <c r="BQ853" s="315"/>
      <c r="BR853" s="315"/>
      <c r="BS853" s="315"/>
      <c r="BT853" s="315"/>
      <c r="BU853" s="315"/>
      <c r="BV853" s="315"/>
      <c r="BW853" s="315"/>
      <c r="BX853" s="315"/>
      <c r="BY853" s="315"/>
      <c r="BZ853" s="315"/>
      <c r="CA853" s="315"/>
      <c r="CB853" s="315"/>
      <c r="CC853" s="315"/>
      <c r="CD853" s="7"/>
    </row>
    <row r="854" spans="1:82" x14ac:dyDescent="0.25">
      <c r="A854" s="14"/>
      <c r="B854" s="460"/>
      <c r="C854" s="461"/>
      <c r="D854" s="461"/>
      <c r="E854" s="462"/>
      <c r="F854" s="463"/>
      <c r="G854" s="14"/>
      <c r="H854" s="106" t="str">
        <f t="shared" si="254"/>
        <v/>
      </c>
      <c r="I854" s="14"/>
      <c r="J854" s="39" t="str">
        <f t="shared" si="255"/>
        <v/>
      </c>
      <c r="K854" s="14"/>
      <c r="M854" s="106" t="str">
        <f t="shared" si="256"/>
        <v/>
      </c>
      <c r="O854" s="127" t="str">
        <f t="shared" si="257"/>
        <v/>
      </c>
      <c r="AC854" s="305" t="str">
        <f t="shared" si="258"/>
        <v/>
      </c>
      <c r="AD854" s="307" t="str">
        <f t="shared" si="259"/>
        <v/>
      </c>
      <c r="AF854" s="314">
        <f t="shared" si="260"/>
        <v>0</v>
      </c>
      <c r="AG854" s="315">
        <f t="shared" si="260"/>
        <v>0</v>
      </c>
      <c r="AH854" s="315">
        <f t="shared" si="260"/>
        <v>0</v>
      </c>
      <c r="AI854" s="315">
        <f t="shared" si="260"/>
        <v>0</v>
      </c>
      <c r="AJ854" s="315">
        <f t="shared" si="260"/>
        <v>0</v>
      </c>
      <c r="AK854" s="315">
        <f t="shared" si="260"/>
        <v>0</v>
      </c>
      <c r="AL854" s="315">
        <f t="shared" si="260"/>
        <v>0</v>
      </c>
      <c r="AM854" s="315">
        <f t="shared" si="260"/>
        <v>0</v>
      </c>
      <c r="AN854" s="315">
        <f t="shared" si="260"/>
        <v>0</v>
      </c>
      <c r="AO854" s="315">
        <f t="shared" si="260"/>
        <v>0</v>
      </c>
      <c r="AP854" s="315">
        <f t="shared" si="260"/>
        <v>0</v>
      </c>
      <c r="AQ854" s="315">
        <f t="shared" si="260"/>
        <v>0</v>
      </c>
      <c r="AR854" s="315">
        <f t="shared" si="260"/>
        <v>0</v>
      </c>
      <c r="AS854" s="315">
        <f t="shared" si="260"/>
        <v>0</v>
      </c>
      <c r="AT854" s="315">
        <f t="shared" si="260"/>
        <v>0</v>
      </c>
      <c r="AU854" s="315">
        <f t="shared" si="260"/>
        <v>0</v>
      </c>
      <c r="AV854" s="315">
        <f t="shared" si="265"/>
        <v>0</v>
      </c>
      <c r="AW854" s="315">
        <f t="shared" si="264"/>
        <v>0</v>
      </c>
      <c r="AX854" s="315">
        <f t="shared" si="264"/>
        <v>0</v>
      </c>
      <c r="AY854" s="315">
        <f t="shared" si="264"/>
        <v>0</v>
      </c>
      <c r="AZ854" s="315">
        <f t="shared" si="264"/>
        <v>0</v>
      </c>
      <c r="BA854" s="315">
        <f t="shared" si="264"/>
        <v>0</v>
      </c>
      <c r="BB854" s="315">
        <f t="shared" si="264"/>
        <v>0</v>
      </c>
      <c r="BC854" s="316">
        <f t="shared" si="264"/>
        <v>0</v>
      </c>
      <c r="BE854" s="39" t="str">
        <f t="shared" si="261"/>
        <v/>
      </c>
      <c r="BF854" s="39" t="str">
        <f t="shared" si="262"/>
        <v/>
      </c>
      <c r="BG854" s="39" t="str">
        <f t="shared" si="263"/>
        <v/>
      </c>
      <c r="BH854" s="315"/>
      <c r="BI854" s="315"/>
      <c r="BJ854" s="315"/>
      <c r="BK854" s="315"/>
      <c r="BL854" s="315"/>
      <c r="BM854" s="315"/>
      <c r="BN854" s="315"/>
      <c r="BO854" s="315"/>
      <c r="BP854" s="315"/>
      <c r="BQ854" s="315"/>
      <c r="BR854" s="315"/>
      <c r="BS854" s="315"/>
      <c r="BT854" s="315"/>
      <c r="BU854" s="315"/>
      <c r="BV854" s="315"/>
      <c r="BW854" s="315"/>
      <c r="BX854" s="315"/>
      <c r="BY854" s="315"/>
      <c r="BZ854" s="315"/>
      <c r="CA854" s="315"/>
      <c r="CB854" s="315"/>
      <c r="CC854" s="315"/>
      <c r="CD854" s="7"/>
    </row>
    <row r="855" spans="1:82" x14ac:dyDescent="0.25">
      <c r="A855" s="14"/>
      <c r="B855" s="460"/>
      <c r="C855" s="461"/>
      <c r="D855" s="461"/>
      <c r="E855" s="462"/>
      <c r="F855" s="463"/>
      <c r="G855" s="14"/>
      <c r="H855" s="106" t="str">
        <f t="shared" si="254"/>
        <v/>
      </c>
      <c r="I855" s="14"/>
      <c r="J855" s="39" t="str">
        <f t="shared" si="255"/>
        <v/>
      </c>
      <c r="K855" s="14"/>
      <c r="M855" s="106" t="str">
        <f t="shared" si="256"/>
        <v/>
      </c>
      <c r="O855" s="127" t="str">
        <f t="shared" si="257"/>
        <v/>
      </c>
      <c r="AC855" s="305" t="str">
        <f t="shared" si="258"/>
        <v/>
      </c>
      <c r="AD855" s="307" t="str">
        <f t="shared" si="259"/>
        <v/>
      </c>
      <c r="AF855" s="314">
        <f t="shared" si="260"/>
        <v>0</v>
      </c>
      <c r="AG855" s="315">
        <f t="shared" si="260"/>
        <v>0</v>
      </c>
      <c r="AH855" s="315">
        <f t="shared" si="260"/>
        <v>0</v>
      </c>
      <c r="AI855" s="315">
        <f t="shared" si="260"/>
        <v>0</v>
      </c>
      <c r="AJ855" s="315">
        <f t="shared" si="260"/>
        <v>0</v>
      </c>
      <c r="AK855" s="315">
        <f t="shared" si="260"/>
        <v>0</v>
      </c>
      <c r="AL855" s="315">
        <f t="shared" si="260"/>
        <v>0</v>
      </c>
      <c r="AM855" s="315">
        <f t="shared" si="260"/>
        <v>0</v>
      </c>
      <c r="AN855" s="315">
        <f t="shared" si="260"/>
        <v>0</v>
      </c>
      <c r="AO855" s="315">
        <f t="shared" si="260"/>
        <v>0</v>
      </c>
      <c r="AP855" s="315">
        <f t="shared" si="260"/>
        <v>0</v>
      </c>
      <c r="AQ855" s="315">
        <f t="shared" si="260"/>
        <v>0</v>
      </c>
      <c r="AR855" s="315">
        <f t="shared" si="260"/>
        <v>0</v>
      </c>
      <c r="AS855" s="315">
        <f t="shared" si="260"/>
        <v>0</v>
      </c>
      <c r="AT855" s="315">
        <f t="shared" si="260"/>
        <v>0</v>
      </c>
      <c r="AU855" s="315">
        <f t="shared" si="260"/>
        <v>0</v>
      </c>
      <c r="AV855" s="315">
        <f t="shared" si="265"/>
        <v>0</v>
      </c>
      <c r="AW855" s="315">
        <f t="shared" si="264"/>
        <v>0</v>
      </c>
      <c r="AX855" s="315">
        <f t="shared" si="264"/>
        <v>0</v>
      </c>
      <c r="AY855" s="315">
        <f t="shared" si="264"/>
        <v>0</v>
      </c>
      <c r="AZ855" s="315">
        <f t="shared" si="264"/>
        <v>0</v>
      </c>
      <c r="BA855" s="315">
        <f t="shared" si="264"/>
        <v>0</v>
      </c>
      <c r="BB855" s="315">
        <f t="shared" si="264"/>
        <v>0</v>
      </c>
      <c r="BC855" s="316">
        <f t="shared" si="264"/>
        <v>0</v>
      </c>
      <c r="BE855" s="39" t="str">
        <f t="shared" si="261"/>
        <v/>
      </c>
      <c r="BF855" s="39" t="str">
        <f t="shared" si="262"/>
        <v/>
      </c>
      <c r="BG855" s="39" t="str">
        <f t="shared" si="263"/>
        <v/>
      </c>
      <c r="BH855" s="315"/>
      <c r="BI855" s="315"/>
      <c r="BJ855" s="315"/>
      <c r="BK855" s="315"/>
      <c r="BL855" s="315"/>
      <c r="BM855" s="315"/>
      <c r="BN855" s="315"/>
      <c r="BO855" s="315"/>
      <c r="BP855" s="315"/>
      <c r="BQ855" s="315"/>
      <c r="BR855" s="315"/>
      <c r="BS855" s="315"/>
      <c r="BT855" s="315"/>
      <c r="BU855" s="315"/>
      <c r="BV855" s="315"/>
      <c r="BW855" s="315"/>
      <c r="BX855" s="315"/>
      <c r="BY855" s="315"/>
      <c r="BZ855" s="315"/>
      <c r="CA855" s="315"/>
      <c r="CB855" s="315"/>
      <c r="CC855" s="315"/>
      <c r="CD855" s="7"/>
    </row>
    <row r="856" spans="1:82" x14ac:dyDescent="0.25">
      <c r="A856" s="14"/>
      <c r="B856" s="460"/>
      <c r="C856" s="461"/>
      <c r="D856" s="461"/>
      <c r="E856" s="462"/>
      <c r="F856" s="463"/>
      <c r="G856" s="14"/>
      <c r="H856" s="106" t="str">
        <f t="shared" si="254"/>
        <v/>
      </c>
      <c r="I856" s="14"/>
      <c r="J856" s="39" t="str">
        <f t="shared" si="255"/>
        <v/>
      </c>
      <c r="K856" s="14"/>
      <c r="M856" s="106" t="str">
        <f t="shared" si="256"/>
        <v/>
      </c>
      <c r="O856" s="127" t="str">
        <f t="shared" si="257"/>
        <v/>
      </c>
      <c r="AC856" s="305" t="str">
        <f t="shared" si="258"/>
        <v/>
      </c>
      <c r="AD856" s="307" t="str">
        <f t="shared" si="259"/>
        <v/>
      </c>
      <c r="AF856" s="314">
        <f t="shared" si="260"/>
        <v>0</v>
      </c>
      <c r="AG856" s="315">
        <f t="shared" si="260"/>
        <v>0</v>
      </c>
      <c r="AH856" s="315">
        <f t="shared" si="260"/>
        <v>0</v>
      </c>
      <c r="AI856" s="315">
        <f t="shared" si="260"/>
        <v>0</v>
      </c>
      <c r="AJ856" s="315">
        <f t="shared" si="260"/>
        <v>0</v>
      </c>
      <c r="AK856" s="315">
        <f t="shared" si="260"/>
        <v>0</v>
      </c>
      <c r="AL856" s="315">
        <f t="shared" si="260"/>
        <v>0</v>
      </c>
      <c r="AM856" s="315">
        <f t="shared" si="260"/>
        <v>0</v>
      </c>
      <c r="AN856" s="315">
        <f t="shared" si="260"/>
        <v>0</v>
      </c>
      <c r="AO856" s="315">
        <f t="shared" si="260"/>
        <v>0</v>
      </c>
      <c r="AP856" s="315">
        <f t="shared" si="260"/>
        <v>0</v>
      </c>
      <c r="AQ856" s="315">
        <f t="shared" si="260"/>
        <v>0</v>
      </c>
      <c r="AR856" s="315">
        <f t="shared" si="260"/>
        <v>0</v>
      </c>
      <c r="AS856" s="315">
        <f t="shared" si="260"/>
        <v>0</v>
      </c>
      <c r="AT856" s="315">
        <f t="shared" si="260"/>
        <v>0</v>
      </c>
      <c r="AU856" s="315">
        <f t="shared" si="260"/>
        <v>0</v>
      </c>
      <c r="AV856" s="315">
        <f t="shared" si="265"/>
        <v>0</v>
      </c>
      <c r="AW856" s="315">
        <f t="shared" si="264"/>
        <v>0</v>
      </c>
      <c r="AX856" s="315">
        <f t="shared" si="264"/>
        <v>0</v>
      </c>
      <c r="AY856" s="315">
        <f t="shared" si="264"/>
        <v>0</v>
      </c>
      <c r="AZ856" s="315">
        <f t="shared" si="264"/>
        <v>0</v>
      </c>
      <c r="BA856" s="315">
        <f t="shared" si="264"/>
        <v>0</v>
      </c>
      <c r="BB856" s="315">
        <f t="shared" si="264"/>
        <v>0</v>
      </c>
      <c r="BC856" s="316">
        <f t="shared" si="264"/>
        <v>0</v>
      </c>
      <c r="BE856" s="39" t="str">
        <f t="shared" si="261"/>
        <v/>
      </c>
      <c r="BF856" s="39" t="str">
        <f t="shared" si="262"/>
        <v/>
      </c>
      <c r="BG856" s="39" t="str">
        <f t="shared" si="263"/>
        <v/>
      </c>
      <c r="BH856" s="315"/>
      <c r="BI856" s="315"/>
      <c r="BJ856" s="315"/>
      <c r="BK856" s="315"/>
      <c r="BL856" s="315"/>
      <c r="BM856" s="315"/>
      <c r="BN856" s="315"/>
      <c r="BO856" s="315"/>
      <c r="BP856" s="315"/>
      <c r="BQ856" s="315"/>
      <c r="BR856" s="315"/>
      <c r="BS856" s="315"/>
      <c r="BT856" s="315"/>
      <c r="BU856" s="315"/>
      <c r="BV856" s="315"/>
      <c r="BW856" s="315"/>
      <c r="BX856" s="315"/>
      <c r="BY856" s="315"/>
      <c r="BZ856" s="315"/>
      <c r="CA856" s="315"/>
      <c r="CB856" s="315"/>
      <c r="CC856" s="315"/>
      <c r="CD856" s="7"/>
    </row>
    <row r="857" spans="1:82" x14ac:dyDescent="0.25">
      <c r="A857" s="14"/>
      <c r="B857" s="460"/>
      <c r="C857" s="461"/>
      <c r="D857" s="461"/>
      <c r="E857" s="462"/>
      <c r="F857" s="463"/>
      <c r="G857" s="14"/>
      <c r="H857" s="106" t="str">
        <f t="shared" si="254"/>
        <v/>
      </c>
      <c r="I857" s="14"/>
      <c r="J857" s="39" t="str">
        <f t="shared" si="255"/>
        <v/>
      </c>
      <c r="K857" s="14"/>
      <c r="M857" s="106" t="str">
        <f t="shared" si="256"/>
        <v/>
      </c>
      <c r="O857" s="127" t="str">
        <f t="shared" si="257"/>
        <v/>
      </c>
      <c r="AC857" s="305" t="str">
        <f t="shared" si="258"/>
        <v/>
      </c>
      <c r="AD857" s="307" t="str">
        <f t="shared" si="259"/>
        <v/>
      </c>
      <c r="AF857" s="314">
        <f t="shared" si="260"/>
        <v>0</v>
      </c>
      <c r="AG857" s="315">
        <f t="shared" si="260"/>
        <v>0</v>
      </c>
      <c r="AH857" s="315">
        <f t="shared" si="260"/>
        <v>0</v>
      </c>
      <c r="AI857" s="315">
        <f t="shared" si="260"/>
        <v>0</v>
      </c>
      <c r="AJ857" s="315">
        <f t="shared" si="260"/>
        <v>0</v>
      </c>
      <c r="AK857" s="315">
        <f t="shared" si="260"/>
        <v>0</v>
      </c>
      <c r="AL857" s="315">
        <f t="shared" si="260"/>
        <v>0</v>
      </c>
      <c r="AM857" s="315">
        <f t="shared" si="260"/>
        <v>0</v>
      </c>
      <c r="AN857" s="315">
        <f t="shared" si="260"/>
        <v>0</v>
      </c>
      <c r="AO857" s="315">
        <f t="shared" si="260"/>
        <v>0</v>
      </c>
      <c r="AP857" s="315">
        <f t="shared" si="260"/>
        <v>0</v>
      </c>
      <c r="AQ857" s="315">
        <f t="shared" si="260"/>
        <v>0</v>
      </c>
      <c r="AR857" s="315">
        <f t="shared" si="260"/>
        <v>0</v>
      </c>
      <c r="AS857" s="315">
        <f t="shared" si="260"/>
        <v>0</v>
      </c>
      <c r="AT857" s="315">
        <f t="shared" si="260"/>
        <v>0</v>
      </c>
      <c r="AU857" s="315">
        <f t="shared" si="260"/>
        <v>0</v>
      </c>
      <c r="AV857" s="315">
        <f t="shared" si="265"/>
        <v>0</v>
      </c>
      <c r="AW857" s="315">
        <f t="shared" si="264"/>
        <v>0</v>
      </c>
      <c r="AX857" s="315">
        <f t="shared" si="264"/>
        <v>0</v>
      </c>
      <c r="AY857" s="315">
        <f t="shared" si="264"/>
        <v>0</v>
      </c>
      <c r="AZ857" s="315">
        <f t="shared" si="264"/>
        <v>0</v>
      </c>
      <c r="BA857" s="315">
        <f t="shared" si="264"/>
        <v>0</v>
      </c>
      <c r="BB857" s="315">
        <f t="shared" si="264"/>
        <v>0</v>
      </c>
      <c r="BC857" s="316">
        <f t="shared" si="264"/>
        <v>0</v>
      </c>
      <c r="BE857" s="39" t="str">
        <f t="shared" si="261"/>
        <v/>
      </c>
      <c r="BF857" s="39" t="str">
        <f t="shared" si="262"/>
        <v/>
      </c>
      <c r="BG857" s="39" t="str">
        <f t="shared" si="263"/>
        <v/>
      </c>
      <c r="BH857" s="315"/>
      <c r="BI857" s="315"/>
      <c r="BJ857" s="315"/>
      <c r="BK857" s="315"/>
      <c r="BL857" s="315"/>
      <c r="BM857" s="315"/>
      <c r="BN857" s="315"/>
      <c r="BO857" s="315"/>
      <c r="BP857" s="315"/>
      <c r="BQ857" s="315"/>
      <c r="BR857" s="315"/>
      <c r="BS857" s="315"/>
      <c r="BT857" s="315"/>
      <c r="BU857" s="315"/>
      <c r="BV857" s="315"/>
      <c r="BW857" s="315"/>
      <c r="BX857" s="315"/>
      <c r="BY857" s="315"/>
      <c r="BZ857" s="315"/>
      <c r="CA857" s="315"/>
      <c r="CB857" s="315"/>
      <c r="CC857" s="315"/>
      <c r="CD857" s="7"/>
    </row>
    <row r="858" spans="1:82" x14ac:dyDescent="0.25">
      <c r="A858" s="14"/>
      <c r="B858" s="460"/>
      <c r="C858" s="461"/>
      <c r="D858" s="461"/>
      <c r="E858" s="462"/>
      <c r="F858" s="463"/>
      <c r="G858" s="14"/>
      <c r="H858" s="106" t="str">
        <f t="shared" si="254"/>
        <v/>
      </c>
      <c r="I858" s="14"/>
      <c r="J858" s="39" t="str">
        <f t="shared" si="255"/>
        <v/>
      </c>
      <c r="K858" s="14"/>
      <c r="M858" s="106" t="str">
        <f t="shared" si="256"/>
        <v/>
      </c>
      <c r="O858" s="127" t="str">
        <f t="shared" si="257"/>
        <v/>
      </c>
      <c r="AC858" s="305" t="str">
        <f t="shared" si="258"/>
        <v/>
      </c>
      <c r="AD858" s="307" t="str">
        <f t="shared" si="259"/>
        <v/>
      </c>
      <c r="AF858" s="314">
        <f t="shared" si="260"/>
        <v>0</v>
      </c>
      <c r="AG858" s="315">
        <f t="shared" si="260"/>
        <v>0</v>
      </c>
      <c r="AH858" s="315">
        <f t="shared" si="260"/>
        <v>0</v>
      </c>
      <c r="AI858" s="315">
        <f t="shared" si="260"/>
        <v>0</v>
      </c>
      <c r="AJ858" s="315">
        <f t="shared" si="260"/>
        <v>0</v>
      </c>
      <c r="AK858" s="315">
        <f t="shared" si="260"/>
        <v>0</v>
      </c>
      <c r="AL858" s="315">
        <f t="shared" si="260"/>
        <v>0</v>
      </c>
      <c r="AM858" s="315">
        <f t="shared" si="260"/>
        <v>0</v>
      </c>
      <c r="AN858" s="315">
        <f t="shared" si="260"/>
        <v>0</v>
      </c>
      <c r="AO858" s="315">
        <f t="shared" si="260"/>
        <v>0</v>
      </c>
      <c r="AP858" s="315">
        <f t="shared" si="260"/>
        <v>0</v>
      </c>
      <c r="AQ858" s="315">
        <f t="shared" si="260"/>
        <v>0</v>
      </c>
      <c r="AR858" s="315">
        <f t="shared" si="260"/>
        <v>0</v>
      </c>
      <c r="AS858" s="315">
        <f t="shared" si="260"/>
        <v>0</v>
      </c>
      <c r="AT858" s="315">
        <f t="shared" si="260"/>
        <v>0</v>
      </c>
      <c r="AU858" s="315">
        <f t="shared" si="260"/>
        <v>0</v>
      </c>
      <c r="AV858" s="315">
        <f t="shared" si="265"/>
        <v>0</v>
      </c>
      <c r="AW858" s="315">
        <f t="shared" si="264"/>
        <v>0</v>
      </c>
      <c r="AX858" s="315">
        <f t="shared" si="264"/>
        <v>0</v>
      </c>
      <c r="AY858" s="315">
        <f t="shared" si="264"/>
        <v>0</v>
      </c>
      <c r="AZ858" s="315">
        <f t="shared" si="264"/>
        <v>0</v>
      </c>
      <c r="BA858" s="315">
        <f t="shared" si="264"/>
        <v>0</v>
      </c>
      <c r="BB858" s="315">
        <f t="shared" si="264"/>
        <v>0</v>
      </c>
      <c r="BC858" s="316">
        <f t="shared" si="264"/>
        <v>0</v>
      </c>
      <c r="BE858" s="39" t="str">
        <f t="shared" si="261"/>
        <v/>
      </c>
      <c r="BF858" s="39" t="str">
        <f t="shared" si="262"/>
        <v/>
      </c>
      <c r="BG858" s="39" t="str">
        <f t="shared" si="263"/>
        <v/>
      </c>
      <c r="BH858" s="315"/>
      <c r="BI858" s="315"/>
      <c r="BJ858" s="315"/>
      <c r="BK858" s="315"/>
      <c r="BL858" s="315"/>
      <c r="BM858" s="315"/>
      <c r="BN858" s="315"/>
      <c r="BO858" s="315"/>
      <c r="BP858" s="315"/>
      <c r="BQ858" s="315"/>
      <c r="BR858" s="315"/>
      <c r="BS858" s="315"/>
      <c r="BT858" s="315"/>
      <c r="BU858" s="315"/>
      <c r="BV858" s="315"/>
      <c r="BW858" s="315"/>
      <c r="BX858" s="315"/>
      <c r="BY858" s="315"/>
      <c r="BZ858" s="315"/>
      <c r="CA858" s="315"/>
      <c r="CB858" s="315"/>
      <c r="CC858" s="315"/>
      <c r="CD858" s="7"/>
    </row>
    <row r="859" spans="1:82" x14ac:dyDescent="0.25">
      <c r="A859" s="14"/>
      <c r="B859" s="460"/>
      <c r="C859" s="461"/>
      <c r="D859" s="461"/>
      <c r="E859" s="462"/>
      <c r="F859" s="463"/>
      <c r="G859" s="14"/>
      <c r="H859" s="106" t="str">
        <f t="shared" si="254"/>
        <v/>
      </c>
      <c r="I859" s="14"/>
      <c r="J859" s="39" t="str">
        <f t="shared" si="255"/>
        <v/>
      </c>
      <c r="K859" s="14"/>
      <c r="M859" s="106" t="str">
        <f t="shared" si="256"/>
        <v/>
      </c>
      <c r="O859" s="127" t="str">
        <f t="shared" si="257"/>
        <v/>
      </c>
      <c r="AC859" s="305" t="str">
        <f t="shared" si="258"/>
        <v/>
      </c>
      <c r="AD859" s="307" t="str">
        <f t="shared" si="259"/>
        <v/>
      </c>
      <c r="AF859" s="314">
        <f t="shared" si="260"/>
        <v>0</v>
      </c>
      <c r="AG859" s="315">
        <f t="shared" si="260"/>
        <v>0</v>
      </c>
      <c r="AH859" s="315">
        <f t="shared" si="260"/>
        <v>0</v>
      </c>
      <c r="AI859" s="315">
        <f t="shared" si="260"/>
        <v>0</v>
      </c>
      <c r="AJ859" s="315">
        <f t="shared" si="260"/>
        <v>0</v>
      </c>
      <c r="AK859" s="315">
        <f t="shared" si="260"/>
        <v>0</v>
      </c>
      <c r="AL859" s="315">
        <f t="shared" si="260"/>
        <v>0</v>
      </c>
      <c r="AM859" s="315">
        <f t="shared" si="260"/>
        <v>0</v>
      </c>
      <c r="AN859" s="315">
        <f t="shared" si="260"/>
        <v>0</v>
      </c>
      <c r="AO859" s="315">
        <f t="shared" si="260"/>
        <v>0</v>
      </c>
      <c r="AP859" s="315">
        <f t="shared" si="260"/>
        <v>0</v>
      </c>
      <c r="AQ859" s="315">
        <f t="shared" si="260"/>
        <v>0</v>
      </c>
      <c r="AR859" s="315">
        <f t="shared" si="260"/>
        <v>0</v>
      </c>
      <c r="AS859" s="315">
        <f t="shared" si="260"/>
        <v>0</v>
      </c>
      <c r="AT859" s="315">
        <f t="shared" si="260"/>
        <v>0</v>
      </c>
      <c r="AU859" s="315">
        <f t="shared" si="260"/>
        <v>0</v>
      </c>
      <c r="AV859" s="315">
        <f t="shared" si="265"/>
        <v>0</v>
      </c>
      <c r="AW859" s="315">
        <f t="shared" si="264"/>
        <v>0</v>
      </c>
      <c r="AX859" s="315">
        <f t="shared" si="264"/>
        <v>0</v>
      </c>
      <c r="AY859" s="315">
        <f t="shared" si="264"/>
        <v>0</v>
      </c>
      <c r="AZ859" s="315">
        <f t="shared" si="264"/>
        <v>0</v>
      </c>
      <c r="BA859" s="315">
        <f t="shared" si="264"/>
        <v>0</v>
      </c>
      <c r="BB859" s="315">
        <f t="shared" si="264"/>
        <v>0</v>
      </c>
      <c r="BC859" s="316">
        <f t="shared" si="264"/>
        <v>0</v>
      </c>
      <c r="BE859" s="39" t="str">
        <f t="shared" si="261"/>
        <v/>
      </c>
      <c r="BF859" s="39" t="str">
        <f t="shared" si="262"/>
        <v/>
      </c>
      <c r="BG859" s="39" t="str">
        <f t="shared" si="263"/>
        <v/>
      </c>
      <c r="BH859" s="315"/>
      <c r="BI859" s="315"/>
      <c r="BJ859" s="315"/>
      <c r="BK859" s="315"/>
      <c r="BL859" s="315"/>
      <c r="BM859" s="315"/>
      <c r="BN859" s="315"/>
      <c r="BO859" s="315"/>
      <c r="BP859" s="315"/>
      <c r="BQ859" s="315"/>
      <c r="BR859" s="315"/>
      <c r="BS859" s="315"/>
      <c r="BT859" s="315"/>
      <c r="BU859" s="315"/>
      <c r="BV859" s="315"/>
      <c r="BW859" s="315"/>
      <c r="BX859" s="315"/>
      <c r="BY859" s="315"/>
      <c r="BZ859" s="315"/>
      <c r="CA859" s="315"/>
      <c r="CB859" s="315"/>
      <c r="CC859" s="315"/>
      <c r="CD859" s="7"/>
    </row>
    <row r="860" spans="1:82" x14ac:dyDescent="0.25">
      <c r="A860" s="14"/>
      <c r="B860" s="460"/>
      <c r="C860" s="461"/>
      <c r="D860" s="461"/>
      <c r="E860" s="462"/>
      <c r="F860" s="463"/>
      <c r="G860" s="14"/>
      <c r="H860" s="106" t="str">
        <f t="shared" si="254"/>
        <v/>
      </c>
      <c r="I860" s="14"/>
      <c r="J860" s="39" t="str">
        <f t="shared" si="255"/>
        <v/>
      </c>
      <c r="K860" s="14"/>
      <c r="M860" s="106" t="str">
        <f t="shared" si="256"/>
        <v/>
      </c>
      <c r="O860" s="127" t="str">
        <f t="shared" si="257"/>
        <v/>
      </c>
      <c r="AC860" s="305" t="str">
        <f t="shared" si="258"/>
        <v/>
      </c>
      <c r="AD860" s="307" t="str">
        <f t="shared" si="259"/>
        <v/>
      </c>
      <c r="AF860" s="314">
        <f t="shared" si="260"/>
        <v>0</v>
      </c>
      <c r="AG860" s="315">
        <f t="shared" si="260"/>
        <v>0</v>
      </c>
      <c r="AH860" s="315">
        <f t="shared" si="260"/>
        <v>0</v>
      </c>
      <c r="AI860" s="315">
        <f t="shared" si="260"/>
        <v>0</v>
      </c>
      <c r="AJ860" s="315">
        <f t="shared" si="260"/>
        <v>0</v>
      </c>
      <c r="AK860" s="315">
        <f t="shared" si="260"/>
        <v>0</v>
      </c>
      <c r="AL860" s="315">
        <f t="shared" si="260"/>
        <v>0</v>
      </c>
      <c r="AM860" s="315">
        <f t="shared" si="260"/>
        <v>0</v>
      </c>
      <c r="AN860" s="315">
        <f t="shared" si="260"/>
        <v>0</v>
      </c>
      <c r="AO860" s="315">
        <f t="shared" si="260"/>
        <v>0</v>
      </c>
      <c r="AP860" s="315">
        <f t="shared" si="260"/>
        <v>0</v>
      </c>
      <c r="AQ860" s="315">
        <f t="shared" si="260"/>
        <v>0</v>
      </c>
      <c r="AR860" s="315">
        <f t="shared" si="260"/>
        <v>0</v>
      </c>
      <c r="AS860" s="315">
        <f t="shared" si="260"/>
        <v>0</v>
      </c>
      <c r="AT860" s="315">
        <f t="shared" si="260"/>
        <v>0</v>
      </c>
      <c r="AU860" s="315">
        <f t="shared" si="260"/>
        <v>0</v>
      </c>
      <c r="AV860" s="315">
        <f t="shared" si="265"/>
        <v>0</v>
      </c>
      <c r="AW860" s="315">
        <f t="shared" si="264"/>
        <v>0</v>
      </c>
      <c r="AX860" s="315">
        <f t="shared" si="264"/>
        <v>0</v>
      </c>
      <c r="AY860" s="315">
        <f t="shared" si="264"/>
        <v>0</v>
      </c>
      <c r="AZ860" s="315">
        <f t="shared" si="264"/>
        <v>0</v>
      </c>
      <c r="BA860" s="315">
        <f t="shared" si="264"/>
        <v>0</v>
      </c>
      <c r="BB860" s="315">
        <f t="shared" si="264"/>
        <v>0</v>
      </c>
      <c r="BC860" s="316">
        <f t="shared" si="264"/>
        <v>0</v>
      </c>
      <c r="BE860" s="39" t="str">
        <f t="shared" si="261"/>
        <v/>
      </c>
      <c r="BF860" s="39" t="str">
        <f t="shared" si="262"/>
        <v/>
      </c>
      <c r="BG860" s="39" t="str">
        <f t="shared" si="263"/>
        <v/>
      </c>
      <c r="BH860" s="315"/>
      <c r="BI860" s="315"/>
      <c r="BJ860" s="315"/>
      <c r="BK860" s="315"/>
      <c r="BL860" s="315"/>
      <c r="BM860" s="315"/>
      <c r="BN860" s="315"/>
      <c r="BO860" s="315"/>
      <c r="BP860" s="315"/>
      <c r="BQ860" s="315"/>
      <c r="BR860" s="315"/>
      <c r="BS860" s="315"/>
      <c r="BT860" s="315"/>
      <c r="BU860" s="315"/>
      <c r="BV860" s="315"/>
      <c r="BW860" s="315"/>
      <c r="BX860" s="315"/>
      <c r="BY860" s="315"/>
      <c r="BZ860" s="315"/>
      <c r="CA860" s="315"/>
      <c r="CB860" s="315"/>
      <c r="CC860" s="315"/>
      <c r="CD860" s="7"/>
    </row>
    <row r="861" spans="1:82" x14ac:dyDescent="0.25">
      <c r="A861" s="14"/>
      <c r="B861" s="460"/>
      <c r="C861" s="461"/>
      <c r="D861" s="461"/>
      <c r="E861" s="462"/>
      <c r="F861" s="463"/>
      <c r="G861" s="14"/>
      <c r="H861" s="106" t="str">
        <f t="shared" si="254"/>
        <v/>
      </c>
      <c r="I861" s="14"/>
      <c r="J861" s="39" t="str">
        <f t="shared" si="255"/>
        <v/>
      </c>
      <c r="K861" s="14"/>
      <c r="M861" s="106" t="str">
        <f t="shared" si="256"/>
        <v/>
      </c>
      <c r="O861" s="127" t="str">
        <f t="shared" si="257"/>
        <v/>
      </c>
      <c r="AC861" s="305" t="str">
        <f t="shared" si="258"/>
        <v/>
      </c>
      <c r="AD861" s="307" t="str">
        <f t="shared" si="259"/>
        <v/>
      </c>
      <c r="AF861" s="314">
        <f t="shared" si="260"/>
        <v>0</v>
      </c>
      <c r="AG861" s="315">
        <f t="shared" si="260"/>
        <v>0</v>
      </c>
      <c r="AH861" s="315">
        <f t="shared" si="260"/>
        <v>0</v>
      </c>
      <c r="AI861" s="315">
        <f t="shared" si="260"/>
        <v>0</v>
      </c>
      <c r="AJ861" s="315">
        <f t="shared" si="260"/>
        <v>0</v>
      </c>
      <c r="AK861" s="315">
        <f t="shared" si="260"/>
        <v>0</v>
      </c>
      <c r="AL861" s="315">
        <f t="shared" si="260"/>
        <v>0</v>
      </c>
      <c r="AM861" s="315">
        <f t="shared" si="260"/>
        <v>0</v>
      </c>
      <c r="AN861" s="315">
        <f t="shared" si="260"/>
        <v>0</v>
      </c>
      <c r="AO861" s="315">
        <f t="shared" si="260"/>
        <v>0</v>
      </c>
      <c r="AP861" s="315">
        <f t="shared" si="260"/>
        <v>0</v>
      </c>
      <c r="AQ861" s="315">
        <f t="shared" si="260"/>
        <v>0</v>
      </c>
      <c r="AR861" s="315">
        <f t="shared" si="260"/>
        <v>0</v>
      </c>
      <c r="AS861" s="315">
        <f t="shared" si="260"/>
        <v>0</v>
      </c>
      <c r="AT861" s="315">
        <f t="shared" si="260"/>
        <v>0</v>
      </c>
      <c r="AU861" s="315">
        <f t="shared" si="260"/>
        <v>0</v>
      </c>
      <c r="AV861" s="315">
        <f t="shared" si="265"/>
        <v>0</v>
      </c>
      <c r="AW861" s="315">
        <f t="shared" si="264"/>
        <v>0</v>
      </c>
      <c r="AX861" s="315">
        <f t="shared" si="264"/>
        <v>0</v>
      </c>
      <c r="AY861" s="315">
        <f t="shared" si="264"/>
        <v>0</v>
      </c>
      <c r="AZ861" s="315">
        <f t="shared" si="264"/>
        <v>0</v>
      </c>
      <c r="BA861" s="315">
        <f t="shared" si="264"/>
        <v>0</v>
      </c>
      <c r="BB861" s="315">
        <f t="shared" si="264"/>
        <v>0</v>
      </c>
      <c r="BC861" s="316">
        <f t="shared" si="264"/>
        <v>0</v>
      </c>
      <c r="BE861" s="39" t="str">
        <f t="shared" si="261"/>
        <v/>
      </c>
      <c r="BF861" s="39" t="str">
        <f t="shared" si="262"/>
        <v/>
      </c>
      <c r="BG861" s="39" t="str">
        <f t="shared" si="263"/>
        <v/>
      </c>
      <c r="BH861" s="315"/>
      <c r="BI861" s="315"/>
      <c r="BJ861" s="315"/>
      <c r="BK861" s="315"/>
      <c r="BL861" s="315"/>
      <c r="BM861" s="315"/>
      <c r="BN861" s="315"/>
      <c r="BO861" s="315"/>
      <c r="BP861" s="315"/>
      <c r="BQ861" s="315"/>
      <c r="BR861" s="315"/>
      <c r="BS861" s="315"/>
      <c r="BT861" s="315"/>
      <c r="BU861" s="315"/>
      <c r="BV861" s="315"/>
      <c r="BW861" s="315"/>
      <c r="BX861" s="315"/>
      <c r="BY861" s="315"/>
      <c r="BZ861" s="315"/>
      <c r="CA861" s="315"/>
      <c r="CB861" s="315"/>
      <c r="CC861" s="315"/>
      <c r="CD861" s="7"/>
    </row>
    <row r="862" spans="1:82" x14ac:dyDescent="0.25">
      <c r="A862" s="14"/>
      <c r="B862" s="460"/>
      <c r="C862" s="461"/>
      <c r="D862" s="461"/>
      <c r="E862" s="462"/>
      <c r="F862" s="463"/>
      <c r="G862" s="14"/>
      <c r="H862" s="106" t="str">
        <f t="shared" si="254"/>
        <v/>
      </c>
      <c r="I862" s="14"/>
      <c r="J862" s="39" t="str">
        <f t="shared" si="255"/>
        <v/>
      </c>
      <c r="K862" s="14"/>
      <c r="M862" s="106" t="str">
        <f t="shared" si="256"/>
        <v/>
      </c>
      <c r="O862" s="127" t="str">
        <f t="shared" si="257"/>
        <v/>
      </c>
      <c r="AC862" s="305" t="str">
        <f t="shared" si="258"/>
        <v/>
      </c>
      <c r="AD862" s="307" t="str">
        <f t="shared" si="259"/>
        <v/>
      </c>
      <c r="AF862" s="314">
        <f t="shared" si="260"/>
        <v>0</v>
      </c>
      <c r="AG862" s="315">
        <f t="shared" si="260"/>
        <v>0</v>
      </c>
      <c r="AH862" s="315">
        <f t="shared" si="260"/>
        <v>0</v>
      </c>
      <c r="AI862" s="315">
        <f t="shared" si="260"/>
        <v>0</v>
      </c>
      <c r="AJ862" s="315">
        <f t="shared" si="260"/>
        <v>0</v>
      </c>
      <c r="AK862" s="315">
        <f t="shared" si="260"/>
        <v>0</v>
      </c>
      <c r="AL862" s="315">
        <f t="shared" si="260"/>
        <v>0</v>
      </c>
      <c r="AM862" s="315">
        <f t="shared" si="260"/>
        <v>0</v>
      </c>
      <c r="AN862" s="315">
        <f t="shared" si="260"/>
        <v>0</v>
      </c>
      <c r="AO862" s="315">
        <f t="shared" si="260"/>
        <v>0</v>
      </c>
      <c r="AP862" s="315">
        <f t="shared" si="260"/>
        <v>0</v>
      </c>
      <c r="AQ862" s="315">
        <f t="shared" si="260"/>
        <v>0</v>
      </c>
      <c r="AR862" s="315">
        <f t="shared" si="260"/>
        <v>0</v>
      </c>
      <c r="AS862" s="315">
        <f t="shared" si="260"/>
        <v>0</v>
      </c>
      <c r="AT862" s="315">
        <f t="shared" si="260"/>
        <v>0</v>
      </c>
      <c r="AU862" s="315">
        <f t="shared" si="260"/>
        <v>0</v>
      </c>
      <c r="AV862" s="315">
        <f t="shared" si="265"/>
        <v>0</v>
      </c>
      <c r="AW862" s="315">
        <f t="shared" si="264"/>
        <v>0</v>
      </c>
      <c r="AX862" s="315">
        <f t="shared" si="264"/>
        <v>0</v>
      </c>
      <c r="AY862" s="315">
        <f t="shared" si="264"/>
        <v>0</v>
      </c>
      <c r="AZ862" s="315">
        <f t="shared" si="264"/>
        <v>0</v>
      </c>
      <c r="BA862" s="315">
        <f t="shared" si="264"/>
        <v>0</v>
      </c>
      <c r="BB862" s="315">
        <f t="shared" si="264"/>
        <v>0</v>
      </c>
      <c r="BC862" s="316">
        <f t="shared" si="264"/>
        <v>0</v>
      </c>
      <c r="BE862" s="39" t="str">
        <f t="shared" si="261"/>
        <v/>
      </c>
      <c r="BF862" s="39" t="str">
        <f t="shared" si="262"/>
        <v/>
      </c>
      <c r="BG862" s="39" t="str">
        <f t="shared" si="263"/>
        <v/>
      </c>
      <c r="BH862" s="315"/>
      <c r="BI862" s="315"/>
      <c r="BJ862" s="315"/>
      <c r="BK862" s="315"/>
      <c r="BL862" s="315"/>
      <c r="BM862" s="315"/>
      <c r="BN862" s="315"/>
      <c r="BO862" s="315"/>
      <c r="BP862" s="315"/>
      <c r="BQ862" s="315"/>
      <c r="BR862" s="315"/>
      <c r="BS862" s="315"/>
      <c r="BT862" s="315"/>
      <c r="BU862" s="315"/>
      <c r="BV862" s="315"/>
      <c r="BW862" s="315"/>
      <c r="BX862" s="315"/>
      <c r="BY862" s="315"/>
      <c r="BZ862" s="315"/>
      <c r="CA862" s="315"/>
      <c r="CB862" s="315"/>
      <c r="CC862" s="315"/>
      <c r="CD862" s="7"/>
    </row>
    <row r="863" spans="1:82" x14ac:dyDescent="0.25">
      <c r="A863" s="14"/>
      <c r="B863" s="460"/>
      <c r="C863" s="461"/>
      <c r="D863" s="461"/>
      <c r="E863" s="462"/>
      <c r="F863" s="463"/>
      <c r="G863" s="14"/>
      <c r="H863" s="106" t="str">
        <f t="shared" si="254"/>
        <v/>
      </c>
      <c r="I863" s="14"/>
      <c r="J863" s="39" t="str">
        <f t="shared" si="255"/>
        <v/>
      </c>
      <c r="K863" s="14"/>
      <c r="M863" s="106" t="str">
        <f t="shared" si="256"/>
        <v/>
      </c>
      <c r="O863" s="127" t="str">
        <f t="shared" si="257"/>
        <v/>
      </c>
      <c r="AC863" s="305" t="str">
        <f t="shared" si="258"/>
        <v/>
      </c>
      <c r="AD863" s="307" t="str">
        <f t="shared" si="259"/>
        <v/>
      </c>
      <c r="AF863" s="314">
        <f t="shared" si="260"/>
        <v>0</v>
      </c>
      <c r="AG863" s="315">
        <f t="shared" si="260"/>
        <v>0</v>
      </c>
      <c r="AH863" s="315">
        <f t="shared" si="260"/>
        <v>0</v>
      </c>
      <c r="AI863" s="315">
        <f t="shared" si="260"/>
        <v>0</v>
      </c>
      <c r="AJ863" s="315">
        <f t="shared" si="260"/>
        <v>0</v>
      </c>
      <c r="AK863" s="315">
        <f t="shared" si="260"/>
        <v>0</v>
      </c>
      <c r="AL863" s="315">
        <f t="shared" si="260"/>
        <v>0</v>
      </c>
      <c r="AM863" s="315">
        <f t="shared" si="260"/>
        <v>0</v>
      </c>
      <c r="AN863" s="315">
        <f t="shared" si="260"/>
        <v>0</v>
      </c>
      <c r="AO863" s="315">
        <f t="shared" si="260"/>
        <v>0</v>
      </c>
      <c r="AP863" s="315">
        <f t="shared" si="260"/>
        <v>0</v>
      </c>
      <c r="AQ863" s="315">
        <f t="shared" si="260"/>
        <v>0</v>
      </c>
      <c r="AR863" s="315">
        <f t="shared" si="260"/>
        <v>0</v>
      </c>
      <c r="AS863" s="315">
        <f t="shared" si="260"/>
        <v>0</v>
      </c>
      <c r="AT863" s="315">
        <f t="shared" si="260"/>
        <v>0</v>
      </c>
      <c r="AU863" s="315">
        <f t="shared" si="260"/>
        <v>0</v>
      </c>
      <c r="AV863" s="315">
        <f t="shared" si="265"/>
        <v>0</v>
      </c>
      <c r="AW863" s="315">
        <f t="shared" si="264"/>
        <v>0</v>
      </c>
      <c r="AX863" s="315">
        <f t="shared" si="264"/>
        <v>0</v>
      </c>
      <c r="AY863" s="315">
        <f t="shared" si="264"/>
        <v>0</v>
      </c>
      <c r="AZ863" s="315">
        <f t="shared" si="264"/>
        <v>0</v>
      </c>
      <c r="BA863" s="315">
        <f t="shared" si="264"/>
        <v>0</v>
      </c>
      <c r="BB863" s="315">
        <f t="shared" si="264"/>
        <v>0</v>
      </c>
      <c r="BC863" s="316">
        <f t="shared" si="264"/>
        <v>0</v>
      </c>
      <c r="BE863" s="39" t="str">
        <f t="shared" si="261"/>
        <v/>
      </c>
      <c r="BF863" s="39" t="str">
        <f t="shared" si="262"/>
        <v/>
      </c>
      <c r="BG863" s="39" t="str">
        <f t="shared" si="263"/>
        <v/>
      </c>
      <c r="BH863" s="315"/>
      <c r="BI863" s="315"/>
      <c r="BJ863" s="315"/>
      <c r="BK863" s="315"/>
      <c r="BL863" s="315"/>
      <c r="BM863" s="315"/>
      <c r="BN863" s="315"/>
      <c r="BO863" s="315"/>
      <c r="BP863" s="315"/>
      <c r="BQ863" s="315"/>
      <c r="BR863" s="315"/>
      <c r="BS863" s="315"/>
      <c r="BT863" s="315"/>
      <c r="BU863" s="315"/>
      <c r="BV863" s="315"/>
      <c r="BW863" s="315"/>
      <c r="BX863" s="315"/>
      <c r="BY863" s="315"/>
      <c r="BZ863" s="315"/>
      <c r="CA863" s="315"/>
      <c r="CB863" s="315"/>
      <c r="CC863" s="315"/>
      <c r="CD863" s="7"/>
    </row>
    <row r="864" spans="1:82" x14ac:dyDescent="0.25">
      <c r="A864" s="14"/>
      <c r="B864" s="460"/>
      <c r="C864" s="461"/>
      <c r="D864" s="461"/>
      <c r="E864" s="462"/>
      <c r="F864" s="463"/>
      <c r="G864" s="14"/>
      <c r="H864" s="106" t="str">
        <f t="shared" si="254"/>
        <v/>
      </c>
      <c r="I864" s="14"/>
      <c r="J864" s="39" t="str">
        <f t="shared" si="255"/>
        <v/>
      </c>
      <c r="K864" s="14"/>
      <c r="M864" s="106" t="str">
        <f t="shared" si="256"/>
        <v/>
      </c>
      <c r="O864" s="127" t="str">
        <f t="shared" si="257"/>
        <v/>
      </c>
      <c r="AC864" s="305" t="str">
        <f t="shared" si="258"/>
        <v/>
      </c>
      <c r="AD864" s="307" t="str">
        <f t="shared" si="259"/>
        <v/>
      </c>
      <c r="AF864" s="314">
        <f t="shared" si="260"/>
        <v>0</v>
      </c>
      <c r="AG864" s="315">
        <f t="shared" si="260"/>
        <v>0</v>
      </c>
      <c r="AH864" s="315">
        <f t="shared" si="260"/>
        <v>0</v>
      </c>
      <c r="AI864" s="315">
        <f t="shared" si="260"/>
        <v>0</v>
      </c>
      <c r="AJ864" s="315">
        <f t="shared" si="260"/>
        <v>0</v>
      </c>
      <c r="AK864" s="315">
        <f t="shared" si="260"/>
        <v>0</v>
      </c>
      <c r="AL864" s="315">
        <f t="shared" si="260"/>
        <v>0</v>
      </c>
      <c r="AM864" s="315">
        <f t="shared" si="260"/>
        <v>0</v>
      </c>
      <c r="AN864" s="315">
        <f t="shared" si="260"/>
        <v>0</v>
      </c>
      <c r="AO864" s="315">
        <f t="shared" si="260"/>
        <v>0</v>
      </c>
      <c r="AP864" s="315">
        <f t="shared" si="260"/>
        <v>0</v>
      </c>
      <c r="AQ864" s="315">
        <f t="shared" si="260"/>
        <v>0</v>
      </c>
      <c r="AR864" s="315">
        <f t="shared" ref="AR864:BC879" si="266">IF(AND(AR$9&gt;=$AC864, AR$10&lt;=$AD864), IF($F864=$M$3, $AD$5, IF($J864="", $AD$4, $J864)), 0)</f>
        <v>0</v>
      </c>
      <c r="AS864" s="315">
        <f t="shared" si="266"/>
        <v>0</v>
      </c>
      <c r="AT864" s="315">
        <f t="shared" si="266"/>
        <v>0</v>
      </c>
      <c r="AU864" s="315">
        <f t="shared" si="266"/>
        <v>0</v>
      </c>
      <c r="AV864" s="315">
        <f t="shared" si="265"/>
        <v>0</v>
      </c>
      <c r="AW864" s="315">
        <f t="shared" si="264"/>
        <v>0</v>
      </c>
      <c r="AX864" s="315">
        <f t="shared" si="264"/>
        <v>0</v>
      </c>
      <c r="AY864" s="315">
        <f t="shared" si="264"/>
        <v>0</v>
      </c>
      <c r="AZ864" s="315">
        <f t="shared" si="264"/>
        <v>0</v>
      </c>
      <c r="BA864" s="315">
        <f t="shared" si="264"/>
        <v>0</v>
      </c>
      <c r="BB864" s="315">
        <f t="shared" si="264"/>
        <v>0</v>
      </c>
      <c r="BC864" s="316">
        <f t="shared" si="264"/>
        <v>0</v>
      </c>
      <c r="BE864" s="39" t="str">
        <f t="shared" si="261"/>
        <v/>
      </c>
      <c r="BF864" s="39" t="str">
        <f t="shared" si="262"/>
        <v/>
      </c>
      <c r="BG864" s="39" t="str">
        <f t="shared" si="263"/>
        <v/>
      </c>
      <c r="BH864" s="315"/>
      <c r="BI864" s="315"/>
      <c r="BJ864" s="315"/>
      <c r="BK864" s="315"/>
      <c r="BL864" s="315"/>
      <c r="BM864" s="315"/>
      <c r="BN864" s="315"/>
      <c r="BO864" s="315"/>
      <c r="BP864" s="315"/>
      <c r="BQ864" s="315"/>
      <c r="BR864" s="315"/>
      <c r="BS864" s="315"/>
      <c r="BT864" s="315"/>
      <c r="BU864" s="315"/>
      <c r="BV864" s="315"/>
      <c r="BW864" s="315"/>
      <c r="BX864" s="315"/>
      <c r="BY864" s="315"/>
      <c r="BZ864" s="315"/>
      <c r="CA864" s="315"/>
      <c r="CB864" s="315"/>
      <c r="CC864" s="315"/>
      <c r="CD864" s="7"/>
    </row>
    <row r="865" spans="1:82" x14ac:dyDescent="0.25">
      <c r="A865" s="14"/>
      <c r="B865" s="460"/>
      <c r="C865" s="461"/>
      <c r="D865" s="461"/>
      <c r="E865" s="462"/>
      <c r="F865" s="463"/>
      <c r="G865" s="14"/>
      <c r="H865" s="106" t="str">
        <f t="shared" si="254"/>
        <v/>
      </c>
      <c r="I865" s="14"/>
      <c r="J865" s="39" t="str">
        <f t="shared" si="255"/>
        <v/>
      </c>
      <c r="K865" s="14"/>
      <c r="M865" s="106" t="str">
        <f t="shared" si="256"/>
        <v/>
      </c>
      <c r="O865" s="127" t="str">
        <f t="shared" si="257"/>
        <v/>
      </c>
      <c r="AC865" s="305" t="str">
        <f t="shared" si="258"/>
        <v/>
      </c>
      <c r="AD865" s="307" t="str">
        <f t="shared" si="259"/>
        <v/>
      </c>
      <c r="AF865" s="314">
        <f t="shared" si="260"/>
        <v>0</v>
      </c>
      <c r="AG865" s="315">
        <f t="shared" ref="AG865:AV880" si="267">IF(AND(AG$9&gt;=$AC865, AG$10&lt;=$AD865), IF($F865=$M$3, $AD$5, IF($J865="", $AD$4, $J865)), 0)</f>
        <v>0</v>
      </c>
      <c r="AH865" s="315">
        <f t="shared" si="267"/>
        <v>0</v>
      </c>
      <c r="AI865" s="315">
        <f t="shared" si="267"/>
        <v>0</v>
      </c>
      <c r="AJ865" s="315">
        <f t="shared" si="267"/>
        <v>0</v>
      </c>
      <c r="AK865" s="315">
        <f t="shared" si="267"/>
        <v>0</v>
      </c>
      <c r="AL865" s="315">
        <f t="shared" si="267"/>
        <v>0</v>
      </c>
      <c r="AM865" s="315">
        <f t="shared" si="267"/>
        <v>0</v>
      </c>
      <c r="AN865" s="315">
        <f t="shared" si="267"/>
        <v>0</v>
      </c>
      <c r="AO865" s="315">
        <f t="shared" si="267"/>
        <v>0</v>
      </c>
      <c r="AP865" s="315">
        <f t="shared" si="267"/>
        <v>0</v>
      </c>
      <c r="AQ865" s="315">
        <f t="shared" si="267"/>
        <v>0</v>
      </c>
      <c r="AR865" s="315">
        <f t="shared" si="266"/>
        <v>0</v>
      </c>
      <c r="AS865" s="315">
        <f t="shared" si="266"/>
        <v>0</v>
      </c>
      <c r="AT865" s="315">
        <f t="shared" si="266"/>
        <v>0</v>
      </c>
      <c r="AU865" s="315">
        <f t="shared" si="266"/>
        <v>0</v>
      </c>
      <c r="AV865" s="315">
        <f t="shared" si="265"/>
        <v>0</v>
      </c>
      <c r="AW865" s="315">
        <f t="shared" si="264"/>
        <v>0</v>
      </c>
      <c r="AX865" s="315">
        <f t="shared" si="264"/>
        <v>0</v>
      </c>
      <c r="AY865" s="315">
        <f t="shared" si="264"/>
        <v>0</v>
      </c>
      <c r="AZ865" s="315">
        <f t="shared" si="264"/>
        <v>0</v>
      </c>
      <c r="BA865" s="315">
        <f t="shared" si="264"/>
        <v>0</v>
      </c>
      <c r="BB865" s="315">
        <f t="shared" si="264"/>
        <v>0</v>
      </c>
      <c r="BC865" s="316">
        <f t="shared" si="264"/>
        <v>0</v>
      </c>
      <c r="BE865" s="39" t="str">
        <f t="shared" si="261"/>
        <v/>
      </c>
      <c r="BF865" s="39" t="str">
        <f t="shared" si="262"/>
        <v/>
      </c>
      <c r="BG865" s="39" t="str">
        <f t="shared" si="263"/>
        <v/>
      </c>
      <c r="BH865" s="315"/>
      <c r="BI865" s="315"/>
      <c r="BJ865" s="315"/>
      <c r="BK865" s="315"/>
      <c r="BL865" s="315"/>
      <c r="BM865" s="315"/>
      <c r="BN865" s="315"/>
      <c r="BO865" s="315"/>
      <c r="BP865" s="315"/>
      <c r="BQ865" s="315"/>
      <c r="BR865" s="315"/>
      <c r="BS865" s="315"/>
      <c r="BT865" s="315"/>
      <c r="BU865" s="315"/>
      <c r="BV865" s="315"/>
      <c r="BW865" s="315"/>
      <c r="BX865" s="315"/>
      <c r="BY865" s="315"/>
      <c r="BZ865" s="315"/>
      <c r="CA865" s="315"/>
      <c r="CB865" s="315"/>
      <c r="CC865" s="315"/>
      <c r="CD865" s="7"/>
    </row>
    <row r="866" spans="1:82" x14ac:dyDescent="0.25">
      <c r="A866" s="14"/>
      <c r="B866" s="460"/>
      <c r="C866" s="461"/>
      <c r="D866" s="461"/>
      <c r="E866" s="462"/>
      <c r="F866" s="463"/>
      <c r="G866" s="14"/>
      <c r="H866" s="106" t="str">
        <f t="shared" si="254"/>
        <v/>
      </c>
      <c r="I866" s="14"/>
      <c r="J866" s="39" t="str">
        <f t="shared" si="255"/>
        <v/>
      </c>
      <c r="K866" s="14"/>
      <c r="M866" s="106" t="str">
        <f t="shared" si="256"/>
        <v/>
      </c>
      <c r="O866" s="127" t="str">
        <f t="shared" si="257"/>
        <v/>
      </c>
      <c r="AC866" s="305" t="str">
        <f t="shared" si="258"/>
        <v/>
      </c>
      <c r="AD866" s="307" t="str">
        <f t="shared" si="259"/>
        <v/>
      </c>
      <c r="AF866" s="314">
        <f t="shared" si="260"/>
        <v>0</v>
      </c>
      <c r="AG866" s="315">
        <f t="shared" si="267"/>
        <v>0</v>
      </c>
      <c r="AH866" s="315">
        <f t="shared" si="267"/>
        <v>0</v>
      </c>
      <c r="AI866" s="315">
        <f t="shared" si="267"/>
        <v>0</v>
      </c>
      <c r="AJ866" s="315">
        <f t="shared" si="267"/>
        <v>0</v>
      </c>
      <c r="AK866" s="315">
        <f t="shared" si="267"/>
        <v>0</v>
      </c>
      <c r="AL866" s="315">
        <f t="shared" si="267"/>
        <v>0</v>
      </c>
      <c r="AM866" s="315">
        <f t="shared" si="267"/>
        <v>0</v>
      </c>
      <c r="AN866" s="315">
        <f t="shared" si="267"/>
        <v>0</v>
      </c>
      <c r="AO866" s="315">
        <f t="shared" si="267"/>
        <v>0</v>
      </c>
      <c r="AP866" s="315">
        <f t="shared" si="267"/>
        <v>0</v>
      </c>
      <c r="AQ866" s="315">
        <f t="shared" si="267"/>
        <v>0</v>
      </c>
      <c r="AR866" s="315">
        <f t="shared" si="266"/>
        <v>0</v>
      </c>
      <c r="AS866" s="315">
        <f t="shared" si="266"/>
        <v>0</v>
      </c>
      <c r="AT866" s="315">
        <f t="shared" si="266"/>
        <v>0</v>
      </c>
      <c r="AU866" s="315">
        <f t="shared" si="266"/>
        <v>0</v>
      </c>
      <c r="AV866" s="315">
        <f t="shared" si="265"/>
        <v>0</v>
      </c>
      <c r="AW866" s="315">
        <f t="shared" si="264"/>
        <v>0</v>
      </c>
      <c r="AX866" s="315">
        <f t="shared" si="264"/>
        <v>0</v>
      </c>
      <c r="AY866" s="315">
        <f t="shared" si="264"/>
        <v>0</v>
      </c>
      <c r="AZ866" s="315">
        <f t="shared" si="264"/>
        <v>0</v>
      </c>
      <c r="BA866" s="315">
        <f t="shared" si="264"/>
        <v>0</v>
      </c>
      <c r="BB866" s="315">
        <f t="shared" si="264"/>
        <v>0</v>
      </c>
      <c r="BC866" s="316">
        <f t="shared" si="264"/>
        <v>0</v>
      </c>
      <c r="BE866" s="39" t="str">
        <f t="shared" si="261"/>
        <v/>
      </c>
      <c r="BF866" s="39" t="str">
        <f t="shared" si="262"/>
        <v/>
      </c>
      <c r="BG866" s="39" t="str">
        <f t="shared" si="263"/>
        <v/>
      </c>
      <c r="BH866" s="315"/>
      <c r="BI866" s="315"/>
      <c r="BJ866" s="315"/>
      <c r="BK866" s="315"/>
      <c r="BL866" s="315"/>
      <c r="BM866" s="315"/>
      <c r="BN866" s="315"/>
      <c r="BO866" s="315"/>
      <c r="BP866" s="315"/>
      <c r="BQ866" s="315"/>
      <c r="BR866" s="315"/>
      <c r="BS866" s="315"/>
      <c r="BT866" s="315"/>
      <c r="BU866" s="315"/>
      <c r="BV866" s="315"/>
      <c r="BW866" s="315"/>
      <c r="BX866" s="315"/>
      <c r="BY866" s="315"/>
      <c r="BZ866" s="315"/>
      <c r="CA866" s="315"/>
      <c r="CB866" s="315"/>
      <c r="CC866" s="315"/>
      <c r="CD866" s="7"/>
    </row>
    <row r="867" spans="1:82" x14ac:dyDescent="0.25">
      <c r="A867" s="14"/>
      <c r="B867" s="460"/>
      <c r="C867" s="461"/>
      <c r="D867" s="461"/>
      <c r="E867" s="462"/>
      <c r="F867" s="463"/>
      <c r="G867" s="14"/>
      <c r="H867" s="106" t="str">
        <f t="shared" si="254"/>
        <v/>
      </c>
      <c r="I867" s="14"/>
      <c r="J867" s="39" t="str">
        <f t="shared" si="255"/>
        <v/>
      </c>
      <c r="K867" s="14"/>
      <c r="M867" s="106" t="str">
        <f t="shared" si="256"/>
        <v/>
      </c>
      <c r="O867" s="127" t="str">
        <f t="shared" si="257"/>
        <v/>
      </c>
      <c r="AC867" s="305" t="str">
        <f t="shared" si="258"/>
        <v/>
      </c>
      <c r="AD867" s="307" t="str">
        <f t="shared" si="259"/>
        <v/>
      </c>
      <c r="AF867" s="314">
        <f t="shared" si="260"/>
        <v>0</v>
      </c>
      <c r="AG867" s="315">
        <f t="shared" si="267"/>
        <v>0</v>
      </c>
      <c r="AH867" s="315">
        <f t="shared" si="267"/>
        <v>0</v>
      </c>
      <c r="AI867" s="315">
        <f t="shared" si="267"/>
        <v>0</v>
      </c>
      <c r="AJ867" s="315">
        <f t="shared" si="267"/>
        <v>0</v>
      </c>
      <c r="AK867" s="315">
        <f t="shared" si="267"/>
        <v>0</v>
      </c>
      <c r="AL867" s="315">
        <f t="shared" si="267"/>
        <v>0</v>
      </c>
      <c r="AM867" s="315">
        <f t="shared" si="267"/>
        <v>0</v>
      </c>
      <c r="AN867" s="315">
        <f t="shared" si="267"/>
        <v>0</v>
      </c>
      <c r="AO867" s="315">
        <f t="shared" si="267"/>
        <v>0</v>
      </c>
      <c r="AP867" s="315">
        <f t="shared" si="267"/>
        <v>0</v>
      </c>
      <c r="AQ867" s="315">
        <f t="shared" si="267"/>
        <v>0</v>
      </c>
      <c r="AR867" s="315">
        <f t="shared" si="266"/>
        <v>0</v>
      </c>
      <c r="AS867" s="315">
        <f t="shared" si="266"/>
        <v>0</v>
      </c>
      <c r="AT867" s="315">
        <f t="shared" si="266"/>
        <v>0</v>
      </c>
      <c r="AU867" s="315">
        <f t="shared" si="266"/>
        <v>0</v>
      </c>
      <c r="AV867" s="315">
        <f t="shared" si="265"/>
        <v>0</v>
      </c>
      <c r="AW867" s="315">
        <f t="shared" si="265"/>
        <v>0</v>
      </c>
      <c r="AX867" s="315">
        <f t="shared" si="265"/>
        <v>0</v>
      </c>
      <c r="AY867" s="315">
        <f t="shared" si="265"/>
        <v>0</v>
      </c>
      <c r="AZ867" s="315">
        <f t="shared" si="265"/>
        <v>0</v>
      </c>
      <c r="BA867" s="315">
        <f t="shared" si="265"/>
        <v>0</v>
      </c>
      <c r="BB867" s="315">
        <f t="shared" si="265"/>
        <v>0</v>
      </c>
      <c r="BC867" s="316">
        <f t="shared" si="265"/>
        <v>0</v>
      </c>
      <c r="BE867" s="39" t="str">
        <f t="shared" si="261"/>
        <v/>
      </c>
      <c r="BF867" s="39" t="str">
        <f t="shared" si="262"/>
        <v/>
      </c>
      <c r="BG867" s="39" t="str">
        <f t="shared" si="263"/>
        <v/>
      </c>
      <c r="BH867" s="315"/>
      <c r="BI867" s="315"/>
      <c r="BJ867" s="315"/>
      <c r="BK867" s="315"/>
      <c r="BL867" s="315"/>
      <c r="BM867" s="315"/>
      <c r="BN867" s="315"/>
      <c r="BO867" s="315"/>
      <c r="BP867" s="315"/>
      <c r="BQ867" s="315"/>
      <c r="BR867" s="315"/>
      <c r="BS867" s="315"/>
      <c r="BT867" s="315"/>
      <c r="BU867" s="315"/>
      <c r="BV867" s="315"/>
      <c r="BW867" s="315"/>
      <c r="BX867" s="315"/>
      <c r="BY867" s="315"/>
      <c r="BZ867" s="315"/>
      <c r="CA867" s="315"/>
      <c r="CB867" s="315"/>
      <c r="CC867" s="315"/>
      <c r="CD867" s="7"/>
    </row>
    <row r="868" spans="1:82" x14ac:dyDescent="0.25">
      <c r="A868" s="14"/>
      <c r="B868" s="460"/>
      <c r="C868" s="461"/>
      <c r="D868" s="461"/>
      <c r="E868" s="462"/>
      <c r="F868" s="463"/>
      <c r="G868" s="14"/>
      <c r="H868" s="106" t="str">
        <f t="shared" si="254"/>
        <v/>
      </c>
      <c r="I868" s="14"/>
      <c r="J868" s="39" t="str">
        <f t="shared" si="255"/>
        <v/>
      </c>
      <c r="K868" s="14"/>
      <c r="M868" s="106" t="str">
        <f t="shared" si="256"/>
        <v/>
      </c>
      <c r="O868" s="127" t="str">
        <f t="shared" si="257"/>
        <v/>
      </c>
      <c r="AC868" s="305" t="str">
        <f t="shared" si="258"/>
        <v/>
      </c>
      <c r="AD868" s="307" t="str">
        <f t="shared" si="259"/>
        <v/>
      </c>
      <c r="AF868" s="314">
        <f t="shared" si="260"/>
        <v>0</v>
      </c>
      <c r="AG868" s="315">
        <f t="shared" si="267"/>
        <v>0</v>
      </c>
      <c r="AH868" s="315">
        <f t="shared" si="267"/>
        <v>0</v>
      </c>
      <c r="AI868" s="315">
        <f t="shared" si="267"/>
        <v>0</v>
      </c>
      <c r="AJ868" s="315">
        <f t="shared" si="267"/>
        <v>0</v>
      </c>
      <c r="AK868" s="315">
        <f t="shared" si="267"/>
        <v>0</v>
      </c>
      <c r="AL868" s="315">
        <f t="shared" si="267"/>
        <v>0</v>
      </c>
      <c r="AM868" s="315">
        <f t="shared" si="267"/>
        <v>0</v>
      </c>
      <c r="AN868" s="315">
        <f t="shared" si="267"/>
        <v>0</v>
      </c>
      <c r="AO868" s="315">
        <f t="shared" si="267"/>
        <v>0</v>
      </c>
      <c r="AP868" s="315">
        <f t="shared" si="267"/>
        <v>0</v>
      </c>
      <c r="AQ868" s="315">
        <f t="shared" si="267"/>
        <v>0</v>
      </c>
      <c r="AR868" s="315">
        <f t="shared" si="266"/>
        <v>0</v>
      </c>
      <c r="AS868" s="315">
        <f t="shared" si="266"/>
        <v>0</v>
      </c>
      <c r="AT868" s="315">
        <f t="shared" si="266"/>
        <v>0</v>
      </c>
      <c r="AU868" s="315">
        <f t="shared" si="266"/>
        <v>0</v>
      </c>
      <c r="AV868" s="315">
        <f t="shared" si="266"/>
        <v>0</v>
      </c>
      <c r="AW868" s="315">
        <f t="shared" si="266"/>
        <v>0</v>
      </c>
      <c r="AX868" s="315">
        <f t="shared" si="266"/>
        <v>0</v>
      </c>
      <c r="AY868" s="315">
        <f t="shared" si="266"/>
        <v>0</v>
      </c>
      <c r="AZ868" s="315">
        <f t="shared" si="266"/>
        <v>0</v>
      </c>
      <c r="BA868" s="315">
        <f t="shared" si="266"/>
        <v>0</v>
      </c>
      <c r="BB868" s="315">
        <f t="shared" si="266"/>
        <v>0</v>
      </c>
      <c r="BC868" s="316">
        <f t="shared" si="266"/>
        <v>0</v>
      </c>
      <c r="BE868" s="39" t="str">
        <f t="shared" si="261"/>
        <v/>
      </c>
      <c r="BF868" s="39" t="str">
        <f t="shared" si="262"/>
        <v/>
      </c>
      <c r="BG868" s="39" t="str">
        <f t="shared" si="263"/>
        <v/>
      </c>
      <c r="BH868" s="315"/>
      <c r="BI868" s="315"/>
      <c r="BJ868" s="315"/>
      <c r="BK868" s="315"/>
      <c r="BL868" s="315"/>
      <c r="BM868" s="315"/>
      <c r="BN868" s="315"/>
      <c r="BO868" s="315"/>
      <c r="BP868" s="315"/>
      <c r="BQ868" s="315"/>
      <c r="BR868" s="315"/>
      <c r="BS868" s="315"/>
      <c r="BT868" s="315"/>
      <c r="BU868" s="315"/>
      <c r="BV868" s="315"/>
      <c r="BW868" s="315"/>
      <c r="BX868" s="315"/>
      <c r="BY868" s="315"/>
      <c r="BZ868" s="315"/>
      <c r="CA868" s="315"/>
      <c r="CB868" s="315"/>
      <c r="CC868" s="315"/>
      <c r="CD868" s="7"/>
    </row>
    <row r="869" spans="1:82" x14ac:dyDescent="0.25">
      <c r="A869" s="14"/>
      <c r="B869" s="460"/>
      <c r="C869" s="461"/>
      <c r="D869" s="461"/>
      <c r="E869" s="462"/>
      <c r="F869" s="463"/>
      <c r="G869" s="14"/>
      <c r="H869" s="106" t="str">
        <f t="shared" si="254"/>
        <v/>
      </c>
      <c r="I869" s="14"/>
      <c r="J869" s="39" t="str">
        <f t="shared" si="255"/>
        <v/>
      </c>
      <c r="K869" s="14"/>
      <c r="M869" s="106" t="str">
        <f t="shared" si="256"/>
        <v/>
      </c>
      <c r="O869" s="127" t="str">
        <f t="shared" si="257"/>
        <v/>
      </c>
      <c r="AC869" s="305" t="str">
        <f t="shared" si="258"/>
        <v/>
      </c>
      <c r="AD869" s="307" t="str">
        <f t="shared" si="259"/>
        <v/>
      </c>
      <c r="AF869" s="314">
        <f t="shared" si="260"/>
        <v>0</v>
      </c>
      <c r="AG869" s="315">
        <f t="shared" si="267"/>
        <v>0</v>
      </c>
      <c r="AH869" s="315">
        <f t="shared" si="267"/>
        <v>0</v>
      </c>
      <c r="AI869" s="315">
        <f t="shared" si="267"/>
        <v>0</v>
      </c>
      <c r="AJ869" s="315">
        <f t="shared" si="267"/>
        <v>0</v>
      </c>
      <c r="AK869" s="315">
        <f t="shared" si="267"/>
        <v>0</v>
      </c>
      <c r="AL869" s="315">
        <f t="shared" si="267"/>
        <v>0</v>
      </c>
      <c r="AM869" s="315">
        <f t="shared" si="267"/>
        <v>0</v>
      </c>
      <c r="AN869" s="315">
        <f t="shared" si="267"/>
        <v>0</v>
      </c>
      <c r="AO869" s="315">
        <f t="shared" si="267"/>
        <v>0</v>
      </c>
      <c r="AP869" s="315">
        <f t="shared" si="267"/>
        <v>0</v>
      </c>
      <c r="AQ869" s="315">
        <f t="shared" si="267"/>
        <v>0</v>
      </c>
      <c r="AR869" s="315">
        <f t="shared" si="266"/>
        <v>0</v>
      </c>
      <c r="AS869" s="315">
        <f t="shared" si="266"/>
        <v>0</v>
      </c>
      <c r="AT869" s="315">
        <f t="shared" si="266"/>
        <v>0</v>
      </c>
      <c r="AU869" s="315">
        <f t="shared" si="266"/>
        <v>0</v>
      </c>
      <c r="AV869" s="315">
        <f t="shared" si="266"/>
        <v>0</v>
      </c>
      <c r="AW869" s="315">
        <f t="shared" si="266"/>
        <v>0</v>
      </c>
      <c r="AX869" s="315">
        <f t="shared" si="266"/>
        <v>0</v>
      </c>
      <c r="AY869" s="315">
        <f t="shared" si="266"/>
        <v>0</v>
      </c>
      <c r="AZ869" s="315">
        <f t="shared" si="266"/>
        <v>0</v>
      </c>
      <c r="BA869" s="315">
        <f t="shared" si="266"/>
        <v>0</v>
      </c>
      <c r="BB869" s="315">
        <f t="shared" si="266"/>
        <v>0</v>
      </c>
      <c r="BC869" s="316">
        <f t="shared" si="266"/>
        <v>0</v>
      </c>
      <c r="BE869" s="39" t="str">
        <f t="shared" si="261"/>
        <v/>
      </c>
      <c r="BF869" s="39" t="str">
        <f t="shared" si="262"/>
        <v/>
      </c>
      <c r="BG869" s="39" t="str">
        <f t="shared" si="263"/>
        <v/>
      </c>
      <c r="BH869" s="315"/>
      <c r="BI869" s="315"/>
      <c r="BJ869" s="315"/>
      <c r="BK869" s="315"/>
      <c r="BL869" s="315"/>
      <c r="BM869" s="315"/>
      <c r="BN869" s="315"/>
      <c r="BO869" s="315"/>
      <c r="BP869" s="315"/>
      <c r="BQ869" s="315"/>
      <c r="BR869" s="315"/>
      <c r="BS869" s="315"/>
      <c r="BT869" s="315"/>
      <c r="BU869" s="315"/>
      <c r="BV869" s="315"/>
      <c r="BW869" s="315"/>
      <c r="BX869" s="315"/>
      <c r="BY869" s="315"/>
      <c r="BZ869" s="315"/>
      <c r="CA869" s="315"/>
      <c r="CB869" s="315"/>
      <c r="CC869" s="315"/>
      <c r="CD869" s="7"/>
    </row>
    <row r="870" spans="1:82" x14ac:dyDescent="0.25">
      <c r="A870" s="14"/>
      <c r="B870" s="460"/>
      <c r="C870" s="461"/>
      <c r="D870" s="461"/>
      <c r="E870" s="462"/>
      <c r="F870" s="463"/>
      <c r="G870" s="14"/>
      <c r="H870" s="106" t="str">
        <f t="shared" si="254"/>
        <v/>
      </c>
      <c r="I870" s="14"/>
      <c r="J870" s="39" t="str">
        <f t="shared" si="255"/>
        <v/>
      </c>
      <c r="K870" s="14"/>
      <c r="M870" s="106" t="str">
        <f t="shared" si="256"/>
        <v/>
      </c>
      <c r="O870" s="127" t="str">
        <f t="shared" si="257"/>
        <v/>
      </c>
      <c r="AC870" s="305" t="str">
        <f t="shared" si="258"/>
        <v/>
      </c>
      <c r="AD870" s="307" t="str">
        <f t="shared" si="259"/>
        <v/>
      </c>
      <c r="AF870" s="314">
        <f t="shared" si="260"/>
        <v>0</v>
      </c>
      <c r="AG870" s="315">
        <f t="shared" si="267"/>
        <v>0</v>
      </c>
      <c r="AH870" s="315">
        <f t="shared" si="267"/>
        <v>0</v>
      </c>
      <c r="AI870" s="315">
        <f t="shared" si="267"/>
        <v>0</v>
      </c>
      <c r="AJ870" s="315">
        <f t="shared" si="267"/>
        <v>0</v>
      </c>
      <c r="AK870" s="315">
        <f t="shared" si="267"/>
        <v>0</v>
      </c>
      <c r="AL870" s="315">
        <f t="shared" si="267"/>
        <v>0</v>
      </c>
      <c r="AM870" s="315">
        <f t="shared" si="267"/>
        <v>0</v>
      </c>
      <c r="AN870" s="315">
        <f t="shared" si="267"/>
        <v>0</v>
      </c>
      <c r="AO870" s="315">
        <f t="shared" si="267"/>
        <v>0</v>
      </c>
      <c r="AP870" s="315">
        <f t="shared" si="267"/>
        <v>0</v>
      </c>
      <c r="AQ870" s="315">
        <f t="shared" si="267"/>
        <v>0</v>
      </c>
      <c r="AR870" s="315">
        <f t="shared" si="266"/>
        <v>0</v>
      </c>
      <c r="AS870" s="315">
        <f t="shared" si="266"/>
        <v>0</v>
      </c>
      <c r="AT870" s="315">
        <f t="shared" si="266"/>
        <v>0</v>
      </c>
      <c r="AU870" s="315">
        <f t="shared" si="266"/>
        <v>0</v>
      </c>
      <c r="AV870" s="315">
        <f t="shared" si="266"/>
        <v>0</v>
      </c>
      <c r="AW870" s="315">
        <f t="shared" si="266"/>
        <v>0</v>
      </c>
      <c r="AX870" s="315">
        <f t="shared" si="266"/>
        <v>0</v>
      </c>
      <c r="AY870" s="315">
        <f t="shared" si="266"/>
        <v>0</v>
      </c>
      <c r="AZ870" s="315">
        <f t="shared" si="266"/>
        <v>0</v>
      </c>
      <c r="BA870" s="315">
        <f t="shared" si="266"/>
        <v>0</v>
      </c>
      <c r="BB870" s="315">
        <f t="shared" si="266"/>
        <v>0</v>
      </c>
      <c r="BC870" s="316">
        <f t="shared" si="266"/>
        <v>0</v>
      </c>
      <c r="BE870" s="39" t="str">
        <f t="shared" si="261"/>
        <v/>
      </c>
      <c r="BF870" s="39" t="str">
        <f t="shared" si="262"/>
        <v/>
      </c>
      <c r="BG870" s="39" t="str">
        <f t="shared" si="263"/>
        <v/>
      </c>
      <c r="BH870" s="315"/>
      <c r="BI870" s="315"/>
      <c r="BJ870" s="315"/>
      <c r="BK870" s="315"/>
      <c r="BL870" s="315"/>
      <c r="BM870" s="315"/>
      <c r="BN870" s="315"/>
      <c r="BO870" s="315"/>
      <c r="BP870" s="315"/>
      <c r="BQ870" s="315"/>
      <c r="BR870" s="315"/>
      <c r="BS870" s="315"/>
      <c r="BT870" s="315"/>
      <c r="BU870" s="315"/>
      <c r="BV870" s="315"/>
      <c r="BW870" s="315"/>
      <c r="BX870" s="315"/>
      <c r="BY870" s="315"/>
      <c r="BZ870" s="315"/>
      <c r="CA870" s="315"/>
      <c r="CB870" s="315"/>
      <c r="CC870" s="315"/>
      <c r="CD870" s="7"/>
    </row>
    <row r="871" spans="1:82" x14ac:dyDescent="0.25">
      <c r="A871" s="14"/>
      <c r="B871" s="460"/>
      <c r="C871" s="461"/>
      <c r="D871" s="461"/>
      <c r="E871" s="462"/>
      <c r="F871" s="463"/>
      <c r="G871" s="14"/>
      <c r="H871" s="106" t="str">
        <f t="shared" si="254"/>
        <v/>
      </c>
      <c r="I871" s="14"/>
      <c r="J871" s="39" t="str">
        <f t="shared" si="255"/>
        <v/>
      </c>
      <c r="K871" s="14"/>
      <c r="M871" s="106" t="str">
        <f t="shared" si="256"/>
        <v/>
      </c>
      <c r="O871" s="127" t="str">
        <f t="shared" si="257"/>
        <v/>
      </c>
      <c r="AC871" s="305" t="str">
        <f t="shared" si="258"/>
        <v/>
      </c>
      <c r="AD871" s="307" t="str">
        <f t="shared" si="259"/>
        <v/>
      </c>
      <c r="AF871" s="314">
        <f t="shared" si="260"/>
        <v>0</v>
      </c>
      <c r="AG871" s="315">
        <f t="shared" si="267"/>
        <v>0</v>
      </c>
      <c r="AH871" s="315">
        <f t="shared" si="267"/>
        <v>0</v>
      </c>
      <c r="AI871" s="315">
        <f t="shared" si="267"/>
        <v>0</v>
      </c>
      <c r="AJ871" s="315">
        <f t="shared" si="267"/>
        <v>0</v>
      </c>
      <c r="AK871" s="315">
        <f t="shared" si="267"/>
        <v>0</v>
      </c>
      <c r="AL871" s="315">
        <f t="shared" si="267"/>
        <v>0</v>
      </c>
      <c r="AM871" s="315">
        <f t="shared" si="267"/>
        <v>0</v>
      </c>
      <c r="AN871" s="315">
        <f t="shared" si="267"/>
        <v>0</v>
      </c>
      <c r="AO871" s="315">
        <f t="shared" si="267"/>
        <v>0</v>
      </c>
      <c r="AP871" s="315">
        <f t="shared" si="267"/>
        <v>0</v>
      </c>
      <c r="AQ871" s="315">
        <f t="shared" si="267"/>
        <v>0</v>
      </c>
      <c r="AR871" s="315">
        <f t="shared" si="266"/>
        <v>0</v>
      </c>
      <c r="AS871" s="315">
        <f t="shared" si="266"/>
        <v>0</v>
      </c>
      <c r="AT871" s="315">
        <f t="shared" si="266"/>
        <v>0</v>
      </c>
      <c r="AU871" s="315">
        <f t="shared" si="266"/>
        <v>0</v>
      </c>
      <c r="AV871" s="315">
        <f t="shared" si="266"/>
        <v>0</v>
      </c>
      <c r="AW871" s="315">
        <f t="shared" si="266"/>
        <v>0</v>
      </c>
      <c r="AX871" s="315">
        <f t="shared" si="266"/>
        <v>0</v>
      </c>
      <c r="AY871" s="315">
        <f t="shared" si="266"/>
        <v>0</v>
      </c>
      <c r="AZ871" s="315">
        <f t="shared" si="266"/>
        <v>0</v>
      </c>
      <c r="BA871" s="315">
        <f t="shared" si="266"/>
        <v>0</v>
      </c>
      <c r="BB871" s="315">
        <f t="shared" si="266"/>
        <v>0</v>
      </c>
      <c r="BC871" s="316">
        <f t="shared" si="266"/>
        <v>0</v>
      </c>
      <c r="BE871" s="39" t="str">
        <f t="shared" si="261"/>
        <v/>
      </c>
      <c r="BF871" s="39" t="str">
        <f t="shared" si="262"/>
        <v/>
      </c>
      <c r="BG871" s="39" t="str">
        <f t="shared" si="263"/>
        <v/>
      </c>
      <c r="BH871" s="315"/>
      <c r="BI871" s="315"/>
      <c r="BJ871" s="315"/>
      <c r="BK871" s="315"/>
      <c r="BL871" s="315"/>
      <c r="BM871" s="315"/>
      <c r="BN871" s="315"/>
      <c r="BO871" s="315"/>
      <c r="BP871" s="315"/>
      <c r="BQ871" s="315"/>
      <c r="BR871" s="315"/>
      <c r="BS871" s="315"/>
      <c r="BT871" s="315"/>
      <c r="BU871" s="315"/>
      <c r="BV871" s="315"/>
      <c r="BW871" s="315"/>
      <c r="BX871" s="315"/>
      <c r="BY871" s="315"/>
      <c r="BZ871" s="315"/>
      <c r="CA871" s="315"/>
      <c r="CB871" s="315"/>
      <c r="CC871" s="315"/>
      <c r="CD871" s="7"/>
    </row>
    <row r="872" spans="1:82" x14ac:dyDescent="0.25">
      <c r="A872" s="14"/>
      <c r="B872" s="460"/>
      <c r="C872" s="461"/>
      <c r="D872" s="461"/>
      <c r="E872" s="462"/>
      <c r="F872" s="463"/>
      <c r="G872" s="14"/>
      <c r="H872" s="106" t="str">
        <f t="shared" si="254"/>
        <v/>
      </c>
      <c r="I872" s="14"/>
      <c r="J872" s="39" t="str">
        <f t="shared" si="255"/>
        <v/>
      </c>
      <c r="K872" s="14"/>
      <c r="M872" s="106" t="str">
        <f t="shared" si="256"/>
        <v/>
      </c>
      <c r="O872" s="127" t="str">
        <f t="shared" si="257"/>
        <v/>
      </c>
      <c r="AC872" s="305" t="str">
        <f t="shared" si="258"/>
        <v/>
      </c>
      <c r="AD872" s="307" t="str">
        <f t="shared" si="259"/>
        <v/>
      </c>
      <c r="AF872" s="314">
        <f t="shared" si="260"/>
        <v>0</v>
      </c>
      <c r="AG872" s="315">
        <f t="shared" si="267"/>
        <v>0</v>
      </c>
      <c r="AH872" s="315">
        <f t="shared" si="267"/>
        <v>0</v>
      </c>
      <c r="AI872" s="315">
        <f t="shared" si="267"/>
        <v>0</v>
      </c>
      <c r="AJ872" s="315">
        <f t="shared" si="267"/>
        <v>0</v>
      </c>
      <c r="AK872" s="315">
        <f t="shared" si="267"/>
        <v>0</v>
      </c>
      <c r="AL872" s="315">
        <f t="shared" si="267"/>
        <v>0</v>
      </c>
      <c r="AM872" s="315">
        <f t="shared" si="267"/>
        <v>0</v>
      </c>
      <c r="AN872" s="315">
        <f t="shared" si="267"/>
        <v>0</v>
      </c>
      <c r="AO872" s="315">
        <f t="shared" si="267"/>
        <v>0</v>
      </c>
      <c r="AP872" s="315">
        <f t="shared" si="267"/>
        <v>0</v>
      </c>
      <c r="AQ872" s="315">
        <f t="shared" si="267"/>
        <v>0</v>
      </c>
      <c r="AR872" s="315">
        <f t="shared" si="266"/>
        <v>0</v>
      </c>
      <c r="AS872" s="315">
        <f t="shared" si="266"/>
        <v>0</v>
      </c>
      <c r="AT872" s="315">
        <f t="shared" si="266"/>
        <v>0</v>
      </c>
      <c r="AU872" s="315">
        <f t="shared" si="266"/>
        <v>0</v>
      </c>
      <c r="AV872" s="315">
        <f t="shared" si="266"/>
        <v>0</v>
      </c>
      <c r="AW872" s="315">
        <f t="shared" si="266"/>
        <v>0</v>
      </c>
      <c r="AX872" s="315">
        <f t="shared" si="266"/>
        <v>0</v>
      </c>
      <c r="AY872" s="315">
        <f t="shared" si="266"/>
        <v>0</v>
      </c>
      <c r="AZ872" s="315">
        <f t="shared" si="266"/>
        <v>0</v>
      </c>
      <c r="BA872" s="315">
        <f t="shared" si="266"/>
        <v>0</v>
      </c>
      <c r="BB872" s="315">
        <f t="shared" si="266"/>
        <v>0</v>
      </c>
      <c r="BC872" s="316">
        <f t="shared" si="266"/>
        <v>0</v>
      </c>
      <c r="BE872" s="39" t="str">
        <f t="shared" si="261"/>
        <v/>
      </c>
      <c r="BF872" s="39" t="str">
        <f t="shared" si="262"/>
        <v/>
      </c>
      <c r="BG872" s="39" t="str">
        <f t="shared" si="263"/>
        <v/>
      </c>
      <c r="BH872" s="315"/>
      <c r="BI872" s="315"/>
      <c r="BJ872" s="315"/>
      <c r="BK872" s="315"/>
      <c r="BL872" s="315"/>
      <c r="BM872" s="315"/>
      <c r="BN872" s="315"/>
      <c r="BO872" s="315"/>
      <c r="BP872" s="315"/>
      <c r="BQ872" s="315"/>
      <c r="BR872" s="315"/>
      <c r="BS872" s="315"/>
      <c r="BT872" s="315"/>
      <c r="BU872" s="315"/>
      <c r="BV872" s="315"/>
      <c r="BW872" s="315"/>
      <c r="BX872" s="315"/>
      <c r="BY872" s="315"/>
      <c r="BZ872" s="315"/>
      <c r="CA872" s="315"/>
      <c r="CB872" s="315"/>
      <c r="CC872" s="315"/>
      <c r="CD872" s="7"/>
    </row>
    <row r="873" spans="1:82" x14ac:dyDescent="0.25">
      <c r="A873" s="14"/>
      <c r="B873" s="460"/>
      <c r="C873" s="461"/>
      <c r="D873" s="461"/>
      <c r="E873" s="462"/>
      <c r="F873" s="463"/>
      <c r="G873" s="14"/>
      <c r="H873" s="106" t="str">
        <f t="shared" si="254"/>
        <v/>
      </c>
      <c r="I873" s="14"/>
      <c r="J873" s="39" t="str">
        <f t="shared" si="255"/>
        <v/>
      </c>
      <c r="K873" s="14"/>
      <c r="M873" s="106" t="str">
        <f t="shared" si="256"/>
        <v/>
      </c>
      <c r="O873" s="127" t="str">
        <f t="shared" si="257"/>
        <v/>
      </c>
      <c r="AC873" s="305" t="str">
        <f t="shared" si="258"/>
        <v/>
      </c>
      <c r="AD873" s="307" t="str">
        <f t="shared" si="259"/>
        <v/>
      </c>
      <c r="AF873" s="314">
        <f t="shared" si="260"/>
        <v>0</v>
      </c>
      <c r="AG873" s="315">
        <f t="shared" si="267"/>
        <v>0</v>
      </c>
      <c r="AH873" s="315">
        <f t="shared" si="267"/>
        <v>0</v>
      </c>
      <c r="AI873" s="315">
        <f t="shared" si="267"/>
        <v>0</v>
      </c>
      <c r="AJ873" s="315">
        <f t="shared" si="267"/>
        <v>0</v>
      </c>
      <c r="AK873" s="315">
        <f t="shared" si="267"/>
        <v>0</v>
      </c>
      <c r="AL873" s="315">
        <f t="shared" si="267"/>
        <v>0</v>
      </c>
      <c r="AM873" s="315">
        <f t="shared" si="267"/>
        <v>0</v>
      </c>
      <c r="AN873" s="315">
        <f t="shared" si="267"/>
        <v>0</v>
      </c>
      <c r="AO873" s="315">
        <f t="shared" si="267"/>
        <v>0</v>
      </c>
      <c r="AP873" s="315">
        <f t="shared" si="267"/>
        <v>0</v>
      </c>
      <c r="AQ873" s="315">
        <f t="shared" si="267"/>
        <v>0</v>
      </c>
      <c r="AR873" s="315">
        <f t="shared" si="266"/>
        <v>0</v>
      </c>
      <c r="AS873" s="315">
        <f t="shared" si="266"/>
        <v>0</v>
      </c>
      <c r="AT873" s="315">
        <f t="shared" si="266"/>
        <v>0</v>
      </c>
      <c r="AU873" s="315">
        <f t="shared" si="266"/>
        <v>0</v>
      </c>
      <c r="AV873" s="315">
        <f t="shared" si="266"/>
        <v>0</v>
      </c>
      <c r="AW873" s="315">
        <f t="shared" si="266"/>
        <v>0</v>
      </c>
      <c r="AX873" s="315">
        <f t="shared" si="266"/>
        <v>0</v>
      </c>
      <c r="AY873" s="315">
        <f t="shared" si="266"/>
        <v>0</v>
      </c>
      <c r="AZ873" s="315">
        <f t="shared" si="266"/>
        <v>0</v>
      </c>
      <c r="BA873" s="315">
        <f t="shared" si="266"/>
        <v>0</v>
      </c>
      <c r="BB873" s="315">
        <f t="shared" si="266"/>
        <v>0</v>
      </c>
      <c r="BC873" s="316">
        <f t="shared" si="266"/>
        <v>0</v>
      </c>
      <c r="BE873" s="39" t="str">
        <f t="shared" si="261"/>
        <v/>
      </c>
      <c r="BF873" s="39" t="str">
        <f t="shared" si="262"/>
        <v/>
      </c>
      <c r="BG873" s="39" t="str">
        <f t="shared" si="263"/>
        <v/>
      </c>
      <c r="BH873" s="315"/>
      <c r="BI873" s="315"/>
      <c r="BJ873" s="315"/>
      <c r="BK873" s="315"/>
      <c r="BL873" s="315"/>
      <c r="BM873" s="315"/>
      <c r="BN873" s="315"/>
      <c r="BO873" s="315"/>
      <c r="BP873" s="315"/>
      <c r="BQ873" s="315"/>
      <c r="BR873" s="315"/>
      <c r="BS873" s="315"/>
      <c r="BT873" s="315"/>
      <c r="BU873" s="315"/>
      <c r="BV873" s="315"/>
      <c r="BW873" s="315"/>
      <c r="BX873" s="315"/>
      <c r="BY873" s="315"/>
      <c r="BZ873" s="315"/>
      <c r="CA873" s="315"/>
      <c r="CB873" s="315"/>
      <c r="CC873" s="315"/>
      <c r="CD873" s="7"/>
    </row>
    <row r="874" spans="1:82" x14ac:dyDescent="0.25">
      <c r="A874" s="14"/>
      <c r="B874" s="460"/>
      <c r="C874" s="461"/>
      <c r="D874" s="461"/>
      <c r="E874" s="462"/>
      <c r="F874" s="463"/>
      <c r="G874" s="14"/>
      <c r="H874" s="106" t="str">
        <f t="shared" si="254"/>
        <v/>
      </c>
      <c r="I874" s="14"/>
      <c r="J874" s="39" t="str">
        <f t="shared" si="255"/>
        <v/>
      </c>
      <c r="K874" s="14"/>
      <c r="M874" s="106" t="str">
        <f t="shared" si="256"/>
        <v/>
      </c>
      <c r="O874" s="127" t="str">
        <f t="shared" si="257"/>
        <v/>
      </c>
      <c r="AC874" s="305" t="str">
        <f t="shared" si="258"/>
        <v/>
      </c>
      <c r="AD874" s="307" t="str">
        <f t="shared" si="259"/>
        <v/>
      </c>
      <c r="AF874" s="314">
        <f t="shared" si="260"/>
        <v>0</v>
      </c>
      <c r="AG874" s="315">
        <f t="shared" si="267"/>
        <v>0</v>
      </c>
      <c r="AH874" s="315">
        <f t="shared" si="267"/>
        <v>0</v>
      </c>
      <c r="AI874" s="315">
        <f t="shared" si="267"/>
        <v>0</v>
      </c>
      <c r="AJ874" s="315">
        <f t="shared" si="267"/>
        <v>0</v>
      </c>
      <c r="AK874" s="315">
        <f t="shared" si="267"/>
        <v>0</v>
      </c>
      <c r="AL874" s="315">
        <f t="shared" si="267"/>
        <v>0</v>
      </c>
      <c r="AM874" s="315">
        <f t="shared" si="267"/>
        <v>0</v>
      </c>
      <c r="AN874" s="315">
        <f t="shared" si="267"/>
        <v>0</v>
      </c>
      <c r="AO874" s="315">
        <f t="shared" si="267"/>
        <v>0</v>
      </c>
      <c r="AP874" s="315">
        <f t="shared" si="267"/>
        <v>0</v>
      </c>
      <c r="AQ874" s="315">
        <f t="shared" si="267"/>
        <v>0</v>
      </c>
      <c r="AR874" s="315">
        <f t="shared" si="266"/>
        <v>0</v>
      </c>
      <c r="AS874" s="315">
        <f t="shared" si="266"/>
        <v>0</v>
      </c>
      <c r="AT874" s="315">
        <f t="shared" si="266"/>
        <v>0</v>
      </c>
      <c r="AU874" s="315">
        <f t="shared" si="266"/>
        <v>0</v>
      </c>
      <c r="AV874" s="315">
        <f t="shared" si="266"/>
        <v>0</v>
      </c>
      <c r="AW874" s="315">
        <f t="shared" si="266"/>
        <v>0</v>
      </c>
      <c r="AX874" s="315">
        <f t="shared" si="266"/>
        <v>0</v>
      </c>
      <c r="AY874" s="315">
        <f t="shared" si="266"/>
        <v>0</v>
      </c>
      <c r="AZ874" s="315">
        <f t="shared" si="266"/>
        <v>0</v>
      </c>
      <c r="BA874" s="315">
        <f t="shared" si="266"/>
        <v>0</v>
      </c>
      <c r="BB874" s="315">
        <f t="shared" si="266"/>
        <v>0</v>
      </c>
      <c r="BC874" s="316">
        <f t="shared" si="266"/>
        <v>0</v>
      </c>
      <c r="BE874" s="39" t="str">
        <f t="shared" si="261"/>
        <v/>
      </c>
      <c r="BF874" s="39" t="str">
        <f t="shared" si="262"/>
        <v/>
      </c>
      <c r="BG874" s="39" t="str">
        <f t="shared" si="263"/>
        <v/>
      </c>
      <c r="BH874" s="315"/>
      <c r="BI874" s="315"/>
      <c r="BJ874" s="315"/>
      <c r="BK874" s="315"/>
      <c r="BL874" s="315"/>
      <c r="BM874" s="315"/>
      <c r="BN874" s="315"/>
      <c r="BO874" s="315"/>
      <c r="BP874" s="315"/>
      <c r="BQ874" s="315"/>
      <c r="BR874" s="315"/>
      <c r="BS874" s="315"/>
      <c r="BT874" s="315"/>
      <c r="BU874" s="315"/>
      <c r="BV874" s="315"/>
      <c r="BW874" s="315"/>
      <c r="BX874" s="315"/>
      <c r="BY874" s="315"/>
      <c r="BZ874" s="315"/>
      <c r="CA874" s="315"/>
      <c r="CB874" s="315"/>
      <c r="CC874" s="315"/>
      <c r="CD874" s="7"/>
    </row>
    <row r="875" spans="1:82" x14ac:dyDescent="0.25">
      <c r="A875" s="14"/>
      <c r="B875" s="460"/>
      <c r="C875" s="461"/>
      <c r="D875" s="461"/>
      <c r="E875" s="462"/>
      <c r="F875" s="463"/>
      <c r="G875" s="14"/>
      <c r="H875" s="106" t="str">
        <f t="shared" si="254"/>
        <v/>
      </c>
      <c r="I875" s="14"/>
      <c r="J875" s="39" t="str">
        <f t="shared" si="255"/>
        <v/>
      </c>
      <c r="K875" s="14"/>
      <c r="M875" s="106" t="str">
        <f t="shared" si="256"/>
        <v/>
      </c>
      <c r="O875" s="127" t="str">
        <f t="shared" si="257"/>
        <v/>
      </c>
      <c r="AC875" s="305" t="str">
        <f t="shared" si="258"/>
        <v/>
      </c>
      <c r="AD875" s="307" t="str">
        <f t="shared" si="259"/>
        <v/>
      </c>
      <c r="AF875" s="314">
        <f t="shared" si="260"/>
        <v>0</v>
      </c>
      <c r="AG875" s="315">
        <f t="shared" si="267"/>
        <v>0</v>
      </c>
      <c r="AH875" s="315">
        <f t="shared" si="267"/>
        <v>0</v>
      </c>
      <c r="AI875" s="315">
        <f t="shared" si="267"/>
        <v>0</v>
      </c>
      <c r="AJ875" s="315">
        <f t="shared" si="267"/>
        <v>0</v>
      </c>
      <c r="AK875" s="315">
        <f t="shared" si="267"/>
        <v>0</v>
      </c>
      <c r="AL875" s="315">
        <f t="shared" si="267"/>
        <v>0</v>
      </c>
      <c r="AM875" s="315">
        <f t="shared" si="267"/>
        <v>0</v>
      </c>
      <c r="AN875" s="315">
        <f t="shared" si="267"/>
        <v>0</v>
      </c>
      <c r="AO875" s="315">
        <f t="shared" si="267"/>
        <v>0</v>
      </c>
      <c r="AP875" s="315">
        <f t="shared" si="267"/>
        <v>0</v>
      </c>
      <c r="AQ875" s="315">
        <f t="shared" si="267"/>
        <v>0</v>
      </c>
      <c r="AR875" s="315">
        <f t="shared" si="266"/>
        <v>0</v>
      </c>
      <c r="AS875" s="315">
        <f t="shared" si="266"/>
        <v>0</v>
      </c>
      <c r="AT875" s="315">
        <f t="shared" si="266"/>
        <v>0</v>
      </c>
      <c r="AU875" s="315">
        <f t="shared" si="266"/>
        <v>0</v>
      </c>
      <c r="AV875" s="315">
        <f t="shared" si="266"/>
        <v>0</v>
      </c>
      <c r="AW875" s="315">
        <f t="shared" si="266"/>
        <v>0</v>
      </c>
      <c r="AX875" s="315">
        <f t="shared" si="266"/>
        <v>0</v>
      </c>
      <c r="AY875" s="315">
        <f t="shared" si="266"/>
        <v>0</v>
      </c>
      <c r="AZ875" s="315">
        <f t="shared" si="266"/>
        <v>0</v>
      </c>
      <c r="BA875" s="315">
        <f t="shared" si="266"/>
        <v>0</v>
      </c>
      <c r="BB875" s="315">
        <f t="shared" si="266"/>
        <v>0</v>
      </c>
      <c r="BC875" s="316">
        <f t="shared" si="266"/>
        <v>0</v>
      </c>
      <c r="BE875" s="39" t="str">
        <f t="shared" si="261"/>
        <v/>
      </c>
      <c r="BF875" s="39" t="str">
        <f t="shared" si="262"/>
        <v/>
      </c>
      <c r="BG875" s="39" t="str">
        <f t="shared" si="263"/>
        <v/>
      </c>
      <c r="BH875" s="315"/>
      <c r="BI875" s="315"/>
      <c r="BJ875" s="315"/>
      <c r="BK875" s="315"/>
      <c r="BL875" s="315"/>
      <c r="BM875" s="315"/>
      <c r="BN875" s="315"/>
      <c r="BO875" s="315"/>
      <c r="BP875" s="315"/>
      <c r="BQ875" s="315"/>
      <c r="BR875" s="315"/>
      <c r="BS875" s="315"/>
      <c r="BT875" s="315"/>
      <c r="BU875" s="315"/>
      <c r="BV875" s="315"/>
      <c r="BW875" s="315"/>
      <c r="BX875" s="315"/>
      <c r="BY875" s="315"/>
      <c r="BZ875" s="315"/>
      <c r="CA875" s="315"/>
      <c r="CB875" s="315"/>
      <c r="CC875" s="315"/>
      <c r="CD875" s="7"/>
    </row>
    <row r="876" spans="1:82" x14ac:dyDescent="0.25">
      <c r="A876" s="14"/>
      <c r="B876" s="460"/>
      <c r="C876" s="461"/>
      <c r="D876" s="461"/>
      <c r="E876" s="462"/>
      <c r="F876" s="463"/>
      <c r="G876" s="14"/>
      <c r="H876" s="106" t="str">
        <f t="shared" si="254"/>
        <v/>
      </c>
      <c r="I876" s="14"/>
      <c r="J876" s="39" t="str">
        <f t="shared" si="255"/>
        <v/>
      </c>
      <c r="K876" s="14"/>
      <c r="M876" s="106" t="str">
        <f t="shared" si="256"/>
        <v/>
      </c>
      <c r="O876" s="127" t="str">
        <f t="shared" si="257"/>
        <v/>
      </c>
      <c r="AC876" s="305" t="str">
        <f t="shared" si="258"/>
        <v/>
      </c>
      <c r="AD876" s="307" t="str">
        <f t="shared" si="259"/>
        <v/>
      </c>
      <c r="AF876" s="314">
        <f t="shared" si="260"/>
        <v>0</v>
      </c>
      <c r="AG876" s="315">
        <f t="shared" si="267"/>
        <v>0</v>
      </c>
      <c r="AH876" s="315">
        <f t="shared" si="267"/>
        <v>0</v>
      </c>
      <c r="AI876" s="315">
        <f t="shared" si="267"/>
        <v>0</v>
      </c>
      <c r="AJ876" s="315">
        <f t="shared" si="267"/>
        <v>0</v>
      </c>
      <c r="AK876" s="315">
        <f t="shared" si="267"/>
        <v>0</v>
      </c>
      <c r="AL876" s="315">
        <f t="shared" si="267"/>
        <v>0</v>
      </c>
      <c r="AM876" s="315">
        <f t="shared" si="267"/>
        <v>0</v>
      </c>
      <c r="AN876" s="315">
        <f t="shared" si="267"/>
        <v>0</v>
      </c>
      <c r="AO876" s="315">
        <f t="shared" si="267"/>
        <v>0</v>
      </c>
      <c r="AP876" s="315">
        <f t="shared" si="267"/>
        <v>0</v>
      </c>
      <c r="AQ876" s="315">
        <f t="shared" si="267"/>
        <v>0</v>
      </c>
      <c r="AR876" s="315">
        <f t="shared" si="266"/>
        <v>0</v>
      </c>
      <c r="AS876" s="315">
        <f t="shared" si="266"/>
        <v>0</v>
      </c>
      <c r="AT876" s="315">
        <f t="shared" si="266"/>
        <v>0</v>
      </c>
      <c r="AU876" s="315">
        <f t="shared" si="266"/>
        <v>0</v>
      </c>
      <c r="AV876" s="315">
        <f t="shared" si="266"/>
        <v>0</v>
      </c>
      <c r="AW876" s="315">
        <f t="shared" si="266"/>
        <v>0</v>
      </c>
      <c r="AX876" s="315">
        <f t="shared" si="266"/>
        <v>0</v>
      </c>
      <c r="AY876" s="315">
        <f t="shared" si="266"/>
        <v>0</v>
      </c>
      <c r="AZ876" s="315">
        <f t="shared" si="266"/>
        <v>0</v>
      </c>
      <c r="BA876" s="315">
        <f t="shared" si="266"/>
        <v>0</v>
      </c>
      <c r="BB876" s="315">
        <f t="shared" si="266"/>
        <v>0</v>
      </c>
      <c r="BC876" s="316">
        <f t="shared" si="266"/>
        <v>0</v>
      </c>
      <c r="BE876" s="39" t="str">
        <f t="shared" si="261"/>
        <v/>
      </c>
      <c r="BF876" s="39" t="str">
        <f t="shared" si="262"/>
        <v/>
      </c>
      <c r="BG876" s="39" t="str">
        <f t="shared" si="263"/>
        <v/>
      </c>
      <c r="BH876" s="315"/>
      <c r="BI876" s="315"/>
      <c r="BJ876" s="315"/>
      <c r="BK876" s="315"/>
      <c r="BL876" s="315"/>
      <c r="BM876" s="315"/>
      <c r="BN876" s="315"/>
      <c r="BO876" s="315"/>
      <c r="BP876" s="315"/>
      <c r="BQ876" s="315"/>
      <c r="BR876" s="315"/>
      <c r="BS876" s="315"/>
      <c r="BT876" s="315"/>
      <c r="BU876" s="315"/>
      <c r="BV876" s="315"/>
      <c r="BW876" s="315"/>
      <c r="BX876" s="315"/>
      <c r="BY876" s="315"/>
      <c r="BZ876" s="315"/>
      <c r="CA876" s="315"/>
      <c r="CB876" s="315"/>
      <c r="CC876" s="315"/>
      <c r="CD876" s="7"/>
    </row>
    <row r="877" spans="1:82" x14ac:dyDescent="0.25">
      <c r="A877" s="14"/>
      <c r="B877" s="460"/>
      <c r="C877" s="461"/>
      <c r="D877" s="461"/>
      <c r="E877" s="462"/>
      <c r="F877" s="463"/>
      <c r="G877" s="14"/>
      <c r="H877" s="106" t="str">
        <f t="shared" si="254"/>
        <v/>
      </c>
      <c r="I877" s="14"/>
      <c r="J877" s="39" t="str">
        <f t="shared" si="255"/>
        <v/>
      </c>
      <c r="K877" s="14"/>
      <c r="M877" s="106" t="str">
        <f t="shared" si="256"/>
        <v/>
      </c>
      <c r="O877" s="127" t="str">
        <f t="shared" si="257"/>
        <v/>
      </c>
      <c r="AC877" s="305" t="str">
        <f t="shared" si="258"/>
        <v/>
      </c>
      <c r="AD877" s="307" t="str">
        <f t="shared" si="259"/>
        <v/>
      </c>
      <c r="AF877" s="314">
        <f t="shared" si="260"/>
        <v>0</v>
      </c>
      <c r="AG877" s="315">
        <f t="shared" si="267"/>
        <v>0</v>
      </c>
      <c r="AH877" s="315">
        <f t="shared" si="267"/>
        <v>0</v>
      </c>
      <c r="AI877" s="315">
        <f t="shared" si="267"/>
        <v>0</v>
      </c>
      <c r="AJ877" s="315">
        <f t="shared" si="267"/>
        <v>0</v>
      </c>
      <c r="AK877" s="315">
        <f t="shared" si="267"/>
        <v>0</v>
      </c>
      <c r="AL877" s="315">
        <f t="shared" si="267"/>
        <v>0</v>
      </c>
      <c r="AM877" s="315">
        <f t="shared" si="267"/>
        <v>0</v>
      </c>
      <c r="AN877" s="315">
        <f t="shared" si="267"/>
        <v>0</v>
      </c>
      <c r="AO877" s="315">
        <f t="shared" si="267"/>
        <v>0</v>
      </c>
      <c r="AP877" s="315">
        <f t="shared" si="267"/>
        <v>0</v>
      </c>
      <c r="AQ877" s="315">
        <f t="shared" si="267"/>
        <v>0</v>
      </c>
      <c r="AR877" s="315">
        <f t="shared" si="266"/>
        <v>0</v>
      </c>
      <c r="AS877" s="315">
        <f t="shared" si="266"/>
        <v>0</v>
      </c>
      <c r="AT877" s="315">
        <f t="shared" si="266"/>
        <v>0</v>
      </c>
      <c r="AU877" s="315">
        <f t="shared" si="266"/>
        <v>0</v>
      </c>
      <c r="AV877" s="315">
        <f t="shared" si="266"/>
        <v>0</v>
      </c>
      <c r="AW877" s="315">
        <f t="shared" si="266"/>
        <v>0</v>
      </c>
      <c r="AX877" s="315">
        <f t="shared" si="266"/>
        <v>0</v>
      </c>
      <c r="AY877" s="315">
        <f t="shared" si="266"/>
        <v>0</v>
      </c>
      <c r="AZ877" s="315">
        <f t="shared" si="266"/>
        <v>0</v>
      </c>
      <c r="BA877" s="315">
        <f t="shared" si="266"/>
        <v>0</v>
      </c>
      <c r="BB877" s="315">
        <f t="shared" si="266"/>
        <v>0</v>
      </c>
      <c r="BC877" s="316">
        <f t="shared" si="266"/>
        <v>0</v>
      </c>
      <c r="BE877" s="39" t="str">
        <f t="shared" si="261"/>
        <v/>
      </c>
      <c r="BF877" s="39" t="str">
        <f t="shared" si="262"/>
        <v/>
      </c>
      <c r="BG877" s="39" t="str">
        <f t="shared" si="263"/>
        <v/>
      </c>
      <c r="BH877" s="315"/>
      <c r="BI877" s="315"/>
      <c r="BJ877" s="315"/>
      <c r="BK877" s="315"/>
      <c r="BL877" s="315"/>
      <c r="BM877" s="315"/>
      <c r="BN877" s="315"/>
      <c r="BO877" s="315"/>
      <c r="BP877" s="315"/>
      <c r="BQ877" s="315"/>
      <c r="BR877" s="315"/>
      <c r="BS877" s="315"/>
      <c r="BT877" s="315"/>
      <c r="BU877" s="315"/>
      <c r="BV877" s="315"/>
      <c r="BW877" s="315"/>
      <c r="BX877" s="315"/>
      <c r="BY877" s="315"/>
      <c r="BZ877" s="315"/>
      <c r="CA877" s="315"/>
      <c r="CB877" s="315"/>
      <c r="CC877" s="315"/>
      <c r="CD877" s="7"/>
    </row>
    <row r="878" spans="1:82" x14ac:dyDescent="0.25">
      <c r="A878" s="14"/>
      <c r="B878" s="460"/>
      <c r="C878" s="461"/>
      <c r="D878" s="461"/>
      <c r="E878" s="462"/>
      <c r="F878" s="463"/>
      <c r="G878" s="14"/>
      <c r="H878" s="106" t="str">
        <f t="shared" si="254"/>
        <v/>
      </c>
      <c r="I878" s="14"/>
      <c r="J878" s="39" t="str">
        <f t="shared" si="255"/>
        <v/>
      </c>
      <c r="K878" s="14"/>
      <c r="M878" s="106" t="str">
        <f t="shared" si="256"/>
        <v/>
      </c>
      <c r="O878" s="127" t="str">
        <f t="shared" si="257"/>
        <v/>
      </c>
      <c r="AC878" s="305" t="str">
        <f t="shared" si="258"/>
        <v/>
      </c>
      <c r="AD878" s="307" t="str">
        <f t="shared" si="259"/>
        <v/>
      </c>
      <c r="AF878" s="314">
        <f t="shared" si="260"/>
        <v>0</v>
      </c>
      <c r="AG878" s="315">
        <f t="shared" si="267"/>
        <v>0</v>
      </c>
      <c r="AH878" s="315">
        <f t="shared" si="267"/>
        <v>0</v>
      </c>
      <c r="AI878" s="315">
        <f t="shared" si="267"/>
        <v>0</v>
      </c>
      <c r="AJ878" s="315">
        <f t="shared" si="267"/>
        <v>0</v>
      </c>
      <c r="AK878" s="315">
        <f t="shared" si="267"/>
        <v>0</v>
      </c>
      <c r="AL878" s="315">
        <f t="shared" si="267"/>
        <v>0</v>
      </c>
      <c r="AM878" s="315">
        <f t="shared" si="267"/>
        <v>0</v>
      </c>
      <c r="AN878" s="315">
        <f t="shared" si="267"/>
        <v>0</v>
      </c>
      <c r="AO878" s="315">
        <f t="shared" si="267"/>
        <v>0</v>
      </c>
      <c r="AP878" s="315">
        <f t="shared" si="267"/>
        <v>0</v>
      </c>
      <c r="AQ878" s="315">
        <f t="shared" si="267"/>
        <v>0</v>
      </c>
      <c r="AR878" s="315">
        <f t="shared" si="266"/>
        <v>0</v>
      </c>
      <c r="AS878" s="315">
        <f t="shared" si="266"/>
        <v>0</v>
      </c>
      <c r="AT878" s="315">
        <f t="shared" si="266"/>
        <v>0</v>
      </c>
      <c r="AU878" s="315">
        <f t="shared" si="266"/>
        <v>0</v>
      </c>
      <c r="AV878" s="315">
        <f t="shared" si="266"/>
        <v>0</v>
      </c>
      <c r="AW878" s="315">
        <f t="shared" si="266"/>
        <v>0</v>
      </c>
      <c r="AX878" s="315">
        <f t="shared" si="266"/>
        <v>0</v>
      </c>
      <c r="AY878" s="315">
        <f t="shared" si="266"/>
        <v>0</v>
      </c>
      <c r="AZ878" s="315">
        <f t="shared" si="266"/>
        <v>0</v>
      </c>
      <c r="BA878" s="315">
        <f t="shared" si="266"/>
        <v>0</v>
      </c>
      <c r="BB878" s="315">
        <f t="shared" si="266"/>
        <v>0</v>
      </c>
      <c r="BC878" s="316">
        <f t="shared" si="266"/>
        <v>0</v>
      </c>
      <c r="BE878" s="39" t="str">
        <f t="shared" si="261"/>
        <v/>
      </c>
      <c r="BF878" s="39" t="str">
        <f t="shared" si="262"/>
        <v/>
      </c>
      <c r="BG878" s="39" t="str">
        <f t="shared" si="263"/>
        <v/>
      </c>
      <c r="BH878" s="315"/>
      <c r="BI878" s="315"/>
      <c r="BJ878" s="315"/>
      <c r="BK878" s="315"/>
      <c r="BL878" s="315"/>
      <c r="BM878" s="315"/>
      <c r="BN878" s="315"/>
      <c r="BO878" s="315"/>
      <c r="BP878" s="315"/>
      <c r="BQ878" s="315"/>
      <c r="BR878" s="315"/>
      <c r="BS878" s="315"/>
      <c r="BT878" s="315"/>
      <c r="BU878" s="315"/>
      <c r="BV878" s="315"/>
      <c r="BW878" s="315"/>
      <c r="BX878" s="315"/>
      <c r="BY878" s="315"/>
      <c r="BZ878" s="315"/>
      <c r="CA878" s="315"/>
      <c r="CB878" s="315"/>
      <c r="CC878" s="315"/>
      <c r="CD878" s="7"/>
    </row>
    <row r="879" spans="1:82" x14ac:dyDescent="0.25">
      <c r="A879" s="14"/>
      <c r="B879" s="460"/>
      <c r="C879" s="461"/>
      <c r="D879" s="461"/>
      <c r="E879" s="462"/>
      <c r="F879" s="463"/>
      <c r="G879" s="14"/>
      <c r="H879" s="106" t="str">
        <f t="shared" si="254"/>
        <v/>
      </c>
      <c r="I879" s="14"/>
      <c r="J879" s="39" t="str">
        <f t="shared" si="255"/>
        <v/>
      </c>
      <c r="K879" s="14"/>
      <c r="M879" s="106" t="str">
        <f t="shared" si="256"/>
        <v/>
      </c>
      <c r="O879" s="127" t="str">
        <f t="shared" si="257"/>
        <v/>
      </c>
      <c r="AC879" s="305" t="str">
        <f t="shared" si="258"/>
        <v/>
      </c>
      <c r="AD879" s="307" t="str">
        <f t="shared" si="259"/>
        <v/>
      </c>
      <c r="AF879" s="314">
        <f t="shared" si="260"/>
        <v>0</v>
      </c>
      <c r="AG879" s="315">
        <f t="shared" si="267"/>
        <v>0</v>
      </c>
      <c r="AH879" s="315">
        <f t="shared" si="267"/>
        <v>0</v>
      </c>
      <c r="AI879" s="315">
        <f t="shared" si="267"/>
        <v>0</v>
      </c>
      <c r="AJ879" s="315">
        <f t="shared" si="267"/>
        <v>0</v>
      </c>
      <c r="AK879" s="315">
        <f t="shared" si="267"/>
        <v>0</v>
      </c>
      <c r="AL879" s="315">
        <f t="shared" si="267"/>
        <v>0</v>
      </c>
      <c r="AM879" s="315">
        <f t="shared" si="267"/>
        <v>0</v>
      </c>
      <c r="AN879" s="315">
        <f t="shared" si="267"/>
        <v>0</v>
      </c>
      <c r="AO879" s="315">
        <f t="shared" si="267"/>
        <v>0</v>
      </c>
      <c r="AP879" s="315">
        <f t="shared" si="267"/>
        <v>0</v>
      </c>
      <c r="AQ879" s="315">
        <f t="shared" si="267"/>
        <v>0</v>
      </c>
      <c r="AR879" s="315">
        <f t="shared" si="266"/>
        <v>0</v>
      </c>
      <c r="AS879" s="315">
        <f t="shared" si="266"/>
        <v>0</v>
      </c>
      <c r="AT879" s="315">
        <f t="shared" si="266"/>
        <v>0</v>
      </c>
      <c r="AU879" s="315">
        <f t="shared" si="266"/>
        <v>0</v>
      </c>
      <c r="AV879" s="315">
        <f t="shared" si="266"/>
        <v>0</v>
      </c>
      <c r="AW879" s="315">
        <f t="shared" si="266"/>
        <v>0</v>
      </c>
      <c r="AX879" s="315">
        <f t="shared" si="266"/>
        <v>0</v>
      </c>
      <c r="AY879" s="315">
        <f t="shared" si="266"/>
        <v>0</v>
      </c>
      <c r="AZ879" s="315">
        <f t="shared" si="266"/>
        <v>0</v>
      </c>
      <c r="BA879" s="315">
        <f t="shared" si="266"/>
        <v>0</v>
      </c>
      <c r="BB879" s="315">
        <f t="shared" si="266"/>
        <v>0</v>
      </c>
      <c r="BC879" s="316">
        <f t="shared" si="266"/>
        <v>0</v>
      </c>
      <c r="BE879" s="39" t="str">
        <f t="shared" si="261"/>
        <v/>
      </c>
      <c r="BF879" s="39" t="str">
        <f t="shared" si="262"/>
        <v/>
      </c>
      <c r="BG879" s="39" t="str">
        <f t="shared" si="263"/>
        <v/>
      </c>
      <c r="BH879" s="315"/>
      <c r="BI879" s="315"/>
      <c r="BJ879" s="315"/>
      <c r="BK879" s="315"/>
      <c r="BL879" s="315"/>
      <c r="BM879" s="315"/>
      <c r="BN879" s="315"/>
      <c r="BO879" s="315"/>
      <c r="BP879" s="315"/>
      <c r="BQ879" s="315"/>
      <c r="BR879" s="315"/>
      <c r="BS879" s="315"/>
      <c r="BT879" s="315"/>
      <c r="BU879" s="315"/>
      <c r="BV879" s="315"/>
      <c r="BW879" s="315"/>
      <c r="BX879" s="315"/>
      <c r="BY879" s="315"/>
      <c r="BZ879" s="315"/>
      <c r="CA879" s="315"/>
      <c r="CB879" s="315"/>
      <c r="CC879" s="315"/>
      <c r="CD879" s="7"/>
    </row>
    <row r="880" spans="1:82" x14ac:dyDescent="0.25">
      <c r="A880" s="14"/>
      <c r="B880" s="460"/>
      <c r="C880" s="461"/>
      <c r="D880" s="461"/>
      <c r="E880" s="462"/>
      <c r="F880" s="463"/>
      <c r="G880" s="14"/>
      <c r="H880" s="106" t="str">
        <f t="shared" si="254"/>
        <v/>
      </c>
      <c r="I880" s="14"/>
      <c r="J880" s="39" t="str">
        <f t="shared" si="255"/>
        <v/>
      </c>
      <c r="K880" s="14"/>
      <c r="M880" s="106" t="str">
        <f t="shared" si="256"/>
        <v/>
      </c>
      <c r="O880" s="127" t="str">
        <f t="shared" si="257"/>
        <v/>
      </c>
      <c r="AC880" s="305" t="str">
        <f t="shared" si="258"/>
        <v/>
      </c>
      <c r="AD880" s="307" t="str">
        <f t="shared" si="259"/>
        <v/>
      </c>
      <c r="AF880" s="314">
        <f t="shared" si="260"/>
        <v>0</v>
      </c>
      <c r="AG880" s="315">
        <f t="shared" si="267"/>
        <v>0</v>
      </c>
      <c r="AH880" s="315">
        <f t="shared" si="267"/>
        <v>0</v>
      </c>
      <c r="AI880" s="315">
        <f t="shared" si="267"/>
        <v>0</v>
      </c>
      <c r="AJ880" s="315">
        <f t="shared" si="267"/>
        <v>0</v>
      </c>
      <c r="AK880" s="315">
        <f t="shared" si="267"/>
        <v>0</v>
      </c>
      <c r="AL880" s="315">
        <f t="shared" si="267"/>
        <v>0</v>
      </c>
      <c r="AM880" s="315">
        <f t="shared" si="267"/>
        <v>0</v>
      </c>
      <c r="AN880" s="315">
        <f t="shared" si="267"/>
        <v>0</v>
      </c>
      <c r="AO880" s="315">
        <f t="shared" si="267"/>
        <v>0</v>
      </c>
      <c r="AP880" s="315">
        <f t="shared" si="267"/>
        <v>0</v>
      </c>
      <c r="AQ880" s="315">
        <f t="shared" si="267"/>
        <v>0</v>
      </c>
      <c r="AR880" s="315">
        <f t="shared" si="267"/>
        <v>0</v>
      </c>
      <c r="AS880" s="315">
        <f t="shared" si="267"/>
        <v>0</v>
      </c>
      <c r="AT880" s="315">
        <f t="shared" si="267"/>
        <v>0</v>
      </c>
      <c r="AU880" s="315">
        <f t="shared" si="267"/>
        <v>0</v>
      </c>
      <c r="AV880" s="315">
        <f t="shared" si="267"/>
        <v>0</v>
      </c>
      <c r="AW880" s="315">
        <f t="shared" ref="AW880:BC895" si="268">IF(AND(AW$9&gt;=$AC880, AW$10&lt;=$AD880), IF($F880=$M$3, $AD$5, IF($J880="", $AD$4, $J880)), 0)</f>
        <v>0</v>
      </c>
      <c r="AX880" s="315">
        <f t="shared" si="268"/>
        <v>0</v>
      </c>
      <c r="AY880" s="315">
        <f t="shared" si="268"/>
        <v>0</v>
      </c>
      <c r="AZ880" s="315">
        <f t="shared" si="268"/>
        <v>0</v>
      </c>
      <c r="BA880" s="315">
        <f t="shared" si="268"/>
        <v>0</v>
      </c>
      <c r="BB880" s="315">
        <f t="shared" si="268"/>
        <v>0</v>
      </c>
      <c r="BC880" s="316">
        <f t="shared" si="268"/>
        <v>0</v>
      </c>
      <c r="BE880" s="39" t="str">
        <f t="shared" si="261"/>
        <v/>
      </c>
      <c r="BF880" s="39" t="str">
        <f t="shared" si="262"/>
        <v/>
      </c>
      <c r="BG880" s="39" t="str">
        <f t="shared" si="263"/>
        <v/>
      </c>
      <c r="BH880" s="315"/>
      <c r="BI880" s="315"/>
      <c r="BJ880" s="315"/>
      <c r="BK880" s="315"/>
      <c r="BL880" s="315"/>
      <c r="BM880" s="315"/>
      <c r="BN880" s="315"/>
      <c r="BO880" s="315"/>
      <c r="BP880" s="315"/>
      <c r="BQ880" s="315"/>
      <c r="BR880" s="315"/>
      <c r="BS880" s="315"/>
      <c r="BT880" s="315"/>
      <c r="BU880" s="315"/>
      <c r="BV880" s="315"/>
      <c r="BW880" s="315"/>
      <c r="BX880" s="315"/>
      <c r="BY880" s="315"/>
      <c r="BZ880" s="315"/>
      <c r="CA880" s="315"/>
      <c r="CB880" s="315"/>
      <c r="CC880" s="315"/>
      <c r="CD880" s="7"/>
    </row>
    <row r="881" spans="1:82" x14ac:dyDescent="0.25">
      <c r="A881" s="14"/>
      <c r="B881" s="460"/>
      <c r="C881" s="461"/>
      <c r="D881" s="461"/>
      <c r="E881" s="462"/>
      <c r="F881" s="463"/>
      <c r="G881" s="14"/>
      <c r="H881" s="106" t="str">
        <f t="shared" si="254"/>
        <v/>
      </c>
      <c r="I881" s="14"/>
      <c r="J881" s="39" t="str">
        <f t="shared" si="255"/>
        <v/>
      </c>
      <c r="K881" s="14"/>
      <c r="M881" s="106" t="str">
        <f t="shared" si="256"/>
        <v/>
      </c>
      <c r="O881" s="127" t="str">
        <f t="shared" si="257"/>
        <v/>
      </c>
      <c r="AC881" s="305" t="str">
        <f t="shared" si="258"/>
        <v/>
      </c>
      <c r="AD881" s="307" t="str">
        <f t="shared" si="259"/>
        <v/>
      </c>
      <c r="AF881" s="314">
        <f t="shared" si="260"/>
        <v>0</v>
      </c>
      <c r="AG881" s="315">
        <f t="shared" ref="AG881:AV896" si="269">IF(AND(AG$9&gt;=$AC881, AG$10&lt;=$AD881), IF($F881=$M$3, $AD$5, IF($J881="", $AD$4, $J881)), 0)</f>
        <v>0</v>
      </c>
      <c r="AH881" s="315">
        <f t="shared" si="269"/>
        <v>0</v>
      </c>
      <c r="AI881" s="315">
        <f t="shared" si="269"/>
        <v>0</v>
      </c>
      <c r="AJ881" s="315">
        <f t="shared" si="269"/>
        <v>0</v>
      </c>
      <c r="AK881" s="315">
        <f t="shared" si="269"/>
        <v>0</v>
      </c>
      <c r="AL881" s="315">
        <f t="shared" si="269"/>
        <v>0</v>
      </c>
      <c r="AM881" s="315">
        <f t="shared" si="269"/>
        <v>0</v>
      </c>
      <c r="AN881" s="315">
        <f t="shared" si="269"/>
        <v>0</v>
      </c>
      <c r="AO881" s="315">
        <f t="shared" si="269"/>
        <v>0</v>
      </c>
      <c r="AP881" s="315">
        <f t="shared" si="269"/>
        <v>0</v>
      </c>
      <c r="AQ881" s="315">
        <f t="shared" si="269"/>
        <v>0</v>
      </c>
      <c r="AR881" s="315">
        <f t="shared" si="269"/>
        <v>0</v>
      </c>
      <c r="AS881" s="315">
        <f t="shared" si="269"/>
        <v>0</v>
      </c>
      <c r="AT881" s="315">
        <f t="shared" si="269"/>
        <v>0</v>
      </c>
      <c r="AU881" s="315">
        <f t="shared" si="269"/>
        <v>0</v>
      </c>
      <c r="AV881" s="315">
        <f t="shared" si="269"/>
        <v>0</v>
      </c>
      <c r="AW881" s="315">
        <f t="shared" si="268"/>
        <v>0</v>
      </c>
      <c r="AX881" s="315">
        <f t="shared" si="268"/>
        <v>0</v>
      </c>
      <c r="AY881" s="315">
        <f t="shared" si="268"/>
        <v>0</v>
      </c>
      <c r="AZ881" s="315">
        <f t="shared" si="268"/>
        <v>0</v>
      </c>
      <c r="BA881" s="315">
        <f t="shared" si="268"/>
        <v>0</v>
      </c>
      <c r="BB881" s="315">
        <f t="shared" si="268"/>
        <v>0</v>
      </c>
      <c r="BC881" s="316">
        <f t="shared" si="268"/>
        <v>0</v>
      </c>
      <c r="BE881" s="39" t="str">
        <f t="shared" si="261"/>
        <v/>
      </c>
      <c r="BF881" s="39" t="str">
        <f t="shared" si="262"/>
        <v/>
      </c>
      <c r="BG881" s="39" t="str">
        <f t="shared" si="263"/>
        <v/>
      </c>
      <c r="BH881" s="315"/>
      <c r="BI881" s="315"/>
      <c r="BJ881" s="315"/>
      <c r="BK881" s="315"/>
      <c r="BL881" s="315"/>
      <c r="BM881" s="315"/>
      <c r="BN881" s="315"/>
      <c r="BO881" s="315"/>
      <c r="BP881" s="315"/>
      <c r="BQ881" s="315"/>
      <c r="BR881" s="315"/>
      <c r="BS881" s="315"/>
      <c r="BT881" s="315"/>
      <c r="BU881" s="315"/>
      <c r="BV881" s="315"/>
      <c r="BW881" s="315"/>
      <c r="BX881" s="315"/>
      <c r="BY881" s="315"/>
      <c r="BZ881" s="315"/>
      <c r="CA881" s="315"/>
      <c r="CB881" s="315"/>
      <c r="CC881" s="315"/>
      <c r="CD881" s="7"/>
    </row>
    <row r="882" spans="1:82" x14ac:dyDescent="0.25">
      <c r="A882" s="14"/>
      <c r="B882" s="460"/>
      <c r="C882" s="461"/>
      <c r="D882" s="461"/>
      <c r="E882" s="462"/>
      <c r="F882" s="463"/>
      <c r="G882" s="14"/>
      <c r="H882" s="106" t="str">
        <f t="shared" si="254"/>
        <v/>
      </c>
      <c r="I882" s="14"/>
      <c r="J882" s="39" t="str">
        <f t="shared" si="255"/>
        <v/>
      </c>
      <c r="K882" s="14"/>
      <c r="M882" s="106" t="str">
        <f t="shared" si="256"/>
        <v/>
      </c>
      <c r="O882" s="127" t="str">
        <f t="shared" si="257"/>
        <v/>
      </c>
      <c r="AC882" s="305" t="str">
        <f t="shared" si="258"/>
        <v/>
      </c>
      <c r="AD882" s="307" t="str">
        <f t="shared" si="259"/>
        <v/>
      </c>
      <c r="AF882" s="314">
        <f t="shared" si="260"/>
        <v>0</v>
      </c>
      <c r="AG882" s="315">
        <f t="shared" si="269"/>
        <v>0</v>
      </c>
      <c r="AH882" s="315">
        <f t="shared" si="269"/>
        <v>0</v>
      </c>
      <c r="AI882" s="315">
        <f t="shared" si="269"/>
        <v>0</v>
      </c>
      <c r="AJ882" s="315">
        <f t="shared" si="269"/>
        <v>0</v>
      </c>
      <c r="AK882" s="315">
        <f t="shared" si="269"/>
        <v>0</v>
      </c>
      <c r="AL882" s="315">
        <f t="shared" si="269"/>
        <v>0</v>
      </c>
      <c r="AM882" s="315">
        <f t="shared" si="269"/>
        <v>0</v>
      </c>
      <c r="AN882" s="315">
        <f t="shared" si="269"/>
        <v>0</v>
      </c>
      <c r="AO882" s="315">
        <f t="shared" si="269"/>
        <v>0</v>
      </c>
      <c r="AP882" s="315">
        <f t="shared" si="269"/>
        <v>0</v>
      </c>
      <c r="AQ882" s="315">
        <f t="shared" si="269"/>
        <v>0</v>
      </c>
      <c r="AR882" s="315">
        <f t="shared" si="269"/>
        <v>0</v>
      </c>
      <c r="AS882" s="315">
        <f t="shared" si="269"/>
        <v>0</v>
      </c>
      <c r="AT882" s="315">
        <f t="shared" si="269"/>
        <v>0</v>
      </c>
      <c r="AU882" s="315">
        <f t="shared" si="269"/>
        <v>0</v>
      </c>
      <c r="AV882" s="315">
        <f t="shared" si="269"/>
        <v>0</v>
      </c>
      <c r="AW882" s="315">
        <f t="shared" si="268"/>
        <v>0</v>
      </c>
      <c r="AX882" s="315">
        <f t="shared" si="268"/>
        <v>0</v>
      </c>
      <c r="AY882" s="315">
        <f t="shared" si="268"/>
        <v>0</v>
      </c>
      <c r="AZ882" s="315">
        <f t="shared" si="268"/>
        <v>0</v>
      </c>
      <c r="BA882" s="315">
        <f t="shared" si="268"/>
        <v>0</v>
      </c>
      <c r="BB882" s="315">
        <f t="shared" si="268"/>
        <v>0</v>
      </c>
      <c r="BC882" s="316">
        <f t="shared" si="268"/>
        <v>0</v>
      </c>
      <c r="BE882" s="39" t="str">
        <f t="shared" si="261"/>
        <v/>
      </c>
      <c r="BF882" s="39" t="str">
        <f t="shared" si="262"/>
        <v/>
      </c>
      <c r="BG882" s="39" t="str">
        <f t="shared" si="263"/>
        <v/>
      </c>
      <c r="BH882" s="315"/>
      <c r="BI882" s="315"/>
      <c r="BJ882" s="315"/>
      <c r="BK882" s="315"/>
      <c r="BL882" s="315"/>
      <c r="BM882" s="315"/>
      <c r="BN882" s="315"/>
      <c r="BO882" s="315"/>
      <c r="BP882" s="315"/>
      <c r="BQ882" s="315"/>
      <c r="BR882" s="315"/>
      <c r="BS882" s="315"/>
      <c r="BT882" s="315"/>
      <c r="BU882" s="315"/>
      <c r="BV882" s="315"/>
      <c r="BW882" s="315"/>
      <c r="BX882" s="315"/>
      <c r="BY882" s="315"/>
      <c r="BZ882" s="315"/>
      <c r="CA882" s="315"/>
      <c r="CB882" s="315"/>
      <c r="CC882" s="315"/>
      <c r="CD882" s="7"/>
    </row>
    <row r="883" spans="1:82" x14ac:dyDescent="0.25">
      <c r="A883" s="14"/>
      <c r="B883" s="460"/>
      <c r="C883" s="461"/>
      <c r="D883" s="461"/>
      <c r="E883" s="462"/>
      <c r="F883" s="463"/>
      <c r="G883" s="14"/>
      <c r="H883" s="106" t="str">
        <f t="shared" si="254"/>
        <v/>
      </c>
      <c r="I883" s="14"/>
      <c r="J883" s="39" t="str">
        <f t="shared" si="255"/>
        <v/>
      </c>
      <c r="K883" s="14"/>
      <c r="M883" s="106" t="str">
        <f t="shared" si="256"/>
        <v/>
      </c>
      <c r="O883" s="127" t="str">
        <f t="shared" si="257"/>
        <v/>
      </c>
      <c r="AC883" s="305" t="str">
        <f t="shared" si="258"/>
        <v/>
      </c>
      <c r="AD883" s="307" t="str">
        <f t="shared" si="259"/>
        <v/>
      </c>
      <c r="AF883" s="314">
        <f t="shared" si="260"/>
        <v>0</v>
      </c>
      <c r="AG883" s="315">
        <f t="shared" si="269"/>
        <v>0</v>
      </c>
      <c r="AH883" s="315">
        <f t="shared" si="269"/>
        <v>0</v>
      </c>
      <c r="AI883" s="315">
        <f t="shared" si="269"/>
        <v>0</v>
      </c>
      <c r="AJ883" s="315">
        <f t="shared" si="269"/>
        <v>0</v>
      </c>
      <c r="AK883" s="315">
        <f t="shared" si="269"/>
        <v>0</v>
      </c>
      <c r="AL883" s="315">
        <f t="shared" si="269"/>
        <v>0</v>
      </c>
      <c r="AM883" s="315">
        <f t="shared" si="269"/>
        <v>0</v>
      </c>
      <c r="AN883" s="315">
        <f t="shared" si="269"/>
        <v>0</v>
      </c>
      <c r="AO883" s="315">
        <f t="shared" si="269"/>
        <v>0</v>
      </c>
      <c r="AP883" s="315">
        <f t="shared" si="269"/>
        <v>0</v>
      </c>
      <c r="AQ883" s="315">
        <f t="shared" si="269"/>
        <v>0</v>
      </c>
      <c r="AR883" s="315">
        <f t="shared" si="269"/>
        <v>0</v>
      </c>
      <c r="AS883" s="315">
        <f t="shared" si="269"/>
        <v>0</v>
      </c>
      <c r="AT883" s="315">
        <f t="shared" si="269"/>
        <v>0</v>
      </c>
      <c r="AU883" s="315">
        <f t="shared" si="269"/>
        <v>0</v>
      </c>
      <c r="AV883" s="315">
        <f t="shared" si="269"/>
        <v>0</v>
      </c>
      <c r="AW883" s="315">
        <f t="shared" si="268"/>
        <v>0</v>
      </c>
      <c r="AX883" s="315">
        <f t="shared" si="268"/>
        <v>0</v>
      </c>
      <c r="AY883" s="315">
        <f t="shared" si="268"/>
        <v>0</v>
      </c>
      <c r="AZ883" s="315">
        <f t="shared" si="268"/>
        <v>0</v>
      </c>
      <c r="BA883" s="315">
        <f t="shared" si="268"/>
        <v>0</v>
      </c>
      <c r="BB883" s="315">
        <f t="shared" si="268"/>
        <v>0</v>
      </c>
      <c r="BC883" s="316">
        <f t="shared" si="268"/>
        <v>0</v>
      </c>
      <c r="BE883" s="39" t="str">
        <f t="shared" si="261"/>
        <v/>
      </c>
      <c r="BF883" s="39" t="str">
        <f t="shared" si="262"/>
        <v/>
      </c>
      <c r="BG883" s="39" t="str">
        <f t="shared" si="263"/>
        <v/>
      </c>
      <c r="BH883" s="315"/>
      <c r="BI883" s="315"/>
      <c r="BJ883" s="315"/>
      <c r="BK883" s="315"/>
      <c r="BL883" s="315"/>
      <c r="BM883" s="315"/>
      <c r="BN883" s="315"/>
      <c r="BO883" s="315"/>
      <c r="BP883" s="315"/>
      <c r="BQ883" s="315"/>
      <c r="BR883" s="315"/>
      <c r="BS883" s="315"/>
      <c r="BT883" s="315"/>
      <c r="BU883" s="315"/>
      <c r="BV883" s="315"/>
      <c r="BW883" s="315"/>
      <c r="BX883" s="315"/>
      <c r="BY883" s="315"/>
      <c r="BZ883" s="315"/>
      <c r="CA883" s="315"/>
      <c r="CB883" s="315"/>
      <c r="CC883" s="315"/>
      <c r="CD883" s="7"/>
    </row>
    <row r="884" spans="1:82" x14ac:dyDescent="0.25">
      <c r="A884" s="14"/>
      <c r="B884" s="460"/>
      <c r="C884" s="461"/>
      <c r="D884" s="461"/>
      <c r="E884" s="462"/>
      <c r="F884" s="463"/>
      <c r="G884" s="14"/>
      <c r="H884" s="106" t="str">
        <f t="shared" si="254"/>
        <v/>
      </c>
      <c r="I884" s="14"/>
      <c r="J884" s="39" t="str">
        <f t="shared" si="255"/>
        <v/>
      </c>
      <c r="K884" s="14"/>
      <c r="M884" s="106" t="str">
        <f t="shared" si="256"/>
        <v/>
      </c>
      <c r="O884" s="127" t="str">
        <f t="shared" si="257"/>
        <v/>
      </c>
      <c r="AC884" s="305" t="str">
        <f t="shared" si="258"/>
        <v/>
      </c>
      <c r="AD884" s="307" t="str">
        <f t="shared" si="259"/>
        <v/>
      </c>
      <c r="AF884" s="314">
        <f t="shared" si="260"/>
        <v>0</v>
      </c>
      <c r="AG884" s="315">
        <f t="shared" si="269"/>
        <v>0</v>
      </c>
      <c r="AH884" s="315">
        <f t="shared" si="269"/>
        <v>0</v>
      </c>
      <c r="AI884" s="315">
        <f t="shared" si="269"/>
        <v>0</v>
      </c>
      <c r="AJ884" s="315">
        <f t="shared" si="269"/>
        <v>0</v>
      </c>
      <c r="AK884" s="315">
        <f t="shared" si="269"/>
        <v>0</v>
      </c>
      <c r="AL884" s="315">
        <f t="shared" si="269"/>
        <v>0</v>
      </c>
      <c r="AM884" s="315">
        <f t="shared" si="269"/>
        <v>0</v>
      </c>
      <c r="AN884" s="315">
        <f t="shared" si="269"/>
        <v>0</v>
      </c>
      <c r="AO884" s="315">
        <f t="shared" si="269"/>
        <v>0</v>
      </c>
      <c r="AP884" s="315">
        <f t="shared" si="269"/>
        <v>0</v>
      </c>
      <c r="AQ884" s="315">
        <f t="shared" si="269"/>
        <v>0</v>
      </c>
      <c r="AR884" s="315">
        <f t="shared" si="269"/>
        <v>0</v>
      </c>
      <c r="AS884" s="315">
        <f t="shared" si="269"/>
        <v>0</v>
      </c>
      <c r="AT884" s="315">
        <f t="shared" si="269"/>
        <v>0</v>
      </c>
      <c r="AU884" s="315">
        <f t="shared" si="269"/>
        <v>0</v>
      </c>
      <c r="AV884" s="315">
        <f t="shared" si="269"/>
        <v>0</v>
      </c>
      <c r="AW884" s="315">
        <f t="shared" si="268"/>
        <v>0</v>
      </c>
      <c r="AX884" s="315">
        <f t="shared" si="268"/>
        <v>0</v>
      </c>
      <c r="AY884" s="315">
        <f t="shared" si="268"/>
        <v>0</v>
      </c>
      <c r="AZ884" s="315">
        <f t="shared" si="268"/>
        <v>0</v>
      </c>
      <c r="BA884" s="315">
        <f t="shared" si="268"/>
        <v>0</v>
      </c>
      <c r="BB884" s="315">
        <f t="shared" si="268"/>
        <v>0</v>
      </c>
      <c r="BC884" s="316">
        <f t="shared" si="268"/>
        <v>0</v>
      </c>
      <c r="BE884" s="39" t="str">
        <f t="shared" si="261"/>
        <v/>
      </c>
      <c r="BF884" s="39" t="str">
        <f t="shared" si="262"/>
        <v/>
      </c>
      <c r="BG884" s="39" t="str">
        <f t="shared" si="263"/>
        <v/>
      </c>
      <c r="BH884" s="315"/>
      <c r="BI884" s="315"/>
      <c r="BJ884" s="315"/>
      <c r="BK884" s="315"/>
      <c r="BL884" s="315"/>
      <c r="BM884" s="315"/>
      <c r="BN884" s="315"/>
      <c r="BO884" s="315"/>
      <c r="BP884" s="315"/>
      <c r="BQ884" s="315"/>
      <c r="BR884" s="315"/>
      <c r="BS884" s="315"/>
      <c r="BT884" s="315"/>
      <c r="BU884" s="315"/>
      <c r="BV884" s="315"/>
      <c r="BW884" s="315"/>
      <c r="BX884" s="315"/>
      <c r="BY884" s="315"/>
      <c r="BZ884" s="315"/>
      <c r="CA884" s="315"/>
      <c r="CB884" s="315"/>
      <c r="CC884" s="315"/>
      <c r="CD884" s="7"/>
    </row>
    <row r="885" spans="1:82" x14ac:dyDescent="0.25">
      <c r="A885" s="14"/>
      <c r="B885" s="460"/>
      <c r="C885" s="461"/>
      <c r="D885" s="461"/>
      <c r="E885" s="462"/>
      <c r="F885" s="463"/>
      <c r="G885" s="14"/>
      <c r="H885" s="106" t="str">
        <f t="shared" si="254"/>
        <v/>
      </c>
      <c r="I885" s="14"/>
      <c r="J885" s="39" t="str">
        <f t="shared" si="255"/>
        <v/>
      </c>
      <c r="K885" s="14"/>
      <c r="M885" s="106" t="str">
        <f t="shared" si="256"/>
        <v/>
      </c>
      <c r="O885" s="127" t="str">
        <f t="shared" si="257"/>
        <v/>
      </c>
      <c r="AC885" s="305" t="str">
        <f t="shared" si="258"/>
        <v/>
      </c>
      <c r="AD885" s="307" t="str">
        <f t="shared" si="259"/>
        <v/>
      </c>
      <c r="AF885" s="314">
        <f t="shared" si="260"/>
        <v>0</v>
      </c>
      <c r="AG885" s="315">
        <f t="shared" si="269"/>
        <v>0</v>
      </c>
      <c r="AH885" s="315">
        <f t="shared" si="269"/>
        <v>0</v>
      </c>
      <c r="AI885" s="315">
        <f t="shared" si="269"/>
        <v>0</v>
      </c>
      <c r="AJ885" s="315">
        <f t="shared" si="269"/>
        <v>0</v>
      </c>
      <c r="AK885" s="315">
        <f t="shared" si="269"/>
        <v>0</v>
      </c>
      <c r="AL885" s="315">
        <f t="shared" si="269"/>
        <v>0</v>
      </c>
      <c r="AM885" s="315">
        <f t="shared" si="269"/>
        <v>0</v>
      </c>
      <c r="AN885" s="315">
        <f t="shared" si="269"/>
        <v>0</v>
      </c>
      <c r="AO885" s="315">
        <f t="shared" si="269"/>
        <v>0</v>
      </c>
      <c r="AP885" s="315">
        <f t="shared" si="269"/>
        <v>0</v>
      </c>
      <c r="AQ885" s="315">
        <f t="shared" si="269"/>
        <v>0</v>
      </c>
      <c r="AR885" s="315">
        <f t="shared" si="269"/>
        <v>0</v>
      </c>
      <c r="AS885" s="315">
        <f t="shared" si="269"/>
        <v>0</v>
      </c>
      <c r="AT885" s="315">
        <f t="shared" si="269"/>
        <v>0</v>
      </c>
      <c r="AU885" s="315">
        <f t="shared" si="269"/>
        <v>0</v>
      </c>
      <c r="AV885" s="315">
        <f t="shared" si="269"/>
        <v>0</v>
      </c>
      <c r="AW885" s="315">
        <f t="shared" si="268"/>
        <v>0</v>
      </c>
      <c r="AX885" s="315">
        <f t="shared" si="268"/>
        <v>0</v>
      </c>
      <c r="AY885" s="315">
        <f t="shared" si="268"/>
        <v>0</v>
      </c>
      <c r="AZ885" s="315">
        <f t="shared" si="268"/>
        <v>0</v>
      </c>
      <c r="BA885" s="315">
        <f t="shared" si="268"/>
        <v>0</v>
      </c>
      <c r="BB885" s="315">
        <f t="shared" si="268"/>
        <v>0</v>
      </c>
      <c r="BC885" s="316">
        <f t="shared" si="268"/>
        <v>0</v>
      </c>
      <c r="BE885" s="39" t="str">
        <f t="shared" si="261"/>
        <v/>
      </c>
      <c r="BF885" s="39" t="str">
        <f t="shared" si="262"/>
        <v/>
      </c>
      <c r="BG885" s="39" t="str">
        <f t="shared" si="263"/>
        <v/>
      </c>
      <c r="BH885" s="315"/>
      <c r="BI885" s="315"/>
      <c r="BJ885" s="315"/>
      <c r="BK885" s="315"/>
      <c r="BL885" s="315"/>
      <c r="BM885" s="315"/>
      <c r="BN885" s="315"/>
      <c r="BO885" s="315"/>
      <c r="BP885" s="315"/>
      <c r="BQ885" s="315"/>
      <c r="BR885" s="315"/>
      <c r="BS885" s="315"/>
      <c r="BT885" s="315"/>
      <c r="BU885" s="315"/>
      <c r="BV885" s="315"/>
      <c r="BW885" s="315"/>
      <c r="BX885" s="315"/>
      <c r="BY885" s="315"/>
      <c r="BZ885" s="315"/>
      <c r="CA885" s="315"/>
      <c r="CB885" s="315"/>
      <c r="CC885" s="315"/>
      <c r="CD885" s="7"/>
    </row>
    <row r="886" spans="1:82" x14ac:dyDescent="0.25">
      <c r="A886" s="14"/>
      <c r="B886" s="460"/>
      <c r="C886" s="461"/>
      <c r="D886" s="461"/>
      <c r="E886" s="462"/>
      <c r="F886" s="463"/>
      <c r="G886" s="14"/>
      <c r="H886" s="106" t="str">
        <f t="shared" si="254"/>
        <v/>
      </c>
      <c r="I886" s="14"/>
      <c r="J886" s="39" t="str">
        <f t="shared" si="255"/>
        <v/>
      </c>
      <c r="K886" s="14"/>
      <c r="M886" s="106" t="str">
        <f t="shared" si="256"/>
        <v/>
      </c>
      <c r="O886" s="127" t="str">
        <f t="shared" si="257"/>
        <v/>
      </c>
      <c r="AC886" s="305" t="str">
        <f t="shared" si="258"/>
        <v/>
      </c>
      <c r="AD886" s="307" t="str">
        <f t="shared" si="259"/>
        <v/>
      </c>
      <c r="AF886" s="314">
        <f t="shared" si="260"/>
        <v>0</v>
      </c>
      <c r="AG886" s="315">
        <f t="shared" si="269"/>
        <v>0</v>
      </c>
      <c r="AH886" s="315">
        <f t="shared" si="269"/>
        <v>0</v>
      </c>
      <c r="AI886" s="315">
        <f t="shared" si="269"/>
        <v>0</v>
      </c>
      <c r="AJ886" s="315">
        <f t="shared" si="269"/>
        <v>0</v>
      </c>
      <c r="AK886" s="315">
        <f t="shared" si="269"/>
        <v>0</v>
      </c>
      <c r="AL886" s="315">
        <f t="shared" si="269"/>
        <v>0</v>
      </c>
      <c r="AM886" s="315">
        <f t="shared" si="269"/>
        <v>0</v>
      </c>
      <c r="AN886" s="315">
        <f t="shared" si="269"/>
        <v>0</v>
      </c>
      <c r="AO886" s="315">
        <f t="shared" si="269"/>
        <v>0</v>
      </c>
      <c r="AP886" s="315">
        <f t="shared" si="269"/>
        <v>0</v>
      </c>
      <c r="AQ886" s="315">
        <f t="shared" si="269"/>
        <v>0</v>
      </c>
      <c r="AR886" s="315">
        <f t="shared" si="269"/>
        <v>0</v>
      </c>
      <c r="AS886" s="315">
        <f t="shared" si="269"/>
        <v>0</v>
      </c>
      <c r="AT886" s="315">
        <f t="shared" si="269"/>
        <v>0</v>
      </c>
      <c r="AU886" s="315">
        <f t="shared" si="269"/>
        <v>0</v>
      </c>
      <c r="AV886" s="315">
        <f t="shared" si="269"/>
        <v>0</v>
      </c>
      <c r="AW886" s="315">
        <f t="shared" si="268"/>
        <v>0</v>
      </c>
      <c r="AX886" s="315">
        <f t="shared" si="268"/>
        <v>0</v>
      </c>
      <c r="AY886" s="315">
        <f t="shared" si="268"/>
        <v>0</v>
      </c>
      <c r="AZ886" s="315">
        <f t="shared" si="268"/>
        <v>0</v>
      </c>
      <c r="BA886" s="315">
        <f t="shared" si="268"/>
        <v>0</v>
      </c>
      <c r="BB886" s="315">
        <f t="shared" si="268"/>
        <v>0</v>
      </c>
      <c r="BC886" s="316">
        <f t="shared" si="268"/>
        <v>0</v>
      </c>
      <c r="BE886" s="39" t="str">
        <f t="shared" si="261"/>
        <v/>
      </c>
      <c r="BF886" s="39" t="str">
        <f t="shared" si="262"/>
        <v/>
      </c>
      <c r="BG886" s="39" t="str">
        <f t="shared" si="263"/>
        <v/>
      </c>
      <c r="BH886" s="315"/>
      <c r="BI886" s="315"/>
      <c r="BJ886" s="315"/>
      <c r="BK886" s="315"/>
      <c r="BL886" s="315"/>
      <c r="BM886" s="315"/>
      <c r="BN886" s="315"/>
      <c r="BO886" s="315"/>
      <c r="BP886" s="315"/>
      <c r="BQ886" s="315"/>
      <c r="BR886" s="315"/>
      <c r="BS886" s="315"/>
      <c r="BT886" s="315"/>
      <c r="BU886" s="315"/>
      <c r="BV886" s="315"/>
      <c r="BW886" s="315"/>
      <c r="BX886" s="315"/>
      <c r="BY886" s="315"/>
      <c r="BZ886" s="315"/>
      <c r="CA886" s="315"/>
      <c r="CB886" s="315"/>
      <c r="CC886" s="315"/>
      <c r="CD886" s="7"/>
    </row>
    <row r="887" spans="1:82" x14ac:dyDescent="0.25">
      <c r="A887" s="14"/>
      <c r="B887" s="460"/>
      <c r="C887" s="461"/>
      <c r="D887" s="461"/>
      <c r="E887" s="462"/>
      <c r="F887" s="463"/>
      <c r="G887" s="14"/>
      <c r="H887" s="106" t="str">
        <f t="shared" si="254"/>
        <v/>
      </c>
      <c r="I887" s="14"/>
      <c r="J887" s="39" t="str">
        <f t="shared" si="255"/>
        <v/>
      </c>
      <c r="K887" s="14"/>
      <c r="M887" s="106" t="str">
        <f t="shared" si="256"/>
        <v/>
      </c>
      <c r="O887" s="127" t="str">
        <f t="shared" si="257"/>
        <v/>
      </c>
      <c r="AC887" s="305" t="str">
        <f t="shared" si="258"/>
        <v/>
      </c>
      <c r="AD887" s="307" t="str">
        <f t="shared" si="259"/>
        <v/>
      </c>
      <c r="AF887" s="314">
        <f t="shared" si="260"/>
        <v>0</v>
      </c>
      <c r="AG887" s="315">
        <f t="shared" si="269"/>
        <v>0</v>
      </c>
      <c r="AH887" s="315">
        <f t="shared" si="269"/>
        <v>0</v>
      </c>
      <c r="AI887" s="315">
        <f t="shared" si="269"/>
        <v>0</v>
      </c>
      <c r="AJ887" s="315">
        <f t="shared" si="269"/>
        <v>0</v>
      </c>
      <c r="AK887" s="315">
        <f t="shared" si="269"/>
        <v>0</v>
      </c>
      <c r="AL887" s="315">
        <f t="shared" si="269"/>
        <v>0</v>
      </c>
      <c r="AM887" s="315">
        <f t="shared" si="269"/>
        <v>0</v>
      </c>
      <c r="AN887" s="315">
        <f t="shared" si="269"/>
        <v>0</v>
      </c>
      <c r="AO887" s="315">
        <f t="shared" si="269"/>
        <v>0</v>
      </c>
      <c r="AP887" s="315">
        <f t="shared" si="269"/>
        <v>0</v>
      </c>
      <c r="AQ887" s="315">
        <f t="shared" si="269"/>
        <v>0</v>
      </c>
      <c r="AR887" s="315">
        <f t="shared" si="269"/>
        <v>0</v>
      </c>
      <c r="AS887" s="315">
        <f t="shared" si="269"/>
        <v>0</v>
      </c>
      <c r="AT887" s="315">
        <f t="shared" si="269"/>
        <v>0</v>
      </c>
      <c r="AU887" s="315">
        <f t="shared" si="269"/>
        <v>0</v>
      </c>
      <c r="AV887" s="315">
        <f t="shared" si="269"/>
        <v>0</v>
      </c>
      <c r="AW887" s="315">
        <f t="shared" si="268"/>
        <v>0</v>
      </c>
      <c r="AX887" s="315">
        <f t="shared" si="268"/>
        <v>0</v>
      </c>
      <c r="AY887" s="315">
        <f t="shared" si="268"/>
        <v>0</v>
      </c>
      <c r="AZ887" s="315">
        <f t="shared" si="268"/>
        <v>0</v>
      </c>
      <c r="BA887" s="315">
        <f t="shared" si="268"/>
        <v>0</v>
      </c>
      <c r="BB887" s="315">
        <f t="shared" si="268"/>
        <v>0</v>
      </c>
      <c r="BC887" s="316">
        <f t="shared" si="268"/>
        <v>0</v>
      </c>
      <c r="BE887" s="39" t="str">
        <f t="shared" si="261"/>
        <v/>
      </c>
      <c r="BF887" s="39" t="str">
        <f t="shared" si="262"/>
        <v/>
      </c>
      <c r="BG887" s="39" t="str">
        <f t="shared" si="263"/>
        <v/>
      </c>
      <c r="BH887" s="315"/>
      <c r="BI887" s="315"/>
      <c r="BJ887" s="315"/>
      <c r="BK887" s="315"/>
      <c r="BL887" s="315"/>
      <c r="BM887" s="315"/>
      <c r="BN887" s="315"/>
      <c r="BO887" s="315"/>
      <c r="BP887" s="315"/>
      <c r="BQ887" s="315"/>
      <c r="BR887" s="315"/>
      <c r="BS887" s="315"/>
      <c r="BT887" s="315"/>
      <c r="BU887" s="315"/>
      <c r="BV887" s="315"/>
      <c r="BW887" s="315"/>
      <c r="BX887" s="315"/>
      <c r="BY887" s="315"/>
      <c r="BZ887" s="315"/>
      <c r="CA887" s="315"/>
      <c r="CB887" s="315"/>
      <c r="CC887" s="315"/>
      <c r="CD887" s="7"/>
    </row>
    <row r="888" spans="1:82" x14ac:dyDescent="0.25">
      <c r="A888" s="14"/>
      <c r="B888" s="460"/>
      <c r="C888" s="461"/>
      <c r="D888" s="461"/>
      <c r="E888" s="462"/>
      <c r="F888" s="463"/>
      <c r="G888" s="14"/>
      <c r="H888" s="106" t="str">
        <f t="shared" si="254"/>
        <v/>
      </c>
      <c r="I888" s="14"/>
      <c r="J888" s="39" t="str">
        <f t="shared" si="255"/>
        <v/>
      </c>
      <c r="K888" s="14"/>
      <c r="M888" s="106" t="str">
        <f t="shared" si="256"/>
        <v/>
      </c>
      <c r="O888" s="127" t="str">
        <f t="shared" si="257"/>
        <v/>
      </c>
      <c r="AC888" s="305" t="str">
        <f t="shared" si="258"/>
        <v/>
      </c>
      <c r="AD888" s="307" t="str">
        <f t="shared" si="259"/>
        <v/>
      </c>
      <c r="AF888" s="314">
        <f t="shared" si="260"/>
        <v>0</v>
      </c>
      <c r="AG888" s="315">
        <f t="shared" si="269"/>
        <v>0</v>
      </c>
      <c r="AH888" s="315">
        <f t="shared" si="269"/>
        <v>0</v>
      </c>
      <c r="AI888" s="315">
        <f t="shared" si="269"/>
        <v>0</v>
      </c>
      <c r="AJ888" s="315">
        <f t="shared" si="269"/>
        <v>0</v>
      </c>
      <c r="AK888" s="315">
        <f t="shared" si="269"/>
        <v>0</v>
      </c>
      <c r="AL888" s="315">
        <f t="shared" si="269"/>
        <v>0</v>
      </c>
      <c r="AM888" s="315">
        <f t="shared" si="269"/>
        <v>0</v>
      </c>
      <c r="AN888" s="315">
        <f t="shared" si="269"/>
        <v>0</v>
      </c>
      <c r="AO888" s="315">
        <f t="shared" si="269"/>
        <v>0</v>
      </c>
      <c r="AP888" s="315">
        <f t="shared" si="269"/>
        <v>0</v>
      </c>
      <c r="AQ888" s="315">
        <f t="shared" si="269"/>
        <v>0</v>
      </c>
      <c r="AR888" s="315">
        <f t="shared" si="269"/>
        <v>0</v>
      </c>
      <c r="AS888" s="315">
        <f t="shared" si="269"/>
        <v>0</v>
      </c>
      <c r="AT888" s="315">
        <f t="shared" si="269"/>
        <v>0</v>
      </c>
      <c r="AU888" s="315">
        <f t="shared" si="269"/>
        <v>0</v>
      </c>
      <c r="AV888" s="315">
        <f t="shared" si="269"/>
        <v>0</v>
      </c>
      <c r="AW888" s="315">
        <f t="shared" si="268"/>
        <v>0</v>
      </c>
      <c r="AX888" s="315">
        <f t="shared" si="268"/>
        <v>0</v>
      </c>
      <c r="AY888" s="315">
        <f t="shared" si="268"/>
        <v>0</v>
      </c>
      <c r="AZ888" s="315">
        <f t="shared" si="268"/>
        <v>0</v>
      </c>
      <c r="BA888" s="315">
        <f t="shared" si="268"/>
        <v>0</v>
      </c>
      <c r="BB888" s="315">
        <f t="shared" si="268"/>
        <v>0</v>
      </c>
      <c r="BC888" s="316">
        <f t="shared" si="268"/>
        <v>0</v>
      </c>
      <c r="BE888" s="39" t="str">
        <f t="shared" si="261"/>
        <v/>
      </c>
      <c r="BF888" s="39" t="str">
        <f t="shared" si="262"/>
        <v/>
      </c>
      <c r="BG888" s="39" t="str">
        <f t="shared" si="263"/>
        <v/>
      </c>
      <c r="BH888" s="315"/>
      <c r="BI888" s="315"/>
      <c r="BJ888" s="315"/>
      <c r="BK888" s="315"/>
      <c r="BL888" s="315"/>
      <c r="BM888" s="315"/>
      <c r="BN888" s="315"/>
      <c r="BO888" s="315"/>
      <c r="BP888" s="315"/>
      <c r="BQ888" s="315"/>
      <c r="BR888" s="315"/>
      <c r="BS888" s="315"/>
      <c r="BT888" s="315"/>
      <c r="BU888" s="315"/>
      <c r="BV888" s="315"/>
      <c r="BW888" s="315"/>
      <c r="BX888" s="315"/>
      <c r="BY888" s="315"/>
      <c r="BZ888" s="315"/>
      <c r="CA888" s="315"/>
      <c r="CB888" s="315"/>
      <c r="CC888" s="315"/>
      <c r="CD888" s="7"/>
    </row>
    <row r="889" spans="1:82" x14ac:dyDescent="0.25">
      <c r="A889" s="14"/>
      <c r="B889" s="460"/>
      <c r="C889" s="461"/>
      <c r="D889" s="461"/>
      <c r="E889" s="462"/>
      <c r="F889" s="463"/>
      <c r="G889" s="14"/>
      <c r="H889" s="106" t="str">
        <f t="shared" si="254"/>
        <v/>
      </c>
      <c r="I889" s="14"/>
      <c r="J889" s="39" t="str">
        <f t="shared" si="255"/>
        <v/>
      </c>
      <c r="K889" s="14"/>
      <c r="M889" s="106" t="str">
        <f t="shared" si="256"/>
        <v/>
      </c>
      <c r="O889" s="127" t="str">
        <f t="shared" si="257"/>
        <v/>
      </c>
      <c r="AC889" s="305" t="str">
        <f t="shared" si="258"/>
        <v/>
      </c>
      <c r="AD889" s="307" t="str">
        <f t="shared" si="259"/>
        <v/>
      </c>
      <c r="AF889" s="314">
        <f t="shared" si="260"/>
        <v>0</v>
      </c>
      <c r="AG889" s="315">
        <f t="shared" si="269"/>
        <v>0</v>
      </c>
      <c r="AH889" s="315">
        <f t="shared" si="269"/>
        <v>0</v>
      </c>
      <c r="AI889" s="315">
        <f t="shared" si="269"/>
        <v>0</v>
      </c>
      <c r="AJ889" s="315">
        <f t="shared" si="269"/>
        <v>0</v>
      </c>
      <c r="AK889" s="315">
        <f t="shared" si="269"/>
        <v>0</v>
      </c>
      <c r="AL889" s="315">
        <f t="shared" si="269"/>
        <v>0</v>
      </c>
      <c r="AM889" s="315">
        <f t="shared" si="269"/>
        <v>0</v>
      </c>
      <c r="AN889" s="315">
        <f t="shared" si="269"/>
        <v>0</v>
      </c>
      <c r="AO889" s="315">
        <f t="shared" si="269"/>
        <v>0</v>
      </c>
      <c r="AP889" s="315">
        <f t="shared" si="269"/>
        <v>0</v>
      </c>
      <c r="AQ889" s="315">
        <f t="shared" si="269"/>
        <v>0</v>
      </c>
      <c r="AR889" s="315">
        <f t="shared" si="269"/>
        <v>0</v>
      </c>
      <c r="AS889" s="315">
        <f t="shared" si="269"/>
        <v>0</v>
      </c>
      <c r="AT889" s="315">
        <f t="shared" si="269"/>
        <v>0</v>
      </c>
      <c r="AU889" s="315">
        <f t="shared" si="269"/>
        <v>0</v>
      </c>
      <c r="AV889" s="315">
        <f t="shared" si="269"/>
        <v>0</v>
      </c>
      <c r="AW889" s="315">
        <f t="shared" si="268"/>
        <v>0</v>
      </c>
      <c r="AX889" s="315">
        <f t="shared" si="268"/>
        <v>0</v>
      </c>
      <c r="AY889" s="315">
        <f t="shared" si="268"/>
        <v>0</v>
      </c>
      <c r="AZ889" s="315">
        <f t="shared" si="268"/>
        <v>0</v>
      </c>
      <c r="BA889" s="315">
        <f t="shared" si="268"/>
        <v>0</v>
      </c>
      <c r="BB889" s="315">
        <f t="shared" si="268"/>
        <v>0</v>
      </c>
      <c r="BC889" s="316">
        <f t="shared" si="268"/>
        <v>0</v>
      </c>
      <c r="BE889" s="39" t="str">
        <f t="shared" si="261"/>
        <v/>
      </c>
      <c r="BF889" s="39" t="str">
        <f t="shared" si="262"/>
        <v/>
      </c>
      <c r="BG889" s="39" t="str">
        <f t="shared" si="263"/>
        <v/>
      </c>
      <c r="BH889" s="315"/>
      <c r="BI889" s="315"/>
      <c r="BJ889" s="315"/>
      <c r="BK889" s="315"/>
      <c r="BL889" s="315"/>
      <c r="BM889" s="315"/>
      <c r="BN889" s="315"/>
      <c r="BO889" s="315"/>
      <c r="BP889" s="315"/>
      <c r="BQ889" s="315"/>
      <c r="BR889" s="315"/>
      <c r="BS889" s="315"/>
      <c r="BT889" s="315"/>
      <c r="BU889" s="315"/>
      <c r="BV889" s="315"/>
      <c r="BW889" s="315"/>
      <c r="BX889" s="315"/>
      <c r="BY889" s="315"/>
      <c r="BZ889" s="315"/>
      <c r="CA889" s="315"/>
      <c r="CB889" s="315"/>
      <c r="CC889" s="315"/>
      <c r="CD889" s="7"/>
    </row>
    <row r="890" spans="1:82" x14ac:dyDescent="0.25">
      <c r="A890" s="14"/>
      <c r="B890" s="460"/>
      <c r="C890" s="461"/>
      <c r="D890" s="461"/>
      <c r="E890" s="462"/>
      <c r="F890" s="463"/>
      <c r="G890" s="14"/>
      <c r="H890" s="106" t="str">
        <f t="shared" si="254"/>
        <v/>
      </c>
      <c r="I890" s="14"/>
      <c r="J890" s="39" t="str">
        <f t="shared" si="255"/>
        <v/>
      </c>
      <c r="K890" s="14"/>
      <c r="M890" s="106" t="str">
        <f t="shared" si="256"/>
        <v/>
      </c>
      <c r="O890" s="127" t="str">
        <f t="shared" si="257"/>
        <v/>
      </c>
      <c r="AC890" s="305" t="str">
        <f t="shared" si="258"/>
        <v/>
      </c>
      <c r="AD890" s="307" t="str">
        <f t="shared" si="259"/>
        <v/>
      </c>
      <c r="AF890" s="314">
        <f t="shared" si="260"/>
        <v>0</v>
      </c>
      <c r="AG890" s="315">
        <f t="shared" si="269"/>
        <v>0</v>
      </c>
      <c r="AH890" s="315">
        <f t="shared" si="269"/>
        <v>0</v>
      </c>
      <c r="AI890" s="315">
        <f t="shared" si="269"/>
        <v>0</v>
      </c>
      <c r="AJ890" s="315">
        <f t="shared" si="269"/>
        <v>0</v>
      </c>
      <c r="AK890" s="315">
        <f t="shared" si="269"/>
        <v>0</v>
      </c>
      <c r="AL890" s="315">
        <f t="shared" si="269"/>
        <v>0</v>
      </c>
      <c r="AM890" s="315">
        <f t="shared" si="269"/>
        <v>0</v>
      </c>
      <c r="AN890" s="315">
        <f t="shared" si="269"/>
        <v>0</v>
      </c>
      <c r="AO890" s="315">
        <f t="shared" si="269"/>
        <v>0</v>
      </c>
      <c r="AP890" s="315">
        <f t="shared" si="269"/>
        <v>0</v>
      </c>
      <c r="AQ890" s="315">
        <f t="shared" si="269"/>
        <v>0</v>
      </c>
      <c r="AR890" s="315">
        <f t="shared" si="269"/>
        <v>0</v>
      </c>
      <c r="AS890" s="315">
        <f t="shared" si="269"/>
        <v>0</v>
      </c>
      <c r="AT890" s="315">
        <f t="shared" si="269"/>
        <v>0</v>
      </c>
      <c r="AU890" s="315">
        <f t="shared" si="269"/>
        <v>0</v>
      </c>
      <c r="AV890" s="315">
        <f t="shared" si="269"/>
        <v>0</v>
      </c>
      <c r="AW890" s="315">
        <f t="shared" si="268"/>
        <v>0</v>
      </c>
      <c r="AX890" s="315">
        <f t="shared" si="268"/>
        <v>0</v>
      </c>
      <c r="AY890" s="315">
        <f t="shared" si="268"/>
        <v>0</v>
      </c>
      <c r="AZ890" s="315">
        <f t="shared" si="268"/>
        <v>0</v>
      </c>
      <c r="BA890" s="315">
        <f t="shared" si="268"/>
        <v>0</v>
      </c>
      <c r="BB890" s="315">
        <f t="shared" si="268"/>
        <v>0</v>
      </c>
      <c r="BC890" s="316">
        <f t="shared" si="268"/>
        <v>0</v>
      </c>
      <c r="BE890" s="39" t="str">
        <f t="shared" si="261"/>
        <v/>
      </c>
      <c r="BF890" s="39" t="str">
        <f t="shared" si="262"/>
        <v/>
      </c>
      <c r="BG890" s="39" t="str">
        <f t="shared" si="263"/>
        <v/>
      </c>
      <c r="BH890" s="315"/>
      <c r="BI890" s="315"/>
      <c r="BJ890" s="315"/>
      <c r="BK890" s="315"/>
      <c r="BL890" s="315"/>
      <c r="BM890" s="315"/>
      <c r="BN890" s="315"/>
      <c r="BO890" s="315"/>
      <c r="BP890" s="315"/>
      <c r="BQ890" s="315"/>
      <c r="BR890" s="315"/>
      <c r="BS890" s="315"/>
      <c r="BT890" s="315"/>
      <c r="BU890" s="315"/>
      <c r="BV890" s="315"/>
      <c r="BW890" s="315"/>
      <c r="BX890" s="315"/>
      <c r="BY890" s="315"/>
      <c r="BZ890" s="315"/>
      <c r="CA890" s="315"/>
      <c r="CB890" s="315"/>
      <c r="CC890" s="315"/>
      <c r="CD890" s="7"/>
    </row>
    <row r="891" spans="1:82" x14ac:dyDescent="0.25">
      <c r="A891" s="14"/>
      <c r="B891" s="460"/>
      <c r="C891" s="461"/>
      <c r="D891" s="461"/>
      <c r="E891" s="462"/>
      <c r="F891" s="463"/>
      <c r="G891" s="14"/>
      <c r="H891" s="106" t="str">
        <f t="shared" si="254"/>
        <v/>
      </c>
      <c r="I891" s="14"/>
      <c r="J891" s="39" t="str">
        <f t="shared" si="255"/>
        <v/>
      </c>
      <c r="K891" s="14"/>
      <c r="M891" s="106" t="str">
        <f t="shared" si="256"/>
        <v/>
      </c>
      <c r="O891" s="127" t="str">
        <f t="shared" si="257"/>
        <v/>
      </c>
      <c r="AC891" s="305" t="str">
        <f t="shared" si="258"/>
        <v/>
      </c>
      <c r="AD891" s="307" t="str">
        <f t="shared" si="259"/>
        <v/>
      </c>
      <c r="AF891" s="314">
        <f t="shared" si="260"/>
        <v>0</v>
      </c>
      <c r="AG891" s="315">
        <f t="shared" si="269"/>
        <v>0</v>
      </c>
      <c r="AH891" s="315">
        <f t="shared" si="269"/>
        <v>0</v>
      </c>
      <c r="AI891" s="315">
        <f t="shared" si="269"/>
        <v>0</v>
      </c>
      <c r="AJ891" s="315">
        <f t="shared" si="269"/>
        <v>0</v>
      </c>
      <c r="AK891" s="315">
        <f t="shared" si="269"/>
        <v>0</v>
      </c>
      <c r="AL891" s="315">
        <f t="shared" si="269"/>
        <v>0</v>
      </c>
      <c r="AM891" s="315">
        <f t="shared" si="269"/>
        <v>0</v>
      </c>
      <c r="AN891" s="315">
        <f t="shared" si="269"/>
        <v>0</v>
      </c>
      <c r="AO891" s="315">
        <f t="shared" si="269"/>
        <v>0</v>
      </c>
      <c r="AP891" s="315">
        <f t="shared" si="269"/>
        <v>0</v>
      </c>
      <c r="AQ891" s="315">
        <f t="shared" si="269"/>
        <v>0</v>
      </c>
      <c r="AR891" s="315">
        <f t="shared" si="269"/>
        <v>0</v>
      </c>
      <c r="AS891" s="315">
        <f t="shared" si="269"/>
        <v>0</v>
      </c>
      <c r="AT891" s="315">
        <f t="shared" si="269"/>
        <v>0</v>
      </c>
      <c r="AU891" s="315">
        <f t="shared" si="269"/>
        <v>0</v>
      </c>
      <c r="AV891" s="315">
        <f t="shared" si="269"/>
        <v>0</v>
      </c>
      <c r="AW891" s="315">
        <f t="shared" si="268"/>
        <v>0</v>
      </c>
      <c r="AX891" s="315">
        <f t="shared" si="268"/>
        <v>0</v>
      </c>
      <c r="AY891" s="315">
        <f t="shared" si="268"/>
        <v>0</v>
      </c>
      <c r="AZ891" s="315">
        <f t="shared" si="268"/>
        <v>0</v>
      </c>
      <c r="BA891" s="315">
        <f t="shared" si="268"/>
        <v>0</v>
      </c>
      <c r="BB891" s="315">
        <f t="shared" si="268"/>
        <v>0</v>
      </c>
      <c r="BC891" s="316">
        <f t="shared" si="268"/>
        <v>0</v>
      </c>
      <c r="BE891" s="39" t="str">
        <f t="shared" si="261"/>
        <v/>
      </c>
      <c r="BF891" s="39" t="str">
        <f t="shared" si="262"/>
        <v/>
      </c>
      <c r="BG891" s="39" t="str">
        <f t="shared" si="263"/>
        <v/>
      </c>
      <c r="BH891" s="315"/>
      <c r="BI891" s="315"/>
      <c r="BJ891" s="315"/>
      <c r="BK891" s="315"/>
      <c r="BL891" s="315"/>
      <c r="BM891" s="315"/>
      <c r="BN891" s="315"/>
      <c r="BO891" s="315"/>
      <c r="BP891" s="315"/>
      <c r="BQ891" s="315"/>
      <c r="BR891" s="315"/>
      <c r="BS891" s="315"/>
      <c r="BT891" s="315"/>
      <c r="BU891" s="315"/>
      <c r="BV891" s="315"/>
      <c r="BW891" s="315"/>
      <c r="BX891" s="315"/>
      <c r="BY891" s="315"/>
      <c r="BZ891" s="315"/>
      <c r="CA891" s="315"/>
      <c r="CB891" s="315"/>
      <c r="CC891" s="315"/>
      <c r="CD891" s="7"/>
    </row>
    <row r="892" spans="1:82" x14ac:dyDescent="0.25">
      <c r="A892" s="14"/>
      <c r="B892" s="460"/>
      <c r="C892" s="461"/>
      <c r="D892" s="461"/>
      <c r="E892" s="462"/>
      <c r="F892" s="463"/>
      <c r="G892" s="14"/>
      <c r="H892" s="106" t="str">
        <f t="shared" si="254"/>
        <v/>
      </c>
      <c r="I892" s="14"/>
      <c r="J892" s="39" t="str">
        <f t="shared" si="255"/>
        <v/>
      </c>
      <c r="K892" s="14"/>
      <c r="M892" s="106" t="str">
        <f t="shared" si="256"/>
        <v/>
      </c>
      <c r="O892" s="127" t="str">
        <f t="shared" si="257"/>
        <v/>
      </c>
      <c r="AC892" s="305" t="str">
        <f t="shared" si="258"/>
        <v/>
      </c>
      <c r="AD892" s="307" t="str">
        <f t="shared" si="259"/>
        <v/>
      </c>
      <c r="AF892" s="314">
        <f t="shared" si="260"/>
        <v>0</v>
      </c>
      <c r="AG892" s="315">
        <f t="shared" si="269"/>
        <v>0</v>
      </c>
      <c r="AH892" s="315">
        <f t="shared" si="269"/>
        <v>0</v>
      </c>
      <c r="AI892" s="315">
        <f t="shared" si="269"/>
        <v>0</v>
      </c>
      <c r="AJ892" s="315">
        <f t="shared" si="269"/>
        <v>0</v>
      </c>
      <c r="AK892" s="315">
        <f t="shared" si="269"/>
        <v>0</v>
      </c>
      <c r="AL892" s="315">
        <f t="shared" si="269"/>
        <v>0</v>
      </c>
      <c r="AM892" s="315">
        <f t="shared" si="269"/>
        <v>0</v>
      </c>
      <c r="AN892" s="315">
        <f t="shared" si="269"/>
        <v>0</v>
      </c>
      <c r="AO892" s="315">
        <f t="shared" si="269"/>
        <v>0</v>
      </c>
      <c r="AP892" s="315">
        <f t="shared" si="269"/>
        <v>0</v>
      </c>
      <c r="AQ892" s="315">
        <f t="shared" si="269"/>
        <v>0</v>
      </c>
      <c r="AR892" s="315">
        <f t="shared" si="269"/>
        <v>0</v>
      </c>
      <c r="AS892" s="315">
        <f t="shared" si="269"/>
        <v>0</v>
      </c>
      <c r="AT892" s="315">
        <f t="shared" si="269"/>
        <v>0</v>
      </c>
      <c r="AU892" s="315">
        <f t="shared" si="269"/>
        <v>0</v>
      </c>
      <c r="AV892" s="315">
        <f t="shared" si="269"/>
        <v>0</v>
      </c>
      <c r="AW892" s="315">
        <f t="shared" si="268"/>
        <v>0</v>
      </c>
      <c r="AX892" s="315">
        <f t="shared" si="268"/>
        <v>0</v>
      </c>
      <c r="AY892" s="315">
        <f t="shared" si="268"/>
        <v>0</v>
      </c>
      <c r="AZ892" s="315">
        <f t="shared" si="268"/>
        <v>0</v>
      </c>
      <c r="BA892" s="315">
        <f t="shared" si="268"/>
        <v>0</v>
      </c>
      <c r="BB892" s="315">
        <f t="shared" si="268"/>
        <v>0</v>
      </c>
      <c r="BC892" s="316">
        <f t="shared" si="268"/>
        <v>0</v>
      </c>
      <c r="BE892" s="39" t="str">
        <f t="shared" si="261"/>
        <v/>
      </c>
      <c r="BF892" s="39" t="str">
        <f t="shared" si="262"/>
        <v/>
      </c>
      <c r="BG892" s="39" t="str">
        <f t="shared" si="263"/>
        <v/>
      </c>
      <c r="BH892" s="315"/>
      <c r="BI892" s="315"/>
      <c r="BJ892" s="315"/>
      <c r="BK892" s="315"/>
      <c r="BL892" s="315"/>
      <c r="BM892" s="315"/>
      <c r="BN892" s="315"/>
      <c r="BO892" s="315"/>
      <c r="BP892" s="315"/>
      <c r="BQ892" s="315"/>
      <c r="BR892" s="315"/>
      <c r="BS892" s="315"/>
      <c r="BT892" s="315"/>
      <c r="BU892" s="315"/>
      <c r="BV892" s="315"/>
      <c r="BW892" s="315"/>
      <c r="BX892" s="315"/>
      <c r="BY892" s="315"/>
      <c r="BZ892" s="315"/>
      <c r="CA892" s="315"/>
      <c r="CB892" s="315"/>
      <c r="CC892" s="315"/>
      <c r="CD892" s="7"/>
    </row>
    <row r="893" spans="1:82" x14ac:dyDescent="0.25">
      <c r="A893" s="14"/>
      <c r="B893" s="460"/>
      <c r="C893" s="461"/>
      <c r="D893" s="461"/>
      <c r="E893" s="462"/>
      <c r="F893" s="463"/>
      <c r="G893" s="14"/>
      <c r="H893" s="106" t="str">
        <f t="shared" si="254"/>
        <v/>
      </c>
      <c r="I893" s="14"/>
      <c r="J893" s="39" t="str">
        <f t="shared" si="255"/>
        <v/>
      </c>
      <c r="K893" s="14"/>
      <c r="M893" s="106" t="str">
        <f t="shared" si="256"/>
        <v/>
      </c>
      <c r="O893" s="127" t="str">
        <f t="shared" si="257"/>
        <v/>
      </c>
      <c r="AC893" s="305" t="str">
        <f t="shared" si="258"/>
        <v/>
      </c>
      <c r="AD893" s="307" t="str">
        <f t="shared" si="259"/>
        <v/>
      </c>
      <c r="AF893" s="314">
        <f t="shared" si="260"/>
        <v>0</v>
      </c>
      <c r="AG893" s="315">
        <f t="shared" si="269"/>
        <v>0</v>
      </c>
      <c r="AH893" s="315">
        <f t="shared" si="269"/>
        <v>0</v>
      </c>
      <c r="AI893" s="315">
        <f t="shared" si="269"/>
        <v>0</v>
      </c>
      <c r="AJ893" s="315">
        <f t="shared" si="269"/>
        <v>0</v>
      </c>
      <c r="AK893" s="315">
        <f t="shared" si="269"/>
        <v>0</v>
      </c>
      <c r="AL893" s="315">
        <f t="shared" si="269"/>
        <v>0</v>
      </c>
      <c r="AM893" s="315">
        <f t="shared" si="269"/>
        <v>0</v>
      </c>
      <c r="AN893" s="315">
        <f t="shared" si="269"/>
        <v>0</v>
      </c>
      <c r="AO893" s="315">
        <f t="shared" si="269"/>
        <v>0</v>
      </c>
      <c r="AP893" s="315">
        <f t="shared" si="269"/>
        <v>0</v>
      </c>
      <c r="AQ893" s="315">
        <f t="shared" si="269"/>
        <v>0</v>
      </c>
      <c r="AR893" s="315">
        <f t="shared" si="269"/>
        <v>0</v>
      </c>
      <c r="AS893" s="315">
        <f t="shared" si="269"/>
        <v>0</v>
      </c>
      <c r="AT893" s="315">
        <f t="shared" si="269"/>
        <v>0</v>
      </c>
      <c r="AU893" s="315">
        <f t="shared" si="269"/>
        <v>0</v>
      </c>
      <c r="AV893" s="315">
        <f t="shared" si="269"/>
        <v>0</v>
      </c>
      <c r="AW893" s="315">
        <f t="shared" si="268"/>
        <v>0</v>
      </c>
      <c r="AX893" s="315">
        <f t="shared" si="268"/>
        <v>0</v>
      </c>
      <c r="AY893" s="315">
        <f t="shared" si="268"/>
        <v>0</v>
      </c>
      <c r="AZ893" s="315">
        <f t="shared" si="268"/>
        <v>0</v>
      </c>
      <c r="BA893" s="315">
        <f t="shared" si="268"/>
        <v>0</v>
      </c>
      <c r="BB893" s="315">
        <f t="shared" si="268"/>
        <v>0</v>
      </c>
      <c r="BC893" s="316">
        <f t="shared" si="268"/>
        <v>0</v>
      </c>
      <c r="BE893" s="39" t="str">
        <f t="shared" si="261"/>
        <v/>
      </c>
      <c r="BF893" s="39" t="str">
        <f t="shared" si="262"/>
        <v/>
      </c>
      <c r="BG893" s="39" t="str">
        <f t="shared" si="263"/>
        <v/>
      </c>
      <c r="BH893" s="315"/>
      <c r="BI893" s="315"/>
      <c r="BJ893" s="315"/>
      <c r="BK893" s="315"/>
      <c r="BL893" s="315"/>
      <c r="BM893" s="315"/>
      <c r="BN893" s="315"/>
      <c r="BO893" s="315"/>
      <c r="BP893" s="315"/>
      <c r="BQ893" s="315"/>
      <c r="BR893" s="315"/>
      <c r="BS893" s="315"/>
      <c r="BT893" s="315"/>
      <c r="BU893" s="315"/>
      <c r="BV893" s="315"/>
      <c r="BW893" s="315"/>
      <c r="BX893" s="315"/>
      <c r="BY893" s="315"/>
      <c r="BZ893" s="315"/>
      <c r="CA893" s="315"/>
      <c r="CB893" s="315"/>
      <c r="CC893" s="315"/>
      <c r="CD893" s="7"/>
    </row>
    <row r="894" spans="1:82" x14ac:dyDescent="0.25">
      <c r="A894" s="14"/>
      <c r="B894" s="460"/>
      <c r="C894" s="461"/>
      <c r="D894" s="461"/>
      <c r="E894" s="462"/>
      <c r="F894" s="463"/>
      <c r="G894" s="14"/>
      <c r="H894" s="106" t="str">
        <f t="shared" si="254"/>
        <v/>
      </c>
      <c r="I894" s="14"/>
      <c r="J894" s="39" t="str">
        <f t="shared" si="255"/>
        <v/>
      </c>
      <c r="K894" s="14"/>
      <c r="M894" s="106" t="str">
        <f t="shared" si="256"/>
        <v/>
      </c>
      <c r="O894" s="127" t="str">
        <f t="shared" si="257"/>
        <v/>
      </c>
      <c r="AC894" s="305" t="str">
        <f t="shared" si="258"/>
        <v/>
      </c>
      <c r="AD894" s="307" t="str">
        <f t="shared" si="259"/>
        <v/>
      </c>
      <c r="AF894" s="314">
        <f t="shared" si="260"/>
        <v>0</v>
      </c>
      <c r="AG894" s="315">
        <f t="shared" si="269"/>
        <v>0</v>
      </c>
      <c r="AH894" s="315">
        <f t="shared" si="269"/>
        <v>0</v>
      </c>
      <c r="AI894" s="315">
        <f t="shared" si="269"/>
        <v>0</v>
      </c>
      <c r="AJ894" s="315">
        <f t="shared" si="269"/>
        <v>0</v>
      </c>
      <c r="AK894" s="315">
        <f t="shared" si="269"/>
        <v>0</v>
      </c>
      <c r="AL894" s="315">
        <f t="shared" si="269"/>
        <v>0</v>
      </c>
      <c r="AM894" s="315">
        <f t="shared" si="269"/>
        <v>0</v>
      </c>
      <c r="AN894" s="315">
        <f t="shared" si="269"/>
        <v>0</v>
      </c>
      <c r="AO894" s="315">
        <f t="shared" si="269"/>
        <v>0</v>
      </c>
      <c r="AP894" s="315">
        <f t="shared" si="269"/>
        <v>0</v>
      </c>
      <c r="AQ894" s="315">
        <f t="shared" si="269"/>
        <v>0</v>
      </c>
      <c r="AR894" s="315">
        <f t="shared" si="269"/>
        <v>0</v>
      </c>
      <c r="AS894" s="315">
        <f t="shared" si="269"/>
        <v>0</v>
      </c>
      <c r="AT894" s="315">
        <f t="shared" si="269"/>
        <v>0</v>
      </c>
      <c r="AU894" s="315">
        <f t="shared" si="269"/>
        <v>0</v>
      </c>
      <c r="AV894" s="315">
        <f t="shared" si="269"/>
        <v>0</v>
      </c>
      <c r="AW894" s="315">
        <f t="shared" si="268"/>
        <v>0</v>
      </c>
      <c r="AX894" s="315">
        <f t="shared" si="268"/>
        <v>0</v>
      </c>
      <c r="AY894" s="315">
        <f t="shared" si="268"/>
        <v>0</v>
      </c>
      <c r="AZ894" s="315">
        <f t="shared" si="268"/>
        <v>0</v>
      </c>
      <c r="BA894" s="315">
        <f t="shared" si="268"/>
        <v>0</v>
      </c>
      <c r="BB894" s="315">
        <f t="shared" si="268"/>
        <v>0</v>
      </c>
      <c r="BC894" s="316">
        <f t="shared" si="268"/>
        <v>0</v>
      </c>
      <c r="BE894" s="39" t="str">
        <f t="shared" si="261"/>
        <v/>
      </c>
      <c r="BF894" s="39" t="str">
        <f t="shared" si="262"/>
        <v/>
      </c>
      <c r="BG894" s="39" t="str">
        <f t="shared" si="263"/>
        <v/>
      </c>
      <c r="BH894" s="315"/>
      <c r="BI894" s="315"/>
      <c r="BJ894" s="315"/>
      <c r="BK894" s="315"/>
      <c r="BL894" s="315"/>
      <c r="BM894" s="315"/>
      <c r="BN894" s="315"/>
      <c r="BO894" s="315"/>
      <c r="BP894" s="315"/>
      <c r="BQ894" s="315"/>
      <c r="BR894" s="315"/>
      <c r="BS894" s="315"/>
      <c r="BT894" s="315"/>
      <c r="BU894" s="315"/>
      <c r="BV894" s="315"/>
      <c r="BW894" s="315"/>
      <c r="BX894" s="315"/>
      <c r="BY894" s="315"/>
      <c r="BZ894" s="315"/>
      <c r="CA894" s="315"/>
      <c r="CB894" s="315"/>
      <c r="CC894" s="315"/>
      <c r="CD894" s="7"/>
    </row>
    <row r="895" spans="1:82" x14ac:dyDescent="0.25">
      <c r="A895" s="14"/>
      <c r="B895" s="460"/>
      <c r="C895" s="461"/>
      <c r="D895" s="461"/>
      <c r="E895" s="462"/>
      <c r="F895" s="463"/>
      <c r="G895" s="14"/>
      <c r="H895" s="106" t="str">
        <f t="shared" si="254"/>
        <v/>
      </c>
      <c r="I895" s="14"/>
      <c r="J895" s="39" t="str">
        <f t="shared" si="255"/>
        <v/>
      </c>
      <c r="K895" s="14"/>
      <c r="M895" s="106" t="str">
        <f t="shared" si="256"/>
        <v/>
      </c>
      <c r="O895" s="127" t="str">
        <f t="shared" si="257"/>
        <v/>
      </c>
      <c r="AC895" s="305" t="str">
        <f t="shared" si="258"/>
        <v/>
      </c>
      <c r="AD895" s="307" t="str">
        <f t="shared" si="259"/>
        <v/>
      </c>
      <c r="AF895" s="314">
        <f t="shared" si="260"/>
        <v>0</v>
      </c>
      <c r="AG895" s="315">
        <f t="shared" si="269"/>
        <v>0</v>
      </c>
      <c r="AH895" s="315">
        <f t="shared" si="269"/>
        <v>0</v>
      </c>
      <c r="AI895" s="315">
        <f t="shared" si="269"/>
        <v>0</v>
      </c>
      <c r="AJ895" s="315">
        <f t="shared" si="269"/>
        <v>0</v>
      </c>
      <c r="AK895" s="315">
        <f t="shared" si="269"/>
        <v>0</v>
      </c>
      <c r="AL895" s="315">
        <f t="shared" si="269"/>
        <v>0</v>
      </c>
      <c r="AM895" s="315">
        <f t="shared" si="269"/>
        <v>0</v>
      </c>
      <c r="AN895" s="315">
        <f t="shared" si="269"/>
        <v>0</v>
      </c>
      <c r="AO895" s="315">
        <f t="shared" si="269"/>
        <v>0</v>
      </c>
      <c r="AP895" s="315">
        <f t="shared" si="269"/>
        <v>0</v>
      </c>
      <c r="AQ895" s="315">
        <f t="shared" si="269"/>
        <v>0</v>
      </c>
      <c r="AR895" s="315">
        <f t="shared" si="269"/>
        <v>0</v>
      </c>
      <c r="AS895" s="315">
        <f t="shared" si="269"/>
        <v>0</v>
      </c>
      <c r="AT895" s="315">
        <f t="shared" si="269"/>
        <v>0</v>
      </c>
      <c r="AU895" s="315">
        <f t="shared" si="269"/>
        <v>0</v>
      </c>
      <c r="AV895" s="315">
        <f t="shared" si="269"/>
        <v>0</v>
      </c>
      <c r="AW895" s="315">
        <f t="shared" si="268"/>
        <v>0</v>
      </c>
      <c r="AX895" s="315">
        <f t="shared" si="268"/>
        <v>0</v>
      </c>
      <c r="AY895" s="315">
        <f t="shared" si="268"/>
        <v>0</v>
      </c>
      <c r="AZ895" s="315">
        <f t="shared" si="268"/>
        <v>0</v>
      </c>
      <c r="BA895" s="315">
        <f t="shared" si="268"/>
        <v>0</v>
      </c>
      <c r="BB895" s="315">
        <f t="shared" si="268"/>
        <v>0</v>
      </c>
      <c r="BC895" s="316">
        <f t="shared" si="268"/>
        <v>0</v>
      </c>
      <c r="BE895" s="39" t="str">
        <f t="shared" si="261"/>
        <v/>
      </c>
      <c r="BF895" s="39" t="str">
        <f t="shared" si="262"/>
        <v/>
      </c>
      <c r="BG895" s="39" t="str">
        <f t="shared" si="263"/>
        <v/>
      </c>
      <c r="BH895" s="315"/>
      <c r="BI895" s="315"/>
      <c r="BJ895" s="315"/>
      <c r="BK895" s="315"/>
      <c r="BL895" s="315"/>
      <c r="BM895" s="315"/>
      <c r="BN895" s="315"/>
      <c r="BO895" s="315"/>
      <c r="BP895" s="315"/>
      <c r="BQ895" s="315"/>
      <c r="BR895" s="315"/>
      <c r="BS895" s="315"/>
      <c r="BT895" s="315"/>
      <c r="BU895" s="315"/>
      <c r="BV895" s="315"/>
      <c r="BW895" s="315"/>
      <c r="BX895" s="315"/>
      <c r="BY895" s="315"/>
      <c r="BZ895" s="315"/>
      <c r="CA895" s="315"/>
      <c r="CB895" s="315"/>
      <c r="CC895" s="315"/>
      <c r="CD895" s="7"/>
    </row>
    <row r="896" spans="1:82" x14ac:dyDescent="0.25">
      <c r="A896" s="14"/>
      <c r="B896" s="460"/>
      <c r="C896" s="461"/>
      <c r="D896" s="461"/>
      <c r="E896" s="462"/>
      <c r="F896" s="463"/>
      <c r="G896" s="14"/>
      <c r="H896" s="106" t="str">
        <f t="shared" si="254"/>
        <v/>
      </c>
      <c r="I896" s="14"/>
      <c r="J896" s="39" t="str">
        <f t="shared" si="255"/>
        <v/>
      </c>
      <c r="K896" s="14"/>
      <c r="M896" s="106" t="str">
        <f t="shared" si="256"/>
        <v/>
      </c>
      <c r="O896" s="127" t="str">
        <f t="shared" si="257"/>
        <v/>
      </c>
      <c r="AC896" s="305" t="str">
        <f t="shared" si="258"/>
        <v/>
      </c>
      <c r="AD896" s="307" t="str">
        <f t="shared" si="259"/>
        <v/>
      </c>
      <c r="AF896" s="314">
        <f t="shared" si="260"/>
        <v>0</v>
      </c>
      <c r="AG896" s="315">
        <f t="shared" si="269"/>
        <v>0</v>
      </c>
      <c r="AH896" s="315">
        <f t="shared" si="269"/>
        <v>0</v>
      </c>
      <c r="AI896" s="315">
        <f t="shared" si="269"/>
        <v>0</v>
      </c>
      <c r="AJ896" s="315">
        <f t="shared" si="269"/>
        <v>0</v>
      </c>
      <c r="AK896" s="315">
        <f t="shared" si="269"/>
        <v>0</v>
      </c>
      <c r="AL896" s="315">
        <f t="shared" si="269"/>
        <v>0</v>
      </c>
      <c r="AM896" s="315">
        <f t="shared" si="269"/>
        <v>0</v>
      </c>
      <c r="AN896" s="315">
        <f t="shared" si="269"/>
        <v>0</v>
      </c>
      <c r="AO896" s="315">
        <f t="shared" si="269"/>
        <v>0</v>
      </c>
      <c r="AP896" s="315">
        <f t="shared" si="269"/>
        <v>0</v>
      </c>
      <c r="AQ896" s="315">
        <f t="shared" si="269"/>
        <v>0</v>
      </c>
      <c r="AR896" s="315">
        <f t="shared" si="269"/>
        <v>0</v>
      </c>
      <c r="AS896" s="315">
        <f t="shared" si="269"/>
        <v>0</v>
      </c>
      <c r="AT896" s="315">
        <f t="shared" si="269"/>
        <v>0</v>
      </c>
      <c r="AU896" s="315">
        <f t="shared" si="269"/>
        <v>0</v>
      </c>
      <c r="AV896" s="315">
        <f t="shared" ref="AV896:BC911" si="270">IF(AND(AV$9&gt;=$AC896, AV$10&lt;=$AD896), IF($F896=$M$3, $AD$5, IF($J896="", $AD$4, $J896)), 0)</f>
        <v>0</v>
      </c>
      <c r="AW896" s="315">
        <f t="shared" si="270"/>
        <v>0</v>
      </c>
      <c r="AX896" s="315">
        <f t="shared" si="270"/>
        <v>0</v>
      </c>
      <c r="AY896" s="315">
        <f t="shared" si="270"/>
        <v>0</v>
      </c>
      <c r="AZ896" s="315">
        <f t="shared" si="270"/>
        <v>0</v>
      </c>
      <c r="BA896" s="315">
        <f t="shared" si="270"/>
        <v>0</v>
      </c>
      <c r="BB896" s="315">
        <f t="shared" si="270"/>
        <v>0</v>
      </c>
      <c r="BC896" s="316">
        <f t="shared" si="270"/>
        <v>0</v>
      </c>
      <c r="BE896" s="39" t="str">
        <f t="shared" si="261"/>
        <v/>
      </c>
      <c r="BF896" s="39" t="str">
        <f t="shared" si="262"/>
        <v/>
      </c>
      <c r="BG896" s="39" t="str">
        <f t="shared" si="263"/>
        <v/>
      </c>
      <c r="BH896" s="315"/>
      <c r="BI896" s="315"/>
      <c r="BJ896" s="315"/>
      <c r="BK896" s="315"/>
      <c r="BL896" s="315"/>
      <c r="BM896" s="315"/>
      <c r="BN896" s="315"/>
      <c r="BO896" s="315"/>
      <c r="BP896" s="315"/>
      <c r="BQ896" s="315"/>
      <c r="BR896" s="315"/>
      <c r="BS896" s="315"/>
      <c r="BT896" s="315"/>
      <c r="BU896" s="315"/>
      <c r="BV896" s="315"/>
      <c r="BW896" s="315"/>
      <c r="BX896" s="315"/>
      <c r="BY896" s="315"/>
      <c r="BZ896" s="315"/>
      <c r="CA896" s="315"/>
      <c r="CB896" s="315"/>
      <c r="CC896" s="315"/>
      <c r="CD896" s="7"/>
    </row>
    <row r="897" spans="1:82" x14ac:dyDescent="0.25">
      <c r="A897" s="14"/>
      <c r="B897" s="460"/>
      <c r="C897" s="461"/>
      <c r="D897" s="461"/>
      <c r="E897" s="462"/>
      <c r="F897" s="463"/>
      <c r="G897" s="14"/>
      <c r="H897" s="106" t="str">
        <f t="shared" si="254"/>
        <v/>
      </c>
      <c r="I897" s="14"/>
      <c r="J897" s="39" t="str">
        <f t="shared" si="255"/>
        <v/>
      </c>
      <c r="K897" s="14"/>
      <c r="M897" s="106" t="str">
        <f t="shared" si="256"/>
        <v/>
      </c>
      <c r="O897" s="127" t="str">
        <f t="shared" si="257"/>
        <v/>
      </c>
      <c r="AC897" s="305" t="str">
        <f t="shared" si="258"/>
        <v/>
      </c>
      <c r="AD897" s="307" t="str">
        <f t="shared" si="259"/>
        <v/>
      </c>
      <c r="AF897" s="314">
        <f t="shared" si="260"/>
        <v>0</v>
      </c>
      <c r="AG897" s="315">
        <f t="shared" ref="AG897:AV912" si="271">IF(AND(AG$9&gt;=$AC897, AG$10&lt;=$AD897), IF($F897=$M$3, $AD$5, IF($J897="", $AD$4, $J897)), 0)</f>
        <v>0</v>
      </c>
      <c r="AH897" s="315">
        <f t="shared" si="271"/>
        <v>0</v>
      </c>
      <c r="AI897" s="315">
        <f t="shared" si="271"/>
        <v>0</v>
      </c>
      <c r="AJ897" s="315">
        <f t="shared" si="271"/>
        <v>0</v>
      </c>
      <c r="AK897" s="315">
        <f t="shared" si="271"/>
        <v>0</v>
      </c>
      <c r="AL897" s="315">
        <f t="shared" si="271"/>
        <v>0</v>
      </c>
      <c r="AM897" s="315">
        <f t="shared" si="271"/>
        <v>0</v>
      </c>
      <c r="AN897" s="315">
        <f t="shared" si="271"/>
        <v>0</v>
      </c>
      <c r="AO897" s="315">
        <f t="shared" si="271"/>
        <v>0</v>
      </c>
      <c r="AP897" s="315">
        <f t="shared" si="271"/>
        <v>0</v>
      </c>
      <c r="AQ897" s="315">
        <f t="shared" si="271"/>
        <v>0</v>
      </c>
      <c r="AR897" s="315">
        <f t="shared" si="271"/>
        <v>0</v>
      </c>
      <c r="AS897" s="315">
        <f t="shared" si="271"/>
        <v>0</v>
      </c>
      <c r="AT897" s="315">
        <f t="shared" si="271"/>
        <v>0</v>
      </c>
      <c r="AU897" s="315">
        <f t="shared" si="271"/>
        <v>0</v>
      </c>
      <c r="AV897" s="315">
        <f t="shared" si="270"/>
        <v>0</v>
      </c>
      <c r="AW897" s="315">
        <f t="shared" si="270"/>
        <v>0</v>
      </c>
      <c r="AX897" s="315">
        <f t="shared" si="270"/>
        <v>0</v>
      </c>
      <c r="AY897" s="315">
        <f t="shared" si="270"/>
        <v>0</v>
      </c>
      <c r="AZ897" s="315">
        <f t="shared" si="270"/>
        <v>0</v>
      </c>
      <c r="BA897" s="315">
        <f t="shared" si="270"/>
        <v>0</v>
      </c>
      <c r="BB897" s="315">
        <f t="shared" si="270"/>
        <v>0</v>
      </c>
      <c r="BC897" s="316">
        <f t="shared" si="270"/>
        <v>0</v>
      </c>
      <c r="BE897" s="39" t="str">
        <f t="shared" si="261"/>
        <v/>
      </c>
      <c r="BF897" s="39" t="str">
        <f t="shared" si="262"/>
        <v/>
      </c>
      <c r="BG897" s="39" t="str">
        <f t="shared" si="263"/>
        <v/>
      </c>
      <c r="BH897" s="315"/>
      <c r="BI897" s="315"/>
      <c r="BJ897" s="315"/>
      <c r="BK897" s="315"/>
      <c r="BL897" s="315"/>
      <c r="BM897" s="315"/>
      <c r="BN897" s="315"/>
      <c r="BO897" s="315"/>
      <c r="BP897" s="315"/>
      <c r="BQ897" s="315"/>
      <c r="BR897" s="315"/>
      <c r="BS897" s="315"/>
      <c r="BT897" s="315"/>
      <c r="BU897" s="315"/>
      <c r="BV897" s="315"/>
      <c r="BW897" s="315"/>
      <c r="BX897" s="315"/>
      <c r="BY897" s="315"/>
      <c r="BZ897" s="315"/>
      <c r="CA897" s="315"/>
      <c r="CB897" s="315"/>
      <c r="CC897" s="315"/>
      <c r="CD897" s="7"/>
    </row>
    <row r="898" spans="1:82" x14ac:dyDescent="0.25">
      <c r="A898" s="14"/>
      <c r="B898" s="460"/>
      <c r="C898" s="461"/>
      <c r="D898" s="461"/>
      <c r="E898" s="462"/>
      <c r="F898" s="463"/>
      <c r="G898" s="14"/>
      <c r="H898" s="106" t="str">
        <f t="shared" si="254"/>
        <v/>
      </c>
      <c r="I898" s="14"/>
      <c r="J898" s="39" t="str">
        <f t="shared" si="255"/>
        <v/>
      </c>
      <c r="K898" s="14"/>
      <c r="M898" s="106" t="str">
        <f t="shared" si="256"/>
        <v/>
      </c>
      <c r="O898" s="127" t="str">
        <f t="shared" si="257"/>
        <v/>
      </c>
      <c r="AC898" s="305" t="str">
        <f t="shared" si="258"/>
        <v/>
      </c>
      <c r="AD898" s="307" t="str">
        <f t="shared" si="259"/>
        <v/>
      </c>
      <c r="AF898" s="314">
        <f t="shared" si="260"/>
        <v>0</v>
      </c>
      <c r="AG898" s="315">
        <f t="shared" si="271"/>
        <v>0</v>
      </c>
      <c r="AH898" s="315">
        <f t="shared" si="271"/>
        <v>0</v>
      </c>
      <c r="AI898" s="315">
        <f t="shared" si="271"/>
        <v>0</v>
      </c>
      <c r="AJ898" s="315">
        <f t="shared" si="271"/>
        <v>0</v>
      </c>
      <c r="AK898" s="315">
        <f t="shared" si="271"/>
        <v>0</v>
      </c>
      <c r="AL898" s="315">
        <f t="shared" si="271"/>
        <v>0</v>
      </c>
      <c r="AM898" s="315">
        <f t="shared" si="271"/>
        <v>0</v>
      </c>
      <c r="AN898" s="315">
        <f t="shared" si="271"/>
        <v>0</v>
      </c>
      <c r="AO898" s="315">
        <f t="shared" si="271"/>
        <v>0</v>
      </c>
      <c r="AP898" s="315">
        <f t="shared" si="271"/>
        <v>0</v>
      </c>
      <c r="AQ898" s="315">
        <f t="shared" si="271"/>
        <v>0</v>
      </c>
      <c r="AR898" s="315">
        <f t="shared" si="271"/>
        <v>0</v>
      </c>
      <c r="AS898" s="315">
        <f t="shared" si="271"/>
        <v>0</v>
      </c>
      <c r="AT898" s="315">
        <f t="shared" si="271"/>
        <v>0</v>
      </c>
      <c r="AU898" s="315">
        <f t="shared" si="271"/>
        <v>0</v>
      </c>
      <c r="AV898" s="315">
        <f t="shared" si="270"/>
        <v>0</v>
      </c>
      <c r="AW898" s="315">
        <f t="shared" si="270"/>
        <v>0</v>
      </c>
      <c r="AX898" s="315">
        <f t="shared" si="270"/>
        <v>0</v>
      </c>
      <c r="AY898" s="315">
        <f t="shared" si="270"/>
        <v>0</v>
      </c>
      <c r="AZ898" s="315">
        <f t="shared" si="270"/>
        <v>0</v>
      </c>
      <c r="BA898" s="315">
        <f t="shared" si="270"/>
        <v>0</v>
      </c>
      <c r="BB898" s="315">
        <f t="shared" si="270"/>
        <v>0</v>
      </c>
      <c r="BC898" s="316">
        <f t="shared" si="270"/>
        <v>0</v>
      </c>
      <c r="BE898" s="39" t="str">
        <f t="shared" si="261"/>
        <v/>
      </c>
      <c r="BF898" s="39" t="str">
        <f t="shared" si="262"/>
        <v/>
      </c>
      <c r="BG898" s="39" t="str">
        <f t="shared" si="263"/>
        <v/>
      </c>
      <c r="BH898" s="315"/>
      <c r="BI898" s="315"/>
      <c r="BJ898" s="315"/>
      <c r="BK898" s="315"/>
      <c r="BL898" s="315"/>
      <c r="BM898" s="315"/>
      <c r="BN898" s="315"/>
      <c r="BO898" s="315"/>
      <c r="BP898" s="315"/>
      <c r="BQ898" s="315"/>
      <c r="BR898" s="315"/>
      <c r="BS898" s="315"/>
      <c r="BT898" s="315"/>
      <c r="BU898" s="315"/>
      <c r="BV898" s="315"/>
      <c r="BW898" s="315"/>
      <c r="BX898" s="315"/>
      <c r="BY898" s="315"/>
      <c r="BZ898" s="315"/>
      <c r="CA898" s="315"/>
      <c r="CB898" s="315"/>
      <c r="CC898" s="315"/>
      <c r="CD898" s="7"/>
    </row>
    <row r="899" spans="1:82" x14ac:dyDescent="0.25">
      <c r="A899" s="14"/>
      <c r="B899" s="460"/>
      <c r="C899" s="461"/>
      <c r="D899" s="461"/>
      <c r="E899" s="462"/>
      <c r="F899" s="463"/>
      <c r="G899" s="14"/>
      <c r="H899" s="106" t="str">
        <f t="shared" si="254"/>
        <v/>
      </c>
      <c r="I899" s="14"/>
      <c r="J899" s="39" t="str">
        <f t="shared" si="255"/>
        <v/>
      </c>
      <c r="K899" s="14"/>
      <c r="M899" s="106" t="str">
        <f t="shared" si="256"/>
        <v/>
      </c>
      <c r="O899" s="127" t="str">
        <f t="shared" si="257"/>
        <v/>
      </c>
      <c r="AC899" s="305" t="str">
        <f t="shared" si="258"/>
        <v/>
      </c>
      <c r="AD899" s="307" t="str">
        <f t="shared" si="259"/>
        <v/>
      </c>
      <c r="AF899" s="314">
        <f t="shared" si="260"/>
        <v>0</v>
      </c>
      <c r="AG899" s="315">
        <f t="shared" si="271"/>
        <v>0</v>
      </c>
      <c r="AH899" s="315">
        <f t="shared" si="271"/>
        <v>0</v>
      </c>
      <c r="AI899" s="315">
        <f t="shared" si="271"/>
        <v>0</v>
      </c>
      <c r="AJ899" s="315">
        <f t="shared" si="271"/>
        <v>0</v>
      </c>
      <c r="AK899" s="315">
        <f t="shared" si="271"/>
        <v>0</v>
      </c>
      <c r="AL899" s="315">
        <f t="shared" si="271"/>
        <v>0</v>
      </c>
      <c r="AM899" s="315">
        <f t="shared" si="271"/>
        <v>0</v>
      </c>
      <c r="AN899" s="315">
        <f t="shared" si="271"/>
        <v>0</v>
      </c>
      <c r="AO899" s="315">
        <f t="shared" si="271"/>
        <v>0</v>
      </c>
      <c r="AP899" s="315">
        <f t="shared" si="271"/>
        <v>0</v>
      </c>
      <c r="AQ899" s="315">
        <f t="shared" si="271"/>
        <v>0</v>
      </c>
      <c r="AR899" s="315">
        <f t="shared" si="271"/>
        <v>0</v>
      </c>
      <c r="AS899" s="315">
        <f t="shared" si="271"/>
        <v>0</v>
      </c>
      <c r="AT899" s="315">
        <f t="shared" si="271"/>
        <v>0</v>
      </c>
      <c r="AU899" s="315">
        <f t="shared" si="271"/>
        <v>0</v>
      </c>
      <c r="AV899" s="315">
        <f t="shared" si="270"/>
        <v>0</v>
      </c>
      <c r="AW899" s="315">
        <f t="shared" si="270"/>
        <v>0</v>
      </c>
      <c r="AX899" s="315">
        <f t="shared" si="270"/>
        <v>0</v>
      </c>
      <c r="AY899" s="315">
        <f t="shared" si="270"/>
        <v>0</v>
      </c>
      <c r="AZ899" s="315">
        <f t="shared" si="270"/>
        <v>0</v>
      </c>
      <c r="BA899" s="315">
        <f t="shared" si="270"/>
        <v>0</v>
      </c>
      <c r="BB899" s="315">
        <f t="shared" si="270"/>
        <v>0</v>
      </c>
      <c r="BC899" s="316">
        <f t="shared" si="270"/>
        <v>0</v>
      </c>
      <c r="BE899" s="39" t="str">
        <f t="shared" si="261"/>
        <v/>
      </c>
      <c r="BF899" s="39" t="str">
        <f t="shared" si="262"/>
        <v/>
      </c>
      <c r="BG899" s="39" t="str">
        <f t="shared" si="263"/>
        <v/>
      </c>
      <c r="BH899" s="315"/>
      <c r="BI899" s="315"/>
      <c r="BJ899" s="315"/>
      <c r="BK899" s="315"/>
      <c r="BL899" s="315"/>
      <c r="BM899" s="315"/>
      <c r="BN899" s="315"/>
      <c r="BO899" s="315"/>
      <c r="BP899" s="315"/>
      <c r="BQ899" s="315"/>
      <c r="BR899" s="315"/>
      <c r="BS899" s="315"/>
      <c r="BT899" s="315"/>
      <c r="BU899" s="315"/>
      <c r="BV899" s="315"/>
      <c r="BW899" s="315"/>
      <c r="BX899" s="315"/>
      <c r="BY899" s="315"/>
      <c r="BZ899" s="315"/>
      <c r="CA899" s="315"/>
      <c r="CB899" s="315"/>
      <c r="CC899" s="315"/>
      <c r="CD899" s="7"/>
    </row>
    <row r="900" spans="1:82" x14ac:dyDescent="0.25">
      <c r="A900" s="14"/>
      <c r="B900" s="460"/>
      <c r="C900" s="461"/>
      <c r="D900" s="461"/>
      <c r="E900" s="462"/>
      <c r="F900" s="463"/>
      <c r="G900" s="14"/>
      <c r="H900" s="106" t="str">
        <f t="shared" si="254"/>
        <v/>
      </c>
      <c r="I900" s="14"/>
      <c r="J900" s="39" t="str">
        <f t="shared" si="255"/>
        <v/>
      </c>
      <c r="K900" s="14"/>
      <c r="M900" s="106" t="str">
        <f t="shared" si="256"/>
        <v/>
      </c>
      <c r="O900" s="127" t="str">
        <f t="shared" si="257"/>
        <v/>
      </c>
      <c r="AC900" s="305" t="str">
        <f t="shared" si="258"/>
        <v/>
      </c>
      <c r="AD900" s="307" t="str">
        <f t="shared" si="259"/>
        <v/>
      </c>
      <c r="AF900" s="314">
        <f t="shared" si="260"/>
        <v>0</v>
      </c>
      <c r="AG900" s="315">
        <f t="shared" si="271"/>
        <v>0</v>
      </c>
      <c r="AH900" s="315">
        <f t="shared" si="271"/>
        <v>0</v>
      </c>
      <c r="AI900" s="315">
        <f t="shared" si="271"/>
        <v>0</v>
      </c>
      <c r="AJ900" s="315">
        <f t="shared" si="271"/>
        <v>0</v>
      </c>
      <c r="AK900" s="315">
        <f t="shared" si="271"/>
        <v>0</v>
      </c>
      <c r="AL900" s="315">
        <f t="shared" si="271"/>
        <v>0</v>
      </c>
      <c r="AM900" s="315">
        <f t="shared" si="271"/>
        <v>0</v>
      </c>
      <c r="AN900" s="315">
        <f t="shared" si="271"/>
        <v>0</v>
      </c>
      <c r="AO900" s="315">
        <f t="shared" si="271"/>
        <v>0</v>
      </c>
      <c r="AP900" s="315">
        <f t="shared" si="271"/>
        <v>0</v>
      </c>
      <c r="AQ900" s="315">
        <f t="shared" si="271"/>
        <v>0</v>
      </c>
      <c r="AR900" s="315">
        <f t="shared" si="271"/>
        <v>0</v>
      </c>
      <c r="AS900" s="315">
        <f t="shared" si="271"/>
        <v>0</v>
      </c>
      <c r="AT900" s="315">
        <f t="shared" si="271"/>
        <v>0</v>
      </c>
      <c r="AU900" s="315">
        <f t="shared" si="271"/>
        <v>0</v>
      </c>
      <c r="AV900" s="315">
        <f t="shared" si="270"/>
        <v>0</v>
      </c>
      <c r="AW900" s="315">
        <f t="shared" si="270"/>
        <v>0</v>
      </c>
      <c r="AX900" s="315">
        <f t="shared" si="270"/>
        <v>0</v>
      </c>
      <c r="AY900" s="315">
        <f t="shared" si="270"/>
        <v>0</v>
      </c>
      <c r="AZ900" s="315">
        <f t="shared" si="270"/>
        <v>0</v>
      </c>
      <c r="BA900" s="315">
        <f t="shared" si="270"/>
        <v>0</v>
      </c>
      <c r="BB900" s="315">
        <f t="shared" si="270"/>
        <v>0</v>
      </c>
      <c r="BC900" s="316">
        <f t="shared" si="270"/>
        <v>0</v>
      </c>
      <c r="BE900" s="39" t="str">
        <f t="shared" si="261"/>
        <v/>
      </c>
      <c r="BF900" s="39" t="str">
        <f t="shared" si="262"/>
        <v/>
      </c>
      <c r="BG900" s="39" t="str">
        <f t="shared" si="263"/>
        <v/>
      </c>
      <c r="BH900" s="315"/>
      <c r="BI900" s="315"/>
      <c r="BJ900" s="315"/>
      <c r="BK900" s="315"/>
      <c r="BL900" s="315"/>
      <c r="BM900" s="315"/>
      <c r="BN900" s="315"/>
      <c r="BO900" s="315"/>
      <c r="BP900" s="315"/>
      <c r="BQ900" s="315"/>
      <c r="BR900" s="315"/>
      <c r="BS900" s="315"/>
      <c r="BT900" s="315"/>
      <c r="BU900" s="315"/>
      <c r="BV900" s="315"/>
      <c r="BW900" s="315"/>
      <c r="BX900" s="315"/>
      <c r="BY900" s="315"/>
      <c r="BZ900" s="315"/>
      <c r="CA900" s="315"/>
      <c r="CB900" s="315"/>
      <c r="CC900" s="315"/>
      <c r="CD900" s="7"/>
    </row>
    <row r="901" spans="1:82" x14ac:dyDescent="0.25">
      <c r="A901" s="14"/>
      <c r="B901" s="460"/>
      <c r="C901" s="461"/>
      <c r="D901" s="461"/>
      <c r="E901" s="462"/>
      <c r="F901" s="463"/>
      <c r="G901" s="14"/>
      <c r="H901" s="106" t="str">
        <f t="shared" si="254"/>
        <v/>
      </c>
      <c r="I901" s="14"/>
      <c r="J901" s="39" t="str">
        <f t="shared" si="255"/>
        <v/>
      </c>
      <c r="K901" s="14"/>
      <c r="M901" s="106" t="str">
        <f t="shared" si="256"/>
        <v/>
      </c>
      <c r="O901" s="127" t="str">
        <f t="shared" si="257"/>
        <v/>
      </c>
      <c r="AC901" s="305" t="str">
        <f t="shared" si="258"/>
        <v/>
      </c>
      <c r="AD901" s="307" t="str">
        <f t="shared" si="259"/>
        <v/>
      </c>
      <c r="AF901" s="314">
        <f t="shared" si="260"/>
        <v>0</v>
      </c>
      <c r="AG901" s="315">
        <f t="shared" si="271"/>
        <v>0</v>
      </c>
      <c r="AH901" s="315">
        <f t="shared" si="271"/>
        <v>0</v>
      </c>
      <c r="AI901" s="315">
        <f t="shared" si="271"/>
        <v>0</v>
      </c>
      <c r="AJ901" s="315">
        <f t="shared" si="271"/>
        <v>0</v>
      </c>
      <c r="AK901" s="315">
        <f t="shared" si="271"/>
        <v>0</v>
      </c>
      <c r="AL901" s="315">
        <f t="shared" si="271"/>
        <v>0</v>
      </c>
      <c r="AM901" s="315">
        <f t="shared" si="271"/>
        <v>0</v>
      </c>
      <c r="AN901" s="315">
        <f t="shared" si="271"/>
        <v>0</v>
      </c>
      <c r="AO901" s="315">
        <f t="shared" si="271"/>
        <v>0</v>
      </c>
      <c r="AP901" s="315">
        <f t="shared" si="271"/>
        <v>0</v>
      </c>
      <c r="AQ901" s="315">
        <f t="shared" si="271"/>
        <v>0</v>
      </c>
      <c r="AR901" s="315">
        <f t="shared" si="271"/>
        <v>0</v>
      </c>
      <c r="AS901" s="315">
        <f t="shared" si="271"/>
        <v>0</v>
      </c>
      <c r="AT901" s="315">
        <f t="shared" si="271"/>
        <v>0</v>
      </c>
      <c r="AU901" s="315">
        <f t="shared" si="271"/>
        <v>0</v>
      </c>
      <c r="AV901" s="315">
        <f t="shared" si="270"/>
        <v>0</v>
      </c>
      <c r="AW901" s="315">
        <f t="shared" si="270"/>
        <v>0</v>
      </c>
      <c r="AX901" s="315">
        <f t="shared" si="270"/>
        <v>0</v>
      </c>
      <c r="AY901" s="315">
        <f t="shared" si="270"/>
        <v>0</v>
      </c>
      <c r="AZ901" s="315">
        <f t="shared" si="270"/>
        <v>0</v>
      </c>
      <c r="BA901" s="315">
        <f t="shared" si="270"/>
        <v>0</v>
      </c>
      <c r="BB901" s="315">
        <f t="shared" si="270"/>
        <v>0</v>
      </c>
      <c r="BC901" s="316">
        <f t="shared" si="270"/>
        <v>0</v>
      </c>
      <c r="BE901" s="39" t="str">
        <f t="shared" si="261"/>
        <v/>
      </c>
      <c r="BF901" s="39" t="str">
        <f t="shared" si="262"/>
        <v/>
      </c>
      <c r="BG901" s="39" t="str">
        <f t="shared" si="263"/>
        <v/>
      </c>
      <c r="BH901" s="315"/>
      <c r="BI901" s="315"/>
      <c r="BJ901" s="315"/>
      <c r="BK901" s="315"/>
      <c r="BL901" s="315"/>
      <c r="BM901" s="315"/>
      <c r="BN901" s="315"/>
      <c r="BO901" s="315"/>
      <c r="BP901" s="315"/>
      <c r="BQ901" s="315"/>
      <c r="BR901" s="315"/>
      <c r="BS901" s="315"/>
      <c r="BT901" s="315"/>
      <c r="BU901" s="315"/>
      <c r="BV901" s="315"/>
      <c r="BW901" s="315"/>
      <c r="BX901" s="315"/>
      <c r="BY901" s="315"/>
      <c r="BZ901" s="315"/>
      <c r="CA901" s="315"/>
      <c r="CB901" s="315"/>
      <c r="CC901" s="315"/>
      <c r="CD901" s="7"/>
    </row>
    <row r="902" spans="1:82" x14ac:dyDescent="0.25">
      <c r="A902" s="14"/>
      <c r="B902" s="460"/>
      <c r="C902" s="461"/>
      <c r="D902" s="461"/>
      <c r="E902" s="462"/>
      <c r="F902" s="463"/>
      <c r="G902" s="14"/>
      <c r="H902" s="106" t="str">
        <f t="shared" si="254"/>
        <v/>
      </c>
      <c r="I902" s="14"/>
      <c r="J902" s="39" t="str">
        <f t="shared" si="255"/>
        <v/>
      </c>
      <c r="K902" s="14"/>
      <c r="M902" s="106" t="str">
        <f t="shared" si="256"/>
        <v/>
      </c>
      <c r="O902" s="127" t="str">
        <f t="shared" si="257"/>
        <v/>
      </c>
      <c r="AC902" s="305" t="str">
        <f t="shared" si="258"/>
        <v/>
      </c>
      <c r="AD902" s="307" t="str">
        <f t="shared" si="259"/>
        <v/>
      </c>
      <c r="AF902" s="314">
        <f t="shared" si="260"/>
        <v>0</v>
      </c>
      <c r="AG902" s="315">
        <f t="shared" si="271"/>
        <v>0</v>
      </c>
      <c r="AH902" s="315">
        <f t="shared" si="271"/>
        <v>0</v>
      </c>
      <c r="AI902" s="315">
        <f t="shared" si="271"/>
        <v>0</v>
      </c>
      <c r="AJ902" s="315">
        <f t="shared" si="271"/>
        <v>0</v>
      </c>
      <c r="AK902" s="315">
        <f t="shared" si="271"/>
        <v>0</v>
      </c>
      <c r="AL902" s="315">
        <f t="shared" si="271"/>
        <v>0</v>
      </c>
      <c r="AM902" s="315">
        <f t="shared" si="271"/>
        <v>0</v>
      </c>
      <c r="AN902" s="315">
        <f t="shared" si="271"/>
        <v>0</v>
      </c>
      <c r="AO902" s="315">
        <f t="shared" si="271"/>
        <v>0</v>
      </c>
      <c r="AP902" s="315">
        <f t="shared" si="271"/>
        <v>0</v>
      </c>
      <c r="AQ902" s="315">
        <f t="shared" si="271"/>
        <v>0</v>
      </c>
      <c r="AR902" s="315">
        <f t="shared" si="271"/>
        <v>0</v>
      </c>
      <c r="AS902" s="315">
        <f t="shared" si="271"/>
        <v>0</v>
      </c>
      <c r="AT902" s="315">
        <f t="shared" si="271"/>
        <v>0</v>
      </c>
      <c r="AU902" s="315">
        <f t="shared" si="271"/>
        <v>0</v>
      </c>
      <c r="AV902" s="315">
        <f t="shared" si="270"/>
        <v>0</v>
      </c>
      <c r="AW902" s="315">
        <f t="shared" si="270"/>
        <v>0</v>
      </c>
      <c r="AX902" s="315">
        <f t="shared" si="270"/>
        <v>0</v>
      </c>
      <c r="AY902" s="315">
        <f t="shared" si="270"/>
        <v>0</v>
      </c>
      <c r="AZ902" s="315">
        <f t="shared" si="270"/>
        <v>0</v>
      </c>
      <c r="BA902" s="315">
        <f t="shared" si="270"/>
        <v>0</v>
      </c>
      <c r="BB902" s="315">
        <f t="shared" si="270"/>
        <v>0</v>
      </c>
      <c r="BC902" s="316">
        <f t="shared" si="270"/>
        <v>0</v>
      </c>
      <c r="BE902" s="39" t="str">
        <f t="shared" si="261"/>
        <v/>
      </c>
      <c r="BF902" s="39" t="str">
        <f t="shared" si="262"/>
        <v/>
      </c>
      <c r="BG902" s="39" t="str">
        <f t="shared" si="263"/>
        <v/>
      </c>
      <c r="BH902" s="315"/>
      <c r="BI902" s="315"/>
      <c r="BJ902" s="315"/>
      <c r="BK902" s="315"/>
      <c r="BL902" s="315"/>
      <c r="BM902" s="315"/>
      <c r="BN902" s="315"/>
      <c r="BO902" s="315"/>
      <c r="BP902" s="315"/>
      <c r="BQ902" s="315"/>
      <c r="BR902" s="315"/>
      <c r="BS902" s="315"/>
      <c r="BT902" s="315"/>
      <c r="BU902" s="315"/>
      <c r="BV902" s="315"/>
      <c r="BW902" s="315"/>
      <c r="BX902" s="315"/>
      <c r="BY902" s="315"/>
      <c r="BZ902" s="315"/>
      <c r="CA902" s="315"/>
      <c r="CB902" s="315"/>
      <c r="CC902" s="315"/>
      <c r="CD902" s="7"/>
    </row>
    <row r="903" spans="1:82" x14ac:dyDescent="0.25">
      <c r="A903" s="14"/>
      <c r="B903" s="460"/>
      <c r="C903" s="461"/>
      <c r="D903" s="461"/>
      <c r="E903" s="462"/>
      <c r="F903" s="463"/>
      <c r="G903" s="14"/>
      <c r="H903" s="106" t="str">
        <f t="shared" si="254"/>
        <v/>
      </c>
      <c r="I903" s="14"/>
      <c r="J903" s="39" t="str">
        <f t="shared" si="255"/>
        <v/>
      </c>
      <c r="K903" s="14"/>
      <c r="M903" s="106" t="str">
        <f t="shared" si="256"/>
        <v/>
      </c>
      <c r="O903" s="127" t="str">
        <f t="shared" si="257"/>
        <v/>
      </c>
      <c r="AC903" s="305" t="str">
        <f t="shared" si="258"/>
        <v/>
      </c>
      <c r="AD903" s="307" t="str">
        <f t="shared" si="259"/>
        <v/>
      </c>
      <c r="AF903" s="314">
        <f t="shared" si="260"/>
        <v>0</v>
      </c>
      <c r="AG903" s="315">
        <f t="shared" si="271"/>
        <v>0</v>
      </c>
      <c r="AH903" s="315">
        <f t="shared" si="271"/>
        <v>0</v>
      </c>
      <c r="AI903" s="315">
        <f t="shared" si="271"/>
        <v>0</v>
      </c>
      <c r="AJ903" s="315">
        <f t="shared" si="271"/>
        <v>0</v>
      </c>
      <c r="AK903" s="315">
        <f t="shared" si="271"/>
        <v>0</v>
      </c>
      <c r="AL903" s="315">
        <f t="shared" si="271"/>
        <v>0</v>
      </c>
      <c r="AM903" s="315">
        <f t="shared" si="271"/>
        <v>0</v>
      </c>
      <c r="AN903" s="315">
        <f t="shared" si="271"/>
        <v>0</v>
      </c>
      <c r="AO903" s="315">
        <f t="shared" si="271"/>
        <v>0</v>
      </c>
      <c r="AP903" s="315">
        <f t="shared" si="271"/>
        <v>0</v>
      </c>
      <c r="AQ903" s="315">
        <f t="shared" si="271"/>
        <v>0</v>
      </c>
      <c r="AR903" s="315">
        <f t="shared" si="271"/>
        <v>0</v>
      </c>
      <c r="AS903" s="315">
        <f t="shared" si="271"/>
        <v>0</v>
      </c>
      <c r="AT903" s="315">
        <f t="shared" si="271"/>
        <v>0</v>
      </c>
      <c r="AU903" s="315">
        <f t="shared" si="271"/>
        <v>0</v>
      </c>
      <c r="AV903" s="315">
        <f t="shared" si="270"/>
        <v>0</v>
      </c>
      <c r="AW903" s="315">
        <f t="shared" si="270"/>
        <v>0</v>
      </c>
      <c r="AX903" s="315">
        <f t="shared" si="270"/>
        <v>0</v>
      </c>
      <c r="AY903" s="315">
        <f t="shared" si="270"/>
        <v>0</v>
      </c>
      <c r="AZ903" s="315">
        <f t="shared" si="270"/>
        <v>0</v>
      </c>
      <c r="BA903" s="315">
        <f t="shared" si="270"/>
        <v>0</v>
      </c>
      <c r="BB903" s="315">
        <f t="shared" si="270"/>
        <v>0</v>
      </c>
      <c r="BC903" s="316">
        <f t="shared" si="270"/>
        <v>0</v>
      </c>
      <c r="BE903" s="39" t="str">
        <f t="shared" si="261"/>
        <v/>
      </c>
      <c r="BF903" s="39" t="str">
        <f t="shared" si="262"/>
        <v/>
      </c>
      <c r="BG903" s="39" t="str">
        <f t="shared" si="263"/>
        <v/>
      </c>
      <c r="BH903" s="315"/>
      <c r="BI903" s="315"/>
      <c r="BJ903" s="315"/>
      <c r="BK903" s="315"/>
      <c r="BL903" s="315"/>
      <c r="BM903" s="315"/>
      <c r="BN903" s="315"/>
      <c r="BO903" s="315"/>
      <c r="BP903" s="315"/>
      <c r="BQ903" s="315"/>
      <c r="BR903" s="315"/>
      <c r="BS903" s="315"/>
      <c r="BT903" s="315"/>
      <c r="BU903" s="315"/>
      <c r="BV903" s="315"/>
      <c r="BW903" s="315"/>
      <c r="BX903" s="315"/>
      <c r="BY903" s="315"/>
      <c r="BZ903" s="315"/>
      <c r="CA903" s="315"/>
      <c r="CB903" s="315"/>
      <c r="CC903" s="315"/>
      <c r="CD903" s="7"/>
    </row>
    <row r="904" spans="1:82" x14ac:dyDescent="0.25">
      <c r="A904" s="14"/>
      <c r="B904" s="460"/>
      <c r="C904" s="461"/>
      <c r="D904" s="461"/>
      <c r="E904" s="462"/>
      <c r="F904" s="463"/>
      <c r="G904" s="14"/>
      <c r="H904" s="106" t="str">
        <f t="shared" si="254"/>
        <v/>
      </c>
      <c r="I904" s="14"/>
      <c r="J904" s="39" t="str">
        <f t="shared" si="255"/>
        <v/>
      </c>
      <c r="K904" s="14"/>
      <c r="M904" s="106" t="str">
        <f t="shared" si="256"/>
        <v/>
      </c>
      <c r="O904" s="127" t="str">
        <f t="shared" si="257"/>
        <v/>
      </c>
      <c r="AC904" s="305" t="str">
        <f t="shared" si="258"/>
        <v/>
      </c>
      <c r="AD904" s="307" t="str">
        <f t="shared" si="259"/>
        <v/>
      </c>
      <c r="AF904" s="314">
        <f t="shared" si="260"/>
        <v>0</v>
      </c>
      <c r="AG904" s="315">
        <f t="shared" si="271"/>
        <v>0</v>
      </c>
      <c r="AH904" s="315">
        <f t="shared" si="271"/>
        <v>0</v>
      </c>
      <c r="AI904" s="315">
        <f t="shared" si="271"/>
        <v>0</v>
      </c>
      <c r="AJ904" s="315">
        <f t="shared" si="271"/>
        <v>0</v>
      </c>
      <c r="AK904" s="315">
        <f t="shared" si="271"/>
        <v>0</v>
      </c>
      <c r="AL904" s="315">
        <f t="shared" si="271"/>
        <v>0</v>
      </c>
      <c r="AM904" s="315">
        <f t="shared" si="271"/>
        <v>0</v>
      </c>
      <c r="AN904" s="315">
        <f t="shared" si="271"/>
        <v>0</v>
      </c>
      <c r="AO904" s="315">
        <f t="shared" si="271"/>
        <v>0</v>
      </c>
      <c r="AP904" s="315">
        <f t="shared" si="271"/>
        <v>0</v>
      </c>
      <c r="AQ904" s="315">
        <f t="shared" si="271"/>
        <v>0</v>
      </c>
      <c r="AR904" s="315">
        <f t="shared" si="271"/>
        <v>0</v>
      </c>
      <c r="AS904" s="315">
        <f t="shared" si="271"/>
        <v>0</v>
      </c>
      <c r="AT904" s="315">
        <f t="shared" si="271"/>
        <v>0</v>
      </c>
      <c r="AU904" s="315">
        <f t="shared" si="271"/>
        <v>0</v>
      </c>
      <c r="AV904" s="315">
        <f t="shared" si="270"/>
        <v>0</v>
      </c>
      <c r="AW904" s="315">
        <f t="shared" si="270"/>
        <v>0</v>
      </c>
      <c r="AX904" s="315">
        <f t="shared" si="270"/>
        <v>0</v>
      </c>
      <c r="AY904" s="315">
        <f t="shared" si="270"/>
        <v>0</v>
      </c>
      <c r="AZ904" s="315">
        <f t="shared" si="270"/>
        <v>0</v>
      </c>
      <c r="BA904" s="315">
        <f t="shared" si="270"/>
        <v>0</v>
      </c>
      <c r="BB904" s="315">
        <f t="shared" si="270"/>
        <v>0</v>
      </c>
      <c r="BC904" s="316">
        <f t="shared" si="270"/>
        <v>0</v>
      </c>
      <c r="BE904" s="39" t="str">
        <f t="shared" si="261"/>
        <v/>
      </c>
      <c r="BF904" s="39" t="str">
        <f t="shared" si="262"/>
        <v/>
      </c>
      <c r="BG904" s="39" t="str">
        <f t="shared" si="263"/>
        <v/>
      </c>
      <c r="BH904" s="315"/>
      <c r="BI904" s="315"/>
      <c r="BJ904" s="315"/>
      <c r="BK904" s="315"/>
      <c r="BL904" s="315"/>
      <c r="BM904" s="315"/>
      <c r="BN904" s="315"/>
      <c r="BO904" s="315"/>
      <c r="BP904" s="315"/>
      <c r="BQ904" s="315"/>
      <c r="BR904" s="315"/>
      <c r="BS904" s="315"/>
      <c r="BT904" s="315"/>
      <c r="BU904" s="315"/>
      <c r="BV904" s="315"/>
      <c r="BW904" s="315"/>
      <c r="BX904" s="315"/>
      <c r="BY904" s="315"/>
      <c r="BZ904" s="315"/>
      <c r="CA904" s="315"/>
      <c r="CB904" s="315"/>
      <c r="CC904" s="315"/>
      <c r="CD904" s="7"/>
    </row>
    <row r="905" spans="1:82" x14ac:dyDescent="0.25">
      <c r="A905" s="14"/>
      <c r="B905" s="460"/>
      <c r="C905" s="461"/>
      <c r="D905" s="461"/>
      <c r="E905" s="462"/>
      <c r="F905" s="463"/>
      <c r="G905" s="14"/>
      <c r="H905" s="106" t="str">
        <f t="shared" si="254"/>
        <v/>
      </c>
      <c r="I905" s="14"/>
      <c r="J905" s="39" t="str">
        <f t="shared" si="255"/>
        <v/>
      </c>
      <c r="K905" s="14"/>
      <c r="M905" s="106" t="str">
        <f t="shared" si="256"/>
        <v/>
      </c>
      <c r="O905" s="127" t="str">
        <f t="shared" si="257"/>
        <v/>
      </c>
      <c r="AC905" s="305" t="str">
        <f t="shared" si="258"/>
        <v/>
      </c>
      <c r="AD905" s="307" t="str">
        <f t="shared" si="259"/>
        <v/>
      </c>
      <c r="AF905" s="314">
        <f t="shared" si="260"/>
        <v>0</v>
      </c>
      <c r="AG905" s="315">
        <f t="shared" si="271"/>
        <v>0</v>
      </c>
      <c r="AH905" s="315">
        <f t="shared" si="271"/>
        <v>0</v>
      </c>
      <c r="AI905" s="315">
        <f t="shared" si="271"/>
        <v>0</v>
      </c>
      <c r="AJ905" s="315">
        <f t="shared" si="271"/>
        <v>0</v>
      </c>
      <c r="AK905" s="315">
        <f t="shared" si="271"/>
        <v>0</v>
      </c>
      <c r="AL905" s="315">
        <f t="shared" si="271"/>
        <v>0</v>
      </c>
      <c r="AM905" s="315">
        <f t="shared" si="271"/>
        <v>0</v>
      </c>
      <c r="AN905" s="315">
        <f t="shared" si="271"/>
        <v>0</v>
      </c>
      <c r="AO905" s="315">
        <f t="shared" si="271"/>
        <v>0</v>
      </c>
      <c r="AP905" s="315">
        <f t="shared" si="271"/>
        <v>0</v>
      </c>
      <c r="AQ905" s="315">
        <f t="shared" si="271"/>
        <v>0</v>
      </c>
      <c r="AR905" s="315">
        <f t="shared" si="271"/>
        <v>0</v>
      </c>
      <c r="AS905" s="315">
        <f t="shared" si="271"/>
        <v>0</v>
      </c>
      <c r="AT905" s="315">
        <f t="shared" si="271"/>
        <v>0</v>
      </c>
      <c r="AU905" s="315">
        <f t="shared" si="271"/>
        <v>0</v>
      </c>
      <c r="AV905" s="315">
        <f t="shared" si="270"/>
        <v>0</v>
      </c>
      <c r="AW905" s="315">
        <f t="shared" si="270"/>
        <v>0</v>
      </c>
      <c r="AX905" s="315">
        <f t="shared" si="270"/>
        <v>0</v>
      </c>
      <c r="AY905" s="315">
        <f t="shared" si="270"/>
        <v>0</v>
      </c>
      <c r="AZ905" s="315">
        <f t="shared" si="270"/>
        <v>0</v>
      </c>
      <c r="BA905" s="315">
        <f t="shared" si="270"/>
        <v>0</v>
      </c>
      <c r="BB905" s="315">
        <f t="shared" si="270"/>
        <v>0</v>
      </c>
      <c r="BC905" s="316">
        <f t="shared" si="270"/>
        <v>0</v>
      </c>
      <c r="BE905" s="39" t="str">
        <f t="shared" si="261"/>
        <v/>
      </c>
      <c r="BF905" s="39" t="str">
        <f t="shared" si="262"/>
        <v/>
      </c>
      <c r="BG905" s="39" t="str">
        <f t="shared" si="263"/>
        <v/>
      </c>
      <c r="BH905" s="315"/>
      <c r="BI905" s="315"/>
      <c r="BJ905" s="315"/>
      <c r="BK905" s="315"/>
      <c r="BL905" s="315"/>
      <c r="BM905" s="315"/>
      <c r="BN905" s="315"/>
      <c r="BO905" s="315"/>
      <c r="BP905" s="315"/>
      <c r="BQ905" s="315"/>
      <c r="BR905" s="315"/>
      <c r="BS905" s="315"/>
      <c r="BT905" s="315"/>
      <c r="BU905" s="315"/>
      <c r="BV905" s="315"/>
      <c r="BW905" s="315"/>
      <c r="BX905" s="315"/>
      <c r="BY905" s="315"/>
      <c r="BZ905" s="315"/>
      <c r="CA905" s="315"/>
      <c r="CB905" s="315"/>
      <c r="CC905" s="315"/>
      <c r="CD905" s="7"/>
    </row>
    <row r="906" spans="1:82" x14ac:dyDescent="0.25">
      <c r="A906" s="14"/>
      <c r="B906" s="460"/>
      <c r="C906" s="461"/>
      <c r="D906" s="461"/>
      <c r="E906" s="462"/>
      <c r="F906" s="463"/>
      <c r="G906" s="14"/>
      <c r="H906" s="106" t="str">
        <f t="shared" si="254"/>
        <v/>
      </c>
      <c r="I906" s="14"/>
      <c r="J906" s="39" t="str">
        <f t="shared" si="255"/>
        <v/>
      </c>
      <c r="K906" s="14"/>
      <c r="M906" s="106" t="str">
        <f t="shared" si="256"/>
        <v/>
      </c>
      <c r="O906" s="127" t="str">
        <f t="shared" si="257"/>
        <v/>
      </c>
      <c r="AC906" s="305" t="str">
        <f t="shared" si="258"/>
        <v/>
      </c>
      <c r="AD906" s="307" t="str">
        <f t="shared" si="259"/>
        <v/>
      </c>
      <c r="AF906" s="314">
        <f t="shared" si="260"/>
        <v>0</v>
      </c>
      <c r="AG906" s="315">
        <f t="shared" si="271"/>
        <v>0</v>
      </c>
      <c r="AH906" s="315">
        <f t="shared" si="271"/>
        <v>0</v>
      </c>
      <c r="AI906" s="315">
        <f t="shared" si="271"/>
        <v>0</v>
      </c>
      <c r="AJ906" s="315">
        <f t="shared" si="271"/>
        <v>0</v>
      </c>
      <c r="AK906" s="315">
        <f t="shared" si="271"/>
        <v>0</v>
      </c>
      <c r="AL906" s="315">
        <f t="shared" si="271"/>
        <v>0</v>
      </c>
      <c r="AM906" s="315">
        <f t="shared" si="271"/>
        <v>0</v>
      </c>
      <c r="AN906" s="315">
        <f t="shared" si="271"/>
        <v>0</v>
      </c>
      <c r="AO906" s="315">
        <f t="shared" si="271"/>
        <v>0</v>
      </c>
      <c r="AP906" s="315">
        <f t="shared" si="271"/>
        <v>0</v>
      </c>
      <c r="AQ906" s="315">
        <f t="shared" si="271"/>
        <v>0</v>
      </c>
      <c r="AR906" s="315">
        <f t="shared" si="271"/>
        <v>0</v>
      </c>
      <c r="AS906" s="315">
        <f t="shared" si="271"/>
        <v>0</v>
      </c>
      <c r="AT906" s="315">
        <f t="shared" si="271"/>
        <v>0</v>
      </c>
      <c r="AU906" s="315">
        <f t="shared" si="271"/>
        <v>0</v>
      </c>
      <c r="AV906" s="315">
        <f t="shared" si="270"/>
        <v>0</v>
      </c>
      <c r="AW906" s="315">
        <f t="shared" si="270"/>
        <v>0</v>
      </c>
      <c r="AX906" s="315">
        <f t="shared" si="270"/>
        <v>0</v>
      </c>
      <c r="AY906" s="315">
        <f t="shared" si="270"/>
        <v>0</v>
      </c>
      <c r="AZ906" s="315">
        <f t="shared" si="270"/>
        <v>0</v>
      </c>
      <c r="BA906" s="315">
        <f t="shared" si="270"/>
        <v>0</v>
      </c>
      <c r="BB906" s="315">
        <f t="shared" si="270"/>
        <v>0</v>
      </c>
      <c r="BC906" s="316">
        <f t="shared" si="270"/>
        <v>0</v>
      </c>
      <c r="BE906" s="39" t="str">
        <f t="shared" si="261"/>
        <v/>
      </c>
      <c r="BF906" s="39" t="str">
        <f t="shared" si="262"/>
        <v/>
      </c>
      <c r="BG906" s="39" t="str">
        <f t="shared" si="263"/>
        <v/>
      </c>
      <c r="BH906" s="315"/>
      <c r="BI906" s="315"/>
      <c r="BJ906" s="315"/>
      <c r="BK906" s="315"/>
      <c r="BL906" s="315"/>
      <c r="BM906" s="315"/>
      <c r="BN906" s="315"/>
      <c r="BO906" s="315"/>
      <c r="BP906" s="315"/>
      <c r="BQ906" s="315"/>
      <c r="BR906" s="315"/>
      <c r="BS906" s="315"/>
      <c r="BT906" s="315"/>
      <c r="BU906" s="315"/>
      <c r="BV906" s="315"/>
      <c r="BW906" s="315"/>
      <c r="BX906" s="315"/>
      <c r="BY906" s="315"/>
      <c r="BZ906" s="315"/>
      <c r="CA906" s="315"/>
      <c r="CB906" s="315"/>
      <c r="CC906" s="315"/>
      <c r="CD906" s="7"/>
    </row>
    <row r="907" spans="1:82" x14ac:dyDescent="0.25">
      <c r="A907" s="14"/>
      <c r="B907" s="460"/>
      <c r="C907" s="461"/>
      <c r="D907" s="461"/>
      <c r="E907" s="462"/>
      <c r="F907" s="463"/>
      <c r="G907" s="14"/>
      <c r="H907" s="106" t="str">
        <f t="shared" si="254"/>
        <v/>
      </c>
      <c r="I907" s="14"/>
      <c r="J907" s="39" t="str">
        <f t="shared" si="255"/>
        <v/>
      </c>
      <c r="K907" s="14"/>
      <c r="M907" s="106" t="str">
        <f t="shared" si="256"/>
        <v/>
      </c>
      <c r="O907" s="127" t="str">
        <f t="shared" si="257"/>
        <v/>
      </c>
      <c r="AC907" s="305" t="str">
        <f t="shared" si="258"/>
        <v/>
      </c>
      <c r="AD907" s="307" t="str">
        <f t="shared" si="259"/>
        <v/>
      </c>
      <c r="AF907" s="314">
        <f t="shared" si="260"/>
        <v>0</v>
      </c>
      <c r="AG907" s="315">
        <f t="shared" si="271"/>
        <v>0</v>
      </c>
      <c r="AH907" s="315">
        <f t="shared" si="271"/>
        <v>0</v>
      </c>
      <c r="AI907" s="315">
        <f t="shared" si="271"/>
        <v>0</v>
      </c>
      <c r="AJ907" s="315">
        <f t="shared" si="271"/>
        <v>0</v>
      </c>
      <c r="AK907" s="315">
        <f t="shared" si="271"/>
        <v>0</v>
      </c>
      <c r="AL907" s="315">
        <f t="shared" si="271"/>
        <v>0</v>
      </c>
      <c r="AM907" s="315">
        <f t="shared" si="271"/>
        <v>0</v>
      </c>
      <c r="AN907" s="315">
        <f t="shared" si="271"/>
        <v>0</v>
      </c>
      <c r="AO907" s="315">
        <f t="shared" si="271"/>
        <v>0</v>
      </c>
      <c r="AP907" s="315">
        <f t="shared" si="271"/>
        <v>0</v>
      </c>
      <c r="AQ907" s="315">
        <f t="shared" si="271"/>
        <v>0</v>
      </c>
      <c r="AR907" s="315">
        <f t="shared" si="271"/>
        <v>0</v>
      </c>
      <c r="AS907" s="315">
        <f t="shared" si="271"/>
        <v>0</v>
      </c>
      <c r="AT907" s="315">
        <f t="shared" si="271"/>
        <v>0</v>
      </c>
      <c r="AU907" s="315">
        <f t="shared" si="271"/>
        <v>0</v>
      </c>
      <c r="AV907" s="315">
        <f t="shared" si="270"/>
        <v>0</v>
      </c>
      <c r="AW907" s="315">
        <f t="shared" si="270"/>
        <v>0</v>
      </c>
      <c r="AX907" s="315">
        <f t="shared" si="270"/>
        <v>0</v>
      </c>
      <c r="AY907" s="315">
        <f t="shared" si="270"/>
        <v>0</v>
      </c>
      <c r="AZ907" s="315">
        <f t="shared" si="270"/>
        <v>0</v>
      </c>
      <c r="BA907" s="315">
        <f t="shared" si="270"/>
        <v>0</v>
      </c>
      <c r="BB907" s="315">
        <f t="shared" si="270"/>
        <v>0</v>
      </c>
      <c r="BC907" s="316">
        <f t="shared" si="270"/>
        <v>0</v>
      </c>
      <c r="BE907" s="39" t="str">
        <f t="shared" si="261"/>
        <v/>
      </c>
      <c r="BF907" s="39" t="str">
        <f t="shared" si="262"/>
        <v/>
      </c>
      <c r="BG907" s="39" t="str">
        <f t="shared" si="263"/>
        <v/>
      </c>
      <c r="BH907" s="315"/>
      <c r="BI907" s="315"/>
      <c r="BJ907" s="315"/>
      <c r="BK907" s="315"/>
      <c r="BL907" s="315"/>
      <c r="BM907" s="315"/>
      <c r="BN907" s="315"/>
      <c r="BO907" s="315"/>
      <c r="BP907" s="315"/>
      <c r="BQ907" s="315"/>
      <c r="BR907" s="315"/>
      <c r="BS907" s="315"/>
      <c r="BT907" s="315"/>
      <c r="BU907" s="315"/>
      <c r="BV907" s="315"/>
      <c r="BW907" s="315"/>
      <c r="BX907" s="315"/>
      <c r="BY907" s="315"/>
      <c r="BZ907" s="315"/>
      <c r="CA907" s="315"/>
      <c r="CB907" s="315"/>
      <c r="CC907" s="315"/>
      <c r="CD907" s="7"/>
    </row>
    <row r="908" spans="1:82" x14ac:dyDescent="0.25">
      <c r="A908" s="14"/>
      <c r="B908" s="460"/>
      <c r="C908" s="461"/>
      <c r="D908" s="461"/>
      <c r="E908" s="462"/>
      <c r="F908" s="463"/>
      <c r="G908" s="14"/>
      <c r="H908" s="106" t="str">
        <f t="shared" ref="H908:H971" si="272">IF(OR($C908="", $D908=""), "", $D908-$C908-$E908)</f>
        <v/>
      </c>
      <c r="I908" s="14"/>
      <c r="J908" s="39" t="str">
        <f t="shared" ref="J908:J971" si="273">IF($B908="", "", IF(OR(TEXT($B908, "ddd")="sat", TEXT($B908, "ddd")="sun"), $O$4, IF(COUNTIF($S$50:$S$89, $B908)&gt;0, $O$5, "")))</f>
        <v/>
      </c>
      <c r="K908" s="14"/>
      <c r="M908" s="106" t="str">
        <f t="shared" ref="M908:M971" si="274">IF($F908=$M$3, 0, $H908)</f>
        <v/>
      </c>
      <c r="O908" s="127" t="str">
        <f t="shared" ref="O908:O971" si="275">IF($H908="", "", IF($F908=$M$3, 0, IF($J908=$O$4, $O$9*$H908*24, IF($J908=$O$5, $O$8*$H908*24, IF($J908="", $O$7*$H908*24, "")))))</f>
        <v/>
      </c>
      <c r="AC908" s="305" t="str">
        <f t="shared" ref="AC908:AC971" si="276">IF($C908="", "", _xlfn.FLOOR.MATH($C908, 1/24))</f>
        <v/>
      </c>
      <c r="AD908" s="307" t="str">
        <f t="shared" ref="AD908:AD971" si="277">IF($D908="", "", _xlfn.CEILING.MATH($D908, 1/24))</f>
        <v/>
      </c>
      <c r="AF908" s="314">
        <f t="shared" ref="AF908:AU971" si="278">IF(AND(AF$9&gt;=$AC908, AF$10&lt;=$AD908), IF($F908=$M$3, $AD$5, IF($J908="", $AD$4, $J908)), 0)</f>
        <v>0</v>
      </c>
      <c r="AG908" s="315">
        <f t="shared" si="271"/>
        <v>0</v>
      </c>
      <c r="AH908" s="315">
        <f t="shared" si="271"/>
        <v>0</v>
      </c>
      <c r="AI908" s="315">
        <f t="shared" si="271"/>
        <v>0</v>
      </c>
      <c r="AJ908" s="315">
        <f t="shared" si="271"/>
        <v>0</v>
      </c>
      <c r="AK908" s="315">
        <f t="shared" si="271"/>
        <v>0</v>
      </c>
      <c r="AL908" s="315">
        <f t="shared" si="271"/>
        <v>0</v>
      </c>
      <c r="AM908" s="315">
        <f t="shared" si="271"/>
        <v>0</v>
      </c>
      <c r="AN908" s="315">
        <f t="shared" si="271"/>
        <v>0</v>
      </c>
      <c r="AO908" s="315">
        <f t="shared" si="271"/>
        <v>0</v>
      </c>
      <c r="AP908" s="315">
        <f t="shared" si="271"/>
        <v>0</v>
      </c>
      <c r="AQ908" s="315">
        <f t="shared" si="271"/>
        <v>0</v>
      </c>
      <c r="AR908" s="315">
        <f t="shared" si="271"/>
        <v>0</v>
      </c>
      <c r="AS908" s="315">
        <f t="shared" si="271"/>
        <v>0</v>
      </c>
      <c r="AT908" s="315">
        <f t="shared" si="271"/>
        <v>0</v>
      </c>
      <c r="AU908" s="315">
        <f t="shared" si="271"/>
        <v>0</v>
      </c>
      <c r="AV908" s="315">
        <f t="shared" si="270"/>
        <v>0</v>
      </c>
      <c r="AW908" s="315">
        <f t="shared" si="270"/>
        <v>0</v>
      </c>
      <c r="AX908" s="315">
        <f t="shared" si="270"/>
        <v>0</v>
      </c>
      <c r="AY908" s="315">
        <f t="shared" si="270"/>
        <v>0</v>
      </c>
      <c r="AZ908" s="315">
        <f t="shared" si="270"/>
        <v>0</v>
      </c>
      <c r="BA908" s="315">
        <f t="shared" si="270"/>
        <v>0</v>
      </c>
      <c r="BB908" s="315">
        <f t="shared" si="270"/>
        <v>0</v>
      </c>
      <c r="BC908" s="316">
        <f t="shared" si="270"/>
        <v>0</v>
      </c>
      <c r="BE908" s="39" t="str">
        <f t="shared" ref="BE908:BE971" si="279">IF(OR($B908="", $H908=""), "", TEXT($B908, "ddd"))</f>
        <v/>
      </c>
      <c r="BF908" s="39" t="str">
        <f t="shared" ref="BF908:BF971" si="280">IF($BE908="", "", IF($F908=$M$3, $AD$5, IF($J908="", $AD$4, $J908)))</f>
        <v/>
      </c>
      <c r="BG908" s="39" t="str">
        <f t="shared" ref="BG908:BG971" si="281">IF(OR($BE908="", $BF908=""), "", CONCATENATE($BE908, " - ", $BF908))</f>
        <v/>
      </c>
      <c r="BH908" s="315"/>
      <c r="BI908" s="315"/>
      <c r="BJ908" s="315"/>
      <c r="BK908" s="315"/>
      <c r="BL908" s="315"/>
      <c r="BM908" s="315"/>
      <c r="BN908" s="315"/>
      <c r="BO908" s="315"/>
      <c r="BP908" s="315"/>
      <c r="BQ908" s="315"/>
      <c r="BR908" s="315"/>
      <c r="BS908" s="315"/>
      <c r="BT908" s="315"/>
      <c r="BU908" s="315"/>
      <c r="BV908" s="315"/>
      <c r="BW908" s="315"/>
      <c r="BX908" s="315"/>
      <c r="BY908" s="315"/>
      <c r="BZ908" s="315"/>
      <c r="CA908" s="315"/>
      <c r="CB908" s="315"/>
      <c r="CC908" s="315"/>
      <c r="CD908" s="7"/>
    </row>
    <row r="909" spans="1:82" x14ac:dyDescent="0.25">
      <c r="A909" s="14"/>
      <c r="B909" s="460"/>
      <c r="C909" s="461"/>
      <c r="D909" s="461"/>
      <c r="E909" s="462"/>
      <c r="F909" s="463"/>
      <c r="G909" s="14"/>
      <c r="H909" s="106" t="str">
        <f t="shared" si="272"/>
        <v/>
      </c>
      <c r="I909" s="14"/>
      <c r="J909" s="39" t="str">
        <f t="shared" si="273"/>
        <v/>
      </c>
      <c r="K909" s="14"/>
      <c r="M909" s="106" t="str">
        <f t="shared" si="274"/>
        <v/>
      </c>
      <c r="O909" s="127" t="str">
        <f t="shared" si="275"/>
        <v/>
      </c>
      <c r="AC909" s="305" t="str">
        <f t="shared" si="276"/>
        <v/>
      </c>
      <c r="AD909" s="307" t="str">
        <f t="shared" si="277"/>
        <v/>
      </c>
      <c r="AF909" s="314">
        <f t="shared" si="278"/>
        <v>0</v>
      </c>
      <c r="AG909" s="315">
        <f t="shared" si="271"/>
        <v>0</v>
      </c>
      <c r="AH909" s="315">
        <f t="shared" si="271"/>
        <v>0</v>
      </c>
      <c r="AI909" s="315">
        <f t="shared" si="271"/>
        <v>0</v>
      </c>
      <c r="AJ909" s="315">
        <f t="shared" si="271"/>
        <v>0</v>
      </c>
      <c r="AK909" s="315">
        <f t="shared" si="271"/>
        <v>0</v>
      </c>
      <c r="AL909" s="315">
        <f t="shared" si="271"/>
        <v>0</v>
      </c>
      <c r="AM909" s="315">
        <f t="shared" si="271"/>
        <v>0</v>
      </c>
      <c r="AN909" s="315">
        <f t="shared" si="271"/>
        <v>0</v>
      </c>
      <c r="AO909" s="315">
        <f t="shared" si="271"/>
        <v>0</v>
      </c>
      <c r="AP909" s="315">
        <f t="shared" si="271"/>
        <v>0</v>
      </c>
      <c r="AQ909" s="315">
        <f t="shared" si="271"/>
        <v>0</v>
      </c>
      <c r="AR909" s="315">
        <f t="shared" si="271"/>
        <v>0</v>
      </c>
      <c r="AS909" s="315">
        <f t="shared" si="271"/>
        <v>0</v>
      </c>
      <c r="AT909" s="315">
        <f t="shared" si="271"/>
        <v>0</v>
      </c>
      <c r="AU909" s="315">
        <f t="shared" si="271"/>
        <v>0</v>
      </c>
      <c r="AV909" s="315">
        <f t="shared" si="270"/>
        <v>0</v>
      </c>
      <c r="AW909" s="315">
        <f t="shared" si="270"/>
        <v>0</v>
      </c>
      <c r="AX909" s="315">
        <f t="shared" si="270"/>
        <v>0</v>
      </c>
      <c r="AY909" s="315">
        <f t="shared" si="270"/>
        <v>0</v>
      </c>
      <c r="AZ909" s="315">
        <f t="shared" si="270"/>
        <v>0</v>
      </c>
      <c r="BA909" s="315">
        <f t="shared" si="270"/>
        <v>0</v>
      </c>
      <c r="BB909" s="315">
        <f t="shared" si="270"/>
        <v>0</v>
      </c>
      <c r="BC909" s="316">
        <f t="shared" si="270"/>
        <v>0</v>
      </c>
      <c r="BE909" s="39" t="str">
        <f t="shared" si="279"/>
        <v/>
      </c>
      <c r="BF909" s="39" t="str">
        <f t="shared" si="280"/>
        <v/>
      </c>
      <c r="BG909" s="39" t="str">
        <f t="shared" si="281"/>
        <v/>
      </c>
      <c r="BH909" s="315"/>
      <c r="BI909" s="315"/>
      <c r="BJ909" s="315"/>
      <c r="BK909" s="315"/>
      <c r="BL909" s="315"/>
      <c r="BM909" s="315"/>
      <c r="BN909" s="315"/>
      <c r="BO909" s="315"/>
      <c r="BP909" s="315"/>
      <c r="BQ909" s="315"/>
      <c r="BR909" s="315"/>
      <c r="BS909" s="315"/>
      <c r="BT909" s="315"/>
      <c r="BU909" s="315"/>
      <c r="BV909" s="315"/>
      <c r="BW909" s="315"/>
      <c r="BX909" s="315"/>
      <c r="BY909" s="315"/>
      <c r="BZ909" s="315"/>
      <c r="CA909" s="315"/>
      <c r="CB909" s="315"/>
      <c r="CC909" s="315"/>
      <c r="CD909" s="7"/>
    </row>
    <row r="910" spans="1:82" x14ac:dyDescent="0.25">
      <c r="A910" s="14"/>
      <c r="B910" s="460"/>
      <c r="C910" s="461"/>
      <c r="D910" s="461"/>
      <c r="E910" s="462"/>
      <c r="F910" s="463"/>
      <c r="G910" s="14"/>
      <c r="H910" s="106" t="str">
        <f t="shared" si="272"/>
        <v/>
      </c>
      <c r="I910" s="14"/>
      <c r="J910" s="39" t="str">
        <f t="shared" si="273"/>
        <v/>
      </c>
      <c r="K910" s="14"/>
      <c r="M910" s="106" t="str">
        <f t="shared" si="274"/>
        <v/>
      </c>
      <c r="O910" s="127" t="str">
        <f t="shared" si="275"/>
        <v/>
      </c>
      <c r="AC910" s="305" t="str">
        <f t="shared" si="276"/>
        <v/>
      </c>
      <c r="AD910" s="307" t="str">
        <f t="shared" si="277"/>
        <v/>
      </c>
      <c r="AF910" s="314">
        <f t="shared" si="278"/>
        <v>0</v>
      </c>
      <c r="AG910" s="315">
        <f t="shared" si="271"/>
        <v>0</v>
      </c>
      <c r="AH910" s="315">
        <f t="shared" si="271"/>
        <v>0</v>
      </c>
      <c r="AI910" s="315">
        <f t="shared" si="271"/>
        <v>0</v>
      </c>
      <c r="AJ910" s="315">
        <f t="shared" si="271"/>
        <v>0</v>
      </c>
      <c r="AK910" s="315">
        <f t="shared" si="271"/>
        <v>0</v>
      </c>
      <c r="AL910" s="315">
        <f t="shared" si="271"/>
        <v>0</v>
      </c>
      <c r="AM910" s="315">
        <f t="shared" si="271"/>
        <v>0</v>
      </c>
      <c r="AN910" s="315">
        <f t="shared" si="271"/>
        <v>0</v>
      </c>
      <c r="AO910" s="315">
        <f t="shared" si="271"/>
        <v>0</v>
      </c>
      <c r="AP910" s="315">
        <f t="shared" si="271"/>
        <v>0</v>
      </c>
      <c r="AQ910" s="315">
        <f t="shared" si="271"/>
        <v>0</v>
      </c>
      <c r="AR910" s="315">
        <f t="shared" si="271"/>
        <v>0</v>
      </c>
      <c r="AS910" s="315">
        <f t="shared" si="271"/>
        <v>0</v>
      </c>
      <c r="AT910" s="315">
        <f t="shared" si="271"/>
        <v>0</v>
      </c>
      <c r="AU910" s="315">
        <f t="shared" si="271"/>
        <v>0</v>
      </c>
      <c r="AV910" s="315">
        <f t="shared" si="270"/>
        <v>0</v>
      </c>
      <c r="AW910" s="315">
        <f t="shared" si="270"/>
        <v>0</v>
      </c>
      <c r="AX910" s="315">
        <f t="shared" si="270"/>
        <v>0</v>
      </c>
      <c r="AY910" s="315">
        <f t="shared" si="270"/>
        <v>0</v>
      </c>
      <c r="AZ910" s="315">
        <f t="shared" si="270"/>
        <v>0</v>
      </c>
      <c r="BA910" s="315">
        <f t="shared" si="270"/>
        <v>0</v>
      </c>
      <c r="BB910" s="315">
        <f t="shared" si="270"/>
        <v>0</v>
      </c>
      <c r="BC910" s="316">
        <f t="shared" si="270"/>
        <v>0</v>
      </c>
      <c r="BE910" s="39" t="str">
        <f t="shared" si="279"/>
        <v/>
      </c>
      <c r="BF910" s="39" t="str">
        <f t="shared" si="280"/>
        <v/>
      </c>
      <c r="BG910" s="39" t="str">
        <f t="shared" si="281"/>
        <v/>
      </c>
      <c r="BH910" s="315"/>
      <c r="BI910" s="315"/>
      <c r="BJ910" s="315"/>
      <c r="BK910" s="315"/>
      <c r="BL910" s="315"/>
      <c r="BM910" s="315"/>
      <c r="BN910" s="315"/>
      <c r="BO910" s="315"/>
      <c r="BP910" s="315"/>
      <c r="BQ910" s="315"/>
      <c r="BR910" s="315"/>
      <c r="BS910" s="315"/>
      <c r="BT910" s="315"/>
      <c r="BU910" s="315"/>
      <c r="BV910" s="315"/>
      <c r="BW910" s="315"/>
      <c r="BX910" s="315"/>
      <c r="BY910" s="315"/>
      <c r="BZ910" s="315"/>
      <c r="CA910" s="315"/>
      <c r="CB910" s="315"/>
      <c r="CC910" s="315"/>
      <c r="CD910" s="7"/>
    </row>
    <row r="911" spans="1:82" x14ac:dyDescent="0.25">
      <c r="A911" s="14"/>
      <c r="B911" s="460"/>
      <c r="C911" s="461"/>
      <c r="D911" s="461"/>
      <c r="E911" s="462"/>
      <c r="F911" s="463"/>
      <c r="G911" s="14"/>
      <c r="H911" s="106" t="str">
        <f t="shared" si="272"/>
        <v/>
      </c>
      <c r="I911" s="14"/>
      <c r="J911" s="39" t="str">
        <f t="shared" si="273"/>
        <v/>
      </c>
      <c r="K911" s="14"/>
      <c r="M911" s="106" t="str">
        <f t="shared" si="274"/>
        <v/>
      </c>
      <c r="O911" s="127" t="str">
        <f t="shared" si="275"/>
        <v/>
      </c>
      <c r="AC911" s="305" t="str">
        <f t="shared" si="276"/>
        <v/>
      </c>
      <c r="AD911" s="307" t="str">
        <f t="shared" si="277"/>
        <v/>
      </c>
      <c r="AF911" s="314">
        <f t="shared" si="278"/>
        <v>0</v>
      </c>
      <c r="AG911" s="315">
        <f t="shared" si="271"/>
        <v>0</v>
      </c>
      <c r="AH911" s="315">
        <f t="shared" si="271"/>
        <v>0</v>
      </c>
      <c r="AI911" s="315">
        <f t="shared" si="271"/>
        <v>0</v>
      </c>
      <c r="AJ911" s="315">
        <f t="shared" si="271"/>
        <v>0</v>
      </c>
      <c r="AK911" s="315">
        <f t="shared" si="271"/>
        <v>0</v>
      </c>
      <c r="AL911" s="315">
        <f t="shared" si="271"/>
        <v>0</v>
      </c>
      <c r="AM911" s="315">
        <f t="shared" si="271"/>
        <v>0</v>
      </c>
      <c r="AN911" s="315">
        <f t="shared" si="271"/>
        <v>0</v>
      </c>
      <c r="AO911" s="315">
        <f t="shared" si="271"/>
        <v>0</v>
      </c>
      <c r="AP911" s="315">
        <f t="shared" si="271"/>
        <v>0</v>
      </c>
      <c r="AQ911" s="315">
        <f t="shared" si="271"/>
        <v>0</v>
      </c>
      <c r="AR911" s="315">
        <f t="shared" si="271"/>
        <v>0</v>
      </c>
      <c r="AS911" s="315">
        <f t="shared" si="271"/>
        <v>0</v>
      </c>
      <c r="AT911" s="315">
        <f t="shared" si="271"/>
        <v>0</v>
      </c>
      <c r="AU911" s="315">
        <f t="shared" si="271"/>
        <v>0</v>
      </c>
      <c r="AV911" s="315">
        <f t="shared" si="270"/>
        <v>0</v>
      </c>
      <c r="AW911" s="315">
        <f t="shared" si="270"/>
        <v>0</v>
      </c>
      <c r="AX911" s="315">
        <f t="shared" si="270"/>
        <v>0</v>
      </c>
      <c r="AY911" s="315">
        <f t="shared" si="270"/>
        <v>0</v>
      </c>
      <c r="AZ911" s="315">
        <f t="shared" si="270"/>
        <v>0</v>
      </c>
      <c r="BA911" s="315">
        <f t="shared" si="270"/>
        <v>0</v>
      </c>
      <c r="BB911" s="315">
        <f t="shared" si="270"/>
        <v>0</v>
      </c>
      <c r="BC911" s="316">
        <f t="shared" si="270"/>
        <v>0</v>
      </c>
      <c r="BE911" s="39" t="str">
        <f t="shared" si="279"/>
        <v/>
      </c>
      <c r="BF911" s="39" t="str">
        <f t="shared" si="280"/>
        <v/>
      </c>
      <c r="BG911" s="39" t="str">
        <f t="shared" si="281"/>
        <v/>
      </c>
      <c r="BH911" s="315"/>
      <c r="BI911" s="315"/>
      <c r="BJ911" s="315"/>
      <c r="BK911" s="315"/>
      <c r="BL911" s="315"/>
      <c r="BM911" s="315"/>
      <c r="BN911" s="315"/>
      <c r="BO911" s="315"/>
      <c r="BP911" s="315"/>
      <c r="BQ911" s="315"/>
      <c r="BR911" s="315"/>
      <c r="BS911" s="315"/>
      <c r="BT911" s="315"/>
      <c r="BU911" s="315"/>
      <c r="BV911" s="315"/>
      <c r="BW911" s="315"/>
      <c r="BX911" s="315"/>
      <c r="BY911" s="315"/>
      <c r="BZ911" s="315"/>
      <c r="CA911" s="315"/>
      <c r="CB911" s="315"/>
      <c r="CC911" s="315"/>
      <c r="CD911" s="7"/>
    </row>
    <row r="912" spans="1:82" x14ac:dyDescent="0.25">
      <c r="A912" s="14"/>
      <c r="B912" s="460"/>
      <c r="C912" s="461"/>
      <c r="D912" s="461"/>
      <c r="E912" s="462"/>
      <c r="F912" s="463"/>
      <c r="G912" s="14"/>
      <c r="H912" s="106" t="str">
        <f t="shared" si="272"/>
        <v/>
      </c>
      <c r="I912" s="14"/>
      <c r="J912" s="39" t="str">
        <f t="shared" si="273"/>
        <v/>
      </c>
      <c r="K912" s="14"/>
      <c r="M912" s="106" t="str">
        <f t="shared" si="274"/>
        <v/>
      </c>
      <c r="O912" s="127" t="str">
        <f t="shared" si="275"/>
        <v/>
      </c>
      <c r="AC912" s="305" t="str">
        <f t="shared" si="276"/>
        <v/>
      </c>
      <c r="AD912" s="307" t="str">
        <f t="shared" si="277"/>
        <v/>
      </c>
      <c r="AF912" s="314">
        <f t="shared" si="278"/>
        <v>0</v>
      </c>
      <c r="AG912" s="315">
        <f t="shared" si="271"/>
        <v>0</v>
      </c>
      <c r="AH912" s="315">
        <f t="shared" si="271"/>
        <v>0</v>
      </c>
      <c r="AI912" s="315">
        <f t="shared" si="271"/>
        <v>0</v>
      </c>
      <c r="AJ912" s="315">
        <f t="shared" si="271"/>
        <v>0</v>
      </c>
      <c r="AK912" s="315">
        <f t="shared" si="271"/>
        <v>0</v>
      </c>
      <c r="AL912" s="315">
        <f t="shared" si="271"/>
        <v>0</v>
      </c>
      <c r="AM912" s="315">
        <f t="shared" si="271"/>
        <v>0</v>
      </c>
      <c r="AN912" s="315">
        <f t="shared" si="271"/>
        <v>0</v>
      </c>
      <c r="AO912" s="315">
        <f t="shared" si="271"/>
        <v>0</v>
      </c>
      <c r="AP912" s="315">
        <f t="shared" si="271"/>
        <v>0</v>
      </c>
      <c r="AQ912" s="315">
        <f t="shared" si="271"/>
        <v>0</v>
      </c>
      <c r="AR912" s="315">
        <f t="shared" si="271"/>
        <v>0</v>
      </c>
      <c r="AS912" s="315">
        <f t="shared" si="271"/>
        <v>0</v>
      </c>
      <c r="AT912" s="315">
        <f t="shared" si="271"/>
        <v>0</v>
      </c>
      <c r="AU912" s="315">
        <f t="shared" si="271"/>
        <v>0</v>
      </c>
      <c r="AV912" s="315">
        <f t="shared" si="271"/>
        <v>0</v>
      </c>
      <c r="AW912" s="315">
        <f t="shared" ref="AW912:BC927" si="282">IF(AND(AW$9&gt;=$AC912, AW$10&lt;=$AD912), IF($F912=$M$3, $AD$5, IF($J912="", $AD$4, $J912)), 0)</f>
        <v>0</v>
      </c>
      <c r="AX912" s="315">
        <f t="shared" si="282"/>
        <v>0</v>
      </c>
      <c r="AY912" s="315">
        <f t="shared" si="282"/>
        <v>0</v>
      </c>
      <c r="AZ912" s="315">
        <f t="shared" si="282"/>
        <v>0</v>
      </c>
      <c r="BA912" s="315">
        <f t="shared" si="282"/>
        <v>0</v>
      </c>
      <c r="BB912" s="315">
        <f t="shared" si="282"/>
        <v>0</v>
      </c>
      <c r="BC912" s="316">
        <f t="shared" si="282"/>
        <v>0</v>
      </c>
      <c r="BE912" s="39" t="str">
        <f t="shared" si="279"/>
        <v/>
      </c>
      <c r="BF912" s="39" t="str">
        <f t="shared" si="280"/>
        <v/>
      </c>
      <c r="BG912" s="39" t="str">
        <f t="shared" si="281"/>
        <v/>
      </c>
      <c r="BH912" s="315"/>
      <c r="BI912" s="315"/>
      <c r="BJ912" s="315"/>
      <c r="BK912" s="315"/>
      <c r="BL912" s="315"/>
      <c r="BM912" s="315"/>
      <c r="BN912" s="315"/>
      <c r="BO912" s="315"/>
      <c r="BP912" s="315"/>
      <c r="BQ912" s="315"/>
      <c r="BR912" s="315"/>
      <c r="BS912" s="315"/>
      <c r="BT912" s="315"/>
      <c r="BU912" s="315"/>
      <c r="BV912" s="315"/>
      <c r="BW912" s="315"/>
      <c r="BX912" s="315"/>
      <c r="BY912" s="315"/>
      <c r="BZ912" s="315"/>
      <c r="CA912" s="315"/>
      <c r="CB912" s="315"/>
      <c r="CC912" s="315"/>
      <c r="CD912" s="7"/>
    </row>
    <row r="913" spans="1:82" x14ac:dyDescent="0.25">
      <c r="A913" s="14"/>
      <c r="B913" s="460"/>
      <c r="C913" s="461"/>
      <c r="D913" s="461"/>
      <c r="E913" s="462"/>
      <c r="F913" s="463"/>
      <c r="G913" s="14"/>
      <c r="H913" s="106" t="str">
        <f t="shared" si="272"/>
        <v/>
      </c>
      <c r="I913" s="14"/>
      <c r="J913" s="39" t="str">
        <f t="shared" si="273"/>
        <v/>
      </c>
      <c r="K913" s="14"/>
      <c r="M913" s="106" t="str">
        <f t="shared" si="274"/>
        <v/>
      </c>
      <c r="O913" s="127" t="str">
        <f t="shared" si="275"/>
        <v/>
      </c>
      <c r="AC913" s="305" t="str">
        <f t="shared" si="276"/>
        <v/>
      </c>
      <c r="AD913" s="307" t="str">
        <f t="shared" si="277"/>
        <v/>
      </c>
      <c r="AF913" s="314">
        <f t="shared" si="278"/>
        <v>0</v>
      </c>
      <c r="AG913" s="315">
        <f t="shared" si="278"/>
        <v>0</v>
      </c>
      <c r="AH913" s="315">
        <f t="shared" si="278"/>
        <v>0</v>
      </c>
      <c r="AI913" s="315">
        <f t="shared" si="278"/>
        <v>0</v>
      </c>
      <c r="AJ913" s="315">
        <f t="shared" si="278"/>
        <v>0</v>
      </c>
      <c r="AK913" s="315">
        <f t="shared" si="278"/>
        <v>0</v>
      </c>
      <c r="AL913" s="315">
        <f t="shared" si="278"/>
        <v>0</v>
      </c>
      <c r="AM913" s="315">
        <f t="shared" si="278"/>
        <v>0</v>
      </c>
      <c r="AN913" s="315">
        <f t="shared" si="278"/>
        <v>0</v>
      </c>
      <c r="AO913" s="315">
        <f t="shared" si="278"/>
        <v>0</v>
      </c>
      <c r="AP913" s="315">
        <f t="shared" si="278"/>
        <v>0</v>
      </c>
      <c r="AQ913" s="315">
        <f t="shared" si="278"/>
        <v>0</v>
      </c>
      <c r="AR913" s="315">
        <f t="shared" si="278"/>
        <v>0</v>
      </c>
      <c r="AS913" s="315">
        <f t="shared" si="278"/>
        <v>0</v>
      </c>
      <c r="AT913" s="315">
        <f t="shared" si="278"/>
        <v>0</v>
      </c>
      <c r="AU913" s="315">
        <f t="shared" si="278"/>
        <v>0</v>
      </c>
      <c r="AV913" s="315">
        <f t="shared" ref="AV913:BC928" si="283">IF(AND(AV$9&gt;=$AC913, AV$10&lt;=$AD913), IF($F913=$M$3, $AD$5, IF($J913="", $AD$4, $J913)), 0)</f>
        <v>0</v>
      </c>
      <c r="AW913" s="315">
        <f t="shared" si="282"/>
        <v>0</v>
      </c>
      <c r="AX913" s="315">
        <f t="shared" si="282"/>
        <v>0</v>
      </c>
      <c r="AY913" s="315">
        <f t="shared" si="282"/>
        <v>0</v>
      </c>
      <c r="AZ913" s="315">
        <f t="shared" si="282"/>
        <v>0</v>
      </c>
      <c r="BA913" s="315">
        <f t="shared" si="282"/>
        <v>0</v>
      </c>
      <c r="BB913" s="315">
        <f t="shared" si="282"/>
        <v>0</v>
      </c>
      <c r="BC913" s="316">
        <f t="shared" si="282"/>
        <v>0</v>
      </c>
      <c r="BE913" s="39" t="str">
        <f t="shared" si="279"/>
        <v/>
      </c>
      <c r="BF913" s="39" t="str">
        <f t="shared" si="280"/>
        <v/>
      </c>
      <c r="BG913" s="39" t="str">
        <f t="shared" si="281"/>
        <v/>
      </c>
      <c r="BH913" s="315"/>
      <c r="BI913" s="315"/>
      <c r="BJ913" s="315"/>
      <c r="BK913" s="315"/>
      <c r="BL913" s="315"/>
      <c r="BM913" s="315"/>
      <c r="BN913" s="315"/>
      <c r="BO913" s="315"/>
      <c r="BP913" s="315"/>
      <c r="BQ913" s="315"/>
      <c r="BR913" s="315"/>
      <c r="BS913" s="315"/>
      <c r="BT913" s="315"/>
      <c r="BU913" s="315"/>
      <c r="BV913" s="315"/>
      <c r="BW913" s="315"/>
      <c r="BX913" s="315"/>
      <c r="BY913" s="315"/>
      <c r="BZ913" s="315"/>
      <c r="CA913" s="315"/>
      <c r="CB913" s="315"/>
      <c r="CC913" s="315"/>
      <c r="CD913" s="7"/>
    </row>
    <row r="914" spans="1:82" x14ac:dyDescent="0.25">
      <c r="A914" s="14"/>
      <c r="B914" s="460"/>
      <c r="C914" s="461"/>
      <c r="D914" s="461"/>
      <c r="E914" s="462"/>
      <c r="F914" s="463"/>
      <c r="G914" s="14"/>
      <c r="H914" s="106" t="str">
        <f t="shared" si="272"/>
        <v/>
      </c>
      <c r="I914" s="14"/>
      <c r="J914" s="39" t="str">
        <f t="shared" si="273"/>
        <v/>
      </c>
      <c r="K914" s="14"/>
      <c r="M914" s="106" t="str">
        <f t="shared" si="274"/>
        <v/>
      </c>
      <c r="O914" s="127" t="str">
        <f t="shared" si="275"/>
        <v/>
      </c>
      <c r="AC914" s="305" t="str">
        <f t="shared" si="276"/>
        <v/>
      </c>
      <c r="AD914" s="307" t="str">
        <f t="shared" si="277"/>
        <v/>
      </c>
      <c r="AF914" s="314">
        <f t="shared" si="278"/>
        <v>0</v>
      </c>
      <c r="AG914" s="315">
        <f t="shared" si="278"/>
        <v>0</v>
      </c>
      <c r="AH914" s="315">
        <f t="shared" si="278"/>
        <v>0</v>
      </c>
      <c r="AI914" s="315">
        <f t="shared" si="278"/>
        <v>0</v>
      </c>
      <c r="AJ914" s="315">
        <f t="shared" si="278"/>
        <v>0</v>
      </c>
      <c r="AK914" s="315">
        <f t="shared" si="278"/>
        <v>0</v>
      </c>
      <c r="AL914" s="315">
        <f t="shared" si="278"/>
        <v>0</v>
      </c>
      <c r="AM914" s="315">
        <f t="shared" si="278"/>
        <v>0</v>
      </c>
      <c r="AN914" s="315">
        <f t="shared" si="278"/>
        <v>0</v>
      </c>
      <c r="AO914" s="315">
        <f t="shared" si="278"/>
        <v>0</v>
      </c>
      <c r="AP914" s="315">
        <f t="shared" si="278"/>
        <v>0</v>
      </c>
      <c r="AQ914" s="315">
        <f t="shared" si="278"/>
        <v>0</v>
      </c>
      <c r="AR914" s="315">
        <f t="shared" si="278"/>
        <v>0</v>
      </c>
      <c r="AS914" s="315">
        <f t="shared" si="278"/>
        <v>0</v>
      </c>
      <c r="AT914" s="315">
        <f t="shared" si="278"/>
        <v>0</v>
      </c>
      <c r="AU914" s="315">
        <f t="shared" si="278"/>
        <v>0</v>
      </c>
      <c r="AV914" s="315">
        <f t="shared" si="283"/>
        <v>0</v>
      </c>
      <c r="AW914" s="315">
        <f t="shared" si="282"/>
        <v>0</v>
      </c>
      <c r="AX914" s="315">
        <f t="shared" si="282"/>
        <v>0</v>
      </c>
      <c r="AY914" s="315">
        <f t="shared" si="282"/>
        <v>0</v>
      </c>
      <c r="AZ914" s="315">
        <f t="shared" si="282"/>
        <v>0</v>
      </c>
      <c r="BA914" s="315">
        <f t="shared" si="282"/>
        <v>0</v>
      </c>
      <c r="BB914" s="315">
        <f t="shared" si="282"/>
        <v>0</v>
      </c>
      <c r="BC914" s="316">
        <f t="shared" si="282"/>
        <v>0</v>
      </c>
      <c r="BE914" s="39" t="str">
        <f t="shared" si="279"/>
        <v/>
      </c>
      <c r="BF914" s="39" t="str">
        <f t="shared" si="280"/>
        <v/>
      </c>
      <c r="BG914" s="39" t="str">
        <f t="shared" si="281"/>
        <v/>
      </c>
      <c r="BH914" s="315"/>
      <c r="BI914" s="315"/>
      <c r="BJ914" s="315"/>
      <c r="BK914" s="315"/>
      <c r="BL914" s="315"/>
      <c r="BM914" s="315"/>
      <c r="BN914" s="315"/>
      <c r="BO914" s="315"/>
      <c r="BP914" s="315"/>
      <c r="BQ914" s="315"/>
      <c r="BR914" s="315"/>
      <c r="BS914" s="315"/>
      <c r="BT914" s="315"/>
      <c r="BU914" s="315"/>
      <c r="BV914" s="315"/>
      <c r="BW914" s="315"/>
      <c r="BX914" s="315"/>
      <c r="BY914" s="315"/>
      <c r="BZ914" s="315"/>
      <c r="CA914" s="315"/>
      <c r="CB914" s="315"/>
      <c r="CC914" s="315"/>
      <c r="CD914" s="7"/>
    </row>
    <row r="915" spans="1:82" x14ac:dyDescent="0.25">
      <c r="A915" s="14"/>
      <c r="B915" s="460"/>
      <c r="C915" s="461"/>
      <c r="D915" s="461"/>
      <c r="E915" s="462"/>
      <c r="F915" s="463"/>
      <c r="G915" s="14"/>
      <c r="H915" s="106" t="str">
        <f t="shared" si="272"/>
        <v/>
      </c>
      <c r="I915" s="14"/>
      <c r="J915" s="39" t="str">
        <f t="shared" si="273"/>
        <v/>
      </c>
      <c r="K915" s="14"/>
      <c r="M915" s="106" t="str">
        <f t="shared" si="274"/>
        <v/>
      </c>
      <c r="O915" s="127" t="str">
        <f t="shared" si="275"/>
        <v/>
      </c>
      <c r="AC915" s="305" t="str">
        <f t="shared" si="276"/>
        <v/>
      </c>
      <c r="AD915" s="307" t="str">
        <f t="shared" si="277"/>
        <v/>
      </c>
      <c r="AF915" s="314">
        <f t="shared" si="278"/>
        <v>0</v>
      </c>
      <c r="AG915" s="315">
        <f t="shared" si="278"/>
        <v>0</v>
      </c>
      <c r="AH915" s="315">
        <f t="shared" si="278"/>
        <v>0</v>
      </c>
      <c r="AI915" s="315">
        <f t="shared" si="278"/>
        <v>0</v>
      </c>
      <c r="AJ915" s="315">
        <f t="shared" si="278"/>
        <v>0</v>
      </c>
      <c r="AK915" s="315">
        <f t="shared" si="278"/>
        <v>0</v>
      </c>
      <c r="AL915" s="315">
        <f t="shared" si="278"/>
        <v>0</v>
      </c>
      <c r="AM915" s="315">
        <f t="shared" si="278"/>
        <v>0</v>
      </c>
      <c r="AN915" s="315">
        <f t="shared" si="278"/>
        <v>0</v>
      </c>
      <c r="AO915" s="315">
        <f t="shared" si="278"/>
        <v>0</v>
      </c>
      <c r="AP915" s="315">
        <f t="shared" si="278"/>
        <v>0</v>
      </c>
      <c r="AQ915" s="315">
        <f t="shared" si="278"/>
        <v>0</v>
      </c>
      <c r="AR915" s="315">
        <f t="shared" si="278"/>
        <v>0</v>
      </c>
      <c r="AS915" s="315">
        <f t="shared" si="278"/>
        <v>0</v>
      </c>
      <c r="AT915" s="315">
        <f t="shared" si="278"/>
        <v>0</v>
      </c>
      <c r="AU915" s="315">
        <f t="shared" si="278"/>
        <v>0</v>
      </c>
      <c r="AV915" s="315">
        <f t="shared" si="283"/>
        <v>0</v>
      </c>
      <c r="AW915" s="315">
        <f t="shared" si="282"/>
        <v>0</v>
      </c>
      <c r="AX915" s="315">
        <f t="shared" si="282"/>
        <v>0</v>
      </c>
      <c r="AY915" s="315">
        <f t="shared" si="282"/>
        <v>0</v>
      </c>
      <c r="AZ915" s="315">
        <f t="shared" si="282"/>
        <v>0</v>
      </c>
      <c r="BA915" s="315">
        <f t="shared" si="282"/>
        <v>0</v>
      </c>
      <c r="BB915" s="315">
        <f t="shared" si="282"/>
        <v>0</v>
      </c>
      <c r="BC915" s="316">
        <f t="shared" si="282"/>
        <v>0</v>
      </c>
      <c r="BE915" s="39" t="str">
        <f t="shared" si="279"/>
        <v/>
      </c>
      <c r="BF915" s="39" t="str">
        <f t="shared" si="280"/>
        <v/>
      </c>
      <c r="BG915" s="39" t="str">
        <f t="shared" si="281"/>
        <v/>
      </c>
      <c r="BH915" s="315"/>
      <c r="BI915" s="315"/>
      <c r="BJ915" s="315"/>
      <c r="BK915" s="315"/>
      <c r="BL915" s="315"/>
      <c r="BM915" s="315"/>
      <c r="BN915" s="315"/>
      <c r="BO915" s="315"/>
      <c r="BP915" s="315"/>
      <c r="BQ915" s="315"/>
      <c r="BR915" s="315"/>
      <c r="BS915" s="315"/>
      <c r="BT915" s="315"/>
      <c r="BU915" s="315"/>
      <c r="BV915" s="315"/>
      <c r="BW915" s="315"/>
      <c r="BX915" s="315"/>
      <c r="BY915" s="315"/>
      <c r="BZ915" s="315"/>
      <c r="CA915" s="315"/>
      <c r="CB915" s="315"/>
      <c r="CC915" s="315"/>
      <c r="CD915" s="7"/>
    </row>
    <row r="916" spans="1:82" x14ac:dyDescent="0.25">
      <c r="A916" s="14"/>
      <c r="B916" s="460"/>
      <c r="C916" s="461"/>
      <c r="D916" s="461"/>
      <c r="E916" s="462"/>
      <c r="F916" s="463"/>
      <c r="G916" s="14"/>
      <c r="H916" s="106" t="str">
        <f t="shared" si="272"/>
        <v/>
      </c>
      <c r="I916" s="14"/>
      <c r="J916" s="39" t="str">
        <f t="shared" si="273"/>
        <v/>
      </c>
      <c r="K916" s="14"/>
      <c r="M916" s="106" t="str">
        <f t="shared" si="274"/>
        <v/>
      </c>
      <c r="O916" s="127" t="str">
        <f t="shared" si="275"/>
        <v/>
      </c>
      <c r="AC916" s="305" t="str">
        <f t="shared" si="276"/>
        <v/>
      </c>
      <c r="AD916" s="307" t="str">
        <f t="shared" si="277"/>
        <v/>
      </c>
      <c r="AF916" s="314">
        <f t="shared" si="278"/>
        <v>0</v>
      </c>
      <c r="AG916" s="315">
        <f t="shared" si="278"/>
        <v>0</v>
      </c>
      <c r="AH916" s="315">
        <f t="shared" si="278"/>
        <v>0</v>
      </c>
      <c r="AI916" s="315">
        <f t="shared" si="278"/>
        <v>0</v>
      </c>
      <c r="AJ916" s="315">
        <f t="shared" si="278"/>
        <v>0</v>
      </c>
      <c r="AK916" s="315">
        <f t="shared" si="278"/>
        <v>0</v>
      </c>
      <c r="AL916" s="315">
        <f t="shared" si="278"/>
        <v>0</v>
      </c>
      <c r="AM916" s="315">
        <f t="shared" si="278"/>
        <v>0</v>
      </c>
      <c r="AN916" s="315">
        <f t="shared" si="278"/>
        <v>0</v>
      </c>
      <c r="AO916" s="315">
        <f t="shared" si="278"/>
        <v>0</v>
      </c>
      <c r="AP916" s="315">
        <f t="shared" si="278"/>
        <v>0</v>
      </c>
      <c r="AQ916" s="315">
        <f t="shared" si="278"/>
        <v>0</v>
      </c>
      <c r="AR916" s="315">
        <f t="shared" si="278"/>
        <v>0</v>
      </c>
      <c r="AS916" s="315">
        <f t="shared" si="278"/>
        <v>0</v>
      </c>
      <c r="AT916" s="315">
        <f t="shared" si="278"/>
        <v>0</v>
      </c>
      <c r="AU916" s="315">
        <f t="shared" si="278"/>
        <v>0</v>
      </c>
      <c r="AV916" s="315">
        <f t="shared" si="283"/>
        <v>0</v>
      </c>
      <c r="AW916" s="315">
        <f t="shared" si="282"/>
        <v>0</v>
      </c>
      <c r="AX916" s="315">
        <f t="shared" si="282"/>
        <v>0</v>
      </c>
      <c r="AY916" s="315">
        <f t="shared" si="282"/>
        <v>0</v>
      </c>
      <c r="AZ916" s="315">
        <f t="shared" si="282"/>
        <v>0</v>
      </c>
      <c r="BA916" s="315">
        <f t="shared" si="282"/>
        <v>0</v>
      </c>
      <c r="BB916" s="315">
        <f t="shared" si="282"/>
        <v>0</v>
      </c>
      <c r="BC916" s="316">
        <f t="shared" si="282"/>
        <v>0</v>
      </c>
      <c r="BE916" s="39" t="str">
        <f t="shared" si="279"/>
        <v/>
      </c>
      <c r="BF916" s="39" t="str">
        <f t="shared" si="280"/>
        <v/>
      </c>
      <c r="BG916" s="39" t="str">
        <f t="shared" si="281"/>
        <v/>
      </c>
      <c r="BH916" s="315"/>
      <c r="BI916" s="315"/>
      <c r="BJ916" s="315"/>
      <c r="BK916" s="315"/>
      <c r="BL916" s="315"/>
      <c r="BM916" s="315"/>
      <c r="BN916" s="315"/>
      <c r="BO916" s="315"/>
      <c r="BP916" s="315"/>
      <c r="BQ916" s="315"/>
      <c r="BR916" s="315"/>
      <c r="BS916" s="315"/>
      <c r="BT916" s="315"/>
      <c r="BU916" s="315"/>
      <c r="BV916" s="315"/>
      <c r="BW916" s="315"/>
      <c r="BX916" s="315"/>
      <c r="BY916" s="315"/>
      <c r="BZ916" s="315"/>
      <c r="CA916" s="315"/>
      <c r="CB916" s="315"/>
      <c r="CC916" s="315"/>
      <c r="CD916" s="7"/>
    </row>
    <row r="917" spans="1:82" x14ac:dyDescent="0.25">
      <c r="A917" s="14"/>
      <c r="B917" s="460"/>
      <c r="C917" s="461"/>
      <c r="D917" s="461"/>
      <c r="E917" s="462"/>
      <c r="F917" s="463"/>
      <c r="G917" s="14"/>
      <c r="H917" s="106" t="str">
        <f t="shared" si="272"/>
        <v/>
      </c>
      <c r="I917" s="14"/>
      <c r="J917" s="39" t="str">
        <f t="shared" si="273"/>
        <v/>
      </c>
      <c r="K917" s="14"/>
      <c r="M917" s="106" t="str">
        <f t="shared" si="274"/>
        <v/>
      </c>
      <c r="O917" s="127" t="str">
        <f t="shared" si="275"/>
        <v/>
      </c>
      <c r="AC917" s="305" t="str">
        <f t="shared" si="276"/>
        <v/>
      </c>
      <c r="AD917" s="307" t="str">
        <f t="shared" si="277"/>
        <v/>
      </c>
      <c r="AF917" s="314">
        <f t="shared" si="278"/>
        <v>0</v>
      </c>
      <c r="AG917" s="315">
        <f t="shared" si="278"/>
        <v>0</v>
      </c>
      <c r="AH917" s="315">
        <f t="shared" si="278"/>
        <v>0</v>
      </c>
      <c r="AI917" s="315">
        <f t="shared" si="278"/>
        <v>0</v>
      </c>
      <c r="AJ917" s="315">
        <f t="shared" si="278"/>
        <v>0</v>
      </c>
      <c r="AK917" s="315">
        <f t="shared" si="278"/>
        <v>0</v>
      </c>
      <c r="AL917" s="315">
        <f t="shared" si="278"/>
        <v>0</v>
      </c>
      <c r="AM917" s="315">
        <f t="shared" si="278"/>
        <v>0</v>
      </c>
      <c r="AN917" s="315">
        <f t="shared" si="278"/>
        <v>0</v>
      </c>
      <c r="AO917" s="315">
        <f t="shared" si="278"/>
        <v>0</v>
      </c>
      <c r="AP917" s="315">
        <f t="shared" si="278"/>
        <v>0</v>
      </c>
      <c r="AQ917" s="315">
        <f t="shared" si="278"/>
        <v>0</v>
      </c>
      <c r="AR917" s="315">
        <f t="shared" si="278"/>
        <v>0</v>
      </c>
      <c r="AS917" s="315">
        <f t="shared" si="278"/>
        <v>0</v>
      </c>
      <c r="AT917" s="315">
        <f t="shared" si="278"/>
        <v>0</v>
      </c>
      <c r="AU917" s="315">
        <f t="shared" si="278"/>
        <v>0</v>
      </c>
      <c r="AV917" s="315">
        <f t="shared" si="283"/>
        <v>0</v>
      </c>
      <c r="AW917" s="315">
        <f t="shared" si="282"/>
        <v>0</v>
      </c>
      <c r="AX917" s="315">
        <f t="shared" si="282"/>
        <v>0</v>
      </c>
      <c r="AY917" s="315">
        <f t="shared" si="282"/>
        <v>0</v>
      </c>
      <c r="AZ917" s="315">
        <f t="shared" si="282"/>
        <v>0</v>
      </c>
      <c r="BA917" s="315">
        <f t="shared" si="282"/>
        <v>0</v>
      </c>
      <c r="BB917" s="315">
        <f t="shared" si="282"/>
        <v>0</v>
      </c>
      <c r="BC917" s="316">
        <f t="shared" si="282"/>
        <v>0</v>
      </c>
      <c r="BE917" s="39" t="str">
        <f t="shared" si="279"/>
        <v/>
      </c>
      <c r="BF917" s="39" t="str">
        <f t="shared" si="280"/>
        <v/>
      </c>
      <c r="BG917" s="39" t="str">
        <f t="shared" si="281"/>
        <v/>
      </c>
      <c r="BH917" s="315"/>
      <c r="BI917" s="315"/>
      <c r="BJ917" s="315"/>
      <c r="BK917" s="315"/>
      <c r="BL917" s="315"/>
      <c r="BM917" s="315"/>
      <c r="BN917" s="315"/>
      <c r="BO917" s="315"/>
      <c r="BP917" s="315"/>
      <c r="BQ917" s="315"/>
      <c r="BR917" s="315"/>
      <c r="BS917" s="315"/>
      <c r="BT917" s="315"/>
      <c r="BU917" s="315"/>
      <c r="BV917" s="315"/>
      <c r="BW917" s="315"/>
      <c r="BX917" s="315"/>
      <c r="BY917" s="315"/>
      <c r="BZ917" s="315"/>
      <c r="CA917" s="315"/>
      <c r="CB917" s="315"/>
      <c r="CC917" s="315"/>
      <c r="CD917" s="7"/>
    </row>
    <row r="918" spans="1:82" x14ac:dyDescent="0.25">
      <c r="A918" s="14"/>
      <c r="B918" s="460"/>
      <c r="C918" s="461"/>
      <c r="D918" s="461"/>
      <c r="E918" s="462"/>
      <c r="F918" s="463"/>
      <c r="G918" s="14"/>
      <c r="H918" s="106" t="str">
        <f t="shared" si="272"/>
        <v/>
      </c>
      <c r="I918" s="14"/>
      <c r="J918" s="39" t="str">
        <f t="shared" si="273"/>
        <v/>
      </c>
      <c r="K918" s="14"/>
      <c r="M918" s="106" t="str">
        <f t="shared" si="274"/>
        <v/>
      </c>
      <c r="O918" s="127" t="str">
        <f t="shared" si="275"/>
        <v/>
      </c>
      <c r="AC918" s="305" t="str">
        <f t="shared" si="276"/>
        <v/>
      </c>
      <c r="AD918" s="307" t="str">
        <f t="shared" si="277"/>
        <v/>
      </c>
      <c r="AF918" s="314">
        <f t="shared" si="278"/>
        <v>0</v>
      </c>
      <c r="AG918" s="315">
        <f t="shared" si="278"/>
        <v>0</v>
      </c>
      <c r="AH918" s="315">
        <f t="shared" si="278"/>
        <v>0</v>
      </c>
      <c r="AI918" s="315">
        <f t="shared" si="278"/>
        <v>0</v>
      </c>
      <c r="AJ918" s="315">
        <f t="shared" si="278"/>
        <v>0</v>
      </c>
      <c r="AK918" s="315">
        <f t="shared" si="278"/>
        <v>0</v>
      </c>
      <c r="AL918" s="315">
        <f t="shared" si="278"/>
        <v>0</v>
      </c>
      <c r="AM918" s="315">
        <f t="shared" si="278"/>
        <v>0</v>
      </c>
      <c r="AN918" s="315">
        <f t="shared" si="278"/>
        <v>0</v>
      </c>
      <c r="AO918" s="315">
        <f t="shared" si="278"/>
        <v>0</v>
      </c>
      <c r="AP918" s="315">
        <f t="shared" si="278"/>
        <v>0</v>
      </c>
      <c r="AQ918" s="315">
        <f t="shared" si="278"/>
        <v>0</v>
      </c>
      <c r="AR918" s="315">
        <f t="shared" si="278"/>
        <v>0</v>
      </c>
      <c r="AS918" s="315">
        <f t="shared" si="278"/>
        <v>0</v>
      </c>
      <c r="AT918" s="315">
        <f t="shared" si="278"/>
        <v>0</v>
      </c>
      <c r="AU918" s="315">
        <f t="shared" si="278"/>
        <v>0</v>
      </c>
      <c r="AV918" s="315">
        <f t="shared" si="283"/>
        <v>0</v>
      </c>
      <c r="AW918" s="315">
        <f t="shared" si="282"/>
        <v>0</v>
      </c>
      <c r="AX918" s="315">
        <f t="shared" si="282"/>
        <v>0</v>
      </c>
      <c r="AY918" s="315">
        <f t="shared" si="282"/>
        <v>0</v>
      </c>
      <c r="AZ918" s="315">
        <f t="shared" si="282"/>
        <v>0</v>
      </c>
      <c r="BA918" s="315">
        <f t="shared" si="282"/>
        <v>0</v>
      </c>
      <c r="BB918" s="315">
        <f t="shared" si="282"/>
        <v>0</v>
      </c>
      <c r="BC918" s="316">
        <f t="shared" si="282"/>
        <v>0</v>
      </c>
      <c r="BE918" s="39" t="str">
        <f t="shared" si="279"/>
        <v/>
      </c>
      <c r="BF918" s="39" t="str">
        <f t="shared" si="280"/>
        <v/>
      </c>
      <c r="BG918" s="39" t="str">
        <f t="shared" si="281"/>
        <v/>
      </c>
      <c r="BH918" s="315"/>
      <c r="BI918" s="315"/>
      <c r="BJ918" s="315"/>
      <c r="BK918" s="315"/>
      <c r="BL918" s="315"/>
      <c r="BM918" s="315"/>
      <c r="BN918" s="315"/>
      <c r="BO918" s="315"/>
      <c r="BP918" s="315"/>
      <c r="BQ918" s="315"/>
      <c r="BR918" s="315"/>
      <c r="BS918" s="315"/>
      <c r="BT918" s="315"/>
      <c r="BU918" s="315"/>
      <c r="BV918" s="315"/>
      <c r="BW918" s="315"/>
      <c r="BX918" s="315"/>
      <c r="BY918" s="315"/>
      <c r="BZ918" s="315"/>
      <c r="CA918" s="315"/>
      <c r="CB918" s="315"/>
      <c r="CC918" s="315"/>
      <c r="CD918" s="7"/>
    </row>
    <row r="919" spans="1:82" x14ac:dyDescent="0.25">
      <c r="A919" s="14"/>
      <c r="B919" s="460"/>
      <c r="C919" s="461"/>
      <c r="D919" s="461"/>
      <c r="E919" s="462"/>
      <c r="F919" s="463"/>
      <c r="G919" s="14"/>
      <c r="H919" s="106" t="str">
        <f t="shared" si="272"/>
        <v/>
      </c>
      <c r="I919" s="14"/>
      <c r="J919" s="39" t="str">
        <f t="shared" si="273"/>
        <v/>
      </c>
      <c r="K919" s="14"/>
      <c r="M919" s="106" t="str">
        <f t="shared" si="274"/>
        <v/>
      </c>
      <c r="O919" s="127" t="str">
        <f t="shared" si="275"/>
        <v/>
      </c>
      <c r="AC919" s="305" t="str">
        <f t="shared" si="276"/>
        <v/>
      </c>
      <c r="AD919" s="307" t="str">
        <f t="shared" si="277"/>
        <v/>
      </c>
      <c r="AF919" s="314">
        <f t="shared" si="278"/>
        <v>0</v>
      </c>
      <c r="AG919" s="315">
        <f t="shared" si="278"/>
        <v>0</v>
      </c>
      <c r="AH919" s="315">
        <f t="shared" si="278"/>
        <v>0</v>
      </c>
      <c r="AI919" s="315">
        <f t="shared" si="278"/>
        <v>0</v>
      </c>
      <c r="AJ919" s="315">
        <f t="shared" si="278"/>
        <v>0</v>
      </c>
      <c r="AK919" s="315">
        <f t="shared" si="278"/>
        <v>0</v>
      </c>
      <c r="AL919" s="315">
        <f t="shared" si="278"/>
        <v>0</v>
      </c>
      <c r="AM919" s="315">
        <f t="shared" si="278"/>
        <v>0</v>
      </c>
      <c r="AN919" s="315">
        <f t="shared" si="278"/>
        <v>0</v>
      </c>
      <c r="AO919" s="315">
        <f t="shared" si="278"/>
        <v>0</v>
      </c>
      <c r="AP919" s="315">
        <f t="shared" si="278"/>
        <v>0</v>
      </c>
      <c r="AQ919" s="315">
        <f t="shared" si="278"/>
        <v>0</v>
      </c>
      <c r="AR919" s="315">
        <f t="shared" si="278"/>
        <v>0</v>
      </c>
      <c r="AS919" s="315">
        <f t="shared" si="278"/>
        <v>0</v>
      </c>
      <c r="AT919" s="315">
        <f t="shared" si="278"/>
        <v>0</v>
      </c>
      <c r="AU919" s="315">
        <f t="shared" si="278"/>
        <v>0</v>
      </c>
      <c r="AV919" s="315">
        <f t="shared" si="283"/>
        <v>0</v>
      </c>
      <c r="AW919" s="315">
        <f t="shared" si="282"/>
        <v>0</v>
      </c>
      <c r="AX919" s="315">
        <f t="shared" si="282"/>
        <v>0</v>
      </c>
      <c r="AY919" s="315">
        <f t="shared" si="282"/>
        <v>0</v>
      </c>
      <c r="AZ919" s="315">
        <f t="shared" si="282"/>
        <v>0</v>
      </c>
      <c r="BA919" s="315">
        <f t="shared" si="282"/>
        <v>0</v>
      </c>
      <c r="BB919" s="315">
        <f t="shared" si="282"/>
        <v>0</v>
      </c>
      <c r="BC919" s="316">
        <f t="shared" si="282"/>
        <v>0</v>
      </c>
      <c r="BE919" s="39" t="str">
        <f t="shared" si="279"/>
        <v/>
      </c>
      <c r="BF919" s="39" t="str">
        <f t="shared" si="280"/>
        <v/>
      </c>
      <c r="BG919" s="39" t="str">
        <f t="shared" si="281"/>
        <v/>
      </c>
      <c r="BH919" s="315"/>
      <c r="BI919" s="315"/>
      <c r="BJ919" s="315"/>
      <c r="BK919" s="315"/>
      <c r="BL919" s="315"/>
      <c r="BM919" s="315"/>
      <c r="BN919" s="315"/>
      <c r="BO919" s="315"/>
      <c r="BP919" s="315"/>
      <c r="BQ919" s="315"/>
      <c r="BR919" s="315"/>
      <c r="BS919" s="315"/>
      <c r="BT919" s="315"/>
      <c r="BU919" s="315"/>
      <c r="BV919" s="315"/>
      <c r="BW919" s="315"/>
      <c r="BX919" s="315"/>
      <c r="BY919" s="315"/>
      <c r="BZ919" s="315"/>
      <c r="CA919" s="315"/>
      <c r="CB919" s="315"/>
      <c r="CC919" s="315"/>
      <c r="CD919" s="7"/>
    </row>
    <row r="920" spans="1:82" x14ac:dyDescent="0.25">
      <c r="A920" s="14"/>
      <c r="B920" s="460"/>
      <c r="C920" s="461"/>
      <c r="D920" s="461"/>
      <c r="E920" s="462"/>
      <c r="F920" s="463"/>
      <c r="G920" s="14"/>
      <c r="H920" s="106" t="str">
        <f t="shared" si="272"/>
        <v/>
      </c>
      <c r="I920" s="14"/>
      <c r="J920" s="39" t="str">
        <f t="shared" si="273"/>
        <v/>
      </c>
      <c r="K920" s="14"/>
      <c r="M920" s="106" t="str">
        <f t="shared" si="274"/>
        <v/>
      </c>
      <c r="O920" s="127" t="str">
        <f t="shared" si="275"/>
        <v/>
      </c>
      <c r="AC920" s="305" t="str">
        <f t="shared" si="276"/>
        <v/>
      </c>
      <c r="AD920" s="307" t="str">
        <f t="shared" si="277"/>
        <v/>
      </c>
      <c r="AF920" s="314">
        <f t="shared" si="278"/>
        <v>0</v>
      </c>
      <c r="AG920" s="315">
        <f t="shared" si="278"/>
        <v>0</v>
      </c>
      <c r="AH920" s="315">
        <f t="shared" si="278"/>
        <v>0</v>
      </c>
      <c r="AI920" s="315">
        <f t="shared" si="278"/>
        <v>0</v>
      </c>
      <c r="AJ920" s="315">
        <f t="shared" si="278"/>
        <v>0</v>
      </c>
      <c r="AK920" s="315">
        <f t="shared" si="278"/>
        <v>0</v>
      </c>
      <c r="AL920" s="315">
        <f t="shared" si="278"/>
        <v>0</v>
      </c>
      <c r="AM920" s="315">
        <f t="shared" si="278"/>
        <v>0</v>
      </c>
      <c r="AN920" s="315">
        <f t="shared" si="278"/>
        <v>0</v>
      </c>
      <c r="AO920" s="315">
        <f t="shared" si="278"/>
        <v>0</v>
      </c>
      <c r="AP920" s="315">
        <f t="shared" si="278"/>
        <v>0</v>
      </c>
      <c r="AQ920" s="315">
        <f t="shared" si="278"/>
        <v>0</v>
      </c>
      <c r="AR920" s="315">
        <f t="shared" si="278"/>
        <v>0</v>
      </c>
      <c r="AS920" s="315">
        <f t="shared" si="278"/>
        <v>0</v>
      </c>
      <c r="AT920" s="315">
        <f t="shared" si="278"/>
        <v>0</v>
      </c>
      <c r="AU920" s="315">
        <f t="shared" si="278"/>
        <v>0</v>
      </c>
      <c r="AV920" s="315">
        <f t="shared" si="283"/>
        <v>0</v>
      </c>
      <c r="AW920" s="315">
        <f t="shared" si="282"/>
        <v>0</v>
      </c>
      <c r="AX920" s="315">
        <f t="shared" si="282"/>
        <v>0</v>
      </c>
      <c r="AY920" s="315">
        <f t="shared" si="282"/>
        <v>0</v>
      </c>
      <c r="AZ920" s="315">
        <f t="shared" si="282"/>
        <v>0</v>
      </c>
      <c r="BA920" s="315">
        <f t="shared" si="282"/>
        <v>0</v>
      </c>
      <c r="BB920" s="315">
        <f t="shared" si="282"/>
        <v>0</v>
      </c>
      <c r="BC920" s="316">
        <f t="shared" si="282"/>
        <v>0</v>
      </c>
      <c r="BE920" s="39" t="str">
        <f t="shared" si="279"/>
        <v/>
      </c>
      <c r="BF920" s="39" t="str">
        <f t="shared" si="280"/>
        <v/>
      </c>
      <c r="BG920" s="39" t="str">
        <f t="shared" si="281"/>
        <v/>
      </c>
      <c r="BH920" s="315"/>
      <c r="BI920" s="315"/>
      <c r="BJ920" s="315"/>
      <c r="BK920" s="315"/>
      <c r="BL920" s="315"/>
      <c r="BM920" s="315"/>
      <c r="BN920" s="315"/>
      <c r="BO920" s="315"/>
      <c r="BP920" s="315"/>
      <c r="BQ920" s="315"/>
      <c r="BR920" s="315"/>
      <c r="BS920" s="315"/>
      <c r="BT920" s="315"/>
      <c r="BU920" s="315"/>
      <c r="BV920" s="315"/>
      <c r="BW920" s="315"/>
      <c r="BX920" s="315"/>
      <c r="BY920" s="315"/>
      <c r="BZ920" s="315"/>
      <c r="CA920" s="315"/>
      <c r="CB920" s="315"/>
      <c r="CC920" s="315"/>
      <c r="CD920" s="7"/>
    </row>
    <row r="921" spans="1:82" x14ac:dyDescent="0.25">
      <c r="A921" s="14"/>
      <c r="B921" s="460"/>
      <c r="C921" s="461"/>
      <c r="D921" s="461"/>
      <c r="E921" s="462"/>
      <c r="F921" s="463"/>
      <c r="G921" s="14"/>
      <c r="H921" s="106" t="str">
        <f t="shared" si="272"/>
        <v/>
      </c>
      <c r="I921" s="14"/>
      <c r="J921" s="39" t="str">
        <f t="shared" si="273"/>
        <v/>
      </c>
      <c r="K921" s="14"/>
      <c r="M921" s="106" t="str">
        <f t="shared" si="274"/>
        <v/>
      </c>
      <c r="O921" s="127" t="str">
        <f t="shared" si="275"/>
        <v/>
      </c>
      <c r="AC921" s="305" t="str">
        <f t="shared" si="276"/>
        <v/>
      </c>
      <c r="AD921" s="307" t="str">
        <f t="shared" si="277"/>
        <v/>
      </c>
      <c r="AF921" s="314">
        <f t="shared" si="278"/>
        <v>0</v>
      </c>
      <c r="AG921" s="315">
        <f t="shared" si="278"/>
        <v>0</v>
      </c>
      <c r="AH921" s="315">
        <f t="shared" si="278"/>
        <v>0</v>
      </c>
      <c r="AI921" s="315">
        <f t="shared" si="278"/>
        <v>0</v>
      </c>
      <c r="AJ921" s="315">
        <f t="shared" si="278"/>
        <v>0</v>
      </c>
      <c r="AK921" s="315">
        <f t="shared" si="278"/>
        <v>0</v>
      </c>
      <c r="AL921" s="315">
        <f t="shared" si="278"/>
        <v>0</v>
      </c>
      <c r="AM921" s="315">
        <f t="shared" si="278"/>
        <v>0</v>
      </c>
      <c r="AN921" s="315">
        <f t="shared" si="278"/>
        <v>0</v>
      </c>
      <c r="AO921" s="315">
        <f t="shared" si="278"/>
        <v>0</v>
      </c>
      <c r="AP921" s="315">
        <f t="shared" si="278"/>
        <v>0</v>
      </c>
      <c r="AQ921" s="315">
        <f t="shared" si="278"/>
        <v>0</v>
      </c>
      <c r="AR921" s="315">
        <f t="shared" si="278"/>
        <v>0</v>
      </c>
      <c r="AS921" s="315">
        <f t="shared" si="278"/>
        <v>0</v>
      </c>
      <c r="AT921" s="315">
        <f t="shared" si="278"/>
        <v>0</v>
      </c>
      <c r="AU921" s="315">
        <f t="shared" si="278"/>
        <v>0</v>
      </c>
      <c r="AV921" s="315">
        <f t="shared" si="283"/>
        <v>0</v>
      </c>
      <c r="AW921" s="315">
        <f t="shared" si="282"/>
        <v>0</v>
      </c>
      <c r="AX921" s="315">
        <f t="shared" si="282"/>
        <v>0</v>
      </c>
      <c r="AY921" s="315">
        <f t="shared" si="282"/>
        <v>0</v>
      </c>
      <c r="AZ921" s="315">
        <f t="shared" si="282"/>
        <v>0</v>
      </c>
      <c r="BA921" s="315">
        <f t="shared" si="282"/>
        <v>0</v>
      </c>
      <c r="BB921" s="315">
        <f t="shared" si="282"/>
        <v>0</v>
      </c>
      <c r="BC921" s="316">
        <f t="shared" si="282"/>
        <v>0</v>
      </c>
      <c r="BE921" s="39" t="str">
        <f t="shared" si="279"/>
        <v/>
      </c>
      <c r="BF921" s="39" t="str">
        <f t="shared" si="280"/>
        <v/>
      </c>
      <c r="BG921" s="39" t="str">
        <f t="shared" si="281"/>
        <v/>
      </c>
      <c r="BH921" s="315"/>
      <c r="BI921" s="315"/>
      <c r="BJ921" s="315"/>
      <c r="BK921" s="315"/>
      <c r="BL921" s="315"/>
      <c r="BM921" s="315"/>
      <c r="BN921" s="315"/>
      <c r="BO921" s="315"/>
      <c r="BP921" s="315"/>
      <c r="BQ921" s="315"/>
      <c r="BR921" s="315"/>
      <c r="BS921" s="315"/>
      <c r="BT921" s="315"/>
      <c r="BU921" s="315"/>
      <c r="BV921" s="315"/>
      <c r="BW921" s="315"/>
      <c r="BX921" s="315"/>
      <c r="BY921" s="315"/>
      <c r="BZ921" s="315"/>
      <c r="CA921" s="315"/>
      <c r="CB921" s="315"/>
      <c r="CC921" s="315"/>
      <c r="CD921" s="7"/>
    </row>
    <row r="922" spans="1:82" x14ac:dyDescent="0.25">
      <c r="A922" s="14"/>
      <c r="B922" s="460"/>
      <c r="C922" s="461"/>
      <c r="D922" s="461"/>
      <c r="E922" s="462"/>
      <c r="F922" s="463"/>
      <c r="G922" s="14"/>
      <c r="H922" s="106" t="str">
        <f t="shared" si="272"/>
        <v/>
      </c>
      <c r="I922" s="14"/>
      <c r="J922" s="39" t="str">
        <f t="shared" si="273"/>
        <v/>
      </c>
      <c r="K922" s="14"/>
      <c r="M922" s="106" t="str">
        <f t="shared" si="274"/>
        <v/>
      </c>
      <c r="O922" s="127" t="str">
        <f t="shared" si="275"/>
        <v/>
      </c>
      <c r="AC922" s="305" t="str">
        <f t="shared" si="276"/>
        <v/>
      </c>
      <c r="AD922" s="307" t="str">
        <f t="shared" si="277"/>
        <v/>
      </c>
      <c r="AF922" s="314">
        <f t="shared" si="278"/>
        <v>0</v>
      </c>
      <c r="AG922" s="315">
        <f t="shared" si="278"/>
        <v>0</v>
      </c>
      <c r="AH922" s="315">
        <f t="shared" si="278"/>
        <v>0</v>
      </c>
      <c r="AI922" s="315">
        <f t="shared" si="278"/>
        <v>0</v>
      </c>
      <c r="AJ922" s="315">
        <f t="shared" si="278"/>
        <v>0</v>
      </c>
      <c r="AK922" s="315">
        <f t="shared" si="278"/>
        <v>0</v>
      </c>
      <c r="AL922" s="315">
        <f t="shared" si="278"/>
        <v>0</v>
      </c>
      <c r="AM922" s="315">
        <f t="shared" si="278"/>
        <v>0</v>
      </c>
      <c r="AN922" s="315">
        <f t="shared" si="278"/>
        <v>0</v>
      </c>
      <c r="AO922" s="315">
        <f t="shared" si="278"/>
        <v>0</v>
      </c>
      <c r="AP922" s="315">
        <f t="shared" si="278"/>
        <v>0</v>
      </c>
      <c r="AQ922" s="315">
        <f t="shared" si="278"/>
        <v>0</v>
      </c>
      <c r="AR922" s="315">
        <f t="shared" si="278"/>
        <v>0</v>
      </c>
      <c r="AS922" s="315">
        <f t="shared" si="278"/>
        <v>0</v>
      </c>
      <c r="AT922" s="315">
        <f t="shared" si="278"/>
        <v>0</v>
      </c>
      <c r="AU922" s="315">
        <f t="shared" si="278"/>
        <v>0</v>
      </c>
      <c r="AV922" s="315">
        <f t="shared" si="283"/>
        <v>0</v>
      </c>
      <c r="AW922" s="315">
        <f t="shared" si="282"/>
        <v>0</v>
      </c>
      <c r="AX922" s="315">
        <f t="shared" si="282"/>
        <v>0</v>
      </c>
      <c r="AY922" s="315">
        <f t="shared" si="282"/>
        <v>0</v>
      </c>
      <c r="AZ922" s="315">
        <f t="shared" si="282"/>
        <v>0</v>
      </c>
      <c r="BA922" s="315">
        <f t="shared" si="282"/>
        <v>0</v>
      </c>
      <c r="BB922" s="315">
        <f t="shared" si="282"/>
        <v>0</v>
      </c>
      <c r="BC922" s="316">
        <f t="shared" si="282"/>
        <v>0</v>
      </c>
      <c r="BE922" s="39" t="str">
        <f t="shared" si="279"/>
        <v/>
      </c>
      <c r="BF922" s="39" t="str">
        <f t="shared" si="280"/>
        <v/>
      </c>
      <c r="BG922" s="39" t="str">
        <f t="shared" si="281"/>
        <v/>
      </c>
      <c r="BH922" s="315"/>
      <c r="BI922" s="315"/>
      <c r="BJ922" s="315"/>
      <c r="BK922" s="315"/>
      <c r="BL922" s="315"/>
      <c r="BM922" s="315"/>
      <c r="BN922" s="315"/>
      <c r="BO922" s="315"/>
      <c r="BP922" s="315"/>
      <c r="BQ922" s="315"/>
      <c r="BR922" s="315"/>
      <c r="BS922" s="315"/>
      <c r="BT922" s="315"/>
      <c r="BU922" s="315"/>
      <c r="BV922" s="315"/>
      <c r="BW922" s="315"/>
      <c r="BX922" s="315"/>
      <c r="BY922" s="315"/>
      <c r="BZ922" s="315"/>
      <c r="CA922" s="315"/>
      <c r="CB922" s="315"/>
      <c r="CC922" s="315"/>
      <c r="CD922" s="7"/>
    </row>
    <row r="923" spans="1:82" x14ac:dyDescent="0.25">
      <c r="A923" s="14"/>
      <c r="B923" s="460"/>
      <c r="C923" s="461"/>
      <c r="D923" s="461"/>
      <c r="E923" s="462"/>
      <c r="F923" s="463"/>
      <c r="G923" s="14"/>
      <c r="H923" s="106" t="str">
        <f t="shared" si="272"/>
        <v/>
      </c>
      <c r="I923" s="14"/>
      <c r="J923" s="39" t="str">
        <f t="shared" si="273"/>
        <v/>
      </c>
      <c r="K923" s="14"/>
      <c r="M923" s="106" t="str">
        <f t="shared" si="274"/>
        <v/>
      </c>
      <c r="O923" s="127" t="str">
        <f t="shared" si="275"/>
        <v/>
      </c>
      <c r="AC923" s="305" t="str">
        <f t="shared" si="276"/>
        <v/>
      </c>
      <c r="AD923" s="307" t="str">
        <f t="shared" si="277"/>
        <v/>
      </c>
      <c r="AF923" s="314">
        <f t="shared" si="278"/>
        <v>0</v>
      </c>
      <c r="AG923" s="315">
        <f t="shared" si="278"/>
        <v>0</v>
      </c>
      <c r="AH923" s="315">
        <f t="shared" si="278"/>
        <v>0</v>
      </c>
      <c r="AI923" s="315">
        <f t="shared" si="278"/>
        <v>0</v>
      </c>
      <c r="AJ923" s="315">
        <f t="shared" si="278"/>
        <v>0</v>
      </c>
      <c r="AK923" s="315">
        <f t="shared" si="278"/>
        <v>0</v>
      </c>
      <c r="AL923" s="315">
        <f t="shared" si="278"/>
        <v>0</v>
      </c>
      <c r="AM923" s="315">
        <f t="shared" si="278"/>
        <v>0</v>
      </c>
      <c r="AN923" s="315">
        <f t="shared" si="278"/>
        <v>0</v>
      </c>
      <c r="AO923" s="315">
        <f t="shared" si="278"/>
        <v>0</v>
      </c>
      <c r="AP923" s="315">
        <f t="shared" si="278"/>
        <v>0</v>
      </c>
      <c r="AQ923" s="315">
        <f t="shared" si="278"/>
        <v>0</v>
      </c>
      <c r="AR923" s="315">
        <f t="shared" si="278"/>
        <v>0</v>
      </c>
      <c r="AS923" s="315">
        <f t="shared" si="278"/>
        <v>0</v>
      </c>
      <c r="AT923" s="315">
        <f t="shared" si="278"/>
        <v>0</v>
      </c>
      <c r="AU923" s="315">
        <f t="shared" si="278"/>
        <v>0</v>
      </c>
      <c r="AV923" s="315">
        <f t="shared" si="283"/>
        <v>0</v>
      </c>
      <c r="AW923" s="315">
        <f t="shared" si="282"/>
        <v>0</v>
      </c>
      <c r="AX923" s="315">
        <f t="shared" si="282"/>
        <v>0</v>
      </c>
      <c r="AY923" s="315">
        <f t="shared" si="282"/>
        <v>0</v>
      </c>
      <c r="AZ923" s="315">
        <f t="shared" si="282"/>
        <v>0</v>
      </c>
      <c r="BA923" s="315">
        <f t="shared" si="282"/>
        <v>0</v>
      </c>
      <c r="BB923" s="315">
        <f t="shared" si="282"/>
        <v>0</v>
      </c>
      <c r="BC923" s="316">
        <f t="shared" si="282"/>
        <v>0</v>
      </c>
      <c r="BE923" s="39" t="str">
        <f t="shared" si="279"/>
        <v/>
      </c>
      <c r="BF923" s="39" t="str">
        <f t="shared" si="280"/>
        <v/>
      </c>
      <c r="BG923" s="39" t="str">
        <f t="shared" si="281"/>
        <v/>
      </c>
      <c r="BH923" s="315"/>
      <c r="BI923" s="315"/>
      <c r="BJ923" s="315"/>
      <c r="BK923" s="315"/>
      <c r="BL923" s="315"/>
      <c r="BM923" s="315"/>
      <c r="BN923" s="315"/>
      <c r="BO923" s="315"/>
      <c r="BP923" s="315"/>
      <c r="BQ923" s="315"/>
      <c r="BR923" s="315"/>
      <c r="BS923" s="315"/>
      <c r="BT923" s="315"/>
      <c r="BU923" s="315"/>
      <c r="BV923" s="315"/>
      <c r="BW923" s="315"/>
      <c r="BX923" s="315"/>
      <c r="BY923" s="315"/>
      <c r="BZ923" s="315"/>
      <c r="CA923" s="315"/>
      <c r="CB923" s="315"/>
      <c r="CC923" s="315"/>
      <c r="CD923" s="7"/>
    </row>
    <row r="924" spans="1:82" x14ac:dyDescent="0.25">
      <c r="A924" s="14"/>
      <c r="B924" s="460"/>
      <c r="C924" s="461"/>
      <c r="D924" s="461"/>
      <c r="E924" s="462"/>
      <c r="F924" s="463"/>
      <c r="G924" s="14"/>
      <c r="H924" s="106" t="str">
        <f t="shared" si="272"/>
        <v/>
      </c>
      <c r="I924" s="14"/>
      <c r="J924" s="39" t="str">
        <f t="shared" si="273"/>
        <v/>
      </c>
      <c r="K924" s="14"/>
      <c r="M924" s="106" t="str">
        <f t="shared" si="274"/>
        <v/>
      </c>
      <c r="O924" s="127" t="str">
        <f t="shared" si="275"/>
        <v/>
      </c>
      <c r="AC924" s="305" t="str">
        <f t="shared" si="276"/>
        <v/>
      </c>
      <c r="AD924" s="307" t="str">
        <f t="shared" si="277"/>
        <v/>
      </c>
      <c r="AF924" s="314">
        <f t="shared" si="278"/>
        <v>0</v>
      </c>
      <c r="AG924" s="315">
        <f t="shared" si="278"/>
        <v>0</v>
      </c>
      <c r="AH924" s="315">
        <f t="shared" si="278"/>
        <v>0</v>
      </c>
      <c r="AI924" s="315">
        <f t="shared" si="278"/>
        <v>0</v>
      </c>
      <c r="AJ924" s="315">
        <f t="shared" si="278"/>
        <v>0</v>
      </c>
      <c r="AK924" s="315">
        <f t="shared" si="278"/>
        <v>0</v>
      </c>
      <c r="AL924" s="315">
        <f t="shared" si="278"/>
        <v>0</v>
      </c>
      <c r="AM924" s="315">
        <f t="shared" si="278"/>
        <v>0</v>
      </c>
      <c r="AN924" s="315">
        <f t="shared" si="278"/>
        <v>0</v>
      </c>
      <c r="AO924" s="315">
        <f t="shared" si="278"/>
        <v>0</v>
      </c>
      <c r="AP924" s="315">
        <f t="shared" si="278"/>
        <v>0</v>
      </c>
      <c r="AQ924" s="315">
        <f t="shared" si="278"/>
        <v>0</v>
      </c>
      <c r="AR924" s="315">
        <f t="shared" si="278"/>
        <v>0</v>
      </c>
      <c r="AS924" s="315">
        <f t="shared" si="278"/>
        <v>0</v>
      </c>
      <c r="AT924" s="315">
        <f t="shared" si="278"/>
        <v>0</v>
      </c>
      <c r="AU924" s="315">
        <f t="shared" si="278"/>
        <v>0</v>
      </c>
      <c r="AV924" s="315">
        <f t="shared" si="283"/>
        <v>0</v>
      </c>
      <c r="AW924" s="315">
        <f t="shared" si="282"/>
        <v>0</v>
      </c>
      <c r="AX924" s="315">
        <f t="shared" si="282"/>
        <v>0</v>
      </c>
      <c r="AY924" s="315">
        <f t="shared" si="282"/>
        <v>0</v>
      </c>
      <c r="AZ924" s="315">
        <f t="shared" si="282"/>
        <v>0</v>
      </c>
      <c r="BA924" s="315">
        <f t="shared" si="282"/>
        <v>0</v>
      </c>
      <c r="BB924" s="315">
        <f t="shared" si="282"/>
        <v>0</v>
      </c>
      <c r="BC924" s="316">
        <f t="shared" si="282"/>
        <v>0</v>
      </c>
      <c r="BE924" s="39" t="str">
        <f t="shared" si="279"/>
        <v/>
      </c>
      <c r="BF924" s="39" t="str">
        <f t="shared" si="280"/>
        <v/>
      </c>
      <c r="BG924" s="39" t="str">
        <f t="shared" si="281"/>
        <v/>
      </c>
      <c r="BH924" s="315"/>
      <c r="BI924" s="315"/>
      <c r="BJ924" s="315"/>
      <c r="BK924" s="315"/>
      <c r="BL924" s="315"/>
      <c r="BM924" s="315"/>
      <c r="BN924" s="315"/>
      <c r="BO924" s="315"/>
      <c r="BP924" s="315"/>
      <c r="BQ924" s="315"/>
      <c r="BR924" s="315"/>
      <c r="BS924" s="315"/>
      <c r="BT924" s="315"/>
      <c r="BU924" s="315"/>
      <c r="BV924" s="315"/>
      <c r="BW924" s="315"/>
      <c r="BX924" s="315"/>
      <c r="BY924" s="315"/>
      <c r="BZ924" s="315"/>
      <c r="CA924" s="315"/>
      <c r="CB924" s="315"/>
      <c r="CC924" s="315"/>
      <c r="CD924" s="7"/>
    </row>
    <row r="925" spans="1:82" x14ac:dyDescent="0.25">
      <c r="A925" s="14"/>
      <c r="B925" s="460"/>
      <c r="C925" s="461"/>
      <c r="D925" s="461"/>
      <c r="E925" s="462"/>
      <c r="F925" s="463"/>
      <c r="G925" s="14"/>
      <c r="H925" s="106" t="str">
        <f t="shared" si="272"/>
        <v/>
      </c>
      <c r="I925" s="14"/>
      <c r="J925" s="39" t="str">
        <f t="shared" si="273"/>
        <v/>
      </c>
      <c r="K925" s="14"/>
      <c r="M925" s="106" t="str">
        <f t="shared" si="274"/>
        <v/>
      </c>
      <c r="O925" s="127" t="str">
        <f t="shared" si="275"/>
        <v/>
      </c>
      <c r="AC925" s="305" t="str">
        <f t="shared" si="276"/>
        <v/>
      </c>
      <c r="AD925" s="307" t="str">
        <f t="shared" si="277"/>
        <v/>
      </c>
      <c r="AF925" s="314">
        <f t="shared" si="278"/>
        <v>0</v>
      </c>
      <c r="AG925" s="315">
        <f t="shared" si="278"/>
        <v>0</v>
      </c>
      <c r="AH925" s="315">
        <f t="shared" si="278"/>
        <v>0</v>
      </c>
      <c r="AI925" s="315">
        <f t="shared" si="278"/>
        <v>0</v>
      </c>
      <c r="AJ925" s="315">
        <f t="shared" si="278"/>
        <v>0</v>
      </c>
      <c r="AK925" s="315">
        <f t="shared" si="278"/>
        <v>0</v>
      </c>
      <c r="AL925" s="315">
        <f t="shared" si="278"/>
        <v>0</v>
      </c>
      <c r="AM925" s="315">
        <f t="shared" si="278"/>
        <v>0</v>
      </c>
      <c r="AN925" s="315">
        <f t="shared" si="278"/>
        <v>0</v>
      </c>
      <c r="AO925" s="315">
        <f t="shared" si="278"/>
        <v>0</v>
      </c>
      <c r="AP925" s="315">
        <f t="shared" si="278"/>
        <v>0</v>
      </c>
      <c r="AQ925" s="315">
        <f t="shared" si="278"/>
        <v>0</v>
      </c>
      <c r="AR925" s="315">
        <f t="shared" ref="AR925:BC940" si="284">IF(AND(AR$9&gt;=$AC925, AR$10&lt;=$AD925), IF($F925=$M$3, $AD$5, IF($J925="", $AD$4, $J925)), 0)</f>
        <v>0</v>
      </c>
      <c r="AS925" s="315">
        <f t="shared" si="284"/>
        <v>0</v>
      </c>
      <c r="AT925" s="315">
        <f t="shared" si="284"/>
        <v>0</v>
      </c>
      <c r="AU925" s="315">
        <f t="shared" si="284"/>
        <v>0</v>
      </c>
      <c r="AV925" s="315">
        <f t="shared" si="283"/>
        <v>0</v>
      </c>
      <c r="AW925" s="315">
        <f t="shared" si="282"/>
        <v>0</v>
      </c>
      <c r="AX925" s="315">
        <f t="shared" si="282"/>
        <v>0</v>
      </c>
      <c r="AY925" s="315">
        <f t="shared" si="282"/>
        <v>0</v>
      </c>
      <c r="AZ925" s="315">
        <f t="shared" si="282"/>
        <v>0</v>
      </c>
      <c r="BA925" s="315">
        <f t="shared" si="282"/>
        <v>0</v>
      </c>
      <c r="BB925" s="315">
        <f t="shared" si="282"/>
        <v>0</v>
      </c>
      <c r="BC925" s="316">
        <f t="shared" si="282"/>
        <v>0</v>
      </c>
      <c r="BE925" s="39" t="str">
        <f t="shared" si="279"/>
        <v/>
      </c>
      <c r="BF925" s="39" t="str">
        <f t="shared" si="280"/>
        <v/>
      </c>
      <c r="BG925" s="39" t="str">
        <f t="shared" si="281"/>
        <v/>
      </c>
      <c r="BH925" s="315"/>
      <c r="BI925" s="315"/>
      <c r="BJ925" s="315"/>
      <c r="BK925" s="315"/>
      <c r="BL925" s="315"/>
      <c r="BM925" s="315"/>
      <c r="BN925" s="315"/>
      <c r="BO925" s="315"/>
      <c r="BP925" s="315"/>
      <c r="BQ925" s="315"/>
      <c r="BR925" s="315"/>
      <c r="BS925" s="315"/>
      <c r="BT925" s="315"/>
      <c r="BU925" s="315"/>
      <c r="BV925" s="315"/>
      <c r="BW925" s="315"/>
      <c r="BX925" s="315"/>
      <c r="BY925" s="315"/>
      <c r="BZ925" s="315"/>
      <c r="CA925" s="315"/>
      <c r="CB925" s="315"/>
      <c r="CC925" s="315"/>
      <c r="CD925" s="7"/>
    </row>
    <row r="926" spans="1:82" x14ac:dyDescent="0.25">
      <c r="A926" s="14"/>
      <c r="B926" s="460"/>
      <c r="C926" s="461"/>
      <c r="D926" s="461"/>
      <c r="E926" s="462"/>
      <c r="F926" s="463"/>
      <c r="G926" s="14"/>
      <c r="H926" s="106" t="str">
        <f t="shared" si="272"/>
        <v/>
      </c>
      <c r="I926" s="14"/>
      <c r="J926" s="39" t="str">
        <f t="shared" si="273"/>
        <v/>
      </c>
      <c r="K926" s="14"/>
      <c r="M926" s="106" t="str">
        <f t="shared" si="274"/>
        <v/>
      </c>
      <c r="O926" s="127" t="str">
        <f t="shared" si="275"/>
        <v/>
      </c>
      <c r="AC926" s="305" t="str">
        <f t="shared" si="276"/>
        <v/>
      </c>
      <c r="AD926" s="307" t="str">
        <f t="shared" si="277"/>
        <v/>
      </c>
      <c r="AF926" s="314">
        <f t="shared" si="278"/>
        <v>0</v>
      </c>
      <c r="AG926" s="315">
        <f t="shared" ref="AG926:AV941" si="285">IF(AND(AG$9&gt;=$AC926, AG$10&lt;=$AD926), IF($F926=$M$3, $AD$5, IF($J926="", $AD$4, $J926)), 0)</f>
        <v>0</v>
      </c>
      <c r="AH926" s="315">
        <f t="shared" si="285"/>
        <v>0</v>
      </c>
      <c r="AI926" s="315">
        <f t="shared" si="285"/>
        <v>0</v>
      </c>
      <c r="AJ926" s="315">
        <f t="shared" si="285"/>
        <v>0</v>
      </c>
      <c r="AK926" s="315">
        <f t="shared" si="285"/>
        <v>0</v>
      </c>
      <c r="AL926" s="315">
        <f t="shared" si="285"/>
        <v>0</v>
      </c>
      <c r="AM926" s="315">
        <f t="shared" si="285"/>
        <v>0</v>
      </c>
      <c r="AN926" s="315">
        <f t="shared" si="285"/>
        <v>0</v>
      </c>
      <c r="AO926" s="315">
        <f t="shared" si="285"/>
        <v>0</v>
      </c>
      <c r="AP926" s="315">
        <f t="shared" si="285"/>
        <v>0</v>
      </c>
      <c r="AQ926" s="315">
        <f t="shared" si="285"/>
        <v>0</v>
      </c>
      <c r="AR926" s="315">
        <f t="shared" si="284"/>
        <v>0</v>
      </c>
      <c r="AS926" s="315">
        <f t="shared" si="284"/>
        <v>0</v>
      </c>
      <c r="AT926" s="315">
        <f t="shared" si="284"/>
        <v>0</v>
      </c>
      <c r="AU926" s="315">
        <f t="shared" si="284"/>
        <v>0</v>
      </c>
      <c r="AV926" s="315">
        <f t="shared" si="283"/>
        <v>0</v>
      </c>
      <c r="AW926" s="315">
        <f t="shared" si="282"/>
        <v>0</v>
      </c>
      <c r="AX926" s="315">
        <f t="shared" si="282"/>
        <v>0</v>
      </c>
      <c r="AY926" s="315">
        <f t="shared" si="282"/>
        <v>0</v>
      </c>
      <c r="AZ926" s="315">
        <f t="shared" si="282"/>
        <v>0</v>
      </c>
      <c r="BA926" s="315">
        <f t="shared" si="282"/>
        <v>0</v>
      </c>
      <c r="BB926" s="315">
        <f t="shared" si="282"/>
        <v>0</v>
      </c>
      <c r="BC926" s="316">
        <f t="shared" si="282"/>
        <v>0</v>
      </c>
      <c r="BE926" s="39" t="str">
        <f t="shared" si="279"/>
        <v/>
      </c>
      <c r="BF926" s="39" t="str">
        <f t="shared" si="280"/>
        <v/>
      </c>
      <c r="BG926" s="39" t="str">
        <f t="shared" si="281"/>
        <v/>
      </c>
      <c r="BH926" s="315"/>
      <c r="BI926" s="315"/>
      <c r="BJ926" s="315"/>
      <c r="BK926" s="315"/>
      <c r="BL926" s="315"/>
      <c r="BM926" s="315"/>
      <c r="BN926" s="315"/>
      <c r="BO926" s="315"/>
      <c r="BP926" s="315"/>
      <c r="BQ926" s="315"/>
      <c r="BR926" s="315"/>
      <c r="BS926" s="315"/>
      <c r="BT926" s="315"/>
      <c r="BU926" s="315"/>
      <c r="BV926" s="315"/>
      <c r="BW926" s="315"/>
      <c r="BX926" s="315"/>
      <c r="BY926" s="315"/>
      <c r="BZ926" s="315"/>
      <c r="CA926" s="315"/>
      <c r="CB926" s="315"/>
      <c r="CC926" s="315"/>
      <c r="CD926" s="7"/>
    </row>
    <row r="927" spans="1:82" x14ac:dyDescent="0.25">
      <c r="A927" s="14"/>
      <c r="B927" s="460"/>
      <c r="C927" s="461"/>
      <c r="D927" s="461"/>
      <c r="E927" s="462"/>
      <c r="F927" s="463"/>
      <c r="G927" s="14"/>
      <c r="H927" s="106" t="str">
        <f t="shared" si="272"/>
        <v/>
      </c>
      <c r="I927" s="14"/>
      <c r="J927" s="39" t="str">
        <f t="shared" si="273"/>
        <v/>
      </c>
      <c r="K927" s="14"/>
      <c r="M927" s="106" t="str">
        <f t="shared" si="274"/>
        <v/>
      </c>
      <c r="O927" s="127" t="str">
        <f t="shared" si="275"/>
        <v/>
      </c>
      <c r="AC927" s="305" t="str">
        <f t="shared" si="276"/>
        <v/>
      </c>
      <c r="AD927" s="307" t="str">
        <f t="shared" si="277"/>
        <v/>
      </c>
      <c r="AF927" s="314">
        <f t="shared" si="278"/>
        <v>0</v>
      </c>
      <c r="AG927" s="315">
        <f t="shared" si="285"/>
        <v>0</v>
      </c>
      <c r="AH927" s="315">
        <f t="shared" si="285"/>
        <v>0</v>
      </c>
      <c r="AI927" s="315">
        <f t="shared" si="285"/>
        <v>0</v>
      </c>
      <c r="AJ927" s="315">
        <f t="shared" si="285"/>
        <v>0</v>
      </c>
      <c r="AK927" s="315">
        <f t="shared" si="285"/>
        <v>0</v>
      </c>
      <c r="AL927" s="315">
        <f t="shared" si="285"/>
        <v>0</v>
      </c>
      <c r="AM927" s="315">
        <f t="shared" si="285"/>
        <v>0</v>
      </c>
      <c r="AN927" s="315">
        <f t="shared" si="285"/>
        <v>0</v>
      </c>
      <c r="AO927" s="315">
        <f t="shared" si="285"/>
        <v>0</v>
      </c>
      <c r="AP927" s="315">
        <f t="shared" si="285"/>
        <v>0</v>
      </c>
      <c r="AQ927" s="315">
        <f t="shared" si="285"/>
        <v>0</v>
      </c>
      <c r="AR927" s="315">
        <f t="shared" si="284"/>
        <v>0</v>
      </c>
      <c r="AS927" s="315">
        <f t="shared" si="284"/>
        <v>0</v>
      </c>
      <c r="AT927" s="315">
        <f t="shared" si="284"/>
        <v>0</v>
      </c>
      <c r="AU927" s="315">
        <f t="shared" si="284"/>
        <v>0</v>
      </c>
      <c r="AV927" s="315">
        <f t="shared" si="283"/>
        <v>0</v>
      </c>
      <c r="AW927" s="315">
        <f t="shared" si="282"/>
        <v>0</v>
      </c>
      <c r="AX927" s="315">
        <f t="shared" si="282"/>
        <v>0</v>
      </c>
      <c r="AY927" s="315">
        <f t="shared" si="282"/>
        <v>0</v>
      </c>
      <c r="AZ927" s="315">
        <f t="shared" si="282"/>
        <v>0</v>
      </c>
      <c r="BA927" s="315">
        <f t="shared" si="282"/>
        <v>0</v>
      </c>
      <c r="BB927" s="315">
        <f t="shared" si="282"/>
        <v>0</v>
      </c>
      <c r="BC927" s="316">
        <f t="shared" si="282"/>
        <v>0</v>
      </c>
      <c r="BE927" s="39" t="str">
        <f t="shared" si="279"/>
        <v/>
      </c>
      <c r="BF927" s="39" t="str">
        <f t="shared" si="280"/>
        <v/>
      </c>
      <c r="BG927" s="39" t="str">
        <f t="shared" si="281"/>
        <v/>
      </c>
      <c r="BH927" s="315"/>
      <c r="BI927" s="315"/>
      <c r="BJ927" s="315"/>
      <c r="BK927" s="315"/>
      <c r="BL927" s="315"/>
      <c r="BM927" s="315"/>
      <c r="BN927" s="315"/>
      <c r="BO927" s="315"/>
      <c r="BP927" s="315"/>
      <c r="BQ927" s="315"/>
      <c r="BR927" s="315"/>
      <c r="BS927" s="315"/>
      <c r="BT927" s="315"/>
      <c r="BU927" s="315"/>
      <c r="BV927" s="315"/>
      <c r="BW927" s="315"/>
      <c r="BX927" s="315"/>
      <c r="BY927" s="315"/>
      <c r="BZ927" s="315"/>
      <c r="CA927" s="315"/>
      <c r="CB927" s="315"/>
      <c r="CC927" s="315"/>
      <c r="CD927" s="7"/>
    </row>
    <row r="928" spans="1:82" x14ac:dyDescent="0.25">
      <c r="A928" s="14"/>
      <c r="B928" s="460"/>
      <c r="C928" s="461"/>
      <c r="D928" s="461"/>
      <c r="E928" s="462"/>
      <c r="F928" s="463"/>
      <c r="G928" s="14"/>
      <c r="H928" s="106" t="str">
        <f t="shared" si="272"/>
        <v/>
      </c>
      <c r="I928" s="14"/>
      <c r="J928" s="39" t="str">
        <f t="shared" si="273"/>
        <v/>
      </c>
      <c r="K928" s="14"/>
      <c r="M928" s="106" t="str">
        <f t="shared" si="274"/>
        <v/>
      </c>
      <c r="O928" s="127" t="str">
        <f t="shared" si="275"/>
        <v/>
      </c>
      <c r="AC928" s="305" t="str">
        <f t="shared" si="276"/>
        <v/>
      </c>
      <c r="AD928" s="307" t="str">
        <f t="shared" si="277"/>
        <v/>
      </c>
      <c r="AF928" s="314">
        <f t="shared" si="278"/>
        <v>0</v>
      </c>
      <c r="AG928" s="315">
        <f t="shared" si="285"/>
        <v>0</v>
      </c>
      <c r="AH928" s="315">
        <f t="shared" si="285"/>
        <v>0</v>
      </c>
      <c r="AI928" s="315">
        <f t="shared" si="285"/>
        <v>0</v>
      </c>
      <c r="AJ928" s="315">
        <f t="shared" si="285"/>
        <v>0</v>
      </c>
      <c r="AK928" s="315">
        <f t="shared" si="285"/>
        <v>0</v>
      </c>
      <c r="AL928" s="315">
        <f t="shared" si="285"/>
        <v>0</v>
      </c>
      <c r="AM928" s="315">
        <f t="shared" si="285"/>
        <v>0</v>
      </c>
      <c r="AN928" s="315">
        <f t="shared" si="285"/>
        <v>0</v>
      </c>
      <c r="AO928" s="315">
        <f t="shared" si="285"/>
        <v>0</v>
      </c>
      <c r="AP928" s="315">
        <f t="shared" si="285"/>
        <v>0</v>
      </c>
      <c r="AQ928" s="315">
        <f t="shared" si="285"/>
        <v>0</v>
      </c>
      <c r="AR928" s="315">
        <f t="shared" si="284"/>
        <v>0</v>
      </c>
      <c r="AS928" s="315">
        <f t="shared" si="284"/>
        <v>0</v>
      </c>
      <c r="AT928" s="315">
        <f t="shared" si="284"/>
        <v>0</v>
      </c>
      <c r="AU928" s="315">
        <f t="shared" si="284"/>
        <v>0</v>
      </c>
      <c r="AV928" s="315">
        <f t="shared" si="283"/>
        <v>0</v>
      </c>
      <c r="AW928" s="315">
        <f t="shared" si="283"/>
        <v>0</v>
      </c>
      <c r="AX928" s="315">
        <f t="shared" si="283"/>
        <v>0</v>
      </c>
      <c r="AY928" s="315">
        <f t="shared" si="283"/>
        <v>0</v>
      </c>
      <c r="AZ928" s="315">
        <f t="shared" si="283"/>
        <v>0</v>
      </c>
      <c r="BA928" s="315">
        <f t="shared" si="283"/>
        <v>0</v>
      </c>
      <c r="BB928" s="315">
        <f t="shared" si="283"/>
        <v>0</v>
      </c>
      <c r="BC928" s="316">
        <f t="shared" si="283"/>
        <v>0</v>
      </c>
      <c r="BE928" s="39" t="str">
        <f t="shared" si="279"/>
        <v/>
      </c>
      <c r="BF928" s="39" t="str">
        <f t="shared" si="280"/>
        <v/>
      </c>
      <c r="BG928" s="39" t="str">
        <f t="shared" si="281"/>
        <v/>
      </c>
      <c r="BH928" s="315"/>
      <c r="BI928" s="315"/>
      <c r="BJ928" s="315"/>
      <c r="BK928" s="315"/>
      <c r="BL928" s="315"/>
      <c r="BM928" s="315"/>
      <c r="BN928" s="315"/>
      <c r="BO928" s="315"/>
      <c r="BP928" s="315"/>
      <c r="BQ928" s="315"/>
      <c r="BR928" s="315"/>
      <c r="BS928" s="315"/>
      <c r="BT928" s="315"/>
      <c r="BU928" s="315"/>
      <c r="BV928" s="315"/>
      <c r="BW928" s="315"/>
      <c r="BX928" s="315"/>
      <c r="BY928" s="315"/>
      <c r="BZ928" s="315"/>
      <c r="CA928" s="315"/>
      <c r="CB928" s="315"/>
      <c r="CC928" s="315"/>
      <c r="CD928" s="7"/>
    </row>
    <row r="929" spans="1:82" x14ac:dyDescent="0.25">
      <c r="A929" s="14"/>
      <c r="B929" s="460"/>
      <c r="C929" s="461"/>
      <c r="D929" s="461"/>
      <c r="E929" s="462"/>
      <c r="F929" s="463"/>
      <c r="G929" s="14"/>
      <c r="H929" s="106" t="str">
        <f t="shared" si="272"/>
        <v/>
      </c>
      <c r="I929" s="14"/>
      <c r="J929" s="39" t="str">
        <f t="shared" si="273"/>
        <v/>
      </c>
      <c r="K929" s="14"/>
      <c r="M929" s="106" t="str">
        <f t="shared" si="274"/>
        <v/>
      </c>
      <c r="O929" s="127" t="str">
        <f t="shared" si="275"/>
        <v/>
      </c>
      <c r="AC929" s="305" t="str">
        <f t="shared" si="276"/>
        <v/>
      </c>
      <c r="AD929" s="307" t="str">
        <f t="shared" si="277"/>
        <v/>
      </c>
      <c r="AF929" s="314">
        <f t="shared" si="278"/>
        <v>0</v>
      </c>
      <c r="AG929" s="315">
        <f t="shared" si="285"/>
        <v>0</v>
      </c>
      <c r="AH929" s="315">
        <f t="shared" si="285"/>
        <v>0</v>
      </c>
      <c r="AI929" s="315">
        <f t="shared" si="285"/>
        <v>0</v>
      </c>
      <c r="AJ929" s="315">
        <f t="shared" si="285"/>
        <v>0</v>
      </c>
      <c r="AK929" s="315">
        <f t="shared" si="285"/>
        <v>0</v>
      </c>
      <c r="AL929" s="315">
        <f t="shared" si="285"/>
        <v>0</v>
      </c>
      <c r="AM929" s="315">
        <f t="shared" si="285"/>
        <v>0</v>
      </c>
      <c r="AN929" s="315">
        <f t="shared" si="285"/>
        <v>0</v>
      </c>
      <c r="AO929" s="315">
        <f t="shared" si="285"/>
        <v>0</v>
      </c>
      <c r="AP929" s="315">
        <f t="shared" si="285"/>
        <v>0</v>
      </c>
      <c r="AQ929" s="315">
        <f t="shared" si="285"/>
        <v>0</v>
      </c>
      <c r="AR929" s="315">
        <f t="shared" si="284"/>
        <v>0</v>
      </c>
      <c r="AS929" s="315">
        <f t="shared" si="284"/>
        <v>0</v>
      </c>
      <c r="AT929" s="315">
        <f t="shared" si="284"/>
        <v>0</v>
      </c>
      <c r="AU929" s="315">
        <f t="shared" si="284"/>
        <v>0</v>
      </c>
      <c r="AV929" s="315">
        <f t="shared" si="284"/>
        <v>0</v>
      </c>
      <c r="AW929" s="315">
        <f t="shared" si="284"/>
        <v>0</v>
      </c>
      <c r="AX929" s="315">
        <f t="shared" si="284"/>
        <v>0</v>
      </c>
      <c r="AY929" s="315">
        <f t="shared" si="284"/>
        <v>0</v>
      </c>
      <c r="AZ929" s="315">
        <f t="shared" si="284"/>
        <v>0</v>
      </c>
      <c r="BA929" s="315">
        <f t="shared" si="284"/>
        <v>0</v>
      </c>
      <c r="BB929" s="315">
        <f t="shared" si="284"/>
        <v>0</v>
      </c>
      <c r="BC929" s="316">
        <f t="shared" si="284"/>
        <v>0</v>
      </c>
      <c r="BE929" s="39" t="str">
        <f t="shared" si="279"/>
        <v/>
      </c>
      <c r="BF929" s="39" t="str">
        <f t="shared" si="280"/>
        <v/>
      </c>
      <c r="BG929" s="39" t="str">
        <f t="shared" si="281"/>
        <v/>
      </c>
      <c r="BH929" s="315"/>
      <c r="BI929" s="315"/>
      <c r="BJ929" s="315"/>
      <c r="BK929" s="315"/>
      <c r="BL929" s="315"/>
      <c r="BM929" s="315"/>
      <c r="BN929" s="315"/>
      <c r="BO929" s="315"/>
      <c r="BP929" s="315"/>
      <c r="BQ929" s="315"/>
      <c r="BR929" s="315"/>
      <c r="BS929" s="315"/>
      <c r="BT929" s="315"/>
      <c r="BU929" s="315"/>
      <c r="BV929" s="315"/>
      <c r="BW929" s="315"/>
      <c r="BX929" s="315"/>
      <c r="BY929" s="315"/>
      <c r="BZ929" s="315"/>
      <c r="CA929" s="315"/>
      <c r="CB929" s="315"/>
      <c r="CC929" s="315"/>
      <c r="CD929" s="7"/>
    </row>
    <row r="930" spans="1:82" x14ac:dyDescent="0.25">
      <c r="A930" s="14"/>
      <c r="B930" s="460"/>
      <c r="C930" s="461"/>
      <c r="D930" s="461"/>
      <c r="E930" s="462"/>
      <c r="F930" s="463"/>
      <c r="G930" s="14"/>
      <c r="H930" s="106" t="str">
        <f t="shared" si="272"/>
        <v/>
      </c>
      <c r="I930" s="14"/>
      <c r="J930" s="39" t="str">
        <f t="shared" si="273"/>
        <v/>
      </c>
      <c r="K930" s="14"/>
      <c r="M930" s="106" t="str">
        <f t="shared" si="274"/>
        <v/>
      </c>
      <c r="O930" s="127" t="str">
        <f t="shared" si="275"/>
        <v/>
      </c>
      <c r="AC930" s="305" t="str">
        <f t="shared" si="276"/>
        <v/>
      </c>
      <c r="AD930" s="307" t="str">
        <f t="shared" si="277"/>
        <v/>
      </c>
      <c r="AF930" s="314">
        <f t="shared" si="278"/>
        <v>0</v>
      </c>
      <c r="AG930" s="315">
        <f t="shared" si="285"/>
        <v>0</v>
      </c>
      <c r="AH930" s="315">
        <f t="shared" si="285"/>
        <v>0</v>
      </c>
      <c r="AI930" s="315">
        <f t="shared" si="285"/>
        <v>0</v>
      </c>
      <c r="AJ930" s="315">
        <f t="shared" si="285"/>
        <v>0</v>
      </c>
      <c r="AK930" s="315">
        <f t="shared" si="285"/>
        <v>0</v>
      </c>
      <c r="AL930" s="315">
        <f t="shared" si="285"/>
        <v>0</v>
      </c>
      <c r="AM930" s="315">
        <f t="shared" si="285"/>
        <v>0</v>
      </c>
      <c r="AN930" s="315">
        <f t="shared" si="285"/>
        <v>0</v>
      </c>
      <c r="AO930" s="315">
        <f t="shared" si="285"/>
        <v>0</v>
      </c>
      <c r="AP930" s="315">
        <f t="shared" si="285"/>
        <v>0</v>
      </c>
      <c r="AQ930" s="315">
        <f t="shared" si="285"/>
        <v>0</v>
      </c>
      <c r="AR930" s="315">
        <f t="shared" si="284"/>
        <v>0</v>
      </c>
      <c r="AS930" s="315">
        <f t="shared" si="284"/>
        <v>0</v>
      </c>
      <c r="AT930" s="315">
        <f t="shared" si="284"/>
        <v>0</v>
      </c>
      <c r="AU930" s="315">
        <f t="shared" si="284"/>
        <v>0</v>
      </c>
      <c r="AV930" s="315">
        <f t="shared" si="284"/>
        <v>0</v>
      </c>
      <c r="AW930" s="315">
        <f t="shared" si="284"/>
        <v>0</v>
      </c>
      <c r="AX930" s="315">
        <f t="shared" si="284"/>
        <v>0</v>
      </c>
      <c r="AY930" s="315">
        <f t="shared" si="284"/>
        <v>0</v>
      </c>
      <c r="AZ930" s="315">
        <f t="shared" si="284"/>
        <v>0</v>
      </c>
      <c r="BA930" s="315">
        <f t="shared" si="284"/>
        <v>0</v>
      </c>
      <c r="BB930" s="315">
        <f t="shared" si="284"/>
        <v>0</v>
      </c>
      <c r="BC930" s="316">
        <f t="shared" si="284"/>
        <v>0</v>
      </c>
      <c r="BE930" s="39" t="str">
        <f t="shared" si="279"/>
        <v/>
      </c>
      <c r="BF930" s="39" t="str">
        <f t="shared" si="280"/>
        <v/>
      </c>
      <c r="BG930" s="39" t="str">
        <f t="shared" si="281"/>
        <v/>
      </c>
      <c r="BH930" s="315"/>
      <c r="BI930" s="315"/>
      <c r="BJ930" s="315"/>
      <c r="BK930" s="315"/>
      <c r="BL930" s="315"/>
      <c r="BM930" s="315"/>
      <c r="BN930" s="315"/>
      <c r="BO930" s="315"/>
      <c r="BP930" s="315"/>
      <c r="BQ930" s="315"/>
      <c r="BR930" s="315"/>
      <c r="BS930" s="315"/>
      <c r="BT930" s="315"/>
      <c r="BU930" s="315"/>
      <c r="BV930" s="315"/>
      <c r="BW930" s="315"/>
      <c r="BX930" s="315"/>
      <c r="BY930" s="315"/>
      <c r="BZ930" s="315"/>
      <c r="CA930" s="315"/>
      <c r="CB930" s="315"/>
      <c r="CC930" s="315"/>
      <c r="CD930" s="7"/>
    </row>
    <row r="931" spans="1:82" x14ac:dyDescent="0.25">
      <c r="A931" s="14"/>
      <c r="B931" s="460"/>
      <c r="C931" s="461"/>
      <c r="D931" s="461"/>
      <c r="E931" s="462"/>
      <c r="F931" s="463"/>
      <c r="G931" s="14"/>
      <c r="H931" s="106" t="str">
        <f t="shared" si="272"/>
        <v/>
      </c>
      <c r="I931" s="14"/>
      <c r="J931" s="39" t="str">
        <f t="shared" si="273"/>
        <v/>
      </c>
      <c r="K931" s="14"/>
      <c r="M931" s="106" t="str">
        <f t="shared" si="274"/>
        <v/>
      </c>
      <c r="O931" s="127" t="str">
        <f t="shared" si="275"/>
        <v/>
      </c>
      <c r="AC931" s="305" t="str">
        <f t="shared" si="276"/>
        <v/>
      </c>
      <c r="AD931" s="307" t="str">
        <f t="shared" si="277"/>
        <v/>
      </c>
      <c r="AF931" s="314">
        <f t="shared" si="278"/>
        <v>0</v>
      </c>
      <c r="AG931" s="315">
        <f t="shared" si="285"/>
        <v>0</v>
      </c>
      <c r="AH931" s="315">
        <f t="shared" si="285"/>
        <v>0</v>
      </c>
      <c r="AI931" s="315">
        <f t="shared" si="285"/>
        <v>0</v>
      </c>
      <c r="AJ931" s="315">
        <f t="shared" si="285"/>
        <v>0</v>
      </c>
      <c r="AK931" s="315">
        <f t="shared" si="285"/>
        <v>0</v>
      </c>
      <c r="AL931" s="315">
        <f t="shared" si="285"/>
        <v>0</v>
      </c>
      <c r="AM931" s="315">
        <f t="shared" si="285"/>
        <v>0</v>
      </c>
      <c r="AN931" s="315">
        <f t="shared" si="285"/>
        <v>0</v>
      </c>
      <c r="AO931" s="315">
        <f t="shared" si="285"/>
        <v>0</v>
      </c>
      <c r="AP931" s="315">
        <f t="shared" si="285"/>
        <v>0</v>
      </c>
      <c r="AQ931" s="315">
        <f t="shared" si="285"/>
        <v>0</v>
      </c>
      <c r="AR931" s="315">
        <f t="shared" si="284"/>
        <v>0</v>
      </c>
      <c r="AS931" s="315">
        <f t="shared" si="284"/>
        <v>0</v>
      </c>
      <c r="AT931" s="315">
        <f t="shared" si="284"/>
        <v>0</v>
      </c>
      <c r="AU931" s="315">
        <f t="shared" si="284"/>
        <v>0</v>
      </c>
      <c r="AV931" s="315">
        <f t="shared" si="284"/>
        <v>0</v>
      </c>
      <c r="AW931" s="315">
        <f t="shared" si="284"/>
        <v>0</v>
      </c>
      <c r="AX931" s="315">
        <f t="shared" si="284"/>
        <v>0</v>
      </c>
      <c r="AY931" s="315">
        <f t="shared" si="284"/>
        <v>0</v>
      </c>
      <c r="AZ931" s="315">
        <f t="shared" si="284"/>
        <v>0</v>
      </c>
      <c r="BA931" s="315">
        <f t="shared" si="284"/>
        <v>0</v>
      </c>
      <c r="BB931" s="315">
        <f t="shared" si="284"/>
        <v>0</v>
      </c>
      <c r="BC931" s="316">
        <f t="shared" si="284"/>
        <v>0</v>
      </c>
      <c r="BE931" s="39" t="str">
        <f t="shared" si="279"/>
        <v/>
      </c>
      <c r="BF931" s="39" t="str">
        <f t="shared" si="280"/>
        <v/>
      </c>
      <c r="BG931" s="39" t="str">
        <f t="shared" si="281"/>
        <v/>
      </c>
      <c r="BH931" s="315"/>
      <c r="BI931" s="315"/>
      <c r="BJ931" s="315"/>
      <c r="BK931" s="315"/>
      <c r="BL931" s="315"/>
      <c r="BM931" s="315"/>
      <c r="BN931" s="315"/>
      <c r="BO931" s="315"/>
      <c r="BP931" s="315"/>
      <c r="BQ931" s="315"/>
      <c r="BR931" s="315"/>
      <c r="BS931" s="315"/>
      <c r="BT931" s="315"/>
      <c r="BU931" s="315"/>
      <c r="BV931" s="315"/>
      <c r="BW931" s="315"/>
      <c r="BX931" s="315"/>
      <c r="BY931" s="315"/>
      <c r="BZ931" s="315"/>
      <c r="CA931" s="315"/>
      <c r="CB931" s="315"/>
      <c r="CC931" s="315"/>
      <c r="CD931" s="7"/>
    </row>
    <row r="932" spans="1:82" x14ac:dyDescent="0.25">
      <c r="A932" s="14"/>
      <c r="B932" s="460"/>
      <c r="C932" s="461"/>
      <c r="D932" s="461"/>
      <c r="E932" s="462"/>
      <c r="F932" s="463"/>
      <c r="G932" s="14"/>
      <c r="H932" s="106" t="str">
        <f t="shared" si="272"/>
        <v/>
      </c>
      <c r="I932" s="14"/>
      <c r="J932" s="39" t="str">
        <f t="shared" si="273"/>
        <v/>
      </c>
      <c r="K932" s="14"/>
      <c r="M932" s="106" t="str">
        <f t="shared" si="274"/>
        <v/>
      </c>
      <c r="O932" s="127" t="str">
        <f t="shared" si="275"/>
        <v/>
      </c>
      <c r="AC932" s="305" t="str">
        <f t="shared" si="276"/>
        <v/>
      </c>
      <c r="AD932" s="307" t="str">
        <f t="shared" si="277"/>
        <v/>
      </c>
      <c r="AF932" s="314">
        <f t="shared" si="278"/>
        <v>0</v>
      </c>
      <c r="AG932" s="315">
        <f t="shared" si="285"/>
        <v>0</v>
      </c>
      <c r="AH932" s="315">
        <f t="shared" si="285"/>
        <v>0</v>
      </c>
      <c r="AI932" s="315">
        <f t="shared" si="285"/>
        <v>0</v>
      </c>
      <c r="AJ932" s="315">
        <f t="shared" si="285"/>
        <v>0</v>
      </c>
      <c r="AK932" s="315">
        <f t="shared" si="285"/>
        <v>0</v>
      </c>
      <c r="AL932" s="315">
        <f t="shared" si="285"/>
        <v>0</v>
      </c>
      <c r="AM932" s="315">
        <f t="shared" si="285"/>
        <v>0</v>
      </c>
      <c r="AN932" s="315">
        <f t="shared" si="285"/>
        <v>0</v>
      </c>
      <c r="AO932" s="315">
        <f t="shared" si="285"/>
        <v>0</v>
      </c>
      <c r="AP932" s="315">
        <f t="shared" si="285"/>
        <v>0</v>
      </c>
      <c r="AQ932" s="315">
        <f t="shared" si="285"/>
        <v>0</v>
      </c>
      <c r="AR932" s="315">
        <f t="shared" si="284"/>
        <v>0</v>
      </c>
      <c r="AS932" s="315">
        <f t="shared" si="284"/>
        <v>0</v>
      </c>
      <c r="AT932" s="315">
        <f t="shared" si="284"/>
        <v>0</v>
      </c>
      <c r="AU932" s="315">
        <f t="shared" si="284"/>
        <v>0</v>
      </c>
      <c r="AV932" s="315">
        <f t="shared" si="284"/>
        <v>0</v>
      </c>
      <c r="AW932" s="315">
        <f t="shared" si="284"/>
        <v>0</v>
      </c>
      <c r="AX932" s="315">
        <f t="shared" si="284"/>
        <v>0</v>
      </c>
      <c r="AY932" s="315">
        <f t="shared" si="284"/>
        <v>0</v>
      </c>
      <c r="AZ932" s="315">
        <f t="shared" si="284"/>
        <v>0</v>
      </c>
      <c r="BA932" s="315">
        <f t="shared" si="284"/>
        <v>0</v>
      </c>
      <c r="BB932" s="315">
        <f t="shared" si="284"/>
        <v>0</v>
      </c>
      <c r="BC932" s="316">
        <f t="shared" si="284"/>
        <v>0</v>
      </c>
      <c r="BE932" s="39" t="str">
        <f t="shared" si="279"/>
        <v/>
      </c>
      <c r="BF932" s="39" t="str">
        <f t="shared" si="280"/>
        <v/>
      </c>
      <c r="BG932" s="39" t="str">
        <f t="shared" si="281"/>
        <v/>
      </c>
      <c r="BH932" s="315"/>
      <c r="BI932" s="315"/>
      <c r="BJ932" s="315"/>
      <c r="BK932" s="315"/>
      <c r="BL932" s="315"/>
      <c r="BM932" s="315"/>
      <c r="BN932" s="315"/>
      <c r="BO932" s="315"/>
      <c r="BP932" s="315"/>
      <c r="BQ932" s="315"/>
      <c r="BR932" s="315"/>
      <c r="BS932" s="315"/>
      <c r="BT932" s="315"/>
      <c r="BU932" s="315"/>
      <c r="BV932" s="315"/>
      <c r="BW932" s="315"/>
      <c r="BX932" s="315"/>
      <c r="BY932" s="315"/>
      <c r="BZ932" s="315"/>
      <c r="CA932" s="315"/>
      <c r="CB932" s="315"/>
      <c r="CC932" s="315"/>
      <c r="CD932" s="7"/>
    </row>
    <row r="933" spans="1:82" x14ac:dyDescent="0.25">
      <c r="A933" s="14"/>
      <c r="B933" s="460"/>
      <c r="C933" s="461"/>
      <c r="D933" s="461"/>
      <c r="E933" s="462"/>
      <c r="F933" s="463"/>
      <c r="G933" s="14"/>
      <c r="H933" s="106" t="str">
        <f t="shared" si="272"/>
        <v/>
      </c>
      <c r="I933" s="14"/>
      <c r="J933" s="39" t="str">
        <f t="shared" si="273"/>
        <v/>
      </c>
      <c r="K933" s="14"/>
      <c r="M933" s="106" t="str">
        <f t="shared" si="274"/>
        <v/>
      </c>
      <c r="O933" s="127" t="str">
        <f t="shared" si="275"/>
        <v/>
      </c>
      <c r="AC933" s="305" t="str">
        <f t="shared" si="276"/>
        <v/>
      </c>
      <c r="AD933" s="307" t="str">
        <f t="shared" si="277"/>
        <v/>
      </c>
      <c r="AF933" s="314">
        <f t="shared" si="278"/>
        <v>0</v>
      </c>
      <c r="AG933" s="315">
        <f t="shared" si="285"/>
        <v>0</v>
      </c>
      <c r="AH933" s="315">
        <f t="shared" si="285"/>
        <v>0</v>
      </c>
      <c r="AI933" s="315">
        <f t="shared" si="285"/>
        <v>0</v>
      </c>
      <c r="AJ933" s="315">
        <f t="shared" si="285"/>
        <v>0</v>
      </c>
      <c r="AK933" s="315">
        <f t="shared" si="285"/>
        <v>0</v>
      </c>
      <c r="AL933" s="315">
        <f t="shared" si="285"/>
        <v>0</v>
      </c>
      <c r="AM933" s="315">
        <f t="shared" si="285"/>
        <v>0</v>
      </c>
      <c r="AN933" s="315">
        <f t="shared" si="285"/>
        <v>0</v>
      </c>
      <c r="AO933" s="315">
        <f t="shared" si="285"/>
        <v>0</v>
      </c>
      <c r="AP933" s="315">
        <f t="shared" si="285"/>
        <v>0</v>
      </c>
      <c r="AQ933" s="315">
        <f t="shared" si="285"/>
        <v>0</v>
      </c>
      <c r="AR933" s="315">
        <f t="shared" si="284"/>
        <v>0</v>
      </c>
      <c r="AS933" s="315">
        <f t="shared" si="284"/>
        <v>0</v>
      </c>
      <c r="AT933" s="315">
        <f t="shared" si="284"/>
        <v>0</v>
      </c>
      <c r="AU933" s="315">
        <f t="shared" si="284"/>
        <v>0</v>
      </c>
      <c r="AV933" s="315">
        <f t="shared" si="284"/>
        <v>0</v>
      </c>
      <c r="AW933" s="315">
        <f t="shared" si="284"/>
        <v>0</v>
      </c>
      <c r="AX933" s="315">
        <f t="shared" si="284"/>
        <v>0</v>
      </c>
      <c r="AY933" s="315">
        <f t="shared" si="284"/>
        <v>0</v>
      </c>
      <c r="AZ933" s="315">
        <f t="shared" si="284"/>
        <v>0</v>
      </c>
      <c r="BA933" s="315">
        <f t="shared" si="284"/>
        <v>0</v>
      </c>
      <c r="BB933" s="315">
        <f t="shared" si="284"/>
        <v>0</v>
      </c>
      <c r="BC933" s="316">
        <f t="shared" si="284"/>
        <v>0</v>
      </c>
      <c r="BE933" s="39" t="str">
        <f t="shared" si="279"/>
        <v/>
      </c>
      <c r="BF933" s="39" t="str">
        <f t="shared" si="280"/>
        <v/>
      </c>
      <c r="BG933" s="39" t="str">
        <f t="shared" si="281"/>
        <v/>
      </c>
      <c r="BH933" s="315"/>
      <c r="BI933" s="315"/>
      <c r="BJ933" s="315"/>
      <c r="BK933" s="315"/>
      <c r="BL933" s="315"/>
      <c r="BM933" s="315"/>
      <c r="BN933" s="315"/>
      <c r="BO933" s="315"/>
      <c r="BP933" s="315"/>
      <c r="BQ933" s="315"/>
      <c r="BR933" s="315"/>
      <c r="BS933" s="315"/>
      <c r="BT933" s="315"/>
      <c r="BU933" s="315"/>
      <c r="BV933" s="315"/>
      <c r="BW933" s="315"/>
      <c r="BX933" s="315"/>
      <c r="BY933" s="315"/>
      <c r="BZ933" s="315"/>
      <c r="CA933" s="315"/>
      <c r="CB933" s="315"/>
      <c r="CC933" s="315"/>
      <c r="CD933" s="7"/>
    </row>
    <row r="934" spans="1:82" x14ac:dyDescent="0.25">
      <c r="A934" s="14"/>
      <c r="B934" s="460"/>
      <c r="C934" s="461"/>
      <c r="D934" s="461"/>
      <c r="E934" s="462"/>
      <c r="F934" s="463"/>
      <c r="G934" s="14"/>
      <c r="H934" s="106" t="str">
        <f t="shared" si="272"/>
        <v/>
      </c>
      <c r="I934" s="14"/>
      <c r="J934" s="39" t="str">
        <f t="shared" si="273"/>
        <v/>
      </c>
      <c r="K934" s="14"/>
      <c r="M934" s="106" t="str">
        <f t="shared" si="274"/>
        <v/>
      </c>
      <c r="O934" s="127" t="str">
        <f t="shared" si="275"/>
        <v/>
      </c>
      <c r="AC934" s="305" t="str">
        <f t="shared" si="276"/>
        <v/>
      </c>
      <c r="AD934" s="307" t="str">
        <f t="shared" si="277"/>
        <v/>
      </c>
      <c r="AF934" s="314">
        <f t="shared" si="278"/>
        <v>0</v>
      </c>
      <c r="AG934" s="315">
        <f t="shared" si="285"/>
        <v>0</v>
      </c>
      <c r="AH934" s="315">
        <f t="shared" si="285"/>
        <v>0</v>
      </c>
      <c r="AI934" s="315">
        <f t="shared" si="285"/>
        <v>0</v>
      </c>
      <c r="AJ934" s="315">
        <f t="shared" si="285"/>
        <v>0</v>
      </c>
      <c r="AK934" s="315">
        <f t="shared" si="285"/>
        <v>0</v>
      </c>
      <c r="AL934" s="315">
        <f t="shared" si="285"/>
        <v>0</v>
      </c>
      <c r="AM934" s="315">
        <f t="shared" si="285"/>
        <v>0</v>
      </c>
      <c r="AN934" s="315">
        <f t="shared" si="285"/>
        <v>0</v>
      </c>
      <c r="AO934" s="315">
        <f t="shared" si="285"/>
        <v>0</v>
      </c>
      <c r="AP934" s="315">
        <f t="shared" si="285"/>
        <v>0</v>
      </c>
      <c r="AQ934" s="315">
        <f t="shared" si="285"/>
        <v>0</v>
      </c>
      <c r="AR934" s="315">
        <f t="shared" si="284"/>
        <v>0</v>
      </c>
      <c r="AS934" s="315">
        <f t="shared" si="284"/>
        <v>0</v>
      </c>
      <c r="AT934" s="315">
        <f t="shared" si="284"/>
        <v>0</v>
      </c>
      <c r="AU934" s="315">
        <f t="shared" si="284"/>
        <v>0</v>
      </c>
      <c r="AV934" s="315">
        <f t="shared" si="284"/>
        <v>0</v>
      </c>
      <c r="AW934" s="315">
        <f t="shared" si="284"/>
        <v>0</v>
      </c>
      <c r="AX934" s="315">
        <f t="shared" si="284"/>
        <v>0</v>
      </c>
      <c r="AY934" s="315">
        <f t="shared" si="284"/>
        <v>0</v>
      </c>
      <c r="AZ934" s="315">
        <f t="shared" si="284"/>
        <v>0</v>
      </c>
      <c r="BA934" s="315">
        <f t="shared" si="284"/>
        <v>0</v>
      </c>
      <c r="BB934" s="315">
        <f t="shared" si="284"/>
        <v>0</v>
      </c>
      <c r="BC934" s="316">
        <f t="shared" si="284"/>
        <v>0</v>
      </c>
      <c r="BE934" s="39" t="str">
        <f t="shared" si="279"/>
        <v/>
      </c>
      <c r="BF934" s="39" t="str">
        <f t="shared" si="280"/>
        <v/>
      </c>
      <c r="BG934" s="39" t="str">
        <f t="shared" si="281"/>
        <v/>
      </c>
      <c r="BH934" s="315"/>
      <c r="BI934" s="315"/>
      <c r="BJ934" s="315"/>
      <c r="BK934" s="315"/>
      <c r="BL934" s="315"/>
      <c r="BM934" s="315"/>
      <c r="BN934" s="315"/>
      <c r="BO934" s="315"/>
      <c r="BP934" s="315"/>
      <c r="BQ934" s="315"/>
      <c r="BR934" s="315"/>
      <c r="BS934" s="315"/>
      <c r="BT934" s="315"/>
      <c r="BU934" s="315"/>
      <c r="BV934" s="315"/>
      <c r="BW934" s="315"/>
      <c r="BX934" s="315"/>
      <c r="BY934" s="315"/>
      <c r="BZ934" s="315"/>
      <c r="CA934" s="315"/>
      <c r="CB934" s="315"/>
      <c r="CC934" s="315"/>
      <c r="CD934" s="7"/>
    </row>
    <row r="935" spans="1:82" x14ac:dyDescent="0.25">
      <c r="A935" s="14"/>
      <c r="B935" s="460"/>
      <c r="C935" s="461"/>
      <c r="D935" s="461"/>
      <c r="E935" s="462"/>
      <c r="F935" s="463"/>
      <c r="G935" s="14"/>
      <c r="H935" s="106" t="str">
        <f t="shared" si="272"/>
        <v/>
      </c>
      <c r="I935" s="14"/>
      <c r="J935" s="39" t="str">
        <f t="shared" si="273"/>
        <v/>
      </c>
      <c r="K935" s="14"/>
      <c r="M935" s="106" t="str">
        <f t="shared" si="274"/>
        <v/>
      </c>
      <c r="O935" s="127" t="str">
        <f t="shared" si="275"/>
        <v/>
      </c>
      <c r="AC935" s="305" t="str">
        <f t="shared" si="276"/>
        <v/>
      </c>
      <c r="AD935" s="307" t="str">
        <f t="shared" si="277"/>
        <v/>
      </c>
      <c r="AF935" s="314">
        <f t="shared" si="278"/>
        <v>0</v>
      </c>
      <c r="AG935" s="315">
        <f t="shared" si="285"/>
        <v>0</v>
      </c>
      <c r="AH935" s="315">
        <f t="shared" si="285"/>
        <v>0</v>
      </c>
      <c r="AI935" s="315">
        <f t="shared" si="285"/>
        <v>0</v>
      </c>
      <c r="AJ935" s="315">
        <f t="shared" si="285"/>
        <v>0</v>
      </c>
      <c r="AK935" s="315">
        <f t="shared" si="285"/>
        <v>0</v>
      </c>
      <c r="AL935" s="315">
        <f t="shared" si="285"/>
        <v>0</v>
      </c>
      <c r="AM935" s="315">
        <f t="shared" si="285"/>
        <v>0</v>
      </c>
      <c r="AN935" s="315">
        <f t="shared" si="285"/>
        <v>0</v>
      </c>
      <c r="AO935" s="315">
        <f t="shared" si="285"/>
        <v>0</v>
      </c>
      <c r="AP935" s="315">
        <f t="shared" si="285"/>
        <v>0</v>
      </c>
      <c r="AQ935" s="315">
        <f t="shared" si="285"/>
        <v>0</v>
      </c>
      <c r="AR935" s="315">
        <f t="shared" si="284"/>
        <v>0</v>
      </c>
      <c r="AS935" s="315">
        <f t="shared" si="284"/>
        <v>0</v>
      </c>
      <c r="AT935" s="315">
        <f t="shared" si="284"/>
        <v>0</v>
      </c>
      <c r="AU935" s="315">
        <f t="shared" si="284"/>
        <v>0</v>
      </c>
      <c r="AV935" s="315">
        <f t="shared" si="284"/>
        <v>0</v>
      </c>
      <c r="AW935" s="315">
        <f t="shared" si="284"/>
        <v>0</v>
      </c>
      <c r="AX935" s="315">
        <f t="shared" si="284"/>
        <v>0</v>
      </c>
      <c r="AY935" s="315">
        <f t="shared" si="284"/>
        <v>0</v>
      </c>
      <c r="AZ935" s="315">
        <f t="shared" si="284"/>
        <v>0</v>
      </c>
      <c r="BA935" s="315">
        <f t="shared" si="284"/>
        <v>0</v>
      </c>
      <c r="BB935" s="315">
        <f t="shared" si="284"/>
        <v>0</v>
      </c>
      <c r="BC935" s="316">
        <f t="shared" si="284"/>
        <v>0</v>
      </c>
      <c r="BE935" s="39" t="str">
        <f t="shared" si="279"/>
        <v/>
      </c>
      <c r="BF935" s="39" t="str">
        <f t="shared" si="280"/>
        <v/>
      </c>
      <c r="BG935" s="39" t="str">
        <f t="shared" si="281"/>
        <v/>
      </c>
      <c r="BH935" s="315"/>
      <c r="BI935" s="315"/>
      <c r="BJ935" s="315"/>
      <c r="BK935" s="315"/>
      <c r="BL935" s="315"/>
      <c r="BM935" s="315"/>
      <c r="BN935" s="315"/>
      <c r="BO935" s="315"/>
      <c r="BP935" s="315"/>
      <c r="BQ935" s="315"/>
      <c r="BR935" s="315"/>
      <c r="BS935" s="315"/>
      <c r="BT935" s="315"/>
      <c r="BU935" s="315"/>
      <c r="BV935" s="315"/>
      <c r="BW935" s="315"/>
      <c r="BX935" s="315"/>
      <c r="BY935" s="315"/>
      <c r="BZ935" s="315"/>
      <c r="CA935" s="315"/>
      <c r="CB935" s="315"/>
      <c r="CC935" s="315"/>
      <c r="CD935" s="7"/>
    </row>
    <row r="936" spans="1:82" x14ac:dyDescent="0.25">
      <c r="A936" s="14"/>
      <c r="B936" s="460"/>
      <c r="C936" s="461"/>
      <c r="D936" s="461"/>
      <c r="E936" s="462"/>
      <c r="F936" s="463"/>
      <c r="G936" s="14"/>
      <c r="H936" s="106" t="str">
        <f t="shared" si="272"/>
        <v/>
      </c>
      <c r="I936" s="14"/>
      <c r="J936" s="39" t="str">
        <f t="shared" si="273"/>
        <v/>
      </c>
      <c r="K936" s="14"/>
      <c r="M936" s="106" t="str">
        <f t="shared" si="274"/>
        <v/>
      </c>
      <c r="O936" s="127" t="str">
        <f t="shared" si="275"/>
        <v/>
      </c>
      <c r="AC936" s="305" t="str">
        <f t="shared" si="276"/>
        <v/>
      </c>
      <c r="AD936" s="307" t="str">
        <f t="shared" si="277"/>
        <v/>
      </c>
      <c r="AF936" s="314">
        <f t="shared" si="278"/>
        <v>0</v>
      </c>
      <c r="AG936" s="315">
        <f t="shared" si="285"/>
        <v>0</v>
      </c>
      <c r="AH936" s="315">
        <f t="shared" si="285"/>
        <v>0</v>
      </c>
      <c r="AI936" s="315">
        <f t="shared" si="285"/>
        <v>0</v>
      </c>
      <c r="AJ936" s="315">
        <f t="shared" si="285"/>
        <v>0</v>
      </c>
      <c r="AK936" s="315">
        <f t="shared" si="285"/>
        <v>0</v>
      </c>
      <c r="AL936" s="315">
        <f t="shared" si="285"/>
        <v>0</v>
      </c>
      <c r="AM936" s="315">
        <f t="shared" si="285"/>
        <v>0</v>
      </c>
      <c r="AN936" s="315">
        <f t="shared" si="285"/>
        <v>0</v>
      </c>
      <c r="AO936" s="315">
        <f t="shared" si="285"/>
        <v>0</v>
      </c>
      <c r="AP936" s="315">
        <f t="shared" si="285"/>
        <v>0</v>
      </c>
      <c r="AQ936" s="315">
        <f t="shared" si="285"/>
        <v>0</v>
      </c>
      <c r="AR936" s="315">
        <f t="shared" si="284"/>
        <v>0</v>
      </c>
      <c r="AS936" s="315">
        <f t="shared" si="284"/>
        <v>0</v>
      </c>
      <c r="AT936" s="315">
        <f t="shared" si="284"/>
        <v>0</v>
      </c>
      <c r="AU936" s="315">
        <f t="shared" si="284"/>
        <v>0</v>
      </c>
      <c r="AV936" s="315">
        <f t="shared" si="284"/>
        <v>0</v>
      </c>
      <c r="AW936" s="315">
        <f t="shared" si="284"/>
        <v>0</v>
      </c>
      <c r="AX936" s="315">
        <f t="shared" si="284"/>
        <v>0</v>
      </c>
      <c r="AY936" s="315">
        <f t="shared" si="284"/>
        <v>0</v>
      </c>
      <c r="AZ936" s="315">
        <f t="shared" si="284"/>
        <v>0</v>
      </c>
      <c r="BA936" s="315">
        <f t="shared" si="284"/>
        <v>0</v>
      </c>
      <c r="BB936" s="315">
        <f t="shared" si="284"/>
        <v>0</v>
      </c>
      <c r="BC936" s="316">
        <f t="shared" si="284"/>
        <v>0</v>
      </c>
      <c r="BE936" s="39" t="str">
        <f t="shared" si="279"/>
        <v/>
      </c>
      <c r="BF936" s="39" t="str">
        <f t="shared" si="280"/>
        <v/>
      </c>
      <c r="BG936" s="39" t="str">
        <f t="shared" si="281"/>
        <v/>
      </c>
      <c r="BH936" s="315"/>
      <c r="BI936" s="315"/>
      <c r="BJ936" s="315"/>
      <c r="BK936" s="315"/>
      <c r="BL936" s="315"/>
      <c r="BM936" s="315"/>
      <c r="BN936" s="315"/>
      <c r="BO936" s="315"/>
      <c r="BP936" s="315"/>
      <c r="BQ936" s="315"/>
      <c r="BR936" s="315"/>
      <c r="BS936" s="315"/>
      <c r="BT936" s="315"/>
      <c r="BU936" s="315"/>
      <c r="BV936" s="315"/>
      <c r="BW936" s="315"/>
      <c r="BX936" s="315"/>
      <c r="BY936" s="315"/>
      <c r="BZ936" s="315"/>
      <c r="CA936" s="315"/>
      <c r="CB936" s="315"/>
      <c r="CC936" s="315"/>
      <c r="CD936" s="7"/>
    </row>
    <row r="937" spans="1:82" x14ac:dyDescent="0.25">
      <c r="A937" s="14"/>
      <c r="B937" s="460"/>
      <c r="C937" s="461"/>
      <c r="D937" s="461"/>
      <c r="E937" s="462"/>
      <c r="F937" s="463"/>
      <c r="G937" s="14"/>
      <c r="H937" s="106" t="str">
        <f t="shared" si="272"/>
        <v/>
      </c>
      <c r="I937" s="14"/>
      <c r="J937" s="39" t="str">
        <f t="shared" si="273"/>
        <v/>
      </c>
      <c r="K937" s="14"/>
      <c r="M937" s="106" t="str">
        <f t="shared" si="274"/>
        <v/>
      </c>
      <c r="O937" s="127" t="str">
        <f t="shared" si="275"/>
        <v/>
      </c>
      <c r="AC937" s="305" t="str">
        <f t="shared" si="276"/>
        <v/>
      </c>
      <c r="AD937" s="307" t="str">
        <f t="shared" si="277"/>
        <v/>
      </c>
      <c r="AF937" s="314">
        <f t="shared" si="278"/>
        <v>0</v>
      </c>
      <c r="AG937" s="315">
        <f t="shared" si="285"/>
        <v>0</v>
      </c>
      <c r="AH937" s="315">
        <f t="shared" si="285"/>
        <v>0</v>
      </c>
      <c r="AI937" s="315">
        <f t="shared" si="285"/>
        <v>0</v>
      </c>
      <c r="AJ937" s="315">
        <f t="shared" si="285"/>
        <v>0</v>
      </c>
      <c r="AK937" s="315">
        <f t="shared" si="285"/>
        <v>0</v>
      </c>
      <c r="AL937" s="315">
        <f t="shared" si="285"/>
        <v>0</v>
      </c>
      <c r="AM937" s="315">
        <f t="shared" si="285"/>
        <v>0</v>
      </c>
      <c r="AN937" s="315">
        <f t="shared" si="285"/>
        <v>0</v>
      </c>
      <c r="AO937" s="315">
        <f t="shared" si="285"/>
        <v>0</v>
      </c>
      <c r="AP937" s="315">
        <f t="shared" si="285"/>
        <v>0</v>
      </c>
      <c r="AQ937" s="315">
        <f t="shared" si="285"/>
        <v>0</v>
      </c>
      <c r="AR937" s="315">
        <f t="shared" si="284"/>
        <v>0</v>
      </c>
      <c r="AS937" s="315">
        <f t="shared" si="284"/>
        <v>0</v>
      </c>
      <c r="AT937" s="315">
        <f t="shared" si="284"/>
        <v>0</v>
      </c>
      <c r="AU937" s="315">
        <f t="shared" si="284"/>
        <v>0</v>
      </c>
      <c r="AV937" s="315">
        <f t="shared" si="284"/>
        <v>0</v>
      </c>
      <c r="AW937" s="315">
        <f t="shared" si="284"/>
        <v>0</v>
      </c>
      <c r="AX937" s="315">
        <f t="shared" si="284"/>
        <v>0</v>
      </c>
      <c r="AY937" s="315">
        <f t="shared" si="284"/>
        <v>0</v>
      </c>
      <c r="AZ937" s="315">
        <f t="shared" si="284"/>
        <v>0</v>
      </c>
      <c r="BA937" s="315">
        <f t="shared" si="284"/>
        <v>0</v>
      </c>
      <c r="BB937" s="315">
        <f t="shared" si="284"/>
        <v>0</v>
      </c>
      <c r="BC937" s="316">
        <f t="shared" si="284"/>
        <v>0</v>
      </c>
      <c r="BE937" s="39" t="str">
        <f t="shared" si="279"/>
        <v/>
      </c>
      <c r="BF937" s="39" t="str">
        <f t="shared" si="280"/>
        <v/>
      </c>
      <c r="BG937" s="39" t="str">
        <f t="shared" si="281"/>
        <v/>
      </c>
      <c r="BH937" s="315"/>
      <c r="BI937" s="315"/>
      <c r="BJ937" s="315"/>
      <c r="BK937" s="315"/>
      <c r="BL937" s="315"/>
      <c r="BM937" s="315"/>
      <c r="BN937" s="315"/>
      <c r="BO937" s="315"/>
      <c r="BP937" s="315"/>
      <c r="BQ937" s="315"/>
      <c r="BR937" s="315"/>
      <c r="BS937" s="315"/>
      <c r="BT937" s="315"/>
      <c r="BU937" s="315"/>
      <c r="BV937" s="315"/>
      <c r="BW937" s="315"/>
      <c r="BX937" s="315"/>
      <c r="BY937" s="315"/>
      <c r="BZ937" s="315"/>
      <c r="CA937" s="315"/>
      <c r="CB937" s="315"/>
      <c r="CC937" s="315"/>
      <c r="CD937" s="7"/>
    </row>
    <row r="938" spans="1:82" x14ac:dyDescent="0.25">
      <c r="A938" s="14"/>
      <c r="B938" s="460"/>
      <c r="C938" s="461"/>
      <c r="D938" s="461"/>
      <c r="E938" s="462"/>
      <c r="F938" s="463"/>
      <c r="G938" s="14"/>
      <c r="H938" s="106" t="str">
        <f t="shared" si="272"/>
        <v/>
      </c>
      <c r="I938" s="14"/>
      <c r="J938" s="39" t="str">
        <f t="shared" si="273"/>
        <v/>
      </c>
      <c r="K938" s="14"/>
      <c r="M938" s="106" t="str">
        <f t="shared" si="274"/>
        <v/>
      </c>
      <c r="O938" s="127" t="str">
        <f t="shared" si="275"/>
        <v/>
      </c>
      <c r="AC938" s="305" t="str">
        <f t="shared" si="276"/>
        <v/>
      </c>
      <c r="AD938" s="307" t="str">
        <f t="shared" si="277"/>
        <v/>
      </c>
      <c r="AF938" s="314">
        <f t="shared" si="278"/>
        <v>0</v>
      </c>
      <c r="AG938" s="315">
        <f t="shared" si="285"/>
        <v>0</v>
      </c>
      <c r="AH938" s="315">
        <f t="shared" si="285"/>
        <v>0</v>
      </c>
      <c r="AI938" s="315">
        <f t="shared" si="285"/>
        <v>0</v>
      </c>
      <c r="AJ938" s="315">
        <f t="shared" si="285"/>
        <v>0</v>
      </c>
      <c r="AK938" s="315">
        <f t="shared" si="285"/>
        <v>0</v>
      </c>
      <c r="AL938" s="315">
        <f t="shared" si="285"/>
        <v>0</v>
      </c>
      <c r="AM938" s="315">
        <f t="shared" si="285"/>
        <v>0</v>
      </c>
      <c r="AN938" s="315">
        <f t="shared" si="285"/>
        <v>0</v>
      </c>
      <c r="AO938" s="315">
        <f t="shared" si="285"/>
        <v>0</v>
      </c>
      <c r="AP938" s="315">
        <f t="shared" si="285"/>
        <v>0</v>
      </c>
      <c r="AQ938" s="315">
        <f t="shared" si="285"/>
        <v>0</v>
      </c>
      <c r="AR938" s="315">
        <f t="shared" si="284"/>
        <v>0</v>
      </c>
      <c r="AS938" s="315">
        <f t="shared" si="284"/>
        <v>0</v>
      </c>
      <c r="AT938" s="315">
        <f t="shared" si="284"/>
        <v>0</v>
      </c>
      <c r="AU938" s="315">
        <f t="shared" si="284"/>
        <v>0</v>
      </c>
      <c r="AV938" s="315">
        <f t="shared" si="284"/>
        <v>0</v>
      </c>
      <c r="AW938" s="315">
        <f t="shared" si="284"/>
        <v>0</v>
      </c>
      <c r="AX938" s="315">
        <f t="shared" si="284"/>
        <v>0</v>
      </c>
      <c r="AY938" s="315">
        <f t="shared" si="284"/>
        <v>0</v>
      </c>
      <c r="AZ938" s="315">
        <f t="shared" si="284"/>
        <v>0</v>
      </c>
      <c r="BA938" s="315">
        <f t="shared" si="284"/>
        <v>0</v>
      </c>
      <c r="BB938" s="315">
        <f t="shared" si="284"/>
        <v>0</v>
      </c>
      <c r="BC938" s="316">
        <f t="shared" si="284"/>
        <v>0</v>
      </c>
      <c r="BE938" s="39" t="str">
        <f t="shared" si="279"/>
        <v/>
      </c>
      <c r="BF938" s="39" t="str">
        <f t="shared" si="280"/>
        <v/>
      </c>
      <c r="BG938" s="39" t="str">
        <f t="shared" si="281"/>
        <v/>
      </c>
      <c r="BH938" s="315"/>
      <c r="BI938" s="315"/>
      <c r="BJ938" s="315"/>
      <c r="BK938" s="315"/>
      <c r="BL938" s="315"/>
      <c r="BM938" s="315"/>
      <c r="BN938" s="315"/>
      <c r="BO938" s="315"/>
      <c r="BP938" s="315"/>
      <c r="BQ938" s="315"/>
      <c r="BR938" s="315"/>
      <c r="BS938" s="315"/>
      <c r="BT938" s="315"/>
      <c r="BU938" s="315"/>
      <c r="BV938" s="315"/>
      <c r="BW938" s="315"/>
      <c r="BX938" s="315"/>
      <c r="BY938" s="315"/>
      <c r="BZ938" s="315"/>
      <c r="CA938" s="315"/>
      <c r="CB938" s="315"/>
      <c r="CC938" s="315"/>
      <c r="CD938" s="7"/>
    </row>
    <row r="939" spans="1:82" x14ac:dyDescent="0.25">
      <c r="A939" s="14"/>
      <c r="B939" s="460"/>
      <c r="C939" s="461"/>
      <c r="D939" s="461"/>
      <c r="E939" s="462"/>
      <c r="F939" s="463"/>
      <c r="G939" s="14"/>
      <c r="H939" s="106" t="str">
        <f t="shared" si="272"/>
        <v/>
      </c>
      <c r="I939" s="14"/>
      <c r="J939" s="39" t="str">
        <f t="shared" si="273"/>
        <v/>
      </c>
      <c r="K939" s="14"/>
      <c r="M939" s="106" t="str">
        <f t="shared" si="274"/>
        <v/>
      </c>
      <c r="O939" s="127" t="str">
        <f t="shared" si="275"/>
        <v/>
      </c>
      <c r="AC939" s="305" t="str">
        <f t="shared" si="276"/>
        <v/>
      </c>
      <c r="AD939" s="307" t="str">
        <f t="shared" si="277"/>
        <v/>
      </c>
      <c r="AF939" s="314">
        <f t="shared" si="278"/>
        <v>0</v>
      </c>
      <c r="AG939" s="315">
        <f t="shared" si="285"/>
        <v>0</v>
      </c>
      <c r="AH939" s="315">
        <f t="shared" si="285"/>
        <v>0</v>
      </c>
      <c r="AI939" s="315">
        <f t="shared" si="285"/>
        <v>0</v>
      </c>
      <c r="AJ939" s="315">
        <f t="shared" si="285"/>
        <v>0</v>
      </c>
      <c r="AK939" s="315">
        <f t="shared" si="285"/>
        <v>0</v>
      </c>
      <c r="AL939" s="315">
        <f t="shared" si="285"/>
        <v>0</v>
      </c>
      <c r="AM939" s="315">
        <f t="shared" si="285"/>
        <v>0</v>
      </c>
      <c r="AN939" s="315">
        <f t="shared" si="285"/>
        <v>0</v>
      </c>
      <c r="AO939" s="315">
        <f t="shared" si="285"/>
        <v>0</v>
      </c>
      <c r="AP939" s="315">
        <f t="shared" si="285"/>
        <v>0</v>
      </c>
      <c r="AQ939" s="315">
        <f t="shared" si="285"/>
        <v>0</v>
      </c>
      <c r="AR939" s="315">
        <f t="shared" si="284"/>
        <v>0</v>
      </c>
      <c r="AS939" s="315">
        <f t="shared" si="284"/>
        <v>0</v>
      </c>
      <c r="AT939" s="315">
        <f t="shared" si="284"/>
        <v>0</v>
      </c>
      <c r="AU939" s="315">
        <f t="shared" si="284"/>
        <v>0</v>
      </c>
      <c r="AV939" s="315">
        <f t="shared" si="284"/>
        <v>0</v>
      </c>
      <c r="AW939" s="315">
        <f t="shared" si="284"/>
        <v>0</v>
      </c>
      <c r="AX939" s="315">
        <f t="shared" si="284"/>
        <v>0</v>
      </c>
      <c r="AY939" s="315">
        <f t="shared" si="284"/>
        <v>0</v>
      </c>
      <c r="AZ939" s="315">
        <f t="shared" si="284"/>
        <v>0</v>
      </c>
      <c r="BA939" s="315">
        <f t="shared" si="284"/>
        <v>0</v>
      </c>
      <c r="BB939" s="315">
        <f t="shared" si="284"/>
        <v>0</v>
      </c>
      <c r="BC939" s="316">
        <f t="shared" si="284"/>
        <v>0</v>
      </c>
      <c r="BE939" s="39" t="str">
        <f t="shared" si="279"/>
        <v/>
      </c>
      <c r="BF939" s="39" t="str">
        <f t="shared" si="280"/>
        <v/>
      </c>
      <c r="BG939" s="39" t="str">
        <f t="shared" si="281"/>
        <v/>
      </c>
      <c r="BH939" s="315"/>
      <c r="BI939" s="315"/>
      <c r="BJ939" s="315"/>
      <c r="BK939" s="315"/>
      <c r="BL939" s="315"/>
      <c r="BM939" s="315"/>
      <c r="BN939" s="315"/>
      <c r="BO939" s="315"/>
      <c r="BP939" s="315"/>
      <c r="BQ939" s="315"/>
      <c r="BR939" s="315"/>
      <c r="BS939" s="315"/>
      <c r="BT939" s="315"/>
      <c r="BU939" s="315"/>
      <c r="BV939" s="315"/>
      <c r="BW939" s="315"/>
      <c r="BX939" s="315"/>
      <c r="BY939" s="315"/>
      <c r="BZ939" s="315"/>
      <c r="CA939" s="315"/>
      <c r="CB939" s="315"/>
      <c r="CC939" s="315"/>
      <c r="CD939" s="7"/>
    </row>
    <row r="940" spans="1:82" x14ac:dyDescent="0.25">
      <c r="A940" s="14"/>
      <c r="B940" s="460"/>
      <c r="C940" s="461"/>
      <c r="D940" s="461"/>
      <c r="E940" s="462"/>
      <c r="F940" s="463"/>
      <c r="G940" s="14"/>
      <c r="H940" s="106" t="str">
        <f t="shared" si="272"/>
        <v/>
      </c>
      <c r="I940" s="14"/>
      <c r="J940" s="39" t="str">
        <f t="shared" si="273"/>
        <v/>
      </c>
      <c r="K940" s="14"/>
      <c r="M940" s="106" t="str">
        <f t="shared" si="274"/>
        <v/>
      </c>
      <c r="O940" s="127" t="str">
        <f t="shared" si="275"/>
        <v/>
      </c>
      <c r="AC940" s="305" t="str">
        <f t="shared" si="276"/>
        <v/>
      </c>
      <c r="AD940" s="307" t="str">
        <f t="shared" si="277"/>
        <v/>
      </c>
      <c r="AF940" s="314">
        <f t="shared" si="278"/>
        <v>0</v>
      </c>
      <c r="AG940" s="315">
        <f t="shared" si="285"/>
        <v>0</v>
      </c>
      <c r="AH940" s="315">
        <f t="shared" si="285"/>
        <v>0</v>
      </c>
      <c r="AI940" s="315">
        <f t="shared" si="285"/>
        <v>0</v>
      </c>
      <c r="AJ940" s="315">
        <f t="shared" si="285"/>
        <v>0</v>
      </c>
      <c r="AK940" s="315">
        <f t="shared" si="285"/>
        <v>0</v>
      </c>
      <c r="AL940" s="315">
        <f t="shared" si="285"/>
        <v>0</v>
      </c>
      <c r="AM940" s="315">
        <f t="shared" si="285"/>
        <v>0</v>
      </c>
      <c r="AN940" s="315">
        <f t="shared" si="285"/>
        <v>0</v>
      </c>
      <c r="AO940" s="315">
        <f t="shared" si="285"/>
        <v>0</v>
      </c>
      <c r="AP940" s="315">
        <f t="shared" si="285"/>
        <v>0</v>
      </c>
      <c r="AQ940" s="315">
        <f t="shared" si="285"/>
        <v>0</v>
      </c>
      <c r="AR940" s="315">
        <f t="shared" si="284"/>
        <v>0</v>
      </c>
      <c r="AS940" s="315">
        <f t="shared" si="284"/>
        <v>0</v>
      </c>
      <c r="AT940" s="315">
        <f t="shared" si="284"/>
        <v>0</v>
      </c>
      <c r="AU940" s="315">
        <f t="shared" si="284"/>
        <v>0</v>
      </c>
      <c r="AV940" s="315">
        <f t="shared" si="284"/>
        <v>0</v>
      </c>
      <c r="AW940" s="315">
        <f t="shared" si="284"/>
        <v>0</v>
      </c>
      <c r="AX940" s="315">
        <f t="shared" si="284"/>
        <v>0</v>
      </c>
      <c r="AY940" s="315">
        <f t="shared" si="284"/>
        <v>0</v>
      </c>
      <c r="AZ940" s="315">
        <f t="shared" si="284"/>
        <v>0</v>
      </c>
      <c r="BA940" s="315">
        <f t="shared" si="284"/>
        <v>0</v>
      </c>
      <c r="BB940" s="315">
        <f t="shared" si="284"/>
        <v>0</v>
      </c>
      <c r="BC940" s="316">
        <f t="shared" si="284"/>
        <v>0</v>
      </c>
      <c r="BE940" s="39" t="str">
        <f t="shared" si="279"/>
        <v/>
      </c>
      <c r="BF940" s="39" t="str">
        <f t="shared" si="280"/>
        <v/>
      </c>
      <c r="BG940" s="39" t="str">
        <f t="shared" si="281"/>
        <v/>
      </c>
      <c r="BH940" s="315"/>
      <c r="BI940" s="315"/>
      <c r="BJ940" s="315"/>
      <c r="BK940" s="315"/>
      <c r="BL940" s="315"/>
      <c r="BM940" s="315"/>
      <c r="BN940" s="315"/>
      <c r="BO940" s="315"/>
      <c r="BP940" s="315"/>
      <c r="BQ940" s="315"/>
      <c r="BR940" s="315"/>
      <c r="BS940" s="315"/>
      <c r="BT940" s="315"/>
      <c r="BU940" s="315"/>
      <c r="BV940" s="315"/>
      <c r="BW940" s="315"/>
      <c r="BX940" s="315"/>
      <c r="BY940" s="315"/>
      <c r="BZ940" s="315"/>
      <c r="CA940" s="315"/>
      <c r="CB940" s="315"/>
      <c r="CC940" s="315"/>
      <c r="CD940" s="7"/>
    </row>
    <row r="941" spans="1:82" x14ac:dyDescent="0.25">
      <c r="A941" s="14"/>
      <c r="B941" s="460"/>
      <c r="C941" s="461"/>
      <c r="D941" s="461"/>
      <c r="E941" s="462"/>
      <c r="F941" s="463"/>
      <c r="G941" s="14"/>
      <c r="H941" s="106" t="str">
        <f t="shared" si="272"/>
        <v/>
      </c>
      <c r="I941" s="14"/>
      <c r="J941" s="39" t="str">
        <f t="shared" si="273"/>
        <v/>
      </c>
      <c r="K941" s="14"/>
      <c r="M941" s="106" t="str">
        <f t="shared" si="274"/>
        <v/>
      </c>
      <c r="O941" s="127" t="str">
        <f t="shared" si="275"/>
        <v/>
      </c>
      <c r="AC941" s="305" t="str">
        <f t="shared" si="276"/>
        <v/>
      </c>
      <c r="AD941" s="307" t="str">
        <f t="shared" si="277"/>
        <v/>
      </c>
      <c r="AF941" s="314">
        <f t="shared" si="278"/>
        <v>0</v>
      </c>
      <c r="AG941" s="315">
        <f t="shared" si="285"/>
        <v>0</v>
      </c>
      <c r="AH941" s="315">
        <f t="shared" si="285"/>
        <v>0</v>
      </c>
      <c r="AI941" s="315">
        <f t="shared" si="285"/>
        <v>0</v>
      </c>
      <c r="AJ941" s="315">
        <f t="shared" si="285"/>
        <v>0</v>
      </c>
      <c r="AK941" s="315">
        <f t="shared" si="285"/>
        <v>0</v>
      </c>
      <c r="AL941" s="315">
        <f t="shared" si="285"/>
        <v>0</v>
      </c>
      <c r="AM941" s="315">
        <f t="shared" si="285"/>
        <v>0</v>
      </c>
      <c r="AN941" s="315">
        <f t="shared" si="285"/>
        <v>0</v>
      </c>
      <c r="AO941" s="315">
        <f t="shared" si="285"/>
        <v>0</v>
      </c>
      <c r="AP941" s="315">
        <f t="shared" si="285"/>
        <v>0</v>
      </c>
      <c r="AQ941" s="315">
        <f t="shared" si="285"/>
        <v>0</v>
      </c>
      <c r="AR941" s="315">
        <f t="shared" si="285"/>
        <v>0</v>
      </c>
      <c r="AS941" s="315">
        <f t="shared" si="285"/>
        <v>0</v>
      </c>
      <c r="AT941" s="315">
        <f t="shared" si="285"/>
        <v>0</v>
      </c>
      <c r="AU941" s="315">
        <f t="shared" si="285"/>
        <v>0</v>
      </c>
      <c r="AV941" s="315">
        <f t="shared" si="285"/>
        <v>0</v>
      </c>
      <c r="AW941" s="315">
        <f t="shared" ref="AW941:BC956" si="286">IF(AND(AW$9&gt;=$AC941, AW$10&lt;=$AD941), IF($F941=$M$3, $AD$5, IF($J941="", $AD$4, $J941)), 0)</f>
        <v>0</v>
      </c>
      <c r="AX941" s="315">
        <f t="shared" si="286"/>
        <v>0</v>
      </c>
      <c r="AY941" s="315">
        <f t="shared" si="286"/>
        <v>0</v>
      </c>
      <c r="AZ941" s="315">
        <f t="shared" si="286"/>
        <v>0</v>
      </c>
      <c r="BA941" s="315">
        <f t="shared" si="286"/>
        <v>0</v>
      </c>
      <c r="BB941" s="315">
        <f t="shared" si="286"/>
        <v>0</v>
      </c>
      <c r="BC941" s="316">
        <f t="shared" si="286"/>
        <v>0</v>
      </c>
      <c r="BE941" s="39" t="str">
        <f t="shared" si="279"/>
        <v/>
      </c>
      <c r="BF941" s="39" t="str">
        <f t="shared" si="280"/>
        <v/>
      </c>
      <c r="BG941" s="39" t="str">
        <f t="shared" si="281"/>
        <v/>
      </c>
      <c r="BH941" s="315"/>
      <c r="BI941" s="315"/>
      <c r="BJ941" s="315"/>
      <c r="BK941" s="315"/>
      <c r="BL941" s="315"/>
      <c r="BM941" s="315"/>
      <c r="BN941" s="315"/>
      <c r="BO941" s="315"/>
      <c r="BP941" s="315"/>
      <c r="BQ941" s="315"/>
      <c r="BR941" s="315"/>
      <c r="BS941" s="315"/>
      <c r="BT941" s="315"/>
      <c r="BU941" s="315"/>
      <c r="BV941" s="315"/>
      <c r="BW941" s="315"/>
      <c r="BX941" s="315"/>
      <c r="BY941" s="315"/>
      <c r="BZ941" s="315"/>
      <c r="CA941" s="315"/>
      <c r="CB941" s="315"/>
      <c r="CC941" s="315"/>
      <c r="CD941" s="7"/>
    </row>
    <row r="942" spans="1:82" x14ac:dyDescent="0.25">
      <c r="A942" s="14"/>
      <c r="B942" s="460"/>
      <c r="C942" s="461"/>
      <c r="D942" s="461"/>
      <c r="E942" s="462"/>
      <c r="F942" s="463"/>
      <c r="G942" s="14"/>
      <c r="H942" s="106" t="str">
        <f t="shared" si="272"/>
        <v/>
      </c>
      <c r="I942" s="14"/>
      <c r="J942" s="39" t="str">
        <f t="shared" si="273"/>
        <v/>
      </c>
      <c r="K942" s="14"/>
      <c r="M942" s="106" t="str">
        <f t="shared" si="274"/>
        <v/>
      </c>
      <c r="O942" s="127" t="str">
        <f t="shared" si="275"/>
        <v/>
      </c>
      <c r="AC942" s="305" t="str">
        <f t="shared" si="276"/>
        <v/>
      </c>
      <c r="AD942" s="307" t="str">
        <f t="shared" si="277"/>
        <v/>
      </c>
      <c r="AF942" s="314">
        <f t="shared" si="278"/>
        <v>0</v>
      </c>
      <c r="AG942" s="315">
        <f t="shared" ref="AG942:AV957" si="287">IF(AND(AG$9&gt;=$AC942, AG$10&lt;=$AD942), IF($F942=$M$3, $AD$5, IF($J942="", $AD$4, $J942)), 0)</f>
        <v>0</v>
      </c>
      <c r="AH942" s="315">
        <f t="shared" si="287"/>
        <v>0</v>
      </c>
      <c r="AI942" s="315">
        <f t="shared" si="287"/>
        <v>0</v>
      </c>
      <c r="AJ942" s="315">
        <f t="shared" si="287"/>
        <v>0</v>
      </c>
      <c r="AK942" s="315">
        <f t="shared" si="287"/>
        <v>0</v>
      </c>
      <c r="AL942" s="315">
        <f t="shared" si="287"/>
        <v>0</v>
      </c>
      <c r="AM942" s="315">
        <f t="shared" si="287"/>
        <v>0</v>
      </c>
      <c r="AN942" s="315">
        <f t="shared" si="287"/>
        <v>0</v>
      </c>
      <c r="AO942" s="315">
        <f t="shared" si="287"/>
        <v>0</v>
      </c>
      <c r="AP942" s="315">
        <f t="shared" si="287"/>
        <v>0</v>
      </c>
      <c r="AQ942" s="315">
        <f t="shared" si="287"/>
        <v>0</v>
      </c>
      <c r="AR942" s="315">
        <f t="shared" si="287"/>
        <v>0</v>
      </c>
      <c r="AS942" s="315">
        <f t="shared" si="287"/>
        <v>0</v>
      </c>
      <c r="AT942" s="315">
        <f t="shared" si="287"/>
        <v>0</v>
      </c>
      <c r="AU942" s="315">
        <f t="shared" si="287"/>
        <v>0</v>
      </c>
      <c r="AV942" s="315">
        <f t="shared" si="287"/>
        <v>0</v>
      </c>
      <c r="AW942" s="315">
        <f t="shared" si="286"/>
        <v>0</v>
      </c>
      <c r="AX942" s="315">
        <f t="shared" si="286"/>
        <v>0</v>
      </c>
      <c r="AY942" s="315">
        <f t="shared" si="286"/>
        <v>0</v>
      </c>
      <c r="AZ942" s="315">
        <f t="shared" si="286"/>
        <v>0</v>
      </c>
      <c r="BA942" s="315">
        <f t="shared" si="286"/>
        <v>0</v>
      </c>
      <c r="BB942" s="315">
        <f t="shared" si="286"/>
        <v>0</v>
      </c>
      <c r="BC942" s="316">
        <f t="shared" si="286"/>
        <v>0</v>
      </c>
      <c r="BE942" s="39" t="str">
        <f t="shared" si="279"/>
        <v/>
      </c>
      <c r="BF942" s="39" t="str">
        <f t="shared" si="280"/>
        <v/>
      </c>
      <c r="BG942" s="39" t="str">
        <f t="shared" si="281"/>
        <v/>
      </c>
      <c r="BH942" s="315"/>
      <c r="BI942" s="315"/>
      <c r="BJ942" s="315"/>
      <c r="BK942" s="315"/>
      <c r="BL942" s="315"/>
      <c r="BM942" s="315"/>
      <c r="BN942" s="315"/>
      <c r="BO942" s="315"/>
      <c r="BP942" s="315"/>
      <c r="BQ942" s="315"/>
      <c r="BR942" s="315"/>
      <c r="BS942" s="315"/>
      <c r="BT942" s="315"/>
      <c r="BU942" s="315"/>
      <c r="BV942" s="315"/>
      <c r="BW942" s="315"/>
      <c r="BX942" s="315"/>
      <c r="BY942" s="315"/>
      <c r="BZ942" s="315"/>
      <c r="CA942" s="315"/>
      <c r="CB942" s="315"/>
      <c r="CC942" s="315"/>
      <c r="CD942" s="7"/>
    </row>
    <row r="943" spans="1:82" x14ac:dyDescent="0.25">
      <c r="A943" s="14"/>
      <c r="B943" s="460"/>
      <c r="C943" s="461"/>
      <c r="D943" s="461"/>
      <c r="E943" s="462"/>
      <c r="F943" s="463"/>
      <c r="G943" s="14"/>
      <c r="H943" s="106" t="str">
        <f t="shared" si="272"/>
        <v/>
      </c>
      <c r="I943" s="14"/>
      <c r="J943" s="39" t="str">
        <f t="shared" si="273"/>
        <v/>
      </c>
      <c r="K943" s="14"/>
      <c r="M943" s="106" t="str">
        <f t="shared" si="274"/>
        <v/>
      </c>
      <c r="O943" s="127" t="str">
        <f t="shared" si="275"/>
        <v/>
      </c>
      <c r="AC943" s="305" t="str">
        <f t="shared" si="276"/>
        <v/>
      </c>
      <c r="AD943" s="307" t="str">
        <f t="shared" si="277"/>
        <v/>
      </c>
      <c r="AF943" s="314">
        <f t="shared" si="278"/>
        <v>0</v>
      </c>
      <c r="AG943" s="315">
        <f t="shared" si="287"/>
        <v>0</v>
      </c>
      <c r="AH943" s="315">
        <f t="shared" si="287"/>
        <v>0</v>
      </c>
      <c r="AI943" s="315">
        <f t="shared" si="287"/>
        <v>0</v>
      </c>
      <c r="AJ943" s="315">
        <f t="shared" si="287"/>
        <v>0</v>
      </c>
      <c r="AK943" s="315">
        <f t="shared" si="287"/>
        <v>0</v>
      </c>
      <c r="AL943" s="315">
        <f t="shared" si="287"/>
        <v>0</v>
      </c>
      <c r="AM943" s="315">
        <f t="shared" si="287"/>
        <v>0</v>
      </c>
      <c r="AN943" s="315">
        <f t="shared" si="287"/>
        <v>0</v>
      </c>
      <c r="AO943" s="315">
        <f t="shared" si="287"/>
        <v>0</v>
      </c>
      <c r="AP943" s="315">
        <f t="shared" si="287"/>
        <v>0</v>
      </c>
      <c r="AQ943" s="315">
        <f t="shared" si="287"/>
        <v>0</v>
      </c>
      <c r="AR943" s="315">
        <f t="shared" si="287"/>
        <v>0</v>
      </c>
      <c r="AS943" s="315">
        <f t="shared" si="287"/>
        <v>0</v>
      </c>
      <c r="AT943" s="315">
        <f t="shared" si="287"/>
        <v>0</v>
      </c>
      <c r="AU943" s="315">
        <f t="shared" si="287"/>
        <v>0</v>
      </c>
      <c r="AV943" s="315">
        <f t="shared" si="287"/>
        <v>0</v>
      </c>
      <c r="AW943" s="315">
        <f t="shared" si="286"/>
        <v>0</v>
      </c>
      <c r="AX943" s="315">
        <f t="shared" si="286"/>
        <v>0</v>
      </c>
      <c r="AY943" s="315">
        <f t="shared" si="286"/>
        <v>0</v>
      </c>
      <c r="AZ943" s="315">
        <f t="shared" si="286"/>
        <v>0</v>
      </c>
      <c r="BA943" s="315">
        <f t="shared" si="286"/>
        <v>0</v>
      </c>
      <c r="BB943" s="315">
        <f t="shared" si="286"/>
        <v>0</v>
      </c>
      <c r="BC943" s="316">
        <f t="shared" si="286"/>
        <v>0</v>
      </c>
      <c r="BE943" s="39" t="str">
        <f t="shared" si="279"/>
        <v/>
      </c>
      <c r="BF943" s="39" t="str">
        <f t="shared" si="280"/>
        <v/>
      </c>
      <c r="BG943" s="39" t="str">
        <f t="shared" si="281"/>
        <v/>
      </c>
      <c r="BH943" s="315"/>
      <c r="BI943" s="315"/>
      <c r="BJ943" s="315"/>
      <c r="BK943" s="315"/>
      <c r="BL943" s="315"/>
      <c r="BM943" s="315"/>
      <c r="BN943" s="315"/>
      <c r="BO943" s="315"/>
      <c r="BP943" s="315"/>
      <c r="BQ943" s="315"/>
      <c r="BR943" s="315"/>
      <c r="BS943" s="315"/>
      <c r="BT943" s="315"/>
      <c r="BU943" s="315"/>
      <c r="BV943" s="315"/>
      <c r="BW943" s="315"/>
      <c r="BX943" s="315"/>
      <c r="BY943" s="315"/>
      <c r="BZ943" s="315"/>
      <c r="CA943" s="315"/>
      <c r="CB943" s="315"/>
      <c r="CC943" s="315"/>
      <c r="CD943" s="7"/>
    </row>
    <row r="944" spans="1:82" x14ac:dyDescent="0.25">
      <c r="A944" s="14"/>
      <c r="B944" s="460"/>
      <c r="C944" s="461"/>
      <c r="D944" s="461"/>
      <c r="E944" s="462"/>
      <c r="F944" s="463"/>
      <c r="G944" s="14"/>
      <c r="H944" s="106" t="str">
        <f t="shared" si="272"/>
        <v/>
      </c>
      <c r="I944" s="14"/>
      <c r="J944" s="39" t="str">
        <f t="shared" si="273"/>
        <v/>
      </c>
      <c r="K944" s="14"/>
      <c r="M944" s="106" t="str">
        <f t="shared" si="274"/>
        <v/>
      </c>
      <c r="O944" s="127" t="str">
        <f t="shared" si="275"/>
        <v/>
      </c>
      <c r="AC944" s="305" t="str">
        <f t="shared" si="276"/>
        <v/>
      </c>
      <c r="AD944" s="307" t="str">
        <f t="shared" si="277"/>
        <v/>
      </c>
      <c r="AF944" s="314">
        <f t="shared" si="278"/>
        <v>0</v>
      </c>
      <c r="AG944" s="315">
        <f t="shared" si="287"/>
        <v>0</v>
      </c>
      <c r="AH944" s="315">
        <f t="shared" si="287"/>
        <v>0</v>
      </c>
      <c r="AI944" s="315">
        <f t="shared" si="287"/>
        <v>0</v>
      </c>
      <c r="AJ944" s="315">
        <f t="shared" si="287"/>
        <v>0</v>
      </c>
      <c r="AK944" s="315">
        <f t="shared" si="287"/>
        <v>0</v>
      </c>
      <c r="AL944" s="315">
        <f t="shared" si="287"/>
        <v>0</v>
      </c>
      <c r="AM944" s="315">
        <f t="shared" si="287"/>
        <v>0</v>
      </c>
      <c r="AN944" s="315">
        <f t="shared" si="287"/>
        <v>0</v>
      </c>
      <c r="AO944" s="315">
        <f t="shared" si="287"/>
        <v>0</v>
      </c>
      <c r="AP944" s="315">
        <f t="shared" si="287"/>
        <v>0</v>
      </c>
      <c r="AQ944" s="315">
        <f t="shared" si="287"/>
        <v>0</v>
      </c>
      <c r="AR944" s="315">
        <f t="shared" si="287"/>
        <v>0</v>
      </c>
      <c r="AS944" s="315">
        <f t="shared" si="287"/>
        <v>0</v>
      </c>
      <c r="AT944" s="315">
        <f t="shared" si="287"/>
        <v>0</v>
      </c>
      <c r="AU944" s="315">
        <f t="shared" si="287"/>
        <v>0</v>
      </c>
      <c r="AV944" s="315">
        <f t="shared" si="287"/>
        <v>0</v>
      </c>
      <c r="AW944" s="315">
        <f t="shared" si="286"/>
        <v>0</v>
      </c>
      <c r="AX944" s="315">
        <f t="shared" si="286"/>
        <v>0</v>
      </c>
      <c r="AY944" s="315">
        <f t="shared" si="286"/>
        <v>0</v>
      </c>
      <c r="AZ944" s="315">
        <f t="shared" si="286"/>
        <v>0</v>
      </c>
      <c r="BA944" s="315">
        <f t="shared" si="286"/>
        <v>0</v>
      </c>
      <c r="BB944" s="315">
        <f t="shared" si="286"/>
        <v>0</v>
      </c>
      <c r="BC944" s="316">
        <f t="shared" si="286"/>
        <v>0</v>
      </c>
      <c r="BE944" s="39" t="str">
        <f t="shared" si="279"/>
        <v/>
      </c>
      <c r="BF944" s="39" t="str">
        <f t="shared" si="280"/>
        <v/>
      </c>
      <c r="BG944" s="39" t="str">
        <f t="shared" si="281"/>
        <v/>
      </c>
      <c r="BH944" s="315"/>
      <c r="BI944" s="315"/>
      <c r="BJ944" s="315"/>
      <c r="BK944" s="315"/>
      <c r="BL944" s="315"/>
      <c r="BM944" s="315"/>
      <c r="BN944" s="315"/>
      <c r="BO944" s="315"/>
      <c r="BP944" s="315"/>
      <c r="BQ944" s="315"/>
      <c r="BR944" s="315"/>
      <c r="BS944" s="315"/>
      <c r="BT944" s="315"/>
      <c r="BU944" s="315"/>
      <c r="BV944" s="315"/>
      <c r="BW944" s="315"/>
      <c r="BX944" s="315"/>
      <c r="BY944" s="315"/>
      <c r="BZ944" s="315"/>
      <c r="CA944" s="315"/>
      <c r="CB944" s="315"/>
      <c r="CC944" s="315"/>
      <c r="CD944" s="7"/>
    </row>
    <row r="945" spans="1:82" x14ac:dyDescent="0.25">
      <c r="A945" s="14"/>
      <c r="B945" s="460"/>
      <c r="C945" s="461"/>
      <c r="D945" s="461"/>
      <c r="E945" s="462"/>
      <c r="F945" s="463"/>
      <c r="G945" s="14"/>
      <c r="H945" s="106" t="str">
        <f t="shared" si="272"/>
        <v/>
      </c>
      <c r="I945" s="14"/>
      <c r="J945" s="39" t="str">
        <f t="shared" si="273"/>
        <v/>
      </c>
      <c r="K945" s="14"/>
      <c r="M945" s="106" t="str">
        <f t="shared" si="274"/>
        <v/>
      </c>
      <c r="O945" s="127" t="str">
        <f t="shared" si="275"/>
        <v/>
      </c>
      <c r="AC945" s="305" t="str">
        <f t="shared" si="276"/>
        <v/>
      </c>
      <c r="AD945" s="307" t="str">
        <f t="shared" si="277"/>
        <v/>
      </c>
      <c r="AF945" s="314">
        <f t="shared" si="278"/>
        <v>0</v>
      </c>
      <c r="AG945" s="315">
        <f t="shared" si="287"/>
        <v>0</v>
      </c>
      <c r="AH945" s="315">
        <f t="shared" si="287"/>
        <v>0</v>
      </c>
      <c r="AI945" s="315">
        <f t="shared" si="287"/>
        <v>0</v>
      </c>
      <c r="AJ945" s="315">
        <f t="shared" si="287"/>
        <v>0</v>
      </c>
      <c r="AK945" s="315">
        <f t="shared" si="287"/>
        <v>0</v>
      </c>
      <c r="AL945" s="315">
        <f t="shared" si="287"/>
        <v>0</v>
      </c>
      <c r="AM945" s="315">
        <f t="shared" si="287"/>
        <v>0</v>
      </c>
      <c r="AN945" s="315">
        <f t="shared" si="287"/>
        <v>0</v>
      </c>
      <c r="AO945" s="315">
        <f t="shared" si="287"/>
        <v>0</v>
      </c>
      <c r="AP945" s="315">
        <f t="shared" si="287"/>
        <v>0</v>
      </c>
      <c r="AQ945" s="315">
        <f t="shared" si="287"/>
        <v>0</v>
      </c>
      <c r="AR945" s="315">
        <f t="shared" si="287"/>
        <v>0</v>
      </c>
      <c r="AS945" s="315">
        <f t="shared" si="287"/>
        <v>0</v>
      </c>
      <c r="AT945" s="315">
        <f t="shared" si="287"/>
        <v>0</v>
      </c>
      <c r="AU945" s="315">
        <f t="shared" si="287"/>
        <v>0</v>
      </c>
      <c r="AV945" s="315">
        <f t="shared" si="287"/>
        <v>0</v>
      </c>
      <c r="AW945" s="315">
        <f t="shared" si="286"/>
        <v>0</v>
      </c>
      <c r="AX945" s="315">
        <f t="shared" si="286"/>
        <v>0</v>
      </c>
      <c r="AY945" s="315">
        <f t="shared" si="286"/>
        <v>0</v>
      </c>
      <c r="AZ945" s="315">
        <f t="shared" si="286"/>
        <v>0</v>
      </c>
      <c r="BA945" s="315">
        <f t="shared" si="286"/>
        <v>0</v>
      </c>
      <c r="BB945" s="315">
        <f t="shared" si="286"/>
        <v>0</v>
      </c>
      <c r="BC945" s="316">
        <f t="shared" si="286"/>
        <v>0</v>
      </c>
      <c r="BE945" s="39" t="str">
        <f t="shared" si="279"/>
        <v/>
      </c>
      <c r="BF945" s="39" t="str">
        <f t="shared" si="280"/>
        <v/>
      </c>
      <c r="BG945" s="39" t="str">
        <f t="shared" si="281"/>
        <v/>
      </c>
      <c r="BH945" s="315"/>
      <c r="BI945" s="315"/>
      <c r="BJ945" s="315"/>
      <c r="BK945" s="315"/>
      <c r="BL945" s="315"/>
      <c r="BM945" s="315"/>
      <c r="BN945" s="315"/>
      <c r="BO945" s="315"/>
      <c r="BP945" s="315"/>
      <c r="BQ945" s="315"/>
      <c r="BR945" s="315"/>
      <c r="BS945" s="315"/>
      <c r="BT945" s="315"/>
      <c r="BU945" s="315"/>
      <c r="BV945" s="315"/>
      <c r="BW945" s="315"/>
      <c r="BX945" s="315"/>
      <c r="BY945" s="315"/>
      <c r="BZ945" s="315"/>
      <c r="CA945" s="315"/>
      <c r="CB945" s="315"/>
      <c r="CC945" s="315"/>
      <c r="CD945" s="7"/>
    </row>
    <row r="946" spans="1:82" x14ac:dyDescent="0.25">
      <c r="A946" s="14"/>
      <c r="B946" s="460"/>
      <c r="C946" s="461"/>
      <c r="D946" s="461"/>
      <c r="E946" s="462"/>
      <c r="F946" s="463"/>
      <c r="G946" s="14"/>
      <c r="H946" s="106" t="str">
        <f t="shared" si="272"/>
        <v/>
      </c>
      <c r="I946" s="14"/>
      <c r="J946" s="39" t="str">
        <f t="shared" si="273"/>
        <v/>
      </c>
      <c r="K946" s="14"/>
      <c r="M946" s="106" t="str">
        <f t="shared" si="274"/>
        <v/>
      </c>
      <c r="O946" s="127" t="str">
        <f t="shared" si="275"/>
        <v/>
      </c>
      <c r="AC946" s="305" t="str">
        <f t="shared" si="276"/>
        <v/>
      </c>
      <c r="AD946" s="307" t="str">
        <f t="shared" si="277"/>
        <v/>
      </c>
      <c r="AF946" s="314">
        <f t="shared" si="278"/>
        <v>0</v>
      </c>
      <c r="AG946" s="315">
        <f t="shared" si="287"/>
        <v>0</v>
      </c>
      <c r="AH946" s="315">
        <f t="shared" si="287"/>
        <v>0</v>
      </c>
      <c r="AI946" s="315">
        <f t="shared" si="287"/>
        <v>0</v>
      </c>
      <c r="AJ946" s="315">
        <f t="shared" si="287"/>
        <v>0</v>
      </c>
      <c r="AK946" s="315">
        <f t="shared" si="287"/>
        <v>0</v>
      </c>
      <c r="AL946" s="315">
        <f t="shared" si="287"/>
        <v>0</v>
      </c>
      <c r="AM946" s="315">
        <f t="shared" si="287"/>
        <v>0</v>
      </c>
      <c r="AN946" s="315">
        <f t="shared" si="287"/>
        <v>0</v>
      </c>
      <c r="AO946" s="315">
        <f t="shared" si="287"/>
        <v>0</v>
      </c>
      <c r="AP946" s="315">
        <f t="shared" si="287"/>
        <v>0</v>
      </c>
      <c r="AQ946" s="315">
        <f t="shared" si="287"/>
        <v>0</v>
      </c>
      <c r="AR946" s="315">
        <f t="shared" si="287"/>
        <v>0</v>
      </c>
      <c r="AS946" s="315">
        <f t="shared" si="287"/>
        <v>0</v>
      </c>
      <c r="AT946" s="315">
        <f t="shared" si="287"/>
        <v>0</v>
      </c>
      <c r="AU946" s="315">
        <f t="shared" si="287"/>
        <v>0</v>
      </c>
      <c r="AV946" s="315">
        <f t="shared" si="287"/>
        <v>0</v>
      </c>
      <c r="AW946" s="315">
        <f t="shared" si="286"/>
        <v>0</v>
      </c>
      <c r="AX946" s="315">
        <f t="shared" si="286"/>
        <v>0</v>
      </c>
      <c r="AY946" s="315">
        <f t="shared" si="286"/>
        <v>0</v>
      </c>
      <c r="AZ946" s="315">
        <f t="shared" si="286"/>
        <v>0</v>
      </c>
      <c r="BA946" s="315">
        <f t="shared" si="286"/>
        <v>0</v>
      </c>
      <c r="BB946" s="315">
        <f t="shared" si="286"/>
        <v>0</v>
      </c>
      <c r="BC946" s="316">
        <f t="shared" si="286"/>
        <v>0</v>
      </c>
      <c r="BE946" s="39" t="str">
        <f t="shared" si="279"/>
        <v/>
      </c>
      <c r="BF946" s="39" t="str">
        <f t="shared" si="280"/>
        <v/>
      </c>
      <c r="BG946" s="39" t="str">
        <f t="shared" si="281"/>
        <v/>
      </c>
      <c r="BH946" s="315"/>
      <c r="BI946" s="315"/>
      <c r="BJ946" s="315"/>
      <c r="BK946" s="315"/>
      <c r="BL946" s="315"/>
      <c r="BM946" s="315"/>
      <c r="BN946" s="315"/>
      <c r="BO946" s="315"/>
      <c r="BP946" s="315"/>
      <c r="BQ946" s="315"/>
      <c r="BR946" s="315"/>
      <c r="BS946" s="315"/>
      <c r="BT946" s="315"/>
      <c r="BU946" s="315"/>
      <c r="BV946" s="315"/>
      <c r="BW946" s="315"/>
      <c r="BX946" s="315"/>
      <c r="BY946" s="315"/>
      <c r="BZ946" s="315"/>
      <c r="CA946" s="315"/>
      <c r="CB946" s="315"/>
      <c r="CC946" s="315"/>
      <c r="CD946" s="7"/>
    </row>
    <row r="947" spans="1:82" x14ac:dyDescent="0.25">
      <c r="A947" s="14"/>
      <c r="B947" s="460"/>
      <c r="C947" s="461"/>
      <c r="D947" s="461"/>
      <c r="E947" s="462"/>
      <c r="F947" s="463"/>
      <c r="G947" s="14"/>
      <c r="H947" s="106" t="str">
        <f t="shared" si="272"/>
        <v/>
      </c>
      <c r="I947" s="14"/>
      <c r="J947" s="39" t="str">
        <f t="shared" si="273"/>
        <v/>
      </c>
      <c r="K947" s="14"/>
      <c r="M947" s="106" t="str">
        <f t="shared" si="274"/>
        <v/>
      </c>
      <c r="O947" s="127" t="str">
        <f t="shared" si="275"/>
        <v/>
      </c>
      <c r="AC947" s="305" t="str">
        <f t="shared" si="276"/>
        <v/>
      </c>
      <c r="AD947" s="307" t="str">
        <f t="shared" si="277"/>
        <v/>
      </c>
      <c r="AF947" s="314">
        <f t="shared" si="278"/>
        <v>0</v>
      </c>
      <c r="AG947" s="315">
        <f t="shared" si="287"/>
        <v>0</v>
      </c>
      <c r="AH947" s="315">
        <f t="shared" si="287"/>
        <v>0</v>
      </c>
      <c r="AI947" s="315">
        <f t="shared" si="287"/>
        <v>0</v>
      </c>
      <c r="AJ947" s="315">
        <f t="shared" si="287"/>
        <v>0</v>
      </c>
      <c r="AK947" s="315">
        <f t="shared" si="287"/>
        <v>0</v>
      </c>
      <c r="AL947" s="315">
        <f t="shared" si="287"/>
        <v>0</v>
      </c>
      <c r="AM947" s="315">
        <f t="shared" si="287"/>
        <v>0</v>
      </c>
      <c r="AN947" s="315">
        <f t="shared" si="287"/>
        <v>0</v>
      </c>
      <c r="AO947" s="315">
        <f t="shared" si="287"/>
        <v>0</v>
      </c>
      <c r="AP947" s="315">
        <f t="shared" si="287"/>
        <v>0</v>
      </c>
      <c r="AQ947" s="315">
        <f t="shared" si="287"/>
        <v>0</v>
      </c>
      <c r="AR947" s="315">
        <f t="shared" si="287"/>
        <v>0</v>
      </c>
      <c r="AS947" s="315">
        <f t="shared" si="287"/>
        <v>0</v>
      </c>
      <c r="AT947" s="315">
        <f t="shared" si="287"/>
        <v>0</v>
      </c>
      <c r="AU947" s="315">
        <f t="shared" si="287"/>
        <v>0</v>
      </c>
      <c r="AV947" s="315">
        <f t="shared" si="287"/>
        <v>0</v>
      </c>
      <c r="AW947" s="315">
        <f t="shared" si="286"/>
        <v>0</v>
      </c>
      <c r="AX947" s="315">
        <f t="shared" si="286"/>
        <v>0</v>
      </c>
      <c r="AY947" s="315">
        <f t="shared" si="286"/>
        <v>0</v>
      </c>
      <c r="AZ947" s="315">
        <f t="shared" si="286"/>
        <v>0</v>
      </c>
      <c r="BA947" s="315">
        <f t="shared" si="286"/>
        <v>0</v>
      </c>
      <c r="BB947" s="315">
        <f t="shared" si="286"/>
        <v>0</v>
      </c>
      <c r="BC947" s="316">
        <f t="shared" si="286"/>
        <v>0</v>
      </c>
      <c r="BE947" s="39" t="str">
        <f t="shared" si="279"/>
        <v/>
      </c>
      <c r="BF947" s="39" t="str">
        <f t="shared" si="280"/>
        <v/>
      </c>
      <c r="BG947" s="39" t="str">
        <f t="shared" si="281"/>
        <v/>
      </c>
      <c r="BH947" s="315"/>
      <c r="BI947" s="315"/>
      <c r="BJ947" s="315"/>
      <c r="BK947" s="315"/>
      <c r="BL947" s="315"/>
      <c r="BM947" s="315"/>
      <c r="BN947" s="315"/>
      <c r="BO947" s="315"/>
      <c r="BP947" s="315"/>
      <c r="BQ947" s="315"/>
      <c r="BR947" s="315"/>
      <c r="BS947" s="315"/>
      <c r="BT947" s="315"/>
      <c r="BU947" s="315"/>
      <c r="BV947" s="315"/>
      <c r="BW947" s="315"/>
      <c r="BX947" s="315"/>
      <c r="BY947" s="315"/>
      <c r="BZ947" s="315"/>
      <c r="CA947" s="315"/>
      <c r="CB947" s="315"/>
      <c r="CC947" s="315"/>
      <c r="CD947" s="7"/>
    </row>
    <row r="948" spans="1:82" x14ac:dyDescent="0.25">
      <c r="A948" s="14"/>
      <c r="B948" s="460"/>
      <c r="C948" s="461"/>
      <c r="D948" s="461"/>
      <c r="E948" s="462"/>
      <c r="F948" s="463"/>
      <c r="G948" s="14"/>
      <c r="H948" s="106" t="str">
        <f t="shared" si="272"/>
        <v/>
      </c>
      <c r="I948" s="14"/>
      <c r="J948" s="39" t="str">
        <f t="shared" si="273"/>
        <v/>
      </c>
      <c r="K948" s="14"/>
      <c r="M948" s="106" t="str">
        <f t="shared" si="274"/>
        <v/>
      </c>
      <c r="O948" s="127" t="str">
        <f t="shared" si="275"/>
        <v/>
      </c>
      <c r="AC948" s="305" t="str">
        <f t="shared" si="276"/>
        <v/>
      </c>
      <c r="AD948" s="307" t="str">
        <f t="shared" si="277"/>
        <v/>
      </c>
      <c r="AF948" s="314">
        <f t="shared" si="278"/>
        <v>0</v>
      </c>
      <c r="AG948" s="315">
        <f t="shared" si="287"/>
        <v>0</v>
      </c>
      <c r="AH948" s="315">
        <f t="shared" si="287"/>
        <v>0</v>
      </c>
      <c r="AI948" s="315">
        <f t="shared" si="287"/>
        <v>0</v>
      </c>
      <c r="AJ948" s="315">
        <f t="shared" si="287"/>
        <v>0</v>
      </c>
      <c r="AK948" s="315">
        <f t="shared" si="287"/>
        <v>0</v>
      </c>
      <c r="AL948" s="315">
        <f t="shared" si="287"/>
        <v>0</v>
      </c>
      <c r="AM948" s="315">
        <f t="shared" si="287"/>
        <v>0</v>
      </c>
      <c r="AN948" s="315">
        <f t="shared" si="287"/>
        <v>0</v>
      </c>
      <c r="AO948" s="315">
        <f t="shared" si="287"/>
        <v>0</v>
      </c>
      <c r="AP948" s="315">
        <f t="shared" si="287"/>
        <v>0</v>
      </c>
      <c r="AQ948" s="315">
        <f t="shared" si="287"/>
        <v>0</v>
      </c>
      <c r="AR948" s="315">
        <f t="shared" si="287"/>
        <v>0</v>
      </c>
      <c r="AS948" s="315">
        <f t="shared" si="287"/>
        <v>0</v>
      </c>
      <c r="AT948" s="315">
        <f t="shared" si="287"/>
        <v>0</v>
      </c>
      <c r="AU948" s="315">
        <f t="shared" si="287"/>
        <v>0</v>
      </c>
      <c r="AV948" s="315">
        <f t="shared" si="287"/>
        <v>0</v>
      </c>
      <c r="AW948" s="315">
        <f t="shared" si="286"/>
        <v>0</v>
      </c>
      <c r="AX948" s="315">
        <f t="shared" si="286"/>
        <v>0</v>
      </c>
      <c r="AY948" s="315">
        <f t="shared" si="286"/>
        <v>0</v>
      </c>
      <c r="AZ948" s="315">
        <f t="shared" si="286"/>
        <v>0</v>
      </c>
      <c r="BA948" s="315">
        <f t="shared" si="286"/>
        <v>0</v>
      </c>
      <c r="BB948" s="315">
        <f t="shared" si="286"/>
        <v>0</v>
      </c>
      <c r="BC948" s="316">
        <f t="shared" si="286"/>
        <v>0</v>
      </c>
      <c r="BE948" s="39" t="str">
        <f t="shared" si="279"/>
        <v/>
      </c>
      <c r="BF948" s="39" t="str">
        <f t="shared" si="280"/>
        <v/>
      </c>
      <c r="BG948" s="39" t="str">
        <f t="shared" si="281"/>
        <v/>
      </c>
      <c r="BH948" s="315"/>
      <c r="BI948" s="315"/>
      <c r="BJ948" s="315"/>
      <c r="BK948" s="315"/>
      <c r="BL948" s="315"/>
      <c r="BM948" s="315"/>
      <c r="BN948" s="315"/>
      <c r="BO948" s="315"/>
      <c r="BP948" s="315"/>
      <c r="BQ948" s="315"/>
      <c r="BR948" s="315"/>
      <c r="BS948" s="315"/>
      <c r="BT948" s="315"/>
      <c r="BU948" s="315"/>
      <c r="BV948" s="315"/>
      <c r="BW948" s="315"/>
      <c r="BX948" s="315"/>
      <c r="BY948" s="315"/>
      <c r="BZ948" s="315"/>
      <c r="CA948" s="315"/>
      <c r="CB948" s="315"/>
      <c r="CC948" s="315"/>
      <c r="CD948" s="7"/>
    </row>
    <row r="949" spans="1:82" x14ac:dyDescent="0.25">
      <c r="A949" s="14"/>
      <c r="B949" s="460"/>
      <c r="C949" s="461"/>
      <c r="D949" s="461"/>
      <c r="E949" s="462"/>
      <c r="F949" s="463"/>
      <c r="G949" s="14"/>
      <c r="H949" s="106" t="str">
        <f t="shared" si="272"/>
        <v/>
      </c>
      <c r="I949" s="14"/>
      <c r="J949" s="39" t="str">
        <f t="shared" si="273"/>
        <v/>
      </c>
      <c r="K949" s="14"/>
      <c r="M949" s="106" t="str">
        <f t="shared" si="274"/>
        <v/>
      </c>
      <c r="O949" s="127" t="str">
        <f t="shared" si="275"/>
        <v/>
      </c>
      <c r="AC949" s="305" t="str">
        <f t="shared" si="276"/>
        <v/>
      </c>
      <c r="AD949" s="307" t="str">
        <f t="shared" si="277"/>
        <v/>
      </c>
      <c r="AF949" s="314">
        <f t="shared" si="278"/>
        <v>0</v>
      </c>
      <c r="AG949" s="315">
        <f t="shared" si="287"/>
        <v>0</v>
      </c>
      <c r="AH949" s="315">
        <f t="shared" si="287"/>
        <v>0</v>
      </c>
      <c r="AI949" s="315">
        <f t="shared" si="287"/>
        <v>0</v>
      </c>
      <c r="AJ949" s="315">
        <f t="shared" si="287"/>
        <v>0</v>
      </c>
      <c r="AK949" s="315">
        <f t="shared" si="287"/>
        <v>0</v>
      </c>
      <c r="AL949" s="315">
        <f t="shared" si="287"/>
        <v>0</v>
      </c>
      <c r="AM949" s="315">
        <f t="shared" si="287"/>
        <v>0</v>
      </c>
      <c r="AN949" s="315">
        <f t="shared" si="287"/>
        <v>0</v>
      </c>
      <c r="AO949" s="315">
        <f t="shared" si="287"/>
        <v>0</v>
      </c>
      <c r="AP949" s="315">
        <f t="shared" si="287"/>
        <v>0</v>
      </c>
      <c r="AQ949" s="315">
        <f t="shared" si="287"/>
        <v>0</v>
      </c>
      <c r="AR949" s="315">
        <f t="shared" si="287"/>
        <v>0</v>
      </c>
      <c r="AS949" s="315">
        <f t="shared" si="287"/>
        <v>0</v>
      </c>
      <c r="AT949" s="315">
        <f t="shared" si="287"/>
        <v>0</v>
      </c>
      <c r="AU949" s="315">
        <f t="shared" si="287"/>
        <v>0</v>
      </c>
      <c r="AV949" s="315">
        <f t="shared" si="287"/>
        <v>0</v>
      </c>
      <c r="AW949" s="315">
        <f t="shared" si="286"/>
        <v>0</v>
      </c>
      <c r="AX949" s="315">
        <f t="shared" si="286"/>
        <v>0</v>
      </c>
      <c r="AY949" s="315">
        <f t="shared" si="286"/>
        <v>0</v>
      </c>
      <c r="AZ949" s="315">
        <f t="shared" si="286"/>
        <v>0</v>
      </c>
      <c r="BA949" s="315">
        <f t="shared" si="286"/>
        <v>0</v>
      </c>
      <c r="BB949" s="315">
        <f t="shared" si="286"/>
        <v>0</v>
      </c>
      <c r="BC949" s="316">
        <f t="shared" si="286"/>
        <v>0</v>
      </c>
      <c r="BE949" s="39" t="str">
        <f t="shared" si="279"/>
        <v/>
      </c>
      <c r="BF949" s="39" t="str">
        <f t="shared" si="280"/>
        <v/>
      </c>
      <c r="BG949" s="39" t="str">
        <f t="shared" si="281"/>
        <v/>
      </c>
      <c r="BH949" s="315"/>
      <c r="BI949" s="315"/>
      <c r="BJ949" s="315"/>
      <c r="BK949" s="315"/>
      <c r="BL949" s="315"/>
      <c r="BM949" s="315"/>
      <c r="BN949" s="315"/>
      <c r="BO949" s="315"/>
      <c r="BP949" s="315"/>
      <c r="BQ949" s="315"/>
      <c r="BR949" s="315"/>
      <c r="BS949" s="315"/>
      <c r="BT949" s="315"/>
      <c r="BU949" s="315"/>
      <c r="BV949" s="315"/>
      <c r="BW949" s="315"/>
      <c r="BX949" s="315"/>
      <c r="BY949" s="315"/>
      <c r="BZ949" s="315"/>
      <c r="CA949" s="315"/>
      <c r="CB949" s="315"/>
      <c r="CC949" s="315"/>
      <c r="CD949" s="7"/>
    </row>
    <row r="950" spans="1:82" x14ac:dyDescent="0.25">
      <c r="A950" s="14"/>
      <c r="B950" s="460"/>
      <c r="C950" s="461"/>
      <c r="D950" s="461"/>
      <c r="E950" s="462"/>
      <c r="F950" s="463"/>
      <c r="G950" s="14"/>
      <c r="H950" s="106" t="str">
        <f t="shared" si="272"/>
        <v/>
      </c>
      <c r="I950" s="14"/>
      <c r="J950" s="39" t="str">
        <f t="shared" si="273"/>
        <v/>
      </c>
      <c r="K950" s="14"/>
      <c r="M950" s="106" t="str">
        <f t="shared" si="274"/>
        <v/>
      </c>
      <c r="O950" s="127" t="str">
        <f t="shared" si="275"/>
        <v/>
      </c>
      <c r="AC950" s="305" t="str">
        <f t="shared" si="276"/>
        <v/>
      </c>
      <c r="AD950" s="307" t="str">
        <f t="shared" si="277"/>
        <v/>
      </c>
      <c r="AF950" s="314">
        <f t="shared" si="278"/>
        <v>0</v>
      </c>
      <c r="AG950" s="315">
        <f t="shared" si="287"/>
        <v>0</v>
      </c>
      <c r="AH950" s="315">
        <f t="shared" si="287"/>
        <v>0</v>
      </c>
      <c r="AI950" s="315">
        <f t="shared" si="287"/>
        <v>0</v>
      </c>
      <c r="AJ950" s="315">
        <f t="shared" si="287"/>
        <v>0</v>
      </c>
      <c r="AK950" s="315">
        <f t="shared" si="287"/>
        <v>0</v>
      </c>
      <c r="AL950" s="315">
        <f t="shared" si="287"/>
        <v>0</v>
      </c>
      <c r="AM950" s="315">
        <f t="shared" si="287"/>
        <v>0</v>
      </c>
      <c r="AN950" s="315">
        <f t="shared" si="287"/>
        <v>0</v>
      </c>
      <c r="AO950" s="315">
        <f t="shared" si="287"/>
        <v>0</v>
      </c>
      <c r="AP950" s="315">
        <f t="shared" si="287"/>
        <v>0</v>
      </c>
      <c r="AQ950" s="315">
        <f t="shared" si="287"/>
        <v>0</v>
      </c>
      <c r="AR950" s="315">
        <f t="shared" si="287"/>
        <v>0</v>
      </c>
      <c r="AS950" s="315">
        <f t="shared" si="287"/>
        <v>0</v>
      </c>
      <c r="AT950" s="315">
        <f t="shared" si="287"/>
        <v>0</v>
      </c>
      <c r="AU950" s="315">
        <f t="shared" si="287"/>
        <v>0</v>
      </c>
      <c r="AV950" s="315">
        <f t="shared" si="287"/>
        <v>0</v>
      </c>
      <c r="AW950" s="315">
        <f t="shared" si="286"/>
        <v>0</v>
      </c>
      <c r="AX950" s="315">
        <f t="shared" si="286"/>
        <v>0</v>
      </c>
      <c r="AY950" s="315">
        <f t="shared" si="286"/>
        <v>0</v>
      </c>
      <c r="AZ950" s="315">
        <f t="shared" si="286"/>
        <v>0</v>
      </c>
      <c r="BA950" s="315">
        <f t="shared" si="286"/>
        <v>0</v>
      </c>
      <c r="BB950" s="315">
        <f t="shared" si="286"/>
        <v>0</v>
      </c>
      <c r="BC950" s="316">
        <f t="shared" si="286"/>
        <v>0</v>
      </c>
      <c r="BE950" s="39" t="str">
        <f t="shared" si="279"/>
        <v/>
      </c>
      <c r="BF950" s="39" t="str">
        <f t="shared" si="280"/>
        <v/>
      </c>
      <c r="BG950" s="39" t="str">
        <f t="shared" si="281"/>
        <v/>
      </c>
      <c r="BH950" s="315"/>
      <c r="BI950" s="315"/>
      <c r="BJ950" s="315"/>
      <c r="BK950" s="315"/>
      <c r="BL950" s="315"/>
      <c r="BM950" s="315"/>
      <c r="BN950" s="315"/>
      <c r="BO950" s="315"/>
      <c r="BP950" s="315"/>
      <c r="BQ950" s="315"/>
      <c r="BR950" s="315"/>
      <c r="BS950" s="315"/>
      <c r="BT950" s="315"/>
      <c r="BU950" s="315"/>
      <c r="BV950" s="315"/>
      <c r="BW950" s="315"/>
      <c r="BX950" s="315"/>
      <c r="BY950" s="315"/>
      <c r="BZ950" s="315"/>
      <c r="CA950" s="315"/>
      <c r="CB950" s="315"/>
      <c r="CC950" s="315"/>
      <c r="CD950" s="7"/>
    </row>
    <row r="951" spans="1:82" x14ac:dyDescent="0.25">
      <c r="A951" s="14"/>
      <c r="B951" s="460"/>
      <c r="C951" s="461"/>
      <c r="D951" s="461"/>
      <c r="E951" s="462"/>
      <c r="F951" s="463"/>
      <c r="G951" s="14"/>
      <c r="H951" s="106" t="str">
        <f t="shared" si="272"/>
        <v/>
      </c>
      <c r="I951" s="14"/>
      <c r="J951" s="39" t="str">
        <f t="shared" si="273"/>
        <v/>
      </c>
      <c r="K951" s="14"/>
      <c r="M951" s="106" t="str">
        <f t="shared" si="274"/>
        <v/>
      </c>
      <c r="O951" s="127" t="str">
        <f t="shared" si="275"/>
        <v/>
      </c>
      <c r="AC951" s="305" t="str">
        <f t="shared" si="276"/>
        <v/>
      </c>
      <c r="AD951" s="307" t="str">
        <f t="shared" si="277"/>
        <v/>
      </c>
      <c r="AF951" s="314">
        <f t="shared" si="278"/>
        <v>0</v>
      </c>
      <c r="AG951" s="315">
        <f t="shared" si="287"/>
        <v>0</v>
      </c>
      <c r="AH951" s="315">
        <f t="shared" si="287"/>
        <v>0</v>
      </c>
      <c r="AI951" s="315">
        <f t="shared" si="287"/>
        <v>0</v>
      </c>
      <c r="AJ951" s="315">
        <f t="shared" si="287"/>
        <v>0</v>
      </c>
      <c r="AK951" s="315">
        <f t="shared" si="287"/>
        <v>0</v>
      </c>
      <c r="AL951" s="315">
        <f t="shared" si="287"/>
        <v>0</v>
      </c>
      <c r="AM951" s="315">
        <f t="shared" si="287"/>
        <v>0</v>
      </c>
      <c r="AN951" s="315">
        <f t="shared" si="287"/>
        <v>0</v>
      </c>
      <c r="AO951" s="315">
        <f t="shared" si="287"/>
        <v>0</v>
      </c>
      <c r="AP951" s="315">
        <f t="shared" si="287"/>
        <v>0</v>
      </c>
      <c r="AQ951" s="315">
        <f t="shared" si="287"/>
        <v>0</v>
      </c>
      <c r="AR951" s="315">
        <f t="shared" si="287"/>
        <v>0</v>
      </c>
      <c r="AS951" s="315">
        <f t="shared" si="287"/>
        <v>0</v>
      </c>
      <c r="AT951" s="315">
        <f t="shared" si="287"/>
        <v>0</v>
      </c>
      <c r="AU951" s="315">
        <f t="shared" si="287"/>
        <v>0</v>
      </c>
      <c r="AV951" s="315">
        <f t="shared" si="287"/>
        <v>0</v>
      </c>
      <c r="AW951" s="315">
        <f t="shared" si="286"/>
        <v>0</v>
      </c>
      <c r="AX951" s="315">
        <f t="shared" si="286"/>
        <v>0</v>
      </c>
      <c r="AY951" s="315">
        <f t="shared" si="286"/>
        <v>0</v>
      </c>
      <c r="AZ951" s="315">
        <f t="shared" si="286"/>
        <v>0</v>
      </c>
      <c r="BA951" s="315">
        <f t="shared" si="286"/>
        <v>0</v>
      </c>
      <c r="BB951" s="315">
        <f t="shared" si="286"/>
        <v>0</v>
      </c>
      <c r="BC951" s="316">
        <f t="shared" si="286"/>
        <v>0</v>
      </c>
      <c r="BE951" s="39" t="str">
        <f t="shared" si="279"/>
        <v/>
      </c>
      <c r="BF951" s="39" t="str">
        <f t="shared" si="280"/>
        <v/>
      </c>
      <c r="BG951" s="39" t="str">
        <f t="shared" si="281"/>
        <v/>
      </c>
      <c r="BH951" s="315"/>
      <c r="BI951" s="315"/>
      <c r="BJ951" s="315"/>
      <c r="BK951" s="315"/>
      <c r="BL951" s="315"/>
      <c r="BM951" s="315"/>
      <c r="BN951" s="315"/>
      <c r="BO951" s="315"/>
      <c r="BP951" s="315"/>
      <c r="BQ951" s="315"/>
      <c r="BR951" s="315"/>
      <c r="BS951" s="315"/>
      <c r="BT951" s="315"/>
      <c r="BU951" s="315"/>
      <c r="BV951" s="315"/>
      <c r="BW951" s="315"/>
      <c r="BX951" s="315"/>
      <c r="BY951" s="315"/>
      <c r="BZ951" s="315"/>
      <c r="CA951" s="315"/>
      <c r="CB951" s="315"/>
      <c r="CC951" s="315"/>
      <c r="CD951" s="7"/>
    </row>
    <row r="952" spans="1:82" x14ac:dyDescent="0.25">
      <c r="A952" s="14"/>
      <c r="B952" s="460"/>
      <c r="C952" s="461"/>
      <c r="D952" s="461"/>
      <c r="E952" s="462"/>
      <c r="F952" s="463"/>
      <c r="G952" s="14"/>
      <c r="H952" s="106" t="str">
        <f t="shared" si="272"/>
        <v/>
      </c>
      <c r="I952" s="14"/>
      <c r="J952" s="39" t="str">
        <f t="shared" si="273"/>
        <v/>
      </c>
      <c r="K952" s="14"/>
      <c r="M952" s="106" t="str">
        <f t="shared" si="274"/>
        <v/>
      </c>
      <c r="O952" s="127" t="str">
        <f t="shared" si="275"/>
        <v/>
      </c>
      <c r="AC952" s="305" t="str">
        <f t="shared" si="276"/>
        <v/>
      </c>
      <c r="AD952" s="307" t="str">
        <f t="shared" si="277"/>
        <v/>
      </c>
      <c r="AF952" s="314">
        <f t="shared" si="278"/>
        <v>0</v>
      </c>
      <c r="AG952" s="315">
        <f t="shared" si="287"/>
        <v>0</v>
      </c>
      <c r="AH952" s="315">
        <f t="shared" si="287"/>
        <v>0</v>
      </c>
      <c r="AI952" s="315">
        <f t="shared" si="287"/>
        <v>0</v>
      </c>
      <c r="AJ952" s="315">
        <f t="shared" si="287"/>
        <v>0</v>
      </c>
      <c r="AK952" s="315">
        <f t="shared" si="287"/>
        <v>0</v>
      </c>
      <c r="AL952" s="315">
        <f t="shared" si="287"/>
        <v>0</v>
      </c>
      <c r="AM952" s="315">
        <f t="shared" si="287"/>
        <v>0</v>
      </c>
      <c r="AN952" s="315">
        <f t="shared" si="287"/>
        <v>0</v>
      </c>
      <c r="AO952" s="315">
        <f t="shared" si="287"/>
        <v>0</v>
      </c>
      <c r="AP952" s="315">
        <f t="shared" si="287"/>
        <v>0</v>
      </c>
      <c r="AQ952" s="315">
        <f t="shared" si="287"/>
        <v>0</v>
      </c>
      <c r="AR952" s="315">
        <f t="shared" si="287"/>
        <v>0</v>
      </c>
      <c r="AS952" s="315">
        <f t="shared" si="287"/>
        <v>0</v>
      </c>
      <c r="AT952" s="315">
        <f t="shared" si="287"/>
        <v>0</v>
      </c>
      <c r="AU952" s="315">
        <f t="shared" si="287"/>
        <v>0</v>
      </c>
      <c r="AV952" s="315">
        <f t="shared" si="287"/>
        <v>0</v>
      </c>
      <c r="AW952" s="315">
        <f t="shared" si="286"/>
        <v>0</v>
      </c>
      <c r="AX952" s="315">
        <f t="shared" si="286"/>
        <v>0</v>
      </c>
      <c r="AY952" s="315">
        <f t="shared" si="286"/>
        <v>0</v>
      </c>
      <c r="AZ952" s="315">
        <f t="shared" si="286"/>
        <v>0</v>
      </c>
      <c r="BA952" s="315">
        <f t="shared" si="286"/>
        <v>0</v>
      </c>
      <c r="BB952" s="315">
        <f t="shared" si="286"/>
        <v>0</v>
      </c>
      <c r="BC952" s="316">
        <f t="shared" si="286"/>
        <v>0</v>
      </c>
      <c r="BE952" s="39" t="str">
        <f t="shared" si="279"/>
        <v/>
      </c>
      <c r="BF952" s="39" t="str">
        <f t="shared" si="280"/>
        <v/>
      </c>
      <c r="BG952" s="39" t="str">
        <f t="shared" si="281"/>
        <v/>
      </c>
      <c r="BH952" s="315"/>
      <c r="BI952" s="315"/>
      <c r="BJ952" s="315"/>
      <c r="BK952" s="315"/>
      <c r="BL952" s="315"/>
      <c r="BM952" s="315"/>
      <c r="BN952" s="315"/>
      <c r="BO952" s="315"/>
      <c r="BP952" s="315"/>
      <c r="BQ952" s="315"/>
      <c r="BR952" s="315"/>
      <c r="BS952" s="315"/>
      <c r="BT952" s="315"/>
      <c r="BU952" s="315"/>
      <c r="BV952" s="315"/>
      <c r="BW952" s="315"/>
      <c r="BX952" s="315"/>
      <c r="BY952" s="315"/>
      <c r="BZ952" s="315"/>
      <c r="CA952" s="315"/>
      <c r="CB952" s="315"/>
      <c r="CC952" s="315"/>
      <c r="CD952" s="7"/>
    </row>
    <row r="953" spans="1:82" x14ac:dyDescent="0.25">
      <c r="A953" s="14"/>
      <c r="B953" s="460"/>
      <c r="C953" s="461"/>
      <c r="D953" s="461"/>
      <c r="E953" s="462"/>
      <c r="F953" s="463"/>
      <c r="G953" s="14"/>
      <c r="H953" s="106" t="str">
        <f t="shared" si="272"/>
        <v/>
      </c>
      <c r="I953" s="14"/>
      <c r="J953" s="39" t="str">
        <f t="shared" si="273"/>
        <v/>
      </c>
      <c r="K953" s="14"/>
      <c r="M953" s="106" t="str">
        <f t="shared" si="274"/>
        <v/>
      </c>
      <c r="O953" s="127" t="str">
        <f t="shared" si="275"/>
        <v/>
      </c>
      <c r="AC953" s="305" t="str">
        <f t="shared" si="276"/>
        <v/>
      </c>
      <c r="AD953" s="307" t="str">
        <f t="shared" si="277"/>
        <v/>
      </c>
      <c r="AF953" s="314">
        <f t="shared" si="278"/>
        <v>0</v>
      </c>
      <c r="AG953" s="315">
        <f t="shared" si="287"/>
        <v>0</v>
      </c>
      <c r="AH953" s="315">
        <f t="shared" si="287"/>
        <v>0</v>
      </c>
      <c r="AI953" s="315">
        <f t="shared" si="287"/>
        <v>0</v>
      </c>
      <c r="AJ953" s="315">
        <f t="shared" si="287"/>
        <v>0</v>
      </c>
      <c r="AK953" s="315">
        <f t="shared" si="287"/>
        <v>0</v>
      </c>
      <c r="AL953" s="315">
        <f t="shared" si="287"/>
        <v>0</v>
      </c>
      <c r="AM953" s="315">
        <f t="shared" si="287"/>
        <v>0</v>
      </c>
      <c r="AN953" s="315">
        <f t="shared" si="287"/>
        <v>0</v>
      </c>
      <c r="AO953" s="315">
        <f t="shared" si="287"/>
        <v>0</v>
      </c>
      <c r="AP953" s="315">
        <f t="shared" si="287"/>
        <v>0</v>
      </c>
      <c r="AQ953" s="315">
        <f t="shared" si="287"/>
        <v>0</v>
      </c>
      <c r="AR953" s="315">
        <f t="shared" si="287"/>
        <v>0</v>
      </c>
      <c r="AS953" s="315">
        <f t="shared" si="287"/>
        <v>0</v>
      </c>
      <c r="AT953" s="315">
        <f t="shared" si="287"/>
        <v>0</v>
      </c>
      <c r="AU953" s="315">
        <f t="shared" si="287"/>
        <v>0</v>
      </c>
      <c r="AV953" s="315">
        <f t="shared" si="287"/>
        <v>0</v>
      </c>
      <c r="AW953" s="315">
        <f t="shared" si="286"/>
        <v>0</v>
      </c>
      <c r="AX953" s="315">
        <f t="shared" si="286"/>
        <v>0</v>
      </c>
      <c r="AY953" s="315">
        <f t="shared" si="286"/>
        <v>0</v>
      </c>
      <c r="AZ953" s="315">
        <f t="shared" si="286"/>
        <v>0</v>
      </c>
      <c r="BA953" s="315">
        <f t="shared" si="286"/>
        <v>0</v>
      </c>
      <c r="BB953" s="315">
        <f t="shared" si="286"/>
        <v>0</v>
      </c>
      <c r="BC953" s="316">
        <f t="shared" si="286"/>
        <v>0</v>
      </c>
      <c r="BE953" s="39" t="str">
        <f t="shared" si="279"/>
        <v/>
      </c>
      <c r="BF953" s="39" t="str">
        <f t="shared" si="280"/>
        <v/>
      </c>
      <c r="BG953" s="39" t="str">
        <f t="shared" si="281"/>
        <v/>
      </c>
      <c r="BH953" s="315"/>
      <c r="BI953" s="315"/>
      <c r="BJ953" s="315"/>
      <c r="BK953" s="315"/>
      <c r="BL953" s="315"/>
      <c r="BM953" s="315"/>
      <c r="BN953" s="315"/>
      <c r="BO953" s="315"/>
      <c r="BP953" s="315"/>
      <c r="BQ953" s="315"/>
      <c r="BR953" s="315"/>
      <c r="BS953" s="315"/>
      <c r="BT953" s="315"/>
      <c r="BU953" s="315"/>
      <c r="BV953" s="315"/>
      <c r="BW953" s="315"/>
      <c r="BX953" s="315"/>
      <c r="BY953" s="315"/>
      <c r="BZ953" s="315"/>
      <c r="CA953" s="315"/>
      <c r="CB953" s="315"/>
      <c r="CC953" s="315"/>
      <c r="CD953" s="7"/>
    </row>
    <row r="954" spans="1:82" x14ac:dyDescent="0.25">
      <c r="A954" s="14"/>
      <c r="B954" s="460"/>
      <c r="C954" s="461"/>
      <c r="D954" s="461"/>
      <c r="E954" s="462"/>
      <c r="F954" s="463"/>
      <c r="G954" s="14"/>
      <c r="H954" s="106" t="str">
        <f t="shared" si="272"/>
        <v/>
      </c>
      <c r="I954" s="14"/>
      <c r="J954" s="39" t="str">
        <f t="shared" si="273"/>
        <v/>
      </c>
      <c r="K954" s="14"/>
      <c r="M954" s="106" t="str">
        <f t="shared" si="274"/>
        <v/>
      </c>
      <c r="O954" s="127" t="str">
        <f t="shared" si="275"/>
        <v/>
      </c>
      <c r="AC954" s="305" t="str">
        <f t="shared" si="276"/>
        <v/>
      </c>
      <c r="AD954" s="307" t="str">
        <f t="shared" si="277"/>
        <v/>
      </c>
      <c r="AF954" s="314">
        <f t="shared" si="278"/>
        <v>0</v>
      </c>
      <c r="AG954" s="315">
        <f t="shared" si="287"/>
        <v>0</v>
      </c>
      <c r="AH954" s="315">
        <f t="shared" si="287"/>
        <v>0</v>
      </c>
      <c r="AI954" s="315">
        <f t="shared" si="287"/>
        <v>0</v>
      </c>
      <c r="AJ954" s="315">
        <f t="shared" si="287"/>
        <v>0</v>
      </c>
      <c r="AK954" s="315">
        <f t="shared" si="287"/>
        <v>0</v>
      </c>
      <c r="AL954" s="315">
        <f t="shared" si="287"/>
        <v>0</v>
      </c>
      <c r="AM954" s="315">
        <f t="shared" si="287"/>
        <v>0</v>
      </c>
      <c r="AN954" s="315">
        <f t="shared" si="287"/>
        <v>0</v>
      </c>
      <c r="AO954" s="315">
        <f t="shared" si="287"/>
        <v>0</v>
      </c>
      <c r="AP954" s="315">
        <f t="shared" si="287"/>
        <v>0</v>
      </c>
      <c r="AQ954" s="315">
        <f t="shared" si="287"/>
        <v>0</v>
      </c>
      <c r="AR954" s="315">
        <f t="shared" si="287"/>
        <v>0</v>
      </c>
      <c r="AS954" s="315">
        <f t="shared" si="287"/>
        <v>0</v>
      </c>
      <c r="AT954" s="315">
        <f t="shared" si="287"/>
        <v>0</v>
      </c>
      <c r="AU954" s="315">
        <f t="shared" si="287"/>
        <v>0</v>
      </c>
      <c r="AV954" s="315">
        <f t="shared" si="287"/>
        <v>0</v>
      </c>
      <c r="AW954" s="315">
        <f t="shared" si="286"/>
        <v>0</v>
      </c>
      <c r="AX954" s="315">
        <f t="shared" si="286"/>
        <v>0</v>
      </c>
      <c r="AY954" s="315">
        <f t="shared" si="286"/>
        <v>0</v>
      </c>
      <c r="AZ954" s="315">
        <f t="shared" si="286"/>
        <v>0</v>
      </c>
      <c r="BA954" s="315">
        <f t="shared" si="286"/>
        <v>0</v>
      </c>
      <c r="BB954" s="315">
        <f t="shared" si="286"/>
        <v>0</v>
      </c>
      <c r="BC954" s="316">
        <f t="shared" si="286"/>
        <v>0</v>
      </c>
      <c r="BE954" s="39" t="str">
        <f t="shared" si="279"/>
        <v/>
      </c>
      <c r="BF954" s="39" t="str">
        <f t="shared" si="280"/>
        <v/>
      </c>
      <c r="BG954" s="39" t="str">
        <f t="shared" si="281"/>
        <v/>
      </c>
      <c r="BH954" s="315"/>
      <c r="BI954" s="315"/>
      <c r="BJ954" s="315"/>
      <c r="BK954" s="315"/>
      <c r="BL954" s="315"/>
      <c r="BM954" s="315"/>
      <c r="BN954" s="315"/>
      <c r="BO954" s="315"/>
      <c r="BP954" s="315"/>
      <c r="BQ954" s="315"/>
      <c r="BR954" s="315"/>
      <c r="BS954" s="315"/>
      <c r="BT954" s="315"/>
      <c r="BU954" s="315"/>
      <c r="BV954" s="315"/>
      <c r="BW954" s="315"/>
      <c r="BX954" s="315"/>
      <c r="BY954" s="315"/>
      <c r="BZ954" s="315"/>
      <c r="CA954" s="315"/>
      <c r="CB954" s="315"/>
      <c r="CC954" s="315"/>
      <c r="CD954" s="7"/>
    </row>
    <row r="955" spans="1:82" x14ac:dyDescent="0.25">
      <c r="A955" s="14"/>
      <c r="B955" s="460"/>
      <c r="C955" s="461"/>
      <c r="D955" s="461"/>
      <c r="E955" s="462"/>
      <c r="F955" s="463"/>
      <c r="G955" s="14"/>
      <c r="H955" s="106" t="str">
        <f t="shared" si="272"/>
        <v/>
      </c>
      <c r="I955" s="14"/>
      <c r="J955" s="39" t="str">
        <f t="shared" si="273"/>
        <v/>
      </c>
      <c r="K955" s="14"/>
      <c r="M955" s="106" t="str">
        <f t="shared" si="274"/>
        <v/>
      </c>
      <c r="O955" s="127" t="str">
        <f t="shared" si="275"/>
        <v/>
      </c>
      <c r="AC955" s="305" t="str">
        <f t="shared" si="276"/>
        <v/>
      </c>
      <c r="AD955" s="307" t="str">
        <f t="shared" si="277"/>
        <v/>
      </c>
      <c r="AF955" s="314">
        <f t="shared" si="278"/>
        <v>0</v>
      </c>
      <c r="AG955" s="315">
        <f t="shared" si="287"/>
        <v>0</v>
      </c>
      <c r="AH955" s="315">
        <f t="shared" si="287"/>
        <v>0</v>
      </c>
      <c r="AI955" s="315">
        <f t="shared" si="287"/>
        <v>0</v>
      </c>
      <c r="AJ955" s="315">
        <f t="shared" si="287"/>
        <v>0</v>
      </c>
      <c r="AK955" s="315">
        <f t="shared" si="287"/>
        <v>0</v>
      </c>
      <c r="AL955" s="315">
        <f t="shared" si="287"/>
        <v>0</v>
      </c>
      <c r="AM955" s="315">
        <f t="shared" si="287"/>
        <v>0</v>
      </c>
      <c r="AN955" s="315">
        <f t="shared" si="287"/>
        <v>0</v>
      </c>
      <c r="AO955" s="315">
        <f t="shared" si="287"/>
        <v>0</v>
      </c>
      <c r="AP955" s="315">
        <f t="shared" si="287"/>
        <v>0</v>
      </c>
      <c r="AQ955" s="315">
        <f t="shared" si="287"/>
        <v>0</v>
      </c>
      <c r="AR955" s="315">
        <f t="shared" si="287"/>
        <v>0</v>
      </c>
      <c r="AS955" s="315">
        <f t="shared" si="287"/>
        <v>0</v>
      </c>
      <c r="AT955" s="315">
        <f t="shared" si="287"/>
        <v>0</v>
      </c>
      <c r="AU955" s="315">
        <f t="shared" si="287"/>
        <v>0</v>
      </c>
      <c r="AV955" s="315">
        <f t="shared" si="287"/>
        <v>0</v>
      </c>
      <c r="AW955" s="315">
        <f t="shared" si="286"/>
        <v>0</v>
      </c>
      <c r="AX955" s="315">
        <f t="shared" si="286"/>
        <v>0</v>
      </c>
      <c r="AY955" s="315">
        <f t="shared" si="286"/>
        <v>0</v>
      </c>
      <c r="AZ955" s="315">
        <f t="shared" si="286"/>
        <v>0</v>
      </c>
      <c r="BA955" s="315">
        <f t="shared" si="286"/>
        <v>0</v>
      </c>
      <c r="BB955" s="315">
        <f t="shared" si="286"/>
        <v>0</v>
      </c>
      <c r="BC955" s="316">
        <f t="shared" si="286"/>
        <v>0</v>
      </c>
      <c r="BE955" s="39" t="str">
        <f t="shared" si="279"/>
        <v/>
      </c>
      <c r="BF955" s="39" t="str">
        <f t="shared" si="280"/>
        <v/>
      </c>
      <c r="BG955" s="39" t="str">
        <f t="shared" si="281"/>
        <v/>
      </c>
      <c r="BH955" s="315"/>
      <c r="BI955" s="315"/>
      <c r="BJ955" s="315"/>
      <c r="BK955" s="315"/>
      <c r="BL955" s="315"/>
      <c r="BM955" s="315"/>
      <c r="BN955" s="315"/>
      <c r="BO955" s="315"/>
      <c r="BP955" s="315"/>
      <c r="BQ955" s="315"/>
      <c r="BR955" s="315"/>
      <c r="BS955" s="315"/>
      <c r="BT955" s="315"/>
      <c r="BU955" s="315"/>
      <c r="BV955" s="315"/>
      <c r="BW955" s="315"/>
      <c r="BX955" s="315"/>
      <c r="BY955" s="315"/>
      <c r="BZ955" s="315"/>
      <c r="CA955" s="315"/>
      <c r="CB955" s="315"/>
      <c r="CC955" s="315"/>
      <c r="CD955" s="7"/>
    </row>
    <row r="956" spans="1:82" x14ac:dyDescent="0.25">
      <c r="A956" s="14"/>
      <c r="B956" s="460"/>
      <c r="C956" s="461"/>
      <c r="D956" s="461"/>
      <c r="E956" s="462"/>
      <c r="F956" s="463"/>
      <c r="G956" s="14"/>
      <c r="H956" s="106" t="str">
        <f t="shared" si="272"/>
        <v/>
      </c>
      <c r="I956" s="14"/>
      <c r="J956" s="39" t="str">
        <f t="shared" si="273"/>
        <v/>
      </c>
      <c r="K956" s="14"/>
      <c r="M956" s="106" t="str">
        <f t="shared" si="274"/>
        <v/>
      </c>
      <c r="O956" s="127" t="str">
        <f t="shared" si="275"/>
        <v/>
      </c>
      <c r="AC956" s="305" t="str">
        <f t="shared" si="276"/>
        <v/>
      </c>
      <c r="AD956" s="307" t="str">
        <f t="shared" si="277"/>
        <v/>
      </c>
      <c r="AF956" s="314">
        <f t="shared" si="278"/>
        <v>0</v>
      </c>
      <c r="AG956" s="315">
        <f t="shared" si="287"/>
        <v>0</v>
      </c>
      <c r="AH956" s="315">
        <f t="shared" si="287"/>
        <v>0</v>
      </c>
      <c r="AI956" s="315">
        <f t="shared" si="287"/>
        <v>0</v>
      </c>
      <c r="AJ956" s="315">
        <f t="shared" si="287"/>
        <v>0</v>
      </c>
      <c r="AK956" s="315">
        <f t="shared" si="287"/>
        <v>0</v>
      </c>
      <c r="AL956" s="315">
        <f t="shared" si="287"/>
        <v>0</v>
      </c>
      <c r="AM956" s="315">
        <f t="shared" si="287"/>
        <v>0</v>
      </c>
      <c r="AN956" s="315">
        <f t="shared" si="287"/>
        <v>0</v>
      </c>
      <c r="AO956" s="315">
        <f t="shared" si="287"/>
        <v>0</v>
      </c>
      <c r="AP956" s="315">
        <f t="shared" si="287"/>
        <v>0</v>
      </c>
      <c r="AQ956" s="315">
        <f t="shared" si="287"/>
        <v>0</v>
      </c>
      <c r="AR956" s="315">
        <f t="shared" si="287"/>
        <v>0</v>
      </c>
      <c r="AS956" s="315">
        <f t="shared" si="287"/>
        <v>0</v>
      </c>
      <c r="AT956" s="315">
        <f t="shared" si="287"/>
        <v>0</v>
      </c>
      <c r="AU956" s="315">
        <f t="shared" si="287"/>
        <v>0</v>
      </c>
      <c r="AV956" s="315">
        <f t="shared" si="287"/>
        <v>0</v>
      </c>
      <c r="AW956" s="315">
        <f t="shared" si="286"/>
        <v>0</v>
      </c>
      <c r="AX956" s="315">
        <f t="shared" si="286"/>
        <v>0</v>
      </c>
      <c r="AY956" s="315">
        <f t="shared" si="286"/>
        <v>0</v>
      </c>
      <c r="AZ956" s="315">
        <f t="shared" si="286"/>
        <v>0</v>
      </c>
      <c r="BA956" s="315">
        <f t="shared" si="286"/>
        <v>0</v>
      </c>
      <c r="BB956" s="315">
        <f t="shared" si="286"/>
        <v>0</v>
      </c>
      <c r="BC956" s="316">
        <f t="shared" si="286"/>
        <v>0</v>
      </c>
      <c r="BE956" s="39" t="str">
        <f t="shared" si="279"/>
        <v/>
      </c>
      <c r="BF956" s="39" t="str">
        <f t="shared" si="280"/>
        <v/>
      </c>
      <c r="BG956" s="39" t="str">
        <f t="shared" si="281"/>
        <v/>
      </c>
      <c r="BH956" s="315"/>
      <c r="BI956" s="315"/>
      <c r="BJ956" s="315"/>
      <c r="BK956" s="315"/>
      <c r="BL956" s="315"/>
      <c r="BM956" s="315"/>
      <c r="BN956" s="315"/>
      <c r="BO956" s="315"/>
      <c r="BP956" s="315"/>
      <c r="BQ956" s="315"/>
      <c r="BR956" s="315"/>
      <c r="BS956" s="315"/>
      <c r="BT956" s="315"/>
      <c r="BU956" s="315"/>
      <c r="BV956" s="315"/>
      <c r="BW956" s="315"/>
      <c r="BX956" s="315"/>
      <c r="BY956" s="315"/>
      <c r="BZ956" s="315"/>
      <c r="CA956" s="315"/>
      <c r="CB956" s="315"/>
      <c r="CC956" s="315"/>
      <c r="CD956" s="7"/>
    </row>
    <row r="957" spans="1:82" x14ac:dyDescent="0.25">
      <c r="A957" s="14"/>
      <c r="B957" s="460"/>
      <c r="C957" s="461"/>
      <c r="D957" s="461"/>
      <c r="E957" s="462"/>
      <c r="F957" s="463"/>
      <c r="G957" s="14"/>
      <c r="H957" s="106" t="str">
        <f t="shared" si="272"/>
        <v/>
      </c>
      <c r="I957" s="14"/>
      <c r="J957" s="39" t="str">
        <f t="shared" si="273"/>
        <v/>
      </c>
      <c r="K957" s="14"/>
      <c r="M957" s="106" t="str">
        <f t="shared" si="274"/>
        <v/>
      </c>
      <c r="O957" s="127" t="str">
        <f t="shared" si="275"/>
        <v/>
      </c>
      <c r="AC957" s="305" t="str">
        <f t="shared" si="276"/>
        <v/>
      </c>
      <c r="AD957" s="307" t="str">
        <f t="shared" si="277"/>
        <v/>
      </c>
      <c r="AF957" s="314">
        <f t="shared" si="278"/>
        <v>0</v>
      </c>
      <c r="AG957" s="315">
        <f t="shared" si="287"/>
        <v>0</v>
      </c>
      <c r="AH957" s="315">
        <f t="shared" si="287"/>
        <v>0</v>
      </c>
      <c r="AI957" s="315">
        <f t="shared" si="287"/>
        <v>0</v>
      </c>
      <c r="AJ957" s="315">
        <f t="shared" si="287"/>
        <v>0</v>
      </c>
      <c r="AK957" s="315">
        <f t="shared" si="287"/>
        <v>0</v>
      </c>
      <c r="AL957" s="315">
        <f t="shared" si="287"/>
        <v>0</v>
      </c>
      <c r="AM957" s="315">
        <f t="shared" si="287"/>
        <v>0</v>
      </c>
      <c r="AN957" s="315">
        <f t="shared" si="287"/>
        <v>0</v>
      </c>
      <c r="AO957" s="315">
        <f t="shared" si="287"/>
        <v>0</v>
      </c>
      <c r="AP957" s="315">
        <f t="shared" si="287"/>
        <v>0</v>
      </c>
      <c r="AQ957" s="315">
        <f t="shared" si="287"/>
        <v>0</v>
      </c>
      <c r="AR957" s="315">
        <f t="shared" si="287"/>
        <v>0</v>
      </c>
      <c r="AS957" s="315">
        <f t="shared" si="287"/>
        <v>0</v>
      </c>
      <c r="AT957" s="315">
        <f t="shared" si="287"/>
        <v>0</v>
      </c>
      <c r="AU957" s="315">
        <f t="shared" si="287"/>
        <v>0</v>
      </c>
      <c r="AV957" s="315">
        <f t="shared" ref="AV957:BC972" si="288">IF(AND(AV$9&gt;=$AC957, AV$10&lt;=$AD957), IF($F957=$M$3, $AD$5, IF($J957="", $AD$4, $J957)), 0)</f>
        <v>0</v>
      </c>
      <c r="AW957" s="315">
        <f t="shared" si="288"/>
        <v>0</v>
      </c>
      <c r="AX957" s="315">
        <f t="shared" si="288"/>
        <v>0</v>
      </c>
      <c r="AY957" s="315">
        <f t="shared" si="288"/>
        <v>0</v>
      </c>
      <c r="AZ957" s="315">
        <f t="shared" si="288"/>
        <v>0</v>
      </c>
      <c r="BA957" s="315">
        <f t="shared" si="288"/>
        <v>0</v>
      </c>
      <c r="BB957" s="315">
        <f t="shared" si="288"/>
        <v>0</v>
      </c>
      <c r="BC957" s="316">
        <f t="shared" si="288"/>
        <v>0</v>
      </c>
      <c r="BE957" s="39" t="str">
        <f t="shared" si="279"/>
        <v/>
      </c>
      <c r="BF957" s="39" t="str">
        <f t="shared" si="280"/>
        <v/>
      </c>
      <c r="BG957" s="39" t="str">
        <f t="shared" si="281"/>
        <v/>
      </c>
      <c r="BH957" s="315"/>
      <c r="BI957" s="315"/>
      <c r="BJ957" s="315"/>
      <c r="BK957" s="315"/>
      <c r="BL957" s="315"/>
      <c r="BM957" s="315"/>
      <c r="BN957" s="315"/>
      <c r="BO957" s="315"/>
      <c r="BP957" s="315"/>
      <c r="BQ957" s="315"/>
      <c r="BR957" s="315"/>
      <c r="BS957" s="315"/>
      <c r="BT957" s="315"/>
      <c r="BU957" s="315"/>
      <c r="BV957" s="315"/>
      <c r="BW957" s="315"/>
      <c r="BX957" s="315"/>
      <c r="BY957" s="315"/>
      <c r="BZ957" s="315"/>
      <c r="CA957" s="315"/>
      <c r="CB957" s="315"/>
      <c r="CC957" s="315"/>
      <c r="CD957" s="7"/>
    </row>
    <row r="958" spans="1:82" x14ac:dyDescent="0.25">
      <c r="A958" s="14"/>
      <c r="B958" s="460"/>
      <c r="C958" s="461"/>
      <c r="D958" s="461"/>
      <c r="E958" s="462"/>
      <c r="F958" s="463"/>
      <c r="G958" s="14"/>
      <c r="H958" s="106" t="str">
        <f t="shared" si="272"/>
        <v/>
      </c>
      <c r="I958" s="14"/>
      <c r="J958" s="39" t="str">
        <f t="shared" si="273"/>
        <v/>
      </c>
      <c r="K958" s="14"/>
      <c r="M958" s="106" t="str">
        <f t="shared" si="274"/>
        <v/>
      </c>
      <c r="O958" s="127" t="str">
        <f t="shared" si="275"/>
        <v/>
      </c>
      <c r="AC958" s="305" t="str">
        <f t="shared" si="276"/>
        <v/>
      </c>
      <c r="AD958" s="307" t="str">
        <f t="shared" si="277"/>
        <v/>
      </c>
      <c r="AF958" s="314">
        <f t="shared" si="278"/>
        <v>0</v>
      </c>
      <c r="AG958" s="315">
        <f t="shared" ref="AG958:AV973" si="289">IF(AND(AG$9&gt;=$AC958, AG$10&lt;=$AD958), IF($F958=$M$3, $AD$5, IF($J958="", $AD$4, $J958)), 0)</f>
        <v>0</v>
      </c>
      <c r="AH958" s="315">
        <f t="shared" si="289"/>
        <v>0</v>
      </c>
      <c r="AI958" s="315">
        <f t="shared" si="289"/>
        <v>0</v>
      </c>
      <c r="AJ958" s="315">
        <f t="shared" si="289"/>
        <v>0</v>
      </c>
      <c r="AK958" s="315">
        <f t="shared" si="289"/>
        <v>0</v>
      </c>
      <c r="AL958" s="315">
        <f t="shared" si="289"/>
        <v>0</v>
      </c>
      <c r="AM958" s="315">
        <f t="shared" si="289"/>
        <v>0</v>
      </c>
      <c r="AN958" s="315">
        <f t="shared" si="289"/>
        <v>0</v>
      </c>
      <c r="AO958" s="315">
        <f t="shared" si="289"/>
        <v>0</v>
      </c>
      <c r="AP958" s="315">
        <f t="shared" si="289"/>
        <v>0</v>
      </c>
      <c r="AQ958" s="315">
        <f t="shared" si="289"/>
        <v>0</v>
      </c>
      <c r="AR958" s="315">
        <f t="shared" si="289"/>
        <v>0</v>
      </c>
      <c r="AS958" s="315">
        <f t="shared" si="289"/>
        <v>0</v>
      </c>
      <c r="AT958" s="315">
        <f t="shared" si="289"/>
        <v>0</v>
      </c>
      <c r="AU958" s="315">
        <f t="shared" si="289"/>
        <v>0</v>
      </c>
      <c r="AV958" s="315">
        <f t="shared" si="288"/>
        <v>0</v>
      </c>
      <c r="AW958" s="315">
        <f t="shared" si="288"/>
        <v>0</v>
      </c>
      <c r="AX958" s="315">
        <f t="shared" si="288"/>
        <v>0</v>
      </c>
      <c r="AY958" s="315">
        <f t="shared" si="288"/>
        <v>0</v>
      </c>
      <c r="AZ958" s="315">
        <f t="shared" si="288"/>
        <v>0</v>
      </c>
      <c r="BA958" s="315">
        <f t="shared" si="288"/>
        <v>0</v>
      </c>
      <c r="BB958" s="315">
        <f t="shared" si="288"/>
        <v>0</v>
      </c>
      <c r="BC958" s="316">
        <f t="shared" si="288"/>
        <v>0</v>
      </c>
      <c r="BE958" s="39" t="str">
        <f t="shared" si="279"/>
        <v/>
      </c>
      <c r="BF958" s="39" t="str">
        <f t="shared" si="280"/>
        <v/>
      </c>
      <c r="BG958" s="39" t="str">
        <f t="shared" si="281"/>
        <v/>
      </c>
      <c r="BH958" s="315"/>
      <c r="BI958" s="315"/>
      <c r="BJ958" s="315"/>
      <c r="BK958" s="315"/>
      <c r="BL958" s="315"/>
      <c r="BM958" s="315"/>
      <c r="BN958" s="315"/>
      <c r="BO958" s="315"/>
      <c r="BP958" s="315"/>
      <c r="BQ958" s="315"/>
      <c r="BR958" s="315"/>
      <c r="BS958" s="315"/>
      <c r="BT958" s="315"/>
      <c r="BU958" s="315"/>
      <c r="BV958" s="315"/>
      <c r="BW958" s="315"/>
      <c r="BX958" s="315"/>
      <c r="BY958" s="315"/>
      <c r="BZ958" s="315"/>
      <c r="CA958" s="315"/>
      <c r="CB958" s="315"/>
      <c r="CC958" s="315"/>
      <c r="CD958" s="7"/>
    </row>
    <row r="959" spans="1:82" x14ac:dyDescent="0.25">
      <c r="A959" s="14"/>
      <c r="B959" s="460"/>
      <c r="C959" s="461"/>
      <c r="D959" s="461"/>
      <c r="E959" s="462"/>
      <c r="F959" s="463"/>
      <c r="G959" s="14"/>
      <c r="H959" s="106" t="str">
        <f t="shared" si="272"/>
        <v/>
      </c>
      <c r="I959" s="14"/>
      <c r="J959" s="39" t="str">
        <f t="shared" si="273"/>
        <v/>
      </c>
      <c r="K959" s="14"/>
      <c r="M959" s="106" t="str">
        <f t="shared" si="274"/>
        <v/>
      </c>
      <c r="O959" s="127" t="str">
        <f t="shared" si="275"/>
        <v/>
      </c>
      <c r="AC959" s="305" t="str">
        <f t="shared" si="276"/>
        <v/>
      </c>
      <c r="AD959" s="307" t="str">
        <f t="shared" si="277"/>
        <v/>
      </c>
      <c r="AF959" s="314">
        <f t="shared" si="278"/>
        <v>0</v>
      </c>
      <c r="AG959" s="315">
        <f t="shared" si="289"/>
        <v>0</v>
      </c>
      <c r="AH959" s="315">
        <f t="shared" si="289"/>
        <v>0</v>
      </c>
      <c r="AI959" s="315">
        <f t="shared" si="289"/>
        <v>0</v>
      </c>
      <c r="AJ959" s="315">
        <f t="shared" si="289"/>
        <v>0</v>
      </c>
      <c r="AK959" s="315">
        <f t="shared" si="289"/>
        <v>0</v>
      </c>
      <c r="AL959" s="315">
        <f t="shared" si="289"/>
        <v>0</v>
      </c>
      <c r="AM959" s="315">
        <f t="shared" si="289"/>
        <v>0</v>
      </c>
      <c r="AN959" s="315">
        <f t="shared" si="289"/>
        <v>0</v>
      </c>
      <c r="AO959" s="315">
        <f t="shared" si="289"/>
        <v>0</v>
      </c>
      <c r="AP959" s="315">
        <f t="shared" si="289"/>
        <v>0</v>
      </c>
      <c r="AQ959" s="315">
        <f t="shared" si="289"/>
        <v>0</v>
      </c>
      <c r="AR959" s="315">
        <f t="shared" si="289"/>
        <v>0</v>
      </c>
      <c r="AS959" s="315">
        <f t="shared" si="289"/>
        <v>0</v>
      </c>
      <c r="AT959" s="315">
        <f t="shared" si="289"/>
        <v>0</v>
      </c>
      <c r="AU959" s="315">
        <f t="shared" si="289"/>
        <v>0</v>
      </c>
      <c r="AV959" s="315">
        <f t="shared" si="288"/>
        <v>0</v>
      </c>
      <c r="AW959" s="315">
        <f t="shared" si="288"/>
        <v>0</v>
      </c>
      <c r="AX959" s="315">
        <f t="shared" si="288"/>
        <v>0</v>
      </c>
      <c r="AY959" s="315">
        <f t="shared" si="288"/>
        <v>0</v>
      </c>
      <c r="AZ959" s="315">
        <f t="shared" si="288"/>
        <v>0</v>
      </c>
      <c r="BA959" s="315">
        <f t="shared" si="288"/>
        <v>0</v>
      </c>
      <c r="BB959" s="315">
        <f t="shared" si="288"/>
        <v>0</v>
      </c>
      <c r="BC959" s="316">
        <f t="shared" si="288"/>
        <v>0</v>
      </c>
      <c r="BE959" s="39" t="str">
        <f t="shared" si="279"/>
        <v/>
      </c>
      <c r="BF959" s="39" t="str">
        <f t="shared" si="280"/>
        <v/>
      </c>
      <c r="BG959" s="39" t="str">
        <f t="shared" si="281"/>
        <v/>
      </c>
      <c r="BH959" s="315"/>
      <c r="BI959" s="315"/>
      <c r="BJ959" s="315"/>
      <c r="BK959" s="315"/>
      <c r="BL959" s="315"/>
      <c r="BM959" s="315"/>
      <c r="BN959" s="315"/>
      <c r="BO959" s="315"/>
      <c r="BP959" s="315"/>
      <c r="BQ959" s="315"/>
      <c r="BR959" s="315"/>
      <c r="BS959" s="315"/>
      <c r="BT959" s="315"/>
      <c r="BU959" s="315"/>
      <c r="BV959" s="315"/>
      <c r="BW959" s="315"/>
      <c r="BX959" s="315"/>
      <c r="BY959" s="315"/>
      <c r="BZ959" s="315"/>
      <c r="CA959" s="315"/>
      <c r="CB959" s="315"/>
      <c r="CC959" s="315"/>
      <c r="CD959" s="7"/>
    </row>
    <row r="960" spans="1:82" x14ac:dyDescent="0.25">
      <c r="A960" s="14"/>
      <c r="B960" s="460"/>
      <c r="C960" s="461"/>
      <c r="D960" s="461"/>
      <c r="E960" s="462"/>
      <c r="F960" s="463"/>
      <c r="G960" s="14"/>
      <c r="H960" s="106" t="str">
        <f t="shared" si="272"/>
        <v/>
      </c>
      <c r="I960" s="14"/>
      <c r="J960" s="39" t="str">
        <f t="shared" si="273"/>
        <v/>
      </c>
      <c r="K960" s="14"/>
      <c r="M960" s="106" t="str">
        <f t="shared" si="274"/>
        <v/>
      </c>
      <c r="O960" s="127" t="str">
        <f t="shared" si="275"/>
        <v/>
      </c>
      <c r="AC960" s="305" t="str">
        <f t="shared" si="276"/>
        <v/>
      </c>
      <c r="AD960" s="307" t="str">
        <f t="shared" si="277"/>
        <v/>
      </c>
      <c r="AF960" s="314">
        <f t="shared" si="278"/>
        <v>0</v>
      </c>
      <c r="AG960" s="315">
        <f t="shared" si="289"/>
        <v>0</v>
      </c>
      <c r="AH960" s="315">
        <f t="shared" si="289"/>
        <v>0</v>
      </c>
      <c r="AI960" s="315">
        <f t="shared" si="289"/>
        <v>0</v>
      </c>
      <c r="AJ960" s="315">
        <f t="shared" si="289"/>
        <v>0</v>
      </c>
      <c r="AK960" s="315">
        <f t="shared" si="289"/>
        <v>0</v>
      </c>
      <c r="AL960" s="315">
        <f t="shared" si="289"/>
        <v>0</v>
      </c>
      <c r="AM960" s="315">
        <f t="shared" si="289"/>
        <v>0</v>
      </c>
      <c r="AN960" s="315">
        <f t="shared" si="289"/>
        <v>0</v>
      </c>
      <c r="AO960" s="315">
        <f t="shared" si="289"/>
        <v>0</v>
      </c>
      <c r="AP960" s="315">
        <f t="shared" si="289"/>
        <v>0</v>
      </c>
      <c r="AQ960" s="315">
        <f t="shared" si="289"/>
        <v>0</v>
      </c>
      <c r="AR960" s="315">
        <f t="shared" si="289"/>
        <v>0</v>
      </c>
      <c r="AS960" s="315">
        <f t="shared" si="289"/>
        <v>0</v>
      </c>
      <c r="AT960" s="315">
        <f t="shared" si="289"/>
        <v>0</v>
      </c>
      <c r="AU960" s="315">
        <f t="shared" si="289"/>
        <v>0</v>
      </c>
      <c r="AV960" s="315">
        <f t="shared" si="288"/>
        <v>0</v>
      </c>
      <c r="AW960" s="315">
        <f t="shared" si="288"/>
        <v>0</v>
      </c>
      <c r="AX960" s="315">
        <f t="shared" si="288"/>
        <v>0</v>
      </c>
      <c r="AY960" s="315">
        <f t="shared" si="288"/>
        <v>0</v>
      </c>
      <c r="AZ960" s="315">
        <f t="shared" si="288"/>
        <v>0</v>
      </c>
      <c r="BA960" s="315">
        <f t="shared" si="288"/>
        <v>0</v>
      </c>
      <c r="BB960" s="315">
        <f t="shared" si="288"/>
        <v>0</v>
      </c>
      <c r="BC960" s="316">
        <f t="shared" si="288"/>
        <v>0</v>
      </c>
      <c r="BE960" s="39" t="str">
        <f t="shared" si="279"/>
        <v/>
      </c>
      <c r="BF960" s="39" t="str">
        <f t="shared" si="280"/>
        <v/>
      </c>
      <c r="BG960" s="39" t="str">
        <f t="shared" si="281"/>
        <v/>
      </c>
      <c r="BH960" s="315"/>
      <c r="BI960" s="315"/>
      <c r="BJ960" s="315"/>
      <c r="BK960" s="315"/>
      <c r="BL960" s="315"/>
      <c r="BM960" s="315"/>
      <c r="BN960" s="315"/>
      <c r="BO960" s="315"/>
      <c r="BP960" s="315"/>
      <c r="BQ960" s="315"/>
      <c r="BR960" s="315"/>
      <c r="BS960" s="315"/>
      <c r="BT960" s="315"/>
      <c r="BU960" s="315"/>
      <c r="BV960" s="315"/>
      <c r="BW960" s="315"/>
      <c r="BX960" s="315"/>
      <c r="BY960" s="315"/>
      <c r="BZ960" s="315"/>
      <c r="CA960" s="315"/>
      <c r="CB960" s="315"/>
      <c r="CC960" s="315"/>
      <c r="CD960" s="7"/>
    </row>
    <row r="961" spans="1:82" x14ac:dyDescent="0.25">
      <c r="A961" s="14"/>
      <c r="B961" s="460"/>
      <c r="C961" s="461"/>
      <c r="D961" s="461"/>
      <c r="E961" s="462"/>
      <c r="F961" s="463"/>
      <c r="G961" s="14"/>
      <c r="H961" s="106" t="str">
        <f t="shared" si="272"/>
        <v/>
      </c>
      <c r="I961" s="14"/>
      <c r="J961" s="39" t="str">
        <f t="shared" si="273"/>
        <v/>
      </c>
      <c r="K961" s="14"/>
      <c r="M961" s="106" t="str">
        <f t="shared" si="274"/>
        <v/>
      </c>
      <c r="O961" s="127" t="str">
        <f t="shared" si="275"/>
        <v/>
      </c>
      <c r="AC961" s="305" t="str">
        <f t="shared" si="276"/>
        <v/>
      </c>
      <c r="AD961" s="307" t="str">
        <f t="shared" si="277"/>
        <v/>
      </c>
      <c r="AF961" s="314">
        <f t="shared" si="278"/>
        <v>0</v>
      </c>
      <c r="AG961" s="315">
        <f t="shared" si="289"/>
        <v>0</v>
      </c>
      <c r="AH961" s="315">
        <f t="shared" si="289"/>
        <v>0</v>
      </c>
      <c r="AI961" s="315">
        <f t="shared" si="289"/>
        <v>0</v>
      </c>
      <c r="AJ961" s="315">
        <f t="shared" si="289"/>
        <v>0</v>
      </c>
      <c r="AK961" s="315">
        <f t="shared" si="289"/>
        <v>0</v>
      </c>
      <c r="AL961" s="315">
        <f t="shared" si="289"/>
        <v>0</v>
      </c>
      <c r="AM961" s="315">
        <f t="shared" si="289"/>
        <v>0</v>
      </c>
      <c r="AN961" s="315">
        <f t="shared" si="289"/>
        <v>0</v>
      </c>
      <c r="AO961" s="315">
        <f t="shared" si="289"/>
        <v>0</v>
      </c>
      <c r="AP961" s="315">
        <f t="shared" si="289"/>
        <v>0</v>
      </c>
      <c r="AQ961" s="315">
        <f t="shared" si="289"/>
        <v>0</v>
      </c>
      <c r="AR961" s="315">
        <f t="shared" si="289"/>
        <v>0</v>
      </c>
      <c r="AS961" s="315">
        <f t="shared" si="289"/>
        <v>0</v>
      </c>
      <c r="AT961" s="315">
        <f t="shared" si="289"/>
        <v>0</v>
      </c>
      <c r="AU961" s="315">
        <f t="shared" si="289"/>
        <v>0</v>
      </c>
      <c r="AV961" s="315">
        <f t="shared" si="288"/>
        <v>0</v>
      </c>
      <c r="AW961" s="315">
        <f t="shared" si="288"/>
        <v>0</v>
      </c>
      <c r="AX961" s="315">
        <f t="shared" si="288"/>
        <v>0</v>
      </c>
      <c r="AY961" s="315">
        <f t="shared" si="288"/>
        <v>0</v>
      </c>
      <c r="AZ961" s="315">
        <f t="shared" si="288"/>
        <v>0</v>
      </c>
      <c r="BA961" s="315">
        <f t="shared" si="288"/>
        <v>0</v>
      </c>
      <c r="BB961" s="315">
        <f t="shared" si="288"/>
        <v>0</v>
      </c>
      <c r="BC961" s="316">
        <f t="shared" si="288"/>
        <v>0</v>
      </c>
      <c r="BE961" s="39" t="str">
        <f t="shared" si="279"/>
        <v/>
      </c>
      <c r="BF961" s="39" t="str">
        <f t="shared" si="280"/>
        <v/>
      </c>
      <c r="BG961" s="39" t="str">
        <f t="shared" si="281"/>
        <v/>
      </c>
      <c r="BH961" s="315"/>
      <c r="BI961" s="315"/>
      <c r="BJ961" s="315"/>
      <c r="BK961" s="315"/>
      <c r="BL961" s="315"/>
      <c r="BM961" s="315"/>
      <c r="BN961" s="315"/>
      <c r="BO961" s="315"/>
      <c r="BP961" s="315"/>
      <c r="BQ961" s="315"/>
      <c r="BR961" s="315"/>
      <c r="BS961" s="315"/>
      <c r="BT961" s="315"/>
      <c r="BU961" s="315"/>
      <c r="BV961" s="315"/>
      <c r="BW961" s="315"/>
      <c r="BX961" s="315"/>
      <c r="BY961" s="315"/>
      <c r="BZ961" s="315"/>
      <c r="CA961" s="315"/>
      <c r="CB961" s="315"/>
      <c r="CC961" s="315"/>
      <c r="CD961" s="7"/>
    </row>
    <row r="962" spans="1:82" x14ac:dyDescent="0.25">
      <c r="A962" s="14"/>
      <c r="B962" s="460"/>
      <c r="C962" s="461"/>
      <c r="D962" s="461"/>
      <c r="E962" s="462"/>
      <c r="F962" s="463"/>
      <c r="G962" s="14"/>
      <c r="H962" s="106" t="str">
        <f t="shared" si="272"/>
        <v/>
      </c>
      <c r="I962" s="14"/>
      <c r="J962" s="39" t="str">
        <f t="shared" si="273"/>
        <v/>
      </c>
      <c r="K962" s="14"/>
      <c r="M962" s="106" t="str">
        <f t="shared" si="274"/>
        <v/>
      </c>
      <c r="O962" s="127" t="str">
        <f t="shared" si="275"/>
        <v/>
      </c>
      <c r="AC962" s="305" t="str">
        <f t="shared" si="276"/>
        <v/>
      </c>
      <c r="AD962" s="307" t="str">
        <f t="shared" si="277"/>
        <v/>
      </c>
      <c r="AF962" s="314">
        <f t="shared" si="278"/>
        <v>0</v>
      </c>
      <c r="AG962" s="315">
        <f t="shared" si="289"/>
        <v>0</v>
      </c>
      <c r="AH962" s="315">
        <f t="shared" si="289"/>
        <v>0</v>
      </c>
      <c r="AI962" s="315">
        <f t="shared" si="289"/>
        <v>0</v>
      </c>
      <c r="AJ962" s="315">
        <f t="shared" si="289"/>
        <v>0</v>
      </c>
      <c r="AK962" s="315">
        <f t="shared" si="289"/>
        <v>0</v>
      </c>
      <c r="AL962" s="315">
        <f t="shared" si="289"/>
        <v>0</v>
      </c>
      <c r="AM962" s="315">
        <f t="shared" si="289"/>
        <v>0</v>
      </c>
      <c r="AN962" s="315">
        <f t="shared" si="289"/>
        <v>0</v>
      </c>
      <c r="AO962" s="315">
        <f t="shared" si="289"/>
        <v>0</v>
      </c>
      <c r="AP962" s="315">
        <f t="shared" si="289"/>
        <v>0</v>
      </c>
      <c r="AQ962" s="315">
        <f t="shared" si="289"/>
        <v>0</v>
      </c>
      <c r="AR962" s="315">
        <f t="shared" si="289"/>
        <v>0</v>
      </c>
      <c r="AS962" s="315">
        <f t="shared" si="289"/>
        <v>0</v>
      </c>
      <c r="AT962" s="315">
        <f t="shared" si="289"/>
        <v>0</v>
      </c>
      <c r="AU962" s="315">
        <f t="shared" si="289"/>
        <v>0</v>
      </c>
      <c r="AV962" s="315">
        <f t="shared" si="288"/>
        <v>0</v>
      </c>
      <c r="AW962" s="315">
        <f t="shared" si="288"/>
        <v>0</v>
      </c>
      <c r="AX962" s="315">
        <f t="shared" si="288"/>
        <v>0</v>
      </c>
      <c r="AY962" s="315">
        <f t="shared" si="288"/>
        <v>0</v>
      </c>
      <c r="AZ962" s="315">
        <f t="shared" si="288"/>
        <v>0</v>
      </c>
      <c r="BA962" s="315">
        <f t="shared" si="288"/>
        <v>0</v>
      </c>
      <c r="BB962" s="315">
        <f t="shared" si="288"/>
        <v>0</v>
      </c>
      <c r="BC962" s="316">
        <f t="shared" si="288"/>
        <v>0</v>
      </c>
      <c r="BE962" s="39" t="str">
        <f t="shared" si="279"/>
        <v/>
      </c>
      <c r="BF962" s="39" t="str">
        <f t="shared" si="280"/>
        <v/>
      </c>
      <c r="BG962" s="39" t="str">
        <f t="shared" si="281"/>
        <v/>
      </c>
      <c r="BH962" s="315"/>
      <c r="BI962" s="315"/>
      <c r="BJ962" s="315"/>
      <c r="BK962" s="315"/>
      <c r="BL962" s="315"/>
      <c r="BM962" s="315"/>
      <c r="BN962" s="315"/>
      <c r="BO962" s="315"/>
      <c r="BP962" s="315"/>
      <c r="BQ962" s="315"/>
      <c r="BR962" s="315"/>
      <c r="BS962" s="315"/>
      <c r="BT962" s="315"/>
      <c r="BU962" s="315"/>
      <c r="BV962" s="315"/>
      <c r="BW962" s="315"/>
      <c r="BX962" s="315"/>
      <c r="BY962" s="315"/>
      <c r="BZ962" s="315"/>
      <c r="CA962" s="315"/>
      <c r="CB962" s="315"/>
      <c r="CC962" s="315"/>
      <c r="CD962" s="7"/>
    </row>
    <row r="963" spans="1:82" x14ac:dyDescent="0.25">
      <c r="A963" s="14"/>
      <c r="B963" s="460"/>
      <c r="C963" s="461"/>
      <c r="D963" s="461"/>
      <c r="E963" s="462"/>
      <c r="F963" s="463"/>
      <c r="G963" s="14"/>
      <c r="H963" s="106" t="str">
        <f t="shared" si="272"/>
        <v/>
      </c>
      <c r="I963" s="14"/>
      <c r="J963" s="39" t="str">
        <f t="shared" si="273"/>
        <v/>
      </c>
      <c r="K963" s="14"/>
      <c r="M963" s="106" t="str">
        <f t="shared" si="274"/>
        <v/>
      </c>
      <c r="O963" s="127" t="str">
        <f t="shared" si="275"/>
        <v/>
      </c>
      <c r="AC963" s="305" t="str">
        <f t="shared" si="276"/>
        <v/>
      </c>
      <c r="AD963" s="307" t="str">
        <f t="shared" si="277"/>
        <v/>
      </c>
      <c r="AF963" s="314">
        <f t="shared" si="278"/>
        <v>0</v>
      </c>
      <c r="AG963" s="315">
        <f t="shared" si="289"/>
        <v>0</v>
      </c>
      <c r="AH963" s="315">
        <f t="shared" si="289"/>
        <v>0</v>
      </c>
      <c r="AI963" s="315">
        <f t="shared" si="289"/>
        <v>0</v>
      </c>
      <c r="AJ963" s="315">
        <f t="shared" si="289"/>
        <v>0</v>
      </c>
      <c r="AK963" s="315">
        <f t="shared" si="289"/>
        <v>0</v>
      </c>
      <c r="AL963" s="315">
        <f t="shared" si="289"/>
        <v>0</v>
      </c>
      <c r="AM963" s="315">
        <f t="shared" si="289"/>
        <v>0</v>
      </c>
      <c r="AN963" s="315">
        <f t="shared" si="289"/>
        <v>0</v>
      </c>
      <c r="AO963" s="315">
        <f t="shared" si="289"/>
        <v>0</v>
      </c>
      <c r="AP963" s="315">
        <f t="shared" si="289"/>
        <v>0</v>
      </c>
      <c r="AQ963" s="315">
        <f t="shared" si="289"/>
        <v>0</v>
      </c>
      <c r="AR963" s="315">
        <f t="shared" si="289"/>
        <v>0</v>
      </c>
      <c r="AS963" s="315">
        <f t="shared" si="289"/>
        <v>0</v>
      </c>
      <c r="AT963" s="315">
        <f t="shared" si="289"/>
        <v>0</v>
      </c>
      <c r="AU963" s="315">
        <f t="shared" si="289"/>
        <v>0</v>
      </c>
      <c r="AV963" s="315">
        <f t="shared" si="288"/>
        <v>0</v>
      </c>
      <c r="AW963" s="315">
        <f t="shared" si="288"/>
        <v>0</v>
      </c>
      <c r="AX963" s="315">
        <f t="shared" si="288"/>
        <v>0</v>
      </c>
      <c r="AY963" s="315">
        <f t="shared" si="288"/>
        <v>0</v>
      </c>
      <c r="AZ963" s="315">
        <f t="shared" si="288"/>
        <v>0</v>
      </c>
      <c r="BA963" s="315">
        <f t="shared" si="288"/>
        <v>0</v>
      </c>
      <c r="BB963" s="315">
        <f t="shared" si="288"/>
        <v>0</v>
      </c>
      <c r="BC963" s="316">
        <f t="shared" si="288"/>
        <v>0</v>
      </c>
      <c r="BE963" s="39" t="str">
        <f t="shared" si="279"/>
        <v/>
      </c>
      <c r="BF963" s="39" t="str">
        <f t="shared" si="280"/>
        <v/>
      </c>
      <c r="BG963" s="39" t="str">
        <f t="shared" si="281"/>
        <v/>
      </c>
      <c r="BH963" s="315"/>
      <c r="BI963" s="315"/>
      <c r="BJ963" s="315"/>
      <c r="BK963" s="315"/>
      <c r="BL963" s="315"/>
      <c r="BM963" s="315"/>
      <c r="BN963" s="315"/>
      <c r="BO963" s="315"/>
      <c r="BP963" s="315"/>
      <c r="BQ963" s="315"/>
      <c r="BR963" s="315"/>
      <c r="BS963" s="315"/>
      <c r="BT963" s="315"/>
      <c r="BU963" s="315"/>
      <c r="BV963" s="315"/>
      <c r="BW963" s="315"/>
      <c r="BX963" s="315"/>
      <c r="BY963" s="315"/>
      <c r="BZ963" s="315"/>
      <c r="CA963" s="315"/>
      <c r="CB963" s="315"/>
      <c r="CC963" s="315"/>
      <c r="CD963" s="7"/>
    </row>
    <row r="964" spans="1:82" x14ac:dyDescent="0.25">
      <c r="A964" s="14"/>
      <c r="B964" s="460"/>
      <c r="C964" s="461"/>
      <c r="D964" s="461"/>
      <c r="E964" s="462"/>
      <c r="F964" s="463"/>
      <c r="G964" s="14"/>
      <c r="H964" s="106" t="str">
        <f t="shared" si="272"/>
        <v/>
      </c>
      <c r="I964" s="14"/>
      <c r="J964" s="39" t="str">
        <f t="shared" si="273"/>
        <v/>
      </c>
      <c r="K964" s="14"/>
      <c r="M964" s="106" t="str">
        <f t="shared" si="274"/>
        <v/>
      </c>
      <c r="O964" s="127" t="str">
        <f t="shared" si="275"/>
        <v/>
      </c>
      <c r="AC964" s="305" t="str">
        <f t="shared" si="276"/>
        <v/>
      </c>
      <c r="AD964" s="307" t="str">
        <f t="shared" si="277"/>
        <v/>
      </c>
      <c r="AF964" s="314">
        <f t="shared" si="278"/>
        <v>0</v>
      </c>
      <c r="AG964" s="315">
        <f t="shared" si="289"/>
        <v>0</v>
      </c>
      <c r="AH964" s="315">
        <f t="shared" si="289"/>
        <v>0</v>
      </c>
      <c r="AI964" s="315">
        <f t="shared" si="289"/>
        <v>0</v>
      </c>
      <c r="AJ964" s="315">
        <f t="shared" si="289"/>
        <v>0</v>
      </c>
      <c r="AK964" s="315">
        <f t="shared" si="289"/>
        <v>0</v>
      </c>
      <c r="AL964" s="315">
        <f t="shared" si="289"/>
        <v>0</v>
      </c>
      <c r="AM964" s="315">
        <f t="shared" si="289"/>
        <v>0</v>
      </c>
      <c r="AN964" s="315">
        <f t="shared" si="289"/>
        <v>0</v>
      </c>
      <c r="AO964" s="315">
        <f t="shared" si="289"/>
        <v>0</v>
      </c>
      <c r="AP964" s="315">
        <f t="shared" si="289"/>
        <v>0</v>
      </c>
      <c r="AQ964" s="315">
        <f t="shared" si="289"/>
        <v>0</v>
      </c>
      <c r="AR964" s="315">
        <f t="shared" si="289"/>
        <v>0</v>
      </c>
      <c r="AS964" s="315">
        <f t="shared" si="289"/>
        <v>0</v>
      </c>
      <c r="AT964" s="315">
        <f t="shared" si="289"/>
        <v>0</v>
      </c>
      <c r="AU964" s="315">
        <f t="shared" si="289"/>
        <v>0</v>
      </c>
      <c r="AV964" s="315">
        <f t="shared" si="288"/>
        <v>0</v>
      </c>
      <c r="AW964" s="315">
        <f t="shared" si="288"/>
        <v>0</v>
      </c>
      <c r="AX964" s="315">
        <f t="shared" si="288"/>
        <v>0</v>
      </c>
      <c r="AY964" s="315">
        <f t="shared" si="288"/>
        <v>0</v>
      </c>
      <c r="AZ964" s="315">
        <f t="shared" si="288"/>
        <v>0</v>
      </c>
      <c r="BA964" s="315">
        <f t="shared" si="288"/>
        <v>0</v>
      </c>
      <c r="BB964" s="315">
        <f t="shared" si="288"/>
        <v>0</v>
      </c>
      <c r="BC964" s="316">
        <f t="shared" si="288"/>
        <v>0</v>
      </c>
      <c r="BE964" s="39" t="str">
        <f t="shared" si="279"/>
        <v/>
      </c>
      <c r="BF964" s="39" t="str">
        <f t="shared" si="280"/>
        <v/>
      </c>
      <c r="BG964" s="39" t="str">
        <f t="shared" si="281"/>
        <v/>
      </c>
      <c r="BH964" s="315"/>
      <c r="BI964" s="315"/>
      <c r="BJ964" s="315"/>
      <c r="BK964" s="315"/>
      <c r="BL964" s="315"/>
      <c r="BM964" s="315"/>
      <c r="BN964" s="315"/>
      <c r="BO964" s="315"/>
      <c r="BP964" s="315"/>
      <c r="BQ964" s="315"/>
      <c r="BR964" s="315"/>
      <c r="BS964" s="315"/>
      <c r="BT964" s="315"/>
      <c r="BU964" s="315"/>
      <c r="BV964" s="315"/>
      <c r="BW964" s="315"/>
      <c r="BX964" s="315"/>
      <c r="BY964" s="315"/>
      <c r="BZ964" s="315"/>
      <c r="CA964" s="315"/>
      <c r="CB964" s="315"/>
      <c r="CC964" s="315"/>
      <c r="CD964" s="7"/>
    </row>
    <row r="965" spans="1:82" x14ac:dyDescent="0.25">
      <c r="A965" s="14"/>
      <c r="B965" s="460"/>
      <c r="C965" s="461"/>
      <c r="D965" s="461"/>
      <c r="E965" s="462"/>
      <c r="F965" s="463"/>
      <c r="G965" s="14"/>
      <c r="H965" s="106" t="str">
        <f t="shared" si="272"/>
        <v/>
      </c>
      <c r="I965" s="14"/>
      <c r="J965" s="39" t="str">
        <f t="shared" si="273"/>
        <v/>
      </c>
      <c r="K965" s="14"/>
      <c r="M965" s="106" t="str">
        <f t="shared" si="274"/>
        <v/>
      </c>
      <c r="O965" s="127" t="str">
        <f t="shared" si="275"/>
        <v/>
      </c>
      <c r="AC965" s="305" t="str">
        <f t="shared" si="276"/>
        <v/>
      </c>
      <c r="AD965" s="307" t="str">
        <f t="shared" si="277"/>
        <v/>
      </c>
      <c r="AF965" s="314">
        <f t="shared" si="278"/>
        <v>0</v>
      </c>
      <c r="AG965" s="315">
        <f t="shared" si="289"/>
        <v>0</v>
      </c>
      <c r="AH965" s="315">
        <f t="shared" si="289"/>
        <v>0</v>
      </c>
      <c r="AI965" s="315">
        <f t="shared" si="289"/>
        <v>0</v>
      </c>
      <c r="AJ965" s="315">
        <f t="shared" si="289"/>
        <v>0</v>
      </c>
      <c r="AK965" s="315">
        <f t="shared" si="289"/>
        <v>0</v>
      </c>
      <c r="AL965" s="315">
        <f t="shared" si="289"/>
        <v>0</v>
      </c>
      <c r="AM965" s="315">
        <f t="shared" si="289"/>
        <v>0</v>
      </c>
      <c r="AN965" s="315">
        <f t="shared" si="289"/>
        <v>0</v>
      </c>
      <c r="AO965" s="315">
        <f t="shared" si="289"/>
        <v>0</v>
      </c>
      <c r="AP965" s="315">
        <f t="shared" si="289"/>
        <v>0</v>
      </c>
      <c r="AQ965" s="315">
        <f t="shared" si="289"/>
        <v>0</v>
      </c>
      <c r="AR965" s="315">
        <f t="shared" si="289"/>
        <v>0</v>
      </c>
      <c r="AS965" s="315">
        <f t="shared" si="289"/>
        <v>0</v>
      </c>
      <c r="AT965" s="315">
        <f t="shared" si="289"/>
        <v>0</v>
      </c>
      <c r="AU965" s="315">
        <f t="shared" si="289"/>
        <v>0</v>
      </c>
      <c r="AV965" s="315">
        <f t="shared" si="288"/>
        <v>0</v>
      </c>
      <c r="AW965" s="315">
        <f t="shared" si="288"/>
        <v>0</v>
      </c>
      <c r="AX965" s="315">
        <f t="shared" si="288"/>
        <v>0</v>
      </c>
      <c r="AY965" s="315">
        <f t="shared" si="288"/>
        <v>0</v>
      </c>
      <c r="AZ965" s="315">
        <f t="shared" si="288"/>
        <v>0</v>
      </c>
      <c r="BA965" s="315">
        <f t="shared" si="288"/>
        <v>0</v>
      </c>
      <c r="BB965" s="315">
        <f t="shared" si="288"/>
        <v>0</v>
      </c>
      <c r="BC965" s="316">
        <f t="shared" si="288"/>
        <v>0</v>
      </c>
      <c r="BE965" s="39" t="str">
        <f t="shared" si="279"/>
        <v/>
      </c>
      <c r="BF965" s="39" t="str">
        <f t="shared" si="280"/>
        <v/>
      </c>
      <c r="BG965" s="39" t="str">
        <f t="shared" si="281"/>
        <v/>
      </c>
      <c r="BH965" s="315"/>
      <c r="BI965" s="315"/>
      <c r="BJ965" s="315"/>
      <c r="BK965" s="315"/>
      <c r="BL965" s="315"/>
      <c r="BM965" s="315"/>
      <c r="BN965" s="315"/>
      <c r="BO965" s="315"/>
      <c r="BP965" s="315"/>
      <c r="BQ965" s="315"/>
      <c r="BR965" s="315"/>
      <c r="BS965" s="315"/>
      <c r="BT965" s="315"/>
      <c r="BU965" s="315"/>
      <c r="BV965" s="315"/>
      <c r="BW965" s="315"/>
      <c r="BX965" s="315"/>
      <c r="BY965" s="315"/>
      <c r="BZ965" s="315"/>
      <c r="CA965" s="315"/>
      <c r="CB965" s="315"/>
      <c r="CC965" s="315"/>
      <c r="CD965" s="7"/>
    </row>
    <row r="966" spans="1:82" x14ac:dyDescent="0.25">
      <c r="A966" s="14"/>
      <c r="B966" s="460"/>
      <c r="C966" s="461"/>
      <c r="D966" s="461"/>
      <c r="E966" s="462"/>
      <c r="F966" s="463"/>
      <c r="G966" s="14"/>
      <c r="H966" s="106" t="str">
        <f t="shared" si="272"/>
        <v/>
      </c>
      <c r="I966" s="14"/>
      <c r="J966" s="39" t="str">
        <f t="shared" si="273"/>
        <v/>
      </c>
      <c r="K966" s="14"/>
      <c r="M966" s="106" t="str">
        <f t="shared" si="274"/>
        <v/>
      </c>
      <c r="O966" s="127" t="str">
        <f t="shared" si="275"/>
        <v/>
      </c>
      <c r="AC966" s="305" t="str">
        <f t="shared" si="276"/>
        <v/>
      </c>
      <c r="AD966" s="307" t="str">
        <f t="shared" si="277"/>
        <v/>
      </c>
      <c r="AF966" s="314">
        <f t="shared" si="278"/>
        <v>0</v>
      </c>
      <c r="AG966" s="315">
        <f t="shared" si="289"/>
        <v>0</v>
      </c>
      <c r="AH966" s="315">
        <f t="shared" si="289"/>
        <v>0</v>
      </c>
      <c r="AI966" s="315">
        <f t="shared" si="289"/>
        <v>0</v>
      </c>
      <c r="AJ966" s="315">
        <f t="shared" si="289"/>
        <v>0</v>
      </c>
      <c r="AK966" s="315">
        <f t="shared" si="289"/>
        <v>0</v>
      </c>
      <c r="AL966" s="315">
        <f t="shared" si="289"/>
        <v>0</v>
      </c>
      <c r="AM966" s="315">
        <f t="shared" si="289"/>
        <v>0</v>
      </c>
      <c r="AN966" s="315">
        <f t="shared" si="289"/>
        <v>0</v>
      </c>
      <c r="AO966" s="315">
        <f t="shared" si="289"/>
        <v>0</v>
      </c>
      <c r="AP966" s="315">
        <f t="shared" si="289"/>
        <v>0</v>
      </c>
      <c r="AQ966" s="315">
        <f t="shared" si="289"/>
        <v>0</v>
      </c>
      <c r="AR966" s="315">
        <f t="shared" si="289"/>
        <v>0</v>
      </c>
      <c r="AS966" s="315">
        <f t="shared" si="289"/>
        <v>0</v>
      </c>
      <c r="AT966" s="315">
        <f t="shared" si="289"/>
        <v>0</v>
      </c>
      <c r="AU966" s="315">
        <f t="shared" si="289"/>
        <v>0</v>
      </c>
      <c r="AV966" s="315">
        <f t="shared" si="288"/>
        <v>0</v>
      </c>
      <c r="AW966" s="315">
        <f t="shared" si="288"/>
        <v>0</v>
      </c>
      <c r="AX966" s="315">
        <f t="shared" si="288"/>
        <v>0</v>
      </c>
      <c r="AY966" s="315">
        <f t="shared" si="288"/>
        <v>0</v>
      </c>
      <c r="AZ966" s="315">
        <f t="shared" si="288"/>
        <v>0</v>
      </c>
      <c r="BA966" s="315">
        <f t="shared" si="288"/>
        <v>0</v>
      </c>
      <c r="BB966" s="315">
        <f t="shared" si="288"/>
        <v>0</v>
      </c>
      <c r="BC966" s="316">
        <f t="shared" si="288"/>
        <v>0</v>
      </c>
      <c r="BE966" s="39" t="str">
        <f t="shared" si="279"/>
        <v/>
      </c>
      <c r="BF966" s="39" t="str">
        <f t="shared" si="280"/>
        <v/>
      </c>
      <c r="BG966" s="39" t="str">
        <f t="shared" si="281"/>
        <v/>
      </c>
      <c r="BH966" s="315"/>
      <c r="BI966" s="315"/>
      <c r="BJ966" s="315"/>
      <c r="BK966" s="315"/>
      <c r="BL966" s="315"/>
      <c r="BM966" s="315"/>
      <c r="BN966" s="315"/>
      <c r="BO966" s="315"/>
      <c r="BP966" s="315"/>
      <c r="BQ966" s="315"/>
      <c r="BR966" s="315"/>
      <c r="BS966" s="315"/>
      <c r="BT966" s="315"/>
      <c r="BU966" s="315"/>
      <c r="BV966" s="315"/>
      <c r="BW966" s="315"/>
      <c r="BX966" s="315"/>
      <c r="BY966" s="315"/>
      <c r="BZ966" s="315"/>
      <c r="CA966" s="315"/>
      <c r="CB966" s="315"/>
      <c r="CC966" s="315"/>
      <c r="CD966" s="7"/>
    </row>
    <row r="967" spans="1:82" x14ac:dyDescent="0.25">
      <c r="A967" s="14"/>
      <c r="B967" s="460"/>
      <c r="C967" s="461"/>
      <c r="D967" s="461"/>
      <c r="E967" s="462"/>
      <c r="F967" s="463"/>
      <c r="G967" s="14"/>
      <c r="H967" s="106" t="str">
        <f t="shared" si="272"/>
        <v/>
      </c>
      <c r="I967" s="14"/>
      <c r="J967" s="39" t="str">
        <f t="shared" si="273"/>
        <v/>
      </c>
      <c r="K967" s="14"/>
      <c r="M967" s="106" t="str">
        <f t="shared" si="274"/>
        <v/>
      </c>
      <c r="O967" s="127" t="str">
        <f t="shared" si="275"/>
        <v/>
      </c>
      <c r="AC967" s="305" t="str">
        <f t="shared" si="276"/>
        <v/>
      </c>
      <c r="AD967" s="307" t="str">
        <f t="shared" si="277"/>
        <v/>
      </c>
      <c r="AF967" s="314">
        <f t="shared" si="278"/>
        <v>0</v>
      </c>
      <c r="AG967" s="315">
        <f t="shared" si="289"/>
        <v>0</v>
      </c>
      <c r="AH967" s="315">
        <f t="shared" si="289"/>
        <v>0</v>
      </c>
      <c r="AI967" s="315">
        <f t="shared" si="289"/>
        <v>0</v>
      </c>
      <c r="AJ967" s="315">
        <f t="shared" si="289"/>
        <v>0</v>
      </c>
      <c r="AK967" s="315">
        <f t="shared" si="289"/>
        <v>0</v>
      </c>
      <c r="AL967" s="315">
        <f t="shared" si="289"/>
        <v>0</v>
      </c>
      <c r="AM967" s="315">
        <f t="shared" si="289"/>
        <v>0</v>
      </c>
      <c r="AN967" s="315">
        <f t="shared" si="289"/>
        <v>0</v>
      </c>
      <c r="AO967" s="315">
        <f t="shared" si="289"/>
        <v>0</v>
      </c>
      <c r="AP967" s="315">
        <f t="shared" si="289"/>
        <v>0</v>
      </c>
      <c r="AQ967" s="315">
        <f t="shared" si="289"/>
        <v>0</v>
      </c>
      <c r="AR967" s="315">
        <f t="shared" si="289"/>
        <v>0</v>
      </c>
      <c r="AS967" s="315">
        <f t="shared" si="289"/>
        <v>0</v>
      </c>
      <c r="AT967" s="315">
        <f t="shared" si="289"/>
        <v>0</v>
      </c>
      <c r="AU967" s="315">
        <f t="shared" si="289"/>
        <v>0</v>
      </c>
      <c r="AV967" s="315">
        <f t="shared" si="288"/>
        <v>0</v>
      </c>
      <c r="AW967" s="315">
        <f t="shared" si="288"/>
        <v>0</v>
      </c>
      <c r="AX967" s="315">
        <f t="shared" si="288"/>
        <v>0</v>
      </c>
      <c r="AY967" s="315">
        <f t="shared" si="288"/>
        <v>0</v>
      </c>
      <c r="AZ967" s="315">
        <f t="shared" si="288"/>
        <v>0</v>
      </c>
      <c r="BA967" s="315">
        <f t="shared" si="288"/>
        <v>0</v>
      </c>
      <c r="BB967" s="315">
        <f t="shared" si="288"/>
        <v>0</v>
      </c>
      <c r="BC967" s="316">
        <f t="shared" si="288"/>
        <v>0</v>
      </c>
      <c r="BE967" s="39" t="str">
        <f t="shared" si="279"/>
        <v/>
      </c>
      <c r="BF967" s="39" t="str">
        <f t="shared" si="280"/>
        <v/>
      </c>
      <c r="BG967" s="39" t="str">
        <f t="shared" si="281"/>
        <v/>
      </c>
      <c r="BH967" s="315"/>
      <c r="BI967" s="315"/>
      <c r="BJ967" s="315"/>
      <c r="BK967" s="315"/>
      <c r="BL967" s="315"/>
      <c r="BM967" s="315"/>
      <c r="BN967" s="315"/>
      <c r="BO967" s="315"/>
      <c r="BP967" s="315"/>
      <c r="BQ967" s="315"/>
      <c r="BR967" s="315"/>
      <c r="BS967" s="315"/>
      <c r="BT967" s="315"/>
      <c r="BU967" s="315"/>
      <c r="BV967" s="315"/>
      <c r="BW967" s="315"/>
      <c r="BX967" s="315"/>
      <c r="BY967" s="315"/>
      <c r="BZ967" s="315"/>
      <c r="CA967" s="315"/>
      <c r="CB967" s="315"/>
      <c r="CC967" s="315"/>
      <c r="CD967" s="7"/>
    </row>
    <row r="968" spans="1:82" x14ac:dyDescent="0.25">
      <c r="A968" s="14"/>
      <c r="B968" s="460"/>
      <c r="C968" s="461"/>
      <c r="D968" s="461"/>
      <c r="E968" s="462"/>
      <c r="F968" s="463"/>
      <c r="G968" s="14"/>
      <c r="H968" s="106" t="str">
        <f t="shared" si="272"/>
        <v/>
      </c>
      <c r="I968" s="14"/>
      <c r="J968" s="39" t="str">
        <f t="shared" si="273"/>
        <v/>
      </c>
      <c r="K968" s="14"/>
      <c r="M968" s="106" t="str">
        <f t="shared" si="274"/>
        <v/>
      </c>
      <c r="O968" s="127" t="str">
        <f t="shared" si="275"/>
        <v/>
      </c>
      <c r="AC968" s="305" t="str">
        <f t="shared" si="276"/>
        <v/>
      </c>
      <c r="AD968" s="307" t="str">
        <f t="shared" si="277"/>
        <v/>
      </c>
      <c r="AF968" s="314">
        <f t="shared" si="278"/>
        <v>0</v>
      </c>
      <c r="AG968" s="315">
        <f t="shared" si="289"/>
        <v>0</v>
      </c>
      <c r="AH968" s="315">
        <f t="shared" si="289"/>
        <v>0</v>
      </c>
      <c r="AI968" s="315">
        <f t="shared" si="289"/>
        <v>0</v>
      </c>
      <c r="AJ968" s="315">
        <f t="shared" si="289"/>
        <v>0</v>
      </c>
      <c r="AK968" s="315">
        <f t="shared" si="289"/>
        <v>0</v>
      </c>
      <c r="AL968" s="315">
        <f t="shared" si="289"/>
        <v>0</v>
      </c>
      <c r="AM968" s="315">
        <f t="shared" si="289"/>
        <v>0</v>
      </c>
      <c r="AN968" s="315">
        <f t="shared" si="289"/>
        <v>0</v>
      </c>
      <c r="AO968" s="315">
        <f t="shared" si="289"/>
        <v>0</v>
      </c>
      <c r="AP968" s="315">
        <f t="shared" si="289"/>
        <v>0</v>
      </c>
      <c r="AQ968" s="315">
        <f t="shared" si="289"/>
        <v>0</v>
      </c>
      <c r="AR968" s="315">
        <f t="shared" si="289"/>
        <v>0</v>
      </c>
      <c r="AS968" s="315">
        <f t="shared" si="289"/>
        <v>0</v>
      </c>
      <c r="AT968" s="315">
        <f t="shared" si="289"/>
        <v>0</v>
      </c>
      <c r="AU968" s="315">
        <f t="shared" si="289"/>
        <v>0</v>
      </c>
      <c r="AV968" s="315">
        <f t="shared" si="288"/>
        <v>0</v>
      </c>
      <c r="AW968" s="315">
        <f t="shared" si="288"/>
        <v>0</v>
      </c>
      <c r="AX968" s="315">
        <f t="shared" si="288"/>
        <v>0</v>
      </c>
      <c r="AY968" s="315">
        <f t="shared" si="288"/>
        <v>0</v>
      </c>
      <c r="AZ968" s="315">
        <f t="shared" si="288"/>
        <v>0</v>
      </c>
      <c r="BA968" s="315">
        <f t="shared" si="288"/>
        <v>0</v>
      </c>
      <c r="BB968" s="315">
        <f t="shared" si="288"/>
        <v>0</v>
      </c>
      <c r="BC968" s="316">
        <f t="shared" si="288"/>
        <v>0</v>
      </c>
      <c r="BE968" s="39" t="str">
        <f t="shared" si="279"/>
        <v/>
      </c>
      <c r="BF968" s="39" t="str">
        <f t="shared" si="280"/>
        <v/>
      </c>
      <c r="BG968" s="39" t="str">
        <f t="shared" si="281"/>
        <v/>
      </c>
      <c r="BH968" s="315"/>
      <c r="BI968" s="315"/>
      <c r="BJ968" s="315"/>
      <c r="BK968" s="315"/>
      <c r="BL968" s="315"/>
      <c r="BM968" s="315"/>
      <c r="BN968" s="315"/>
      <c r="BO968" s="315"/>
      <c r="BP968" s="315"/>
      <c r="BQ968" s="315"/>
      <c r="BR968" s="315"/>
      <c r="BS968" s="315"/>
      <c r="BT968" s="315"/>
      <c r="BU968" s="315"/>
      <c r="BV968" s="315"/>
      <c r="BW968" s="315"/>
      <c r="BX968" s="315"/>
      <c r="BY968" s="315"/>
      <c r="BZ968" s="315"/>
      <c r="CA968" s="315"/>
      <c r="CB968" s="315"/>
      <c r="CC968" s="315"/>
      <c r="CD968" s="7"/>
    </row>
    <row r="969" spans="1:82" x14ac:dyDescent="0.25">
      <c r="A969" s="14"/>
      <c r="B969" s="460"/>
      <c r="C969" s="461"/>
      <c r="D969" s="461"/>
      <c r="E969" s="462"/>
      <c r="F969" s="463"/>
      <c r="G969" s="14"/>
      <c r="H969" s="106" t="str">
        <f t="shared" si="272"/>
        <v/>
      </c>
      <c r="I969" s="14"/>
      <c r="J969" s="39" t="str">
        <f t="shared" si="273"/>
        <v/>
      </c>
      <c r="K969" s="14"/>
      <c r="M969" s="106" t="str">
        <f t="shared" si="274"/>
        <v/>
      </c>
      <c r="O969" s="127" t="str">
        <f t="shared" si="275"/>
        <v/>
      </c>
      <c r="AC969" s="305" t="str">
        <f t="shared" si="276"/>
        <v/>
      </c>
      <c r="AD969" s="307" t="str">
        <f t="shared" si="277"/>
        <v/>
      </c>
      <c r="AF969" s="314">
        <f t="shared" si="278"/>
        <v>0</v>
      </c>
      <c r="AG969" s="315">
        <f t="shared" si="289"/>
        <v>0</v>
      </c>
      <c r="AH969" s="315">
        <f t="shared" si="289"/>
        <v>0</v>
      </c>
      <c r="AI969" s="315">
        <f t="shared" si="289"/>
        <v>0</v>
      </c>
      <c r="AJ969" s="315">
        <f t="shared" si="289"/>
        <v>0</v>
      </c>
      <c r="AK969" s="315">
        <f t="shared" si="289"/>
        <v>0</v>
      </c>
      <c r="AL969" s="315">
        <f t="shared" si="289"/>
        <v>0</v>
      </c>
      <c r="AM969" s="315">
        <f t="shared" si="289"/>
        <v>0</v>
      </c>
      <c r="AN969" s="315">
        <f t="shared" si="289"/>
        <v>0</v>
      </c>
      <c r="AO969" s="315">
        <f t="shared" si="289"/>
        <v>0</v>
      </c>
      <c r="AP969" s="315">
        <f t="shared" si="289"/>
        <v>0</v>
      </c>
      <c r="AQ969" s="315">
        <f t="shared" si="289"/>
        <v>0</v>
      </c>
      <c r="AR969" s="315">
        <f t="shared" si="289"/>
        <v>0</v>
      </c>
      <c r="AS969" s="315">
        <f t="shared" si="289"/>
        <v>0</v>
      </c>
      <c r="AT969" s="315">
        <f t="shared" si="289"/>
        <v>0</v>
      </c>
      <c r="AU969" s="315">
        <f t="shared" si="289"/>
        <v>0</v>
      </c>
      <c r="AV969" s="315">
        <f t="shared" si="288"/>
        <v>0</v>
      </c>
      <c r="AW969" s="315">
        <f t="shared" si="288"/>
        <v>0</v>
      </c>
      <c r="AX969" s="315">
        <f t="shared" si="288"/>
        <v>0</v>
      </c>
      <c r="AY969" s="315">
        <f t="shared" si="288"/>
        <v>0</v>
      </c>
      <c r="AZ969" s="315">
        <f t="shared" si="288"/>
        <v>0</v>
      </c>
      <c r="BA969" s="315">
        <f t="shared" si="288"/>
        <v>0</v>
      </c>
      <c r="BB969" s="315">
        <f t="shared" si="288"/>
        <v>0</v>
      </c>
      <c r="BC969" s="316">
        <f t="shared" si="288"/>
        <v>0</v>
      </c>
      <c r="BE969" s="39" t="str">
        <f t="shared" si="279"/>
        <v/>
      </c>
      <c r="BF969" s="39" t="str">
        <f t="shared" si="280"/>
        <v/>
      </c>
      <c r="BG969" s="39" t="str">
        <f t="shared" si="281"/>
        <v/>
      </c>
      <c r="BH969" s="315"/>
      <c r="BI969" s="315"/>
      <c r="BJ969" s="315"/>
      <c r="BK969" s="315"/>
      <c r="BL969" s="315"/>
      <c r="BM969" s="315"/>
      <c r="BN969" s="315"/>
      <c r="BO969" s="315"/>
      <c r="BP969" s="315"/>
      <c r="BQ969" s="315"/>
      <c r="BR969" s="315"/>
      <c r="BS969" s="315"/>
      <c r="BT969" s="315"/>
      <c r="BU969" s="315"/>
      <c r="BV969" s="315"/>
      <c r="BW969" s="315"/>
      <c r="BX969" s="315"/>
      <c r="BY969" s="315"/>
      <c r="BZ969" s="315"/>
      <c r="CA969" s="315"/>
      <c r="CB969" s="315"/>
      <c r="CC969" s="315"/>
      <c r="CD969" s="7"/>
    </row>
    <row r="970" spans="1:82" x14ac:dyDescent="0.25">
      <c r="A970" s="14"/>
      <c r="B970" s="460"/>
      <c r="C970" s="461"/>
      <c r="D970" s="461"/>
      <c r="E970" s="462"/>
      <c r="F970" s="463"/>
      <c r="G970" s="14"/>
      <c r="H970" s="106" t="str">
        <f t="shared" si="272"/>
        <v/>
      </c>
      <c r="I970" s="14"/>
      <c r="J970" s="39" t="str">
        <f t="shared" si="273"/>
        <v/>
      </c>
      <c r="K970" s="14"/>
      <c r="M970" s="106" t="str">
        <f t="shared" si="274"/>
        <v/>
      </c>
      <c r="O970" s="127" t="str">
        <f t="shared" si="275"/>
        <v/>
      </c>
      <c r="AC970" s="305" t="str">
        <f t="shared" si="276"/>
        <v/>
      </c>
      <c r="AD970" s="307" t="str">
        <f t="shared" si="277"/>
        <v/>
      </c>
      <c r="AF970" s="314">
        <f t="shared" si="278"/>
        <v>0</v>
      </c>
      <c r="AG970" s="315">
        <f t="shared" si="289"/>
        <v>0</v>
      </c>
      <c r="AH970" s="315">
        <f t="shared" si="289"/>
        <v>0</v>
      </c>
      <c r="AI970" s="315">
        <f t="shared" si="289"/>
        <v>0</v>
      </c>
      <c r="AJ970" s="315">
        <f t="shared" si="289"/>
        <v>0</v>
      </c>
      <c r="AK970" s="315">
        <f t="shared" si="289"/>
        <v>0</v>
      </c>
      <c r="AL970" s="315">
        <f t="shared" si="289"/>
        <v>0</v>
      </c>
      <c r="AM970" s="315">
        <f t="shared" si="289"/>
        <v>0</v>
      </c>
      <c r="AN970" s="315">
        <f t="shared" si="289"/>
        <v>0</v>
      </c>
      <c r="AO970" s="315">
        <f t="shared" si="289"/>
        <v>0</v>
      </c>
      <c r="AP970" s="315">
        <f t="shared" si="289"/>
        <v>0</v>
      </c>
      <c r="AQ970" s="315">
        <f t="shared" si="289"/>
        <v>0</v>
      </c>
      <c r="AR970" s="315">
        <f t="shared" si="289"/>
        <v>0</v>
      </c>
      <c r="AS970" s="315">
        <f t="shared" si="289"/>
        <v>0</v>
      </c>
      <c r="AT970" s="315">
        <f t="shared" si="289"/>
        <v>0</v>
      </c>
      <c r="AU970" s="315">
        <f t="shared" si="289"/>
        <v>0</v>
      </c>
      <c r="AV970" s="315">
        <f t="shared" si="288"/>
        <v>0</v>
      </c>
      <c r="AW970" s="315">
        <f t="shared" si="288"/>
        <v>0</v>
      </c>
      <c r="AX970" s="315">
        <f t="shared" si="288"/>
        <v>0</v>
      </c>
      <c r="AY970" s="315">
        <f t="shared" si="288"/>
        <v>0</v>
      </c>
      <c r="AZ970" s="315">
        <f t="shared" si="288"/>
        <v>0</v>
      </c>
      <c r="BA970" s="315">
        <f t="shared" si="288"/>
        <v>0</v>
      </c>
      <c r="BB970" s="315">
        <f t="shared" si="288"/>
        <v>0</v>
      </c>
      <c r="BC970" s="316">
        <f t="shared" si="288"/>
        <v>0</v>
      </c>
      <c r="BE970" s="39" t="str">
        <f t="shared" si="279"/>
        <v/>
      </c>
      <c r="BF970" s="39" t="str">
        <f t="shared" si="280"/>
        <v/>
      </c>
      <c r="BG970" s="39" t="str">
        <f t="shared" si="281"/>
        <v/>
      </c>
      <c r="BH970" s="315"/>
      <c r="BI970" s="315"/>
      <c r="BJ970" s="315"/>
      <c r="BK970" s="315"/>
      <c r="BL970" s="315"/>
      <c r="BM970" s="315"/>
      <c r="BN970" s="315"/>
      <c r="BO970" s="315"/>
      <c r="BP970" s="315"/>
      <c r="BQ970" s="315"/>
      <c r="BR970" s="315"/>
      <c r="BS970" s="315"/>
      <c r="BT970" s="315"/>
      <c r="BU970" s="315"/>
      <c r="BV970" s="315"/>
      <c r="BW970" s="315"/>
      <c r="BX970" s="315"/>
      <c r="BY970" s="315"/>
      <c r="BZ970" s="315"/>
      <c r="CA970" s="315"/>
      <c r="CB970" s="315"/>
      <c r="CC970" s="315"/>
      <c r="CD970" s="7"/>
    </row>
    <row r="971" spans="1:82" x14ac:dyDescent="0.25">
      <c r="A971" s="14"/>
      <c r="B971" s="460"/>
      <c r="C971" s="461"/>
      <c r="D971" s="461"/>
      <c r="E971" s="462"/>
      <c r="F971" s="463"/>
      <c r="G971" s="14"/>
      <c r="H971" s="106" t="str">
        <f t="shared" si="272"/>
        <v/>
      </c>
      <c r="I971" s="14"/>
      <c r="J971" s="39" t="str">
        <f t="shared" si="273"/>
        <v/>
      </c>
      <c r="K971" s="14"/>
      <c r="M971" s="106" t="str">
        <f t="shared" si="274"/>
        <v/>
      </c>
      <c r="O971" s="127" t="str">
        <f t="shared" si="275"/>
        <v/>
      </c>
      <c r="AC971" s="305" t="str">
        <f t="shared" si="276"/>
        <v/>
      </c>
      <c r="AD971" s="307" t="str">
        <f t="shared" si="277"/>
        <v/>
      </c>
      <c r="AF971" s="314">
        <f t="shared" si="278"/>
        <v>0</v>
      </c>
      <c r="AG971" s="315">
        <f t="shared" si="289"/>
        <v>0</v>
      </c>
      <c r="AH971" s="315">
        <f t="shared" si="289"/>
        <v>0</v>
      </c>
      <c r="AI971" s="315">
        <f t="shared" si="289"/>
        <v>0</v>
      </c>
      <c r="AJ971" s="315">
        <f t="shared" si="289"/>
        <v>0</v>
      </c>
      <c r="AK971" s="315">
        <f t="shared" si="289"/>
        <v>0</v>
      </c>
      <c r="AL971" s="315">
        <f t="shared" si="289"/>
        <v>0</v>
      </c>
      <c r="AM971" s="315">
        <f t="shared" si="289"/>
        <v>0</v>
      </c>
      <c r="AN971" s="315">
        <f t="shared" si="289"/>
        <v>0</v>
      </c>
      <c r="AO971" s="315">
        <f t="shared" si="289"/>
        <v>0</v>
      </c>
      <c r="AP971" s="315">
        <f t="shared" si="289"/>
        <v>0</v>
      </c>
      <c r="AQ971" s="315">
        <f t="shared" si="289"/>
        <v>0</v>
      </c>
      <c r="AR971" s="315">
        <f t="shared" si="289"/>
        <v>0</v>
      </c>
      <c r="AS971" s="315">
        <f t="shared" si="289"/>
        <v>0</v>
      </c>
      <c r="AT971" s="315">
        <f t="shared" si="289"/>
        <v>0</v>
      </c>
      <c r="AU971" s="315">
        <f t="shared" si="289"/>
        <v>0</v>
      </c>
      <c r="AV971" s="315">
        <f t="shared" si="288"/>
        <v>0</v>
      </c>
      <c r="AW971" s="315">
        <f t="shared" si="288"/>
        <v>0</v>
      </c>
      <c r="AX971" s="315">
        <f t="shared" si="288"/>
        <v>0</v>
      </c>
      <c r="AY971" s="315">
        <f t="shared" si="288"/>
        <v>0</v>
      </c>
      <c r="AZ971" s="315">
        <f t="shared" si="288"/>
        <v>0</v>
      </c>
      <c r="BA971" s="315">
        <f t="shared" si="288"/>
        <v>0</v>
      </c>
      <c r="BB971" s="315">
        <f t="shared" si="288"/>
        <v>0</v>
      </c>
      <c r="BC971" s="316">
        <f t="shared" si="288"/>
        <v>0</v>
      </c>
      <c r="BE971" s="39" t="str">
        <f t="shared" si="279"/>
        <v/>
      </c>
      <c r="BF971" s="39" t="str">
        <f t="shared" si="280"/>
        <v/>
      </c>
      <c r="BG971" s="39" t="str">
        <f t="shared" si="281"/>
        <v/>
      </c>
      <c r="BH971" s="315"/>
      <c r="BI971" s="315"/>
      <c r="BJ971" s="315"/>
      <c r="BK971" s="315"/>
      <c r="BL971" s="315"/>
      <c r="BM971" s="315"/>
      <c r="BN971" s="315"/>
      <c r="BO971" s="315"/>
      <c r="BP971" s="315"/>
      <c r="BQ971" s="315"/>
      <c r="BR971" s="315"/>
      <c r="BS971" s="315"/>
      <c r="BT971" s="315"/>
      <c r="BU971" s="315"/>
      <c r="BV971" s="315"/>
      <c r="BW971" s="315"/>
      <c r="BX971" s="315"/>
      <c r="BY971" s="315"/>
      <c r="BZ971" s="315"/>
      <c r="CA971" s="315"/>
      <c r="CB971" s="315"/>
      <c r="CC971" s="315"/>
      <c r="CD971" s="7"/>
    </row>
    <row r="972" spans="1:82" x14ac:dyDescent="0.25">
      <c r="A972" s="14"/>
      <c r="B972" s="460"/>
      <c r="C972" s="461"/>
      <c r="D972" s="461"/>
      <c r="E972" s="462"/>
      <c r="F972" s="463"/>
      <c r="G972" s="14"/>
      <c r="H972" s="106" t="str">
        <f t="shared" ref="H972:H1025" si="290">IF(OR($C972="", $D972=""), "", $D972-$C972-$E972)</f>
        <v/>
      </c>
      <c r="I972" s="14"/>
      <c r="J972" s="39" t="str">
        <f t="shared" ref="J972:J1025" si="291">IF($B972="", "", IF(OR(TEXT($B972, "ddd")="sat", TEXT($B972, "ddd")="sun"), $O$4, IF(COUNTIF($S$50:$S$89, $B972)&gt;0, $O$5, "")))</f>
        <v/>
      </c>
      <c r="K972" s="14"/>
      <c r="M972" s="106" t="str">
        <f t="shared" ref="M972:M1025" si="292">IF($F972=$M$3, 0, $H972)</f>
        <v/>
      </c>
      <c r="O972" s="127" t="str">
        <f t="shared" ref="O972:O1025" si="293">IF($H972="", "", IF($F972=$M$3, 0, IF($J972=$O$4, $O$9*$H972*24, IF($J972=$O$5, $O$8*$H972*24, IF($J972="", $O$7*$H972*24, "")))))</f>
        <v/>
      </c>
      <c r="AC972" s="305" t="str">
        <f t="shared" ref="AC972:AC1025" si="294">IF($C972="", "", _xlfn.FLOOR.MATH($C972, 1/24))</f>
        <v/>
      </c>
      <c r="AD972" s="307" t="str">
        <f t="shared" ref="AD972:AD1025" si="295">IF($D972="", "", _xlfn.CEILING.MATH($D972, 1/24))</f>
        <v/>
      </c>
      <c r="AF972" s="314">
        <f t="shared" ref="AF972:AU1025" si="296">IF(AND(AF$9&gt;=$AC972, AF$10&lt;=$AD972), IF($F972=$M$3, $AD$5, IF($J972="", $AD$4, $J972)), 0)</f>
        <v>0</v>
      </c>
      <c r="AG972" s="315">
        <f t="shared" si="289"/>
        <v>0</v>
      </c>
      <c r="AH972" s="315">
        <f t="shared" si="289"/>
        <v>0</v>
      </c>
      <c r="AI972" s="315">
        <f t="shared" si="289"/>
        <v>0</v>
      </c>
      <c r="AJ972" s="315">
        <f t="shared" si="289"/>
        <v>0</v>
      </c>
      <c r="AK972" s="315">
        <f t="shared" si="289"/>
        <v>0</v>
      </c>
      <c r="AL972" s="315">
        <f t="shared" si="289"/>
        <v>0</v>
      </c>
      <c r="AM972" s="315">
        <f t="shared" si="289"/>
        <v>0</v>
      </c>
      <c r="AN972" s="315">
        <f t="shared" si="289"/>
        <v>0</v>
      </c>
      <c r="AO972" s="315">
        <f t="shared" si="289"/>
        <v>0</v>
      </c>
      <c r="AP972" s="315">
        <f t="shared" si="289"/>
        <v>0</v>
      </c>
      <c r="AQ972" s="315">
        <f t="shared" si="289"/>
        <v>0</v>
      </c>
      <c r="AR972" s="315">
        <f t="shared" si="289"/>
        <v>0</v>
      </c>
      <c r="AS972" s="315">
        <f t="shared" si="289"/>
        <v>0</v>
      </c>
      <c r="AT972" s="315">
        <f t="shared" si="289"/>
        <v>0</v>
      </c>
      <c r="AU972" s="315">
        <f t="shared" si="289"/>
        <v>0</v>
      </c>
      <c r="AV972" s="315">
        <f t="shared" si="288"/>
        <v>0</v>
      </c>
      <c r="AW972" s="315">
        <f t="shared" si="288"/>
        <v>0</v>
      </c>
      <c r="AX972" s="315">
        <f t="shared" si="288"/>
        <v>0</v>
      </c>
      <c r="AY972" s="315">
        <f t="shared" si="288"/>
        <v>0</v>
      </c>
      <c r="AZ972" s="315">
        <f t="shared" si="288"/>
        <v>0</v>
      </c>
      <c r="BA972" s="315">
        <f t="shared" si="288"/>
        <v>0</v>
      </c>
      <c r="BB972" s="315">
        <f t="shared" si="288"/>
        <v>0</v>
      </c>
      <c r="BC972" s="316">
        <f t="shared" si="288"/>
        <v>0</v>
      </c>
      <c r="BE972" s="39" t="str">
        <f t="shared" ref="BE972:BE1025" si="297">IF(OR($B972="", $H972=""), "", TEXT($B972, "ddd"))</f>
        <v/>
      </c>
      <c r="BF972" s="39" t="str">
        <f t="shared" ref="BF972:BF1025" si="298">IF($BE972="", "", IF($F972=$M$3, $AD$5, IF($J972="", $AD$4, $J972)))</f>
        <v/>
      </c>
      <c r="BG972" s="39" t="str">
        <f t="shared" ref="BG972:BG1025" si="299">IF(OR($BE972="", $BF972=""), "", CONCATENATE($BE972, " - ", $BF972))</f>
        <v/>
      </c>
      <c r="BH972" s="315"/>
      <c r="BI972" s="315"/>
      <c r="BJ972" s="315"/>
      <c r="BK972" s="315"/>
      <c r="BL972" s="315"/>
      <c r="BM972" s="315"/>
      <c r="BN972" s="315"/>
      <c r="BO972" s="315"/>
      <c r="BP972" s="315"/>
      <c r="BQ972" s="315"/>
      <c r="BR972" s="315"/>
      <c r="BS972" s="315"/>
      <c r="BT972" s="315"/>
      <c r="BU972" s="315"/>
      <c r="BV972" s="315"/>
      <c r="BW972" s="315"/>
      <c r="BX972" s="315"/>
      <c r="BY972" s="315"/>
      <c r="BZ972" s="315"/>
      <c r="CA972" s="315"/>
      <c r="CB972" s="315"/>
      <c r="CC972" s="315"/>
      <c r="CD972" s="7"/>
    </row>
    <row r="973" spans="1:82" x14ac:dyDescent="0.25">
      <c r="A973" s="14"/>
      <c r="B973" s="460"/>
      <c r="C973" s="461"/>
      <c r="D973" s="461"/>
      <c r="E973" s="462"/>
      <c r="F973" s="463"/>
      <c r="G973" s="14"/>
      <c r="H973" s="106" t="str">
        <f t="shared" si="290"/>
        <v/>
      </c>
      <c r="I973" s="14"/>
      <c r="J973" s="39" t="str">
        <f t="shared" si="291"/>
        <v/>
      </c>
      <c r="K973" s="14"/>
      <c r="M973" s="106" t="str">
        <f t="shared" si="292"/>
        <v/>
      </c>
      <c r="O973" s="127" t="str">
        <f t="shared" si="293"/>
        <v/>
      </c>
      <c r="AC973" s="305" t="str">
        <f t="shared" si="294"/>
        <v/>
      </c>
      <c r="AD973" s="307" t="str">
        <f t="shared" si="295"/>
        <v/>
      </c>
      <c r="AF973" s="314">
        <f t="shared" si="296"/>
        <v>0</v>
      </c>
      <c r="AG973" s="315">
        <f t="shared" si="289"/>
        <v>0</v>
      </c>
      <c r="AH973" s="315">
        <f t="shared" si="289"/>
        <v>0</v>
      </c>
      <c r="AI973" s="315">
        <f t="shared" si="289"/>
        <v>0</v>
      </c>
      <c r="AJ973" s="315">
        <f t="shared" si="289"/>
        <v>0</v>
      </c>
      <c r="AK973" s="315">
        <f t="shared" si="289"/>
        <v>0</v>
      </c>
      <c r="AL973" s="315">
        <f t="shared" si="289"/>
        <v>0</v>
      </c>
      <c r="AM973" s="315">
        <f t="shared" si="289"/>
        <v>0</v>
      </c>
      <c r="AN973" s="315">
        <f t="shared" si="289"/>
        <v>0</v>
      </c>
      <c r="AO973" s="315">
        <f t="shared" si="289"/>
        <v>0</v>
      </c>
      <c r="AP973" s="315">
        <f t="shared" si="289"/>
        <v>0</v>
      </c>
      <c r="AQ973" s="315">
        <f t="shared" si="289"/>
        <v>0</v>
      </c>
      <c r="AR973" s="315">
        <f t="shared" si="289"/>
        <v>0</v>
      </c>
      <c r="AS973" s="315">
        <f t="shared" si="289"/>
        <v>0</v>
      </c>
      <c r="AT973" s="315">
        <f t="shared" si="289"/>
        <v>0</v>
      </c>
      <c r="AU973" s="315">
        <f t="shared" si="289"/>
        <v>0</v>
      </c>
      <c r="AV973" s="315">
        <f t="shared" si="289"/>
        <v>0</v>
      </c>
      <c r="AW973" s="315">
        <f t="shared" ref="AW973:BC988" si="300">IF(AND(AW$9&gt;=$AC973, AW$10&lt;=$AD973), IF($F973=$M$3, $AD$5, IF($J973="", $AD$4, $J973)), 0)</f>
        <v>0</v>
      </c>
      <c r="AX973" s="315">
        <f t="shared" si="300"/>
        <v>0</v>
      </c>
      <c r="AY973" s="315">
        <f t="shared" si="300"/>
        <v>0</v>
      </c>
      <c r="AZ973" s="315">
        <f t="shared" si="300"/>
        <v>0</v>
      </c>
      <c r="BA973" s="315">
        <f t="shared" si="300"/>
        <v>0</v>
      </c>
      <c r="BB973" s="315">
        <f t="shared" si="300"/>
        <v>0</v>
      </c>
      <c r="BC973" s="316">
        <f t="shared" si="300"/>
        <v>0</v>
      </c>
      <c r="BE973" s="39" t="str">
        <f t="shared" si="297"/>
        <v/>
      </c>
      <c r="BF973" s="39" t="str">
        <f t="shared" si="298"/>
        <v/>
      </c>
      <c r="BG973" s="39" t="str">
        <f t="shared" si="299"/>
        <v/>
      </c>
      <c r="BH973" s="315"/>
      <c r="BI973" s="315"/>
      <c r="BJ973" s="315"/>
      <c r="BK973" s="315"/>
      <c r="BL973" s="315"/>
      <c r="BM973" s="315"/>
      <c r="BN973" s="315"/>
      <c r="BO973" s="315"/>
      <c r="BP973" s="315"/>
      <c r="BQ973" s="315"/>
      <c r="BR973" s="315"/>
      <c r="BS973" s="315"/>
      <c r="BT973" s="315"/>
      <c r="BU973" s="315"/>
      <c r="BV973" s="315"/>
      <c r="BW973" s="315"/>
      <c r="BX973" s="315"/>
      <c r="BY973" s="315"/>
      <c r="BZ973" s="315"/>
      <c r="CA973" s="315"/>
      <c r="CB973" s="315"/>
      <c r="CC973" s="315"/>
      <c r="CD973" s="7"/>
    </row>
    <row r="974" spans="1:82" x14ac:dyDescent="0.25">
      <c r="A974" s="14"/>
      <c r="B974" s="460"/>
      <c r="C974" s="461"/>
      <c r="D974" s="461"/>
      <c r="E974" s="462"/>
      <c r="F974" s="463"/>
      <c r="G974" s="14"/>
      <c r="H974" s="106" t="str">
        <f t="shared" si="290"/>
        <v/>
      </c>
      <c r="I974" s="14"/>
      <c r="J974" s="39" t="str">
        <f t="shared" si="291"/>
        <v/>
      </c>
      <c r="K974" s="14"/>
      <c r="M974" s="106" t="str">
        <f t="shared" si="292"/>
        <v/>
      </c>
      <c r="O974" s="127" t="str">
        <f t="shared" si="293"/>
        <v/>
      </c>
      <c r="AC974" s="305" t="str">
        <f t="shared" si="294"/>
        <v/>
      </c>
      <c r="AD974" s="307" t="str">
        <f t="shared" si="295"/>
        <v/>
      </c>
      <c r="AF974" s="314">
        <f t="shared" si="296"/>
        <v>0</v>
      </c>
      <c r="AG974" s="315">
        <f t="shared" si="296"/>
        <v>0</v>
      </c>
      <c r="AH974" s="315">
        <f t="shared" si="296"/>
        <v>0</v>
      </c>
      <c r="AI974" s="315">
        <f t="shared" si="296"/>
        <v>0</v>
      </c>
      <c r="AJ974" s="315">
        <f t="shared" si="296"/>
        <v>0</v>
      </c>
      <c r="AK974" s="315">
        <f t="shared" si="296"/>
        <v>0</v>
      </c>
      <c r="AL974" s="315">
        <f t="shared" si="296"/>
        <v>0</v>
      </c>
      <c r="AM974" s="315">
        <f t="shared" si="296"/>
        <v>0</v>
      </c>
      <c r="AN974" s="315">
        <f t="shared" si="296"/>
        <v>0</v>
      </c>
      <c r="AO974" s="315">
        <f t="shared" si="296"/>
        <v>0</v>
      </c>
      <c r="AP974" s="315">
        <f t="shared" si="296"/>
        <v>0</v>
      </c>
      <c r="AQ974" s="315">
        <f t="shared" si="296"/>
        <v>0</v>
      </c>
      <c r="AR974" s="315">
        <f t="shared" si="296"/>
        <v>0</v>
      </c>
      <c r="AS974" s="315">
        <f t="shared" si="296"/>
        <v>0</v>
      </c>
      <c r="AT974" s="315">
        <f t="shared" si="296"/>
        <v>0</v>
      </c>
      <c r="AU974" s="315">
        <f t="shared" si="296"/>
        <v>0</v>
      </c>
      <c r="AV974" s="315">
        <f t="shared" ref="AV974:BC989" si="301">IF(AND(AV$9&gt;=$AC974, AV$10&lt;=$AD974), IF($F974=$M$3, $AD$5, IF($J974="", $AD$4, $J974)), 0)</f>
        <v>0</v>
      </c>
      <c r="AW974" s="315">
        <f t="shared" si="300"/>
        <v>0</v>
      </c>
      <c r="AX974" s="315">
        <f t="shared" si="300"/>
        <v>0</v>
      </c>
      <c r="AY974" s="315">
        <f t="shared" si="300"/>
        <v>0</v>
      </c>
      <c r="AZ974" s="315">
        <f t="shared" si="300"/>
        <v>0</v>
      </c>
      <c r="BA974" s="315">
        <f t="shared" si="300"/>
        <v>0</v>
      </c>
      <c r="BB974" s="315">
        <f t="shared" si="300"/>
        <v>0</v>
      </c>
      <c r="BC974" s="316">
        <f t="shared" si="300"/>
        <v>0</v>
      </c>
      <c r="BE974" s="39" t="str">
        <f t="shared" si="297"/>
        <v/>
      </c>
      <c r="BF974" s="39" t="str">
        <f t="shared" si="298"/>
        <v/>
      </c>
      <c r="BG974" s="39" t="str">
        <f t="shared" si="299"/>
        <v/>
      </c>
      <c r="BH974" s="315"/>
      <c r="BI974" s="315"/>
      <c r="BJ974" s="315"/>
      <c r="BK974" s="315"/>
      <c r="BL974" s="315"/>
      <c r="BM974" s="315"/>
      <c r="BN974" s="315"/>
      <c r="BO974" s="315"/>
      <c r="BP974" s="315"/>
      <c r="BQ974" s="315"/>
      <c r="BR974" s="315"/>
      <c r="BS974" s="315"/>
      <c r="BT974" s="315"/>
      <c r="BU974" s="315"/>
      <c r="BV974" s="315"/>
      <c r="BW974" s="315"/>
      <c r="BX974" s="315"/>
      <c r="BY974" s="315"/>
      <c r="BZ974" s="315"/>
      <c r="CA974" s="315"/>
      <c r="CB974" s="315"/>
      <c r="CC974" s="315"/>
      <c r="CD974" s="7"/>
    </row>
    <row r="975" spans="1:82" x14ac:dyDescent="0.25">
      <c r="A975" s="14"/>
      <c r="B975" s="460"/>
      <c r="C975" s="461"/>
      <c r="D975" s="461"/>
      <c r="E975" s="462"/>
      <c r="F975" s="463"/>
      <c r="G975" s="14"/>
      <c r="H975" s="106" t="str">
        <f t="shared" si="290"/>
        <v/>
      </c>
      <c r="I975" s="14"/>
      <c r="J975" s="39" t="str">
        <f t="shared" si="291"/>
        <v/>
      </c>
      <c r="K975" s="14"/>
      <c r="M975" s="106" t="str">
        <f t="shared" si="292"/>
        <v/>
      </c>
      <c r="O975" s="127" t="str">
        <f t="shared" si="293"/>
        <v/>
      </c>
      <c r="AC975" s="305" t="str">
        <f t="shared" si="294"/>
        <v/>
      </c>
      <c r="AD975" s="307" t="str">
        <f t="shared" si="295"/>
        <v/>
      </c>
      <c r="AF975" s="314">
        <f t="shared" si="296"/>
        <v>0</v>
      </c>
      <c r="AG975" s="315">
        <f t="shared" si="296"/>
        <v>0</v>
      </c>
      <c r="AH975" s="315">
        <f t="shared" si="296"/>
        <v>0</v>
      </c>
      <c r="AI975" s="315">
        <f t="shared" si="296"/>
        <v>0</v>
      </c>
      <c r="AJ975" s="315">
        <f t="shared" si="296"/>
        <v>0</v>
      </c>
      <c r="AK975" s="315">
        <f t="shared" si="296"/>
        <v>0</v>
      </c>
      <c r="AL975" s="315">
        <f t="shared" si="296"/>
        <v>0</v>
      </c>
      <c r="AM975" s="315">
        <f t="shared" si="296"/>
        <v>0</v>
      </c>
      <c r="AN975" s="315">
        <f t="shared" si="296"/>
        <v>0</v>
      </c>
      <c r="AO975" s="315">
        <f t="shared" si="296"/>
        <v>0</v>
      </c>
      <c r="AP975" s="315">
        <f t="shared" si="296"/>
        <v>0</v>
      </c>
      <c r="AQ975" s="315">
        <f t="shared" si="296"/>
        <v>0</v>
      </c>
      <c r="AR975" s="315">
        <f t="shared" si="296"/>
        <v>0</v>
      </c>
      <c r="AS975" s="315">
        <f t="shared" si="296"/>
        <v>0</v>
      </c>
      <c r="AT975" s="315">
        <f t="shared" si="296"/>
        <v>0</v>
      </c>
      <c r="AU975" s="315">
        <f t="shared" si="296"/>
        <v>0</v>
      </c>
      <c r="AV975" s="315">
        <f t="shared" si="301"/>
        <v>0</v>
      </c>
      <c r="AW975" s="315">
        <f t="shared" si="300"/>
        <v>0</v>
      </c>
      <c r="AX975" s="315">
        <f t="shared" si="300"/>
        <v>0</v>
      </c>
      <c r="AY975" s="315">
        <f t="shared" si="300"/>
        <v>0</v>
      </c>
      <c r="AZ975" s="315">
        <f t="shared" si="300"/>
        <v>0</v>
      </c>
      <c r="BA975" s="315">
        <f t="shared" si="300"/>
        <v>0</v>
      </c>
      <c r="BB975" s="315">
        <f t="shared" si="300"/>
        <v>0</v>
      </c>
      <c r="BC975" s="316">
        <f t="shared" si="300"/>
        <v>0</v>
      </c>
      <c r="BE975" s="39" t="str">
        <f t="shared" si="297"/>
        <v/>
      </c>
      <c r="BF975" s="39" t="str">
        <f t="shared" si="298"/>
        <v/>
      </c>
      <c r="BG975" s="39" t="str">
        <f t="shared" si="299"/>
        <v/>
      </c>
      <c r="BH975" s="315"/>
      <c r="BI975" s="315"/>
      <c r="BJ975" s="315"/>
      <c r="BK975" s="315"/>
      <c r="BL975" s="315"/>
      <c r="BM975" s="315"/>
      <c r="BN975" s="315"/>
      <c r="BO975" s="315"/>
      <c r="BP975" s="315"/>
      <c r="BQ975" s="315"/>
      <c r="BR975" s="315"/>
      <c r="BS975" s="315"/>
      <c r="BT975" s="315"/>
      <c r="BU975" s="315"/>
      <c r="BV975" s="315"/>
      <c r="BW975" s="315"/>
      <c r="BX975" s="315"/>
      <c r="BY975" s="315"/>
      <c r="BZ975" s="315"/>
      <c r="CA975" s="315"/>
      <c r="CB975" s="315"/>
      <c r="CC975" s="315"/>
      <c r="CD975" s="7"/>
    </row>
    <row r="976" spans="1:82" x14ac:dyDescent="0.25">
      <c r="A976" s="14"/>
      <c r="B976" s="460"/>
      <c r="C976" s="461"/>
      <c r="D976" s="461"/>
      <c r="E976" s="462"/>
      <c r="F976" s="463"/>
      <c r="G976" s="14"/>
      <c r="H976" s="106" t="str">
        <f t="shared" si="290"/>
        <v/>
      </c>
      <c r="I976" s="14"/>
      <c r="J976" s="39" t="str">
        <f t="shared" si="291"/>
        <v/>
      </c>
      <c r="K976" s="14"/>
      <c r="M976" s="106" t="str">
        <f t="shared" si="292"/>
        <v/>
      </c>
      <c r="O976" s="127" t="str">
        <f t="shared" si="293"/>
        <v/>
      </c>
      <c r="AC976" s="305" t="str">
        <f t="shared" si="294"/>
        <v/>
      </c>
      <c r="AD976" s="307" t="str">
        <f t="shared" si="295"/>
        <v/>
      </c>
      <c r="AF976" s="314">
        <f t="shared" si="296"/>
        <v>0</v>
      </c>
      <c r="AG976" s="315">
        <f t="shared" si="296"/>
        <v>0</v>
      </c>
      <c r="AH976" s="315">
        <f t="shared" si="296"/>
        <v>0</v>
      </c>
      <c r="AI976" s="315">
        <f t="shared" si="296"/>
        <v>0</v>
      </c>
      <c r="AJ976" s="315">
        <f t="shared" si="296"/>
        <v>0</v>
      </c>
      <c r="AK976" s="315">
        <f t="shared" si="296"/>
        <v>0</v>
      </c>
      <c r="AL976" s="315">
        <f t="shared" si="296"/>
        <v>0</v>
      </c>
      <c r="AM976" s="315">
        <f t="shared" si="296"/>
        <v>0</v>
      </c>
      <c r="AN976" s="315">
        <f t="shared" si="296"/>
        <v>0</v>
      </c>
      <c r="AO976" s="315">
        <f t="shared" si="296"/>
        <v>0</v>
      </c>
      <c r="AP976" s="315">
        <f t="shared" si="296"/>
        <v>0</v>
      </c>
      <c r="AQ976" s="315">
        <f t="shared" si="296"/>
        <v>0</v>
      </c>
      <c r="AR976" s="315">
        <f t="shared" si="296"/>
        <v>0</v>
      </c>
      <c r="AS976" s="315">
        <f t="shared" si="296"/>
        <v>0</v>
      </c>
      <c r="AT976" s="315">
        <f t="shared" si="296"/>
        <v>0</v>
      </c>
      <c r="AU976" s="315">
        <f t="shared" si="296"/>
        <v>0</v>
      </c>
      <c r="AV976" s="315">
        <f t="shared" si="301"/>
        <v>0</v>
      </c>
      <c r="AW976" s="315">
        <f t="shared" si="300"/>
        <v>0</v>
      </c>
      <c r="AX976" s="315">
        <f t="shared" si="300"/>
        <v>0</v>
      </c>
      <c r="AY976" s="315">
        <f t="shared" si="300"/>
        <v>0</v>
      </c>
      <c r="AZ976" s="315">
        <f t="shared" si="300"/>
        <v>0</v>
      </c>
      <c r="BA976" s="315">
        <f t="shared" si="300"/>
        <v>0</v>
      </c>
      <c r="BB976" s="315">
        <f t="shared" si="300"/>
        <v>0</v>
      </c>
      <c r="BC976" s="316">
        <f t="shared" si="300"/>
        <v>0</v>
      </c>
      <c r="BE976" s="39" t="str">
        <f t="shared" si="297"/>
        <v/>
      </c>
      <c r="BF976" s="39" t="str">
        <f t="shared" si="298"/>
        <v/>
      </c>
      <c r="BG976" s="39" t="str">
        <f t="shared" si="299"/>
        <v/>
      </c>
      <c r="BH976" s="315"/>
      <c r="BI976" s="315"/>
      <c r="BJ976" s="315"/>
      <c r="BK976" s="315"/>
      <c r="BL976" s="315"/>
      <c r="BM976" s="315"/>
      <c r="BN976" s="315"/>
      <c r="BO976" s="315"/>
      <c r="BP976" s="315"/>
      <c r="BQ976" s="315"/>
      <c r="BR976" s="315"/>
      <c r="BS976" s="315"/>
      <c r="BT976" s="315"/>
      <c r="BU976" s="315"/>
      <c r="BV976" s="315"/>
      <c r="BW976" s="315"/>
      <c r="BX976" s="315"/>
      <c r="BY976" s="315"/>
      <c r="BZ976" s="315"/>
      <c r="CA976" s="315"/>
      <c r="CB976" s="315"/>
      <c r="CC976" s="315"/>
      <c r="CD976" s="7"/>
    </row>
    <row r="977" spans="1:82" x14ac:dyDescent="0.25">
      <c r="A977" s="14"/>
      <c r="B977" s="460"/>
      <c r="C977" s="461"/>
      <c r="D977" s="461"/>
      <c r="E977" s="462"/>
      <c r="F977" s="463"/>
      <c r="G977" s="14"/>
      <c r="H977" s="106" t="str">
        <f t="shared" si="290"/>
        <v/>
      </c>
      <c r="I977" s="14"/>
      <c r="J977" s="39" t="str">
        <f t="shared" si="291"/>
        <v/>
      </c>
      <c r="K977" s="14"/>
      <c r="M977" s="106" t="str">
        <f t="shared" si="292"/>
        <v/>
      </c>
      <c r="O977" s="127" t="str">
        <f t="shared" si="293"/>
        <v/>
      </c>
      <c r="AC977" s="305" t="str">
        <f t="shared" si="294"/>
        <v/>
      </c>
      <c r="AD977" s="307" t="str">
        <f t="shared" si="295"/>
        <v/>
      </c>
      <c r="AF977" s="314">
        <f t="shared" si="296"/>
        <v>0</v>
      </c>
      <c r="AG977" s="315">
        <f t="shared" si="296"/>
        <v>0</v>
      </c>
      <c r="AH977" s="315">
        <f t="shared" si="296"/>
        <v>0</v>
      </c>
      <c r="AI977" s="315">
        <f t="shared" si="296"/>
        <v>0</v>
      </c>
      <c r="AJ977" s="315">
        <f t="shared" si="296"/>
        <v>0</v>
      </c>
      <c r="AK977" s="315">
        <f t="shared" si="296"/>
        <v>0</v>
      </c>
      <c r="AL977" s="315">
        <f t="shared" si="296"/>
        <v>0</v>
      </c>
      <c r="AM977" s="315">
        <f t="shared" si="296"/>
        <v>0</v>
      </c>
      <c r="AN977" s="315">
        <f t="shared" si="296"/>
        <v>0</v>
      </c>
      <c r="AO977" s="315">
        <f t="shared" si="296"/>
        <v>0</v>
      </c>
      <c r="AP977" s="315">
        <f t="shared" si="296"/>
        <v>0</v>
      </c>
      <c r="AQ977" s="315">
        <f t="shared" si="296"/>
        <v>0</v>
      </c>
      <c r="AR977" s="315">
        <f t="shared" si="296"/>
        <v>0</v>
      </c>
      <c r="AS977" s="315">
        <f t="shared" si="296"/>
        <v>0</v>
      </c>
      <c r="AT977" s="315">
        <f t="shared" si="296"/>
        <v>0</v>
      </c>
      <c r="AU977" s="315">
        <f t="shared" si="296"/>
        <v>0</v>
      </c>
      <c r="AV977" s="315">
        <f t="shared" si="301"/>
        <v>0</v>
      </c>
      <c r="AW977" s="315">
        <f t="shared" si="300"/>
        <v>0</v>
      </c>
      <c r="AX977" s="315">
        <f t="shared" si="300"/>
        <v>0</v>
      </c>
      <c r="AY977" s="315">
        <f t="shared" si="300"/>
        <v>0</v>
      </c>
      <c r="AZ977" s="315">
        <f t="shared" si="300"/>
        <v>0</v>
      </c>
      <c r="BA977" s="315">
        <f t="shared" si="300"/>
        <v>0</v>
      </c>
      <c r="BB977" s="315">
        <f t="shared" si="300"/>
        <v>0</v>
      </c>
      <c r="BC977" s="316">
        <f t="shared" si="300"/>
        <v>0</v>
      </c>
      <c r="BE977" s="39" t="str">
        <f t="shared" si="297"/>
        <v/>
      </c>
      <c r="BF977" s="39" t="str">
        <f t="shared" si="298"/>
        <v/>
      </c>
      <c r="BG977" s="39" t="str">
        <f t="shared" si="299"/>
        <v/>
      </c>
      <c r="BH977" s="315"/>
      <c r="BI977" s="315"/>
      <c r="BJ977" s="315"/>
      <c r="BK977" s="315"/>
      <c r="BL977" s="315"/>
      <c r="BM977" s="315"/>
      <c r="BN977" s="315"/>
      <c r="BO977" s="315"/>
      <c r="BP977" s="315"/>
      <c r="BQ977" s="315"/>
      <c r="BR977" s="315"/>
      <c r="BS977" s="315"/>
      <c r="BT977" s="315"/>
      <c r="BU977" s="315"/>
      <c r="BV977" s="315"/>
      <c r="BW977" s="315"/>
      <c r="BX977" s="315"/>
      <c r="BY977" s="315"/>
      <c r="BZ977" s="315"/>
      <c r="CA977" s="315"/>
      <c r="CB977" s="315"/>
      <c r="CC977" s="315"/>
      <c r="CD977" s="7"/>
    </row>
    <row r="978" spans="1:82" x14ac:dyDescent="0.25">
      <c r="A978" s="14"/>
      <c r="B978" s="460"/>
      <c r="C978" s="461"/>
      <c r="D978" s="461"/>
      <c r="E978" s="462"/>
      <c r="F978" s="463"/>
      <c r="G978" s="14"/>
      <c r="H978" s="106" t="str">
        <f t="shared" si="290"/>
        <v/>
      </c>
      <c r="I978" s="14"/>
      <c r="J978" s="39" t="str">
        <f t="shared" si="291"/>
        <v/>
      </c>
      <c r="K978" s="14"/>
      <c r="M978" s="106" t="str">
        <f t="shared" si="292"/>
        <v/>
      </c>
      <c r="O978" s="127" t="str">
        <f t="shared" si="293"/>
        <v/>
      </c>
      <c r="AC978" s="305" t="str">
        <f t="shared" si="294"/>
        <v/>
      </c>
      <c r="AD978" s="307" t="str">
        <f t="shared" si="295"/>
        <v/>
      </c>
      <c r="AF978" s="314">
        <f t="shared" si="296"/>
        <v>0</v>
      </c>
      <c r="AG978" s="315">
        <f t="shared" si="296"/>
        <v>0</v>
      </c>
      <c r="AH978" s="315">
        <f t="shared" si="296"/>
        <v>0</v>
      </c>
      <c r="AI978" s="315">
        <f t="shared" si="296"/>
        <v>0</v>
      </c>
      <c r="AJ978" s="315">
        <f t="shared" si="296"/>
        <v>0</v>
      </c>
      <c r="AK978" s="315">
        <f t="shared" si="296"/>
        <v>0</v>
      </c>
      <c r="AL978" s="315">
        <f t="shared" si="296"/>
        <v>0</v>
      </c>
      <c r="AM978" s="315">
        <f t="shared" si="296"/>
        <v>0</v>
      </c>
      <c r="AN978" s="315">
        <f t="shared" si="296"/>
        <v>0</v>
      </c>
      <c r="AO978" s="315">
        <f t="shared" si="296"/>
        <v>0</v>
      </c>
      <c r="AP978" s="315">
        <f t="shared" si="296"/>
        <v>0</v>
      </c>
      <c r="AQ978" s="315">
        <f t="shared" si="296"/>
        <v>0</v>
      </c>
      <c r="AR978" s="315">
        <f t="shared" si="296"/>
        <v>0</v>
      </c>
      <c r="AS978" s="315">
        <f t="shared" si="296"/>
        <v>0</v>
      </c>
      <c r="AT978" s="315">
        <f t="shared" si="296"/>
        <v>0</v>
      </c>
      <c r="AU978" s="315">
        <f t="shared" si="296"/>
        <v>0</v>
      </c>
      <c r="AV978" s="315">
        <f t="shared" si="301"/>
        <v>0</v>
      </c>
      <c r="AW978" s="315">
        <f t="shared" si="300"/>
        <v>0</v>
      </c>
      <c r="AX978" s="315">
        <f t="shared" si="300"/>
        <v>0</v>
      </c>
      <c r="AY978" s="315">
        <f t="shared" si="300"/>
        <v>0</v>
      </c>
      <c r="AZ978" s="315">
        <f t="shared" si="300"/>
        <v>0</v>
      </c>
      <c r="BA978" s="315">
        <f t="shared" si="300"/>
        <v>0</v>
      </c>
      <c r="BB978" s="315">
        <f t="shared" si="300"/>
        <v>0</v>
      </c>
      <c r="BC978" s="316">
        <f t="shared" si="300"/>
        <v>0</v>
      </c>
      <c r="BE978" s="39" t="str">
        <f t="shared" si="297"/>
        <v/>
      </c>
      <c r="BF978" s="39" t="str">
        <f t="shared" si="298"/>
        <v/>
      </c>
      <c r="BG978" s="39" t="str">
        <f t="shared" si="299"/>
        <v/>
      </c>
      <c r="BH978" s="315"/>
      <c r="BI978" s="315"/>
      <c r="BJ978" s="315"/>
      <c r="BK978" s="315"/>
      <c r="BL978" s="315"/>
      <c r="BM978" s="315"/>
      <c r="BN978" s="315"/>
      <c r="BO978" s="315"/>
      <c r="BP978" s="315"/>
      <c r="BQ978" s="315"/>
      <c r="BR978" s="315"/>
      <c r="BS978" s="315"/>
      <c r="BT978" s="315"/>
      <c r="BU978" s="315"/>
      <c r="BV978" s="315"/>
      <c r="BW978" s="315"/>
      <c r="BX978" s="315"/>
      <c r="BY978" s="315"/>
      <c r="BZ978" s="315"/>
      <c r="CA978" s="315"/>
      <c r="CB978" s="315"/>
      <c r="CC978" s="315"/>
      <c r="CD978" s="7"/>
    </row>
    <row r="979" spans="1:82" x14ac:dyDescent="0.25">
      <c r="A979" s="14"/>
      <c r="B979" s="460"/>
      <c r="C979" s="461"/>
      <c r="D979" s="461"/>
      <c r="E979" s="462"/>
      <c r="F979" s="463"/>
      <c r="G979" s="14"/>
      <c r="H979" s="106" t="str">
        <f t="shared" si="290"/>
        <v/>
      </c>
      <c r="I979" s="14"/>
      <c r="J979" s="39" t="str">
        <f t="shared" si="291"/>
        <v/>
      </c>
      <c r="K979" s="14"/>
      <c r="M979" s="106" t="str">
        <f t="shared" si="292"/>
        <v/>
      </c>
      <c r="O979" s="127" t="str">
        <f t="shared" si="293"/>
        <v/>
      </c>
      <c r="AC979" s="305" t="str">
        <f t="shared" si="294"/>
        <v/>
      </c>
      <c r="AD979" s="307" t="str">
        <f t="shared" si="295"/>
        <v/>
      </c>
      <c r="AF979" s="314">
        <f t="shared" si="296"/>
        <v>0</v>
      </c>
      <c r="AG979" s="315">
        <f t="shared" si="296"/>
        <v>0</v>
      </c>
      <c r="AH979" s="315">
        <f t="shared" si="296"/>
        <v>0</v>
      </c>
      <c r="AI979" s="315">
        <f t="shared" si="296"/>
        <v>0</v>
      </c>
      <c r="AJ979" s="315">
        <f t="shared" si="296"/>
        <v>0</v>
      </c>
      <c r="AK979" s="315">
        <f t="shared" si="296"/>
        <v>0</v>
      </c>
      <c r="AL979" s="315">
        <f t="shared" si="296"/>
        <v>0</v>
      </c>
      <c r="AM979" s="315">
        <f t="shared" si="296"/>
        <v>0</v>
      </c>
      <c r="AN979" s="315">
        <f t="shared" si="296"/>
        <v>0</v>
      </c>
      <c r="AO979" s="315">
        <f t="shared" si="296"/>
        <v>0</v>
      </c>
      <c r="AP979" s="315">
        <f t="shared" si="296"/>
        <v>0</v>
      </c>
      <c r="AQ979" s="315">
        <f t="shared" si="296"/>
        <v>0</v>
      </c>
      <c r="AR979" s="315">
        <f t="shared" si="296"/>
        <v>0</v>
      </c>
      <c r="AS979" s="315">
        <f t="shared" si="296"/>
        <v>0</v>
      </c>
      <c r="AT979" s="315">
        <f t="shared" si="296"/>
        <v>0</v>
      </c>
      <c r="AU979" s="315">
        <f t="shared" si="296"/>
        <v>0</v>
      </c>
      <c r="AV979" s="315">
        <f t="shared" si="301"/>
        <v>0</v>
      </c>
      <c r="AW979" s="315">
        <f t="shared" si="300"/>
        <v>0</v>
      </c>
      <c r="AX979" s="315">
        <f t="shared" si="300"/>
        <v>0</v>
      </c>
      <c r="AY979" s="315">
        <f t="shared" si="300"/>
        <v>0</v>
      </c>
      <c r="AZ979" s="315">
        <f t="shared" si="300"/>
        <v>0</v>
      </c>
      <c r="BA979" s="315">
        <f t="shared" si="300"/>
        <v>0</v>
      </c>
      <c r="BB979" s="315">
        <f t="shared" si="300"/>
        <v>0</v>
      </c>
      <c r="BC979" s="316">
        <f t="shared" si="300"/>
        <v>0</v>
      </c>
      <c r="BE979" s="39" t="str">
        <f t="shared" si="297"/>
        <v/>
      </c>
      <c r="BF979" s="39" t="str">
        <f t="shared" si="298"/>
        <v/>
      </c>
      <c r="BG979" s="39" t="str">
        <f t="shared" si="299"/>
        <v/>
      </c>
      <c r="BH979" s="315"/>
      <c r="BI979" s="315"/>
      <c r="BJ979" s="315"/>
      <c r="BK979" s="315"/>
      <c r="BL979" s="315"/>
      <c r="BM979" s="315"/>
      <c r="BN979" s="315"/>
      <c r="BO979" s="315"/>
      <c r="BP979" s="315"/>
      <c r="BQ979" s="315"/>
      <c r="BR979" s="315"/>
      <c r="BS979" s="315"/>
      <c r="BT979" s="315"/>
      <c r="BU979" s="315"/>
      <c r="BV979" s="315"/>
      <c r="BW979" s="315"/>
      <c r="BX979" s="315"/>
      <c r="BY979" s="315"/>
      <c r="BZ979" s="315"/>
      <c r="CA979" s="315"/>
      <c r="CB979" s="315"/>
      <c r="CC979" s="315"/>
      <c r="CD979" s="7"/>
    </row>
    <row r="980" spans="1:82" x14ac:dyDescent="0.25">
      <c r="A980" s="14"/>
      <c r="B980" s="460"/>
      <c r="C980" s="461"/>
      <c r="D980" s="461"/>
      <c r="E980" s="462"/>
      <c r="F980" s="463"/>
      <c r="G980" s="14"/>
      <c r="H980" s="106" t="str">
        <f t="shared" si="290"/>
        <v/>
      </c>
      <c r="I980" s="14"/>
      <c r="J980" s="39" t="str">
        <f t="shared" si="291"/>
        <v/>
      </c>
      <c r="K980" s="14"/>
      <c r="M980" s="106" t="str">
        <f t="shared" si="292"/>
        <v/>
      </c>
      <c r="O980" s="127" t="str">
        <f t="shared" si="293"/>
        <v/>
      </c>
      <c r="AC980" s="305" t="str">
        <f t="shared" si="294"/>
        <v/>
      </c>
      <c r="AD980" s="307" t="str">
        <f t="shared" si="295"/>
        <v/>
      </c>
      <c r="AF980" s="314">
        <f t="shared" si="296"/>
        <v>0</v>
      </c>
      <c r="AG980" s="315">
        <f t="shared" si="296"/>
        <v>0</v>
      </c>
      <c r="AH980" s="315">
        <f t="shared" si="296"/>
        <v>0</v>
      </c>
      <c r="AI980" s="315">
        <f t="shared" si="296"/>
        <v>0</v>
      </c>
      <c r="AJ980" s="315">
        <f t="shared" si="296"/>
        <v>0</v>
      </c>
      <c r="AK980" s="315">
        <f t="shared" si="296"/>
        <v>0</v>
      </c>
      <c r="AL980" s="315">
        <f t="shared" si="296"/>
        <v>0</v>
      </c>
      <c r="AM980" s="315">
        <f t="shared" si="296"/>
        <v>0</v>
      </c>
      <c r="AN980" s="315">
        <f t="shared" si="296"/>
        <v>0</v>
      </c>
      <c r="AO980" s="315">
        <f t="shared" si="296"/>
        <v>0</v>
      </c>
      <c r="AP980" s="315">
        <f t="shared" si="296"/>
        <v>0</v>
      </c>
      <c r="AQ980" s="315">
        <f t="shared" si="296"/>
        <v>0</v>
      </c>
      <c r="AR980" s="315">
        <f t="shared" si="296"/>
        <v>0</v>
      </c>
      <c r="AS980" s="315">
        <f t="shared" si="296"/>
        <v>0</v>
      </c>
      <c r="AT980" s="315">
        <f t="shared" si="296"/>
        <v>0</v>
      </c>
      <c r="AU980" s="315">
        <f t="shared" si="296"/>
        <v>0</v>
      </c>
      <c r="AV980" s="315">
        <f t="shared" si="301"/>
        <v>0</v>
      </c>
      <c r="AW980" s="315">
        <f t="shared" si="300"/>
        <v>0</v>
      </c>
      <c r="AX980" s="315">
        <f t="shared" si="300"/>
        <v>0</v>
      </c>
      <c r="AY980" s="315">
        <f t="shared" si="300"/>
        <v>0</v>
      </c>
      <c r="AZ980" s="315">
        <f t="shared" si="300"/>
        <v>0</v>
      </c>
      <c r="BA980" s="315">
        <f t="shared" si="300"/>
        <v>0</v>
      </c>
      <c r="BB980" s="315">
        <f t="shared" si="300"/>
        <v>0</v>
      </c>
      <c r="BC980" s="316">
        <f t="shared" si="300"/>
        <v>0</v>
      </c>
      <c r="BE980" s="39" t="str">
        <f t="shared" si="297"/>
        <v/>
      </c>
      <c r="BF980" s="39" t="str">
        <f t="shared" si="298"/>
        <v/>
      </c>
      <c r="BG980" s="39" t="str">
        <f t="shared" si="299"/>
        <v/>
      </c>
      <c r="BH980" s="315"/>
      <c r="BI980" s="315"/>
      <c r="BJ980" s="315"/>
      <c r="BK980" s="315"/>
      <c r="BL980" s="315"/>
      <c r="BM980" s="315"/>
      <c r="BN980" s="315"/>
      <c r="BO980" s="315"/>
      <c r="BP980" s="315"/>
      <c r="BQ980" s="315"/>
      <c r="BR980" s="315"/>
      <c r="BS980" s="315"/>
      <c r="BT980" s="315"/>
      <c r="BU980" s="315"/>
      <c r="BV980" s="315"/>
      <c r="BW980" s="315"/>
      <c r="BX980" s="315"/>
      <c r="BY980" s="315"/>
      <c r="BZ980" s="315"/>
      <c r="CA980" s="315"/>
      <c r="CB980" s="315"/>
      <c r="CC980" s="315"/>
      <c r="CD980" s="7"/>
    </row>
    <row r="981" spans="1:82" x14ac:dyDescent="0.25">
      <c r="A981" s="14"/>
      <c r="B981" s="460"/>
      <c r="C981" s="461"/>
      <c r="D981" s="461"/>
      <c r="E981" s="462"/>
      <c r="F981" s="463"/>
      <c r="G981" s="14"/>
      <c r="H981" s="106" t="str">
        <f t="shared" si="290"/>
        <v/>
      </c>
      <c r="I981" s="14"/>
      <c r="J981" s="39" t="str">
        <f t="shared" si="291"/>
        <v/>
      </c>
      <c r="K981" s="14"/>
      <c r="M981" s="106" t="str">
        <f t="shared" si="292"/>
        <v/>
      </c>
      <c r="O981" s="127" t="str">
        <f t="shared" si="293"/>
        <v/>
      </c>
      <c r="AC981" s="305" t="str">
        <f t="shared" si="294"/>
        <v/>
      </c>
      <c r="AD981" s="307" t="str">
        <f t="shared" si="295"/>
        <v/>
      </c>
      <c r="AF981" s="314">
        <f t="shared" si="296"/>
        <v>0</v>
      </c>
      <c r="AG981" s="315">
        <f t="shared" si="296"/>
        <v>0</v>
      </c>
      <c r="AH981" s="315">
        <f t="shared" si="296"/>
        <v>0</v>
      </c>
      <c r="AI981" s="315">
        <f t="shared" si="296"/>
        <v>0</v>
      </c>
      <c r="AJ981" s="315">
        <f t="shared" si="296"/>
        <v>0</v>
      </c>
      <c r="AK981" s="315">
        <f t="shared" si="296"/>
        <v>0</v>
      </c>
      <c r="AL981" s="315">
        <f t="shared" si="296"/>
        <v>0</v>
      </c>
      <c r="AM981" s="315">
        <f t="shared" si="296"/>
        <v>0</v>
      </c>
      <c r="AN981" s="315">
        <f t="shared" si="296"/>
        <v>0</v>
      </c>
      <c r="AO981" s="315">
        <f t="shared" si="296"/>
        <v>0</v>
      </c>
      <c r="AP981" s="315">
        <f t="shared" si="296"/>
        <v>0</v>
      </c>
      <c r="AQ981" s="315">
        <f t="shared" si="296"/>
        <v>0</v>
      </c>
      <c r="AR981" s="315">
        <f t="shared" si="296"/>
        <v>0</v>
      </c>
      <c r="AS981" s="315">
        <f t="shared" si="296"/>
        <v>0</v>
      </c>
      <c r="AT981" s="315">
        <f t="shared" si="296"/>
        <v>0</v>
      </c>
      <c r="AU981" s="315">
        <f t="shared" si="296"/>
        <v>0</v>
      </c>
      <c r="AV981" s="315">
        <f t="shared" si="301"/>
        <v>0</v>
      </c>
      <c r="AW981" s="315">
        <f t="shared" si="300"/>
        <v>0</v>
      </c>
      <c r="AX981" s="315">
        <f t="shared" si="300"/>
        <v>0</v>
      </c>
      <c r="AY981" s="315">
        <f t="shared" si="300"/>
        <v>0</v>
      </c>
      <c r="AZ981" s="315">
        <f t="shared" si="300"/>
        <v>0</v>
      </c>
      <c r="BA981" s="315">
        <f t="shared" si="300"/>
        <v>0</v>
      </c>
      <c r="BB981" s="315">
        <f t="shared" si="300"/>
        <v>0</v>
      </c>
      <c r="BC981" s="316">
        <f t="shared" si="300"/>
        <v>0</v>
      </c>
      <c r="BE981" s="39" t="str">
        <f t="shared" si="297"/>
        <v/>
      </c>
      <c r="BF981" s="39" t="str">
        <f t="shared" si="298"/>
        <v/>
      </c>
      <c r="BG981" s="39" t="str">
        <f t="shared" si="299"/>
        <v/>
      </c>
      <c r="BH981" s="315"/>
      <c r="BI981" s="315"/>
      <c r="BJ981" s="315"/>
      <c r="BK981" s="315"/>
      <c r="BL981" s="315"/>
      <c r="BM981" s="315"/>
      <c r="BN981" s="315"/>
      <c r="BO981" s="315"/>
      <c r="BP981" s="315"/>
      <c r="BQ981" s="315"/>
      <c r="BR981" s="315"/>
      <c r="BS981" s="315"/>
      <c r="BT981" s="315"/>
      <c r="BU981" s="315"/>
      <c r="BV981" s="315"/>
      <c r="BW981" s="315"/>
      <c r="BX981" s="315"/>
      <c r="BY981" s="315"/>
      <c r="BZ981" s="315"/>
      <c r="CA981" s="315"/>
      <c r="CB981" s="315"/>
      <c r="CC981" s="315"/>
      <c r="CD981" s="7"/>
    </row>
    <row r="982" spans="1:82" x14ac:dyDescent="0.25">
      <c r="A982" s="14"/>
      <c r="B982" s="460"/>
      <c r="C982" s="461"/>
      <c r="D982" s="461"/>
      <c r="E982" s="462"/>
      <c r="F982" s="463"/>
      <c r="G982" s="14"/>
      <c r="H982" s="106" t="str">
        <f t="shared" si="290"/>
        <v/>
      </c>
      <c r="I982" s="14"/>
      <c r="J982" s="39" t="str">
        <f t="shared" si="291"/>
        <v/>
      </c>
      <c r="K982" s="14"/>
      <c r="M982" s="106" t="str">
        <f t="shared" si="292"/>
        <v/>
      </c>
      <c r="O982" s="127" t="str">
        <f t="shared" si="293"/>
        <v/>
      </c>
      <c r="AC982" s="305" t="str">
        <f t="shared" si="294"/>
        <v/>
      </c>
      <c r="AD982" s="307" t="str">
        <f t="shared" si="295"/>
        <v/>
      </c>
      <c r="AF982" s="314">
        <f t="shared" si="296"/>
        <v>0</v>
      </c>
      <c r="AG982" s="315">
        <f t="shared" si="296"/>
        <v>0</v>
      </c>
      <c r="AH982" s="315">
        <f t="shared" si="296"/>
        <v>0</v>
      </c>
      <c r="AI982" s="315">
        <f t="shared" si="296"/>
        <v>0</v>
      </c>
      <c r="AJ982" s="315">
        <f t="shared" si="296"/>
        <v>0</v>
      </c>
      <c r="AK982" s="315">
        <f t="shared" si="296"/>
        <v>0</v>
      </c>
      <c r="AL982" s="315">
        <f t="shared" si="296"/>
        <v>0</v>
      </c>
      <c r="AM982" s="315">
        <f t="shared" si="296"/>
        <v>0</v>
      </c>
      <c r="AN982" s="315">
        <f t="shared" si="296"/>
        <v>0</v>
      </c>
      <c r="AO982" s="315">
        <f t="shared" si="296"/>
        <v>0</v>
      </c>
      <c r="AP982" s="315">
        <f t="shared" si="296"/>
        <v>0</v>
      </c>
      <c r="AQ982" s="315">
        <f t="shared" si="296"/>
        <v>0</v>
      </c>
      <c r="AR982" s="315">
        <f t="shared" si="296"/>
        <v>0</v>
      </c>
      <c r="AS982" s="315">
        <f t="shared" si="296"/>
        <v>0</v>
      </c>
      <c r="AT982" s="315">
        <f t="shared" si="296"/>
        <v>0</v>
      </c>
      <c r="AU982" s="315">
        <f t="shared" si="296"/>
        <v>0</v>
      </c>
      <c r="AV982" s="315">
        <f t="shared" si="301"/>
        <v>0</v>
      </c>
      <c r="AW982" s="315">
        <f t="shared" si="300"/>
        <v>0</v>
      </c>
      <c r="AX982" s="315">
        <f t="shared" si="300"/>
        <v>0</v>
      </c>
      <c r="AY982" s="315">
        <f t="shared" si="300"/>
        <v>0</v>
      </c>
      <c r="AZ982" s="315">
        <f t="shared" si="300"/>
        <v>0</v>
      </c>
      <c r="BA982" s="315">
        <f t="shared" si="300"/>
        <v>0</v>
      </c>
      <c r="BB982" s="315">
        <f t="shared" si="300"/>
        <v>0</v>
      </c>
      <c r="BC982" s="316">
        <f t="shared" si="300"/>
        <v>0</v>
      </c>
      <c r="BE982" s="39" t="str">
        <f t="shared" si="297"/>
        <v/>
      </c>
      <c r="BF982" s="39" t="str">
        <f t="shared" si="298"/>
        <v/>
      </c>
      <c r="BG982" s="39" t="str">
        <f t="shared" si="299"/>
        <v/>
      </c>
      <c r="BH982" s="315"/>
      <c r="BI982" s="315"/>
      <c r="BJ982" s="315"/>
      <c r="BK982" s="315"/>
      <c r="BL982" s="315"/>
      <c r="BM982" s="315"/>
      <c r="BN982" s="315"/>
      <c r="BO982" s="315"/>
      <c r="BP982" s="315"/>
      <c r="BQ982" s="315"/>
      <c r="BR982" s="315"/>
      <c r="BS982" s="315"/>
      <c r="BT982" s="315"/>
      <c r="BU982" s="315"/>
      <c r="BV982" s="315"/>
      <c r="BW982" s="315"/>
      <c r="BX982" s="315"/>
      <c r="BY982" s="315"/>
      <c r="BZ982" s="315"/>
      <c r="CA982" s="315"/>
      <c r="CB982" s="315"/>
      <c r="CC982" s="315"/>
      <c r="CD982" s="7"/>
    </row>
    <row r="983" spans="1:82" x14ac:dyDescent="0.25">
      <c r="A983" s="14"/>
      <c r="B983" s="460"/>
      <c r="C983" s="461"/>
      <c r="D983" s="461"/>
      <c r="E983" s="462"/>
      <c r="F983" s="463"/>
      <c r="G983" s="14"/>
      <c r="H983" s="106" t="str">
        <f t="shared" si="290"/>
        <v/>
      </c>
      <c r="I983" s="14"/>
      <c r="J983" s="39" t="str">
        <f t="shared" si="291"/>
        <v/>
      </c>
      <c r="K983" s="14"/>
      <c r="M983" s="106" t="str">
        <f t="shared" si="292"/>
        <v/>
      </c>
      <c r="O983" s="127" t="str">
        <f t="shared" si="293"/>
        <v/>
      </c>
      <c r="AC983" s="305" t="str">
        <f t="shared" si="294"/>
        <v/>
      </c>
      <c r="AD983" s="307" t="str">
        <f t="shared" si="295"/>
        <v/>
      </c>
      <c r="AF983" s="314">
        <f t="shared" si="296"/>
        <v>0</v>
      </c>
      <c r="AG983" s="315">
        <f t="shared" si="296"/>
        <v>0</v>
      </c>
      <c r="AH983" s="315">
        <f t="shared" si="296"/>
        <v>0</v>
      </c>
      <c r="AI983" s="315">
        <f t="shared" si="296"/>
        <v>0</v>
      </c>
      <c r="AJ983" s="315">
        <f t="shared" si="296"/>
        <v>0</v>
      </c>
      <c r="AK983" s="315">
        <f t="shared" si="296"/>
        <v>0</v>
      </c>
      <c r="AL983" s="315">
        <f t="shared" si="296"/>
        <v>0</v>
      </c>
      <c r="AM983" s="315">
        <f t="shared" si="296"/>
        <v>0</v>
      </c>
      <c r="AN983" s="315">
        <f t="shared" si="296"/>
        <v>0</v>
      </c>
      <c r="AO983" s="315">
        <f t="shared" si="296"/>
        <v>0</v>
      </c>
      <c r="AP983" s="315">
        <f t="shared" si="296"/>
        <v>0</v>
      </c>
      <c r="AQ983" s="315">
        <f t="shared" si="296"/>
        <v>0</v>
      </c>
      <c r="AR983" s="315">
        <f t="shared" si="296"/>
        <v>0</v>
      </c>
      <c r="AS983" s="315">
        <f t="shared" si="296"/>
        <v>0</v>
      </c>
      <c r="AT983" s="315">
        <f t="shared" si="296"/>
        <v>0</v>
      </c>
      <c r="AU983" s="315">
        <f t="shared" si="296"/>
        <v>0</v>
      </c>
      <c r="AV983" s="315">
        <f t="shared" si="301"/>
        <v>0</v>
      </c>
      <c r="AW983" s="315">
        <f t="shared" si="300"/>
        <v>0</v>
      </c>
      <c r="AX983" s="315">
        <f t="shared" si="300"/>
        <v>0</v>
      </c>
      <c r="AY983" s="315">
        <f t="shared" si="300"/>
        <v>0</v>
      </c>
      <c r="AZ983" s="315">
        <f t="shared" si="300"/>
        <v>0</v>
      </c>
      <c r="BA983" s="315">
        <f t="shared" si="300"/>
        <v>0</v>
      </c>
      <c r="BB983" s="315">
        <f t="shared" si="300"/>
        <v>0</v>
      </c>
      <c r="BC983" s="316">
        <f t="shared" si="300"/>
        <v>0</v>
      </c>
      <c r="BE983" s="39" t="str">
        <f t="shared" si="297"/>
        <v/>
      </c>
      <c r="BF983" s="39" t="str">
        <f t="shared" si="298"/>
        <v/>
      </c>
      <c r="BG983" s="39" t="str">
        <f t="shared" si="299"/>
        <v/>
      </c>
      <c r="BH983" s="315"/>
      <c r="BI983" s="315"/>
      <c r="BJ983" s="315"/>
      <c r="BK983" s="315"/>
      <c r="BL983" s="315"/>
      <c r="BM983" s="315"/>
      <c r="BN983" s="315"/>
      <c r="BO983" s="315"/>
      <c r="BP983" s="315"/>
      <c r="BQ983" s="315"/>
      <c r="BR983" s="315"/>
      <c r="BS983" s="315"/>
      <c r="BT983" s="315"/>
      <c r="BU983" s="315"/>
      <c r="BV983" s="315"/>
      <c r="BW983" s="315"/>
      <c r="BX983" s="315"/>
      <c r="BY983" s="315"/>
      <c r="BZ983" s="315"/>
      <c r="CA983" s="315"/>
      <c r="CB983" s="315"/>
      <c r="CC983" s="315"/>
      <c r="CD983" s="7"/>
    </row>
    <row r="984" spans="1:82" x14ac:dyDescent="0.25">
      <c r="A984" s="14"/>
      <c r="B984" s="460"/>
      <c r="C984" s="461"/>
      <c r="D984" s="461"/>
      <c r="E984" s="462"/>
      <c r="F984" s="463"/>
      <c r="G984" s="14"/>
      <c r="H984" s="106" t="str">
        <f t="shared" si="290"/>
        <v/>
      </c>
      <c r="I984" s="14"/>
      <c r="J984" s="39" t="str">
        <f t="shared" si="291"/>
        <v/>
      </c>
      <c r="K984" s="14"/>
      <c r="M984" s="106" t="str">
        <f t="shared" si="292"/>
        <v/>
      </c>
      <c r="O984" s="127" t="str">
        <f t="shared" si="293"/>
        <v/>
      </c>
      <c r="AC984" s="305" t="str">
        <f t="shared" si="294"/>
        <v/>
      </c>
      <c r="AD984" s="307" t="str">
        <f t="shared" si="295"/>
        <v/>
      </c>
      <c r="AF984" s="314">
        <f t="shared" si="296"/>
        <v>0</v>
      </c>
      <c r="AG984" s="315">
        <f t="shared" si="296"/>
        <v>0</v>
      </c>
      <c r="AH984" s="315">
        <f t="shared" si="296"/>
        <v>0</v>
      </c>
      <c r="AI984" s="315">
        <f t="shared" si="296"/>
        <v>0</v>
      </c>
      <c r="AJ984" s="315">
        <f t="shared" si="296"/>
        <v>0</v>
      </c>
      <c r="AK984" s="315">
        <f t="shared" si="296"/>
        <v>0</v>
      </c>
      <c r="AL984" s="315">
        <f t="shared" si="296"/>
        <v>0</v>
      </c>
      <c r="AM984" s="315">
        <f t="shared" si="296"/>
        <v>0</v>
      </c>
      <c r="AN984" s="315">
        <f t="shared" si="296"/>
        <v>0</v>
      </c>
      <c r="AO984" s="315">
        <f t="shared" si="296"/>
        <v>0</v>
      </c>
      <c r="AP984" s="315">
        <f t="shared" si="296"/>
        <v>0</v>
      </c>
      <c r="AQ984" s="315">
        <f t="shared" si="296"/>
        <v>0</v>
      </c>
      <c r="AR984" s="315">
        <f t="shared" si="296"/>
        <v>0</v>
      </c>
      <c r="AS984" s="315">
        <f t="shared" si="296"/>
        <v>0</v>
      </c>
      <c r="AT984" s="315">
        <f t="shared" si="296"/>
        <v>0</v>
      </c>
      <c r="AU984" s="315">
        <f t="shared" si="296"/>
        <v>0</v>
      </c>
      <c r="AV984" s="315">
        <f t="shared" si="301"/>
        <v>0</v>
      </c>
      <c r="AW984" s="315">
        <f t="shared" si="300"/>
        <v>0</v>
      </c>
      <c r="AX984" s="315">
        <f t="shared" si="300"/>
        <v>0</v>
      </c>
      <c r="AY984" s="315">
        <f t="shared" si="300"/>
        <v>0</v>
      </c>
      <c r="AZ984" s="315">
        <f t="shared" si="300"/>
        <v>0</v>
      </c>
      <c r="BA984" s="315">
        <f t="shared" si="300"/>
        <v>0</v>
      </c>
      <c r="BB984" s="315">
        <f t="shared" si="300"/>
        <v>0</v>
      </c>
      <c r="BC984" s="316">
        <f t="shared" si="300"/>
        <v>0</v>
      </c>
      <c r="BE984" s="39" t="str">
        <f t="shared" si="297"/>
        <v/>
      </c>
      <c r="BF984" s="39" t="str">
        <f t="shared" si="298"/>
        <v/>
      </c>
      <c r="BG984" s="39" t="str">
        <f t="shared" si="299"/>
        <v/>
      </c>
      <c r="BH984" s="315"/>
      <c r="BI984" s="315"/>
      <c r="BJ984" s="315"/>
      <c r="BK984" s="315"/>
      <c r="BL984" s="315"/>
      <c r="BM984" s="315"/>
      <c r="BN984" s="315"/>
      <c r="BO984" s="315"/>
      <c r="BP984" s="315"/>
      <c r="BQ984" s="315"/>
      <c r="BR984" s="315"/>
      <c r="BS984" s="315"/>
      <c r="BT984" s="315"/>
      <c r="BU984" s="315"/>
      <c r="BV984" s="315"/>
      <c r="BW984" s="315"/>
      <c r="BX984" s="315"/>
      <c r="BY984" s="315"/>
      <c r="BZ984" s="315"/>
      <c r="CA984" s="315"/>
      <c r="CB984" s="315"/>
      <c r="CC984" s="315"/>
      <c r="CD984" s="7"/>
    </row>
    <row r="985" spans="1:82" x14ac:dyDescent="0.25">
      <c r="A985" s="14"/>
      <c r="B985" s="460"/>
      <c r="C985" s="461"/>
      <c r="D985" s="461"/>
      <c r="E985" s="462"/>
      <c r="F985" s="463"/>
      <c r="G985" s="14"/>
      <c r="H985" s="106" t="str">
        <f t="shared" si="290"/>
        <v/>
      </c>
      <c r="I985" s="14"/>
      <c r="J985" s="39" t="str">
        <f t="shared" si="291"/>
        <v/>
      </c>
      <c r="K985" s="14"/>
      <c r="M985" s="106" t="str">
        <f t="shared" si="292"/>
        <v/>
      </c>
      <c r="O985" s="127" t="str">
        <f t="shared" si="293"/>
        <v/>
      </c>
      <c r="AC985" s="305" t="str">
        <f t="shared" si="294"/>
        <v/>
      </c>
      <c r="AD985" s="307" t="str">
        <f t="shared" si="295"/>
        <v/>
      </c>
      <c r="AF985" s="314">
        <f t="shared" si="296"/>
        <v>0</v>
      </c>
      <c r="AG985" s="315">
        <f t="shared" si="296"/>
        <v>0</v>
      </c>
      <c r="AH985" s="315">
        <f t="shared" si="296"/>
        <v>0</v>
      </c>
      <c r="AI985" s="315">
        <f t="shared" si="296"/>
        <v>0</v>
      </c>
      <c r="AJ985" s="315">
        <f t="shared" si="296"/>
        <v>0</v>
      </c>
      <c r="AK985" s="315">
        <f t="shared" si="296"/>
        <v>0</v>
      </c>
      <c r="AL985" s="315">
        <f t="shared" si="296"/>
        <v>0</v>
      </c>
      <c r="AM985" s="315">
        <f t="shared" si="296"/>
        <v>0</v>
      </c>
      <c r="AN985" s="315">
        <f t="shared" si="296"/>
        <v>0</v>
      </c>
      <c r="AO985" s="315">
        <f t="shared" si="296"/>
        <v>0</v>
      </c>
      <c r="AP985" s="315">
        <f t="shared" si="296"/>
        <v>0</v>
      </c>
      <c r="AQ985" s="315">
        <f t="shared" si="296"/>
        <v>0</v>
      </c>
      <c r="AR985" s="315">
        <f t="shared" si="296"/>
        <v>0</v>
      </c>
      <c r="AS985" s="315">
        <f t="shared" si="296"/>
        <v>0</v>
      </c>
      <c r="AT985" s="315">
        <f t="shared" si="296"/>
        <v>0</v>
      </c>
      <c r="AU985" s="315">
        <f t="shared" si="296"/>
        <v>0</v>
      </c>
      <c r="AV985" s="315">
        <f t="shared" si="301"/>
        <v>0</v>
      </c>
      <c r="AW985" s="315">
        <f t="shared" si="300"/>
        <v>0</v>
      </c>
      <c r="AX985" s="315">
        <f t="shared" si="300"/>
        <v>0</v>
      </c>
      <c r="AY985" s="315">
        <f t="shared" si="300"/>
        <v>0</v>
      </c>
      <c r="AZ985" s="315">
        <f t="shared" si="300"/>
        <v>0</v>
      </c>
      <c r="BA985" s="315">
        <f t="shared" si="300"/>
        <v>0</v>
      </c>
      <c r="BB985" s="315">
        <f t="shared" si="300"/>
        <v>0</v>
      </c>
      <c r="BC985" s="316">
        <f t="shared" si="300"/>
        <v>0</v>
      </c>
      <c r="BE985" s="39" t="str">
        <f t="shared" si="297"/>
        <v/>
      </c>
      <c r="BF985" s="39" t="str">
        <f t="shared" si="298"/>
        <v/>
      </c>
      <c r="BG985" s="39" t="str">
        <f t="shared" si="299"/>
        <v/>
      </c>
      <c r="BH985" s="315"/>
      <c r="BI985" s="315"/>
      <c r="BJ985" s="315"/>
      <c r="BK985" s="315"/>
      <c r="BL985" s="315"/>
      <c r="BM985" s="315"/>
      <c r="BN985" s="315"/>
      <c r="BO985" s="315"/>
      <c r="BP985" s="315"/>
      <c r="BQ985" s="315"/>
      <c r="BR985" s="315"/>
      <c r="BS985" s="315"/>
      <c r="BT985" s="315"/>
      <c r="BU985" s="315"/>
      <c r="BV985" s="315"/>
      <c r="BW985" s="315"/>
      <c r="BX985" s="315"/>
      <c r="BY985" s="315"/>
      <c r="BZ985" s="315"/>
      <c r="CA985" s="315"/>
      <c r="CB985" s="315"/>
      <c r="CC985" s="315"/>
      <c r="CD985" s="7"/>
    </row>
    <row r="986" spans="1:82" x14ac:dyDescent="0.25">
      <c r="A986" s="14"/>
      <c r="B986" s="460"/>
      <c r="C986" s="461"/>
      <c r="D986" s="461"/>
      <c r="E986" s="462"/>
      <c r="F986" s="463"/>
      <c r="G986" s="14"/>
      <c r="H986" s="106" t="str">
        <f t="shared" si="290"/>
        <v/>
      </c>
      <c r="I986" s="14"/>
      <c r="J986" s="39" t="str">
        <f t="shared" si="291"/>
        <v/>
      </c>
      <c r="K986" s="14"/>
      <c r="M986" s="106" t="str">
        <f t="shared" si="292"/>
        <v/>
      </c>
      <c r="O986" s="127" t="str">
        <f t="shared" si="293"/>
        <v/>
      </c>
      <c r="AC986" s="305" t="str">
        <f t="shared" si="294"/>
        <v/>
      </c>
      <c r="AD986" s="307" t="str">
        <f t="shared" si="295"/>
        <v/>
      </c>
      <c r="AF986" s="314">
        <f t="shared" si="296"/>
        <v>0</v>
      </c>
      <c r="AG986" s="315">
        <f t="shared" si="296"/>
        <v>0</v>
      </c>
      <c r="AH986" s="315">
        <f t="shared" si="296"/>
        <v>0</v>
      </c>
      <c r="AI986" s="315">
        <f t="shared" si="296"/>
        <v>0</v>
      </c>
      <c r="AJ986" s="315">
        <f t="shared" si="296"/>
        <v>0</v>
      </c>
      <c r="AK986" s="315">
        <f t="shared" si="296"/>
        <v>0</v>
      </c>
      <c r="AL986" s="315">
        <f t="shared" si="296"/>
        <v>0</v>
      </c>
      <c r="AM986" s="315">
        <f t="shared" si="296"/>
        <v>0</v>
      </c>
      <c r="AN986" s="315">
        <f t="shared" si="296"/>
        <v>0</v>
      </c>
      <c r="AO986" s="315">
        <f t="shared" si="296"/>
        <v>0</v>
      </c>
      <c r="AP986" s="315">
        <f t="shared" si="296"/>
        <v>0</v>
      </c>
      <c r="AQ986" s="315">
        <f t="shared" si="296"/>
        <v>0</v>
      </c>
      <c r="AR986" s="315">
        <f t="shared" si="296"/>
        <v>0</v>
      </c>
      <c r="AS986" s="315">
        <f t="shared" si="296"/>
        <v>0</v>
      </c>
      <c r="AT986" s="315">
        <f t="shared" si="296"/>
        <v>0</v>
      </c>
      <c r="AU986" s="315">
        <f t="shared" si="296"/>
        <v>0</v>
      </c>
      <c r="AV986" s="315">
        <f t="shared" si="301"/>
        <v>0</v>
      </c>
      <c r="AW986" s="315">
        <f t="shared" si="300"/>
        <v>0</v>
      </c>
      <c r="AX986" s="315">
        <f t="shared" si="300"/>
        <v>0</v>
      </c>
      <c r="AY986" s="315">
        <f t="shared" si="300"/>
        <v>0</v>
      </c>
      <c r="AZ986" s="315">
        <f t="shared" si="300"/>
        <v>0</v>
      </c>
      <c r="BA986" s="315">
        <f t="shared" si="300"/>
        <v>0</v>
      </c>
      <c r="BB986" s="315">
        <f t="shared" si="300"/>
        <v>0</v>
      </c>
      <c r="BC986" s="316">
        <f t="shared" si="300"/>
        <v>0</v>
      </c>
      <c r="BE986" s="39" t="str">
        <f t="shared" si="297"/>
        <v/>
      </c>
      <c r="BF986" s="39" t="str">
        <f t="shared" si="298"/>
        <v/>
      </c>
      <c r="BG986" s="39" t="str">
        <f t="shared" si="299"/>
        <v/>
      </c>
      <c r="BH986" s="315"/>
      <c r="BI986" s="315"/>
      <c r="BJ986" s="315"/>
      <c r="BK986" s="315"/>
      <c r="BL986" s="315"/>
      <c r="BM986" s="315"/>
      <c r="BN986" s="315"/>
      <c r="BO986" s="315"/>
      <c r="BP986" s="315"/>
      <c r="BQ986" s="315"/>
      <c r="BR986" s="315"/>
      <c r="BS986" s="315"/>
      <c r="BT986" s="315"/>
      <c r="BU986" s="315"/>
      <c r="BV986" s="315"/>
      <c r="BW986" s="315"/>
      <c r="BX986" s="315"/>
      <c r="BY986" s="315"/>
      <c r="BZ986" s="315"/>
      <c r="CA986" s="315"/>
      <c r="CB986" s="315"/>
      <c r="CC986" s="315"/>
      <c r="CD986" s="7"/>
    </row>
    <row r="987" spans="1:82" x14ac:dyDescent="0.25">
      <c r="A987" s="14"/>
      <c r="B987" s="460"/>
      <c r="C987" s="461"/>
      <c r="D987" s="461"/>
      <c r="E987" s="462"/>
      <c r="F987" s="463"/>
      <c r="G987" s="14"/>
      <c r="H987" s="106" t="str">
        <f t="shared" si="290"/>
        <v/>
      </c>
      <c r="I987" s="14"/>
      <c r="J987" s="39" t="str">
        <f t="shared" si="291"/>
        <v/>
      </c>
      <c r="K987" s="14"/>
      <c r="M987" s="106" t="str">
        <f t="shared" si="292"/>
        <v/>
      </c>
      <c r="O987" s="127" t="str">
        <f t="shared" si="293"/>
        <v/>
      </c>
      <c r="AC987" s="305" t="str">
        <f t="shared" si="294"/>
        <v/>
      </c>
      <c r="AD987" s="307" t="str">
        <f t="shared" si="295"/>
        <v/>
      </c>
      <c r="AF987" s="314">
        <f t="shared" si="296"/>
        <v>0</v>
      </c>
      <c r="AG987" s="315">
        <f t="shared" si="296"/>
        <v>0</v>
      </c>
      <c r="AH987" s="315">
        <f t="shared" si="296"/>
        <v>0</v>
      </c>
      <c r="AI987" s="315">
        <f t="shared" si="296"/>
        <v>0</v>
      </c>
      <c r="AJ987" s="315">
        <f t="shared" si="296"/>
        <v>0</v>
      </c>
      <c r="AK987" s="315">
        <f t="shared" si="296"/>
        <v>0</v>
      </c>
      <c r="AL987" s="315">
        <f t="shared" si="296"/>
        <v>0</v>
      </c>
      <c r="AM987" s="315">
        <f t="shared" ref="AM987:BB1002" si="302">IF(AND(AM$9&gt;=$AC987, AM$10&lt;=$AD987), IF($F987=$M$3, $AD$5, IF($J987="", $AD$4, $J987)), 0)</f>
        <v>0</v>
      </c>
      <c r="AN987" s="315">
        <f t="shared" si="302"/>
        <v>0</v>
      </c>
      <c r="AO987" s="315">
        <f t="shared" si="302"/>
        <v>0</v>
      </c>
      <c r="AP987" s="315">
        <f t="shared" si="302"/>
        <v>0</v>
      </c>
      <c r="AQ987" s="315">
        <f t="shared" si="302"/>
        <v>0</v>
      </c>
      <c r="AR987" s="315">
        <f t="shared" si="302"/>
        <v>0</v>
      </c>
      <c r="AS987" s="315">
        <f t="shared" si="302"/>
        <v>0</v>
      </c>
      <c r="AT987" s="315">
        <f t="shared" si="302"/>
        <v>0</v>
      </c>
      <c r="AU987" s="315">
        <f t="shared" si="302"/>
        <v>0</v>
      </c>
      <c r="AV987" s="315">
        <f t="shared" si="301"/>
        <v>0</v>
      </c>
      <c r="AW987" s="315">
        <f t="shared" si="300"/>
        <v>0</v>
      </c>
      <c r="AX987" s="315">
        <f t="shared" si="300"/>
        <v>0</v>
      </c>
      <c r="AY987" s="315">
        <f t="shared" si="300"/>
        <v>0</v>
      </c>
      <c r="AZ987" s="315">
        <f t="shared" si="300"/>
        <v>0</v>
      </c>
      <c r="BA987" s="315">
        <f t="shared" si="300"/>
        <v>0</v>
      </c>
      <c r="BB987" s="315">
        <f t="shared" si="300"/>
        <v>0</v>
      </c>
      <c r="BC987" s="316">
        <f t="shared" si="300"/>
        <v>0</v>
      </c>
      <c r="BE987" s="39" t="str">
        <f t="shared" si="297"/>
        <v/>
      </c>
      <c r="BF987" s="39" t="str">
        <f t="shared" si="298"/>
        <v/>
      </c>
      <c r="BG987" s="39" t="str">
        <f t="shared" si="299"/>
        <v/>
      </c>
      <c r="BH987" s="315"/>
      <c r="BI987" s="315"/>
      <c r="BJ987" s="315"/>
      <c r="BK987" s="315"/>
      <c r="BL987" s="315"/>
      <c r="BM987" s="315"/>
      <c r="BN987" s="315"/>
      <c r="BO987" s="315"/>
      <c r="BP987" s="315"/>
      <c r="BQ987" s="315"/>
      <c r="BR987" s="315"/>
      <c r="BS987" s="315"/>
      <c r="BT987" s="315"/>
      <c r="BU987" s="315"/>
      <c r="BV987" s="315"/>
      <c r="BW987" s="315"/>
      <c r="BX987" s="315"/>
      <c r="BY987" s="315"/>
      <c r="BZ987" s="315"/>
      <c r="CA987" s="315"/>
      <c r="CB987" s="315"/>
      <c r="CC987" s="315"/>
      <c r="CD987" s="7"/>
    </row>
    <row r="988" spans="1:82" x14ac:dyDescent="0.25">
      <c r="A988" s="14"/>
      <c r="B988" s="460"/>
      <c r="C988" s="461"/>
      <c r="D988" s="461"/>
      <c r="E988" s="462"/>
      <c r="F988" s="463"/>
      <c r="G988" s="14"/>
      <c r="H988" s="106" t="str">
        <f t="shared" si="290"/>
        <v/>
      </c>
      <c r="I988" s="14"/>
      <c r="J988" s="39" t="str">
        <f t="shared" si="291"/>
        <v/>
      </c>
      <c r="K988" s="14"/>
      <c r="M988" s="106" t="str">
        <f t="shared" si="292"/>
        <v/>
      </c>
      <c r="O988" s="127" t="str">
        <f t="shared" si="293"/>
        <v/>
      </c>
      <c r="AC988" s="305" t="str">
        <f t="shared" si="294"/>
        <v/>
      </c>
      <c r="AD988" s="307" t="str">
        <f t="shared" si="295"/>
        <v/>
      </c>
      <c r="AF988" s="314">
        <f t="shared" si="296"/>
        <v>0</v>
      </c>
      <c r="AG988" s="315">
        <f t="shared" ref="AG988:AV1003" si="303">IF(AND(AG$9&gt;=$AC988, AG$10&lt;=$AD988), IF($F988=$M$3, $AD$5, IF($J988="", $AD$4, $J988)), 0)</f>
        <v>0</v>
      </c>
      <c r="AH988" s="315">
        <f t="shared" si="303"/>
        <v>0</v>
      </c>
      <c r="AI988" s="315">
        <f t="shared" si="303"/>
        <v>0</v>
      </c>
      <c r="AJ988" s="315">
        <f t="shared" si="303"/>
        <v>0</v>
      </c>
      <c r="AK988" s="315">
        <f t="shared" si="303"/>
        <v>0</v>
      </c>
      <c r="AL988" s="315">
        <f t="shared" si="303"/>
        <v>0</v>
      </c>
      <c r="AM988" s="315">
        <f t="shared" si="302"/>
        <v>0</v>
      </c>
      <c r="AN988" s="315">
        <f t="shared" si="302"/>
        <v>0</v>
      </c>
      <c r="AO988" s="315">
        <f t="shared" si="302"/>
        <v>0</v>
      </c>
      <c r="AP988" s="315">
        <f t="shared" si="302"/>
        <v>0</v>
      </c>
      <c r="AQ988" s="315">
        <f t="shared" si="302"/>
        <v>0</v>
      </c>
      <c r="AR988" s="315">
        <f t="shared" si="302"/>
        <v>0</v>
      </c>
      <c r="AS988" s="315">
        <f t="shared" si="302"/>
        <v>0</v>
      </c>
      <c r="AT988" s="315">
        <f t="shared" si="302"/>
        <v>0</v>
      </c>
      <c r="AU988" s="315">
        <f t="shared" si="302"/>
        <v>0</v>
      </c>
      <c r="AV988" s="315">
        <f t="shared" si="301"/>
        <v>0</v>
      </c>
      <c r="AW988" s="315">
        <f t="shared" si="300"/>
        <v>0</v>
      </c>
      <c r="AX988" s="315">
        <f t="shared" si="300"/>
        <v>0</v>
      </c>
      <c r="AY988" s="315">
        <f t="shared" si="300"/>
        <v>0</v>
      </c>
      <c r="AZ988" s="315">
        <f t="shared" si="300"/>
        <v>0</v>
      </c>
      <c r="BA988" s="315">
        <f t="shared" si="300"/>
        <v>0</v>
      </c>
      <c r="BB988" s="315">
        <f t="shared" si="300"/>
        <v>0</v>
      </c>
      <c r="BC988" s="316">
        <f t="shared" si="300"/>
        <v>0</v>
      </c>
      <c r="BE988" s="39" t="str">
        <f t="shared" si="297"/>
        <v/>
      </c>
      <c r="BF988" s="39" t="str">
        <f t="shared" si="298"/>
        <v/>
      </c>
      <c r="BG988" s="39" t="str">
        <f t="shared" si="299"/>
        <v/>
      </c>
      <c r="BH988" s="315"/>
      <c r="BI988" s="315"/>
      <c r="BJ988" s="315"/>
      <c r="BK988" s="315"/>
      <c r="BL988" s="315"/>
      <c r="BM988" s="315"/>
      <c r="BN988" s="315"/>
      <c r="BO988" s="315"/>
      <c r="BP988" s="315"/>
      <c r="BQ988" s="315"/>
      <c r="BR988" s="315"/>
      <c r="BS988" s="315"/>
      <c r="BT988" s="315"/>
      <c r="BU988" s="315"/>
      <c r="BV988" s="315"/>
      <c r="BW988" s="315"/>
      <c r="BX988" s="315"/>
      <c r="BY988" s="315"/>
      <c r="BZ988" s="315"/>
      <c r="CA988" s="315"/>
      <c r="CB988" s="315"/>
      <c r="CC988" s="315"/>
      <c r="CD988" s="7"/>
    </row>
    <row r="989" spans="1:82" x14ac:dyDescent="0.25">
      <c r="A989" s="14"/>
      <c r="B989" s="460"/>
      <c r="C989" s="461"/>
      <c r="D989" s="461"/>
      <c r="E989" s="462"/>
      <c r="F989" s="463"/>
      <c r="G989" s="14"/>
      <c r="H989" s="106" t="str">
        <f t="shared" si="290"/>
        <v/>
      </c>
      <c r="I989" s="14"/>
      <c r="J989" s="39" t="str">
        <f t="shared" si="291"/>
        <v/>
      </c>
      <c r="K989" s="14"/>
      <c r="M989" s="106" t="str">
        <f t="shared" si="292"/>
        <v/>
      </c>
      <c r="O989" s="127" t="str">
        <f t="shared" si="293"/>
        <v/>
      </c>
      <c r="AC989" s="305" t="str">
        <f t="shared" si="294"/>
        <v/>
      </c>
      <c r="AD989" s="307" t="str">
        <f t="shared" si="295"/>
        <v/>
      </c>
      <c r="AF989" s="314">
        <f t="shared" si="296"/>
        <v>0</v>
      </c>
      <c r="AG989" s="315">
        <f t="shared" si="303"/>
        <v>0</v>
      </c>
      <c r="AH989" s="315">
        <f t="shared" si="303"/>
        <v>0</v>
      </c>
      <c r="AI989" s="315">
        <f t="shared" si="303"/>
        <v>0</v>
      </c>
      <c r="AJ989" s="315">
        <f t="shared" si="303"/>
        <v>0</v>
      </c>
      <c r="AK989" s="315">
        <f t="shared" si="303"/>
        <v>0</v>
      </c>
      <c r="AL989" s="315">
        <f t="shared" si="303"/>
        <v>0</v>
      </c>
      <c r="AM989" s="315">
        <f t="shared" si="302"/>
        <v>0</v>
      </c>
      <c r="AN989" s="315">
        <f t="shared" si="302"/>
        <v>0</v>
      </c>
      <c r="AO989" s="315">
        <f t="shared" si="302"/>
        <v>0</v>
      </c>
      <c r="AP989" s="315">
        <f t="shared" si="302"/>
        <v>0</v>
      </c>
      <c r="AQ989" s="315">
        <f t="shared" si="302"/>
        <v>0</v>
      </c>
      <c r="AR989" s="315">
        <f t="shared" si="302"/>
        <v>0</v>
      </c>
      <c r="AS989" s="315">
        <f t="shared" si="302"/>
        <v>0</v>
      </c>
      <c r="AT989" s="315">
        <f t="shared" si="302"/>
        <v>0</v>
      </c>
      <c r="AU989" s="315">
        <f t="shared" si="302"/>
        <v>0</v>
      </c>
      <c r="AV989" s="315">
        <f t="shared" si="301"/>
        <v>0</v>
      </c>
      <c r="AW989" s="315">
        <f t="shared" si="301"/>
        <v>0</v>
      </c>
      <c r="AX989" s="315">
        <f t="shared" si="301"/>
        <v>0</v>
      </c>
      <c r="AY989" s="315">
        <f t="shared" si="301"/>
        <v>0</v>
      </c>
      <c r="AZ989" s="315">
        <f t="shared" si="301"/>
        <v>0</v>
      </c>
      <c r="BA989" s="315">
        <f t="shared" si="301"/>
        <v>0</v>
      </c>
      <c r="BB989" s="315">
        <f t="shared" si="301"/>
        <v>0</v>
      </c>
      <c r="BC989" s="316">
        <f t="shared" si="301"/>
        <v>0</v>
      </c>
      <c r="BE989" s="39" t="str">
        <f t="shared" si="297"/>
        <v/>
      </c>
      <c r="BF989" s="39" t="str">
        <f t="shared" si="298"/>
        <v/>
      </c>
      <c r="BG989" s="39" t="str">
        <f t="shared" si="299"/>
        <v/>
      </c>
      <c r="BH989" s="315"/>
      <c r="BI989" s="315"/>
      <c r="BJ989" s="315"/>
      <c r="BK989" s="315"/>
      <c r="BL989" s="315"/>
      <c r="BM989" s="315"/>
      <c r="BN989" s="315"/>
      <c r="BO989" s="315"/>
      <c r="BP989" s="315"/>
      <c r="BQ989" s="315"/>
      <c r="BR989" s="315"/>
      <c r="BS989" s="315"/>
      <c r="BT989" s="315"/>
      <c r="BU989" s="315"/>
      <c r="BV989" s="315"/>
      <c r="BW989" s="315"/>
      <c r="BX989" s="315"/>
      <c r="BY989" s="315"/>
      <c r="BZ989" s="315"/>
      <c r="CA989" s="315"/>
      <c r="CB989" s="315"/>
      <c r="CC989" s="315"/>
      <c r="CD989" s="7"/>
    </row>
    <row r="990" spans="1:82" x14ac:dyDescent="0.25">
      <c r="A990" s="14"/>
      <c r="B990" s="460"/>
      <c r="C990" s="461"/>
      <c r="D990" s="461"/>
      <c r="E990" s="462"/>
      <c r="F990" s="463"/>
      <c r="G990" s="14"/>
      <c r="H990" s="106" t="str">
        <f t="shared" si="290"/>
        <v/>
      </c>
      <c r="I990" s="14"/>
      <c r="J990" s="39" t="str">
        <f t="shared" si="291"/>
        <v/>
      </c>
      <c r="K990" s="14"/>
      <c r="M990" s="106" t="str">
        <f t="shared" si="292"/>
        <v/>
      </c>
      <c r="O990" s="127" t="str">
        <f t="shared" si="293"/>
        <v/>
      </c>
      <c r="AC990" s="305" t="str">
        <f t="shared" si="294"/>
        <v/>
      </c>
      <c r="AD990" s="307" t="str">
        <f t="shared" si="295"/>
        <v/>
      </c>
      <c r="AF990" s="314">
        <f t="shared" si="296"/>
        <v>0</v>
      </c>
      <c r="AG990" s="315">
        <f t="shared" si="303"/>
        <v>0</v>
      </c>
      <c r="AH990" s="315">
        <f t="shared" si="303"/>
        <v>0</v>
      </c>
      <c r="AI990" s="315">
        <f t="shared" si="303"/>
        <v>0</v>
      </c>
      <c r="AJ990" s="315">
        <f t="shared" si="303"/>
        <v>0</v>
      </c>
      <c r="AK990" s="315">
        <f t="shared" si="303"/>
        <v>0</v>
      </c>
      <c r="AL990" s="315">
        <f t="shared" si="303"/>
        <v>0</v>
      </c>
      <c r="AM990" s="315">
        <f t="shared" si="302"/>
        <v>0</v>
      </c>
      <c r="AN990" s="315">
        <f t="shared" si="302"/>
        <v>0</v>
      </c>
      <c r="AO990" s="315">
        <f t="shared" si="302"/>
        <v>0</v>
      </c>
      <c r="AP990" s="315">
        <f t="shared" si="302"/>
        <v>0</v>
      </c>
      <c r="AQ990" s="315">
        <f t="shared" si="302"/>
        <v>0</v>
      </c>
      <c r="AR990" s="315">
        <f t="shared" si="302"/>
        <v>0</v>
      </c>
      <c r="AS990" s="315">
        <f t="shared" si="302"/>
        <v>0</v>
      </c>
      <c r="AT990" s="315">
        <f t="shared" si="302"/>
        <v>0</v>
      </c>
      <c r="AU990" s="315">
        <f t="shared" si="302"/>
        <v>0</v>
      </c>
      <c r="AV990" s="315">
        <f t="shared" si="302"/>
        <v>0</v>
      </c>
      <c r="AW990" s="315">
        <f t="shared" si="302"/>
        <v>0</v>
      </c>
      <c r="AX990" s="315">
        <f t="shared" si="302"/>
        <v>0</v>
      </c>
      <c r="AY990" s="315">
        <f t="shared" si="302"/>
        <v>0</v>
      </c>
      <c r="AZ990" s="315">
        <f t="shared" si="302"/>
        <v>0</v>
      </c>
      <c r="BA990" s="315">
        <f t="shared" si="302"/>
        <v>0</v>
      </c>
      <c r="BB990" s="315">
        <f t="shared" si="302"/>
        <v>0</v>
      </c>
      <c r="BC990" s="316">
        <f t="shared" ref="BC990:BC1025" si="304">IF(AND(BC$9&gt;=$AC990, BC$10&lt;=$AD990), IF($F990=$M$3, $AD$5, IF($J990="", $AD$4, $J990)), 0)</f>
        <v>0</v>
      </c>
      <c r="BE990" s="39" t="str">
        <f t="shared" si="297"/>
        <v/>
      </c>
      <c r="BF990" s="39" t="str">
        <f t="shared" si="298"/>
        <v/>
      </c>
      <c r="BG990" s="39" t="str">
        <f t="shared" si="299"/>
        <v/>
      </c>
      <c r="BH990" s="315"/>
      <c r="BI990" s="315"/>
      <c r="BJ990" s="315"/>
      <c r="BK990" s="315"/>
      <c r="BL990" s="315"/>
      <c r="BM990" s="315"/>
      <c r="BN990" s="315"/>
      <c r="BO990" s="315"/>
      <c r="BP990" s="315"/>
      <c r="BQ990" s="315"/>
      <c r="BR990" s="315"/>
      <c r="BS990" s="315"/>
      <c r="BT990" s="315"/>
      <c r="BU990" s="315"/>
      <c r="BV990" s="315"/>
      <c r="BW990" s="315"/>
      <c r="BX990" s="315"/>
      <c r="BY990" s="315"/>
      <c r="BZ990" s="315"/>
      <c r="CA990" s="315"/>
      <c r="CB990" s="315"/>
      <c r="CC990" s="315"/>
      <c r="CD990" s="7"/>
    </row>
    <row r="991" spans="1:82" x14ac:dyDescent="0.25">
      <c r="A991" s="14"/>
      <c r="B991" s="460"/>
      <c r="C991" s="461"/>
      <c r="D991" s="461"/>
      <c r="E991" s="462"/>
      <c r="F991" s="463"/>
      <c r="G991" s="14"/>
      <c r="H991" s="106" t="str">
        <f t="shared" si="290"/>
        <v/>
      </c>
      <c r="I991" s="14"/>
      <c r="J991" s="39" t="str">
        <f t="shared" si="291"/>
        <v/>
      </c>
      <c r="K991" s="14"/>
      <c r="M991" s="106" t="str">
        <f t="shared" si="292"/>
        <v/>
      </c>
      <c r="O991" s="127" t="str">
        <f t="shared" si="293"/>
        <v/>
      </c>
      <c r="AC991" s="305" t="str">
        <f t="shared" si="294"/>
        <v/>
      </c>
      <c r="AD991" s="307" t="str">
        <f t="shared" si="295"/>
        <v/>
      </c>
      <c r="AF991" s="314">
        <f t="shared" si="296"/>
        <v>0</v>
      </c>
      <c r="AG991" s="315">
        <f t="shared" si="303"/>
        <v>0</v>
      </c>
      <c r="AH991" s="315">
        <f t="shared" si="303"/>
        <v>0</v>
      </c>
      <c r="AI991" s="315">
        <f t="shared" si="303"/>
        <v>0</v>
      </c>
      <c r="AJ991" s="315">
        <f t="shared" si="303"/>
        <v>0</v>
      </c>
      <c r="AK991" s="315">
        <f t="shared" si="303"/>
        <v>0</v>
      </c>
      <c r="AL991" s="315">
        <f t="shared" si="303"/>
        <v>0</v>
      </c>
      <c r="AM991" s="315">
        <f t="shared" si="302"/>
        <v>0</v>
      </c>
      <c r="AN991" s="315">
        <f t="shared" si="302"/>
        <v>0</v>
      </c>
      <c r="AO991" s="315">
        <f t="shared" si="302"/>
        <v>0</v>
      </c>
      <c r="AP991" s="315">
        <f t="shared" si="302"/>
        <v>0</v>
      </c>
      <c r="AQ991" s="315">
        <f t="shared" si="302"/>
        <v>0</v>
      </c>
      <c r="AR991" s="315">
        <f t="shared" si="302"/>
        <v>0</v>
      </c>
      <c r="AS991" s="315">
        <f t="shared" si="302"/>
        <v>0</v>
      </c>
      <c r="AT991" s="315">
        <f t="shared" si="302"/>
        <v>0</v>
      </c>
      <c r="AU991" s="315">
        <f t="shared" si="302"/>
        <v>0</v>
      </c>
      <c r="AV991" s="315">
        <f t="shared" si="302"/>
        <v>0</v>
      </c>
      <c r="AW991" s="315">
        <f t="shared" si="302"/>
        <v>0</v>
      </c>
      <c r="AX991" s="315">
        <f t="shared" si="302"/>
        <v>0</v>
      </c>
      <c r="AY991" s="315">
        <f t="shared" si="302"/>
        <v>0</v>
      </c>
      <c r="AZ991" s="315">
        <f t="shared" si="302"/>
        <v>0</v>
      </c>
      <c r="BA991" s="315">
        <f t="shared" si="302"/>
        <v>0</v>
      </c>
      <c r="BB991" s="315">
        <f t="shared" si="302"/>
        <v>0</v>
      </c>
      <c r="BC991" s="316">
        <f t="shared" si="304"/>
        <v>0</v>
      </c>
      <c r="BE991" s="39" t="str">
        <f t="shared" si="297"/>
        <v/>
      </c>
      <c r="BF991" s="39" t="str">
        <f t="shared" si="298"/>
        <v/>
      </c>
      <c r="BG991" s="39" t="str">
        <f t="shared" si="299"/>
        <v/>
      </c>
      <c r="BH991" s="315"/>
      <c r="BI991" s="315"/>
      <c r="BJ991" s="315"/>
      <c r="BK991" s="315"/>
      <c r="BL991" s="315"/>
      <c r="BM991" s="315"/>
      <c r="BN991" s="315"/>
      <c r="BO991" s="315"/>
      <c r="BP991" s="315"/>
      <c r="BQ991" s="315"/>
      <c r="BR991" s="315"/>
      <c r="BS991" s="315"/>
      <c r="BT991" s="315"/>
      <c r="BU991" s="315"/>
      <c r="BV991" s="315"/>
      <c r="BW991" s="315"/>
      <c r="BX991" s="315"/>
      <c r="BY991" s="315"/>
      <c r="BZ991" s="315"/>
      <c r="CA991" s="315"/>
      <c r="CB991" s="315"/>
      <c r="CC991" s="315"/>
      <c r="CD991" s="7"/>
    </row>
    <row r="992" spans="1:82" x14ac:dyDescent="0.25">
      <c r="A992" s="14"/>
      <c r="B992" s="460"/>
      <c r="C992" s="461"/>
      <c r="D992" s="461"/>
      <c r="E992" s="462"/>
      <c r="F992" s="463"/>
      <c r="G992" s="14"/>
      <c r="H992" s="106" t="str">
        <f t="shared" si="290"/>
        <v/>
      </c>
      <c r="I992" s="14"/>
      <c r="J992" s="39" t="str">
        <f t="shared" si="291"/>
        <v/>
      </c>
      <c r="K992" s="14"/>
      <c r="M992" s="106" t="str">
        <f t="shared" si="292"/>
        <v/>
      </c>
      <c r="O992" s="127" t="str">
        <f t="shared" si="293"/>
        <v/>
      </c>
      <c r="AC992" s="305" t="str">
        <f t="shared" si="294"/>
        <v/>
      </c>
      <c r="AD992" s="307" t="str">
        <f t="shared" si="295"/>
        <v/>
      </c>
      <c r="AF992" s="314">
        <f t="shared" si="296"/>
        <v>0</v>
      </c>
      <c r="AG992" s="315">
        <f t="shared" si="303"/>
        <v>0</v>
      </c>
      <c r="AH992" s="315">
        <f t="shared" si="303"/>
        <v>0</v>
      </c>
      <c r="AI992" s="315">
        <f t="shared" si="303"/>
        <v>0</v>
      </c>
      <c r="AJ992" s="315">
        <f t="shared" si="303"/>
        <v>0</v>
      </c>
      <c r="AK992" s="315">
        <f t="shared" si="303"/>
        <v>0</v>
      </c>
      <c r="AL992" s="315">
        <f t="shared" si="303"/>
        <v>0</v>
      </c>
      <c r="AM992" s="315">
        <f t="shared" si="302"/>
        <v>0</v>
      </c>
      <c r="AN992" s="315">
        <f t="shared" si="302"/>
        <v>0</v>
      </c>
      <c r="AO992" s="315">
        <f t="shared" si="302"/>
        <v>0</v>
      </c>
      <c r="AP992" s="315">
        <f t="shared" si="302"/>
        <v>0</v>
      </c>
      <c r="AQ992" s="315">
        <f t="shared" si="302"/>
        <v>0</v>
      </c>
      <c r="AR992" s="315">
        <f t="shared" si="302"/>
        <v>0</v>
      </c>
      <c r="AS992" s="315">
        <f t="shared" si="302"/>
        <v>0</v>
      </c>
      <c r="AT992" s="315">
        <f t="shared" si="302"/>
        <v>0</v>
      </c>
      <c r="AU992" s="315">
        <f t="shared" si="302"/>
        <v>0</v>
      </c>
      <c r="AV992" s="315">
        <f t="shared" si="302"/>
        <v>0</v>
      </c>
      <c r="AW992" s="315">
        <f t="shared" si="302"/>
        <v>0</v>
      </c>
      <c r="AX992" s="315">
        <f t="shared" si="302"/>
        <v>0</v>
      </c>
      <c r="AY992" s="315">
        <f t="shared" si="302"/>
        <v>0</v>
      </c>
      <c r="AZ992" s="315">
        <f t="shared" si="302"/>
        <v>0</v>
      </c>
      <c r="BA992" s="315">
        <f t="shared" si="302"/>
        <v>0</v>
      </c>
      <c r="BB992" s="315">
        <f t="shared" si="302"/>
        <v>0</v>
      </c>
      <c r="BC992" s="316">
        <f t="shared" si="304"/>
        <v>0</v>
      </c>
      <c r="BE992" s="39" t="str">
        <f t="shared" si="297"/>
        <v/>
      </c>
      <c r="BF992" s="39" t="str">
        <f t="shared" si="298"/>
        <v/>
      </c>
      <c r="BG992" s="39" t="str">
        <f t="shared" si="299"/>
        <v/>
      </c>
      <c r="BH992" s="315"/>
      <c r="BI992" s="315"/>
      <c r="BJ992" s="315"/>
      <c r="BK992" s="315"/>
      <c r="BL992" s="315"/>
      <c r="BM992" s="315"/>
      <c r="BN992" s="315"/>
      <c r="BO992" s="315"/>
      <c r="BP992" s="315"/>
      <c r="BQ992" s="315"/>
      <c r="BR992" s="315"/>
      <c r="BS992" s="315"/>
      <c r="BT992" s="315"/>
      <c r="BU992" s="315"/>
      <c r="BV992" s="315"/>
      <c r="BW992" s="315"/>
      <c r="BX992" s="315"/>
      <c r="BY992" s="315"/>
      <c r="BZ992" s="315"/>
      <c r="CA992" s="315"/>
      <c r="CB992" s="315"/>
      <c r="CC992" s="315"/>
      <c r="CD992" s="7"/>
    </row>
    <row r="993" spans="1:82" x14ac:dyDescent="0.25">
      <c r="A993" s="14"/>
      <c r="B993" s="460"/>
      <c r="C993" s="461"/>
      <c r="D993" s="461"/>
      <c r="E993" s="462"/>
      <c r="F993" s="463"/>
      <c r="G993" s="14"/>
      <c r="H993" s="106" t="str">
        <f t="shared" si="290"/>
        <v/>
      </c>
      <c r="I993" s="14"/>
      <c r="J993" s="39" t="str">
        <f t="shared" si="291"/>
        <v/>
      </c>
      <c r="K993" s="14"/>
      <c r="M993" s="106" t="str">
        <f t="shared" si="292"/>
        <v/>
      </c>
      <c r="O993" s="127" t="str">
        <f t="shared" si="293"/>
        <v/>
      </c>
      <c r="AC993" s="305" t="str">
        <f t="shared" si="294"/>
        <v/>
      </c>
      <c r="AD993" s="307" t="str">
        <f t="shared" si="295"/>
        <v/>
      </c>
      <c r="AF993" s="314">
        <f t="shared" si="296"/>
        <v>0</v>
      </c>
      <c r="AG993" s="315">
        <f t="shared" si="303"/>
        <v>0</v>
      </c>
      <c r="AH993" s="315">
        <f t="shared" si="303"/>
        <v>0</v>
      </c>
      <c r="AI993" s="315">
        <f t="shared" si="303"/>
        <v>0</v>
      </c>
      <c r="AJ993" s="315">
        <f t="shared" si="303"/>
        <v>0</v>
      </c>
      <c r="AK993" s="315">
        <f t="shared" si="303"/>
        <v>0</v>
      </c>
      <c r="AL993" s="315">
        <f t="shared" si="303"/>
        <v>0</v>
      </c>
      <c r="AM993" s="315">
        <f t="shared" si="302"/>
        <v>0</v>
      </c>
      <c r="AN993" s="315">
        <f t="shared" si="302"/>
        <v>0</v>
      </c>
      <c r="AO993" s="315">
        <f t="shared" si="302"/>
        <v>0</v>
      </c>
      <c r="AP993" s="315">
        <f t="shared" si="302"/>
        <v>0</v>
      </c>
      <c r="AQ993" s="315">
        <f t="shared" si="302"/>
        <v>0</v>
      </c>
      <c r="AR993" s="315">
        <f t="shared" si="302"/>
        <v>0</v>
      </c>
      <c r="AS993" s="315">
        <f t="shared" si="302"/>
        <v>0</v>
      </c>
      <c r="AT993" s="315">
        <f t="shared" si="302"/>
        <v>0</v>
      </c>
      <c r="AU993" s="315">
        <f t="shared" si="302"/>
        <v>0</v>
      </c>
      <c r="AV993" s="315">
        <f t="shared" si="302"/>
        <v>0</v>
      </c>
      <c r="AW993" s="315">
        <f t="shared" si="302"/>
        <v>0</v>
      </c>
      <c r="AX993" s="315">
        <f t="shared" si="302"/>
        <v>0</v>
      </c>
      <c r="AY993" s="315">
        <f t="shared" si="302"/>
        <v>0</v>
      </c>
      <c r="AZ993" s="315">
        <f t="shared" si="302"/>
        <v>0</v>
      </c>
      <c r="BA993" s="315">
        <f t="shared" si="302"/>
        <v>0</v>
      </c>
      <c r="BB993" s="315">
        <f t="shared" si="302"/>
        <v>0</v>
      </c>
      <c r="BC993" s="316">
        <f t="shared" si="304"/>
        <v>0</v>
      </c>
      <c r="BE993" s="39" t="str">
        <f t="shared" si="297"/>
        <v/>
      </c>
      <c r="BF993" s="39" t="str">
        <f t="shared" si="298"/>
        <v/>
      </c>
      <c r="BG993" s="39" t="str">
        <f t="shared" si="299"/>
        <v/>
      </c>
      <c r="BH993" s="315"/>
      <c r="BI993" s="315"/>
      <c r="BJ993" s="315"/>
      <c r="BK993" s="315"/>
      <c r="BL993" s="315"/>
      <c r="BM993" s="315"/>
      <c r="BN993" s="315"/>
      <c r="BO993" s="315"/>
      <c r="BP993" s="315"/>
      <c r="BQ993" s="315"/>
      <c r="BR993" s="315"/>
      <c r="BS993" s="315"/>
      <c r="BT993" s="315"/>
      <c r="BU993" s="315"/>
      <c r="BV993" s="315"/>
      <c r="BW993" s="315"/>
      <c r="BX993" s="315"/>
      <c r="BY993" s="315"/>
      <c r="BZ993" s="315"/>
      <c r="CA993" s="315"/>
      <c r="CB993" s="315"/>
      <c r="CC993" s="315"/>
      <c r="CD993" s="7"/>
    </row>
    <row r="994" spans="1:82" x14ac:dyDescent="0.25">
      <c r="A994" s="14"/>
      <c r="B994" s="460"/>
      <c r="C994" s="461"/>
      <c r="D994" s="461"/>
      <c r="E994" s="462"/>
      <c r="F994" s="463"/>
      <c r="G994" s="14"/>
      <c r="H994" s="106" t="str">
        <f t="shared" si="290"/>
        <v/>
      </c>
      <c r="I994" s="14"/>
      <c r="J994" s="39" t="str">
        <f t="shared" si="291"/>
        <v/>
      </c>
      <c r="K994" s="14"/>
      <c r="M994" s="106" t="str">
        <f t="shared" si="292"/>
        <v/>
      </c>
      <c r="O994" s="127" t="str">
        <f t="shared" si="293"/>
        <v/>
      </c>
      <c r="AC994" s="305" t="str">
        <f t="shared" si="294"/>
        <v/>
      </c>
      <c r="AD994" s="307" t="str">
        <f t="shared" si="295"/>
        <v/>
      </c>
      <c r="AF994" s="314">
        <f t="shared" si="296"/>
        <v>0</v>
      </c>
      <c r="AG994" s="315">
        <f t="shared" si="303"/>
        <v>0</v>
      </c>
      <c r="AH994" s="315">
        <f t="shared" si="303"/>
        <v>0</v>
      </c>
      <c r="AI994" s="315">
        <f t="shared" si="303"/>
        <v>0</v>
      </c>
      <c r="AJ994" s="315">
        <f t="shared" si="303"/>
        <v>0</v>
      </c>
      <c r="AK994" s="315">
        <f t="shared" si="303"/>
        <v>0</v>
      </c>
      <c r="AL994" s="315">
        <f t="shared" si="303"/>
        <v>0</v>
      </c>
      <c r="AM994" s="315">
        <f t="shared" si="302"/>
        <v>0</v>
      </c>
      <c r="AN994" s="315">
        <f t="shared" si="302"/>
        <v>0</v>
      </c>
      <c r="AO994" s="315">
        <f t="shared" si="302"/>
        <v>0</v>
      </c>
      <c r="AP994" s="315">
        <f t="shared" si="302"/>
        <v>0</v>
      </c>
      <c r="AQ994" s="315">
        <f t="shared" si="302"/>
        <v>0</v>
      </c>
      <c r="AR994" s="315">
        <f t="shared" si="302"/>
        <v>0</v>
      </c>
      <c r="AS994" s="315">
        <f t="shared" si="302"/>
        <v>0</v>
      </c>
      <c r="AT994" s="315">
        <f t="shared" si="302"/>
        <v>0</v>
      </c>
      <c r="AU994" s="315">
        <f t="shared" si="302"/>
        <v>0</v>
      </c>
      <c r="AV994" s="315">
        <f t="shared" si="302"/>
        <v>0</v>
      </c>
      <c r="AW994" s="315">
        <f t="shared" si="302"/>
        <v>0</v>
      </c>
      <c r="AX994" s="315">
        <f t="shared" si="302"/>
        <v>0</v>
      </c>
      <c r="AY994" s="315">
        <f t="shared" si="302"/>
        <v>0</v>
      </c>
      <c r="AZ994" s="315">
        <f t="shared" si="302"/>
        <v>0</v>
      </c>
      <c r="BA994" s="315">
        <f t="shared" si="302"/>
        <v>0</v>
      </c>
      <c r="BB994" s="315">
        <f t="shared" si="302"/>
        <v>0</v>
      </c>
      <c r="BC994" s="316">
        <f t="shared" si="304"/>
        <v>0</v>
      </c>
      <c r="BE994" s="39" t="str">
        <f t="shared" si="297"/>
        <v/>
      </c>
      <c r="BF994" s="39" t="str">
        <f t="shared" si="298"/>
        <v/>
      </c>
      <c r="BG994" s="39" t="str">
        <f t="shared" si="299"/>
        <v/>
      </c>
      <c r="BH994" s="315"/>
      <c r="BI994" s="315"/>
      <c r="BJ994" s="315"/>
      <c r="BK994" s="315"/>
      <c r="BL994" s="315"/>
      <c r="BM994" s="315"/>
      <c r="BN994" s="315"/>
      <c r="BO994" s="315"/>
      <c r="BP994" s="315"/>
      <c r="BQ994" s="315"/>
      <c r="BR994" s="315"/>
      <c r="BS994" s="315"/>
      <c r="BT994" s="315"/>
      <c r="BU994" s="315"/>
      <c r="BV994" s="315"/>
      <c r="BW994" s="315"/>
      <c r="BX994" s="315"/>
      <c r="BY994" s="315"/>
      <c r="BZ994" s="315"/>
      <c r="CA994" s="315"/>
      <c r="CB994" s="315"/>
      <c r="CC994" s="315"/>
      <c r="CD994" s="7"/>
    </row>
    <row r="995" spans="1:82" x14ac:dyDescent="0.25">
      <c r="A995" s="14"/>
      <c r="B995" s="460"/>
      <c r="C995" s="461"/>
      <c r="D995" s="461"/>
      <c r="E995" s="462"/>
      <c r="F995" s="463"/>
      <c r="G995" s="14"/>
      <c r="H995" s="106" t="str">
        <f t="shared" si="290"/>
        <v/>
      </c>
      <c r="I995" s="14"/>
      <c r="J995" s="39" t="str">
        <f t="shared" si="291"/>
        <v/>
      </c>
      <c r="K995" s="14"/>
      <c r="M995" s="106" t="str">
        <f t="shared" si="292"/>
        <v/>
      </c>
      <c r="O995" s="127" t="str">
        <f t="shared" si="293"/>
        <v/>
      </c>
      <c r="AC995" s="305" t="str">
        <f t="shared" si="294"/>
        <v/>
      </c>
      <c r="AD995" s="307" t="str">
        <f t="shared" si="295"/>
        <v/>
      </c>
      <c r="AF995" s="314">
        <f t="shared" si="296"/>
        <v>0</v>
      </c>
      <c r="AG995" s="315">
        <f t="shared" si="303"/>
        <v>0</v>
      </c>
      <c r="AH995" s="315">
        <f t="shared" si="303"/>
        <v>0</v>
      </c>
      <c r="AI995" s="315">
        <f t="shared" si="303"/>
        <v>0</v>
      </c>
      <c r="AJ995" s="315">
        <f t="shared" si="303"/>
        <v>0</v>
      </c>
      <c r="AK995" s="315">
        <f t="shared" si="303"/>
        <v>0</v>
      </c>
      <c r="AL995" s="315">
        <f t="shared" si="303"/>
        <v>0</v>
      </c>
      <c r="AM995" s="315">
        <f t="shared" si="302"/>
        <v>0</v>
      </c>
      <c r="AN995" s="315">
        <f t="shared" si="302"/>
        <v>0</v>
      </c>
      <c r="AO995" s="315">
        <f t="shared" si="302"/>
        <v>0</v>
      </c>
      <c r="AP995" s="315">
        <f t="shared" si="302"/>
        <v>0</v>
      </c>
      <c r="AQ995" s="315">
        <f t="shared" si="302"/>
        <v>0</v>
      </c>
      <c r="AR995" s="315">
        <f t="shared" si="302"/>
        <v>0</v>
      </c>
      <c r="AS995" s="315">
        <f t="shared" si="302"/>
        <v>0</v>
      </c>
      <c r="AT995" s="315">
        <f t="shared" si="302"/>
        <v>0</v>
      </c>
      <c r="AU995" s="315">
        <f t="shared" si="302"/>
        <v>0</v>
      </c>
      <c r="AV995" s="315">
        <f t="shared" si="302"/>
        <v>0</v>
      </c>
      <c r="AW995" s="315">
        <f t="shared" si="302"/>
        <v>0</v>
      </c>
      <c r="AX995" s="315">
        <f t="shared" si="302"/>
        <v>0</v>
      </c>
      <c r="AY995" s="315">
        <f t="shared" si="302"/>
        <v>0</v>
      </c>
      <c r="AZ995" s="315">
        <f t="shared" si="302"/>
        <v>0</v>
      </c>
      <c r="BA995" s="315">
        <f t="shared" si="302"/>
        <v>0</v>
      </c>
      <c r="BB995" s="315">
        <f t="shared" si="302"/>
        <v>0</v>
      </c>
      <c r="BC995" s="316">
        <f t="shared" si="304"/>
        <v>0</v>
      </c>
      <c r="BE995" s="39" t="str">
        <f t="shared" si="297"/>
        <v/>
      </c>
      <c r="BF995" s="39" t="str">
        <f t="shared" si="298"/>
        <v/>
      </c>
      <c r="BG995" s="39" t="str">
        <f t="shared" si="299"/>
        <v/>
      </c>
      <c r="BH995" s="315"/>
      <c r="BI995" s="315"/>
      <c r="BJ995" s="315"/>
      <c r="BK995" s="315"/>
      <c r="BL995" s="315"/>
      <c r="BM995" s="315"/>
      <c r="BN995" s="315"/>
      <c r="BO995" s="315"/>
      <c r="BP995" s="315"/>
      <c r="BQ995" s="315"/>
      <c r="BR995" s="315"/>
      <c r="BS995" s="315"/>
      <c r="BT995" s="315"/>
      <c r="BU995" s="315"/>
      <c r="BV995" s="315"/>
      <c r="BW995" s="315"/>
      <c r="BX995" s="315"/>
      <c r="BY995" s="315"/>
      <c r="BZ995" s="315"/>
      <c r="CA995" s="315"/>
      <c r="CB995" s="315"/>
      <c r="CC995" s="315"/>
      <c r="CD995" s="7"/>
    </row>
    <row r="996" spans="1:82" x14ac:dyDescent="0.25">
      <c r="A996" s="14"/>
      <c r="B996" s="460"/>
      <c r="C996" s="461"/>
      <c r="D996" s="461"/>
      <c r="E996" s="462"/>
      <c r="F996" s="463"/>
      <c r="G996" s="14"/>
      <c r="H996" s="106" t="str">
        <f t="shared" si="290"/>
        <v/>
      </c>
      <c r="I996" s="14"/>
      <c r="J996" s="39" t="str">
        <f t="shared" si="291"/>
        <v/>
      </c>
      <c r="K996" s="14"/>
      <c r="M996" s="106" t="str">
        <f t="shared" si="292"/>
        <v/>
      </c>
      <c r="O996" s="127" t="str">
        <f t="shared" si="293"/>
        <v/>
      </c>
      <c r="AC996" s="305" t="str">
        <f t="shared" si="294"/>
        <v/>
      </c>
      <c r="AD996" s="307" t="str">
        <f t="shared" si="295"/>
        <v/>
      </c>
      <c r="AF996" s="314">
        <f t="shared" si="296"/>
        <v>0</v>
      </c>
      <c r="AG996" s="315">
        <f t="shared" si="303"/>
        <v>0</v>
      </c>
      <c r="AH996" s="315">
        <f t="shared" si="303"/>
        <v>0</v>
      </c>
      <c r="AI996" s="315">
        <f t="shared" si="303"/>
        <v>0</v>
      </c>
      <c r="AJ996" s="315">
        <f t="shared" si="303"/>
        <v>0</v>
      </c>
      <c r="AK996" s="315">
        <f t="shared" si="303"/>
        <v>0</v>
      </c>
      <c r="AL996" s="315">
        <f t="shared" si="303"/>
        <v>0</v>
      </c>
      <c r="AM996" s="315">
        <f t="shared" si="302"/>
        <v>0</v>
      </c>
      <c r="AN996" s="315">
        <f t="shared" si="302"/>
        <v>0</v>
      </c>
      <c r="AO996" s="315">
        <f t="shared" si="302"/>
        <v>0</v>
      </c>
      <c r="AP996" s="315">
        <f t="shared" si="302"/>
        <v>0</v>
      </c>
      <c r="AQ996" s="315">
        <f t="shared" si="302"/>
        <v>0</v>
      </c>
      <c r="AR996" s="315">
        <f t="shared" si="302"/>
        <v>0</v>
      </c>
      <c r="AS996" s="315">
        <f t="shared" si="302"/>
        <v>0</v>
      </c>
      <c r="AT996" s="315">
        <f t="shared" si="302"/>
        <v>0</v>
      </c>
      <c r="AU996" s="315">
        <f t="shared" si="302"/>
        <v>0</v>
      </c>
      <c r="AV996" s="315">
        <f t="shared" si="302"/>
        <v>0</v>
      </c>
      <c r="AW996" s="315">
        <f t="shared" si="302"/>
        <v>0</v>
      </c>
      <c r="AX996" s="315">
        <f t="shared" si="302"/>
        <v>0</v>
      </c>
      <c r="AY996" s="315">
        <f t="shared" si="302"/>
        <v>0</v>
      </c>
      <c r="AZ996" s="315">
        <f t="shared" si="302"/>
        <v>0</v>
      </c>
      <c r="BA996" s="315">
        <f t="shared" si="302"/>
        <v>0</v>
      </c>
      <c r="BB996" s="315">
        <f t="shared" si="302"/>
        <v>0</v>
      </c>
      <c r="BC996" s="316">
        <f t="shared" si="304"/>
        <v>0</v>
      </c>
      <c r="BE996" s="39" t="str">
        <f t="shared" si="297"/>
        <v/>
      </c>
      <c r="BF996" s="39" t="str">
        <f t="shared" si="298"/>
        <v/>
      </c>
      <c r="BG996" s="39" t="str">
        <f t="shared" si="299"/>
        <v/>
      </c>
      <c r="BH996" s="315"/>
      <c r="BI996" s="315"/>
      <c r="BJ996" s="315"/>
      <c r="BK996" s="315"/>
      <c r="BL996" s="315"/>
      <c r="BM996" s="315"/>
      <c r="BN996" s="315"/>
      <c r="BO996" s="315"/>
      <c r="BP996" s="315"/>
      <c r="BQ996" s="315"/>
      <c r="BR996" s="315"/>
      <c r="BS996" s="315"/>
      <c r="BT996" s="315"/>
      <c r="BU996" s="315"/>
      <c r="BV996" s="315"/>
      <c r="BW996" s="315"/>
      <c r="BX996" s="315"/>
      <c r="BY996" s="315"/>
      <c r="BZ996" s="315"/>
      <c r="CA996" s="315"/>
      <c r="CB996" s="315"/>
      <c r="CC996" s="315"/>
      <c r="CD996" s="7"/>
    </row>
    <row r="997" spans="1:82" x14ac:dyDescent="0.25">
      <c r="A997" s="14"/>
      <c r="B997" s="460"/>
      <c r="C997" s="461"/>
      <c r="D997" s="461"/>
      <c r="E997" s="462"/>
      <c r="F997" s="463"/>
      <c r="G997" s="14"/>
      <c r="H997" s="106" t="str">
        <f t="shared" si="290"/>
        <v/>
      </c>
      <c r="I997" s="14"/>
      <c r="J997" s="39" t="str">
        <f t="shared" si="291"/>
        <v/>
      </c>
      <c r="K997" s="14"/>
      <c r="M997" s="106" t="str">
        <f t="shared" si="292"/>
        <v/>
      </c>
      <c r="O997" s="127" t="str">
        <f t="shared" si="293"/>
        <v/>
      </c>
      <c r="AC997" s="305" t="str">
        <f t="shared" si="294"/>
        <v/>
      </c>
      <c r="AD997" s="307" t="str">
        <f t="shared" si="295"/>
        <v/>
      </c>
      <c r="AF997" s="314">
        <f t="shared" si="296"/>
        <v>0</v>
      </c>
      <c r="AG997" s="315">
        <f t="shared" si="303"/>
        <v>0</v>
      </c>
      <c r="AH997" s="315">
        <f t="shared" si="303"/>
        <v>0</v>
      </c>
      <c r="AI997" s="315">
        <f t="shared" si="303"/>
        <v>0</v>
      </c>
      <c r="AJ997" s="315">
        <f t="shared" si="303"/>
        <v>0</v>
      </c>
      <c r="AK997" s="315">
        <f t="shared" si="303"/>
        <v>0</v>
      </c>
      <c r="AL997" s="315">
        <f t="shared" si="303"/>
        <v>0</v>
      </c>
      <c r="AM997" s="315">
        <f t="shared" si="302"/>
        <v>0</v>
      </c>
      <c r="AN997" s="315">
        <f t="shared" si="302"/>
        <v>0</v>
      </c>
      <c r="AO997" s="315">
        <f t="shared" si="302"/>
        <v>0</v>
      </c>
      <c r="AP997" s="315">
        <f t="shared" si="302"/>
        <v>0</v>
      </c>
      <c r="AQ997" s="315">
        <f t="shared" si="302"/>
        <v>0</v>
      </c>
      <c r="AR997" s="315">
        <f t="shared" si="302"/>
        <v>0</v>
      </c>
      <c r="AS997" s="315">
        <f t="shared" si="302"/>
        <v>0</v>
      </c>
      <c r="AT997" s="315">
        <f t="shared" si="302"/>
        <v>0</v>
      </c>
      <c r="AU997" s="315">
        <f t="shared" si="302"/>
        <v>0</v>
      </c>
      <c r="AV997" s="315">
        <f t="shared" si="302"/>
        <v>0</v>
      </c>
      <c r="AW997" s="315">
        <f t="shared" si="302"/>
        <v>0</v>
      </c>
      <c r="AX997" s="315">
        <f t="shared" si="302"/>
        <v>0</v>
      </c>
      <c r="AY997" s="315">
        <f t="shared" si="302"/>
        <v>0</v>
      </c>
      <c r="AZ997" s="315">
        <f t="shared" si="302"/>
        <v>0</v>
      </c>
      <c r="BA997" s="315">
        <f t="shared" si="302"/>
        <v>0</v>
      </c>
      <c r="BB997" s="315">
        <f t="shared" si="302"/>
        <v>0</v>
      </c>
      <c r="BC997" s="316">
        <f t="shared" si="304"/>
        <v>0</v>
      </c>
      <c r="BE997" s="39" t="str">
        <f t="shared" si="297"/>
        <v/>
      </c>
      <c r="BF997" s="39" t="str">
        <f t="shared" si="298"/>
        <v/>
      </c>
      <c r="BG997" s="39" t="str">
        <f t="shared" si="299"/>
        <v/>
      </c>
      <c r="BH997" s="315"/>
      <c r="BI997" s="315"/>
      <c r="BJ997" s="315"/>
      <c r="BK997" s="315"/>
      <c r="BL997" s="315"/>
      <c r="BM997" s="315"/>
      <c r="BN997" s="315"/>
      <c r="BO997" s="315"/>
      <c r="BP997" s="315"/>
      <c r="BQ997" s="315"/>
      <c r="BR997" s="315"/>
      <c r="BS997" s="315"/>
      <c r="BT997" s="315"/>
      <c r="BU997" s="315"/>
      <c r="BV997" s="315"/>
      <c r="BW997" s="315"/>
      <c r="BX997" s="315"/>
      <c r="BY997" s="315"/>
      <c r="BZ997" s="315"/>
      <c r="CA997" s="315"/>
      <c r="CB997" s="315"/>
      <c r="CC997" s="315"/>
      <c r="CD997" s="7"/>
    </row>
    <row r="998" spans="1:82" x14ac:dyDescent="0.25">
      <c r="A998" s="14"/>
      <c r="B998" s="460"/>
      <c r="C998" s="461"/>
      <c r="D998" s="461"/>
      <c r="E998" s="462"/>
      <c r="F998" s="463"/>
      <c r="G998" s="14"/>
      <c r="H998" s="106" t="str">
        <f t="shared" si="290"/>
        <v/>
      </c>
      <c r="I998" s="14"/>
      <c r="J998" s="39" t="str">
        <f t="shared" si="291"/>
        <v/>
      </c>
      <c r="K998" s="14"/>
      <c r="M998" s="106" t="str">
        <f t="shared" si="292"/>
        <v/>
      </c>
      <c r="O998" s="127" t="str">
        <f t="shared" si="293"/>
        <v/>
      </c>
      <c r="AC998" s="305" t="str">
        <f t="shared" si="294"/>
        <v/>
      </c>
      <c r="AD998" s="307" t="str">
        <f t="shared" si="295"/>
        <v/>
      </c>
      <c r="AF998" s="314">
        <f t="shared" si="296"/>
        <v>0</v>
      </c>
      <c r="AG998" s="315">
        <f t="shared" si="303"/>
        <v>0</v>
      </c>
      <c r="AH998" s="315">
        <f t="shared" si="303"/>
        <v>0</v>
      </c>
      <c r="AI998" s="315">
        <f t="shared" si="303"/>
        <v>0</v>
      </c>
      <c r="AJ998" s="315">
        <f t="shared" si="303"/>
        <v>0</v>
      </c>
      <c r="AK998" s="315">
        <f t="shared" si="303"/>
        <v>0</v>
      </c>
      <c r="AL998" s="315">
        <f t="shared" si="303"/>
        <v>0</v>
      </c>
      <c r="AM998" s="315">
        <f t="shared" si="302"/>
        <v>0</v>
      </c>
      <c r="AN998" s="315">
        <f t="shared" si="302"/>
        <v>0</v>
      </c>
      <c r="AO998" s="315">
        <f t="shared" si="302"/>
        <v>0</v>
      </c>
      <c r="AP998" s="315">
        <f t="shared" si="302"/>
        <v>0</v>
      </c>
      <c r="AQ998" s="315">
        <f t="shared" si="302"/>
        <v>0</v>
      </c>
      <c r="AR998" s="315">
        <f t="shared" si="302"/>
        <v>0</v>
      </c>
      <c r="AS998" s="315">
        <f t="shared" si="302"/>
        <v>0</v>
      </c>
      <c r="AT998" s="315">
        <f t="shared" si="302"/>
        <v>0</v>
      </c>
      <c r="AU998" s="315">
        <f t="shared" si="302"/>
        <v>0</v>
      </c>
      <c r="AV998" s="315">
        <f t="shared" si="302"/>
        <v>0</v>
      </c>
      <c r="AW998" s="315">
        <f t="shared" si="302"/>
        <v>0</v>
      </c>
      <c r="AX998" s="315">
        <f t="shared" si="302"/>
        <v>0</v>
      </c>
      <c r="AY998" s="315">
        <f t="shared" si="302"/>
        <v>0</v>
      </c>
      <c r="AZ998" s="315">
        <f t="shared" si="302"/>
        <v>0</v>
      </c>
      <c r="BA998" s="315">
        <f t="shared" si="302"/>
        <v>0</v>
      </c>
      <c r="BB998" s="315">
        <f t="shared" si="302"/>
        <v>0</v>
      </c>
      <c r="BC998" s="316">
        <f t="shared" si="304"/>
        <v>0</v>
      </c>
      <c r="BE998" s="39" t="str">
        <f t="shared" si="297"/>
        <v/>
      </c>
      <c r="BF998" s="39" t="str">
        <f t="shared" si="298"/>
        <v/>
      </c>
      <c r="BG998" s="39" t="str">
        <f t="shared" si="299"/>
        <v/>
      </c>
      <c r="BH998" s="315"/>
      <c r="BI998" s="315"/>
      <c r="BJ998" s="315"/>
      <c r="BK998" s="315"/>
      <c r="BL998" s="315"/>
      <c r="BM998" s="315"/>
      <c r="BN998" s="315"/>
      <c r="BO998" s="315"/>
      <c r="BP998" s="315"/>
      <c r="BQ998" s="315"/>
      <c r="BR998" s="315"/>
      <c r="BS998" s="315"/>
      <c r="BT998" s="315"/>
      <c r="BU998" s="315"/>
      <c r="BV998" s="315"/>
      <c r="BW998" s="315"/>
      <c r="BX998" s="315"/>
      <c r="BY998" s="315"/>
      <c r="BZ998" s="315"/>
      <c r="CA998" s="315"/>
      <c r="CB998" s="315"/>
      <c r="CC998" s="315"/>
      <c r="CD998" s="7"/>
    </row>
    <row r="999" spans="1:82" x14ac:dyDescent="0.25">
      <c r="A999" s="14"/>
      <c r="B999" s="460"/>
      <c r="C999" s="461"/>
      <c r="D999" s="461"/>
      <c r="E999" s="462"/>
      <c r="F999" s="463"/>
      <c r="G999" s="14"/>
      <c r="H999" s="106" t="str">
        <f t="shared" si="290"/>
        <v/>
      </c>
      <c r="I999" s="14"/>
      <c r="J999" s="39" t="str">
        <f t="shared" si="291"/>
        <v/>
      </c>
      <c r="K999" s="14"/>
      <c r="M999" s="106" t="str">
        <f t="shared" si="292"/>
        <v/>
      </c>
      <c r="O999" s="127" t="str">
        <f t="shared" si="293"/>
        <v/>
      </c>
      <c r="AC999" s="305" t="str">
        <f t="shared" si="294"/>
        <v/>
      </c>
      <c r="AD999" s="307" t="str">
        <f t="shared" si="295"/>
        <v/>
      </c>
      <c r="AF999" s="314">
        <f t="shared" si="296"/>
        <v>0</v>
      </c>
      <c r="AG999" s="315">
        <f t="shared" si="303"/>
        <v>0</v>
      </c>
      <c r="AH999" s="315">
        <f t="shared" si="303"/>
        <v>0</v>
      </c>
      <c r="AI999" s="315">
        <f t="shared" si="303"/>
        <v>0</v>
      </c>
      <c r="AJ999" s="315">
        <f t="shared" si="303"/>
        <v>0</v>
      </c>
      <c r="AK999" s="315">
        <f t="shared" si="303"/>
        <v>0</v>
      </c>
      <c r="AL999" s="315">
        <f t="shared" si="303"/>
        <v>0</v>
      </c>
      <c r="AM999" s="315">
        <f t="shared" si="302"/>
        <v>0</v>
      </c>
      <c r="AN999" s="315">
        <f t="shared" si="302"/>
        <v>0</v>
      </c>
      <c r="AO999" s="315">
        <f t="shared" si="302"/>
        <v>0</v>
      </c>
      <c r="AP999" s="315">
        <f t="shared" si="302"/>
        <v>0</v>
      </c>
      <c r="AQ999" s="315">
        <f t="shared" si="302"/>
        <v>0</v>
      </c>
      <c r="AR999" s="315">
        <f t="shared" si="302"/>
        <v>0</v>
      </c>
      <c r="AS999" s="315">
        <f t="shared" si="302"/>
        <v>0</v>
      </c>
      <c r="AT999" s="315">
        <f t="shared" si="302"/>
        <v>0</v>
      </c>
      <c r="AU999" s="315">
        <f t="shared" si="302"/>
        <v>0</v>
      </c>
      <c r="AV999" s="315">
        <f t="shared" si="302"/>
        <v>0</v>
      </c>
      <c r="AW999" s="315">
        <f t="shared" si="302"/>
        <v>0</v>
      </c>
      <c r="AX999" s="315">
        <f t="shared" si="302"/>
        <v>0</v>
      </c>
      <c r="AY999" s="315">
        <f t="shared" si="302"/>
        <v>0</v>
      </c>
      <c r="AZ999" s="315">
        <f t="shared" si="302"/>
        <v>0</v>
      </c>
      <c r="BA999" s="315">
        <f t="shared" si="302"/>
        <v>0</v>
      </c>
      <c r="BB999" s="315">
        <f t="shared" si="302"/>
        <v>0</v>
      </c>
      <c r="BC999" s="316">
        <f t="shared" si="304"/>
        <v>0</v>
      </c>
      <c r="BE999" s="39" t="str">
        <f t="shared" si="297"/>
        <v/>
      </c>
      <c r="BF999" s="39" t="str">
        <f t="shared" si="298"/>
        <v/>
      </c>
      <c r="BG999" s="39" t="str">
        <f t="shared" si="299"/>
        <v/>
      </c>
      <c r="BH999" s="315"/>
      <c r="BI999" s="315"/>
      <c r="BJ999" s="315"/>
      <c r="BK999" s="315"/>
      <c r="BL999" s="315"/>
      <c r="BM999" s="315"/>
      <c r="BN999" s="315"/>
      <c r="BO999" s="315"/>
      <c r="BP999" s="315"/>
      <c r="BQ999" s="315"/>
      <c r="BR999" s="315"/>
      <c r="BS999" s="315"/>
      <c r="BT999" s="315"/>
      <c r="BU999" s="315"/>
      <c r="BV999" s="315"/>
      <c r="BW999" s="315"/>
      <c r="BX999" s="315"/>
      <c r="BY999" s="315"/>
      <c r="BZ999" s="315"/>
      <c r="CA999" s="315"/>
      <c r="CB999" s="315"/>
      <c r="CC999" s="315"/>
      <c r="CD999" s="7"/>
    </row>
    <row r="1000" spans="1:82" x14ac:dyDescent="0.25">
      <c r="A1000" s="14"/>
      <c r="B1000" s="460"/>
      <c r="C1000" s="461"/>
      <c r="D1000" s="461"/>
      <c r="E1000" s="462"/>
      <c r="F1000" s="463"/>
      <c r="G1000" s="14"/>
      <c r="H1000" s="106" t="str">
        <f t="shared" si="290"/>
        <v/>
      </c>
      <c r="I1000" s="14"/>
      <c r="J1000" s="39" t="str">
        <f t="shared" si="291"/>
        <v/>
      </c>
      <c r="K1000" s="14"/>
      <c r="M1000" s="106" t="str">
        <f t="shared" si="292"/>
        <v/>
      </c>
      <c r="O1000" s="127" t="str">
        <f t="shared" si="293"/>
        <v/>
      </c>
      <c r="AC1000" s="305" t="str">
        <f t="shared" si="294"/>
        <v/>
      </c>
      <c r="AD1000" s="307" t="str">
        <f t="shared" si="295"/>
        <v/>
      </c>
      <c r="AF1000" s="314">
        <f t="shared" si="296"/>
        <v>0</v>
      </c>
      <c r="AG1000" s="315">
        <f t="shared" si="303"/>
        <v>0</v>
      </c>
      <c r="AH1000" s="315">
        <f t="shared" si="303"/>
        <v>0</v>
      </c>
      <c r="AI1000" s="315">
        <f t="shared" si="303"/>
        <v>0</v>
      </c>
      <c r="AJ1000" s="315">
        <f t="shared" si="303"/>
        <v>0</v>
      </c>
      <c r="AK1000" s="315">
        <f t="shared" si="303"/>
        <v>0</v>
      </c>
      <c r="AL1000" s="315">
        <f t="shared" si="303"/>
        <v>0</v>
      </c>
      <c r="AM1000" s="315">
        <f t="shared" si="302"/>
        <v>0</v>
      </c>
      <c r="AN1000" s="315">
        <f t="shared" si="302"/>
        <v>0</v>
      </c>
      <c r="AO1000" s="315">
        <f t="shared" si="302"/>
        <v>0</v>
      </c>
      <c r="AP1000" s="315">
        <f t="shared" si="302"/>
        <v>0</v>
      </c>
      <c r="AQ1000" s="315">
        <f t="shared" si="302"/>
        <v>0</v>
      </c>
      <c r="AR1000" s="315">
        <f t="shared" si="302"/>
        <v>0</v>
      </c>
      <c r="AS1000" s="315">
        <f t="shared" si="302"/>
        <v>0</v>
      </c>
      <c r="AT1000" s="315">
        <f t="shared" si="302"/>
        <v>0</v>
      </c>
      <c r="AU1000" s="315">
        <f t="shared" si="302"/>
        <v>0</v>
      </c>
      <c r="AV1000" s="315">
        <f t="shared" si="302"/>
        <v>0</v>
      </c>
      <c r="AW1000" s="315">
        <f t="shared" si="302"/>
        <v>0</v>
      </c>
      <c r="AX1000" s="315">
        <f t="shared" si="302"/>
        <v>0</v>
      </c>
      <c r="AY1000" s="315">
        <f t="shared" si="302"/>
        <v>0</v>
      </c>
      <c r="AZ1000" s="315">
        <f t="shared" si="302"/>
        <v>0</v>
      </c>
      <c r="BA1000" s="315">
        <f t="shared" si="302"/>
        <v>0</v>
      </c>
      <c r="BB1000" s="315">
        <f t="shared" si="302"/>
        <v>0</v>
      </c>
      <c r="BC1000" s="316">
        <f t="shared" si="304"/>
        <v>0</v>
      </c>
      <c r="BE1000" s="39" t="str">
        <f t="shared" si="297"/>
        <v/>
      </c>
      <c r="BF1000" s="39" t="str">
        <f t="shared" si="298"/>
        <v/>
      </c>
      <c r="BG1000" s="39" t="str">
        <f t="shared" si="299"/>
        <v/>
      </c>
      <c r="BH1000" s="315"/>
      <c r="BI1000" s="315"/>
      <c r="BJ1000" s="315"/>
      <c r="BK1000" s="315"/>
      <c r="BL1000" s="315"/>
      <c r="BM1000" s="315"/>
      <c r="BN1000" s="315"/>
      <c r="BO1000" s="315"/>
      <c r="BP1000" s="315"/>
      <c r="BQ1000" s="315"/>
      <c r="BR1000" s="315"/>
      <c r="BS1000" s="315"/>
      <c r="BT1000" s="315"/>
      <c r="BU1000" s="315"/>
      <c r="BV1000" s="315"/>
      <c r="BW1000" s="315"/>
      <c r="BX1000" s="315"/>
      <c r="BY1000" s="315"/>
      <c r="BZ1000" s="315"/>
      <c r="CA1000" s="315"/>
      <c r="CB1000" s="315"/>
      <c r="CC1000" s="315"/>
      <c r="CD1000" s="7"/>
    </row>
    <row r="1001" spans="1:82" x14ac:dyDescent="0.25">
      <c r="A1001" s="14"/>
      <c r="B1001" s="460"/>
      <c r="C1001" s="461"/>
      <c r="D1001" s="461"/>
      <c r="E1001" s="462"/>
      <c r="F1001" s="463"/>
      <c r="G1001" s="14"/>
      <c r="H1001" s="106" t="str">
        <f t="shared" si="290"/>
        <v/>
      </c>
      <c r="I1001" s="14"/>
      <c r="J1001" s="39" t="str">
        <f t="shared" si="291"/>
        <v/>
      </c>
      <c r="K1001" s="14"/>
      <c r="M1001" s="106" t="str">
        <f t="shared" si="292"/>
        <v/>
      </c>
      <c r="O1001" s="127" t="str">
        <f t="shared" si="293"/>
        <v/>
      </c>
      <c r="AC1001" s="305" t="str">
        <f t="shared" si="294"/>
        <v/>
      </c>
      <c r="AD1001" s="307" t="str">
        <f t="shared" si="295"/>
        <v/>
      </c>
      <c r="AF1001" s="314">
        <f t="shared" si="296"/>
        <v>0</v>
      </c>
      <c r="AG1001" s="315">
        <f t="shared" si="303"/>
        <v>0</v>
      </c>
      <c r="AH1001" s="315">
        <f t="shared" si="303"/>
        <v>0</v>
      </c>
      <c r="AI1001" s="315">
        <f t="shared" si="303"/>
        <v>0</v>
      </c>
      <c r="AJ1001" s="315">
        <f t="shared" si="303"/>
        <v>0</v>
      </c>
      <c r="AK1001" s="315">
        <f t="shared" si="303"/>
        <v>0</v>
      </c>
      <c r="AL1001" s="315">
        <f t="shared" si="303"/>
        <v>0</v>
      </c>
      <c r="AM1001" s="315">
        <f t="shared" si="302"/>
        <v>0</v>
      </c>
      <c r="AN1001" s="315">
        <f t="shared" si="302"/>
        <v>0</v>
      </c>
      <c r="AO1001" s="315">
        <f t="shared" si="302"/>
        <v>0</v>
      </c>
      <c r="AP1001" s="315">
        <f t="shared" si="302"/>
        <v>0</v>
      </c>
      <c r="AQ1001" s="315">
        <f t="shared" si="302"/>
        <v>0</v>
      </c>
      <c r="AR1001" s="315">
        <f t="shared" si="302"/>
        <v>0</v>
      </c>
      <c r="AS1001" s="315">
        <f t="shared" si="302"/>
        <v>0</v>
      </c>
      <c r="AT1001" s="315">
        <f t="shared" si="302"/>
        <v>0</v>
      </c>
      <c r="AU1001" s="315">
        <f t="shared" si="302"/>
        <v>0</v>
      </c>
      <c r="AV1001" s="315">
        <f t="shared" si="302"/>
        <v>0</v>
      </c>
      <c r="AW1001" s="315">
        <f t="shared" si="302"/>
        <v>0</v>
      </c>
      <c r="AX1001" s="315">
        <f t="shared" si="302"/>
        <v>0</v>
      </c>
      <c r="AY1001" s="315">
        <f t="shared" si="302"/>
        <v>0</v>
      </c>
      <c r="AZ1001" s="315">
        <f t="shared" si="302"/>
        <v>0</v>
      </c>
      <c r="BA1001" s="315">
        <f t="shared" si="302"/>
        <v>0</v>
      </c>
      <c r="BB1001" s="315">
        <f t="shared" si="302"/>
        <v>0</v>
      </c>
      <c r="BC1001" s="316">
        <f t="shared" si="304"/>
        <v>0</v>
      </c>
      <c r="BE1001" s="39" t="str">
        <f t="shared" si="297"/>
        <v/>
      </c>
      <c r="BF1001" s="39" t="str">
        <f t="shared" si="298"/>
        <v/>
      </c>
      <c r="BG1001" s="39" t="str">
        <f t="shared" si="299"/>
        <v/>
      </c>
      <c r="BH1001" s="315"/>
      <c r="BI1001" s="315"/>
      <c r="BJ1001" s="315"/>
      <c r="BK1001" s="315"/>
      <c r="BL1001" s="315"/>
      <c r="BM1001" s="315"/>
      <c r="BN1001" s="315"/>
      <c r="BO1001" s="315"/>
      <c r="BP1001" s="315"/>
      <c r="BQ1001" s="315"/>
      <c r="BR1001" s="315"/>
      <c r="BS1001" s="315"/>
      <c r="BT1001" s="315"/>
      <c r="BU1001" s="315"/>
      <c r="BV1001" s="315"/>
      <c r="BW1001" s="315"/>
      <c r="BX1001" s="315"/>
      <c r="BY1001" s="315"/>
      <c r="BZ1001" s="315"/>
      <c r="CA1001" s="315"/>
      <c r="CB1001" s="315"/>
      <c r="CC1001" s="315"/>
      <c r="CD1001" s="7"/>
    </row>
    <row r="1002" spans="1:82" x14ac:dyDescent="0.25">
      <c r="A1002" s="14"/>
      <c r="B1002" s="460"/>
      <c r="C1002" s="461"/>
      <c r="D1002" s="461"/>
      <c r="E1002" s="462"/>
      <c r="F1002" s="463"/>
      <c r="G1002" s="14"/>
      <c r="H1002" s="106" t="str">
        <f t="shared" si="290"/>
        <v/>
      </c>
      <c r="I1002" s="14"/>
      <c r="J1002" s="39" t="str">
        <f t="shared" si="291"/>
        <v/>
      </c>
      <c r="K1002" s="14"/>
      <c r="M1002" s="106" t="str">
        <f t="shared" si="292"/>
        <v/>
      </c>
      <c r="O1002" s="127" t="str">
        <f t="shared" si="293"/>
        <v/>
      </c>
      <c r="AC1002" s="305" t="str">
        <f t="shared" si="294"/>
        <v/>
      </c>
      <c r="AD1002" s="307" t="str">
        <f t="shared" si="295"/>
        <v/>
      </c>
      <c r="AF1002" s="314">
        <f t="shared" si="296"/>
        <v>0</v>
      </c>
      <c r="AG1002" s="315">
        <f t="shared" si="303"/>
        <v>0</v>
      </c>
      <c r="AH1002" s="315">
        <f t="shared" si="303"/>
        <v>0</v>
      </c>
      <c r="AI1002" s="315">
        <f t="shared" si="303"/>
        <v>0</v>
      </c>
      <c r="AJ1002" s="315">
        <f t="shared" si="303"/>
        <v>0</v>
      </c>
      <c r="AK1002" s="315">
        <f t="shared" si="303"/>
        <v>0</v>
      </c>
      <c r="AL1002" s="315">
        <f t="shared" si="303"/>
        <v>0</v>
      </c>
      <c r="AM1002" s="315">
        <f t="shared" si="302"/>
        <v>0</v>
      </c>
      <c r="AN1002" s="315">
        <f t="shared" si="302"/>
        <v>0</v>
      </c>
      <c r="AO1002" s="315">
        <f t="shared" si="302"/>
        <v>0</v>
      </c>
      <c r="AP1002" s="315">
        <f t="shared" si="302"/>
        <v>0</v>
      </c>
      <c r="AQ1002" s="315">
        <f t="shared" si="302"/>
        <v>0</v>
      </c>
      <c r="AR1002" s="315">
        <f t="shared" si="302"/>
        <v>0</v>
      </c>
      <c r="AS1002" s="315">
        <f t="shared" si="302"/>
        <v>0</v>
      </c>
      <c r="AT1002" s="315">
        <f t="shared" si="302"/>
        <v>0</v>
      </c>
      <c r="AU1002" s="315">
        <f t="shared" si="302"/>
        <v>0</v>
      </c>
      <c r="AV1002" s="315">
        <f t="shared" si="302"/>
        <v>0</v>
      </c>
      <c r="AW1002" s="315">
        <f t="shared" si="302"/>
        <v>0</v>
      </c>
      <c r="AX1002" s="315">
        <f t="shared" si="302"/>
        <v>0</v>
      </c>
      <c r="AY1002" s="315">
        <f t="shared" si="302"/>
        <v>0</v>
      </c>
      <c r="AZ1002" s="315">
        <f t="shared" si="302"/>
        <v>0</v>
      </c>
      <c r="BA1002" s="315">
        <f t="shared" si="302"/>
        <v>0</v>
      </c>
      <c r="BB1002" s="315">
        <f t="shared" si="302"/>
        <v>0</v>
      </c>
      <c r="BC1002" s="316">
        <f t="shared" si="304"/>
        <v>0</v>
      </c>
      <c r="BE1002" s="39" t="str">
        <f t="shared" si="297"/>
        <v/>
      </c>
      <c r="BF1002" s="39" t="str">
        <f t="shared" si="298"/>
        <v/>
      </c>
      <c r="BG1002" s="39" t="str">
        <f t="shared" si="299"/>
        <v/>
      </c>
      <c r="BH1002" s="315"/>
      <c r="BI1002" s="315"/>
      <c r="BJ1002" s="315"/>
      <c r="BK1002" s="315"/>
      <c r="BL1002" s="315"/>
      <c r="BM1002" s="315"/>
      <c r="BN1002" s="315"/>
      <c r="BO1002" s="315"/>
      <c r="BP1002" s="315"/>
      <c r="BQ1002" s="315"/>
      <c r="BR1002" s="315"/>
      <c r="BS1002" s="315"/>
      <c r="BT1002" s="315"/>
      <c r="BU1002" s="315"/>
      <c r="BV1002" s="315"/>
      <c r="BW1002" s="315"/>
      <c r="BX1002" s="315"/>
      <c r="BY1002" s="315"/>
      <c r="BZ1002" s="315"/>
      <c r="CA1002" s="315"/>
      <c r="CB1002" s="315"/>
      <c r="CC1002" s="315"/>
      <c r="CD1002" s="7"/>
    </row>
    <row r="1003" spans="1:82" x14ac:dyDescent="0.25">
      <c r="A1003" s="14"/>
      <c r="B1003" s="460"/>
      <c r="C1003" s="461"/>
      <c r="D1003" s="461"/>
      <c r="E1003" s="462"/>
      <c r="F1003" s="463"/>
      <c r="G1003" s="14"/>
      <c r="H1003" s="106" t="str">
        <f t="shared" si="290"/>
        <v/>
      </c>
      <c r="I1003" s="14"/>
      <c r="J1003" s="39" t="str">
        <f t="shared" si="291"/>
        <v/>
      </c>
      <c r="K1003" s="14"/>
      <c r="M1003" s="106" t="str">
        <f t="shared" si="292"/>
        <v/>
      </c>
      <c r="O1003" s="127" t="str">
        <f t="shared" si="293"/>
        <v/>
      </c>
      <c r="AC1003" s="305" t="str">
        <f t="shared" si="294"/>
        <v/>
      </c>
      <c r="AD1003" s="307" t="str">
        <f t="shared" si="295"/>
        <v/>
      </c>
      <c r="AF1003" s="314">
        <f t="shared" si="296"/>
        <v>0</v>
      </c>
      <c r="AG1003" s="315">
        <f t="shared" si="303"/>
        <v>0</v>
      </c>
      <c r="AH1003" s="315">
        <f t="shared" si="303"/>
        <v>0</v>
      </c>
      <c r="AI1003" s="315">
        <f t="shared" si="303"/>
        <v>0</v>
      </c>
      <c r="AJ1003" s="315">
        <f t="shared" si="303"/>
        <v>0</v>
      </c>
      <c r="AK1003" s="315">
        <f t="shared" si="303"/>
        <v>0</v>
      </c>
      <c r="AL1003" s="315">
        <f t="shared" si="303"/>
        <v>0</v>
      </c>
      <c r="AM1003" s="315">
        <f t="shared" si="303"/>
        <v>0</v>
      </c>
      <c r="AN1003" s="315">
        <f t="shared" si="303"/>
        <v>0</v>
      </c>
      <c r="AO1003" s="315">
        <f t="shared" si="303"/>
        <v>0</v>
      </c>
      <c r="AP1003" s="315">
        <f t="shared" si="303"/>
        <v>0</v>
      </c>
      <c r="AQ1003" s="315">
        <f t="shared" si="303"/>
        <v>0</v>
      </c>
      <c r="AR1003" s="315">
        <f t="shared" si="303"/>
        <v>0</v>
      </c>
      <c r="AS1003" s="315">
        <f t="shared" si="303"/>
        <v>0</v>
      </c>
      <c r="AT1003" s="315">
        <f t="shared" si="303"/>
        <v>0</v>
      </c>
      <c r="AU1003" s="315">
        <f t="shared" si="303"/>
        <v>0</v>
      </c>
      <c r="AV1003" s="315">
        <f t="shared" si="303"/>
        <v>0</v>
      </c>
      <c r="AW1003" s="315">
        <f t="shared" ref="AW1003:BB1018" si="305">IF(AND(AW$9&gt;=$AC1003, AW$10&lt;=$AD1003), IF($F1003=$M$3, $AD$5, IF($J1003="", $AD$4, $J1003)), 0)</f>
        <v>0</v>
      </c>
      <c r="AX1003" s="315">
        <f t="shared" si="305"/>
        <v>0</v>
      </c>
      <c r="AY1003" s="315">
        <f t="shared" si="305"/>
        <v>0</v>
      </c>
      <c r="AZ1003" s="315">
        <f t="shared" si="305"/>
        <v>0</v>
      </c>
      <c r="BA1003" s="315">
        <f t="shared" si="305"/>
        <v>0</v>
      </c>
      <c r="BB1003" s="315">
        <f t="shared" si="305"/>
        <v>0</v>
      </c>
      <c r="BC1003" s="316">
        <f t="shared" si="304"/>
        <v>0</v>
      </c>
      <c r="BE1003" s="39" t="str">
        <f t="shared" si="297"/>
        <v/>
      </c>
      <c r="BF1003" s="39" t="str">
        <f t="shared" si="298"/>
        <v/>
      </c>
      <c r="BG1003" s="39" t="str">
        <f t="shared" si="299"/>
        <v/>
      </c>
      <c r="BH1003" s="315"/>
      <c r="BI1003" s="315"/>
      <c r="BJ1003" s="315"/>
      <c r="BK1003" s="315"/>
      <c r="BL1003" s="315"/>
      <c r="BM1003" s="315"/>
      <c r="BN1003" s="315"/>
      <c r="BO1003" s="315"/>
      <c r="BP1003" s="315"/>
      <c r="BQ1003" s="315"/>
      <c r="BR1003" s="315"/>
      <c r="BS1003" s="315"/>
      <c r="BT1003" s="315"/>
      <c r="BU1003" s="315"/>
      <c r="BV1003" s="315"/>
      <c r="BW1003" s="315"/>
      <c r="BX1003" s="315"/>
      <c r="BY1003" s="315"/>
      <c r="BZ1003" s="315"/>
      <c r="CA1003" s="315"/>
      <c r="CB1003" s="315"/>
      <c r="CC1003" s="315"/>
      <c r="CD1003" s="7"/>
    </row>
    <row r="1004" spans="1:82" x14ac:dyDescent="0.25">
      <c r="A1004" s="14"/>
      <c r="B1004" s="460"/>
      <c r="C1004" s="461"/>
      <c r="D1004" s="461"/>
      <c r="E1004" s="462"/>
      <c r="F1004" s="463"/>
      <c r="G1004" s="14"/>
      <c r="H1004" s="106" t="str">
        <f t="shared" si="290"/>
        <v/>
      </c>
      <c r="I1004" s="14"/>
      <c r="J1004" s="39" t="str">
        <f t="shared" si="291"/>
        <v/>
      </c>
      <c r="K1004" s="14"/>
      <c r="M1004" s="106" t="str">
        <f t="shared" si="292"/>
        <v/>
      </c>
      <c r="O1004" s="127" t="str">
        <f t="shared" si="293"/>
        <v/>
      </c>
      <c r="AC1004" s="305" t="str">
        <f t="shared" si="294"/>
        <v/>
      </c>
      <c r="AD1004" s="307" t="str">
        <f t="shared" si="295"/>
        <v/>
      </c>
      <c r="AF1004" s="314">
        <f t="shared" si="296"/>
        <v>0</v>
      </c>
      <c r="AG1004" s="315">
        <f t="shared" ref="AG1004:AV1019" si="306">IF(AND(AG$9&gt;=$AC1004, AG$10&lt;=$AD1004), IF($F1004=$M$3, $AD$5, IF($J1004="", $AD$4, $J1004)), 0)</f>
        <v>0</v>
      </c>
      <c r="AH1004" s="315">
        <f t="shared" si="306"/>
        <v>0</v>
      </c>
      <c r="AI1004" s="315">
        <f t="shared" si="306"/>
        <v>0</v>
      </c>
      <c r="AJ1004" s="315">
        <f t="shared" si="306"/>
        <v>0</v>
      </c>
      <c r="AK1004" s="315">
        <f t="shared" si="306"/>
        <v>0</v>
      </c>
      <c r="AL1004" s="315">
        <f t="shared" si="306"/>
        <v>0</v>
      </c>
      <c r="AM1004" s="315">
        <f t="shared" si="306"/>
        <v>0</v>
      </c>
      <c r="AN1004" s="315">
        <f t="shared" si="306"/>
        <v>0</v>
      </c>
      <c r="AO1004" s="315">
        <f t="shared" si="306"/>
        <v>0</v>
      </c>
      <c r="AP1004" s="315">
        <f t="shared" si="306"/>
        <v>0</v>
      </c>
      <c r="AQ1004" s="315">
        <f t="shared" si="306"/>
        <v>0</v>
      </c>
      <c r="AR1004" s="315">
        <f t="shared" si="306"/>
        <v>0</v>
      </c>
      <c r="AS1004" s="315">
        <f t="shared" si="306"/>
        <v>0</v>
      </c>
      <c r="AT1004" s="315">
        <f t="shared" si="306"/>
        <v>0</v>
      </c>
      <c r="AU1004" s="315">
        <f t="shared" si="306"/>
        <v>0</v>
      </c>
      <c r="AV1004" s="315">
        <f t="shared" si="306"/>
        <v>0</v>
      </c>
      <c r="AW1004" s="315">
        <f t="shared" si="305"/>
        <v>0</v>
      </c>
      <c r="AX1004" s="315">
        <f t="shared" si="305"/>
        <v>0</v>
      </c>
      <c r="AY1004" s="315">
        <f t="shared" si="305"/>
        <v>0</v>
      </c>
      <c r="AZ1004" s="315">
        <f t="shared" si="305"/>
        <v>0</v>
      </c>
      <c r="BA1004" s="315">
        <f t="shared" si="305"/>
        <v>0</v>
      </c>
      <c r="BB1004" s="315">
        <f t="shared" si="305"/>
        <v>0</v>
      </c>
      <c r="BC1004" s="316">
        <f t="shared" si="304"/>
        <v>0</v>
      </c>
      <c r="BE1004" s="39" t="str">
        <f t="shared" si="297"/>
        <v/>
      </c>
      <c r="BF1004" s="39" t="str">
        <f t="shared" si="298"/>
        <v/>
      </c>
      <c r="BG1004" s="39" t="str">
        <f t="shared" si="299"/>
        <v/>
      </c>
      <c r="BH1004" s="315"/>
      <c r="BI1004" s="315"/>
      <c r="BJ1004" s="315"/>
      <c r="BK1004" s="315"/>
      <c r="BL1004" s="315"/>
      <c r="BM1004" s="315"/>
      <c r="BN1004" s="315"/>
      <c r="BO1004" s="315"/>
      <c r="BP1004" s="315"/>
      <c r="BQ1004" s="315"/>
      <c r="BR1004" s="315"/>
      <c r="BS1004" s="315"/>
      <c r="BT1004" s="315"/>
      <c r="BU1004" s="315"/>
      <c r="BV1004" s="315"/>
      <c r="BW1004" s="315"/>
      <c r="BX1004" s="315"/>
      <c r="BY1004" s="315"/>
      <c r="BZ1004" s="315"/>
      <c r="CA1004" s="315"/>
      <c r="CB1004" s="315"/>
      <c r="CC1004" s="315"/>
      <c r="CD1004" s="7"/>
    </row>
    <row r="1005" spans="1:82" x14ac:dyDescent="0.25">
      <c r="A1005" s="14"/>
      <c r="B1005" s="460"/>
      <c r="C1005" s="461"/>
      <c r="D1005" s="461"/>
      <c r="E1005" s="462"/>
      <c r="F1005" s="463"/>
      <c r="G1005" s="14"/>
      <c r="H1005" s="106" t="str">
        <f t="shared" si="290"/>
        <v/>
      </c>
      <c r="I1005" s="14"/>
      <c r="J1005" s="39" t="str">
        <f t="shared" si="291"/>
        <v/>
      </c>
      <c r="K1005" s="14"/>
      <c r="M1005" s="106" t="str">
        <f t="shared" si="292"/>
        <v/>
      </c>
      <c r="O1005" s="127" t="str">
        <f t="shared" si="293"/>
        <v/>
      </c>
      <c r="AC1005" s="305" t="str">
        <f t="shared" si="294"/>
        <v/>
      </c>
      <c r="AD1005" s="307" t="str">
        <f t="shared" si="295"/>
        <v/>
      </c>
      <c r="AF1005" s="314">
        <f t="shared" si="296"/>
        <v>0</v>
      </c>
      <c r="AG1005" s="315">
        <f t="shared" si="306"/>
        <v>0</v>
      </c>
      <c r="AH1005" s="315">
        <f t="shared" si="306"/>
        <v>0</v>
      </c>
      <c r="AI1005" s="315">
        <f t="shared" si="306"/>
        <v>0</v>
      </c>
      <c r="AJ1005" s="315">
        <f t="shared" si="306"/>
        <v>0</v>
      </c>
      <c r="AK1005" s="315">
        <f t="shared" si="306"/>
        <v>0</v>
      </c>
      <c r="AL1005" s="315">
        <f t="shared" si="306"/>
        <v>0</v>
      </c>
      <c r="AM1005" s="315">
        <f t="shared" si="306"/>
        <v>0</v>
      </c>
      <c r="AN1005" s="315">
        <f t="shared" si="306"/>
        <v>0</v>
      </c>
      <c r="AO1005" s="315">
        <f t="shared" si="306"/>
        <v>0</v>
      </c>
      <c r="AP1005" s="315">
        <f t="shared" si="306"/>
        <v>0</v>
      </c>
      <c r="AQ1005" s="315">
        <f t="shared" si="306"/>
        <v>0</v>
      </c>
      <c r="AR1005" s="315">
        <f t="shared" si="306"/>
        <v>0</v>
      </c>
      <c r="AS1005" s="315">
        <f t="shared" si="306"/>
        <v>0</v>
      </c>
      <c r="AT1005" s="315">
        <f t="shared" si="306"/>
        <v>0</v>
      </c>
      <c r="AU1005" s="315">
        <f t="shared" si="306"/>
        <v>0</v>
      </c>
      <c r="AV1005" s="315">
        <f t="shared" si="306"/>
        <v>0</v>
      </c>
      <c r="AW1005" s="315">
        <f t="shared" si="305"/>
        <v>0</v>
      </c>
      <c r="AX1005" s="315">
        <f t="shared" si="305"/>
        <v>0</v>
      </c>
      <c r="AY1005" s="315">
        <f t="shared" si="305"/>
        <v>0</v>
      </c>
      <c r="AZ1005" s="315">
        <f t="shared" si="305"/>
        <v>0</v>
      </c>
      <c r="BA1005" s="315">
        <f t="shared" si="305"/>
        <v>0</v>
      </c>
      <c r="BB1005" s="315">
        <f t="shared" si="305"/>
        <v>0</v>
      </c>
      <c r="BC1005" s="316">
        <f t="shared" si="304"/>
        <v>0</v>
      </c>
      <c r="BE1005" s="39" t="str">
        <f t="shared" si="297"/>
        <v/>
      </c>
      <c r="BF1005" s="39" t="str">
        <f t="shared" si="298"/>
        <v/>
      </c>
      <c r="BG1005" s="39" t="str">
        <f t="shared" si="299"/>
        <v/>
      </c>
      <c r="BH1005" s="315"/>
      <c r="BI1005" s="315"/>
      <c r="BJ1005" s="315"/>
      <c r="BK1005" s="315"/>
      <c r="BL1005" s="315"/>
      <c r="BM1005" s="315"/>
      <c r="BN1005" s="315"/>
      <c r="BO1005" s="315"/>
      <c r="BP1005" s="315"/>
      <c r="BQ1005" s="315"/>
      <c r="BR1005" s="315"/>
      <c r="BS1005" s="315"/>
      <c r="BT1005" s="315"/>
      <c r="BU1005" s="315"/>
      <c r="BV1005" s="315"/>
      <c r="BW1005" s="315"/>
      <c r="BX1005" s="315"/>
      <c r="BY1005" s="315"/>
      <c r="BZ1005" s="315"/>
      <c r="CA1005" s="315"/>
      <c r="CB1005" s="315"/>
      <c r="CC1005" s="315"/>
      <c r="CD1005" s="7"/>
    </row>
    <row r="1006" spans="1:82" x14ac:dyDescent="0.25">
      <c r="A1006" s="14"/>
      <c r="B1006" s="460"/>
      <c r="C1006" s="461"/>
      <c r="D1006" s="461"/>
      <c r="E1006" s="462"/>
      <c r="F1006" s="463"/>
      <c r="G1006" s="14"/>
      <c r="H1006" s="106" t="str">
        <f t="shared" si="290"/>
        <v/>
      </c>
      <c r="I1006" s="14"/>
      <c r="J1006" s="39" t="str">
        <f t="shared" si="291"/>
        <v/>
      </c>
      <c r="K1006" s="14"/>
      <c r="M1006" s="106" t="str">
        <f t="shared" si="292"/>
        <v/>
      </c>
      <c r="O1006" s="127" t="str">
        <f t="shared" si="293"/>
        <v/>
      </c>
      <c r="AC1006" s="305" t="str">
        <f t="shared" si="294"/>
        <v/>
      </c>
      <c r="AD1006" s="307" t="str">
        <f t="shared" si="295"/>
        <v/>
      </c>
      <c r="AF1006" s="314">
        <f t="shared" si="296"/>
        <v>0</v>
      </c>
      <c r="AG1006" s="315">
        <f t="shared" si="306"/>
        <v>0</v>
      </c>
      <c r="AH1006" s="315">
        <f t="shared" si="306"/>
        <v>0</v>
      </c>
      <c r="AI1006" s="315">
        <f t="shared" si="306"/>
        <v>0</v>
      </c>
      <c r="AJ1006" s="315">
        <f t="shared" si="306"/>
        <v>0</v>
      </c>
      <c r="AK1006" s="315">
        <f t="shared" si="306"/>
        <v>0</v>
      </c>
      <c r="AL1006" s="315">
        <f t="shared" si="306"/>
        <v>0</v>
      </c>
      <c r="AM1006" s="315">
        <f t="shared" si="306"/>
        <v>0</v>
      </c>
      <c r="AN1006" s="315">
        <f t="shared" si="306"/>
        <v>0</v>
      </c>
      <c r="AO1006" s="315">
        <f t="shared" si="306"/>
        <v>0</v>
      </c>
      <c r="AP1006" s="315">
        <f t="shared" si="306"/>
        <v>0</v>
      </c>
      <c r="AQ1006" s="315">
        <f t="shared" si="306"/>
        <v>0</v>
      </c>
      <c r="AR1006" s="315">
        <f t="shared" si="306"/>
        <v>0</v>
      </c>
      <c r="AS1006" s="315">
        <f t="shared" si="306"/>
        <v>0</v>
      </c>
      <c r="AT1006" s="315">
        <f t="shared" si="306"/>
        <v>0</v>
      </c>
      <c r="AU1006" s="315">
        <f t="shared" si="306"/>
        <v>0</v>
      </c>
      <c r="AV1006" s="315">
        <f t="shared" si="306"/>
        <v>0</v>
      </c>
      <c r="AW1006" s="315">
        <f t="shared" si="305"/>
        <v>0</v>
      </c>
      <c r="AX1006" s="315">
        <f t="shared" si="305"/>
        <v>0</v>
      </c>
      <c r="AY1006" s="315">
        <f t="shared" si="305"/>
        <v>0</v>
      </c>
      <c r="AZ1006" s="315">
        <f t="shared" si="305"/>
        <v>0</v>
      </c>
      <c r="BA1006" s="315">
        <f t="shared" si="305"/>
        <v>0</v>
      </c>
      <c r="BB1006" s="315">
        <f t="shared" si="305"/>
        <v>0</v>
      </c>
      <c r="BC1006" s="316">
        <f t="shared" si="304"/>
        <v>0</v>
      </c>
      <c r="BE1006" s="39" t="str">
        <f t="shared" si="297"/>
        <v/>
      </c>
      <c r="BF1006" s="39" t="str">
        <f t="shared" si="298"/>
        <v/>
      </c>
      <c r="BG1006" s="39" t="str">
        <f t="shared" si="299"/>
        <v/>
      </c>
      <c r="BH1006" s="315"/>
      <c r="BI1006" s="315"/>
      <c r="BJ1006" s="315"/>
      <c r="BK1006" s="315"/>
      <c r="BL1006" s="315"/>
      <c r="BM1006" s="315"/>
      <c r="BN1006" s="315"/>
      <c r="BO1006" s="315"/>
      <c r="BP1006" s="315"/>
      <c r="BQ1006" s="315"/>
      <c r="BR1006" s="315"/>
      <c r="BS1006" s="315"/>
      <c r="BT1006" s="315"/>
      <c r="BU1006" s="315"/>
      <c r="BV1006" s="315"/>
      <c r="BW1006" s="315"/>
      <c r="BX1006" s="315"/>
      <c r="BY1006" s="315"/>
      <c r="BZ1006" s="315"/>
      <c r="CA1006" s="315"/>
      <c r="CB1006" s="315"/>
      <c r="CC1006" s="315"/>
      <c r="CD1006" s="7"/>
    </row>
    <row r="1007" spans="1:82" x14ac:dyDescent="0.25">
      <c r="A1007" s="14"/>
      <c r="B1007" s="460"/>
      <c r="C1007" s="461"/>
      <c r="D1007" s="461"/>
      <c r="E1007" s="462"/>
      <c r="F1007" s="463"/>
      <c r="G1007" s="14"/>
      <c r="H1007" s="106" t="str">
        <f t="shared" si="290"/>
        <v/>
      </c>
      <c r="I1007" s="14"/>
      <c r="J1007" s="39" t="str">
        <f t="shared" si="291"/>
        <v/>
      </c>
      <c r="K1007" s="14"/>
      <c r="M1007" s="106" t="str">
        <f t="shared" si="292"/>
        <v/>
      </c>
      <c r="O1007" s="127" t="str">
        <f t="shared" si="293"/>
        <v/>
      </c>
      <c r="AC1007" s="305" t="str">
        <f t="shared" si="294"/>
        <v/>
      </c>
      <c r="AD1007" s="307" t="str">
        <f t="shared" si="295"/>
        <v/>
      </c>
      <c r="AF1007" s="314">
        <f t="shared" si="296"/>
        <v>0</v>
      </c>
      <c r="AG1007" s="315">
        <f t="shared" si="306"/>
        <v>0</v>
      </c>
      <c r="AH1007" s="315">
        <f t="shared" si="306"/>
        <v>0</v>
      </c>
      <c r="AI1007" s="315">
        <f t="shared" si="306"/>
        <v>0</v>
      </c>
      <c r="AJ1007" s="315">
        <f t="shared" si="306"/>
        <v>0</v>
      </c>
      <c r="AK1007" s="315">
        <f t="shared" si="306"/>
        <v>0</v>
      </c>
      <c r="AL1007" s="315">
        <f t="shared" si="306"/>
        <v>0</v>
      </c>
      <c r="AM1007" s="315">
        <f t="shared" si="306"/>
        <v>0</v>
      </c>
      <c r="AN1007" s="315">
        <f t="shared" si="306"/>
        <v>0</v>
      </c>
      <c r="AO1007" s="315">
        <f t="shared" si="306"/>
        <v>0</v>
      </c>
      <c r="AP1007" s="315">
        <f t="shared" si="306"/>
        <v>0</v>
      </c>
      <c r="AQ1007" s="315">
        <f t="shared" si="306"/>
        <v>0</v>
      </c>
      <c r="AR1007" s="315">
        <f t="shared" si="306"/>
        <v>0</v>
      </c>
      <c r="AS1007" s="315">
        <f t="shared" si="306"/>
        <v>0</v>
      </c>
      <c r="AT1007" s="315">
        <f t="shared" si="306"/>
        <v>0</v>
      </c>
      <c r="AU1007" s="315">
        <f t="shared" si="306"/>
        <v>0</v>
      </c>
      <c r="AV1007" s="315">
        <f t="shared" si="306"/>
        <v>0</v>
      </c>
      <c r="AW1007" s="315">
        <f t="shared" si="305"/>
        <v>0</v>
      </c>
      <c r="AX1007" s="315">
        <f t="shared" si="305"/>
        <v>0</v>
      </c>
      <c r="AY1007" s="315">
        <f t="shared" si="305"/>
        <v>0</v>
      </c>
      <c r="AZ1007" s="315">
        <f t="shared" si="305"/>
        <v>0</v>
      </c>
      <c r="BA1007" s="315">
        <f t="shared" si="305"/>
        <v>0</v>
      </c>
      <c r="BB1007" s="315">
        <f t="shared" si="305"/>
        <v>0</v>
      </c>
      <c r="BC1007" s="316">
        <f t="shared" si="304"/>
        <v>0</v>
      </c>
      <c r="BE1007" s="39" t="str">
        <f t="shared" si="297"/>
        <v/>
      </c>
      <c r="BF1007" s="39" t="str">
        <f t="shared" si="298"/>
        <v/>
      </c>
      <c r="BG1007" s="39" t="str">
        <f t="shared" si="299"/>
        <v/>
      </c>
      <c r="BH1007" s="315"/>
      <c r="BI1007" s="315"/>
      <c r="BJ1007" s="315"/>
      <c r="BK1007" s="315"/>
      <c r="BL1007" s="315"/>
      <c r="BM1007" s="315"/>
      <c r="BN1007" s="315"/>
      <c r="BO1007" s="315"/>
      <c r="BP1007" s="315"/>
      <c r="BQ1007" s="315"/>
      <c r="BR1007" s="315"/>
      <c r="BS1007" s="315"/>
      <c r="BT1007" s="315"/>
      <c r="BU1007" s="315"/>
      <c r="BV1007" s="315"/>
      <c r="BW1007" s="315"/>
      <c r="BX1007" s="315"/>
      <c r="BY1007" s="315"/>
      <c r="BZ1007" s="315"/>
      <c r="CA1007" s="315"/>
      <c r="CB1007" s="315"/>
      <c r="CC1007" s="315"/>
      <c r="CD1007" s="7"/>
    </row>
    <row r="1008" spans="1:82" x14ac:dyDescent="0.25">
      <c r="A1008" s="14"/>
      <c r="B1008" s="460"/>
      <c r="C1008" s="461"/>
      <c r="D1008" s="461"/>
      <c r="E1008" s="462"/>
      <c r="F1008" s="463"/>
      <c r="G1008" s="14"/>
      <c r="H1008" s="106" t="str">
        <f t="shared" si="290"/>
        <v/>
      </c>
      <c r="I1008" s="14"/>
      <c r="J1008" s="39" t="str">
        <f t="shared" si="291"/>
        <v/>
      </c>
      <c r="K1008" s="14"/>
      <c r="M1008" s="106" t="str">
        <f t="shared" si="292"/>
        <v/>
      </c>
      <c r="O1008" s="127" t="str">
        <f t="shared" si="293"/>
        <v/>
      </c>
      <c r="AC1008" s="305" t="str">
        <f t="shared" si="294"/>
        <v/>
      </c>
      <c r="AD1008" s="307" t="str">
        <f t="shared" si="295"/>
        <v/>
      </c>
      <c r="AF1008" s="314">
        <f t="shared" si="296"/>
        <v>0</v>
      </c>
      <c r="AG1008" s="315">
        <f t="shared" si="306"/>
        <v>0</v>
      </c>
      <c r="AH1008" s="315">
        <f t="shared" si="306"/>
        <v>0</v>
      </c>
      <c r="AI1008" s="315">
        <f t="shared" si="306"/>
        <v>0</v>
      </c>
      <c r="AJ1008" s="315">
        <f t="shared" si="306"/>
        <v>0</v>
      </c>
      <c r="AK1008" s="315">
        <f t="shared" si="306"/>
        <v>0</v>
      </c>
      <c r="AL1008" s="315">
        <f t="shared" si="306"/>
        <v>0</v>
      </c>
      <c r="AM1008" s="315">
        <f t="shared" si="306"/>
        <v>0</v>
      </c>
      <c r="AN1008" s="315">
        <f t="shared" si="306"/>
        <v>0</v>
      </c>
      <c r="AO1008" s="315">
        <f t="shared" si="306"/>
        <v>0</v>
      </c>
      <c r="AP1008" s="315">
        <f t="shared" si="306"/>
        <v>0</v>
      </c>
      <c r="AQ1008" s="315">
        <f t="shared" si="306"/>
        <v>0</v>
      </c>
      <c r="AR1008" s="315">
        <f t="shared" si="306"/>
        <v>0</v>
      </c>
      <c r="AS1008" s="315">
        <f t="shared" si="306"/>
        <v>0</v>
      </c>
      <c r="AT1008" s="315">
        <f t="shared" si="306"/>
        <v>0</v>
      </c>
      <c r="AU1008" s="315">
        <f t="shared" si="306"/>
        <v>0</v>
      </c>
      <c r="AV1008" s="315">
        <f t="shared" si="306"/>
        <v>0</v>
      </c>
      <c r="AW1008" s="315">
        <f t="shared" si="305"/>
        <v>0</v>
      </c>
      <c r="AX1008" s="315">
        <f t="shared" si="305"/>
        <v>0</v>
      </c>
      <c r="AY1008" s="315">
        <f t="shared" si="305"/>
        <v>0</v>
      </c>
      <c r="AZ1008" s="315">
        <f t="shared" si="305"/>
        <v>0</v>
      </c>
      <c r="BA1008" s="315">
        <f t="shared" si="305"/>
        <v>0</v>
      </c>
      <c r="BB1008" s="315">
        <f t="shared" si="305"/>
        <v>0</v>
      </c>
      <c r="BC1008" s="316">
        <f t="shared" si="304"/>
        <v>0</v>
      </c>
      <c r="BE1008" s="39" t="str">
        <f t="shared" si="297"/>
        <v/>
      </c>
      <c r="BF1008" s="39" t="str">
        <f t="shared" si="298"/>
        <v/>
      </c>
      <c r="BG1008" s="39" t="str">
        <f t="shared" si="299"/>
        <v/>
      </c>
      <c r="BH1008" s="315"/>
      <c r="BI1008" s="315"/>
      <c r="BJ1008" s="315"/>
      <c r="BK1008" s="315"/>
      <c r="BL1008" s="315"/>
      <c r="BM1008" s="315"/>
      <c r="BN1008" s="315"/>
      <c r="BO1008" s="315"/>
      <c r="BP1008" s="315"/>
      <c r="BQ1008" s="315"/>
      <c r="BR1008" s="315"/>
      <c r="BS1008" s="315"/>
      <c r="BT1008" s="315"/>
      <c r="BU1008" s="315"/>
      <c r="BV1008" s="315"/>
      <c r="BW1008" s="315"/>
      <c r="BX1008" s="315"/>
      <c r="BY1008" s="315"/>
      <c r="BZ1008" s="315"/>
      <c r="CA1008" s="315"/>
      <c r="CB1008" s="315"/>
      <c r="CC1008" s="315"/>
      <c r="CD1008" s="7"/>
    </row>
    <row r="1009" spans="1:82" x14ac:dyDescent="0.25">
      <c r="A1009" s="14"/>
      <c r="B1009" s="460"/>
      <c r="C1009" s="461"/>
      <c r="D1009" s="461"/>
      <c r="E1009" s="462"/>
      <c r="F1009" s="463"/>
      <c r="G1009" s="14"/>
      <c r="H1009" s="106" t="str">
        <f t="shared" si="290"/>
        <v/>
      </c>
      <c r="I1009" s="14"/>
      <c r="J1009" s="39" t="str">
        <f t="shared" si="291"/>
        <v/>
      </c>
      <c r="K1009" s="14"/>
      <c r="M1009" s="106" t="str">
        <f t="shared" si="292"/>
        <v/>
      </c>
      <c r="O1009" s="127" t="str">
        <f t="shared" si="293"/>
        <v/>
      </c>
      <c r="AC1009" s="305" t="str">
        <f t="shared" si="294"/>
        <v/>
      </c>
      <c r="AD1009" s="307" t="str">
        <f t="shared" si="295"/>
        <v/>
      </c>
      <c r="AF1009" s="314">
        <f t="shared" si="296"/>
        <v>0</v>
      </c>
      <c r="AG1009" s="315">
        <f t="shared" si="306"/>
        <v>0</v>
      </c>
      <c r="AH1009" s="315">
        <f t="shared" si="306"/>
        <v>0</v>
      </c>
      <c r="AI1009" s="315">
        <f t="shared" si="306"/>
        <v>0</v>
      </c>
      <c r="AJ1009" s="315">
        <f t="shared" si="306"/>
        <v>0</v>
      </c>
      <c r="AK1009" s="315">
        <f t="shared" si="306"/>
        <v>0</v>
      </c>
      <c r="AL1009" s="315">
        <f t="shared" si="306"/>
        <v>0</v>
      </c>
      <c r="AM1009" s="315">
        <f t="shared" si="306"/>
        <v>0</v>
      </c>
      <c r="AN1009" s="315">
        <f t="shared" si="306"/>
        <v>0</v>
      </c>
      <c r="AO1009" s="315">
        <f t="shared" si="306"/>
        <v>0</v>
      </c>
      <c r="AP1009" s="315">
        <f t="shared" si="306"/>
        <v>0</v>
      </c>
      <c r="AQ1009" s="315">
        <f t="shared" si="306"/>
        <v>0</v>
      </c>
      <c r="AR1009" s="315">
        <f t="shared" si="306"/>
        <v>0</v>
      </c>
      <c r="AS1009" s="315">
        <f t="shared" si="306"/>
        <v>0</v>
      </c>
      <c r="AT1009" s="315">
        <f t="shared" si="306"/>
        <v>0</v>
      </c>
      <c r="AU1009" s="315">
        <f t="shared" si="306"/>
        <v>0</v>
      </c>
      <c r="AV1009" s="315">
        <f t="shared" si="306"/>
        <v>0</v>
      </c>
      <c r="AW1009" s="315">
        <f t="shared" si="305"/>
        <v>0</v>
      </c>
      <c r="AX1009" s="315">
        <f t="shared" si="305"/>
        <v>0</v>
      </c>
      <c r="AY1009" s="315">
        <f t="shared" si="305"/>
        <v>0</v>
      </c>
      <c r="AZ1009" s="315">
        <f t="shared" si="305"/>
        <v>0</v>
      </c>
      <c r="BA1009" s="315">
        <f t="shared" si="305"/>
        <v>0</v>
      </c>
      <c r="BB1009" s="315">
        <f t="shared" si="305"/>
        <v>0</v>
      </c>
      <c r="BC1009" s="316">
        <f t="shared" si="304"/>
        <v>0</v>
      </c>
      <c r="BE1009" s="39" t="str">
        <f t="shared" si="297"/>
        <v/>
      </c>
      <c r="BF1009" s="39" t="str">
        <f t="shared" si="298"/>
        <v/>
      </c>
      <c r="BG1009" s="39" t="str">
        <f t="shared" si="299"/>
        <v/>
      </c>
      <c r="BH1009" s="315"/>
      <c r="BI1009" s="315"/>
      <c r="BJ1009" s="315"/>
      <c r="BK1009" s="315"/>
      <c r="BL1009" s="315"/>
      <c r="BM1009" s="315"/>
      <c r="BN1009" s="315"/>
      <c r="BO1009" s="315"/>
      <c r="BP1009" s="315"/>
      <c r="BQ1009" s="315"/>
      <c r="BR1009" s="315"/>
      <c r="BS1009" s="315"/>
      <c r="BT1009" s="315"/>
      <c r="BU1009" s="315"/>
      <c r="BV1009" s="315"/>
      <c r="BW1009" s="315"/>
      <c r="BX1009" s="315"/>
      <c r="BY1009" s="315"/>
      <c r="BZ1009" s="315"/>
      <c r="CA1009" s="315"/>
      <c r="CB1009" s="315"/>
      <c r="CC1009" s="315"/>
      <c r="CD1009" s="7"/>
    </row>
    <row r="1010" spans="1:82" x14ac:dyDescent="0.25">
      <c r="A1010" s="14"/>
      <c r="B1010" s="460"/>
      <c r="C1010" s="461"/>
      <c r="D1010" s="461"/>
      <c r="E1010" s="462"/>
      <c r="F1010" s="463"/>
      <c r="G1010" s="14"/>
      <c r="H1010" s="106" t="str">
        <f t="shared" si="290"/>
        <v/>
      </c>
      <c r="I1010" s="14"/>
      <c r="J1010" s="39" t="str">
        <f t="shared" si="291"/>
        <v/>
      </c>
      <c r="K1010" s="14"/>
      <c r="M1010" s="106" t="str">
        <f t="shared" si="292"/>
        <v/>
      </c>
      <c r="O1010" s="127" t="str">
        <f t="shared" si="293"/>
        <v/>
      </c>
      <c r="AC1010" s="305" t="str">
        <f t="shared" si="294"/>
        <v/>
      </c>
      <c r="AD1010" s="307" t="str">
        <f t="shared" si="295"/>
        <v/>
      </c>
      <c r="AF1010" s="314">
        <f t="shared" si="296"/>
        <v>0</v>
      </c>
      <c r="AG1010" s="315">
        <f t="shared" si="306"/>
        <v>0</v>
      </c>
      <c r="AH1010" s="315">
        <f t="shared" si="306"/>
        <v>0</v>
      </c>
      <c r="AI1010" s="315">
        <f t="shared" si="306"/>
        <v>0</v>
      </c>
      <c r="AJ1010" s="315">
        <f t="shared" si="306"/>
        <v>0</v>
      </c>
      <c r="AK1010" s="315">
        <f t="shared" si="306"/>
        <v>0</v>
      </c>
      <c r="AL1010" s="315">
        <f t="shared" si="306"/>
        <v>0</v>
      </c>
      <c r="AM1010" s="315">
        <f t="shared" si="306"/>
        <v>0</v>
      </c>
      <c r="AN1010" s="315">
        <f t="shared" si="306"/>
        <v>0</v>
      </c>
      <c r="AO1010" s="315">
        <f t="shared" si="306"/>
        <v>0</v>
      </c>
      <c r="AP1010" s="315">
        <f t="shared" si="306"/>
        <v>0</v>
      </c>
      <c r="AQ1010" s="315">
        <f t="shared" si="306"/>
        <v>0</v>
      </c>
      <c r="AR1010" s="315">
        <f t="shared" si="306"/>
        <v>0</v>
      </c>
      <c r="AS1010" s="315">
        <f t="shared" si="306"/>
        <v>0</v>
      </c>
      <c r="AT1010" s="315">
        <f t="shared" si="306"/>
        <v>0</v>
      </c>
      <c r="AU1010" s="315">
        <f t="shared" si="306"/>
        <v>0</v>
      </c>
      <c r="AV1010" s="315">
        <f t="shared" si="306"/>
        <v>0</v>
      </c>
      <c r="AW1010" s="315">
        <f t="shared" si="305"/>
        <v>0</v>
      </c>
      <c r="AX1010" s="315">
        <f t="shared" si="305"/>
        <v>0</v>
      </c>
      <c r="AY1010" s="315">
        <f t="shared" si="305"/>
        <v>0</v>
      </c>
      <c r="AZ1010" s="315">
        <f t="shared" si="305"/>
        <v>0</v>
      </c>
      <c r="BA1010" s="315">
        <f t="shared" si="305"/>
        <v>0</v>
      </c>
      <c r="BB1010" s="315">
        <f t="shared" si="305"/>
        <v>0</v>
      </c>
      <c r="BC1010" s="316">
        <f t="shared" si="304"/>
        <v>0</v>
      </c>
      <c r="BE1010" s="39" t="str">
        <f t="shared" si="297"/>
        <v/>
      </c>
      <c r="BF1010" s="39" t="str">
        <f t="shared" si="298"/>
        <v/>
      </c>
      <c r="BG1010" s="39" t="str">
        <f t="shared" si="299"/>
        <v/>
      </c>
      <c r="BH1010" s="315"/>
      <c r="BI1010" s="315"/>
      <c r="BJ1010" s="315"/>
      <c r="BK1010" s="315"/>
      <c r="BL1010" s="315"/>
      <c r="BM1010" s="315"/>
      <c r="BN1010" s="315"/>
      <c r="BO1010" s="315"/>
      <c r="BP1010" s="315"/>
      <c r="BQ1010" s="315"/>
      <c r="BR1010" s="315"/>
      <c r="BS1010" s="315"/>
      <c r="BT1010" s="315"/>
      <c r="BU1010" s="315"/>
      <c r="BV1010" s="315"/>
      <c r="BW1010" s="315"/>
      <c r="BX1010" s="315"/>
      <c r="BY1010" s="315"/>
      <c r="BZ1010" s="315"/>
      <c r="CA1010" s="315"/>
      <c r="CB1010" s="315"/>
      <c r="CC1010" s="315"/>
      <c r="CD1010" s="7"/>
    </row>
    <row r="1011" spans="1:82" x14ac:dyDescent="0.25">
      <c r="A1011" s="14"/>
      <c r="B1011" s="460"/>
      <c r="C1011" s="461"/>
      <c r="D1011" s="461"/>
      <c r="E1011" s="462"/>
      <c r="F1011" s="463"/>
      <c r="G1011" s="14"/>
      <c r="H1011" s="106" t="str">
        <f t="shared" si="290"/>
        <v/>
      </c>
      <c r="I1011" s="14"/>
      <c r="J1011" s="39" t="str">
        <f t="shared" si="291"/>
        <v/>
      </c>
      <c r="K1011" s="14"/>
      <c r="M1011" s="106" t="str">
        <f t="shared" si="292"/>
        <v/>
      </c>
      <c r="O1011" s="127" t="str">
        <f t="shared" si="293"/>
        <v/>
      </c>
      <c r="AC1011" s="305" t="str">
        <f t="shared" si="294"/>
        <v/>
      </c>
      <c r="AD1011" s="307" t="str">
        <f t="shared" si="295"/>
        <v/>
      </c>
      <c r="AF1011" s="314">
        <f t="shared" si="296"/>
        <v>0</v>
      </c>
      <c r="AG1011" s="315">
        <f t="shared" si="306"/>
        <v>0</v>
      </c>
      <c r="AH1011" s="315">
        <f t="shared" si="306"/>
        <v>0</v>
      </c>
      <c r="AI1011" s="315">
        <f t="shared" si="306"/>
        <v>0</v>
      </c>
      <c r="AJ1011" s="315">
        <f t="shared" si="306"/>
        <v>0</v>
      </c>
      <c r="AK1011" s="315">
        <f t="shared" si="306"/>
        <v>0</v>
      </c>
      <c r="AL1011" s="315">
        <f t="shared" si="306"/>
        <v>0</v>
      </c>
      <c r="AM1011" s="315">
        <f t="shared" si="306"/>
        <v>0</v>
      </c>
      <c r="AN1011" s="315">
        <f t="shared" si="306"/>
        <v>0</v>
      </c>
      <c r="AO1011" s="315">
        <f t="shared" si="306"/>
        <v>0</v>
      </c>
      <c r="AP1011" s="315">
        <f t="shared" si="306"/>
        <v>0</v>
      </c>
      <c r="AQ1011" s="315">
        <f t="shared" si="306"/>
        <v>0</v>
      </c>
      <c r="AR1011" s="315">
        <f t="shared" si="306"/>
        <v>0</v>
      </c>
      <c r="AS1011" s="315">
        <f t="shared" si="306"/>
        <v>0</v>
      </c>
      <c r="AT1011" s="315">
        <f t="shared" si="306"/>
        <v>0</v>
      </c>
      <c r="AU1011" s="315">
        <f t="shared" si="306"/>
        <v>0</v>
      </c>
      <c r="AV1011" s="315">
        <f t="shared" si="306"/>
        <v>0</v>
      </c>
      <c r="AW1011" s="315">
        <f t="shared" si="305"/>
        <v>0</v>
      </c>
      <c r="AX1011" s="315">
        <f t="shared" si="305"/>
        <v>0</v>
      </c>
      <c r="AY1011" s="315">
        <f t="shared" si="305"/>
        <v>0</v>
      </c>
      <c r="AZ1011" s="315">
        <f t="shared" si="305"/>
        <v>0</v>
      </c>
      <c r="BA1011" s="315">
        <f t="shared" si="305"/>
        <v>0</v>
      </c>
      <c r="BB1011" s="315">
        <f t="shared" si="305"/>
        <v>0</v>
      </c>
      <c r="BC1011" s="316">
        <f t="shared" si="304"/>
        <v>0</v>
      </c>
      <c r="BE1011" s="39" t="str">
        <f t="shared" si="297"/>
        <v/>
      </c>
      <c r="BF1011" s="39" t="str">
        <f t="shared" si="298"/>
        <v/>
      </c>
      <c r="BG1011" s="39" t="str">
        <f t="shared" si="299"/>
        <v/>
      </c>
      <c r="BH1011" s="315"/>
      <c r="BI1011" s="315"/>
      <c r="BJ1011" s="315"/>
      <c r="BK1011" s="315"/>
      <c r="BL1011" s="315"/>
      <c r="BM1011" s="315"/>
      <c r="BN1011" s="315"/>
      <c r="BO1011" s="315"/>
      <c r="BP1011" s="315"/>
      <c r="BQ1011" s="315"/>
      <c r="BR1011" s="315"/>
      <c r="BS1011" s="315"/>
      <c r="BT1011" s="315"/>
      <c r="BU1011" s="315"/>
      <c r="BV1011" s="315"/>
      <c r="BW1011" s="315"/>
      <c r="BX1011" s="315"/>
      <c r="BY1011" s="315"/>
      <c r="BZ1011" s="315"/>
      <c r="CA1011" s="315"/>
      <c r="CB1011" s="315"/>
      <c r="CC1011" s="315"/>
      <c r="CD1011" s="7"/>
    </row>
    <row r="1012" spans="1:82" x14ac:dyDescent="0.25">
      <c r="A1012" s="14"/>
      <c r="B1012" s="460"/>
      <c r="C1012" s="461"/>
      <c r="D1012" s="461"/>
      <c r="E1012" s="462"/>
      <c r="F1012" s="463"/>
      <c r="G1012" s="14"/>
      <c r="H1012" s="106" t="str">
        <f t="shared" si="290"/>
        <v/>
      </c>
      <c r="I1012" s="14"/>
      <c r="J1012" s="39" t="str">
        <f t="shared" si="291"/>
        <v/>
      </c>
      <c r="K1012" s="14"/>
      <c r="M1012" s="106" t="str">
        <f t="shared" si="292"/>
        <v/>
      </c>
      <c r="O1012" s="127" t="str">
        <f t="shared" si="293"/>
        <v/>
      </c>
      <c r="AC1012" s="305" t="str">
        <f t="shared" si="294"/>
        <v/>
      </c>
      <c r="AD1012" s="307" t="str">
        <f t="shared" si="295"/>
        <v/>
      </c>
      <c r="AF1012" s="314">
        <f t="shared" si="296"/>
        <v>0</v>
      </c>
      <c r="AG1012" s="315">
        <f t="shared" si="306"/>
        <v>0</v>
      </c>
      <c r="AH1012" s="315">
        <f t="shared" si="306"/>
        <v>0</v>
      </c>
      <c r="AI1012" s="315">
        <f t="shared" si="306"/>
        <v>0</v>
      </c>
      <c r="AJ1012" s="315">
        <f t="shared" si="306"/>
        <v>0</v>
      </c>
      <c r="AK1012" s="315">
        <f t="shared" si="306"/>
        <v>0</v>
      </c>
      <c r="AL1012" s="315">
        <f t="shared" si="306"/>
        <v>0</v>
      </c>
      <c r="AM1012" s="315">
        <f t="shared" si="306"/>
        <v>0</v>
      </c>
      <c r="AN1012" s="315">
        <f t="shared" si="306"/>
        <v>0</v>
      </c>
      <c r="AO1012" s="315">
        <f t="shared" si="306"/>
        <v>0</v>
      </c>
      <c r="AP1012" s="315">
        <f t="shared" si="306"/>
        <v>0</v>
      </c>
      <c r="AQ1012" s="315">
        <f t="shared" si="306"/>
        <v>0</v>
      </c>
      <c r="AR1012" s="315">
        <f t="shared" si="306"/>
        <v>0</v>
      </c>
      <c r="AS1012" s="315">
        <f t="shared" si="306"/>
        <v>0</v>
      </c>
      <c r="AT1012" s="315">
        <f t="shared" si="306"/>
        <v>0</v>
      </c>
      <c r="AU1012" s="315">
        <f t="shared" si="306"/>
        <v>0</v>
      </c>
      <c r="AV1012" s="315">
        <f t="shared" si="306"/>
        <v>0</v>
      </c>
      <c r="AW1012" s="315">
        <f t="shared" si="305"/>
        <v>0</v>
      </c>
      <c r="AX1012" s="315">
        <f t="shared" si="305"/>
        <v>0</v>
      </c>
      <c r="AY1012" s="315">
        <f t="shared" si="305"/>
        <v>0</v>
      </c>
      <c r="AZ1012" s="315">
        <f t="shared" si="305"/>
        <v>0</v>
      </c>
      <c r="BA1012" s="315">
        <f t="shared" si="305"/>
        <v>0</v>
      </c>
      <c r="BB1012" s="315">
        <f t="shared" si="305"/>
        <v>0</v>
      </c>
      <c r="BC1012" s="316">
        <f t="shared" si="304"/>
        <v>0</v>
      </c>
      <c r="BE1012" s="39" t="str">
        <f t="shared" si="297"/>
        <v/>
      </c>
      <c r="BF1012" s="39" t="str">
        <f t="shared" si="298"/>
        <v/>
      </c>
      <c r="BG1012" s="39" t="str">
        <f t="shared" si="299"/>
        <v/>
      </c>
      <c r="BH1012" s="315"/>
      <c r="BI1012" s="315"/>
      <c r="BJ1012" s="315"/>
      <c r="BK1012" s="315"/>
      <c r="BL1012" s="315"/>
      <c r="BM1012" s="315"/>
      <c r="BN1012" s="315"/>
      <c r="BO1012" s="315"/>
      <c r="BP1012" s="315"/>
      <c r="BQ1012" s="315"/>
      <c r="BR1012" s="315"/>
      <c r="BS1012" s="315"/>
      <c r="BT1012" s="315"/>
      <c r="BU1012" s="315"/>
      <c r="BV1012" s="315"/>
      <c r="BW1012" s="315"/>
      <c r="BX1012" s="315"/>
      <c r="BY1012" s="315"/>
      <c r="BZ1012" s="315"/>
      <c r="CA1012" s="315"/>
      <c r="CB1012" s="315"/>
      <c r="CC1012" s="315"/>
      <c r="CD1012" s="7"/>
    </row>
    <row r="1013" spans="1:82" x14ac:dyDescent="0.25">
      <c r="A1013" s="14"/>
      <c r="B1013" s="460"/>
      <c r="C1013" s="461"/>
      <c r="D1013" s="461"/>
      <c r="E1013" s="462"/>
      <c r="F1013" s="463"/>
      <c r="G1013" s="14"/>
      <c r="H1013" s="106" t="str">
        <f t="shared" si="290"/>
        <v/>
      </c>
      <c r="I1013" s="14"/>
      <c r="J1013" s="39" t="str">
        <f t="shared" si="291"/>
        <v/>
      </c>
      <c r="K1013" s="14"/>
      <c r="M1013" s="106" t="str">
        <f t="shared" si="292"/>
        <v/>
      </c>
      <c r="O1013" s="127" t="str">
        <f t="shared" si="293"/>
        <v/>
      </c>
      <c r="AC1013" s="305" t="str">
        <f t="shared" si="294"/>
        <v/>
      </c>
      <c r="AD1013" s="307" t="str">
        <f t="shared" si="295"/>
        <v/>
      </c>
      <c r="AF1013" s="314">
        <f t="shared" si="296"/>
        <v>0</v>
      </c>
      <c r="AG1013" s="315">
        <f t="shared" si="306"/>
        <v>0</v>
      </c>
      <c r="AH1013" s="315">
        <f t="shared" si="306"/>
        <v>0</v>
      </c>
      <c r="AI1013" s="315">
        <f t="shared" si="306"/>
        <v>0</v>
      </c>
      <c r="AJ1013" s="315">
        <f t="shared" si="306"/>
        <v>0</v>
      </c>
      <c r="AK1013" s="315">
        <f t="shared" si="306"/>
        <v>0</v>
      </c>
      <c r="AL1013" s="315">
        <f t="shared" si="306"/>
        <v>0</v>
      </c>
      <c r="AM1013" s="315">
        <f t="shared" si="306"/>
        <v>0</v>
      </c>
      <c r="AN1013" s="315">
        <f t="shared" si="306"/>
        <v>0</v>
      </c>
      <c r="AO1013" s="315">
        <f t="shared" si="306"/>
        <v>0</v>
      </c>
      <c r="AP1013" s="315">
        <f t="shared" si="306"/>
        <v>0</v>
      </c>
      <c r="AQ1013" s="315">
        <f t="shared" si="306"/>
        <v>0</v>
      </c>
      <c r="AR1013" s="315">
        <f t="shared" si="306"/>
        <v>0</v>
      </c>
      <c r="AS1013" s="315">
        <f t="shared" si="306"/>
        <v>0</v>
      </c>
      <c r="AT1013" s="315">
        <f t="shared" si="306"/>
        <v>0</v>
      </c>
      <c r="AU1013" s="315">
        <f t="shared" si="306"/>
        <v>0</v>
      </c>
      <c r="AV1013" s="315">
        <f t="shared" si="306"/>
        <v>0</v>
      </c>
      <c r="AW1013" s="315">
        <f t="shared" si="305"/>
        <v>0</v>
      </c>
      <c r="AX1013" s="315">
        <f t="shared" si="305"/>
        <v>0</v>
      </c>
      <c r="AY1013" s="315">
        <f t="shared" si="305"/>
        <v>0</v>
      </c>
      <c r="AZ1013" s="315">
        <f t="shared" si="305"/>
        <v>0</v>
      </c>
      <c r="BA1013" s="315">
        <f t="shared" si="305"/>
        <v>0</v>
      </c>
      <c r="BB1013" s="315">
        <f t="shared" si="305"/>
        <v>0</v>
      </c>
      <c r="BC1013" s="316">
        <f t="shared" si="304"/>
        <v>0</v>
      </c>
      <c r="BE1013" s="39" t="str">
        <f t="shared" si="297"/>
        <v/>
      </c>
      <c r="BF1013" s="39" t="str">
        <f t="shared" si="298"/>
        <v/>
      </c>
      <c r="BG1013" s="39" t="str">
        <f t="shared" si="299"/>
        <v/>
      </c>
      <c r="BH1013" s="315"/>
      <c r="BI1013" s="315"/>
      <c r="BJ1013" s="315"/>
      <c r="BK1013" s="315"/>
      <c r="BL1013" s="315"/>
      <c r="BM1013" s="315"/>
      <c r="BN1013" s="315"/>
      <c r="BO1013" s="315"/>
      <c r="BP1013" s="315"/>
      <c r="BQ1013" s="315"/>
      <c r="BR1013" s="315"/>
      <c r="BS1013" s="315"/>
      <c r="BT1013" s="315"/>
      <c r="BU1013" s="315"/>
      <c r="BV1013" s="315"/>
      <c r="BW1013" s="315"/>
      <c r="BX1013" s="315"/>
      <c r="BY1013" s="315"/>
      <c r="BZ1013" s="315"/>
      <c r="CA1013" s="315"/>
      <c r="CB1013" s="315"/>
      <c r="CC1013" s="315"/>
      <c r="CD1013" s="7"/>
    </row>
    <row r="1014" spans="1:82" x14ac:dyDescent="0.25">
      <c r="A1014" s="14"/>
      <c r="B1014" s="460"/>
      <c r="C1014" s="461"/>
      <c r="D1014" s="461"/>
      <c r="E1014" s="462"/>
      <c r="F1014" s="463"/>
      <c r="G1014" s="14"/>
      <c r="H1014" s="106" t="str">
        <f t="shared" si="290"/>
        <v/>
      </c>
      <c r="I1014" s="14"/>
      <c r="J1014" s="39" t="str">
        <f t="shared" si="291"/>
        <v/>
      </c>
      <c r="K1014" s="14"/>
      <c r="M1014" s="106" t="str">
        <f t="shared" si="292"/>
        <v/>
      </c>
      <c r="O1014" s="127" t="str">
        <f t="shared" si="293"/>
        <v/>
      </c>
      <c r="AC1014" s="305" t="str">
        <f t="shared" si="294"/>
        <v/>
      </c>
      <c r="AD1014" s="307" t="str">
        <f t="shared" si="295"/>
        <v/>
      </c>
      <c r="AF1014" s="314">
        <f t="shared" si="296"/>
        <v>0</v>
      </c>
      <c r="AG1014" s="315">
        <f t="shared" si="306"/>
        <v>0</v>
      </c>
      <c r="AH1014" s="315">
        <f t="shared" si="306"/>
        <v>0</v>
      </c>
      <c r="AI1014" s="315">
        <f t="shared" si="306"/>
        <v>0</v>
      </c>
      <c r="AJ1014" s="315">
        <f t="shared" si="306"/>
        <v>0</v>
      </c>
      <c r="AK1014" s="315">
        <f t="shared" si="306"/>
        <v>0</v>
      </c>
      <c r="AL1014" s="315">
        <f t="shared" si="306"/>
        <v>0</v>
      </c>
      <c r="AM1014" s="315">
        <f t="shared" si="306"/>
        <v>0</v>
      </c>
      <c r="AN1014" s="315">
        <f t="shared" si="306"/>
        <v>0</v>
      </c>
      <c r="AO1014" s="315">
        <f t="shared" si="306"/>
        <v>0</v>
      </c>
      <c r="AP1014" s="315">
        <f t="shared" si="306"/>
        <v>0</v>
      </c>
      <c r="AQ1014" s="315">
        <f t="shared" si="306"/>
        <v>0</v>
      </c>
      <c r="AR1014" s="315">
        <f t="shared" si="306"/>
        <v>0</v>
      </c>
      <c r="AS1014" s="315">
        <f t="shared" si="306"/>
        <v>0</v>
      </c>
      <c r="AT1014" s="315">
        <f t="shared" si="306"/>
        <v>0</v>
      </c>
      <c r="AU1014" s="315">
        <f t="shared" si="306"/>
        <v>0</v>
      </c>
      <c r="AV1014" s="315">
        <f t="shared" si="306"/>
        <v>0</v>
      </c>
      <c r="AW1014" s="315">
        <f t="shared" si="305"/>
        <v>0</v>
      </c>
      <c r="AX1014" s="315">
        <f t="shared" si="305"/>
        <v>0</v>
      </c>
      <c r="AY1014" s="315">
        <f t="shared" si="305"/>
        <v>0</v>
      </c>
      <c r="AZ1014" s="315">
        <f t="shared" si="305"/>
        <v>0</v>
      </c>
      <c r="BA1014" s="315">
        <f t="shared" si="305"/>
        <v>0</v>
      </c>
      <c r="BB1014" s="315">
        <f t="shared" si="305"/>
        <v>0</v>
      </c>
      <c r="BC1014" s="316">
        <f t="shared" si="304"/>
        <v>0</v>
      </c>
      <c r="BE1014" s="39" t="str">
        <f t="shared" si="297"/>
        <v/>
      </c>
      <c r="BF1014" s="39" t="str">
        <f t="shared" si="298"/>
        <v/>
      </c>
      <c r="BG1014" s="39" t="str">
        <f t="shared" si="299"/>
        <v/>
      </c>
      <c r="BH1014" s="315"/>
      <c r="BI1014" s="315"/>
      <c r="BJ1014" s="315"/>
      <c r="BK1014" s="315"/>
      <c r="BL1014" s="315"/>
      <c r="BM1014" s="315"/>
      <c r="BN1014" s="315"/>
      <c r="BO1014" s="315"/>
      <c r="BP1014" s="315"/>
      <c r="BQ1014" s="315"/>
      <c r="BR1014" s="315"/>
      <c r="BS1014" s="315"/>
      <c r="BT1014" s="315"/>
      <c r="BU1014" s="315"/>
      <c r="BV1014" s="315"/>
      <c r="BW1014" s="315"/>
      <c r="BX1014" s="315"/>
      <c r="BY1014" s="315"/>
      <c r="BZ1014" s="315"/>
      <c r="CA1014" s="315"/>
      <c r="CB1014" s="315"/>
      <c r="CC1014" s="315"/>
      <c r="CD1014" s="7"/>
    </row>
    <row r="1015" spans="1:82" x14ac:dyDescent="0.25">
      <c r="A1015" s="14"/>
      <c r="B1015" s="460"/>
      <c r="C1015" s="461"/>
      <c r="D1015" s="461"/>
      <c r="E1015" s="462"/>
      <c r="F1015" s="463"/>
      <c r="G1015" s="14"/>
      <c r="H1015" s="106" t="str">
        <f t="shared" si="290"/>
        <v/>
      </c>
      <c r="I1015" s="14"/>
      <c r="J1015" s="39" t="str">
        <f t="shared" si="291"/>
        <v/>
      </c>
      <c r="K1015" s="14"/>
      <c r="M1015" s="106" t="str">
        <f t="shared" si="292"/>
        <v/>
      </c>
      <c r="O1015" s="127" t="str">
        <f t="shared" si="293"/>
        <v/>
      </c>
      <c r="AC1015" s="305" t="str">
        <f t="shared" si="294"/>
        <v/>
      </c>
      <c r="AD1015" s="307" t="str">
        <f t="shared" si="295"/>
        <v/>
      </c>
      <c r="AF1015" s="314">
        <f t="shared" si="296"/>
        <v>0</v>
      </c>
      <c r="AG1015" s="315">
        <f t="shared" si="306"/>
        <v>0</v>
      </c>
      <c r="AH1015" s="315">
        <f t="shared" si="306"/>
        <v>0</v>
      </c>
      <c r="AI1015" s="315">
        <f t="shared" si="306"/>
        <v>0</v>
      </c>
      <c r="AJ1015" s="315">
        <f t="shared" si="306"/>
        <v>0</v>
      </c>
      <c r="AK1015" s="315">
        <f t="shared" si="306"/>
        <v>0</v>
      </c>
      <c r="AL1015" s="315">
        <f t="shared" si="306"/>
        <v>0</v>
      </c>
      <c r="AM1015" s="315">
        <f t="shared" si="306"/>
        <v>0</v>
      </c>
      <c r="AN1015" s="315">
        <f t="shared" si="306"/>
        <v>0</v>
      </c>
      <c r="AO1015" s="315">
        <f t="shared" si="306"/>
        <v>0</v>
      </c>
      <c r="AP1015" s="315">
        <f t="shared" si="306"/>
        <v>0</v>
      </c>
      <c r="AQ1015" s="315">
        <f t="shared" si="306"/>
        <v>0</v>
      </c>
      <c r="AR1015" s="315">
        <f t="shared" si="306"/>
        <v>0</v>
      </c>
      <c r="AS1015" s="315">
        <f t="shared" si="306"/>
        <v>0</v>
      </c>
      <c r="AT1015" s="315">
        <f t="shared" si="306"/>
        <v>0</v>
      </c>
      <c r="AU1015" s="315">
        <f t="shared" si="306"/>
        <v>0</v>
      </c>
      <c r="AV1015" s="315">
        <f t="shared" si="306"/>
        <v>0</v>
      </c>
      <c r="AW1015" s="315">
        <f t="shared" si="305"/>
        <v>0</v>
      </c>
      <c r="AX1015" s="315">
        <f t="shared" si="305"/>
        <v>0</v>
      </c>
      <c r="AY1015" s="315">
        <f t="shared" si="305"/>
        <v>0</v>
      </c>
      <c r="AZ1015" s="315">
        <f t="shared" si="305"/>
        <v>0</v>
      </c>
      <c r="BA1015" s="315">
        <f t="shared" si="305"/>
        <v>0</v>
      </c>
      <c r="BB1015" s="315">
        <f t="shared" si="305"/>
        <v>0</v>
      </c>
      <c r="BC1015" s="316">
        <f t="shared" si="304"/>
        <v>0</v>
      </c>
      <c r="BE1015" s="39" t="str">
        <f t="shared" si="297"/>
        <v/>
      </c>
      <c r="BF1015" s="39" t="str">
        <f t="shared" si="298"/>
        <v/>
      </c>
      <c r="BG1015" s="39" t="str">
        <f t="shared" si="299"/>
        <v/>
      </c>
      <c r="BH1015" s="315"/>
      <c r="BI1015" s="315"/>
      <c r="BJ1015" s="315"/>
      <c r="BK1015" s="315"/>
      <c r="BL1015" s="315"/>
      <c r="BM1015" s="315"/>
      <c r="BN1015" s="315"/>
      <c r="BO1015" s="315"/>
      <c r="BP1015" s="315"/>
      <c r="BQ1015" s="315"/>
      <c r="BR1015" s="315"/>
      <c r="BS1015" s="315"/>
      <c r="BT1015" s="315"/>
      <c r="BU1015" s="315"/>
      <c r="BV1015" s="315"/>
      <c r="BW1015" s="315"/>
      <c r="BX1015" s="315"/>
      <c r="BY1015" s="315"/>
      <c r="BZ1015" s="315"/>
      <c r="CA1015" s="315"/>
      <c r="CB1015" s="315"/>
      <c r="CC1015" s="315"/>
      <c r="CD1015" s="7"/>
    </row>
    <row r="1016" spans="1:82" x14ac:dyDescent="0.25">
      <c r="A1016" s="14"/>
      <c r="B1016" s="460"/>
      <c r="C1016" s="461"/>
      <c r="D1016" s="461"/>
      <c r="E1016" s="462"/>
      <c r="F1016" s="463"/>
      <c r="G1016" s="14"/>
      <c r="H1016" s="106" t="str">
        <f t="shared" si="290"/>
        <v/>
      </c>
      <c r="I1016" s="14"/>
      <c r="J1016" s="39" t="str">
        <f t="shared" si="291"/>
        <v/>
      </c>
      <c r="K1016" s="14"/>
      <c r="M1016" s="106" t="str">
        <f t="shared" si="292"/>
        <v/>
      </c>
      <c r="O1016" s="127" t="str">
        <f t="shared" si="293"/>
        <v/>
      </c>
      <c r="AC1016" s="305" t="str">
        <f t="shared" si="294"/>
        <v/>
      </c>
      <c r="AD1016" s="307" t="str">
        <f t="shared" si="295"/>
        <v/>
      </c>
      <c r="AF1016" s="314">
        <f t="shared" si="296"/>
        <v>0</v>
      </c>
      <c r="AG1016" s="315">
        <f t="shared" si="306"/>
        <v>0</v>
      </c>
      <c r="AH1016" s="315">
        <f t="shared" si="306"/>
        <v>0</v>
      </c>
      <c r="AI1016" s="315">
        <f t="shared" si="306"/>
        <v>0</v>
      </c>
      <c r="AJ1016" s="315">
        <f t="shared" si="306"/>
        <v>0</v>
      </c>
      <c r="AK1016" s="315">
        <f t="shared" si="306"/>
        <v>0</v>
      </c>
      <c r="AL1016" s="315">
        <f t="shared" si="306"/>
        <v>0</v>
      </c>
      <c r="AM1016" s="315">
        <f t="shared" si="306"/>
        <v>0</v>
      </c>
      <c r="AN1016" s="315">
        <f t="shared" si="306"/>
        <v>0</v>
      </c>
      <c r="AO1016" s="315">
        <f t="shared" si="306"/>
        <v>0</v>
      </c>
      <c r="AP1016" s="315">
        <f t="shared" si="306"/>
        <v>0</v>
      </c>
      <c r="AQ1016" s="315">
        <f t="shared" si="306"/>
        <v>0</v>
      </c>
      <c r="AR1016" s="315">
        <f t="shared" si="306"/>
        <v>0</v>
      </c>
      <c r="AS1016" s="315">
        <f t="shared" si="306"/>
        <v>0</v>
      </c>
      <c r="AT1016" s="315">
        <f t="shared" si="306"/>
        <v>0</v>
      </c>
      <c r="AU1016" s="315">
        <f t="shared" si="306"/>
        <v>0</v>
      </c>
      <c r="AV1016" s="315">
        <f t="shared" si="306"/>
        <v>0</v>
      </c>
      <c r="AW1016" s="315">
        <f t="shared" si="305"/>
        <v>0</v>
      </c>
      <c r="AX1016" s="315">
        <f t="shared" si="305"/>
        <v>0</v>
      </c>
      <c r="AY1016" s="315">
        <f t="shared" si="305"/>
        <v>0</v>
      </c>
      <c r="AZ1016" s="315">
        <f t="shared" si="305"/>
        <v>0</v>
      </c>
      <c r="BA1016" s="315">
        <f t="shared" si="305"/>
        <v>0</v>
      </c>
      <c r="BB1016" s="315">
        <f t="shared" si="305"/>
        <v>0</v>
      </c>
      <c r="BC1016" s="316">
        <f t="shared" si="304"/>
        <v>0</v>
      </c>
      <c r="BE1016" s="39" t="str">
        <f t="shared" si="297"/>
        <v/>
      </c>
      <c r="BF1016" s="39" t="str">
        <f t="shared" si="298"/>
        <v/>
      </c>
      <c r="BG1016" s="39" t="str">
        <f t="shared" si="299"/>
        <v/>
      </c>
      <c r="BH1016" s="315"/>
      <c r="BI1016" s="315"/>
      <c r="BJ1016" s="315"/>
      <c r="BK1016" s="315"/>
      <c r="BL1016" s="315"/>
      <c r="BM1016" s="315"/>
      <c r="BN1016" s="315"/>
      <c r="BO1016" s="315"/>
      <c r="BP1016" s="315"/>
      <c r="BQ1016" s="315"/>
      <c r="BR1016" s="315"/>
      <c r="BS1016" s="315"/>
      <c r="BT1016" s="315"/>
      <c r="BU1016" s="315"/>
      <c r="BV1016" s="315"/>
      <c r="BW1016" s="315"/>
      <c r="BX1016" s="315"/>
      <c r="BY1016" s="315"/>
      <c r="BZ1016" s="315"/>
      <c r="CA1016" s="315"/>
      <c r="CB1016" s="315"/>
      <c r="CC1016" s="315"/>
      <c r="CD1016" s="7"/>
    </row>
    <row r="1017" spans="1:82" x14ac:dyDescent="0.25">
      <c r="A1017" s="14"/>
      <c r="B1017" s="460"/>
      <c r="C1017" s="461"/>
      <c r="D1017" s="461"/>
      <c r="E1017" s="462"/>
      <c r="F1017" s="463"/>
      <c r="G1017" s="14"/>
      <c r="H1017" s="106" t="str">
        <f t="shared" si="290"/>
        <v/>
      </c>
      <c r="I1017" s="14"/>
      <c r="J1017" s="39" t="str">
        <f t="shared" si="291"/>
        <v/>
      </c>
      <c r="K1017" s="14"/>
      <c r="M1017" s="106" t="str">
        <f t="shared" si="292"/>
        <v/>
      </c>
      <c r="O1017" s="127" t="str">
        <f t="shared" si="293"/>
        <v/>
      </c>
      <c r="AC1017" s="305" t="str">
        <f t="shared" si="294"/>
        <v/>
      </c>
      <c r="AD1017" s="307" t="str">
        <f t="shared" si="295"/>
        <v/>
      </c>
      <c r="AF1017" s="314">
        <f t="shared" si="296"/>
        <v>0</v>
      </c>
      <c r="AG1017" s="315">
        <f t="shared" si="306"/>
        <v>0</v>
      </c>
      <c r="AH1017" s="315">
        <f t="shared" si="306"/>
        <v>0</v>
      </c>
      <c r="AI1017" s="315">
        <f t="shared" si="306"/>
        <v>0</v>
      </c>
      <c r="AJ1017" s="315">
        <f t="shared" si="306"/>
        <v>0</v>
      </c>
      <c r="AK1017" s="315">
        <f t="shared" si="306"/>
        <v>0</v>
      </c>
      <c r="AL1017" s="315">
        <f t="shared" si="306"/>
        <v>0</v>
      </c>
      <c r="AM1017" s="315">
        <f t="shared" si="306"/>
        <v>0</v>
      </c>
      <c r="AN1017" s="315">
        <f t="shared" si="306"/>
        <v>0</v>
      </c>
      <c r="AO1017" s="315">
        <f t="shared" si="306"/>
        <v>0</v>
      </c>
      <c r="AP1017" s="315">
        <f t="shared" si="306"/>
        <v>0</v>
      </c>
      <c r="AQ1017" s="315">
        <f t="shared" si="306"/>
        <v>0</v>
      </c>
      <c r="AR1017" s="315">
        <f t="shared" si="306"/>
        <v>0</v>
      </c>
      <c r="AS1017" s="315">
        <f t="shared" si="306"/>
        <v>0</v>
      </c>
      <c r="AT1017" s="315">
        <f t="shared" si="306"/>
        <v>0</v>
      </c>
      <c r="AU1017" s="315">
        <f t="shared" si="306"/>
        <v>0</v>
      </c>
      <c r="AV1017" s="315">
        <f t="shared" si="306"/>
        <v>0</v>
      </c>
      <c r="AW1017" s="315">
        <f t="shared" si="305"/>
        <v>0</v>
      </c>
      <c r="AX1017" s="315">
        <f t="shared" si="305"/>
        <v>0</v>
      </c>
      <c r="AY1017" s="315">
        <f t="shared" si="305"/>
        <v>0</v>
      </c>
      <c r="AZ1017" s="315">
        <f t="shared" si="305"/>
        <v>0</v>
      </c>
      <c r="BA1017" s="315">
        <f t="shared" si="305"/>
        <v>0</v>
      </c>
      <c r="BB1017" s="315">
        <f t="shared" si="305"/>
        <v>0</v>
      </c>
      <c r="BC1017" s="316">
        <f t="shared" si="304"/>
        <v>0</v>
      </c>
      <c r="BE1017" s="39" t="str">
        <f t="shared" si="297"/>
        <v/>
      </c>
      <c r="BF1017" s="39" t="str">
        <f t="shared" si="298"/>
        <v/>
      </c>
      <c r="BG1017" s="39" t="str">
        <f t="shared" si="299"/>
        <v/>
      </c>
      <c r="BH1017" s="315"/>
      <c r="BI1017" s="315"/>
      <c r="BJ1017" s="315"/>
      <c r="BK1017" s="315"/>
      <c r="BL1017" s="315"/>
      <c r="BM1017" s="315"/>
      <c r="BN1017" s="315"/>
      <c r="BO1017" s="315"/>
      <c r="BP1017" s="315"/>
      <c r="BQ1017" s="315"/>
      <c r="BR1017" s="315"/>
      <c r="BS1017" s="315"/>
      <c r="BT1017" s="315"/>
      <c r="BU1017" s="315"/>
      <c r="BV1017" s="315"/>
      <c r="BW1017" s="315"/>
      <c r="BX1017" s="315"/>
      <c r="BY1017" s="315"/>
      <c r="BZ1017" s="315"/>
      <c r="CA1017" s="315"/>
      <c r="CB1017" s="315"/>
      <c r="CC1017" s="315"/>
      <c r="CD1017" s="7"/>
    </row>
    <row r="1018" spans="1:82" x14ac:dyDescent="0.25">
      <c r="A1018" s="14"/>
      <c r="B1018" s="460"/>
      <c r="C1018" s="461"/>
      <c r="D1018" s="461"/>
      <c r="E1018" s="462"/>
      <c r="F1018" s="463"/>
      <c r="G1018" s="14"/>
      <c r="H1018" s="106" t="str">
        <f t="shared" si="290"/>
        <v/>
      </c>
      <c r="I1018" s="14"/>
      <c r="J1018" s="39" t="str">
        <f t="shared" si="291"/>
        <v/>
      </c>
      <c r="K1018" s="14"/>
      <c r="M1018" s="106" t="str">
        <f t="shared" si="292"/>
        <v/>
      </c>
      <c r="O1018" s="127" t="str">
        <f t="shared" si="293"/>
        <v/>
      </c>
      <c r="AC1018" s="305" t="str">
        <f t="shared" si="294"/>
        <v/>
      </c>
      <c r="AD1018" s="307" t="str">
        <f t="shared" si="295"/>
        <v/>
      </c>
      <c r="AF1018" s="314">
        <f t="shared" si="296"/>
        <v>0</v>
      </c>
      <c r="AG1018" s="315">
        <f t="shared" si="306"/>
        <v>0</v>
      </c>
      <c r="AH1018" s="315">
        <f t="shared" si="306"/>
        <v>0</v>
      </c>
      <c r="AI1018" s="315">
        <f t="shared" si="306"/>
        <v>0</v>
      </c>
      <c r="AJ1018" s="315">
        <f t="shared" si="306"/>
        <v>0</v>
      </c>
      <c r="AK1018" s="315">
        <f t="shared" si="306"/>
        <v>0</v>
      </c>
      <c r="AL1018" s="315">
        <f t="shared" si="306"/>
        <v>0</v>
      </c>
      <c r="AM1018" s="315">
        <f t="shared" si="306"/>
        <v>0</v>
      </c>
      <c r="AN1018" s="315">
        <f t="shared" si="306"/>
        <v>0</v>
      </c>
      <c r="AO1018" s="315">
        <f t="shared" si="306"/>
        <v>0</v>
      </c>
      <c r="AP1018" s="315">
        <f t="shared" si="306"/>
        <v>0</v>
      </c>
      <c r="AQ1018" s="315">
        <f t="shared" si="306"/>
        <v>0</v>
      </c>
      <c r="AR1018" s="315">
        <f t="shared" si="306"/>
        <v>0</v>
      </c>
      <c r="AS1018" s="315">
        <f t="shared" si="306"/>
        <v>0</v>
      </c>
      <c r="AT1018" s="315">
        <f t="shared" si="306"/>
        <v>0</v>
      </c>
      <c r="AU1018" s="315">
        <f t="shared" si="306"/>
        <v>0</v>
      </c>
      <c r="AV1018" s="315">
        <f t="shared" si="306"/>
        <v>0</v>
      </c>
      <c r="AW1018" s="315">
        <f t="shared" si="305"/>
        <v>0</v>
      </c>
      <c r="AX1018" s="315">
        <f t="shared" si="305"/>
        <v>0</v>
      </c>
      <c r="AY1018" s="315">
        <f t="shared" si="305"/>
        <v>0</v>
      </c>
      <c r="AZ1018" s="315">
        <f t="shared" si="305"/>
        <v>0</v>
      </c>
      <c r="BA1018" s="315">
        <f t="shared" si="305"/>
        <v>0</v>
      </c>
      <c r="BB1018" s="315">
        <f t="shared" si="305"/>
        <v>0</v>
      </c>
      <c r="BC1018" s="316">
        <f t="shared" si="304"/>
        <v>0</v>
      </c>
      <c r="BE1018" s="39" t="str">
        <f t="shared" si="297"/>
        <v/>
      </c>
      <c r="BF1018" s="39" t="str">
        <f t="shared" si="298"/>
        <v/>
      </c>
      <c r="BG1018" s="39" t="str">
        <f t="shared" si="299"/>
        <v/>
      </c>
      <c r="BH1018" s="315"/>
      <c r="BI1018" s="315"/>
      <c r="BJ1018" s="315"/>
      <c r="BK1018" s="315"/>
      <c r="BL1018" s="315"/>
      <c r="BM1018" s="315"/>
      <c r="BN1018" s="315"/>
      <c r="BO1018" s="315"/>
      <c r="BP1018" s="315"/>
      <c r="BQ1018" s="315"/>
      <c r="BR1018" s="315"/>
      <c r="BS1018" s="315"/>
      <c r="BT1018" s="315"/>
      <c r="BU1018" s="315"/>
      <c r="BV1018" s="315"/>
      <c r="BW1018" s="315"/>
      <c r="BX1018" s="315"/>
      <c r="BY1018" s="315"/>
      <c r="BZ1018" s="315"/>
      <c r="CA1018" s="315"/>
      <c r="CB1018" s="315"/>
      <c r="CC1018" s="315"/>
      <c r="CD1018" s="7"/>
    </row>
    <row r="1019" spans="1:82" x14ac:dyDescent="0.25">
      <c r="A1019" s="14"/>
      <c r="B1019" s="460"/>
      <c r="C1019" s="461"/>
      <c r="D1019" s="461"/>
      <c r="E1019" s="462"/>
      <c r="F1019" s="463"/>
      <c r="G1019" s="14"/>
      <c r="H1019" s="106" t="str">
        <f t="shared" si="290"/>
        <v/>
      </c>
      <c r="I1019" s="14"/>
      <c r="J1019" s="39" t="str">
        <f t="shared" si="291"/>
        <v/>
      </c>
      <c r="K1019" s="14"/>
      <c r="M1019" s="106" t="str">
        <f t="shared" si="292"/>
        <v/>
      </c>
      <c r="O1019" s="127" t="str">
        <f t="shared" si="293"/>
        <v/>
      </c>
      <c r="AC1019" s="305" t="str">
        <f t="shared" si="294"/>
        <v/>
      </c>
      <c r="AD1019" s="307" t="str">
        <f t="shared" si="295"/>
        <v/>
      </c>
      <c r="AF1019" s="314">
        <f t="shared" si="296"/>
        <v>0</v>
      </c>
      <c r="AG1019" s="315">
        <f t="shared" si="306"/>
        <v>0</v>
      </c>
      <c r="AH1019" s="315">
        <f t="shared" si="306"/>
        <v>0</v>
      </c>
      <c r="AI1019" s="315">
        <f t="shared" si="306"/>
        <v>0</v>
      </c>
      <c r="AJ1019" s="315">
        <f t="shared" si="306"/>
        <v>0</v>
      </c>
      <c r="AK1019" s="315">
        <f t="shared" si="306"/>
        <v>0</v>
      </c>
      <c r="AL1019" s="315">
        <f t="shared" si="306"/>
        <v>0</v>
      </c>
      <c r="AM1019" s="315">
        <f t="shared" si="306"/>
        <v>0</v>
      </c>
      <c r="AN1019" s="315">
        <f t="shared" si="306"/>
        <v>0</v>
      </c>
      <c r="AO1019" s="315">
        <f t="shared" si="306"/>
        <v>0</v>
      </c>
      <c r="AP1019" s="315">
        <f t="shared" si="306"/>
        <v>0</v>
      </c>
      <c r="AQ1019" s="315">
        <f t="shared" si="306"/>
        <v>0</v>
      </c>
      <c r="AR1019" s="315">
        <f t="shared" si="306"/>
        <v>0</v>
      </c>
      <c r="AS1019" s="315">
        <f t="shared" si="306"/>
        <v>0</v>
      </c>
      <c r="AT1019" s="315">
        <f t="shared" si="306"/>
        <v>0</v>
      </c>
      <c r="AU1019" s="315">
        <f t="shared" si="306"/>
        <v>0</v>
      </c>
      <c r="AV1019" s="315">
        <f t="shared" ref="AV1019:BB1025" si="307">IF(AND(AV$9&gt;=$AC1019, AV$10&lt;=$AD1019), IF($F1019=$M$3, $AD$5, IF($J1019="", $AD$4, $J1019)), 0)</f>
        <v>0</v>
      </c>
      <c r="AW1019" s="315">
        <f t="shared" si="307"/>
        <v>0</v>
      </c>
      <c r="AX1019" s="315">
        <f t="shared" si="307"/>
        <v>0</v>
      </c>
      <c r="AY1019" s="315">
        <f t="shared" si="307"/>
        <v>0</v>
      </c>
      <c r="AZ1019" s="315">
        <f t="shared" si="307"/>
        <v>0</v>
      </c>
      <c r="BA1019" s="315">
        <f t="shared" si="307"/>
        <v>0</v>
      </c>
      <c r="BB1019" s="315">
        <f t="shared" si="307"/>
        <v>0</v>
      </c>
      <c r="BC1019" s="316">
        <f t="shared" si="304"/>
        <v>0</v>
      </c>
      <c r="BE1019" s="39" t="str">
        <f t="shared" si="297"/>
        <v/>
      </c>
      <c r="BF1019" s="39" t="str">
        <f t="shared" si="298"/>
        <v/>
      </c>
      <c r="BG1019" s="39" t="str">
        <f t="shared" si="299"/>
        <v/>
      </c>
      <c r="BH1019" s="315"/>
      <c r="BI1019" s="315"/>
      <c r="BJ1019" s="315"/>
      <c r="BK1019" s="315"/>
      <c r="BL1019" s="315"/>
      <c r="BM1019" s="315"/>
      <c r="BN1019" s="315"/>
      <c r="BO1019" s="315"/>
      <c r="BP1019" s="315"/>
      <c r="BQ1019" s="315"/>
      <c r="BR1019" s="315"/>
      <c r="BS1019" s="315"/>
      <c r="BT1019" s="315"/>
      <c r="BU1019" s="315"/>
      <c r="BV1019" s="315"/>
      <c r="BW1019" s="315"/>
      <c r="BX1019" s="315"/>
      <c r="BY1019" s="315"/>
      <c r="BZ1019" s="315"/>
      <c r="CA1019" s="315"/>
      <c r="CB1019" s="315"/>
      <c r="CC1019" s="315"/>
      <c r="CD1019" s="7"/>
    </row>
    <row r="1020" spans="1:82" x14ac:dyDescent="0.25">
      <c r="A1020" s="14"/>
      <c r="B1020" s="460"/>
      <c r="C1020" s="461"/>
      <c r="D1020" s="461"/>
      <c r="E1020" s="462"/>
      <c r="F1020" s="463"/>
      <c r="G1020" s="14"/>
      <c r="H1020" s="106" t="str">
        <f t="shared" si="290"/>
        <v/>
      </c>
      <c r="I1020" s="14"/>
      <c r="J1020" s="39" t="str">
        <f t="shared" si="291"/>
        <v/>
      </c>
      <c r="K1020" s="14"/>
      <c r="M1020" s="106" t="str">
        <f t="shared" si="292"/>
        <v/>
      </c>
      <c r="O1020" s="127" t="str">
        <f t="shared" si="293"/>
        <v/>
      </c>
      <c r="AC1020" s="305" t="str">
        <f t="shared" si="294"/>
        <v/>
      </c>
      <c r="AD1020" s="307" t="str">
        <f t="shared" si="295"/>
        <v/>
      </c>
      <c r="AF1020" s="314">
        <f t="shared" si="296"/>
        <v>0</v>
      </c>
      <c r="AG1020" s="315">
        <f t="shared" ref="AG1020:AU1025" si="308">IF(AND(AG$9&gt;=$AC1020, AG$10&lt;=$AD1020), IF($F1020=$M$3, $AD$5, IF($J1020="", $AD$4, $J1020)), 0)</f>
        <v>0</v>
      </c>
      <c r="AH1020" s="315">
        <f t="shared" si="308"/>
        <v>0</v>
      </c>
      <c r="AI1020" s="315">
        <f t="shared" si="308"/>
        <v>0</v>
      </c>
      <c r="AJ1020" s="315">
        <f t="shared" si="308"/>
        <v>0</v>
      </c>
      <c r="AK1020" s="315">
        <f t="shared" si="308"/>
        <v>0</v>
      </c>
      <c r="AL1020" s="315">
        <f t="shared" si="308"/>
        <v>0</v>
      </c>
      <c r="AM1020" s="315">
        <f t="shared" si="308"/>
        <v>0</v>
      </c>
      <c r="AN1020" s="315">
        <f t="shared" si="308"/>
        <v>0</v>
      </c>
      <c r="AO1020" s="315">
        <f t="shared" si="308"/>
        <v>0</v>
      </c>
      <c r="AP1020" s="315">
        <f t="shared" si="308"/>
        <v>0</v>
      </c>
      <c r="AQ1020" s="315">
        <f t="shared" si="308"/>
        <v>0</v>
      </c>
      <c r="AR1020" s="315">
        <f t="shared" si="308"/>
        <v>0</v>
      </c>
      <c r="AS1020" s="315">
        <f t="shared" si="308"/>
        <v>0</v>
      </c>
      <c r="AT1020" s="315">
        <f t="shared" si="308"/>
        <v>0</v>
      </c>
      <c r="AU1020" s="315">
        <f t="shared" si="308"/>
        <v>0</v>
      </c>
      <c r="AV1020" s="315">
        <f t="shared" si="307"/>
        <v>0</v>
      </c>
      <c r="AW1020" s="315">
        <f t="shared" si="307"/>
        <v>0</v>
      </c>
      <c r="AX1020" s="315">
        <f t="shared" si="307"/>
        <v>0</v>
      </c>
      <c r="AY1020" s="315">
        <f t="shared" si="307"/>
        <v>0</v>
      </c>
      <c r="AZ1020" s="315">
        <f t="shared" si="307"/>
        <v>0</v>
      </c>
      <c r="BA1020" s="315">
        <f t="shared" si="307"/>
        <v>0</v>
      </c>
      <c r="BB1020" s="315">
        <f t="shared" si="307"/>
        <v>0</v>
      </c>
      <c r="BC1020" s="316">
        <f t="shared" si="304"/>
        <v>0</v>
      </c>
      <c r="BE1020" s="39" t="str">
        <f t="shared" si="297"/>
        <v/>
      </c>
      <c r="BF1020" s="39" t="str">
        <f t="shared" si="298"/>
        <v/>
      </c>
      <c r="BG1020" s="39" t="str">
        <f t="shared" si="299"/>
        <v/>
      </c>
      <c r="BH1020" s="315"/>
      <c r="BI1020" s="315"/>
      <c r="BJ1020" s="315"/>
      <c r="BK1020" s="315"/>
      <c r="BL1020" s="315"/>
      <c r="BM1020" s="315"/>
      <c r="BN1020" s="315"/>
      <c r="BO1020" s="315"/>
      <c r="BP1020" s="315"/>
      <c r="BQ1020" s="315"/>
      <c r="BR1020" s="315"/>
      <c r="BS1020" s="315"/>
      <c r="BT1020" s="315"/>
      <c r="BU1020" s="315"/>
      <c r="BV1020" s="315"/>
      <c r="BW1020" s="315"/>
      <c r="BX1020" s="315"/>
      <c r="BY1020" s="315"/>
      <c r="BZ1020" s="315"/>
      <c r="CA1020" s="315"/>
      <c r="CB1020" s="315"/>
      <c r="CC1020" s="315"/>
      <c r="CD1020" s="7"/>
    </row>
    <row r="1021" spans="1:82" x14ac:dyDescent="0.25">
      <c r="A1021" s="14"/>
      <c r="B1021" s="460"/>
      <c r="C1021" s="461"/>
      <c r="D1021" s="461"/>
      <c r="E1021" s="462"/>
      <c r="F1021" s="463"/>
      <c r="G1021" s="14"/>
      <c r="H1021" s="106" t="str">
        <f t="shared" si="290"/>
        <v/>
      </c>
      <c r="I1021" s="14"/>
      <c r="J1021" s="39" t="str">
        <f t="shared" si="291"/>
        <v/>
      </c>
      <c r="K1021" s="14"/>
      <c r="M1021" s="106" t="str">
        <f t="shared" si="292"/>
        <v/>
      </c>
      <c r="O1021" s="127" t="str">
        <f t="shared" si="293"/>
        <v/>
      </c>
      <c r="AC1021" s="305" t="str">
        <f t="shared" si="294"/>
        <v/>
      </c>
      <c r="AD1021" s="307" t="str">
        <f t="shared" si="295"/>
        <v/>
      </c>
      <c r="AF1021" s="314">
        <f t="shared" si="296"/>
        <v>0</v>
      </c>
      <c r="AG1021" s="315">
        <f t="shared" si="308"/>
        <v>0</v>
      </c>
      <c r="AH1021" s="315">
        <f t="shared" si="308"/>
        <v>0</v>
      </c>
      <c r="AI1021" s="315">
        <f t="shared" si="308"/>
        <v>0</v>
      </c>
      <c r="AJ1021" s="315">
        <f t="shared" si="308"/>
        <v>0</v>
      </c>
      <c r="AK1021" s="315">
        <f t="shared" si="308"/>
        <v>0</v>
      </c>
      <c r="AL1021" s="315">
        <f t="shared" si="308"/>
        <v>0</v>
      </c>
      <c r="AM1021" s="315">
        <f t="shared" si="308"/>
        <v>0</v>
      </c>
      <c r="AN1021" s="315">
        <f t="shared" si="308"/>
        <v>0</v>
      </c>
      <c r="AO1021" s="315">
        <f t="shared" si="308"/>
        <v>0</v>
      </c>
      <c r="AP1021" s="315">
        <f t="shared" si="308"/>
        <v>0</v>
      </c>
      <c r="AQ1021" s="315">
        <f t="shared" si="308"/>
        <v>0</v>
      </c>
      <c r="AR1021" s="315">
        <f t="shared" si="308"/>
        <v>0</v>
      </c>
      <c r="AS1021" s="315">
        <f t="shared" si="308"/>
        <v>0</v>
      </c>
      <c r="AT1021" s="315">
        <f t="shared" si="308"/>
        <v>0</v>
      </c>
      <c r="AU1021" s="315">
        <f t="shared" si="308"/>
        <v>0</v>
      </c>
      <c r="AV1021" s="315">
        <f t="shared" si="307"/>
        <v>0</v>
      </c>
      <c r="AW1021" s="315">
        <f t="shared" si="307"/>
        <v>0</v>
      </c>
      <c r="AX1021" s="315">
        <f t="shared" si="307"/>
        <v>0</v>
      </c>
      <c r="AY1021" s="315">
        <f t="shared" si="307"/>
        <v>0</v>
      </c>
      <c r="AZ1021" s="315">
        <f t="shared" si="307"/>
        <v>0</v>
      </c>
      <c r="BA1021" s="315">
        <f t="shared" si="307"/>
        <v>0</v>
      </c>
      <c r="BB1021" s="315">
        <f t="shared" si="307"/>
        <v>0</v>
      </c>
      <c r="BC1021" s="316">
        <f t="shared" si="304"/>
        <v>0</v>
      </c>
      <c r="BE1021" s="39" t="str">
        <f t="shared" si="297"/>
        <v/>
      </c>
      <c r="BF1021" s="39" t="str">
        <f t="shared" si="298"/>
        <v/>
      </c>
      <c r="BG1021" s="39" t="str">
        <f t="shared" si="299"/>
        <v/>
      </c>
      <c r="BH1021" s="315"/>
      <c r="BI1021" s="315"/>
      <c r="BJ1021" s="315"/>
      <c r="BK1021" s="315"/>
      <c r="BL1021" s="315"/>
      <c r="BM1021" s="315"/>
      <c r="BN1021" s="315"/>
      <c r="BO1021" s="315"/>
      <c r="BP1021" s="315"/>
      <c r="BQ1021" s="315"/>
      <c r="BR1021" s="315"/>
      <c r="BS1021" s="315"/>
      <c r="BT1021" s="315"/>
      <c r="BU1021" s="315"/>
      <c r="BV1021" s="315"/>
      <c r="BW1021" s="315"/>
      <c r="BX1021" s="315"/>
      <c r="BY1021" s="315"/>
      <c r="BZ1021" s="315"/>
      <c r="CA1021" s="315"/>
      <c r="CB1021" s="315"/>
      <c r="CC1021" s="315"/>
      <c r="CD1021" s="7"/>
    </row>
    <row r="1022" spans="1:82" x14ac:dyDescent="0.25">
      <c r="A1022" s="14"/>
      <c r="B1022" s="460"/>
      <c r="C1022" s="461"/>
      <c r="D1022" s="461"/>
      <c r="E1022" s="462"/>
      <c r="F1022" s="463"/>
      <c r="G1022" s="14"/>
      <c r="H1022" s="106" t="str">
        <f t="shared" si="290"/>
        <v/>
      </c>
      <c r="I1022" s="14"/>
      <c r="J1022" s="39" t="str">
        <f t="shared" si="291"/>
        <v/>
      </c>
      <c r="K1022" s="14"/>
      <c r="M1022" s="106" t="str">
        <f t="shared" si="292"/>
        <v/>
      </c>
      <c r="O1022" s="127" t="str">
        <f t="shared" si="293"/>
        <v/>
      </c>
      <c r="AC1022" s="305" t="str">
        <f t="shared" si="294"/>
        <v/>
      </c>
      <c r="AD1022" s="307" t="str">
        <f t="shared" si="295"/>
        <v/>
      </c>
      <c r="AF1022" s="314">
        <f t="shared" si="296"/>
        <v>0</v>
      </c>
      <c r="AG1022" s="315">
        <f t="shared" si="308"/>
        <v>0</v>
      </c>
      <c r="AH1022" s="315">
        <f t="shared" si="308"/>
        <v>0</v>
      </c>
      <c r="AI1022" s="315">
        <f t="shared" si="308"/>
        <v>0</v>
      </c>
      <c r="AJ1022" s="315">
        <f t="shared" si="308"/>
        <v>0</v>
      </c>
      <c r="AK1022" s="315">
        <f t="shared" si="308"/>
        <v>0</v>
      </c>
      <c r="AL1022" s="315">
        <f t="shared" si="308"/>
        <v>0</v>
      </c>
      <c r="AM1022" s="315">
        <f t="shared" si="308"/>
        <v>0</v>
      </c>
      <c r="AN1022" s="315">
        <f t="shared" si="308"/>
        <v>0</v>
      </c>
      <c r="AO1022" s="315">
        <f t="shared" si="308"/>
        <v>0</v>
      </c>
      <c r="AP1022" s="315">
        <f t="shared" si="308"/>
        <v>0</v>
      </c>
      <c r="AQ1022" s="315">
        <f t="shared" si="308"/>
        <v>0</v>
      </c>
      <c r="AR1022" s="315">
        <f t="shared" si="308"/>
        <v>0</v>
      </c>
      <c r="AS1022" s="315">
        <f t="shared" si="308"/>
        <v>0</v>
      </c>
      <c r="AT1022" s="315">
        <f t="shared" si="308"/>
        <v>0</v>
      </c>
      <c r="AU1022" s="315">
        <f t="shared" si="308"/>
        <v>0</v>
      </c>
      <c r="AV1022" s="315">
        <f t="shared" si="307"/>
        <v>0</v>
      </c>
      <c r="AW1022" s="315">
        <f t="shared" si="307"/>
        <v>0</v>
      </c>
      <c r="AX1022" s="315">
        <f t="shared" si="307"/>
        <v>0</v>
      </c>
      <c r="AY1022" s="315">
        <f t="shared" si="307"/>
        <v>0</v>
      </c>
      <c r="AZ1022" s="315">
        <f t="shared" si="307"/>
        <v>0</v>
      </c>
      <c r="BA1022" s="315">
        <f t="shared" si="307"/>
        <v>0</v>
      </c>
      <c r="BB1022" s="315">
        <f t="shared" si="307"/>
        <v>0</v>
      </c>
      <c r="BC1022" s="316">
        <f t="shared" si="304"/>
        <v>0</v>
      </c>
      <c r="BE1022" s="39" t="str">
        <f t="shared" si="297"/>
        <v/>
      </c>
      <c r="BF1022" s="39" t="str">
        <f t="shared" si="298"/>
        <v/>
      </c>
      <c r="BG1022" s="39" t="str">
        <f t="shared" si="299"/>
        <v/>
      </c>
      <c r="BH1022" s="315"/>
      <c r="BI1022" s="315"/>
      <c r="BJ1022" s="315"/>
      <c r="BK1022" s="315"/>
      <c r="BL1022" s="315"/>
      <c r="BM1022" s="315"/>
      <c r="BN1022" s="315"/>
      <c r="BO1022" s="315"/>
      <c r="BP1022" s="315"/>
      <c r="BQ1022" s="315"/>
      <c r="BR1022" s="315"/>
      <c r="BS1022" s="315"/>
      <c r="BT1022" s="315"/>
      <c r="BU1022" s="315"/>
      <c r="BV1022" s="315"/>
      <c r="BW1022" s="315"/>
      <c r="BX1022" s="315"/>
      <c r="BY1022" s="315"/>
      <c r="BZ1022" s="315"/>
      <c r="CA1022" s="315"/>
      <c r="CB1022" s="315"/>
      <c r="CC1022" s="315"/>
      <c r="CD1022" s="7"/>
    </row>
    <row r="1023" spans="1:82" x14ac:dyDescent="0.25">
      <c r="A1023" s="14"/>
      <c r="B1023" s="460"/>
      <c r="C1023" s="461"/>
      <c r="D1023" s="461"/>
      <c r="E1023" s="462"/>
      <c r="F1023" s="463"/>
      <c r="G1023" s="14"/>
      <c r="H1023" s="106" t="str">
        <f t="shared" si="290"/>
        <v/>
      </c>
      <c r="I1023" s="14"/>
      <c r="J1023" s="39" t="str">
        <f t="shared" si="291"/>
        <v/>
      </c>
      <c r="K1023" s="14"/>
      <c r="M1023" s="106" t="str">
        <f t="shared" si="292"/>
        <v/>
      </c>
      <c r="O1023" s="127" t="str">
        <f t="shared" si="293"/>
        <v/>
      </c>
      <c r="AC1023" s="305" t="str">
        <f t="shared" si="294"/>
        <v/>
      </c>
      <c r="AD1023" s="307" t="str">
        <f t="shared" si="295"/>
        <v/>
      </c>
      <c r="AF1023" s="314">
        <f t="shared" si="296"/>
        <v>0</v>
      </c>
      <c r="AG1023" s="315">
        <f t="shared" si="308"/>
        <v>0</v>
      </c>
      <c r="AH1023" s="315">
        <f t="shared" si="308"/>
        <v>0</v>
      </c>
      <c r="AI1023" s="315">
        <f t="shared" si="308"/>
        <v>0</v>
      </c>
      <c r="AJ1023" s="315">
        <f t="shared" si="308"/>
        <v>0</v>
      </c>
      <c r="AK1023" s="315">
        <f t="shared" si="308"/>
        <v>0</v>
      </c>
      <c r="AL1023" s="315">
        <f t="shared" si="308"/>
        <v>0</v>
      </c>
      <c r="AM1023" s="315">
        <f t="shared" si="308"/>
        <v>0</v>
      </c>
      <c r="AN1023" s="315">
        <f t="shared" si="308"/>
        <v>0</v>
      </c>
      <c r="AO1023" s="315">
        <f t="shared" si="308"/>
        <v>0</v>
      </c>
      <c r="AP1023" s="315">
        <f t="shared" si="308"/>
        <v>0</v>
      </c>
      <c r="AQ1023" s="315">
        <f t="shared" si="308"/>
        <v>0</v>
      </c>
      <c r="AR1023" s="315">
        <f t="shared" si="308"/>
        <v>0</v>
      </c>
      <c r="AS1023" s="315">
        <f t="shared" si="308"/>
        <v>0</v>
      </c>
      <c r="AT1023" s="315">
        <f t="shared" si="308"/>
        <v>0</v>
      </c>
      <c r="AU1023" s="315">
        <f t="shared" si="308"/>
        <v>0</v>
      </c>
      <c r="AV1023" s="315">
        <f t="shared" si="307"/>
        <v>0</v>
      </c>
      <c r="AW1023" s="315">
        <f t="shared" si="307"/>
        <v>0</v>
      </c>
      <c r="AX1023" s="315">
        <f t="shared" si="307"/>
        <v>0</v>
      </c>
      <c r="AY1023" s="315">
        <f t="shared" si="307"/>
        <v>0</v>
      </c>
      <c r="AZ1023" s="315">
        <f t="shared" si="307"/>
        <v>0</v>
      </c>
      <c r="BA1023" s="315">
        <f t="shared" si="307"/>
        <v>0</v>
      </c>
      <c r="BB1023" s="315">
        <f t="shared" si="307"/>
        <v>0</v>
      </c>
      <c r="BC1023" s="316">
        <f t="shared" si="304"/>
        <v>0</v>
      </c>
      <c r="BE1023" s="39" t="str">
        <f t="shared" si="297"/>
        <v/>
      </c>
      <c r="BF1023" s="39" t="str">
        <f t="shared" si="298"/>
        <v/>
      </c>
      <c r="BG1023" s="39" t="str">
        <f t="shared" si="299"/>
        <v/>
      </c>
      <c r="BH1023" s="315"/>
      <c r="BI1023" s="315"/>
      <c r="BJ1023" s="315"/>
      <c r="BK1023" s="315"/>
      <c r="BL1023" s="315"/>
      <c r="BM1023" s="315"/>
      <c r="BN1023" s="315"/>
      <c r="BO1023" s="315"/>
      <c r="BP1023" s="315"/>
      <c r="BQ1023" s="315"/>
      <c r="BR1023" s="315"/>
      <c r="BS1023" s="315"/>
      <c r="BT1023" s="315"/>
      <c r="BU1023" s="315"/>
      <c r="BV1023" s="315"/>
      <c r="BW1023" s="315"/>
      <c r="BX1023" s="315"/>
      <c r="BY1023" s="315"/>
      <c r="BZ1023" s="315"/>
      <c r="CA1023" s="315"/>
      <c r="CB1023" s="315"/>
      <c r="CC1023" s="315"/>
      <c r="CD1023" s="7"/>
    </row>
    <row r="1024" spans="1:82" x14ac:dyDescent="0.25">
      <c r="A1024" s="14"/>
      <c r="B1024" s="460"/>
      <c r="C1024" s="461"/>
      <c r="D1024" s="461"/>
      <c r="E1024" s="462"/>
      <c r="F1024" s="463"/>
      <c r="G1024" s="14"/>
      <c r="H1024" s="106" t="str">
        <f t="shared" si="290"/>
        <v/>
      </c>
      <c r="I1024" s="14"/>
      <c r="J1024" s="39" t="str">
        <f t="shared" si="291"/>
        <v/>
      </c>
      <c r="K1024" s="14"/>
      <c r="M1024" s="106" t="str">
        <f t="shared" si="292"/>
        <v/>
      </c>
      <c r="O1024" s="127" t="str">
        <f t="shared" si="293"/>
        <v/>
      </c>
      <c r="AC1024" s="305" t="str">
        <f t="shared" si="294"/>
        <v/>
      </c>
      <c r="AD1024" s="307" t="str">
        <f t="shared" si="295"/>
        <v/>
      </c>
      <c r="AF1024" s="314">
        <f t="shared" si="296"/>
        <v>0</v>
      </c>
      <c r="AG1024" s="315">
        <f t="shared" si="308"/>
        <v>0</v>
      </c>
      <c r="AH1024" s="315">
        <f t="shared" si="308"/>
        <v>0</v>
      </c>
      <c r="AI1024" s="315">
        <f t="shared" si="308"/>
        <v>0</v>
      </c>
      <c r="AJ1024" s="315">
        <f t="shared" si="308"/>
        <v>0</v>
      </c>
      <c r="AK1024" s="315">
        <f t="shared" si="308"/>
        <v>0</v>
      </c>
      <c r="AL1024" s="315">
        <f t="shared" si="308"/>
        <v>0</v>
      </c>
      <c r="AM1024" s="315">
        <f t="shared" si="308"/>
        <v>0</v>
      </c>
      <c r="AN1024" s="315">
        <f t="shared" si="308"/>
        <v>0</v>
      </c>
      <c r="AO1024" s="315">
        <f t="shared" si="308"/>
        <v>0</v>
      </c>
      <c r="AP1024" s="315">
        <f t="shared" si="308"/>
        <v>0</v>
      </c>
      <c r="AQ1024" s="315">
        <f t="shared" si="308"/>
        <v>0</v>
      </c>
      <c r="AR1024" s="315">
        <f t="shared" si="308"/>
        <v>0</v>
      </c>
      <c r="AS1024" s="315">
        <f t="shared" si="308"/>
        <v>0</v>
      </c>
      <c r="AT1024" s="315">
        <f t="shared" si="308"/>
        <v>0</v>
      </c>
      <c r="AU1024" s="315">
        <f t="shared" si="308"/>
        <v>0</v>
      </c>
      <c r="AV1024" s="315">
        <f t="shared" si="307"/>
        <v>0</v>
      </c>
      <c r="AW1024" s="315">
        <f t="shared" si="307"/>
        <v>0</v>
      </c>
      <c r="AX1024" s="315">
        <f t="shared" si="307"/>
        <v>0</v>
      </c>
      <c r="AY1024" s="315">
        <f t="shared" si="307"/>
        <v>0</v>
      </c>
      <c r="AZ1024" s="315">
        <f t="shared" si="307"/>
        <v>0</v>
      </c>
      <c r="BA1024" s="315">
        <f t="shared" si="307"/>
        <v>0</v>
      </c>
      <c r="BB1024" s="315">
        <f t="shared" si="307"/>
        <v>0</v>
      </c>
      <c r="BC1024" s="316">
        <f t="shared" si="304"/>
        <v>0</v>
      </c>
      <c r="BE1024" s="39" t="str">
        <f t="shared" si="297"/>
        <v/>
      </c>
      <c r="BF1024" s="39" t="str">
        <f t="shared" si="298"/>
        <v/>
      </c>
      <c r="BG1024" s="39" t="str">
        <f t="shared" si="299"/>
        <v/>
      </c>
      <c r="BH1024" s="315"/>
      <c r="BI1024" s="315"/>
      <c r="BJ1024" s="315"/>
      <c r="BK1024" s="315"/>
      <c r="BL1024" s="315"/>
      <c r="BM1024" s="315"/>
      <c r="BN1024" s="315"/>
      <c r="BO1024" s="315"/>
      <c r="BP1024" s="315"/>
      <c r="BQ1024" s="315"/>
      <c r="BR1024" s="315"/>
      <c r="BS1024" s="315"/>
      <c r="BT1024" s="315"/>
      <c r="BU1024" s="315"/>
      <c r="BV1024" s="315"/>
      <c r="BW1024" s="315"/>
      <c r="BX1024" s="315"/>
      <c r="BY1024" s="315"/>
      <c r="BZ1024" s="315"/>
      <c r="CA1024" s="315"/>
      <c r="CB1024" s="315"/>
      <c r="CC1024" s="315"/>
      <c r="CD1024" s="7"/>
    </row>
    <row r="1025" spans="1:82" x14ac:dyDescent="0.25">
      <c r="A1025" s="14"/>
      <c r="B1025" s="464"/>
      <c r="C1025" s="465"/>
      <c r="D1025" s="465"/>
      <c r="E1025" s="427"/>
      <c r="F1025" s="466"/>
      <c r="G1025" s="14"/>
      <c r="H1025" s="107" t="str">
        <f t="shared" si="290"/>
        <v/>
      </c>
      <c r="I1025" s="14"/>
      <c r="J1025" s="40" t="str">
        <f t="shared" si="291"/>
        <v/>
      </c>
      <c r="K1025" s="14"/>
      <c r="M1025" s="107" t="str">
        <f t="shared" si="292"/>
        <v/>
      </c>
      <c r="O1025" s="128" t="str">
        <f t="shared" si="293"/>
        <v/>
      </c>
      <c r="AC1025" s="308" t="str">
        <f t="shared" si="294"/>
        <v/>
      </c>
      <c r="AD1025" s="310" t="str">
        <f t="shared" si="295"/>
        <v/>
      </c>
      <c r="AF1025" s="302">
        <f t="shared" si="296"/>
        <v>0</v>
      </c>
      <c r="AG1025" s="303">
        <f t="shared" si="308"/>
        <v>0</v>
      </c>
      <c r="AH1025" s="303">
        <f t="shared" si="308"/>
        <v>0</v>
      </c>
      <c r="AI1025" s="303">
        <f t="shared" si="308"/>
        <v>0</v>
      </c>
      <c r="AJ1025" s="303">
        <f t="shared" si="308"/>
        <v>0</v>
      </c>
      <c r="AK1025" s="303">
        <f t="shared" si="308"/>
        <v>0</v>
      </c>
      <c r="AL1025" s="303">
        <f t="shared" si="308"/>
        <v>0</v>
      </c>
      <c r="AM1025" s="303">
        <f t="shared" si="308"/>
        <v>0</v>
      </c>
      <c r="AN1025" s="303">
        <f t="shared" si="308"/>
        <v>0</v>
      </c>
      <c r="AO1025" s="303">
        <f t="shared" si="308"/>
        <v>0</v>
      </c>
      <c r="AP1025" s="303">
        <f t="shared" si="308"/>
        <v>0</v>
      </c>
      <c r="AQ1025" s="303">
        <f t="shared" si="308"/>
        <v>0</v>
      </c>
      <c r="AR1025" s="303">
        <f t="shared" si="308"/>
        <v>0</v>
      </c>
      <c r="AS1025" s="303">
        <f t="shared" si="308"/>
        <v>0</v>
      </c>
      <c r="AT1025" s="303">
        <f t="shared" si="308"/>
        <v>0</v>
      </c>
      <c r="AU1025" s="303">
        <f t="shared" si="308"/>
        <v>0</v>
      </c>
      <c r="AV1025" s="303">
        <f t="shared" si="307"/>
        <v>0</v>
      </c>
      <c r="AW1025" s="303">
        <f t="shared" si="307"/>
        <v>0</v>
      </c>
      <c r="AX1025" s="303">
        <f t="shared" si="307"/>
        <v>0</v>
      </c>
      <c r="AY1025" s="303">
        <f t="shared" si="307"/>
        <v>0</v>
      </c>
      <c r="AZ1025" s="303">
        <f t="shared" si="307"/>
        <v>0</v>
      </c>
      <c r="BA1025" s="303">
        <f t="shared" si="307"/>
        <v>0</v>
      </c>
      <c r="BB1025" s="303">
        <f t="shared" si="307"/>
        <v>0</v>
      </c>
      <c r="BC1025" s="304">
        <f t="shared" si="304"/>
        <v>0</v>
      </c>
      <c r="BE1025" s="40" t="str">
        <f t="shared" si="297"/>
        <v/>
      </c>
      <c r="BF1025" s="40" t="str">
        <f t="shared" si="298"/>
        <v/>
      </c>
      <c r="BG1025" s="40" t="str">
        <f t="shared" si="299"/>
        <v/>
      </c>
      <c r="BH1025" s="315"/>
      <c r="BI1025" s="315"/>
      <c r="BJ1025" s="315"/>
      <c r="BK1025" s="315"/>
      <c r="BL1025" s="315"/>
      <c r="BM1025" s="315"/>
      <c r="BN1025" s="315"/>
      <c r="BO1025" s="315"/>
      <c r="BP1025" s="315"/>
      <c r="BQ1025" s="315"/>
      <c r="BR1025" s="315"/>
      <c r="BS1025" s="315"/>
      <c r="BT1025" s="315"/>
      <c r="BU1025" s="315"/>
      <c r="BV1025" s="315"/>
      <c r="BW1025" s="315"/>
      <c r="BX1025" s="315"/>
      <c r="BY1025" s="315"/>
      <c r="BZ1025" s="315"/>
      <c r="CA1025" s="315"/>
      <c r="CB1025" s="315"/>
      <c r="CC1025" s="315"/>
      <c r="CD1025" s="7"/>
    </row>
    <row r="1026" spans="1:82" x14ac:dyDescent="0.25">
      <c r="A1026" s="14"/>
      <c r="B1026" s="14"/>
      <c r="C1026" s="14"/>
      <c r="D1026" s="14"/>
      <c r="E1026" s="14"/>
      <c r="F1026" s="14"/>
      <c r="G1026" s="14"/>
      <c r="H1026" s="14"/>
      <c r="I1026" s="14"/>
      <c r="J1026" s="14"/>
      <c r="K1026" s="14"/>
    </row>
  </sheetData>
  <sheetProtection algorithmName="SHA-512" hashValue="wOtomA6bjJDEpG11ZSTTpYA6KwOjPxO0M/qiYpVkz0K84yO7x7j6O7E0XywPUz8haxtd7WxIjEz6q7/1CuujjQ==" saltValue="EtXicETsL3Mbnw4H1PdiqA==" spinCount="100000" sheet="1" objects="1" scenarios="1" sort="0" autoFilter="0"/>
  <autoFilter ref="B10:F16" xr:uid="{EC724BF8-1A54-4D75-9CEE-6D8CB9B1C0DB}"/>
  <mergeCells count="6">
    <mergeCell ref="B2:C3"/>
    <mergeCell ref="E2:J4"/>
    <mergeCell ref="F6:J7"/>
    <mergeCell ref="C6:C7"/>
    <mergeCell ref="D6:D7"/>
    <mergeCell ref="E6:E7"/>
  </mergeCells>
  <dataValidations count="1">
    <dataValidation type="list" allowBlank="1" showInputMessage="1" showErrorMessage="1" sqref="F11:F1025" xr:uid="{4BDD1BB5-370A-41C4-9D5B-CEDF3AE539A9}">
      <formula1>$M$2:$M$3</formula1>
    </dataValidation>
  </dataValidations>
  <pageMargins left="0.7" right="0.7" top="0.75" bottom="0.75" header="0.3" footer="0.3"/>
  <pageSetup paperSize="9" scale="89" orientation="portrait" verticalDpi="300" r:id="rId1"/>
  <colBreaks count="1" manualBreakCount="1">
    <brk id="11" max="102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1EB66-8B31-414E-A999-A8F06179ECFF}">
  <sheetPr>
    <tabColor rgb="FFAF240D"/>
  </sheetPr>
  <dimension ref="A1:AI989"/>
  <sheetViews>
    <sheetView zoomScaleNormal="100" workbookViewId="0">
      <pane ySplit="10" topLeftCell="A11" activePane="bottomLeft" state="frozen"/>
      <selection pane="bottomLeft"/>
    </sheetView>
  </sheetViews>
  <sheetFormatPr defaultColWidth="0" defaultRowHeight="15" zeroHeight="1" x14ac:dyDescent="0.25"/>
  <cols>
    <col min="1" max="3" width="2.85546875" style="1" customWidth="1"/>
    <col min="4" max="4" width="15.7109375" style="1" customWidth="1"/>
    <col min="5" max="5" width="14.28515625" style="1" customWidth="1"/>
    <col min="6" max="6" width="28.5703125" style="1" customWidth="1"/>
    <col min="7" max="11" width="14.28515625" style="1" customWidth="1"/>
    <col min="12" max="12" width="11.42578125" style="1" customWidth="1"/>
    <col min="13" max="13" width="2.7109375" style="1" customWidth="1"/>
    <col min="14" max="15" width="9.140625" style="1" hidden="1" customWidth="1"/>
    <col min="16" max="18" width="14.28515625" style="1" hidden="1" customWidth="1"/>
    <col min="19" max="19" width="2.85546875" style="1" hidden="1" customWidth="1"/>
    <col min="20" max="20" width="9.140625" style="1" hidden="1" customWidth="1"/>
    <col min="21" max="21" width="14.28515625" style="1" hidden="1" customWidth="1"/>
    <col min="22" max="22" width="2.85546875" style="1" hidden="1" customWidth="1"/>
    <col min="23" max="23" width="11.42578125" style="1" hidden="1" customWidth="1"/>
    <col min="24" max="27" width="9.140625" style="1" hidden="1" customWidth="1"/>
    <col min="28" max="28" width="2.85546875" style="1" hidden="1" customWidth="1"/>
    <col min="29" max="29" width="17.140625" style="1" hidden="1" customWidth="1"/>
    <col min="30" max="30" width="9.140625" style="1" hidden="1" customWidth="1"/>
    <col min="31" max="31" width="2.85546875" style="1" hidden="1" customWidth="1"/>
    <col min="32" max="35" width="21.42578125" style="1" hidden="1" customWidth="1"/>
    <col min="36" max="16384" width="9.140625" style="1" hidden="1"/>
  </cols>
  <sheetData>
    <row r="1" spans="1:35" x14ac:dyDescent="0.25">
      <c r="A1" s="14"/>
      <c r="B1" s="14"/>
      <c r="C1" s="14"/>
      <c r="D1" s="14"/>
      <c r="E1" s="14"/>
      <c r="F1" s="14"/>
      <c r="G1" s="14"/>
      <c r="H1" s="14"/>
      <c r="I1" s="14"/>
      <c r="J1" s="14"/>
      <c r="K1" s="14"/>
      <c r="L1" s="14"/>
      <c r="M1" s="14"/>
    </row>
    <row r="2" spans="1:35" ht="15" customHeight="1" x14ac:dyDescent="0.25">
      <c r="A2" s="14"/>
      <c r="B2" s="766" t="s">
        <v>34</v>
      </c>
      <c r="C2" s="784"/>
      <c r="D2" s="784"/>
      <c r="E2" s="767"/>
      <c r="F2" s="14"/>
      <c r="G2" s="601" t="s">
        <v>35</v>
      </c>
      <c r="H2" s="602"/>
      <c r="I2" s="602"/>
      <c r="J2" s="602"/>
      <c r="K2" s="602"/>
      <c r="L2" s="603"/>
      <c r="M2" s="14"/>
      <c r="P2" s="44"/>
      <c r="R2" s="63" t="s">
        <v>55</v>
      </c>
    </row>
    <row r="3" spans="1:35" ht="15" customHeight="1" x14ac:dyDescent="0.25">
      <c r="A3" s="14"/>
      <c r="B3" s="768"/>
      <c r="C3" s="785"/>
      <c r="D3" s="785"/>
      <c r="E3" s="769"/>
      <c r="F3" s="14"/>
      <c r="G3" s="604"/>
      <c r="H3" s="605"/>
      <c r="I3" s="605"/>
      <c r="J3" s="605"/>
      <c r="K3" s="605"/>
      <c r="L3" s="606"/>
      <c r="M3" s="14"/>
      <c r="P3" s="38" t="s">
        <v>19</v>
      </c>
      <c r="R3" s="23" t="s">
        <v>48</v>
      </c>
      <c r="Y3" s="114" t="s">
        <v>103</v>
      </c>
      <c r="Z3" s="38">
        <f ca="1">COUNTIF($Y$11:$Y$107, $Y3)</f>
        <v>0</v>
      </c>
      <c r="AB3" s="38">
        <f ca="1">COUNTIF($AC$11:$AC$107, $AC3)</f>
        <v>0</v>
      </c>
      <c r="AC3" s="24" t="s">
        <v>123</v>
      </c>
    </row>
    <row r="4" spans="1:35" x14ac:dyDescent="0.25">
      <c r="A4" s="14"/>
      <c r="B4" s="14"/>
      <c r="C4" s="14"/>
      <c r="D4" s="14"/>
      <c r="E4" s="14"/>
      <c r="F4" s="14"/>
      <c r="G4" s="607"/>
      <c r="H4" s="608"/>
      <c r="I4" s="608"/>
      <c r="J4" s="608"/>
      <c r="K4" s="608"/>
      <c r="L4" s="609"/>
      <c r="M4" s="14"/>
      <c r="P4" s="40" t="s">
        <v>20</v>
      </c>
      <c r="R4" s="83">
        <f>'J&amp;C Details'!$AJ$40</f>
        <v>10</v>
      </c>
      <c r="Y4" s="115" t="s">
        <v>100</v>
      </c>
      <c r="Z4" s="39">
        <f t="shared" ref="Z4:Z7" ca="1" si="0">COUNTIF($Y$11:$Y$107, $Y4)</f>
        <v>0</v>
      </c>
      <c r="AB4" s="39">
        <f t="shared" ref="AB4:AB6" ca="1" si="1">COUNTIF($AC$11:$AC$107, $AC4)</f>
        <v>0</v>
      </c>
      <c r="AC4" s="25" t="s">
        <v>122</v>
      </c>
    </row>
    <row r="5" spans="1:35" x14ac:dyDescent="0.25">
      <c r="A5" s="14"/>
      <c r="B5" s="137" t="s">
        <v>132</v>
      </c>
      <c r="C5" s="14"/>
      <c r="D5" s="147" t="str">
        <f>$AC3</f>
        <v>Overdue</v>
      </c>
      <c r="E5" s="14"/>
      <c r="F5" s="14"/>
      <c r="G5" s="14"/>
      <c r="H5" s="14"/>
      <c r="I5" s="14"/>
      <c r="J5" s="14"/>
      <c r="K5" s="14"/>
      <c r="L5" s="14"/>
      <c r="M5" s="14"/>
      <c r="R5" s="63" t="s">
        <v>53</v>
      </c>
      <c r="Y5" s="115" t="s">
        <v>101</v>
      </c>
      <c r="Z5" s="39">
        <f t="shared" ca="1" si="0"/>
        <v>0</v>
      </c>
      <c r="AB5" s="39">
        <f t="shared" ca="1" si="1"/>
        <v>0</v>
      </c>
      <c r="AC5" s="25" t="s">
        <v>121</v>
      </c>
      <c r="AD5" s="213">
        <f>Settings!$AG$24</f>
        <v>3</v>
      </c>
    </row>
    <row r="6" spans="1:35" ht="15" customHeight="1" x14ac:dyDescent="0.25">
      <c r="A6" s="14"/>
      <c r="B6" s="148" t="s">
        <v>133</v>
      </c>
      <c r="C6" s="14"/>
      <c r="D6" s="147" t="str">
        <f t="shared" ref="D6:D7" si="2">$AC4</f>
        <v>Due Today</v>
      </c>
      <c r="E6" s="782" t="s">
        <v>43</v>
      </c>
      <c r="F6" s="782" t="s">
        <v>41</v>
      </c>
      <c r="G6" s="782" t="s">
        <v>40</v>
      </c>
      <c r="H6" s="782" t="s">
        <v>49</v>
      </c>
      <c r="I6" s="782" t="s">
        <v>39</v>
      </c>
      <c r="J6" s="782" t="s">
        <v>38</v>
      </c>
      <c r="K6" s="782" t="s">
        <v>37</v>
      </c>
      <c r="L6" s="782" t="s">
        <v>36</v>
      </c>
      <c r="M6" s="14"/>
      <c r="Y6" s="115" t="s">
        <v>102</v>
      </c>
      <c r="Z6" s="39">
        <f t="shared" ca="1" si="0"/>
        <v>5</v>
      </c>
      <c r="AB6" s="40">
        <f t="shared" ca="1" si="1"/>
        <v>0</v>
      </c>
      <c r="AC6" s="26" t="s">
        <v>120</v>
      </c>
    </row>
    <row r="7" spans="1:35" x14ac:dyDescent="0.25">
      <c r="A7" s="14"/>
      <c r="B7" s="149" t="s">
        <v>134</v>
      </c>
      <c r="C7" s="14"/>
      <c r="D7" s="147" t="str">
        <f t="shared" si="2"/>
        <v>Warning</v>
      </c>
      <c r="E7" s="783"/>
      <c r="F7" s="783"/>
      <c r="G7" s="783"/>
      <c r="H7" s="783"/>
      <c r="I7" s="783"/>
      <c r="J7" s="783"/>
      <c r="K7" s="783"/>
      <c r="L7" s="783"/>
      <c r="M7" s="14"/>
      <c r="Y7" s="116" t="s">
        <v>104</v>
      </c>
      <c r="Z7" s="40">
        <f t="shared" ca="1" si="0"/>
        <v>0</v>
      </c>
    </row>
    <row r="8" spans="1:35" x14ac:dyDescent="0.25">
      <c r="A8" s="14"/>
      <c r="B8" s="14"/>
      <c r="C8" s="14"/>
      <c r="D8" s="14"/>
      <c r="E8" s="70" t="s">
        <v>29</v>
      </c>
      <c r="F8" s="70" t="s">
        <v>33</v>
      </c>
      <c r="G8" s="70" t="s">
        <v>30</v>
      </c>
      <c r="H8" s="70" t="s">
        <v>31</v>
      </c>
      <c r="I8" s="70" t="s">
        <v>31</v>
      </c>
      <c r="J8" s="70" t="s">
        <v>45</v>
      </c>
      <c r="K8" s="70" t="s">
        <v>45</v>
      </c>
      <c r="L8" s="70" t="s">
        <v>32</v>
      </c>
      <c r="M8" s="14"/>
      <c r="R8" s="68"/>
      <c r="AF8" s="234">
        <f>SUM(AF$11:AF$107)</f>
        <v>15</v>
      </c>
      <c r="AG8" s="234">
        <f t="shared" ref="AG8:AI8" si="3">SUM(AG$11:AG$107)</f>
        <v>51.5</v>
      </c>
      <c r="AH8" s="234">
        <f t="shared" si="3"/>
        <v>100</v>
      </c>
      <c r="AI8" s="234">
        <f t="shared" si="3"/>
        <v>475</v>
      </c>
    </row>
    <row r="9" spans="1:35" x14ac:dyDescent="0.25">
      <c r="A9" s="14"/>
      <c r="B9" s="104" t="s">
        <v>131</v>
      </c>
      <c r="C9" s="14"/>
      <c r="D9" s="2" t="s">
        <v>42</v>
      </c>
      <c r="E9" s="28" t="s">
        <v>44</v>
      </c>
      <c r="F9" s="28" t="s">
        <v>23</v>
      </c>
      <c r="G9" s="28" t="s">
        <v>25</v>
      </c>
      <c r="H9" s="28" t="s">
        <v>59</v>
      </c>
      <c r="I9" s="28" t="s">
        <v>26</v>
      </c>
      <c r="J9" s="28" t="s">
        <v>24</v>
      </c>
      <c r="K9" s="28" t="s">
        <v>28</v>
      </c>
      <c r="L9" s="3" t="s">
        <v>27</v>
      </c>
      <c r="M9" s="14"/>
      <c r="P9" s="23" t="s">
        <v>46</v>
      </c>
      <c r="R9" s="68"/>
    </row>
    <row r="10" spans="1:35" x14ac:dyDescent="0.25">
      <c r="A10" s="14"/>
      <c r="B10" s="155"/>
      <c r="C10" s="14"/>
      <c r="D10" s="31"/>
      <c r="E10" s="45"/>
      <c r="F10" s="45"/>
      <c r="G10" s="45"/>
      <c r="H10" s="45"/>
      <c r="I10" s="45"/>
      <c r="J10" s="45"/>
      <c r="K10" s="45"/>
      <c r="L10" s="32"/>
      <c r="M10" s="14"/>
      <c r="P10" s="44"/>
      <c r="Q10" s="23" t="s">
        <v>56</v>
      </c>
      <c r="R10" s="75" t="s">
        <v>54</v>
      </c>
      <c r="T10" s="23" t="s">
        <v>51</v>
      </c>
      <c r="U10" s="23" t="s">
        <v>56</v>
      </c>
      <c r="W10" s="23" t="s">
        <v>60</v>
      </c>
      <c r="X10" s="23" t="s">
        <v>66</v>
      </c>
      <c r="Y10" s="23" t="s">
        <v>99</v>
      </c>
      <c r="AC10" s="23" t="s">
        <v>99</v>
      </c>
      <c r="AD10" s="23" t="s">
        <v>66</v>
      </c>
      <c r="AF10" s="75" t="s">
        <v>205</v>
      </c>
      <c r="AG10" s="75" t="s">
        <v>204</v>
      </c>
      <c r="AH10" s="75" t="s">
        <v>203</v>
      </c>
      <c r="AI10" s="75" t="s">
        <v>28</v>
      </c>
    </row>
    <row r="11" spans="1:35" x14ac:dyDescent="0.25">
      <c r="A11" s="14"/>
      <c r="B11" s="152" t="str">
        <f ca="1">IFERROR(INDEX($B$5:$B$7, MATCH($AC11, $D$5:$D$7, 0)), "")</f>
        <v/>
      </c>
      <c r="C11" s="14"/>
      <c r="D11" s="108">
        <v>43479</v>
      </c>
      <c r="E11" s="109">
        <v>0.375</v>
      </c>
      <c r="F11" s="415" t="s">
        <v>454</v>
      </c>
      <c r="G11" s="425" t="s">
        <v>455</v>
      </c>
      <c r="H11" s="426">
        <v>10</v>
      </c>
      <c r="I11" s="169">
        <v>3</v>
      </c>
      <c r="J11" s="423">
        <v>4.1666666666666664E-2</v>
      </c>
      <c r="K11" s="423">
        <v>8.3333333333333329E-2</v>
      </c>
      <c r="L11" s="170">
        <v>5</v>
      </c>
      <c r="M11" s="14"/>
      <c r="O11" s="38" t="str">
        <f>IF($P11="", "", IF(IFERROR(INDEX(Settings!$G$13:$G$20, MATCH($P11, Settings!$B$13:$B$20, 0)), "")=Settings!$BE$13, $P$3, $P$4))</f>
        <v>✓</v>
      </c>
      <c r="P11" s="38" t="str">
        <f>IF(Settings!$B13="", "", Settings!$B13)</f>
        <v>Driving</v>
      </c>
      <c r="Q11" s="80">
        <f>IF($O11=$P$3, IFERROR(INDEX('J&amp;C Details'!$R$40:$R$47, MATCH($P11, 'J&amp;C Details'!$M$40:$M$47, 0)), ""), IF($O11=$P$4, IFERROR(INDEX('J&amp;C Details'!$W$40:$W$47, MATCH($P11, 'J&amp;C Details'!$M$40:$M$47, 0)), ""), ""))</f>
        <v>1.25</v>
      </c>
      <c r="R11" s="77">
        <f>IF(T11="", "", IF(T11=$P$3, $U11*$H11, IF($T11=$P$4, $U11, "")))</f>
        <v>3</v>
      </c>
      <c r="T11" s="38" t="str">
        <f>IF($G11="", "", IFERROR(INDEX($O$11:$O$18, MATCH($G11, $P$11:$P$18, 0)), ""))</f>
        <v>✕</v>
      </c>
      <c r="U11" s="12">
        <f t="shared" ref="U11:U75" si="4">IF($G11="", "", IFERROR(INDEX($Q$11:$Q$18, MATCH($G11, $P$11:$P$18, 0)), ""))</f>
        <v>3</v>
      </c>
      <c r="W11" s="114" t="str">
        <f ca="1">IF($D11="", "", IF(AND(NOW()&gt;(D11+E11), COUNTIF($G11:$L11, "")&gt;0), "X", ""))</f>
        <v/>
      </c>
      <c r="X11" s="117">
        <f ca="1">IF($D11="", "", NETWORKDAYS(Dashboard!$AJ$1, $D11, Timesheet!$S$50:$S$89)-1)</f>
        <v>-222</v>
      </c>
      <c r="Y11" s="38" t="str">
        <f ca="1">IF($D11="", "", IF(AND($W11="X", $X11=0), $Y$7, IF(COUNTIF($G11:$L11, "")=0, $Y$6, IF(AND($W11="X", $X11&lt;0), $Y$5, IF(AND($W11="", $X11&gt;0), $Y$4, IF(AND($W11="", $X11=0), $Y$3, ""))))))</f>
        <v>Done</v>
      </c>
      <c r="AC11" s="38" t="str">
        <f ca="1">IF($Y11=$Y$6, "", IF($D11="", "", IF($D11&lt;Dashboard!$AJ$1, $AC$3, IF($D11=Dashboard!$AJ$1, $AC$4, IF($AD11&lt;=$AD$5, $AC$5, $AC$6)))))</f>
        <v/>
      </c>
      <c r="AD11" s="117" t="str">
        <f ca="1">IF($Y11=$Y$6, "", IF($D11="", "", IF($D11="", "", NETWORKDAYS(Dashboard!$AJ$1, $D11, Timesheet!$S$50:$S$89)-1)))</f>
        <v/>
      </c>
      <c r="AF11" s="174">
        <f>IF($L11="", "", $L11)</f>
        <v>5</v>
      </c>
      <c r="AG11" s="175">
        <f>IF($I11="", "", $I11)</f>
        <v>3</v>
      </c>
      <c r="AH11" s="175">
        <f>IF($J11="", "", $J11*Settings!$Z$12*24)</f>
        <v>20</v>
      </c>
      <c r="AI11" s="176">
        <f>IF($K11="", "", $K11*Settings!$Z$13*24)</f>
        <v>99.999999999999986</v>
      </c>
    </row>
    <row r="12" spans="1:35" x14ac:dyDescent="0.25">
      <c r="A12" s="14"/>
      <c r="B12" s="153" t="str">
        <f t="shared" ref="B12:B75" ca="1" si="5">IFERROR(INDEX($B$5:$B$7, MATCH($AC12, $D$5:$D$7, 0)), "")</f>
        <v/>
      </c>
      <c r="C12" s="14"/>
      <c r="D12" s="111">
        <v>43495</v>
      </c>
      <c r="E12" s="112">
        <v>0.5</v>
      </c>
      <c r="F12" s="416" t="s">
        <v>456</v>
      </c>
      <c r="G12" s="422" t="s">
        <v>457</v>
      </c>
      <c r="H12" s="424">
        <v>10</v>
      </c>
      <c r="I12" s="171">
        <v>12.5</v>
      </c>
      <c r="J12" s="421">
        <v>4.1666666666666664E-2</v>
      </c>
      <c r="K12" s="421">
        <v>6.25E-2</v>
      </c>
      <c r="L12" s="172">
        <v>5</v>
      </c>
      <c r="M12" s="14"/>
      <c r="O12" s="39" t="str">
        <f>IF($P12="", "", IF(IFERROR(INDEX(Settings!$G$13:$G$20, MATCH($P12, Settings!$B$13:$B$20, 0)), "")=Settings!$BE$13, $P$3, $P$4))</f>
        <v>✓</v>
      </c>
      <c r="P12" s="39" t="str">
        <f>IF(Settings!$B14="", "", Settings!$B14)</f>
        <v>Taxi/Uber</v>
      </c>
      <c r="Q12" s="81">
        <f>IF($O12=$P$3, IFERROR(INDEX('J&amp;C Details'!$R$40:$R$47, MATCH($P12, 'J&amp;C Details'!$M$40:$M$47, 0)), ""), IF($O12=$P$4, IFERROR(INDEX('J&amp;C Details'!$W$40:$W$47, MATCH($P12, 'J&amp;C Details'!$M$40:$M$47, 0)), ""), ""))</f>
        <v>3</v>
      </c>
      <c r="R12" s="78">
        <f t="shared" ref="R12:R75" si="6">IF(T12="", "", IF(T12=$P$3, $U12*$H12, IF($T12=$P$4, $U12, "")))</f>
        <v>12.5</v>
      </c>
      <c r="T12" s="39" t="str">
        <f t="shared" ref="T12:T75" si="7">IF($G12="", "", IFERROR(INDEX($O$11:$O$18, MATCH($G12, $P$11:$P$18, 0)), ""))</f>
        <v>✓</v>
      </c>
      <c r="U12" s="76">
        <f t="shared" si="4"/>
        <v>1.25</v>
      </c>
      <c r="W12" s="115" t="str">
        <f ca="1">IF($D12="", "", IF(AND(NOW()&gt;(D12+E12), COUNTIF($G12:$L12, "")&gt;0), "X", ""))</f>
        <v/>
      </c>
      <c r="X12" s="118">
        <f ca="1">IF($D12="", "", NETWORKDAYS(Dashboard!$AJ$1, $D12, Timesheet!$S$50:$S$89)-1)</f>
        <v>-210</v>
      </c>
      <c r="Y12" s="39" t="str">
        <f t="shared" ref="Y12:Y75" ca="1" si="8">IF($D12="", "", IF(AND($W12="X", $X12=0), $Y$7, IF(COUNTIF($G12:$L12, "")=0, $Y$6, IF(AND($W12="X", $X12&lt;0), $Y$5, IF(AND($W12="", $X12&gt;0), $Y$4, IF(AND($W12="", $X12=0), $Y$3, ""))))))</f>
        <v>Done</v>
      </c>
      <c r="AC12" s="39" t="str">
        <f ca="1">IF($Y12=$Y$6, "", IF($D12="", "", IF($D12&lt;Dashboard!$AJ$1, $AC$3, IF($D12=Dashboard!$AJ$1, $AC$4, IF($AD12&lt;=$AD$5, $AC$5, $AC$6)))))</f>
        <v/>
      </c>
      <c r="AD12" s="118" t="str">
        <f ca="1">IF($Y12=$Y$6, "", IF($D12="", "", IF($D12="", "", NETWORKDAYS(Dashboard!$AJ$1, $D12, Timesheet!$S$50:$S$89)-1)))</f>
        <v/>
      </c>
      <c r="AF12" s="177">
        <f t="shared" ref="AF12:AF75" si="9">IF($L12="", "", $L12)</f>
        <v>5</v>
      </c>
      <c r="AG12" s="178">
        <f t="shared" ref="AG12:AG75" si="10">IF($I12="", "", $I12)</f>
        <v>12.5</v>
      </c>
      <c r="AH12" s="178">
        <f>IF($J12="", "", $J12*Settings!$Z$12*24)</f>
        <v>20</v>
      </c>
      <c r="AI12" s="179">
        <f>IF($K12="", "", $K12*Settings!$Z$13*24)</f>
        <v>75</v>
      </c>
    </row>
    <row r="13" spans="1:35" x14ac:dyDescent="0.25">
      <c r="A13" s="14"/>
      <c r="B13" s="153" t="str">
        <f t="shared" ca="1" si="5"/>
        <v/>
      </c>
      <c r="C13" s="14"/>
      <c r="D13" s="111">
        <v>43503</v>
      </c>
      <c r="E13" s="112">
        <v>0.33333333333333331</v>
      </c>
      <c r="F13" s="416" t="s">
        <v>458</v>
      </c>
      <c r="G13" s="422" t="s">
        <v>455</v>
      </c>
      <c r="H13" s="424">
        <v>10</v>
      </c>
      <c r="I13" s="171">
        <v>3</v>
      </c>
      <c r="J13" s="421">
        <v>4.1666666666666664E-2</v>
      </c>
      <c r="K13" s="421">
        <v>0.10416666666666667</v>
      </c>
      <c r="L13" s="172">
        <v>5</v>
      </c>
      <c r="M13" s="14"/>
      <c r="O13" s="39" t="str">
        <f>IF($P13="", "", IF(IFERROR(INDEX(Settings!$G$13:$G$20, MATCH($P13, Settings!$B$13:$B$20, 0)), "")=Settings!$BE$13, $P$3, $P$4))</f>
        <v>✕</v>
      </c>
      <c r="P13" s="39" t="str">
        <f>IF(Settings!$B15="", "", Settings!$B15)</f>
        <v>Bus/Train/Tube</v>
      </c>
      <c r="Q13" s="81">
        <f>IF($O13=$P$3, IFERROR(INDEX('J&amp;C Details'!$R$40:$R$47, MATCH($P13, 'J&amp;C Details'!$M$40:$M$47, 0)), ""), IF($O13=$P$4, IFERROR(INDEX('J&amp;C Details'!$W$40:$W$47, MATCH($P13, 'J&amp;C Details'!$M$40:$M$47, 0)), ""), ""))</f>
        <v>3</v>
      </c>
      <c r="R13" s="78">
        <f t="shared" si="6"/>
        <v>3</v>
      </c>
      <c r="T13" s="39" t="str">
        <f t="shared" si="7"/>
        <v>✕</v>
      </c>
      <c r="U13" s="76">
        <f t="shared" si="4"/>
        <v>3</v>
      </c>
      <c r="W13" s="115" t="str">
        <f t="shared" ref="W13:W75" ca="1" si="11">IF($D13="", "", IF(AND(NOW()&gt;(D13+E13), COUNTIF($G13:$L13, "")&gt;0), "X", ""))</f>
        <v/>
      </c>
      <c r="X13" s="118">
        <f ca="1">IF($D13="", "", NETWORKDAYS(Dashboard!$AJ$1, $D13, Timesheet!$S$50:$S$89)-1)</f>
        <v>-204</v>
      </c>
      <c r="Y13" s="39" t="str">
        <f t="shared" ca="1" si="8"/>
        <v>Done</v>
      </c>
      <c r="AC13" s="39" t="str">
        <f ca="1">IF($Y13=$Y$6, "", IF($D13="", "", IF($D13&lt;Dashboard!$AJ$1, $AC$3, IF($D13=Dashboard!$AJ$1, $AC$4, IF($AD13&lt;=$AD$5, $AC$5, $AC$6)))))</f>
        <v/>
      </c>
      <c r="AD13" s="118" t="str">
        <f ca="1">IF($Y13=$Y$6, "", IF($D13="", "", IF($D13="", "", NETWORKDAYS(Dashboard!$AJ$1, $D13, Timesheet!$S$50:$S$89)-1)))</f>
        <v/>
      </c>
      <c r="AF13" s="177">
        <f t="shared" si="9"/>
        <v>5</v>
      </c>
      <c r="AG13" s="178">
        <f t="shared" si="10"/>
        <v>3</v>
      </c>
      <c r="AH13" s="178">
        <f>IF($J13="", "", $J13*Settings!$Z$12*24)</f>
        <v>20</v>
      </c>
      <c r="AI13" s="179">
        <f>IF($K13="", "", $K13*Settings!$Z$13*24)</f>
        <v>125.00000000000001</v>
      </c>
    </row>
    <row r="14" spans="1:35" x14ac:dyDescent="0.25">
      <c r="A14" s="14"/>
      <c r="B14" s="153" t="str">
        <f t="shared" ca="1" si="5"/>
        <v/>
      </c>
      <c r="C14" s="14"/>
      <c r="D14" s="111">
        <v>43507</v>
      </c>
      <c r="E14" s="112">
        <v>0.33333333333333331</v>
      </c>
      <c r="F14" s="416" t="s">
        <v>459</v>
      </c>
      <c r="G14" s="422" t="s">
        <v>455</v>
      </c>
      <c r="H14" s="424">
        <v>10</v>
      </c>
      <c r="I14" s="171">
        <v>3</v>
      </c>
      <c r="J14" s="421">
        <v>4.1666666666666664E-2</v>
      </c>
      <c r="K14" s="421">
        <v>8.3333333333333329E-2</v>
      </c>
      <c r="L14" s="172">
        <v>0</v>
      </c>
      <c r="M14" s="14"/>
      <c r="O14" s="39" t="str">
        <f>IF($P14="", "", IF(IFERROR(INDEX(Settings!$G$13:$G$20, MATCH($P14, Settings!$B$13:$B$20, 0)), "")=Settings!$BE$13, $P$3, $P$4))</f>
        <v>✕</v>
      </c>
      <c r="P14" s="39" t="str">
        <f>IF(Settings!$B16="", "", Settings!$B16)</f>
        <v>Walking</v>
      </c>
      <c r="Q14" s="81">
        <f>IF($O14=$P$3, IFERROR(INDEX('J&amp;C Details'!$R$40:$R$47, MATCH($P14, 'J&amp;C Details'!$M$40:$M$47, 0)), ""), IF($O14=$P$4, IFERROR(INDEX('J&amp;C Details'!$W$40:$W$47, MATCH($P14, 'J&amp;C Details'!$M$40:$M$47, 0)), ""), ""))</f>
        <v>0</v>
      </c>
      <c r="R14" s="78">
        <f t="shared" si="6"/>
        <v>3</v>
      </c>
      <c r="T14" s="39" t="str">
        <f t="shared" si="7"/>
        <v>✕</v>
      </c>
      <c r="U14" s="76">
        <f t="shared" si="4"/>
        <v>3</v>
      </c>
      <c r="W14" s="115" t="str">
        <f t="shared" ca="1" si="11"/>
        <v/>
      </c>
      <c r="X14" s="118">
        <f ca="1">IF($D14="", "", NETWORKDAYS(Dashboard!$AJ$1, $D14, Timesheet!$S$50:$S$89)-1)</f>
        <v>-202</v>
      </c>
      <c r="Y14" s="39" t="str">
        <f t="shared" ca="1" si="8"/>
        <v>Done</v>
      </c>
      <c r="AC14" s="39" t="str">
        <f ca="1">IF($Y14=$Y$6, "", IF($D14="", "", IF($D14&lt;Dashboard!$AJ$1, $AC$3, IF($D14=Dashboard!$AJ$1, $AC$4, IF($AD14&lt;=$AD$5, $AC$5, $AC$6)))))</f>
        <v/>
      </c>
      <c r="AD14" s="118" t="str">
        <f ca="1">IF($Y14=$Y$6, "", IF($D14="", "", IF($D14="", "", NETWORKDAYS(Dashboard!$AJ$1, $D14, Timesheet!$S$50:$S$89)-1)))</f>
        <v/>
      </c>
      <c r="AF14" s="177">
        <f t="shared" si="9"/>
        <v>0</v>
      </c>
      <c r="AG14" s="178">
        <f t="shared" si="10"/>
        <v>3</v>
      </c>
      <c r="AH14" s="178">
        <f>IF($J14="", "", $J14*Settings!$Z$12*24)</f>
        <v>20</v>
      </c>
      <c r="AI14" s="179">
        <f>IF($K14="", "", $K14*Settings!$Z$13*24)</f>
        <v>99.999999999999986</v>
      </c>
    </row>
    <row r="15" spans="1:35" x14ac:dyDescent="0.25">
      <c r="A15" s="14"/>
      <c r="B15" s="153" t="str">
        <f t="shared" ca="1" si="5"/>
        <v/>
      </c>
      <c r="C15" s="14"/>
      <c r="D15" s="111">
        <v>43511</v>
      </c>
      <c r="E15" s="112">
        <v>0.33333333333333331</v>
      </c>
      <c r="F15" s="416" t="s">
        <v>460</v>
      </c>
      <c r="G15" s="422" t="s">
        <v>461</v>
      </c>
      <c r="H15" s="424">
        <v>10</v>
      </c>
      <c r="I15" s="171">
        <v>30</v>
      </c>
      <c r="J15" s="421">
        <v>4.1666666666666664E-2</v>
      </c>
      <c r="K15" s="421">
        <v>6.25E-2</v>
      </c>
      <c r="L15" s="172">
        <v>0</v>
      </c>
      <c r="M15" s="14"/>
      <c r="O15" s="39" t="str">
        <f>IF($P15="", "", IF(IFERROR(INDEX(Settings!$G$13:$G$20, MATCH($P15, Settings!$B$13:$B$20, 0)), "")=Settings!$BE$13, $P$3, $P$4))</f>
        <v/>
      </c>
      <c r="P15" s="39" t="str">
        <f>IF(Settings!$B17="", "", Settings!$B17)</f>
        <v/>
      </c>
      <c r="Q15" s="81" t="str">
        <f>IF($O15=$P$3, IFERROR(INDEX('J&amp;C Details'!$R$40:$R$47, MATCH($P15, 'J&amp;C Details'!$M$40:$M$47, 0)), ""), IF($O15=$P$4, IFERROR(INDEX('J&amp;C Details'!$W$40:$W$47, MATCH($P15, 'J&amp;C Details'!$M$40:$M$47, 0)), ""), ""))</f>
        <v/>
      </c>
      <c r="R15" s="78">
        <f t="shared" si="6"/>
        <v>30</v>
      </c>
      <c r="T15" s="39" t="str">
        <f t="shared" si="7"/>
        <v>✓</v>
      </c>
      <c r="U15" s="76">
        <f t="shared" si="4"/>
        <v>3</v>
      </c>
      <c r="W15" s="115" t="str">
        <f ca="1">IF($D15="", "", IF(AND(NOW()&gt;(D15+E15), COUNTIF($G15:$L15, "")&gt;0), "X", ""))</f>
        <v/>
      </c>
      <c r="X15" s="118">
        <f ca="1">IF($D15="", "", NETWORKDAYS(Dashboard!$AJ$1, $D15, Timesheet!$S$50:$S$89)-1)</f>
        <v>-198</v>
      </c>
      <c r="Y15" s="39" t="str">
        <f t="shared" ca="1" si="8"/>
        <v>Done</v>
      </c>
      <c r="AC15" s="39" t="str">
        <f ca="1">IF($Y15=$Y$6, "", IF($D15="", "", IF($D15&lt;Dashboard!$AJ$1, $AC$3, IF($D15=Dashboard!$AJ$1, $AC$4, IF($AD15&lt;=$AD$5, $AC$5, $AC$6)))))</f>
        <v/>
      </c>
      <c r="AD15" s="118" t="str">
        <f ca="1">IF($Y15=$Y$6, "", IF($D15="", "", IF($D15="", "", NETWORKDAYS(Dashboard!$AJ$1, $D15, Timesheet!$S$50:$S$89)-1)))</f>
        <v/>
      </c>
      <c r="AF15" s="177">
        <f t="shared" si="9"/>
        <v>0</v>
      </c>
      <c r="AG15" s="178">
        <f t="shared" si="10"/>
        <v>30</v>
      </c>
      <c r="AH15" s="178">
        <f>IF($J15="", "", $J15*Settings!$Z$12*24)</f>
        <v>20</v>
      </c>
      <c r="AI15" s="179">
        <f>IF($K15="", "", $K15*Settings!$Z$13*24)</f>
        <v>75</v>
      </c>
    </row>
    <row r="16" spans="1:35" x14ac:dyDescent="0.25">
      <c r="A16" s="14"/>
      <c r="B16" s="153" t="str">
        <f t="shared" si="5"/>
        <v/>
      </c>
      <c r="C16" s="14"/>
      <c r="D16" s="457"/>
      <c r="E16" s="458"/>
      <c r="F16" s="438"/>
      <c r="G16" s="467"/>
      <c r="H16" s="439"/>
      <c r="I16" s="468"/>
      <c r="J16" s="428"/>
      <c r="K16" s="428"/>
      <c r="L16" s="469"/>
      <c r="M16" s="14"/>
      <c r="O16" s="39" t="str">
        <f>IF($P16="", "", IF(IFERROR(INDEX(Settings!$G$13:$G$20, MATCH($P16, Settings!$B$13:$B$20, 0)), "")=Settings!$BE$13, $P$3, $P$4))</f>
        <v/>
      </c>
      <c r="P16" s="39" t="str">
        <f>IF(Settings!$B18="", "", Settings!$B18)</f>
        <v/>
      </c>
      <c r="Q16" s="81" t="str">
        <f>IF($O16=$P$3, IFERROR(INDEX('J&amp;C Details'!$R$40:$R$47, MATCH($P16, 'J&amp;C Details'!$M$40:$M$47, 0)), ""), IF($O16=$P$4, IFERROR(INDEX('J&amp;C Details'!$W$40:$W$47, MATCH($P16, 'J&amp;C Details'!$M$40:$M$47, 0)), ""), ""))</f>
        <v/>
      </c>
      <c r="R16" s="78" t="str">
        <f t="shared" si="6"/>
        <v/>
      </c>
      <c r="T16" s="39" t="str">
        <f t="shared" si="7"/>
        <v/>
      </c>
      <c r="U16" s="76" t="str">
        <f t="shared" si="4"/>
        <v/>
      </c>
      <c r="W16" s="115" t="str">
        <f t="shared" ca="1" si="11"/>
        <v/>
      </c>
      <c r="X16" s="118" t="str">
        <f>IF($D16="", "", NETWORKDAYS(Dashboard!$AJ$1, $D16, Timesheet!$S$50:$S$89)-1)</f>
        <v/>
      </c>
      <c r="Y16" s="39" t="str">
        <f t="shared" si="8"/>
        <v/>
      </c>
      <c r="AC16" s="39" t="str">
        <f>IF($Y16=$Y$6, "", IF($D16="", "", IF($D16&lt;Dashboard!$AJ$1, $AC$3, IF($D16=Dashboard!$AJ$1, $AC$4, IF($AD16&lt;=$AD$5, $AC$5, $AC$6)))))</f>
        <v/>
      </c>
      <c r="AD16" s="118" t="str">
        <f>IF($Y16=$Y$6, "", IF($D16="", "", IF($D16="", "", NETWORKDAYS(Dashboard!$AJ$1, $D16, Timesheet!$S$50:$S$89)-1)))</f>
        <v/>
      </c>
      <c r="AF16" s="177" t="str">
        <f t="shared" si="9"/>
        <v/>
      </c>
      <c r="AG16" s="178" t="str">
        <f t="shared" si="10"/>
        <v/>
      </c>
      <c r="AH16" s="178" t="str">
        <f>IF($J16="", "", $J16*Settings!$Z$12*24)</f>
        <v/>
      </c>
      <c r="AI16" s="179" t="str">
        <f>IF($K16="", "", $K16*Settings!$Z$13*24)</f>
        <v/>
      </c>
    </row>
    <row r="17" spans="1:35" x14ac:dyDescent="0.25">
      <c r="A17" s="14"/>
      <c r="B17" s="153" t="str">
        <f t="shared" si="5"/>
        <v/>
      </c>
      <c r="C17" s="14"/>
      <c r="D17" s="460"/>
      <c r="E17" s="461"/>
      <c r="F17" s="445"/>
      <c r="G17" s="470"/>
      <c r="H17" s="446"/>
      <c r="I17" s="471"/>
      <c r="J17" s="462"/>
      <c r="K17" s="462"/>
      <c r="L17" s="472"/>
      <c r="M17" s="14"/>
      <c r="O17" s="39" t="str">
        <f>IF($P17="", "", IF(IFERROR(INDEX(Settings!$G$13:$G$20, MATCH($P17, Settings!$B$13:$B$20, 0)), "")=Settings!$BE$13, $P$3, $P$4))</f>
        <v/>
      </c>
      <c r="P17" s="39" t="str">
        <f>IF(Settings!$B19="", "", Settings!$B19)</f>
        <v/>
      </c>
      <c r="Q17" s="81" t="str">
        <f>IF($O17=$P$3, IFERROR(INDEX('J&amp;C Details'!$R$40:$R$47, MATCH($P17, 'J&amp;C Details'!$M$40:$M$47, 0)), ""), IF($O17=$P$4, IFERROR(INDEX('J&amp;C Details'!$W$40:$W$47, MATCH($P17, 'J&amp;C Details'!$M$40:$M$47, 0)), ""), ""))</f>
        <v/>
      </c>
      <c r="R17" s="78" t="str">
        <f t="shared" si="6"/>
        <v/>
      </c>
      <c r="T17" s="39" t="str">
        <f t="shared" si="7"/>
        <v/>
      </c>
      <c r="U17" s="76" t="str">
        <f t="shared" si="4"/>
        <v/>
      </c>
      <c r="W17" s="115" t="str">
        <f t="shared" ca="1" si="11"/>
        <v/>
      </c>
      <c r="X17" s="118" t="str">
        <f>IF($D17="", "", NETWORKDAYS(Dashboard!$AJ$1, $D17, Timesheet!$S$50:$S$89)-1)</f>
        <v/>
      </c>
      <c r="Y17" s="39" t="str">
        <f t="shared" si="8"/>
        <v/>
      </c>
      <c r="AC17" s="39" t="str">
        <f>IF($Y17=$Y$6, "", IF($D17="", "", IF($D17&lt;Dashboard!$AJ$1, $AC$3, IF($D17=Dashboard!$AJ$1, $AC$4, IF($AD17&lt;=$AD$5, $AC$5, $AC$6)))))</f>
        <v/>
      </c>
      <c r="AD17" s="118" t="str">
        <f>IF($Y17=$Y$6, "", IF($D17="", "", IF($D17="", "", NETWORKDAYS(Dashboard!$AJ$1, $D17, Timesheet!$S$50:$S$89)-1)))</f>
        <v/>
      </c>
      <c r="AF17" s="177" t="str">
        <f t="shared" si="9"/>
        <v/>
      </c>
      <c r="AG17" s="178" t="str">
        <f t="shared" si="10"/>
        <v/>
      </c>
      <c r="AH17" s="178" t="str">
        <f>IF($J17="", "", $J17*Settings!$Z$12*24)</f>
        <v/>
      </c>
      <c r="AI17" s="179" t="str">
        <f>IF($K17="", "", $K17*Settings!$Z$13*24)</f>
        <v/>
      </c>
    </row>
    <row r="18" spans="1:35" x14ac:dyDescent="0.25">
      <c r="A18" s="14"/>
      <c r="B18" s="153" t="str">
        <f t="shared" si="5"/>
        <v/>
      </c>
      <c r="C18" s="14"/>
      <c r="D18" s="460"/>
      <c r="E18" s="461"/>
      <c r="F18" s="445"/>
      <c r="G18" s="470"/>
      <c r="H18" s="446"/>
      <c r="I18" s="471"/>
      <c r="J18" s="462"/>
      <c r="K18" s="462"/>
      <c r="L18" s="472"/>
      <c r="M18" s="14"/>
      <c r="O18" s="40" t="str">
        <f>IF($P18="", "", IF(IFERROR(INDEX(Settings!$G$13:$G$20, MATCH($P18, Settings!$B$13:$B$20, 0)), "")=Settings!$BE$13, $P$3, $P$4))</f>
        <v/>
      </c>
      <c r="P18" s="40" t="str">
        <f>IF(Settings!$B20="", "", Settings!$B20)</f>
        <v/>
      </c>
      <c r="Q18" s="82" t="str">
        <f>IF($O18=$P$3, IFERROR(INDEX('J&amp;C Details'!$R$40:$R$47, MATCH($P18, 'J&amp;C Details'!$M$40:$M$47, 0)), ""), IF($O18=$P$4, IFERROR(INDEX('J&amp;C Details'!$W$40:$W$47, MATCH($P18, 'J&amp;C Details'!$M$40:$M$47, 0)), ""), ""))</f>
        <v/>
      </c>
      <c r="R18" s="78" t="str">
        <f t="shared" si="6"/>
        <v/>
      </c>
      <c r="T18" s="39" t="str">
        <f t="shared" si="7"/>
        <v/>
      </c>
      <c r="U18" s="76" t="str">
        <f t="shared" si="4"/>
        <v/>
      </c>
      <c r="W18" s="115" t="str">
        <f t="shared" ca="1" si="11"/>
        <v/>
      </c>
      <c r="X18" s="118" t="str">
        <f>IF($D18="", "", NETWORKDAYS(Dashboard!$AJ$1, $D18, Timesheet!$S$50:$S$89)-1)</f>
        <v/>
      </c>
      <c r="Y18" s="39" t="str">
        <f t="shared" si="8"/>
        <v/>
      </c>
      <c r="AC18" s="39" t="str">
        <f>IF($Y18=$Y$6, "", IF($D18="", "", IF($D18&lt;Dashboard!$AJ$1, $AC$3, IF($D18=Dashboard!$AJ$1, $AC$4, IF($AD18&lt;=$AD$5, $AC$5, $AC$6)))))</f>
        <v/>
      </c>
      <c r="AD18" s="118" t="str">
        <f>IF($Y18=$Y$6, "", IF($D18="", "", IF($D18="", "", NETWORKDAYS(Dashboard!$AJ$1, $D18, Timesheet!$S$50:$S$89)-1)))</f>
        <v/>
      </c>
      <c r="AF18" s="177" t="str">
        <f t="shared" si="9"/>
        <v/>
      </c>
      <c r="AG18" s="178" t="str">
        <f t="shared" si="10"/>
        <v/>
      </c>
      <c r="AH18" s="178" t="str">
        <f>IF($J18="", "", $J18*Settings!$Z$12*24)</f>
        <v/>
      </c>
      <c r="AI18" s="179" t="str">
        <f>IF($K18="", "", $K18*Settings!$Z$13*24)</f>
        <v/>
      </c>
    </row>
    <row r="19" spans="1:35" x14ac:dyDescent="0.25">
      <c r="A19" s="14"/>
      <c r="B19" s="153" t="str">
        <f t="shared" si="5"/>
        <v/>
      </c>
      <c r="C19" s="14"/>
      <c r="D19" s="460"/>
      <c r="E19" s="461"/>
      <c r="F19" s="445"/>
      <c r="G19" s="470"/>
      <c r="H19" s="446"/>
      <c r="I19" s="471"/>
      <c r="J19" s="462"/>
      <c r="K19" s="462"/>
      <c r="L19" s="472"/>
      <c r="M19" s="14"/>
      <c r="R19" s="78" t="str">
        <f t="shared" si="6"/>
        <v/>
      </c>
      <c r="T19" s="39" t="str">
        <f t="shared" si="7"/>
        <v/>
      </c>
      <c r="U19" s="76" t="str">
        <f t="shared" si="4"/>
        <v/>
      </c>
      <c r="W19" s="115" t="str">
        <f t="shared" ca="1" si="11"/>
        <v/>
      </c>
      <c r="X19" s="118" t="str">
        <f>IF($D19="", "", NETWORKDAYS(Dashboard!$AJ$1, $D19, Timesheet!$S$50:$S$89)-1)</f>
        <v/>
      </c>
      <c r="Y19" s="39" t="str">
        <f t="shared" si="8"/>
        <v/>
      </c>
      <c r="AC19" s="39" t="str">
        <f>IF($Y19=$Y$6, "", IF($D19="", "", IF($D19&lt;Dashboard!$AJ$1, $AC$3, IF($D19=Dashboard!$AJ$1, $AC$4, IF($AD19&lt;=$AD$5, $AC$5, $AC$6)))))</f>
        <v/>
      </c>
      <c r="AD19" s="118" t="str">
        <f>IF($Y19=$Y$6, "", IF($D19="", "", IF($D19="", "", NETWORKDAYS(Dashboard!$AJ$1, $D19, Timesheet!$S$50:$S$89)-1)))</f>
        <v/>
      </c>
      <c r="AF19" s="177" t="str">
        <f t="shared" si="9"/>
        <v/>
      </c>
      <c r="AG19" s="178" t="str">
        <f t="shared" si="10"/>
        <v/>
      </c>
      <c r="AH19" s="178" t="str">
        <f>IF($J19="", "", $J19*Settings!$Z$12*24)</f>
        <v/>
      </c>
      <c r="AI19" s="179" t="str">
        <f>IF($K19="", "", $K19*Settings!$Z$13*24)</f>
        <v/>
      </c>
    </row>
    <row r="20" spans="1:35" x14ac:dyDescent="0.25">
      <c r="A20" s="14"/>
      <c r="B20" s="153" t="str">
        <f t="shared" si="5"/>
        <v/>
      </c>
      <c r="C20" s="14"/>
      <c r="D20" s="460"/>
      <c r="E20" s="461"/>
      <c r="F20" s="445"/>
      <c r="G20" s="470"/>
      <c r="H20" s="446"/>
      <c r="I20" s="471"/>
      <c r="J20" s="462"/>
      <c r="K20" s="462"/>
      <c r="L20" s="472"/>
      <c r="M20" s="14"/>
      <c r="R20" s="78" t="str">
        <f t="shared" si="6"/>
        <v/>
      </c>
      <c r="T20" s="39" t="str">
        <f t="shared" si="7"/>
        <v/>
      </c>
      <c r="U20" s="76" t="str">
        <f t="shared" si="4"/>
        <v/>
      </c>
      <c r="W20" s="115" t="str">
        <f t="shared" ca="1" si="11"/>
        <v/>
      </c>
      <c r="X20" s="118" t="str">
        <f>IF($D20="", "", NETWORKDAYS(Dashboard!$AJ$1, $D20, Timesheet!$S$50:$S$89)-1)</f>
        <v/>
      </c>
      <c r="Y20" s="39" t="str">
        <f t="shared" si="8"/>
        <v/>
      </c>
      <c r="AC20" s="39" t="str">
        <f>IF($Y20=$Y$6, "", IF($D20="", "", IF($D20&lt;Dashboard!$AJ$1, $AC$3, IF($D20=Dashboard!$AJ$1, $AC$4, IF($AD20&lt;=$AD$5, $AC$5, $AC$6)))))</f>
        <v/>
      </c>
      <c r="AD20" s="118" t="str">
        <f>IF($Y20=$Y$6, "", IF($D20="", "", IF($D20="", "", NETWORKDAYS(Dashboard!$AJ$1, $D20, Timesheet!$S$50:$S$89)-1)))</f>
        <v/>
      </c>
      <c r="AF20" s="177" t="str">
        <f t="shared" si="9"/>
        <v/>
      </c>
      <c r="AG20" s="178" t="str">
        <f t="shared" si="10"/>
        <v/>
      </c>
      <c r="AH20" s="178" t="str">
        <f>IF($J20="", "", $J20*Settings!$Z$12*24)</f>
        <v/>
      </c>
      <c r="AI20" s="179" t="str">
        <f>IF($K20="", "", $K20*Settings!$Z$13*24)</f>
        <v/>
      </c>
    </row>
    <row r="21" spans="1:35" x14ac:dyDescent="0.25">
      <c r="A21" s="14"/>
      <c r="B21" s="153" t="str">
        <f t="shared" si="5"/>
        <v/>
      </c>
      <c r="C21" s="14"/>
      <c r="D21" s="460"/>
      <c r="E21" s="461"/>
      <c r="F21" s="445"/>
      <c r="G21" s="470"/>
      <c r="H21" s="446"/>
      <c r="I21" s="471"/>
      <c r="J21" s="462"/>
      <c r="K21" s="462"/>
      <c r="L21" s="472"/>
      <c r="M21" s="14"/>
      <c r="R21" s="78" t="str">
        <f t="shared" si="6"/>
        <v/>
      </c>
      <c r="T21" s="39" t="str">
        <f t="shared" si="7"/>
        <v/>
      </c>
      <c r="U21" s="76" t="str">
        <f t="shared" si="4"/>
        <v/>
      </c>
      <c r="W21" s="115" t="str">
        <f t="shared" ca="1" si="11"/>
        <v/>
      </c>
      <c r="X21" s="118" t="str">
        <f>IF($D21="", "", NETWORKDAYS(Dashboard!$AJ$1, $D21, Timesheet!$S$50:$S$89)-1)</f>
        <v/>
      </c>
      <c r="Y21" s="39" t="str">
        <f t="shared" si="8"/>
        <v/>
      </c>
      <c r="AC21" s="39" t="str">
        <f>IF($Y21=$Y$6, "", IF($D21="", "", IF($D21&lt;Dashboard!$AJ$1, $AC$3, IF($D21=Dashboard!$AJ$1, $AC$4, IF($AD21&lt;=$AD$5, $AC$5, $AC$6)))))</f>
        <v/>
      </c>
      <c r="AD21" s="118" t="str">
        <f>IF($Y21=$Y$6, "", IF($D21="", "", IF($D21="", "", NETWORKDAYS(Dashboard!$AJ$1, $D21, Timesheet!$S$50:$S$89)-1)))</f>
        <v/>
      </c>
      <c r="AF21" s="177" t="str">
        <f t="shared" si="9"/>
        <v/>
      </c>
      <c r="AG21" s="178" t="str">
        <f t="shared" si="10"/>
        <v/>
      </c>
      <c r="AH21" s="178" t="str">
        <f>IF($J21="", "", $J21*Settings!$Z$12*24)</f>
        <v/>
      </c>
      <c r="AI21" s="179" t="str">
        <f>IF($K21="", "", $K21*Settings!$Z$13*24)</f>
        <v/>
      </c>
    </row>
    <row r="22" spans="1:35" x14ac:dyDescent="0.25">
      <c r="A22" s="14"/>
      <c r="B22" s="153" t="str">
        <f t="shared" si="5"/>
        <v/>
      </c>
      <c r="C22" s="14"/>
      <c r="D22" s="460"/>
      <c r="E22" s="461"/>
      <c r="F22" s="445"/>
      <c r="G22" s="470"/>
      <c r="H22" s="446"/>
      <c r="I22" s="471"/>
      <c r="J22" s="462"/>
      <c r="K22" s="462"/>
      <c r="L22" s="472"/>
      <c r="M22" s="14"/>
      <c r="R22" s="78" t="str">
        <f t="shared" si="6"/>
        <v/>
      </c>
      <c r="T22" s="39" t="str">
        <f t="shared" si="7"/>
        <v/>
      </c>
      <c r="U22" s="76" t="str">
        <f t="shared" si="4"/>
        <v/>
      </c>
      <c r="W22" s="115" t="str">
        <f t="shared" ca="1" si="11"/>
        <v/>
      </c>
      <c r="X22" s="118" t="str">
        <f>IF($D22="", "", NETWORKDAYS(Dashboard!$AJ$1, $D22, Timesheet!$S$50:$S$89)-1)</f>
        <v/>
      </c>
      <c r="Y22" s="39" t="str">
        <f t="shared" si="8"/>
        <v/>
      </c>
      <c r="AC22" s="39" t="str">
        <f>IF($Y22=$Y$6, "", IF($D22="", "", IF($D22&lt;Dashboard!$AJ$1, $AC$3, IF($D22=Dashboard!$AJ$1, $AC$4, IF($AD22&lt;=$AD$5, $AC$5, $AC$6)))))</f>
        <v/>
      </c>
      <c r="AD22" s="118" t="str">
        <f>IF($Y22=$Y$6, "", IF($D22="", "", IF($D22="", "", NETWORKDAYS(Dashboard!$AJ$1, $D22, Timesheet!$S$50:$S$89)-1)))</f>
        <v/>
      </c>
      <c r="AF22" s="177" t="str">
        <f t="shared" si="9"/>
        <v/>
      </c>
      <c r="AG22" s="178" t="str">
        <f t="shared" si="10"/>
        <v/>
      </c>
      <c r="AH22" s="178" t="str">
        <f>IF($J22="", "", $J22*Settings!$Z$12*24)</f>
        <v/>
      </c>
      <c r="AI22" s="179" t="str">
        <f>IF($K22="", "", $K22*Settings!$Z$13*24)</f>
        <v/>
      </c>
    </row>
    <row r="23" spans="1:35" x14ac:dyDescent="0.25">
      <c r="A23" s="14"/>
      <c r="B23" s="153" t="str">
        <f t="shared" si="5"/>
        <v/>
      </c>
      <c r="C23" s="14"/>
      <c r="D23" s="460"/>
      <c r="E23" s="461"/>
      <c r="F23" s="445"/>
      <c r="G23" s="470"/>
      <c r="H23" s="446"/>
      <c r="I23" s="471"/>
      <c r="J23" s="462"/>
      <c r="K23" s="462"/>
      <c r="L23" s="472"/>
      <c r="M23" s="14"/>
      <c r="R23" s="78" t="str">
        <f t="shared" si="6"/>
        <v/>
      </c>
      <c r="T23" s="39" t="str">
        <f t="shared" si="7"/>
        <v/>
      </c>
      <c r="U23" s="76" t="str">
        <f t="shared" si="4"/>
        <v/>
      </c>
      <c r="W23" s="115" t="str">
        <f t="shared" ca="1" si="11"/>
        <v/>
      </c>
      <c r="X23" s="118" t="str">
        <f>IF($D23="", "", NETWORKDAYS(Dashboard!$AJ$1, $D23, Timesheet!$S$50:$S$89)-1)</f>
        <v/>
      </c>
      <c r="Y23" s="39" t="str">
        <f t="shared" si="8"/>
        <v/>
      </c>
      <c r="AC23" s="39" t="str">
        <f>IF($Y23=$Y$6, "", IF($D23="", "", IF($D23&lt;Dashboard!$AJ$1, $AC$3, IF($D23=Dashboard!$AJ$1, $AC$4, IF($AD23&lt;=$AD$5, $AC$5, $AC$6)))))</f>
        <v/>
      </c>
      <c r="AD23" s="118" t="str">
        <f>IF($Y23=$Y$6, "", IF($D23="", "", IF($D23="", "", NETWORKDAYS(Dashboard!$AJ$1, $D23, Timesheet!$S$50:$S$89)-1)))</f>
        <v/>
      </c>
      <c r="AF23" s="177" t="str">
        <f t="shared" si="9"/>
        <v/>
      </c>
      <c r="AG23" s="178" t="str">
        <f t="shared" si="10"/>
        <v/>
      </c>
      <c r="AH23" s="178" t="str">
        <f>IF($J23="", "", $J23*Settings!$Z$12*24)</f>
        <v/>
      </c>
      <c r="AI23" s="179" t="str">
        <f>IF($K23="", "", $K23*Settings!$Z$13*24)</f>
        <v/>
      </c>
    </row>
    <row r="24" spans="1:35" x14ac:dyDescent="0.25">
      <c r="A24" s="14"/>
      <c r="B24" s="153" t="str">
        <f t="shared" si="5"/>
        <v/>
      </c>
      <c r="C24" s="14"/>
      <c r="D24" s="460"/>
      <c r="E24" s="461"/>
      <c r="F24" s="445"/>
      <c r="G24" s="470"/>
      <c r="H24" s="446"/>
      <c r="I24" s="471"/>
      <c r="J24" s="462"/>
      <c r="K24" s="462"/>
      <c r="L24" s="472"/>
      <c r="M24" s="14"/>
      <c r="R24" s="78" t="str">
        <f t="shared" si="6"/>
        <v/>
      </c>
      <c r="T24" s="39" t="str">
        <f t="shared" si="7"/>
        <v/>
      </c>
      <c r="U24" s="76" t="str">
        <f t="shared" si="4"/>
        <v/>
      </c>
      <c r="W24" s="115" t="str">
        <f t="shared" ca="1" si="11"/>
        <v/>
      </c>
      <c r="X24" s="118" t="str">
        <f>IF($D24="", "", NETWORKDAYS(Dashboard!$AJ$1, $D24, Timesheet!$S$50:$S$89)-1)</f>
        <v/>
      </c>
      <c r="Y24" s="39" t="str">
        <f t="shared" si="8"/>
        <v/>
      </c>
      <c r="AC24" s="39" t="str">
        <f>IF($Y24=$Y$6, "", IF($D24="", "", IF($D24&lt;Dashboard!$AJ$1, $AC$3, IF($D24=Dashboard!$AJ$1, $AC$4, IF($AD24&lt;=$AD$5, $AC$5, $AC$6)))))</f>
        <v/>
      </c>
      <c r="AD24" s="118" t="str">
        <f>IF($Y24=$Y$6, "", IF($D24="", "", IF($D24="", "", NETWORKDAYS(Dashboard!$AJ$1, $D24, Timesheet!$S$50:$S$89)-1)))</f>
        <v/>
      </c>
      <c r="AF24" s="177" t="str">
        <f t="shared" si="9"/>
        <v/>
      </c>
      <c r="AG24" s="178" t="str">
        <f t="shared" si="10"/>
        <v/>
      </c>
      <c r="AH24" s="178" t="str">
        <f>IF($J24="", "", $J24*Settings!$Z$12*24)</f>
        <v/>
      </c>
      <c r="AI24" s="179" t="str">
        <f>IF($K24="", "", $K24*Settings!$Z$13*24)</f>
        <v/>
      </c>
    </row>
    <row r="25" spans="1:35" x14ac:dyDescent="0.25">
      <c r="A25" s="14"/>
      <c r="B25" s="153" t="str">
        <f t="shared" si="5"/>
        <v/>
      </c>
      <c r="C25" s="14"/>
      <c r="D25" s="460"/>
      <c r="E25" s="461"/>
      <c r="F25" s="445"/>
      <c r="G25" s="470"/>
      <c r="H25" s="446"/>
      <c r="I25" s="471"/>
      <c r="J25" s="462"/>
      <c r="K25" s="462"/>
      <c r="L25" s="472"/>
      <c r="M25" s="14"/>
      <c r="R25" s="78" t="str">
        <f t="shared" si="6"/>
        <v/>
      </c>
      <c r="T25" s="39" t="str">
        <f t="shared" si="7"/>
        <v/>
      </c>
      <c r="U25" s="76" t="str">
        <f t="shared" si="4"/>
        <v/>
      </c>
      <c r="W25" s="115" t="str">
        <f t="shared" ca="1" si="11"/>
        <v/>
      </c>
      <c r="X25" s="118" t="str">
        <f>IF($D25="", "", NETWORKDAYS(Dashboard!$AJ$1, $D25, Timesheet!$S$50:$S$89)-1)</f>
        <v/>
      </c>
      <c r="Y25" s="39" t="str">
        <f t="shared" si="8"/>
        <v/>
      </c>
      <c r="AC25" s="39" t="str">
        <f>IF($Y25=$Y$6, "", IF($D25="", "", IF($D25&lt;Dashboard!$AJ$1, $AC$3, IF($D25=Dashboard!$AJ$1, $AC$4, IF($AD25&lt;=$AD$5, $AC$5, $AC$6)))))</f>
        <v/>
      </c>
      <c r="AD25" s="118" t="str">
        <f>IF($Y25=$Y$6, "", IF($D25="", "", IF($D25="", "", NETWORKDAYS(Dashboard!$AJ$1, $D25, Timesheet!$S$50:$S$89)-1)))</f>
        <v/>
      </c>
      <c r="AF25" s="177" t="str">
        <f t="shared" si="9"/>
        <v/>
      </c>
      <c r="AG25" s="178" t="str">
        <f t="shared" si="10"/>
        <v/>
      </c>
      <c r="AH25" s="178" t="str">
        <f>IF($J25="", "", $J25*Settings!$Z$12*24)</f>
        <v/>
      </c>
      <c r="AI25" s="179" t="str">
        <f>IF($K25="", "", $K25*Settings!$Z$13*24)</f>
        <v/>
      </c>
    </row>
    <row r="26" spans="1:35" x14ac:dyDescent="0.25">
      <c r="A26" s="14"/>
      <c r="B26" s="153" t="str">
        <f t="shared" si="5"/>
        <v/>
      </c>
      <c r="C26" s="14"/>
      <c r="D26" s="460"/>
      <c r="E26" s="461"/>
      <c r="F26" s="445"/>
      <c r="G26" s="470"/>
      <c r="H26" s="446"/>
      <c r="I26" s="471"/>
      <c r="J26" s="462"/>
      <c r="K26" s="462"/>
      <c r="L26" s="472"/>
      <c r="M26" s="14"/>
      <c r="R26" s="78" t="str">
        <f t="shared" si="6"/>
        <v/>
      </c>
      <c r="T26" s="39" t="str">
        <f t="shared" si="7"/>
        <v/>
      </c>
      <c r="U26" s="76" t="str">
        <f t="shared" si="4"/>
        <v/>
      </c>
      <c r="W26" s="115" t="str">
        <f t="shared" ca="1" si="11"/>
        <v/>
      </c>
      <c r="X26" s="118" t="str">
        <f>IF($D26="", "", NETWORKDAYS(Dashboard!$AJ$1, $D26, Timesheet!$S$50:$S$89)-1)</f>
        <v/>
      </c>
      <c r="Y26" s="39" t="str">
        <f t="shared" si="8"/>
        <v/>
      </c>
      <c r="AC26" s="39" t="str">
        <f>IF($Y26=$Y$6, "", IF($D26="", "", IF($D26&lt;Dashboard!$AJ$1, $AC$3, IF($D26=Dashboard!$AJ$1, $AC$4, IF($AD26&lt;=$AD$5, $AC$5, $AC$6)))))</f>
        <v/>
      </c>
      <c r="AD26" s="118" t="str">
        <f>IF($Y26=$Y$6, "", IF($D26="", "", IF($D26="", "", NETWORKDAYS(Dashboard!$AJ$1, $D26, Timesheet!$S$50:$S$89)-1)))</f>
        <v/>
      </c>
      <c r="AF26" s="177" t="str">
        <f t="shared" si="9"/>
        <v/>
      </c>
      <c r="AG26" s="178" t="str">
        <f t="shared" si="10"/>
        <v/>
      </c>
      <c r="AH26" s="178" t="str">
        <f>IF($J26="", "", $J26*Settings!$Z$12*24)</f>
        <v/>
      </c>
      <c r="AI26" s="179" t="str">
        <f>IF($K26="", "", $K26*Settings!$Z$13*24)</f>
        <v/>
      </c>
    </row>
    <row r="27" spans="1:35" x14ac:dyDescent="0.25">
      <c r="A27" s="14"/>
      <c r="B27" s="153" t="str">
        <f t="shared" si="5"/>
        <v/>
      </c>
      <c r="C27" s="14"/>
      <c r="D27" s="460"/>
      <c r="E27" s="461"/>
      <c r="F27" s="445"/>
      <c r="G27" s="470"/>
      <c r="H27" s="446"/>
      <c r="I27" s="471"/>
      <c r="J27" s="462"/>
      <c r="K27" s="462"/>
      <c r="L27" s="472"/>
      <c r="M27" s="14"/>
      <c r="R27" s="78" t="str">
        <f t="shared" si="6"/>
        <v/>
      </c>
      <c r="T27" s="39" t="str">
        <f t="shared" si="7"/>
        <v/>
      </c>
      <c r="U27" s="76" t="str">
        <f t="shared" si="4"/>
        <v/>
      </c>
      <c r="W27" s="115" t="str">
        <f t="shared" ca="1" si="11"/>
        <v/>
      </c>
      <c r="X27" s="118" t="str">
        <f>IF($D27="", "", NETWORKDAYS(Dashboard!$AJ$1, $D27, Timesheet!$S$50:$S$89)-1)</f>
        <v/>
      </c>
      <c r="Y27" s="39" t="str">
        <f t="shared" si="8"/>
        <v/>
      </c>
      <c r="AC27" s="39" t="str">
        <f>IF($Y27=$Y$6, "", IF($D27="", "", IF($D27&lt;Dashboard!$AJ$1, $AC$3, IF($D27=Dashboard!$AJ$1, $AC$4, IF($AD27&lt;=$AD$5, $AC$5, $AC$6)))))</f>
        <v/>
      </c>
      <c r="AD27" s="118" t="str">
        <f>IF($Y27=$Y$6, "", IF($D27="", "", IF($D27="", "", NETWORKDAYS(Dashboard!$AJ$1, $D27, Timesheet!$S$50:$S$89)-1)))</f>
        <v/>
      </c>
      <c r="AF27" s="177" t="str">
        <f t="shared" si="9"/>
        <v/>
      </c>
      <c r="AG27" s="178" t="str">
        <f t="shared" si="10"/>
        <v/>
      </c>
      <c r="AH27" s="178" t="str">
        <f>IF($J27="", "", $J27*Settings!$Z$12*24)</f>
        <v/>
      </c>
      <c r="AI27" s="179" t="str">
        <f>IF($K27="", "", $K27*Settings!$Z$13*24)</f>
        <v/>
      </c>
    </row>
    <row r="28" spans="1:35" x14ac:dyDescent="0.25">
      <c r="A28" s="14"/>
      <c r="B28" s="153" t="str">
        <f t="shared" si="5"/>
        <v/>
      </c>
      <c r="C28" s="14"/>
      <c r="D28" s="460"/>
      <c r="E28" s="461"/>
      <c r="F28" s="445"/>
      <c r="G28" s="470"/>
      <c r="H28" s="446"/>
      <c r="I28" s="471"/>
      <c r="J28" s="462"/>
      <c r="K28" s="462"/>
      <c r="L28" s="472"/>
      <c r="M28" s="14"/>
      <c r="R28" s="78" t="str">
        <f t="shared" si="6"/>
        <v/>
      </c>
      <c r="T28" s="39" t="str">
        <f t="shared" si="7"/>
        <v/>
      </c>
      <c r="U28" s="76" t="str">
        <f t="shared" si="4"/>
        <v/>
      </c>
      <c r="W28" s="115" t="str">
        <f t="shared" ca="1" si="11"/>
        <v/>
      </c>
      <c r="X28" s="118" t="str">
        <f>IF($D28="", "", NETWORKDAYS(Dashboard!$AJ$1, $D28, Timesheet!$S$50:$S$89)-1)</f>
        <v/>
      </c>
      <c r="Y28" s="39" t="str">
        <f t="shared" si="8"/>
        <v/>
      </c>
      <c r="AC28" s="39" t="str">
        <f>IF($Y28=$Y$6, "", IF($D28="", "", IF($D28&lt;Dashboard!$AJ$1, $AC$3, IF($D28=Dashboard!$AJ$1, $AC$4, IF($AD28&lt;=$AD$5, $AC$5, $AC$6)))))</f>
        <v/>
      </c>
      <c r="AD28" s="118" t="str">
        <f>IF($Y28=$Y$6, "", IF($D28="", "", IF($D28="", "", NETWORKDAYS(Dashboard!$AJ$1, $D28, Timesheet!$S$50:$S$89)-1)))</f>
        <v/>
      </c>
      <c r="AF28" s="177" t="str">
        <f t="shared" si="9"/>
        <v/>
      </c>
      <c r="AG28" s="178" t="str">
        <f t="shared" si="10"/>
        <v/>
      </c>
      <c r="AH28" s="178" t="str">
        <f>IF($J28="", "", $J28*Settings!$Z$12*24)</f>
        <v/>
      </c>
      <c r="AI28" s="179" t="str">
        <f>IF($K28="", "", $K28*Settings!$Z$13*24)</f>
        <v/>
      </c>
    </row>
    <row r="29" spans="1:35" x14ac:dyDescent="0.25">
      <c r="A29" s="14"/>
      <c r="B29" s="153" t="str">
        <f t="shared" si="5"/>
        <v/>
      </c>
      <c r="C29" s="14"/>
      <c r="D29" s="460"/>
      <c r="E29" s="461"/>
      <c r="F29" s="445"/>
      <c r="G29" s="470"/>
      <c r="H29" s="446"/>
      <c r="I29" s="471"/>
      <c r="J29" s="462"/>
      <c r="K29" s="462"/>
      <c r="L29" s="472"/>
      <c r="M29" s="14"/>
      <c r="R29" s="78" t="str">
        <f t="shared" si="6"/>
        <v/>
      </c>
      <c r="T29" s="39" t="str">
        <f t="shared" si="7"/>
        <v/>
      </c>
      <c r="U29" s="76" t="str">
        <f t="shared" si="4"/>
        <v/>
      </c>
      <c r="W29" s="115" t="str">
        <f t="shared" ca="1" si="11"/>
        <v/>
      </c>
      <c r="X29" s="118" t="str">
        <f>IF($D29="", "", NETWORKDAYS(Dashboard!$AJ$1, $D29, Timesheet!$S$50:$S$89)-1)</f>
        <v/>
      </c>
      <c r="Y29" s="39" t="str">
        <f t="shared" si="8"/>
        <v/>
      </c>
      <c r="AC29" s="39" t="str">
        <f>IF($Y29=$Y$6, "", IF($D29="", "", IF($D29&lt;Dashboard!$AJ$1, $AC$3, IF($D29=Dashboard!$AJ$1, $AC$4, IF($AD29&lt;=$AD$5, $AC$5, $AC$6)))))</f>
        <v/>
      </c>
      <c r="AD29" s="118" t="str">
        <f>IF($Y29=$Y$6, "", IF($D29="", "", IF($D29="", "", NETWORKDAYS(Dashboard!$AJ$1, $D29, Timesheet!$S$50:$S$89)-1)))</f>
        <v/>
      </c>
      <c r="AF29" s="177" t="str">
        <f t="shared" si="9"/>
        <v/>
      </c>
      <c r="AG29" s="178" t="str">
        <f t="shared" si="10"/>
        <v/>
      </c>
      <c r="AH29" s="178" t="str">
        <f>IF($J29="", "", $J29*Settings!$Z$12*24)</f>
        <v/>
      </c>
      <c r="AI29" s="179" t="str">
        <f>IF($K29="", "", $K29*Settings!$Z$13*24)</f>
        <v/>
      </c>
    </row>
    <row r="30" spans="1:35" x14ac:dyDescent="0.25">
      <c r="A30" s="14"/>
      <c r="B30" s="153" t="str">
        <f t="shared" si="5"/>
        <v/>
      </c>
      <c r="C30" s="14"/>
      <c r="D30" s="460"/>
      <c r="E30" s="461"/>
      <c r="F30" s="445"/>
      <c r="G30" s="470"/>
      <c r="H30" s="446"/>
      <c r="I30" s="471"/>
      <c r="J30" s="462"/>
      <c r="K30" s="462"/>
      <c r="L30" s="472"/>
      <c r="M30" s="14"/>
      <c r="R30" s="78" t="str">
        <f t="shared" si="6"/>
        <v/>
      </c>
      <c r="T30" s="39" t="str">
        <f t="shared" si="7"/>
        <v/>
      </c>
      <c r="U30" s="76" t="str">
        <f t="shared" si="4"/>
        <v/>
      </c>
      <c r="W30" s="115" t="str">
        <f t="shared" ca="1" si="11"/>
        <v/>
      </c>
      <c r="X30" s="118" t="str">
        <f>IF($D30="", "", NETWORKDAYS(Dashboard!$AJ$1, $D30, Timesheet!$S$50:$S$89)-1)</f>
        <v/>
      </c>
      <c r="Y30" s="39" t="str">
        <f t="shared" si="8"/>
        <v/>
      </c>
      <c r="AC30" s="39" t="str">
        <f>IF($Y30=$Y$6, "", IF($D30="", "", IF($D30&lt;Dashboard!$AJ$1, $AC$3, IF($D30=Dashboard!$AJ$1, $AC$4, IF($AD30&lt;=$AD$5, $AC$5, $AC$6)))))</f>
        <v/>
      </c>
      <c r="AD30" s="118" t="str">
        <f>IF($Y30=$Y$6, "", IF($D30="", "", IF($D30="", "", NETWORKDAYS(Dashboard!$AJ$1, $D30, Timesheet!$S$50:$S$89)-1)))</f>
        <v/>
      </c>
      <c r="AF30" s="177" t="str">
        <f t="shared" si="9"/>
        <v/>
      </c>
      <c r="AG30" s="178" t="str">
        <f t="shared" si="10"/>
        <v/>
      </c>
      <c r="AH30" s="178" t="str">
        <f>IF($J30="", "", $J30*Settings!$Z$12*24)</f>
        <v/>
      </c>
      <c r="AI30" s="179" t="str">
        <f>IF($K30="", "", $K30*Settings!$Z$13*24)</f>
        <v/>
      </c>
    </row>
    <row r="31" spans="1:35" x14ac:dyDescent="0.25">
      <c r="A31" s="14"/>
      <c r="B31" s="153" t="str">
        <f t="shared" si="5"/>
        <v/>
      </c>
      <c r="C31" s="14"/>
      <c r="D31" s="460"/>
      <c r="E31" s="461"/>
      <c r="F31" s="445"/>
      <c r="G31" s="470"/>
      <c r="H31" s="446"/>
      <c r="I31" s="471"/>
      <c r="J31" s="462"/>
      <c r="K31" s="462"/>
      <c r="L31" s="472"/>
      <c r="M31" s="14"/>
      <c r="R31" s="78" t="str">
        <f t="shared" si="6"/>
        <v/>
      </c>
      <c r="T31" s="39" t="str">
        <f t="shared" si="7"/>
        <v/>
      </c>
      <c r="U31" s="76" t="str">
        <f t="shared" si="4"/>
        <v/>
      </c>
      <c r="W31" s="115" t="str">
        <f t="shared" ca="1" si="11"/>
        <v/>
      </c>
      <c r="X31" s="118" t="str">
        <f>IF($D31="", "", NETWORKDAYS(Dashboard!$AJ$1, $D31, Timesheet!$S$50:$S$89)-1)</f>
        <v/>
      </c>
      <c r="Y31" s="39" t="str">
        <f t="shared" si="8"/>
        <v/>
      </c>
      <c r="AC31" s="39" t="str">
        <f>IF($Y31=$Y$6, "", IF($D31="", "", IF($D31&lt;Dashboard!$AJ$1, $AC$3, IF($D31=Dashboard!$AJ$1, $AC$4, IF($AD31&lt;=$AD$5, $AC$5, $AC$6)))))</f>
        <v/>
      </c>
      <c r="AD31" s="118" t="str">
        <f>IF($Y31=$Y$6, "", IF($D31="", "", IF($D31="", "", NETWORKDAYS(Dashboard!$AJ$1, $D31, Timesheet!$S$50:$S$89)-1)))</f>
        <v/>
      </c>
      <c r="AF31" s="177" t="str">
        <f t="shared" si="9"/>
        <v/>
      </c>
      <c r="AG31" s="178" t="str">
        <f t="shared" si="10"/>
        <v/>
      </c>
      <c r="AH31" s="178" t="str">
        <f>IF($J31="", "", $J31*Settings!$Z$12*24)</f>
        <v/>
      </c>
      <c r="AI31" s="179" t="str">
        <f>IF($K31="", "", $K31*Settings!$Z$13*24)</f>
        <v/>
      </c>
    </row>
    <row r="32" spans="1:35" x14ac:dyDescent="0.25">
      <c r="A32" s="14"/>
      <c r="B32" s="153" t="str">
        <f t="shared" si="5"/>
        <v/>
      </c>
      <c r="C32" s="14"/>
      <c r="D32" s="460"/>
      <c r="E32" s="461"/>
      <c r="F32" s="445"/>
      <c r="G32" s="470"/>
      <c r="H32" s="446"/>
      <c r="I32" s="471"/>
      <c r="J32" s="462"/>
      <c r="K32" s="462"/>
      <c r="L32" s="472"/>
      <c r="M32" s="14"/>
      <c r="R32" s="78" t="str">
        <f t="shared" si="6"/>
        <v/>
      </c>
      <c r="T32" s="39" t="str">
        <f t="shared" si="7"/>
        <v/>
      </c>
      <c r="U32" s="76" t="str">
        <f t="shared" si="4"/>
        <v/>
      </c>
      <c r="W32" s="115" t="str">
        <f t="shared" ca="1" si="11"/>
        <v/>
      </c>
      <c r="X32" s="118" t="str">
        <f>IF($D32="", "", NETWORKDAYS(Dashboard!$AJ$1, $D32, Timesheet!$S$50:$S$89)-1)</f>
        <v/>
      </c>
      <c r="Y32" s="39" t="str">
        <f t="shared" si="8"/>
        <v/>
      </c>
      <c r="AC32" s="39" t="str">
        <f>IF($Y32=$Y$6, "", IF($D32="", "", IF($D32&lt;Dashboard!$AJ$1, $AC$3, IF($D32=Dashboard!$AJ$1, $AC$4, IF($AD32&lt;=$AD$5, $AC$5, $AC$6)))))</f>
        <v/>
      </c>
      <c r="AD32" s="118" t="str">
        <f>IF($Y32=$Y$6, "", IF($D32="", "", IF($D32="", "", NETWORKDAYS(Dashboard!$AJ$1, $D32, Timesheet!$S$50:$S$89)-1)))</f>
        <v/>
      </c>
      <c r="AF32" s="177" t="str">
        <f t="shared" si="9"/>
        <v/>
      </c>
      <c r="AG32" s="178" t="str">
        <f t="shared" si="10"/>
        <v/>
      </c>
      <c r="AH32" s="178" t="str">
        <f>IF($J32="", "", $J32*Settings!$Z$12*24)</f>
        <v/>
      </c>
      <c r="AI32" s="179" t="str">
        <f>IF($K32="", "", $K32*Settings!$Z$13*24)</f>
        <v/>
      </c>
    </row>
    <row r="33" spans="1:35" x14ac:dyDescent="0.25">
      <c r="A33" s="14"/>
      <c r="B33" s="153" t="str">
        <f t="shared" si="5"/>
        <v/>
      </c>
      <c r="C33" s="14"/>
      <c r="D33" s="460"/>
      <c r="E33" s="461"/>
      <c r="F33" s="445"/>
      <c r="G33" s="470"/>
      <c r="H33" s="446"/>
      <c r="I33" s="471"/>
      <c r="J33" s="462"/>
      <c r="K33" s="462"/>
      <c r="L33" s="472"/>
      <c r="M33" s="14"/>
      <c r="R33" s="78" t="str">
        <f t="shared" si="6"/>
        <v/>
      </c>
      <c r="T33" s="39" t="str">
        <f t="shared" si="7"/>
        <v/>
      </c>
      <c r="U33" s="76" t="str">
        <f t="shared" si="4"/>
        <v/>
      </c>
      <c r="W33" s="115" t="str">
        <f t="shared" ca="1" si="11"/>
        <v/>
      </c>
      <c r="X33" s="118" t="str">
        <f>IF($D33="", "", NETWORKDAYS(Dashboard!$AJ$1, $D33, Timesheet!$S$50:$S$89)-1)</f>
        <v/>
      </c>
      <c r="Y33" s="39" t="str">
        <f t="shared" si="8"/>
        <v/>
      </c>
      <c r="AC33" s="39" t="str">
        <f>IF($Y33=$Y$6, "", IF($D33="", "", IF($D33&lt;Dashboard!$AJ$1, $AC$3, IF($D33=Dashboard!$AJ$1, $AC$4, IF($AD33&lt;=$AD$5, $AC$5, $AC$6)))))</f>
        <v/>
      </c>
      <c r="AD33" s="118" t="str">
        <f>IF($Y33=$Y$6, "", IF($D33="", "", IF($D33="", "", NETWORKDAYS(Dashboard!$AJ$1, $D33, Timesheet!$S$50:$S$89)-1)))</f>
        <v/>
      </c>
      <c r="AF33" s="177" t="str">
        <f t="shared" si="9"/>
        <v/>
      </c>
      <c r="AG33" s="178" t="str">
        <f t="shared" si="10"/>
        <v/>
      </c>
      <c r="AH33" s="178" t="str">
        <f>IF($J33="", "", $J33*Settings!$Z$12*24)</f>
        <v/>
      </c>
      <c r="AI33" s="179" t="str">
        <f>IF($K33="", "", $K33*Settings!$Z$13*24)</f>
        <v/>
      </c>
    </row>
    <row r="34" spans="1:35" x14ac:dyDescent="0.25">
      <c r="A34" s="14"/>
      <c r="B34" s="153" t="str">
        <f t="shared" si="5"/>
        <v/>
      </c>
      <c r="C34" s="14"/>
      <c r="D34" s="460"/>
      <c r="E34" s="461"/>
      <c r="F34" s="445"/>
      <c r="G34" s="470"/>
      <c r="H34" s="446"/>
      <c r="I34" s="471"/>
      <c r="J34" s="462"/>
      <c r="K34" s="462"/>
      <c r="L34" s="472"/>
      <c r="M34" s="14"/>
      <c r="R34" s="78" t="str">
        <f t="shared" si="6"/>
        <v/>
      </c>
      <c r="T34" s="39" t="str">
        <f t="shared" si="7"/>
        <v/>
      </c>
      <c r="U34" s="76" t="str">
        <f t="shared" si="4"/>
        <v/>
      </c>
      <c r="W34" s="115" t="str">
        <f t="shared" ca="1" si="11"/>
        <v/>
      </c>
      <c r="X34" s="118" t="str">
        <f>IF($D34="", "", NETWORKDAYS(Dashboard!$AJ$1, $D34, Timesheet!$S$50:$S$89)-1)</f>
        <v/>
      </c>
      <c r="Y34" s="39" t="str">
        <f t="shared" si="8"/>
        <v/>
      </c>
      <c r="AC34" s="39" t="str">
        <f>IF($Y34=$Y$6, "", IF($D34="", "", IF($D34&lt;Dashboard!$AJ$1, $AC$3, IF($D34=Dashboard!$AJ$1, $AC$4, IF($AD34&lt;=$AD$5, $AC$5, $AC$6)))))</f>
        <v/>
      </c>
      <c r="AD34" s="118" t="str">
        <f>IF($Y34=$Y$6, "", IF($D34="", "", IF($D34="", "", NETWORKDAYS(Dashboard!$AJ$1, $D34, Timesheet!$S$50:$S$89)-1)))</f>
        <v/>
      </c>
      <c r="AF34" s="177" t="str">
        <f t="shared" si="9"/>
        <v/>
      </c>
      <c r="AG34" s="178" t="str">
        <f t="shared" si="10"/>
        <v/>
      </c>
      <c r="AH34" s="178" t="str">
        <f>IF($J34="", "", $J34*Settings!$Z$12*24)</f>
        <v/>
      </c>
      <c r="AI34" s="179" t="str">
        <f>IF($K34="", "", $K34*Settings!$Z$13*24)</f>
        <v/>
      </c>
    </row>
    <row r="35" spans="1:35" x14ac:dyDescent="0.25">
      <c r="A35" s="14"/>
      <c r="B35" s="153" t="str">
        <f t="shared" si="5"/>
        <v/>
      </c>
      <c r="C35" s="14"/>
      <c r="D35" s="460"/>
      <c r="E35" s="461"/>
      <c r="F35" s="445"/>
      <c r="G35" s="470"/>
      <c r="H35" s="446"/>
      <c r="I35" s="471"/>
      <c r="J35" s="462"/>
      <c r="K35" s="462"/>
      <c r="L35" s="472"/>
      <c r="M35" s="14"/>
      <c r="R35" s="78" t="str">
        <f t="shared" si="6"/>
        <v/>
      </c>
      <c r="T35" s="39" t="str">
        <f t="shared" si="7"/>
        <v/>
      </c>
      <c r="U35" s="76" t="str">
        <f t="shared" si="4"/>
        <v/>
      </c>
      <c r="W35" s="115" t="str">
        <f t="shared" ca="1" si="11"/>
        <v/>
      </c>
      <c r="X35" s="118" t="str">
        <f>IF($D35="", "", NETWORKDAYS(Dashboard!$AJ$1, $D35, Timesheet!$S$50:$S$89)-1)</f>
        <v/>
      </c>
      <c r="Y35" s="39" t="str">
        <f t="shared" si="8"/>
        <v/>
      </c>
      <c r="AC35" s="39" t="str">
        <f>IF($Y35=$Y$6, "", IF($D35="", "", IF($D35&lt;Dashboard!$AJ$1, $AC$3, IF($D35=Dashboard!$AJ$1, $AC$4, IF($AD35&lt;=$AD$5, $AC$5, $AC$6)))))</f>
        <v/>
      </c>
      <c r="AD35" s="118" t="str">
        <f>IF($Y35=$Y$6, "", IF($D35="", "", IF($D35="", "", NETWORKDAYS(Dashboard!$AJ$1, $D35, Timesheet!$S$50:$S$89)-1)))</f>
        <v/>
      </c>
      <c r="AF35" s="177" t="str">
        <f t="shared" si="9"/>
        <v/>
      </c>
      <c r="AG35" s="178" t="str">
        <f t="shared" si="10"/>
        <v/>
      </c>
      <c r="AH35" s="178" t="str">
        <f>IF($J35="", "", $J35*Settings!$Z$12*24)</f>
        <v/>
      </c>
      <c r="AI35" s="179" t="str">
        <f>IF($K35="", "", $K35*Settings!$Z$13*24)</f>
        <v/>
      </c>
    </row>
    <row r="36" spans="1:35" x14ac:dyDescent="0.25">
      <c r="A36" s="14"/>
      <c r="B36" s="153" t="str">
        <f t="shared" si="5"/>
        <v/>
      </c>
      <c r="C36" s="14"/>
      <c r="D36" s="460"/>
      <c r="E36" s="461"/>
      <c r="F36" s="445"/>
      <c r="G36" s="470"/>
      <c r="H36" s="446"/>
      <c r="I36" s="471"/>
      <c r="J36" s="462"/>
      <c r="K36" s="462"/>
      <c r="L36" s="472"/>
      <c r="M36" s="14"/>
      <c r="R36" s="78" t="str">
        <f t="shared" si="6"/>
        <v/>
      </c>
      <c r="T36" s="39" t="str">
        <f t="shared" si="7"/>
        <v/>
      </c>
      <c r="U36" s="76" t="str">
        <f t="shared" si="4"/>
        <v/>
      </c>
      <c r="W36" s="115" t="str">
        <f t="shared" ca="1" si="11"/>
        <v/>
      </c>
      <c r="X36" s="118" t="str">
        <f>IF($D36="", "", NETWORKDAYS(Dashboard!$AJ$1, $D36, Timesheet!$S$50:$S$89)-1)</f>
        <v/>
      </c>
      <c r="Y36" s="39" t="str">
        <f t="shared" si="8"/>
        <v/>
      </c>
      <c r="AC36" s="39" t="str">
        <f>IF($Y36=$Y$6, "", IF($D36="", "", IF($D36&lt;Dashboard!$AJ$1, $AC$3, IF($D36=Dashboard!$AJ$1, $AC$4, IF($AD36&lt;=$AD$5, $AC$5, $AC$6)))))</f>
        <v/>
      </c>
      <c r="AD36" s="118" t="str">
        <f>IF($Y36=$Y$6, "", IF($D36="", "", IF($D36="", "", NETWORKDAYS(Dashboard!$AJ$1, $D36, Timesheet!$S$50:$S$89)-1)))</f>
        <v/>
      </c>
      <c r="AF36" s="177" t="str">
        <f t="shared" si="9"/>
        <v/>
      </c>
      <c r="AG36" s="178" t="str">
        <f t="shared" si="10"/>
        <v/>
      </c>
      <c r="AH36" s="178" t="str">
        <f>IF($J36="", "", $J36*Settings!$Z$12*24)</f>
        <v/>
      </c>
      <c r="AI36" s="179" t="str">
        <f>IF($K36="", "", $K36*Settings!$Z$13*24)</f>
        <v/>
      </c>
    </row>
    <row r="37" spans="1:35" x14ac:dyDescent="0.25">
      <c r="A37" s="14"/>
      <c r="B37" s="153" t="str">
        <f t="shared" si="5"/>
        <v/>
      </c>
      <c r="C37" s="14"/>
      <c r="D37" s="460"/>
      <c r="E37" s="461"/>
      <c r="F37" s="445"/>
      <c r="G37" s="470"/>
      <c r="H37" s="446"/>
      <c r="I37" s="471"/>
      <c r="J37" s="462"/>
      <c r="K37" s="462"/>
      <c r="L37" s="472"/>
      <c r="M37" s="14"/>
      <c r="R37" s="78" t="str">
        <f t="shared" si="6"/>
        <v/>
      </c>
      <c r="T37" s="39" t="str">
        <f t="shared" si="7"/>
        <v/>
      </c>
      <c r="U37" s="76" t="str">
        <f t="shared" si="4"/>
        <v/>
      </c>
      <c r="W37" s="115" t="str">
        <f t="shared" ca="1" si="11"/>
        <v/>
      </c>
      <c r="X37" s="118" t="str">
        <f>IF($D37="", "", NETWORKDAYS(Dashboard!$AJ$1, $D37, Timesheet!$S$50:$S$89)-1)</f>
        <v/>
      </c>
      <c r="Y37" s="39" t="str">
        <f t="shared" si="8"/>
        <v/>
      </c>
      <c r="AC37" s="39" t="str">
        <f>IF($Y37=$Y$6, "", IF($D37="", "", IF($D37&lt;Dashboard!$AJ$1, $AC$3, IF($D37=Dashboard!$AJ$1, $AC$4, IF($AD37&lt;=$AD$5, $AC$5, $AC$6)))))</f>
        <v/>
      </c>
      <c r="AD37" s="118" t="str">
        <f>IF($Y37=$Y$6, "", IF($D37="", "", IF($D37="", "", NETWORKDAYS(Dashboard!$AJ$1, $D37, Timesheet!$S$50:$S$89)-1)))</f>
        <v/>
      </c>
      <c r="AF37" s="177" t="str">
        <f t="shared" si="9"/>
        <v/>
      </c>
      <c r="AG37" s="178" t="str">
        <f t="shared" si="10"/>
        <v/>
      </c>
      <c r="AH37" s="178" t="str">
        <f>IF($J37="", "", $J37*Settings!$Z$12*24)</f>
        <v/>
      </c>
      <c r="AI37" s="179" t="str">
        <f>IF($K37="", "", $K37*Settings!$Z$13*24)</f>
        <v/>
      </c>
    </row>
    <row r="38" spans="1:35" x14ac:dyDescent="0.25">
      <c r="A38" s="14"/>
      <c r="B38" s="153" t="str">
        <f t="shared" si="5"/>
        <v/>
      </c>
      <c r="C38" s="14"/>
      <c r="D38" s="460"/>
      <c r="E38" s="461"/>
      <c r="F38" s="445"/>
      <c r="G38" s="470"/>
      <c r="H38" s="446"/>
      <c r="I38" s="471"/>
      <c r="J38" s="462"/>
      <c r="K38" s="462"/>
      <c r="L38" s="472"/>
      <c r="M38" s="14"/>
      <c r="R38" s="78" t="str">
        <f t="shared" si="6"/>
        <v/>
      </c>
      <c r="T38" s="39" t="str">
        <f t="shared" si="7"/>
        <v/>
      </c>
      <c r="U38" s="76" t="str">
        <f t="shared" si="4"/>
        <v/>
      </c>
      <c r="W38" s="115" t="str">
        <f t="shared" ca="1" si="11"/>
        <v/>
      </c>
      <c r="X38" s="118" t="str">
        <f>IF($D38="", "", NETWORKDAYS(Dashboard!$AJ$1, $D38, Timesheet!$S$50:$S$89)-1)</f>
        <v/>
      </c>
      <c r="Y38" s="39" t="str">
        <f t="shared" si="8"/>
        <v/>
      </c>
      <c r="AC38" s="39" t="str">
        <f>IF($Y38=$Y$6, "", IF($D38="", "", IF($D38&lt;Dashboard!$AJ$1, $AC$3, IF($D38=Dashboard!$AJ$1, $AC$4, IF($AD38&lt;=$AD$5, $AC$5, $AC$6)))))</f>
        <v/>
      </c>
      <c r="AD38" s="118" t="str">
        <f>IF($Y38=$Y$6, "", IF($D38="", "", IF($D38="", "", NETWORKDAYS(Dashboard!$AJ$1, $D38, Timesheet!$S$50:$S$89)-1)))</f>
        <v/>
      </c>
      <c r="AF38" s="177" t="str">
        <f t="shared" si="9"/>
        <v/>
      </c>
      <c r="AG38" s="178" t="str">
        <f t="shared" si="10"/>
        <v/>
      </c>
      <c r="AH38" s="178" t="str">
        <f>IF($J38="", "", $J38*Settings!$Z$12*24)</f>
        <v/>
      </c>
      <c r="AI38" s="179" t="str">
        <f>IF($K38="", "", $K38*Settings!$Z$13*24)</f>
        <v/>
      </c>
    </row>
    <row r="39" spans="1:35" x14ac:dyDescent="0.25">
      <c r="A39" s="14"/>
      <c r="B39" s="153" t="str">
        <f t="shared" si="5"/>
        <v/>
      </c>
      <c r="C39" s="14"/>
      <c r="D39" s="460"/>
      <c r="E39" s="461"/>
      <c r="F39" s="445"/>
      <c r="G39" s="470"/>
      <c r="H39" s="446"/>
      <c r="I39" s="471"/>
      <c r="J39" s="462"/>
      <c r="K39" s="462"/>
      <c r="L39" s="472"/>
      <c r="M39" s="14"/>
      <c r="R39" s="78" t="str">
        <f t="shared" si="6"/>
        <v/>
      </c>
      <c r="T39" s="39" t="str">
        <f t="shared" si="7"/>
        <v/>
      </c>
      <c r="U39" s="76" t="str">
        <f t="shared" si="4"/>
        <v/>
      </c>
      <c r="W39" s="115" t="str">
        <f t="shared" ca="1" si="11"/>
        <v/>
      </c>
      <c r="X39" s="118" t="str">
        <f>IF($D39="", "", NETWORKDAYS(Dashboard!$AJ$1, $D39, Timesheet!$S$50:$S$89)-1)</f>
        <v/>
      </c>
      <c r="Y39" s="39" t="str">
        <f t="shared" si="8"/>
        <v/>
      </c>
      <c r="AC39" s="39" t="str">
        <f>IF($Y39=$Y$6, "", IF($D39="", "", IF($D39&lt;Dashboard!$AJ$1, $AC$3, IF($D39=Dashboard!$AJ$1, $AC$4, IF($AD39&lt;=$AD$5, $AC$5, $AC$6)))))</f>
        <v/>
      </c>
      <c r="AD39" s="118" t="str">
        <f>IF($Y39=$Y$6, "", IF($D39="", "", IF($D39="", "", NETWORKDAYS(Dashboard!$AJ$1, $D39, Timesheet!$S$50:$S$89)-1)))</f>
        <v/>
      </c>
      <c r="AF39" s="177" t="str">
        <f t="shared" si="9"/>
        <v/>
      </c>
      <c r="AG39" s="178" t="str">
        <f t="shared" si="10"/>
        <v/>
      </c>
      <c r="AH39" s="178" t="str">
        <f>IF($J39="", "", $J39*Settings!$Z$12*24)</f>
        <v/>
      </c>
      <c r="AI39" s="179" t="str">
        <f>IF($K39="", "", $K39*Settings!$Z$13*24)</f>
        <v/>
      </c>
    </row>
    <row r="40" spans="1:35" x14ac:dyDescent="0.25">
      <c r="A40" s="14"/>
      <c r="B40" s="153" t="str">
        <f t="shared" si="5"/>
        <v/>
      </c>
      <c r="C40" s="14"/>
      <c r="D40" s="460"/>
      <c r="E40" s="461"/>
      <c r="F40" s="445"/>
      <c r="G40" s="470"/>
      <c r="H40" s="446"/>
      <c r="I40" s="471"/>
      <c r="J40" s="462"/>
      <c r="K40" s="462"/>
      <c r="L40" s="472"/>
      <c r="M40" s="14"/>
      <c r="R40" s="78" t="str">
        <f t="shared" si="6"/>
        <v/>
      </c>
      <c r="T40" s="39" t="str">
        <f t="shared" si="7"/>
        <v/>
      </c>
      <c r="U40" s="76" t="str">
        <f t="shared" si="4"/>
        <v/>
      </c>
      <c r="W40" s="115" t="str">
        <f t="shared" ca="1" si="11"/>
        <v/>
      </c>
      <c r="X40" s="118" t="str">
        <f>IF($D40="", "", NETWORKDAYS(Dashboard!$AJ$1, $D40, Timesheet!$S$50:$S$89)-1)</f>
        <v/>
      </c>
      <c r="Y40" s="39" t="str">
        <f t="shared" si="8"/>
        <v/>
      </c>
      <c r="AC40" s="39" t="str">
        <f>IF($Y40=$Y$6, "", IF($D40="", "", IF($D40&lt;Dashboard!$AJ$1, $AC$3, IF($D40=Dashboard!$AJ$1, $AC$4, IF($AD40&lt;=$AD$5, $AC$5, $AC$6)))))</f>
        <v/>
      </c>
      <c r="AD40" s="118" t="str">
        <f>IF($Y40=$Y$6, "", IF($D40="", "", IF($D40="", "", NETWORKDAYS(Dashboard!$AJ$1, $D40, Timesheet!$S$50:$S$89)-1)))</f>
        <v/>
      </c>
      <c r="AF40" s="177" t="str">
        <f t="shared" si="9"/>
        <v/>
      </c>
      <c r="AG40" s="178" t="str">
        <f t="shared" si="10"/>
        <v/>
      </c>
      <c r="AH40" s="178" t="str">
        <f>IF($J40="", "", $J40*Settings!$Z$12*24)</f>
        <v/>
      </c>
      <c r="AI40" s="179" t="str">
        <f>IF($K40="", "", $K40*Settings!$Z$13*24)</f>
        <v/>
      </c>
    </row>
    <row r="41" spans="1:35" x14ac:dyDescent="0.25">
      <c r="A41" s="14"/>
      <c r="B41" s="153" t="str">
        <f t="shared" si="5"/>
        <v/>
      </c>
      <c r="C41" s="14"/>
      <c r="D41" s="460"/>
      <c r="E41" s="461"/>
      <c r="F41" s="445"/>
      <c r="G41" s="470"/>
      <c r="H41" s="446"/>
      <c r="I41" s="471"/>
      <c r="J41" s="462"/>
      <c r="K41" s="462"/>
      <c r="L41" s="472"/>
      <c r="M41" s="14"/>
      <c r="R41" s="78" t="str">
        <f t="shared" si="6"/>
        <v/>
      </c>
      <c r="T41" s="39" t="str">
        <f t="shared" si="7"/>
        <v/>
      </c>
      <c r="U41" s="76" t="str">
        <f t="shared" si="4"/>
        <v/>
      </c>
      <c r="W41" s="115" t="str">
        <f t="shared" ca="1" si="11"/>
        <v/>
      </c>
      <c r="X41" s="118" t="str">
        <f>IF($D41="", "", NETWORKDAYS(Dashboard!$AJ$1, $D41, Timesheet!$S$50:$S$89)-1)</f>
        <v/>
      </c>
      <c r="Y41" s="39" t="str">
        <f t="shared" si="8"/>
        <v/>
      </c>
      <c r="AC41" s="39" t="str">
        <f>IF($Y41=$Y$6, "", IF($D41="", "", IF($D41&lt;Dashboard!$AJ$1, $AC$3, IF($D41=Dashboard!$AJ$1, $AC$4, IF($AD41&lt;=$AD$5, $AC$5, $AC$6)))))</f>
        <v/>
      </c>
      <c r="AD41" s="118" t="str">
        <f>IF($Y41=$Y$6, "", IF($D41="", "", IF($D41="", "", NETWORKDAYS(Dashboard!$AJ$1, $D41, Timesheet!$S$50:$S$89)-1)))</f>
        <v/>
      </c>
      <c r="AF41" s="177" t="str">
        <f t="shared" si="9"/>
        <v/>
      </c>
      <c r="AG41" s="178" t="str">
        <f t="shared" si="10"/>
        <v/>
      </c>
      <c r="AH41" s="178" t="str">
        <f>IF($J41="", "", $J41*Settings!$Z$12*24)</f>
        <v/>
      </c>
      <c r="AI41" s="179" t="str">
        <f>IF($K41="", "", $K41*Settings!$Z$13*24)</f>
        <v/>
      </c>
    </row>
    <row r="42" spans="1:35" x14ac:dyDescent="0.25">
      <c r="A42" s="14"/>
      <c r="B42" s="153" t="str">
        <f t="shared" si="5"/>
        <v/>
      </c>
      <c r="C42" s="14"/>
      <c r="D42" s="460"/>
      <c r="E42" s="461"/>
      <c r="F42" s="445"/>
      <c r="G42" s="470"/>
      <c r="H42" s="446"/>
      <c r="I42" s="471"/>
      <c r="J42" s="462"/>
      <c r="K42" s="462"/>
      <c r="L42" s="472"/>
      <c r="M42" s="14"/>
      <c r="R42" s="78" t="str">
        <f t="shared" si="6"/>
        <v/>
      </c>
      <c r="T42" s="39" t="str">
        <f t="shared" si="7"/>
        <v/>
      </c>
      <c r="U42" s="76" t="str">
        <f t="shared" si="4"/>
        <v/>
      </c>
      <c r="W42" s="115" t="str">
        <f t="shared" ca="1" si="11"/>
        <v/>
      </c>
      <c r="X42" s="118" t="str">
        <f>IF($D42="", "", NETWORKDAYS(Dashboard!$AJ$1, $D42, Timesheet!$S$50:$S$89)-1)</f>
        <v/>
      </c>
      <c r="Y42" s="39" t="str">
        <f t="shared" si="8"/>
        <v/>
      </c>
      <c r="AC42" s="39" t="str">
        <f>IF($Y42=$Y$6, "", IF($D42="", "", IF($D42&lt;Dashboard!$AJ$1, $AC$3, IF($D42=Dashboard!$AJ$1, $AC$4, IF($AD42&lt;=$AD$5, $AC$5, $AC$6)))))</f>
        <v/>
      </c>
      <c r="AD42" s="118" t="str">
        <f>IF($Y42=$Y$6, "", IF($D42="", "", IF($D42="", "", NETWORKDAYS(Dashboard!$AJ$1, $D42, Timesheet!$S$50:$S$89)-1)))</f>
        <v/>
      </c>
      <c r="AF42" s="177" t="str">
        <f t="shared" si="9"/>
        <v/>
      </c>
      <c r="AG42" s="178" t="str">
        <f t="shared" si="10"/>
        <v/>
      </c>
      <c r="AH42" s="178" t="str">
        <f>IF($J42="", "", $J42*Settings!$Z$12*24)</f>
        <v/>
      </c>
      <c r="AI42" s="179" t="str">
        <f>IF($K42="", "", $K42*Settings!$Z$13*24)</f>
        <v/>
      </c>
    </row>
    <row r="43" spans="1:35" x14ac:dyDescent="0.25">
      <c r="A43" s="14"/>
      <c r="B43" s="153" t="str">
        <f t="shared" si="5"/>
        <v/>
      </c>
      <c r="C43" s="14"/>
      <c r="D43" s="460"/>
      <c r="E43" s="461"/>
      <c r="F43" s="445"/>
      <c r="G43" s="470"/>
      <c r="H43" s="446"/>
      <c r="I43" s="471"/>
      <c r="J43" s="462"/>
      <c r="K43" s="462"/>
      <c r="L43" s="472"/>
      <c r="M43" s="14"/>
      <c r="R43" s="78" t="str">
        <f t="shared" si="6"/>
        <v/>
      </c>
      <c r="T43" s="39" t="str">
        <f t="shared" si="7"/>
        <v/>
      </c>
      <c r="U43" s="76" t="str">
        <f t="shared" si="4"/>
        <v/>
      </c>
      <c r="W43" s="115" t="str">
        <f t="shared" ca="1" si="11"/>
        <v/>
      </c>
      <c r="X43" s="118" t="str">
        <f>IF($D43="", "", NETWORKDAYS(Dashboard!$AJ$1, $D43, Timesheet!$S$50:$S$89)-1)</f>
        <v/>
      </c>
      <c r="Y43" s="39" t="str">
        <f t="shared" si="8"/>
        <v/>
      </c>
      <c r="AC43" s="39" t="str">
        <f>IF($Y43=$Y$6, "", IF($D43="", "", IF($D43&lt;Dashboard!$AJ$1, $AC$3, IF($D43=Dashboard!$AJ$1, $AC$4, IF($AD43&lt;=$AD$5, $AC$5, $AC$6)))))</f>
        <v/>
      </c>
      <c r="AD43" s="118" t="str">
        <f>IF($Y43=$Y$6, "", IF($D43="", "", IF($D43="", "", NETWORKDAYS(Dashboard!$AJ$1, $D43, Timesheet!$S$50:$S$89)-1)))</f>
        <v/>
      </c>
      <c r="AF43" s="177" t="str">
        <f t="shared" si="9"/>
        <v/>
      </c>
      <c r="AG43" s="178" t="str">
        <f t="shared" si="10"/>
        <v/>
      </c>
      <c r="AH43" s="178" t="str">
        <f>IF($J43="", "", $J43*Settings!$Z$12*24)</f>
        <v/>
      </c>
      <c r="AI43" s="179" t="str">
        <f>IF($K43="", "", $K43*Settings!$Z$13*24)</f>
        <v/>
      </c>
    </row>
    <row r="44" spans="1:35" x14ac:dyDescent="0.25">
      <c r="A44" s="14"/>
      <c r="B44" s="153" t="str">
        <f t="shared" si="5"/>
        <v/>
      </c>
      <c r="C44" s="14"/>
      <c r="D44" s="460"/>
      <c r="E44" s="461"/>
      <c r="F44" s="445"/>
      <c r="G44" s="470"/>
      <c r="H44" s="446"/>
      <c r="I44" s="471"/>
      <c r="J44" s="462"/>
      <c r="K44" s="462"/>
      <c r="L44" s="472"/>
      <c r="M44" s="14"/>
      <c r="R44" s="78" t="str">
        <f t="shared" si="6"/>
        <v/>
      </c>
      <c r="T44" s="39" t="str">
        <f t="shared" si="7"/>
        <v/>
      </c>
      <c r="U44" s="76" t="str">
        <f t="shared" si="4"/>
        <v/>
      </c>
      <c r="W44" s="115" t="str">
        <f t="shared" ca="1" si="11"/>
        <v/>
      </c>
      <c r="X44" s="118" t="str">
        <f>IF($D44="", "", NETWORKDAYS(Dashboard!$AJ$1, $D44, Timesheet!$S$50:$S$89)-1)</f>
        <v/>
      </c>
      <c r="Y44" s="39" t="str">
        <f t="shared" si="8"/>
        <v/>
      </c>
      <c r="AC44" s="39" t="str">
        <f>IF($Y44=$Y$6, "", IF($D44="", "", IF($D44&lt;Dashboard!$AJ$1, $AC$3, IF($D44=Dashboard!$AJ$1, $AC$4, IF($AD44&lt;=$AD$5, $AC$5, $AC$6)))))</f>
        <v/>
      </c>
      <c r="AD44" s="118" t="str">
        <f>IF($Y44=$Y$6, "", IF($D44="", "", IF($D44="", "", NETWORKDAYS(Dashboard!$AJ$1, $D44, Timesheet!$S$50:$S$89)-1)))</f>
        <v/>
      </c>
      <c r="AF44" s="177" t="str">
        <f t="shared" si="9"/>
        <v/>
      </c>
      <c r="AG44" s="178" t="str">
        <f t="shared" si="10"/>
        <v/>
      </c>
      <c r="AH44" s="178" t="str">
        <f>IF($J44="", "", $J44*Settings!$Z$12*24)</f>
        <v/>
      </c>
      <c r="AI44" s="179" t="str">
        <f>IF($K44="", "", $K44*Settings!$Z$13*24)</f>
        <v/>
      </c>
    </row>
    <row r="45" spans="1:35" x14ac:dyDescent="0.25">
      <c r="A45" s="14"/>
      <c r="B45" s="153" t="str">
        <f t="shared" si="5"/>
        <v/>
      </c>
      <c r="C45" s="14"/>
      <c r="D45" s="460"/>
      <c r="E45" s="461"/>
      <c r="F45" s="445"/>
      <c r="G45" s="470"/>
      <c r="H45" s="446"/>
      <c r="I45" s="471"/>
      <c r="J45" s="462"/>
      <c r="K45" s="462"/>
      <c r="L45" s="472"/>
      <c r="M45" s="14"/>
      <c r="R45" s="78" t="str">
        <f t="shared" si="6"/>
        <v/>
      </c>
      <c r="T45" s="39" t="str">
        <f t="shared" si="7"/>
        <v/>
      </c>
      <c r="U45" s="76" t="str">
        <f t="shared" si="4"/>
        <v/>
      </c>
      <c r="W45" s="115" t="str">
        <f t="shared" ca="1" si="11"/>
        <v/>
      </c>
      <c r="X45" s="118" t="str">
        <f>IF($D45="", "", NETWORKDAYS(Dashboard!$AJ$1, $D45, Timesheet!$S$50:$S$89)-1)</f>
        <v/>
      </c>
      <c r="Y45" s="39" t="str">
        <f t="shared" si="8"/>
        <v/>
      </c>
      <c r="AC45" s="39" t="str">
        <f>IF($Y45=$Y$6, "", IF($D45="", "", IF($D45&lt;Dashboard!$AJ$1, $AC$3, IF($D45=Dashboard!$AJ$1, $AC$4, IF($AD45&lt;=$AD$5, $AC$5, $AC$6)))))</f>
        <v/>
      </c>
      <c r="AD45" s="118" t="str">
        <f>IF($Y45=$Y$6, "", IF($D45="", "", IF($D45="", "", NETWORKDAYS(Dashboard!$AJ$1, $D45, Timesheet!$S$50:$S$89)-1)))</f>
        <v/>
      </c>
      <c r="AF45" s="177" t="str">
        <f t="shared" si="9"/>
        <v/>
      </c>
      <c r="AG45" s="178" t="str">
        <f t="shared" si="10"/>
        <v/>
      </c>
      <c r="AH45" s="178" t="str">
        <f>IF($J45="", "", $J45*Settings!$Z$12*24)</f>
        <v/>
      </c>
      <c r="AI45" s="179" t="str">
        <f>IF($K45="", "", $K45*Settings!$Z$13*24)</f>
        <v/>
      </c>
    </row>
    <row r="46" spans="1:35" x14ac:dyDescent="0.25">
      <c r="A46" s="14"/>
      <c r="B46" s="153" t="str">
        <f t="shared" si="5"/>
        <v/>
      </c>
      <c r="C46" s="14"/>
      <c r="D46" s="460"/>
      <c r="E46" s="461"/>
      <c r="F46" s="445"/>
      <c r="G46" s="470"/>
      <c r="H46" s="446"/>
      <c r="I46" s="471"/>
      <c r="J46" s="462"/>
      <c r="K46" s="462"/>
      <c r="L46" s="472"/>
      <c r="M46" s="14"/>
      <c r="R46" s="78" t="str">
        <f t="shared" si="6"/>
        <v/>
      </c>
      <c r="T46" s="39" t="str">
        <f t="shared" si="7"/>
        <v/>
      </c>
      <c r="U46" s="76" t="str">
        <f t="shared" si="4"/>
        <v/>
      </c>
      <c r="W46" s="115" t="str">
        <f t="shared" ca="1" si="11"/>
        <v/>
      </c>
      <c r="X46" s="118" t="str">
        <f>IF($D46="", "", NETWORKDAYS(Dashboard!$AJ$1, $D46, Timesheet!$S$50:$S$89)-1)</f>
        <v/>
      </c>
      <c r="Y46" s="39" t="str">
        <f t="shared" si="8"/>
        <v/>
      </c>
      <c r="AC46" s="39" t="str">
        <f>IF($Y46=$Y$6, "", IF($D46="", "", IF($D46&lt;Dashboard!$AJ$1, $AC$3, IF($D46=Dashboard!$AJ$1, $AC$4, IF($AD46&lt;=$AD$5, $AC$5, $AC$6)))))</f>
        <v/>
      </c>
      <c r="AD46" s="118" t="str">
        <f>IF($Y46=$Y$6, "", IF($D46="", "", IF($D46="", "", NETWORKDAYS(Dashboard!$AJ$1, $D46, Timesheet!$S$50:$S$89)-1)))</f>
        <v/>
      </c>
      <c r="AF46" s="177" t="str">
        <f t="shared" si="9"/>
        <v/>
      </c>
      <c r="AG46" s="178" t="str">
        <f t="shared" si="10"/>
        <v/>
      </c>
      <c r="AH46" s="178" t="str">
        <f>IF($J46="", "", $J46*Settings!$Z$12*24)</f>
        <v/>
      </c>
      <c r="AI46" s="179" t="str">
        <f>IF($K46="", "", $K46*Settings!$Z$13*24)</f>
        <v/>
      </c>
    </row>
    <row r="47" spans="1:35" x14ac:dyDescent="0.25">
      <c r="A47" s="14"/>
      <c r="B47" s="153" t="str">
        <f t="shared" si="5"/>
        <v/>
      </c>
      <c r="C47" s="14"/>
      <c r="D47" s="460"/>
      <c r="E47" s="461"/>
      <c r="F47" s="445"/>
      <c r="G47" s="470"/>
      <c r="H47" s="446"/>
      <c r="I47" s="471"/>
      <c r="J47" s="462"/>
      <c r="K47" s="462"/>
      <c r="L47" s="472"/>
      <c r="M47" s="14"/>
      <c r="R47" s="78" t="str">
        <f t="shared" si="6"/>
        <v/>
      </c>
      <c r="T47" s="39" t="str">
        <f t="shared" si="7"/>
        <v/>
      </c>
      <c r="U47" s="76" t="str">
        <f t="shared" si="4"/>
        <v/>
      </c>
      <c r="W47" s="115" t="str">
        <f t="shared" ca="1" si="11"/>
        <v/>
      </c>
      <c r="X47" s="118" t="str">
        <f>IF($D47="", "", NETWORKDAYS(Dashboard!$AJ$1, $D47, Timesheet!$S$50:$S$89)-1)</f>
        <v/>
      </c>
      <c r="Y47" s="39" t="str">
        <f t="shared" si="8"/>
        <v/>
      </c>
      <c r="AC47" s="39" t="str">
        <f>IF($Y47=$Y$6, "", IF($D47="", "", IF($D47&lt;Dashboard!$AJ$1, $AC$3, IF($D47=Dashboard!$AJ$1, $AC$4, IF($AD47&lt;=$AD$5, $AC$5, $AC$6)))))</f>
        <v/>
      </c>
      <c r="AD47" s="118" t="str">
        <f>IF($Y47=$Y$6, "", IF($D47="", "", IF($D47="", "", NETWORKDAYS(Dashboard!$AJ$1, $D47, Timesheet!$S$50:$S$89)-1)))</f>
        <v/>
      </c>
      <c r="AF47" s="177" t="str">
        <f t="shared" si="9"/>
        <v/>
      </c>
      <c r="AG47" s="178" t="str">
        <f t="shared" si="10"/>
        <v/>
      </c>
      <c r="AH47" s="178" t="str">
        <f>IF($J47="", "", $J47*Settings!$Z$12*24)</f>
        <v/>
      </c>
      <c r="AI47" s="179" t="str">
        <f>IF($K47="", "", $K47*Settings!$Z$13*24)</f>
        <v/>
      </c>
    </row>
    <row r="48" spans="1:35" x14ac:dyDescent="0.25">
      <c r="A48" s="14"/>
      <c r="B48" s="153" t="str">
        <f t="shared" si="5"/>
        <v/>
      </c>
      <c r="C48" s="14"/>
      <c r="D48" s="460"/>
      <c r="E48" s="461"/>
      <c r="F48" s="445"/>
      <c r="G48" s="470"/>
      <c r="H48" s="446"/>
      <c r="I48" s="471"/>
      <c r="J48" s="462"/>
      <c r="K48" s="462"/>
      <c r="L48" s="472"/>
      <c r="M48" s="14"/>
      <c r="R48" s="78" t="str">
        <f t="shared" si="6"/>
        <v/>
      </c>
      <c r="T48" s="39" t="str">
        <f t="shared" si="7"/>
        <v/>
      </c>
      <c r="U48" s="76" t="str">
        <f t="shared" si="4"/>
        <v/>
      </c>
      <c r="W48" s="115" t="str">
        <f t="shared" ca="1" si="11"/>
        <v/>
      </c>
      <c r="X48" s="118" t="str">
        <f>IF($D48="", "", NETWORKDAYS(Dashboard!$AJ$1, $D48, Timesheet!$S$50:$S$89)-1)</f>
        <v/>
      </c>
      <c r="Y48" s="39" t="str">
        <f t="shared" si="8"/>
        <v/>
      </c>
      <c r="AC48" s="39" t="str">
        <f>IF($Y48=$Y$6, "", IF($D48="", "", IF($D48&lt;Dashboard!$AJ$1, $AC$3, IF($D48=Dashboard!$AJ$1, $AC$4, IF($AD48&lt;=$AD$5, $AC$5, $AC$6)))))</f>
        <v/>
      </c>
      <c r="AD48" s="118" t="str">
        <f>IF($Y48=$Y$6, "", IF($D48="", "", IF($D48="", "", NETWORKDAYS(Dashboard!$AJ$1, $D48, Timesheet!$S$50:$S$89)-1)))</f>
        <v/>
      </c>
      <c r="AF48" s="177" t="str">
        <f t="shared" si="9"/>
        <v/>
      </c>
      <c r="AG48" s="178" t="str">
        <f t="shared" si="10"/>
        <v/>
      </c>
      <c r="AH48" s="178" t="str">
        <f>IF($J48="", "", $J48*Settings!$Z$12*24)</f>
        <v/>
      </c>
      <c r="AI48" s="179" t="str">
        <f>IF($K48="", "", $K48*Settings!$Z$13*24)</f>
        <v/>
      </c>
    </row>
    <row r="49" spans="1:35" x14ac:dyDescent="0.25">
      <c r="A49" s="14"/>
      <c r="B49" s="153" t="str">
        <f t="shared" si="5"/>
        <v/>
      </c>
      <c r="C49" s="14"/>
      <c r="D49" s="460"/>
      <c r="E49" s="461"/>
      <c r="F49" s="445"/>
      <c r="G49" s="470"/>
      <c r="H49" s="446"/>
      <c r="I49" s="471"/>
      <c r="J49" s="462"/>
      <c r="K49" s="462"/>
      <c r="L49" s="472"/>
      <c r="M49" s="14"/>
      <c r="R49" s="78" t="str">
        <f t="shared" si="6"/>
        <v/>
      </c>
      <c r="T49" s="39" t="str">
        <f t="shared" si="7"/>
        <v/>
      </c>
      <c r="U49" s="76" t="str">
        <f t="shared" si="4"/>
        <v/>
      </c>
      <c r="W49" s="115" t="str">
        <f t="shared" ca="1" si="11"/>
        <v/>
      </c>
      <c r="X49" s="118" t="str">
        <f>IF($D49="", "", NETWORKDAYS(Dashboard!$AJ$1, $D49, Timesheet!$S$50:$S$89)-1)</f>
        <v/>
      </c>
      <c r="Y49" s="39" t="str">
        <f t="shared" si="8"/>
        <v/>
      </c>
      <c r="AC49" s="39" t="str">
        <f>IF($Y49=$Y$6, "", IF($D49="", "", IF($D49&lt;Dashboard!$AJ$1, $AC$3, IF($D49=Dashboard!$AJ$1, $AC$4, IF($AD49&lt;=$AD$5, $AC$5, $AC$6)))))</f>
        <v/>
      </c>
      <c r="AD49" s="118" t="str">
        <f>IF($Y49=$Y$6, "", IF($D49="", "", IF($D49="", "", NETWORKDAYS(Dashboard!$AJ$1, $D49, Timesheet!$S$50:$S$89)-1)))</f>
        <v/>
      </c>
      <c r="AF49" s="177" t="str">
        <f t="shared" si="9"/>
        <v/>
      </c>
      <c r="AG49" s="178" t="str">
        <f t="shared" si="10"/>
        <v/>
      </c>
      <c r="AH49" s="178" t="str">
        <f>IF($J49="", "", $J49*Settings!$Z$12*24)</f>
        <v/>
      </c>
      <c r="AI49" s="179" t="str">
        <f>IF($K49="", "", $K49*Settings!$Z$13*24)</f>
        <v/>
      </c>
    </row>
    <row r="50" spans="1:35" x14ac:dyDescent="0.25">
      <c r="A50" s="14"/>
      <c r="B50" s="153" t="str">
        <f t="shared" si="5"/>
        <v/>
      </c>
      <c r="C50" s="14"/>
      <c r="D50" s="460"/>
      <c r="E50" s="461"/>
      <c r="F50" s="445"/>
      <c r="G50" s="470"/>
      <c r="H50" s="446"/>
      <c r="I50" s="471"/>
      <c r="J50" s="462"/>
      <c r="K50" s="462"/>
      <c r="L50" s="472"/>
      <c r="M50" s="14"/>
      <c r="R50" s="78" t="str">
        <f t="shared" si="6"/>
        <v/>
      </c>
      <c r="T50" s="39" t="str">
        <f t="shared" si="7"/>
        <v/>
      </c>
      <c r="U50" s="76" t="str">
        <f t="shared" si="4"/>
        <v/>
      </c>
      <c r="W50" s="115" t="str">
        <f t="shared" ca="1" si="11"/>
        <v/>
      </c>
      <c r="X50" s="118" t="str">
        <f>IF($D50="", "", NETWORKDAYS(Dashboard!$AJ$1, $D50, Timesheet!$S$50:$S$89)-1)</f>
        <v/>
      </c>
      <c r="Y50" s="39" t="str">
        <f t="shared" si="8"/>
        <v/>
      </c>
      <c r="AC50" s="39" t="str">
        <f>IF($Y50=$Y$6, "", IF($D50="", "", IF($D50&lt;Dashboard!$AJ$1, $AC$3, IF($D50=Dashboard!$AJ$1, $AC$4, IF($AD50&lt;=$AD$5, $AC$5, $AC$6)))))</f>
        <v/>
      </c>
      <c r="AD50" s="118" t="str">
        <f>IF($Y50=$Y$6, "", IF($D50="", "", IF($D50="", "", NETWORKDAYS(Dashboard!$AJ$1, $D50, Timesheet!$S$50:$S$89)-1)))</f>
        <v/>
      </c>
      <c r="AF50" s="177" t="str">
        <f t="shared" si="9"/>
        <v/>
      </c>
      <c r="AG50" s="178" t="str">
        <f t="shared" si="10"/>
        <v/>
      </c>
      <c r="AH50" s="178" t="str">
        <f>IF($J50="", "", $J50*Settings!$Z$12*24)</f>
        <v/>
      </c>
      <c r="AI50" s="179" t="str">
        <f>IF($K50="", "", $K50*Settings!$Z$13*24)</f>
        <v/>
      </c>
    </row>
    <row r="51" spans="1:35" x14ac:dyDescent="0.25">
      <c r="A51" s="14"/>
      <c r="B51" s="153" t="str">
        <f t="shared" si="5"/>
        <v/>
      </c>
      <c r="C51" s="14"/>
      <c r="D51" s="460"/>
      <c r="E51" s="461"/>
      <c r="F51" s="445"/>
      <c r="G51" s="470"/>
      <c r="H51" s="446"/>
      <c r="I51" s="471"/>
      <c r="J51" s="462"/>
      <c r="K51" s="462"/>
      <c r="L51" s="472"/>
      <c r="M51" s="14"/>
      <c r="R51" s="78" t="str">
        <f t="shared" si="6"/>
        <v/>
      </c>
      <c r="T51" s="39" t="str">
        <f t="shared" si="7"/>
        <v/>
      </c>
      <c r="U51" s="76" t="str">
        <f t="shared" si="4"/>
        <v/>
      </c>
      <c r="W51" s="115" t="str">
        <f t="shared" ca="1" si="11"/>
        <v/>
      </c>
      <c r="X51" s="118" t="str">
        <f>IF($D51="", "", NETWORKDAYS(Dashboard!$AJ$1, $D51, Timesheet!$S$50:$S$89)-1)</f>
        <v/>
      </c>
      <c r="Y51" s="39" t="str">
        <f t="shared" si="8"/>
        <v/>
      </c>
      <c r="AC51" s="39" t="str">
        <f>IF($Y51=$Y$6, "", IF($D51="", "", IF($D51&lt;Dashboard!$AJ$1, $AC$3, IF($D51=Dashboard!$AJ$1, $AC$4, IF($AD51&lt;=$AD$5, $AC$5, $AC$6)))))</f>
        <v/>
      </c>
      <c r="AD51" s="118" t="str">
        <f>IF($Y51=$Y$6, "", IF($D51="", "", IF($D51="", "", NETWORKDAYS(Dashboard!$AJ$1, $D51, Timesheet!$S$50:$S$89)-1)))</f>
        <v/>
      </c>
      <c r="AF51" s="177" t="str">
        <f t="shared" si="9"/>
        <v/>
      </c>
      <c r="AG51" s="178" t="str">
        <f t="shared" si="10"/>
        <v/>
      </c>
      <c r="AH51" s="178" t="str">
        <f>IF($J51="", "", $J51*Settings!$Z$12*24)</f>
        <v/>
      </c>
      <c r="AI51" s="179" t="str">
        <f>IF($K51="", "", $K51*Settings!$Z$13*24)</f>
        <v/>
      </c>
    </row>
    <row r="52" spans="1:35" x14ac:dyDescent="0.25">
      <c r="A52" s="14"/>
      <c r="B52" s="153" t="str">
        <f t="shared" si="5"/>
        <v/>
      </c>
      <c r="C52" s="14"/>
      <c r="D52" s="460"/>
      <c r="E52" s="461"/>
      <c r="F52" s="445"/>
      <c r="G52" s="470"/>
      <c r="H52" s="446"/>
      <c r="I52" s="471"/>
      <c r="J52" s="462"/>
      <c r="K52" s="462"/>
      <c r="L52" s="472"/>
      <c r="M52" s="14"/>
      <c r="R52" s="78" t="str">
        <f t="shared" si="6"/>
        <v/>
      </c>
      <c r="T52" s="39" t="str">
        <f t="shared" si="7"/>
        <v/>
      </c>
      <c r="U52" s="76" t="str">
        <f t="shared" si="4"/>
        <v/>
      </c>
      <c r="W52" s="115" t="str">
        <f t="shared" ca="1" si="11"/>
        <v/>
      </c>
      <c r="X52" s="118" t="str">
        <f>IF($D52="", "", NETWORKDAYS(Dashboard!$AJ$1, $D52, Timesheet!$S$50:$S$89)-1)</f>
        <v/>
      </c>
      <c r="Y52" s="39" t="str">
        <f t="shared" si="8"/>
        <v/>
      </c>
      <c r="AC52" s="39" t="str">
        <f>IF($Y52=$Y$6, "", IF($D52="", "", IF($D52&lt;Dashboard!$AJ$1, $AC$3, IF($D52=Dashboard!$AJ$1, $AC$4, IF($AD52&lt;=$AD$5, $AC$5, $AC$6)))))</f>
        <v/>
      </c>
      <c r="AD52" s="118" t="str">
        <f>IF($Y52=$Y$6, "", IF($D52="", "", IF($D52="", "", NETWORKDAYS(Dashboard!$AJ$1, $D52, Timesheet!$S$50:$S$89)-1)))</f>
        <v/>
      </c>
      <c r="AF52" s="177" t="str">
        <f t="shared" si="9"/>
        <v/>
      </c>
      <c r="AG52" s="178" t="str">
        <f t="shared" si="10"/>
        <v/>
      </c>
      <c r="AH52" s="178" t="str">
        <f>IF($J52="", "", $J52*Settings!$Z$12*24)</f>
        <v/>
      </c>
      <c r="AI52" s="179" t="str">
        <f>IF($K52="", "", $K52*Settings!$Z$13*24)</f>
        <v/>
      </c>
    </row>
    <row r="53" spans="1:35" x14ac:dyDescent="0.25">
      <c r="A53" s="14"/>
      <c r="B53" s="153" t="str">
        <f t="shared" si="5"/>
        <v/>
      </c>
      <c r="C53" s="14"/>
      <c r="D53" s="460"/>
      <c r="E53" s="461"/>
      <c r="F53" s="445"/>
      <c r="G53" s="470"/>
      <c r="H53" s="446"/>
      <c r="I53" s="471"/>
      <c r="J53" s="462"/>
      <c r="K53" s="462"/>
      <c r="L53" s="472"/>
      <c r="M53" s="14"/>
      <c r="R53" s="78" t="str">
        <f t="shared" si="6"/>
        <v/>
      </c>
      <c r="T53" s="39" t="str">
        <f t="shared" si="7"/>
        <v/>
      </c>
      <c r="U53" s="76" t="str">
        <f t="shared" si="4"/>
        <v/>
      </c>
      <c r="W53" s="115" t="str">
        <f t="shared" ca="1" si="11"/>
        <v/>
      </c>
      <c r="X53" s="118" t="str">
        <f>IF($D53="", "", NETWORKDAYS(Dashboard!$AJ$1, $D53, Timesheet!$S$50:$S$89)-1)</f>
        <v/>
      </c>
      <c r="Y53" s="39" t="str">
        <f t="shared" si="8"/>
        <v/>
      </c>
      <c r="AC53" s="39" t="str">
        <f>IF($Y53=$Y$6, "", IF($D53="", "", IF($D53&lt;Dashboard!$AJ$1, $AC$3, IF($D53=Dashboard!$AJ$1, $AC$4, IF($AD53&lt;=$AD$5, $AC$5, $AC$6)))))</f>
        <v/>
      </c>
      <c r="AD53" s="118" t="str">
        <f>IF($Y53=$Y$6, "", IF($D53="", "", IF($D53="", "", NETWORKDAYS(Dashboard!$AJ$1, $D53, Timesheet!$S$50:$S$89)-1)))</f>
        <v/>
      </c>
      <c r="AF53" s="177" t="str">
        <f t="shared" si="9"/>
        <v/>
      </c>
      <c r="AG53" s="178" t="str">
        <f t="shared" si="10"/>
        <v/>
      </c>
      <c r="AH53" s="178" t="str">
        <f>IF($J53="", "", $J53*Settings!$Z$12*24)</f>
        <v/>
      </c>
      <c r="AI53" s="179" t="str">
        <f>IF($K53="", "", $K53*Settings!$Z$13*24)</f>
        <v/>
      </c>
    </row>
    <row r="54" spans="1:35" x14ac:dyDescent="0.25">
      <c r="A54" s="14"/>
      <c r="B54" s="153" t="str">
        <f t="shared" si="5"/>
        <v/>
      </c>
      <c r="C54" s="14"/>
      <c r="D54" s="460"/>
      <c r="E54" s="461"/>
      <c r="F54" s="445"/>
      <c r="G54" s="470"/>
      <c r="H54" s="446"/>
      <c r="I54" s="471"/>
      <c r="J54" s="462"/>
      <c r="K54" s="462"/>
      <c r="L54" s="472"/>
      <c r="M54" s="14"/>
      <c r="R54" s="78" t="str">
        <f t="shared" si="6"/>
        <v/>
      </c>
      <c r="T54" s="39" t="str">
        <f t="shared" si="7"/>
        <v/>
      </c>
      <c r="U54" s="76" t="str">
        <f t="shared" si="4"/>
        <v/>
      </c>
      <c r="W54" s="115" t="str">
        <f t="shared" ca="1" si="11"/>
        <v/>
      </c>
      <c r="X54" s="118" t="str">
        <f>IF($D54="", "", NETWORKDAYS(Dashboard!$AJ$1, $D54, Timesheet!$S$50:$S$89)-1)</f>
        <v/>
      </c>
      <c r="Y54" s="39" t="str">
        <f t="shared" si="8"/>
        <v/>
      </c>
      <c r="AC54" s="39" t="str">
        <f>IF($Y54=$Y$6, "", IF($D54="", "", IF($D54&lt;Dashboard!$AJ$1, $AC$3, IF($D54=Dashboard!$AJ$1, $AC$4, IF($AD54&lt;=$AD$5, $AC$5, $AC$6)))))</f>
        <v/>
      </c>
      <c r="AD54" s="118" t="str">
        <f>IF($Y54=$Y$6, "", IF($D54="", "", IF($D54="", "", NETWORKDAYS(Dashboard!$AJ$1, $D54, Timesheet!$S$50:$S$89)-1)))</f>
        <v/>
      </c>
      <c r="AF54" s="177" t="str">
        <f t="shared" si="9"/>
        <v/>
      </c>
      <c r="AG54" s="178" t="str">
        <f t="shared" si="10"/>
        <v/>
      </c>
      <c r="AH54" s="178" t="str">
        <f>IF($J54="", "", $J54*Settings!$Z$12*24)</f>
        <v/>
      </c>
      <c r="AI54" s="179" t="str">
        <f>IF($K54="", "", $K54*Settings!$Z$13*24)</f>
        <v/>
      </c>
    </row>
    <row r="55" spans="1:35" x14ac:dyDescent="0.25">
      <c r="A55" s="14"/>
      <c r="B55" s="153" t="str">
        <f t="shared" si="5"/>
        <v/>
      </c>
      <c r="C55" s="14"/>
      <c r="D55" s="460"/>
      <c r="E55" s="461"/>
      <c r="F55" s="445"/>
      <c r="G55" s="470"/>
      <c r="H55" s="446"/>
      <c r="I55" s="471"/>
      <c r="J55" s="462"/>
      <c r="K55" s="462"/>
      <c r="L55" s="472"/>
      <c r="M55" s="14"/>
      <c r="R55" s="78" t="str">
        <f t="shared" si="6"/>
        <v/>
      </c>
      <c r="T55" s="39" t="str">
        <f t="shared" si="7"/>
        <v/>
      </c>
      <c r="U55" s="76" t="str">
        <f t="shared" si="4"/>
        <v/>
      </c>
      <c r="W55" s="115" t="str">
        <f t="shared" ca="1" si="11"/>
        <v/>
      </c>
      <c r="X55" s="118" t="str">
        <f>IF($D55="", "", NETWORKDAYS(Dashboard!$AJ$1, $D55, Timesheet!$S$50:$S$89)-1)</f>
        <v/>
      </c>
      <c r="Y55" s="39" t="str">
        <f t="shared" si="8"/>
        <v/>
      </c>
      <c r="AC55" s="39" t="str">
        <f>IF($Y55=$Y$6, "", IF($D55="", "", IF($D55&lt;Dashboard!$AJ$1, $AC$3, IF($D55=Dashboard!$AJ$1, $AC$4, IF($AD55&lt;=$AD$5, $AC$5, $AC$6)))))</f>
        <v/>
      </c>
      <c r="AD55" s="118" t="str">
        <f>IF($Y55=$Y$6, "", IF($D55="", "", IF($D55="", "", NETWORKDAYS(Dashboard!$AJ$1, $D55, Timesheet!$S$50:$S$89)-1)))</f>
        <v/>
      </c>
      <c r="AF55" s="177" t="str">
        <f t="shared" si="9"/>
        <v/>
      </c>
      <c r="AG55" s="178" t="str">
        <f t="shared" si="10"/>
        <v/>
      </c>
      <c r="AH55" s="178" t="str">
        <f>IF($J55="", "", $J55*Settings!$Z$12*24)</f>
        <v/>
      </c>
      <c r="AI55" s="179" t="str">
        <f>IF($K55="", "", $K55*Settings!$Z$13*24)</f>
        <v/>
      </c>
    </row>
    <row r="56" spans="1:35" x14ac:dyDescent="0.25">
      <c r="A56" s="14"/>
      <c r="B56" s="153" t="str">
        <f t="shared" si="5"/>
        <v/>
      </c>
      <c r="C56" s="14"/>
      <c r="D56" s="460"/>
      <c r="E56" s="461"/>
      <c r="F56" s="445"/>
      <c r="G56" s="470"/>
      <c r="H56" s="446"/>
      <c r="I56" s="471"/>
      <c r="J56" s="462"/>
      <c r="K56" s="462"/>
      <c r="L56" s="472"/>
      <c r="M56" s="14"/>
      <c r="R56" s="78" t="str">
        <f t="shared" si="6"/>
        <v/>
      </c>
      <c r="T56" s="39" t="str">
        <f t="shared" si="7"/>
        <v/>
      </c>
      <c r="U56" s="76" t="str">
        <f t="shared" si="4"/>
        <v/>
      </c>
      <c r="W56" s="115" t="str">
        <f t="shared" ca="1" si="11"/>
        <v/>
      </c>
      <c r="X56" s="118" t="str">
        <f>IF($D56="", "", NETWORKDAYS(Dashboard!$AJ$1, $D56, Timesheet!$S$50:$S$89)-1)</f>
        <v/>
      </c>
      <c r="Y56" s="39" t="str">
        <f t="shared" si="8"/>
        <v/>
      </c>
      <c r="AC56" s="39" t="str">
        <f>IF($Y56=$Y$6, "", IF($D56="", "", IF($D56&lt;Dashboard!$AJ$1, $AC$3, IF($D56=Dashboard!$AJ$1, $AC$4, IF($AD56&lt;=$AD$5, $AC$5, $AC$6)))))</f>
        <v/>
      </c>
      <c r="AD56" s="118" t="str">
        <f>IF($Y56=$Y$6, "", IF($D56="", "", IF($D56="", "", NETWORKDAYS(Dashboard!$AJ$1, $D56, Timesheet!$S$50:$S$89)-1)))</f>
        <v/>
      </c>
      <c r="AF56" s="177" t="str">
        <f t="shared" si="9"/>
        <v/>
      </c>
      <c r="AG56" s="178" t="str">
        <f t="shared" si="10"/>
        <v/>
      </c>
      <c r="AH56" s="178" t="str">
        <f>IF($J56="", "", $J56*Settings!$Z$12*24)</f>
        <v/>
      </c>
      <c r="AI56" s="179" t="str">
        <f>IF($K56="", "", $K56*Settings!$Z$13*24)</f>
        <v/>
      </c>
    </row>
    <row r="57" spans="1:35" x14ac:dyDescent="0.25">
      <c r="A57" s="14"/>
      <c r="B57" s="153" t="str">
        <f t="shared" si="5"/>
        <v/>
      </c>
      <c r="C57" s="14"/>
      <c r="D57" s="460"/>
      <c r="E57" s="461"/>
      <c r="F57" s="445"/>
      <c r="G57" s="470"/>
      <c r="H57" s="446"/>
      <c r="I57" s="471"/>
      <c r="J57" s="462"/>
      <c r="K57" s="462"/>
      <c r="L57" s="472"/>
      <c r="M57" s="14"/>
      <c r="R57" s="78" t="str">
        <f t="shared" si="6"/>
        <v/>
      </c>
      <c r="T57" s="39" t="str">
        <f t="shared" si="7"/>
        <v/>
      </c>
      <c r="U57" s="76" t="str">
        <f t="shared" si="4"/>
        <v/>
      </c>
      <c r="W57" s="115" t="str">
        <f t="shared" ca="1" si="11"/>
        <v/>
      </c>
      <c r="X57" s="118" t="str">
        <f>IF($D57="", "", NETWORKDAYS(Dashboard!$AJ$1, $D57, Timesheet!$S$50:$S$89)-1)</f>
        <v/>
      </c>
      <c r="Y57" s="39" t="str">
        <f t="shared" si="8"/>
        <v/>
      </c>
      <c r="AC57" s="39" t="str">
        <f>IF($Y57=$Y$6, "", IF($D57="", "", IF($D57&lt;Dashboard!$AJ$1, $AC$3, IF($D57=Dashboard!$AJ$1, $AC$4, IF($AD57&lt;=$AD$5, $AC$5, $AC$6)))))</f>
        <v/>
      </c>
      <c r="AD57" s="118" t="str">
        <f>IF($Y57=$Y$6, "", IF($D57="", "", IF($D57="", "", NETWORKDAYS(Dashboard!$AJ$1, $D57, Timesheet!$S$50:$S$89)-1)))</f>
        <v/>
      </c>
      <c r="AF57" s="177" t="str">
        <f t="shared" si="9"/>
        <v/>
      </c>
      <c r="AG57" s="178" t="str">
        <f t="shared" si="10"/>
        <v/>
      </c>
      <c r="AH57" s="178" t="str">
        <f>IF($J57="", "", $J57*Settings!$Z$12*24)</f>
        <v/>
      </c>
      <c r="AI57" s="179" t="str">
        <f>IF($K57="", "", $K57*Settings!$Z$13*24)</f>
        <v/>
      </c>
    </row>
    <row r="58" spans="1:35" x14ac:dyDescent="0.25">
      <c r="A58" s="14"/>
      <c r="B58" s="153" t="str">
        <f t="shared" si="5"/>
        <v/>
      </c>
      <c r="C58" s="14"/>
      <c r="D58" s="460"/>
      <c r="E58" s="461"/>
      <c r="F58" s="445"/>
      <c r="G58" s="470"/>
      <c r="H58" s="446"/>
      <c r="I58" s="471"/>
      <c r="J58" s="462"/>
      <c r="K58" s="462"/>
      <c r="L58" s="472"/>
      <c r="M58" s="14"/>
      <c r="R58" s="78" t="str">
        <f t="shared" si="6"/>
        <v/>
      </c>
      <c r="T58" s="39" t="str">
        <f t="shared" si="7"/>
        <v/>
      </c>
      <c r="U58" s="76" t="str">
        <f t="shared" si="4"/>
        <v/>
      </c>
      <c r="W58" s="115" t="str">
        <f t="shared" ca="1" si="11"/>
        <v/>
      </c>
      <c r="X58" s="118" t="str">
        <f>IF($D58="", "", NETWORKDAYS(Dashboard!$AJ$1, $D58, Timesheet!$S$50:$S$89)-1)</f>
        <v/>
      </c>
      <c r="Y58" s="39" t="str">
        <f t="shared" si="8"/>
        <v/>
      </c>
      <c r="AC58" s="39" t="str">
        <f>IF($Y58=$Y$6, "", IF($D58="", "", IF($D58&lt;Dashboard!$AJ$1, $AC$3, IF($D58=Dashboard!$AJ$1, $AC$4, IF($AD58&lt;=$AD$5, $AC$5, $AC$6)))))</f>
        <v/>
      </c>
      <c r="AD58" s="118" t="str">
        <f>IF($Y58=$Y$6, "", IF($D58="", "", IF($D58="", "", NETWORKDAYS(Dashboard!$AJ$1, $D58, Timesheet!$S$50:$S$89)-1)))</f>
        <v/>
      </c>
      <c r="AF58" s="177" t="str">
        <f t="shared" si="9"/>
        <v/>
      </c>
      <c r="AG58" s="178" t="str">
        <f t="shared" si="10"/>
        <v/>
      </c>
      <c r="AH58" s="178" t="str">
        <f>IF($J58="", "", $J58*Settings!$Z$12*24)</f>
        <v/>
      </c>
      <c r="AI58" s="179" t="str">
        <f>IF($K58="", "", $K58*Settings!$Z$13*24)</f>
        <v/>
      </c>
    </row>
    <row r="59" spans="1:35" x14ac:dyDescent="0.25">
      <c r="A59" s="14"/>
      <c r="B59" s="153" t="str">
        <f t="shared" si="5"/>
        <v/>
      </c>
      <c r="C59" s="14"/>
      <c r="D59" s="460"/>
      <c r="E59" s="461"/>
      <c r="F59" s="445"/>
      <c r="G59" s="470"/>
      <c r="H59" s="446"/>
      <c r="I59" s="471"/>
      <c r="J59" s="462"/>
      <c r="K59" s="462"/>
      <c r="L59" s="472"/>
      <c r="M59" s="14"/>
      <c r="R59" s="78" t="str">
        <f t="shared" si="6"/>
        <v/>
      </c>
      <c r="T59" s="39" t="str">
        <f t="shared" si="7"/>
        <v/>
      </c>
      <c r="U59" s="76" t="str">
        <f t="shared" si="4"/>
        <v/>
      </c>
      <c r="W59" s="115" t="str">
        <f t="shared" ca="1" si="11"/>
        <v/>
      </c>
      <c r="X59" s="118" t="str">
        <f>IF($D59="", "", NETWORKDAYS(Dashboard!$AJ$1, $D59, Timesheet!$S$50:$S$89)-1)</f>
        <v/>
      </c>
      <c r="Y59" s="39" t="str">
        <f t="shared" si="8"/>
        <v/>
      </c>
      <c r="AC59" s="39" t="str">
        <f>IF($Y59=$Y$6, "", IF($D59="", "", IF($D59&lt;Dashboard!$AJ$1, $AC$3, IF($D59=Dashboard!$AJ$1, $AC$4, IF($AD59&lt;=$AD$5, $AC$5, $AC$6)))))</f>
        <v/>
      </c>
      <c r="AD59" s="118" t="str">
        <f>IF($Y59=$Y$6, "", IF($D59="", "", IF($D59="", "", NETWORKDAYS(Dashboard!$AJ$1, $D59, Timesheet!$S$50:$S$89)-1)))</f>
        <v/>
      </c>
      <c r="AF59" s="177" t="str">
        <f t="shared" si="9"/>
        <v/>
      </c>
      <c r="AG59" s="178" t="str">
        <f t="shared" si="10"/>
        <v/>
      </c>
      <c r="AH59" s="178" t="str">
        <f>IF($J59="", "", $J59*Settings!$Z$12*24)</f>
        <v/>
      </c>
      <c r="AI59" s="179" t="str">
        <f>IF($K59="", "", $K59*Settings!$Z$13*24)</f>
        <v/>
      </c>
    </row>
    <row r="60" spans="1:35" x14ac:dyDescent="0.25">
      <c r="A60" s="14"/>
      <c r="B60" s="153" t="str">
        <f t="shared" si="5"/>
        <v/>
      </c>
      <c r="C60" s="14"/>
      <c r="D60" s="460"/>
      <c r="E60" s="461"/>
      <c r="F60" s="445"/>
      <c r="G60" s="470"/>
      <c r="H60" s="446"/>
      <c r="I60" s="471"/>
      <c r="J60" s="462"/>
      <c r="K60" s="462"/>
      <c r="L60" s="472"/>
      <c r="M60" s="14"/>
      <c r="R60" s="78" t="str">
        <f t="shared" si="6"/>
        <v/>
      </c>
      <c r="T60" s="39" t="str">
        <f t="shared" si="7"/>
        <v/>
      </c>
      <c r="U60" s="76" t="str">
        <f t="shared" si="4"/>
        <v/>
      </c>
      <c r="W60" s="115" t="str">
        <f t="shared" ca="1" si="11"/>
        <v/>
      </c>
      <c r="X60" s="118" t="str">
        <f>IF($D60="", "", NETWORKDAYS(Dashboard!$AJ$1, $D60, Timesheet!$S$50:$S$89)-1)</f>
        <v/>
      </c>
      <c r="Y60" s="39" t="str">
        <f t="shared" si="8"/>
        <v/>
      </c>
      <c r="AC60" s="39" t="str">
        <f>IF($Y60=$Y$6, "", IF($D60="", "", IF($D60&lt;Dashboard!$AJ$1, $AC$3, IF($D60=Dashboard!$AJ$1, $AC$4, IF($AD60&lt;=$AD$5, $AC$5, $AC$6)))))</f>
        <v/>
      </c>
      <c r="AD60" s="118" t="str">
        <f>IF($Y60=$Y$6, "", IF($D60="", "", IF($D60="", "", NETWORKDAYS(Dashboard!$AJ$1, $D60, Timesheet!$S$50:$S$89)-1)))</f>
        <v/>
      </c>
      <c r="AF60" s="177" t="str">
        <f t="shared" si="9"/>
        <v/>
      </c>
      <c r="AG60" s="178" t="str">
        <f t="shared" si="10"/>
        <v/>
      </c>
      <c r="AH60" s="178" t="str">
        <f>IF($J60="", "", $J60*Settings!$Z$12*24)</f>
        <v/>
      </c>
      <c r="AI60" s="179" t="str">
        <f>IF($K60="", "", $K60*Settings!$Z$13*24)</f>
        <v/>
      </c>
    </row>
    <row r="61" spans="1:35" x14ac:dyDescent="0.25">
      <c r="A61" s="14"/>
      <c r="B61" s="153" t="str">
        <f t="shared" si="5"/>
        <v/>
      </c>
      <c r="C61" s="14"/>
      <c r="D61" s="460"/>
      <c r="E61" s="461"/>
      <c r="F61" s="445"/>
      <c r="G61" s="470"/>
      <c r="H61" s="446"/>
      <c r="I61" s="471"/>
      <c r="J61" s="462"/>
      <c r="K61" s="462"/>
      <c r="L61" s="472"/>
      <c r="M61" s="14"/>
      <c r="R61" s="78" t="str">
        <f t="shared" si="6"/>
        <v/>
      </c>
      <c r="T61" s="39" t="str">
        <f t="shared" si="7"/>
        <v/>
      </c>
      <c r="U61" s="76" t="str">
        <f t="shared" si="4"/>
        <v/>
      </c>
      <c r="W61" s="115" t="str">
        <f t="shared" ca="1" si="11"/>
        <v/>
      </c>
      <c r="X61" s="118" t="str">
        <f>IF($D61="", "", NETWORKDAYS(Dashboard!$AJ$1, $D61, Timesheet!$S$50:$S$89)-1)</f>
        <v/>
      </c>
      <c r="Y61" s="39" t="str">
        <f t="shared" si="8"/>
        <v/>
      </c>
      <c r="AC61" s="39" t="str">
        <f>IF($Y61=$Y$6, "", IF($D61="", "", IF($D61&lt;Dashboard!$AJ$1, $AC$3, IF($D61=Dashboard!$AJ$1, $AC$4, IF($AD61&lt;=$AD$5, $AC$5, $AC$6)))))</f>
        <v/>
      </c>
      <c r="AD61" s="118" t="str">
        <f>IF($Y61=$Y$6, "", IF($D61="", "", IF($D61="", "", NETWORKDAYS(Dashboard!$AJ$1, $D61, Timesheet!$S$50:$S$89)-1)))</f>
        <v/>
      </c>
      <c r="AF61" s="177" t="str">
        <f t="shared" si="9"/>
        <v/>
      </c>
      <c r="AG61" s="178" t="str">
        <f t="shared" si="10"/>
        <v/>
      </c>
      <c r="AH61" s="178" t="str">
        <f>IF($J61="", "", $J61*Settings!$Z$12*24)</f>
        <v/>
      </c>
      <c r="AI61" s="179" t="str">
        <f>IF($K61="", "", $K61*Settings!$Z$13*24)</f>
        <v/>
      </c>
    </row>
    <row r="62" spans="1:35" x14ac:dyDescent="0.25">
      <c r="A62" s="14"/>
      <c r="B62" s="153" t="str">
        <f t="shared" si="5"/>
        <v/>
      </c>
      <c r="C62" s="14"/>
      <c r="D62" s="460"/>
      <c r="E62" s="461"/>
      <c r="F62" s="445"/>
      <c r="G62" s="470"/>
      <c r="H62" s="446"/>
      <c r="I62" s="471"/>
      <c r="J62" s="462"/>
      <c r="K62" s="462"/>
      <c r="L62" s="472"/>
      <c r="M62" s="14"/>
      <c r="R62" s="78" t="str">
        <f t="shared" si="6"/>
        <v/>
      </c>
      <c r="T62" s="39" t="str">
        <f t="shared" si="7"/>
        <v/>
      </c>
      <c r="U62" s="76" t="str">
        <f t="shared" si="4"/>
        <v/>
      </c>
      <c r="W62" s="115" t="str">
        <f t="shared" ca="1" si="11"/>
        <v/>
      </c>
      <c r="X62" s="118" t="str">
        <f>IF($D62="", "", NETWORKDAYS(Dashboard!$AJ$1, $D62, Timesheet!$S$50:$S$89)-1)</f>
        <v/>
      </c>
      <c r="Y62" s="39" t="str">
        <f t="shared" si="8"/>
        <v/>
      </c>
      <c r="AC62" s="39" t="str">
        <f>IF($Y62=$Y$6, "", IF($D62="", "", IF($D62&lt;Dashboard!$AJ$1, $AC$3, IF($D62=Dashboard!$AJ$1, $AC$4, IF($AD62&lt;=$AD$5, $AC$5, $AC$6)))))</f>
        <v/>
      </c>
      <c r="AD62" s="118" t="str">
        <f>IF($Y62=$Y$6, "", IF($D62="", "", IF($D62="", "", NETWORKDAYS(Dashboard!$AJ$1, $D62, Timesheet!$S$50:$S$89)-1)))</f>
        <v/>
      </c>
      <c r="AF62" s="177" t="str">
        <f t="shared" si="9"/>
        <v/>
      </c>
      <c r="AG62" s="178" t="str">
        <f t="shared" si="10"/>
        <v/>
      </c>
      <c r="AH62" s="178" t="str">
        <f>IF($J62="", "", $J62*Settings!$Z$12*24)</f>
        <v/>
      </c>
      <c r="AI62" s="179" t="str">
        <f>IF($K62="", "", $K62*Settings!$Z$13*24)</f>
        <v/>
      </c>
    </row>
    <row r="63" spans="1:35" x14ac:dyDescent="0.25">
      <c r="A63" s="14"/>
      <c r="B63" s="153" t="str">
        <f t="shared" si="5"/>
        <v/>
      </c>
      <c r="C63" s="14"/>
      <c r="D63" s="460"/>
      <c r="E63" s="461"/>
      <c r="F63" s="445"/>
      <c r="G63" s="470"/>
      <c r="H63" s="446"/>
      <c r="I63" s="471"/>
      <c r="J63" s="462"/>
      <c r="K63" s="462"/>
      <c r="L63" s="472"/>
      <c r="M63" s="14"/>
      <c r="R63" s="78" t="str">
        <f t="shared" si="6"/>
        <v/>
      </c>
      <c r="T63" s="39" t="str">
        <f t="shared" si="7"/>
        <v/>
      </c>
      <c r="U63" s="76" t="str">
        <f t="shared" si="4"/>
        <v/>
      </c>
      <c r="W63" s="115" t="str">
        <f t="shared" ca="1" si="11"/>
        <v/>
      </c>
      <c r="X63" s="118" t="str">
        <f>IF($D63="", "", NETWORKDAYS(Dashboard!$AJ$1, $D63, Timesheet!$S$50:$S$89)-1)</f>
        <v/>
      </c>
      <c r="Y63" s="39" t="str">
        <f t="shared" si="8"/>
        <v/>
      </c>
      <c r="AC63" s="39" t="str">
        <f>IF($Y63=$Y$6, "", IF($D63="", "", IF($D63&lt;Dashboard!$AJ$1, $AC$3, IF($D63=Dashboard!$AJ$1, $AC$4, IF($AD63&lt;=$AD$5, $AC$5, $AC$6)))))</f>
        <v/>
      </c>
      <c r="AD63" s="118" t="str">
        <f>IF($Y63=$Y$6, "", IF($D63="", "", IF($D63="", "", NETWORKDAYS(Dashboard!$AJ$1, $D63, Timesheet!$S$50:$S$89)-1)))</f>
        <v/>
      </c>
      <c r="AF63" s="177" t="str">
        <f t="shared" si="9"/>
        <v/>
      </c>
      <c r="AG63" s="178" t="str">
        <f t="shared" si="10"/>
        <v/>
      </c>
      <c r="AH63" s="178" t="str">
        <f>IF($J63="", "", $J63*Settings!$Z$12*24)</f>
        <v/>
      </c>
      <c r="AI63" s="179" t="str">
        <f>IF($K63="", "", $K63*Settings!$Z$13*24)</f>
        <v/>
      </c>
    </row>
    <row r="64" spans="1:35" x14ac:dyDescent="0.25">
      <c r="A64" s="14"/>
      <c r="B64" s="153" t="str">
        <f t="shared" si="5"/>
        <v/>
      </c>
      <c r="C64" s="14"/>
      <c r="D64" s="460"/>
      <c r="E64" s="461"/>
      <c r="F64" s="445"/>
      <c r="G64" s="470"/>
      <c r="H64" s="446"/>
      <c r="I64" s="471"/>
      <c r="J64" s="462"/>
      <c r="K64" s="462"/>
      <c r="L64" s="472"/>
      <c r="M64" s="14"/>
      <c r="R64" s="78" t="str">
        <f t="shared" si="6"/>
        <v/>
      </c>
      <c r="T64" s="39" t="str">
        <f t="shared" si="7"/>
        <v/>
      </c>
      <c r="U64" s="76" t="str">
        <f t="shared" si="4"/>
        <v/>
      </c>
      <c r="W64" s="115" t="str">
        <f t="shared" ca="1" si="11"/>
        <v/>
      </c>
      <c r="X64" s="118" t="str">
        <f>IF($D64="", "", NETWORKDAYS(Dashboard!$AJ$1, $D64, Timesheet!$S$50:$S$89)-1)</f>
        <v/>
      </c>
      <c r="Y64" s="39" t="str">
        <f t="shared" si="8"/>
        <v/>
      </c>
      <c r="AC64" s="39" t="str">
        <f>IF($Y64=$Y$6, "", IF($D64="", "", IF($D64&lt;Dashboard!$AJ$1, $AC$3, IF($D64=Dashboard!$AJ$1, $AC$4, IF($AD64&lt;=$AD$5, $AC$5, $AC$6)))))</f>
        <v/>
      </c>
      <c r="AD64" s="118" t="str">
        <f>IF($Y64=$Y$6, "", IF($D64="", "", IF($D64="", "", NETWORKDAYS(Dashboard!$AJ$1, $D64, Timesheet!$S$50:$S$89)-1)))</f>
        <v/>
      </c>
      <c r="AF64" s="177" t="str">
        <f t="shared" si="9"/>
        <v/>
      </c>
      <c r="AG64" s="178" t="str">
        <f t="shared" si="10"/>
        <v/>
      </c>
      <c r="AH64" s="178" t="str">
        <f>IF($J64="", "", $J64*Settings!$Z$12*24)</f>
        <v/>
      </c>
      <c r="AI64" s="179" t="str">
        <f>IF($K64="", "", $K64*Settings!$Z$13*24)</f>
        <v/>
      </c>
    </row>
    <row r="65" spans="1:35" x14ac:dyDescent="0.25">
      <c r="A65" s="14"/>
      <c r="B65" s="153" t="str">
        <f t="shared" si="5"/>
        <v/>
      </c>
      <c r="C65" s="14"/>
      <c r="D65" s="460"/>
      <c r="E65" s="461"/>
      <c r="F65" s="445"/>
      <c r="G65" s="470"/>
      <c r="H65" s="446"/>
      <c r="I65" s="471"/>
      <c r="J65" s="462"/>
      <c r="K65" s="462"/>
      <c r="L65" s="472"/>
      <c r="M65" s="14"/>
      <c r="R65" s="78" t="str">
        <f t="shared" si="6"/>
        <v/>
      </c>
      <c r="T65" s="39" t="str">
        <f t="shared" si="7"/>
        <v/>
      </c>
      <c r="U65" s="76" t="str">
        <f t="shared" si="4"/>
        <v/>
      </c>
      <c r="W65" s="115" t="str">
        <f t="shared" ca="1" si="11"/>
        <v/>
      </c>
      <c r="X65" s="118" t="str">
        <f>IF($D65="", "", NETWORKDAYS(Dashboard!$AJ$1, $D65, Timesheet!$S$50:$S$89)-1)</f>
        <v/>
      </c>
      <c r="Y65" s="39" t="str">
        <f t="shared" si="8"/>
        <v/>
      </c>
      <c r="AC65" s="39" t="str">
        <f>IF($Y65=$Y$6, "", IF($D65="", "", IF($D65&lt;Dashboard!$AJ$1, $AC$3, IF($D65=Dashboard!$AJ$1, $AC$4, IF($AD65&lt;=$AD$5, $AC$5, $AC$6)))))</f>
        <v/>
      </c>
      <c r="AD65" s="118" t="str">
        <f>IF($Y65=$Y$6, "", IF($D65="", "", IF($D65="", "", NETWORKDAYS(Dashboard!$AJ$1, $D65, Timesheet!$S$50:$S$89)-1)))</f>
        <v/>
      </c>
      <c r="AF65" s="177" t="str">
        <f t="shared" si="9"/>
        <v/>
      </c>
      <c r="AG65" s="178" t="str">
        <f t="shared" si="10"/>
        <v/>
      </c>
      <c r="AH65" s="178" t="str">
        <f>IF($J65="", "", $J65*Settings!$Z$12*24)</f>
        <v/>
      </c>
      <c r="AI65" s="179" t="str">
        <f>IF($K65="", "", $K65*Settings!$Z$13*24)</f>
        <v/>
      </c>
    </row>
    <row r="66" spans="1:35" x14ac:dyDescent="0.25">
      <c r="A66" s="14"/>
      <c r="B66" s="153" t="str">
        <f t="shared" si="5"/>
        <v/>
      </c>
      <c r="C66" s="14"/>
      <c r="D66" s="460"/>
      <c r="E66" s="461"/>
      <c r="F66" s="445"/>
      <c r="G66" s="470"/>
      <c r="H66" s="446"/>
      <c r="I66" s="471"/>
      <c r="J66" s="462"/>
      <c r="K66" s="462"/>
      <c r="L66" s="472"/>
      <c r="M66" s="14"/>
      <c r="R66" s="78" t="str">
        <f t="shared" si="6"/>
        <v/>
      </c>
      <c r="T66" s="39" t="str">
        <f t="shared" si="7"/>
        <v/>
      </c>
      <c r="U66" s="76" t="str">
        <f t="shared" si="4"/>
        <v/>
      </c>
      <c r="W66" s="115" t="str">
        <f t="shared" ca="1" si="11"/>
        <v/>
      </c>
      <c r="X66" s="118" t="str">
        <f>IF($D66="", "", NETWORKDAYS(Dashboard!$AJ$1, $D66, Timesheet!$S$50:$S$89)-1)</f>
        <v/>
      </c>
      <c r="Y66" s="39" t="str">
        <f t="shared" si="8"/>
        <v/>
      </c>
      <c r="AC66" s="39" t="str">
        <f>IF($Y66=$Y$6, "", IF($D66="", "", IF($D66&lt;Dashboard!$AJ$1, $AC$3, IF($D66=Dashboard!$AJ$1, $AC$4, IF($AD66&lt;=$AD$5, $AC$5, $AC$6)))))</f>
        <v/>
      </c>
      <c r="AD66" s="118" t="str">
        <f>IF($Y66=$Y$6, "", IF($D66="", "", IF($D66="", "", NETWORKDAYS(Dashboard!$AJ$1, $D66, Timesheet!$S$50:$S$89)-1)))</f>
        <v/>
      </c>
      <c r="AF66" s="177" t="str">
        <f t="shared" si="9"/>
        <v/>
      </c>
      <c r="AG66" s="178" t="str">
        <f t="shared" si="10"/>
        <v/>
      </c>
      <c r="AH66" s="178" t="str">
        <f>IF($J66="", "", $J66*Settings!$Z$12*24)</f>
        <v/>
      </c>
      <c r="AI66" s="179" t="str">
        <f>IF($K66="", "", $K66*Settings!$Z$13*24)</f>
        <v/>
      </c>
    </row>
    <row r="67" spans="1:35" x14ac:dyDescent="0.25">
      <c r="A67" s="14"/>
      <c r="B67" s="153" t="str">
        <f t="shared" si="5"/>
        <v/>
      </c>
      <c r="C67" s="14"/>
      <c r="D67" s="460"/>
      <c r="E67" s="461"/>
      <c r="F67" s="445"/>
      <c r="G67" s="470"/>
      <c r="H67" s="446"/>
      <c r="I67" s="471"/>
      <c r="J67" s="462"/>
      <c r="K67" s="462"/>
      <c r="L67" s="472"/>
      <c r="M67" s="14"/>
      <c r="R67" s="78" t="str">
        <f t="shared" si="6"/>
        <v/>
      </c>
      <c r="T67" s="39" t="str">
        <f t="shared" si="7"/>
        <v/>
      </c>
      <c r="U67" s="76" t="str">
        <f t="shared" si="4"/>
        <v/>
      </c>
      <c r="W67" s="115" t="str">
        <f t="shared" ca="1" si="11"/>
        <v/>
      </c>
      <c r="X67" s="118" t="str">
        <f>IF($D67="", "", NETWORKDAYS(Dashboard!$AJ$1, $D67, Timesheet!$S$50:$S$89)-1)</f>
        <v/>
      </c>
      <c r="Y67" s="39" t="str">
        <f t="shared" si="8"/>
        <v/>
      </c>
      <c r="AC67" s="39" t="str">
        <f>IF($Y67=$Y$6, "", IF($D67="", "", IF($D67&lt;Dashboard!$AJ$1, $AC$3, IF($D67=Dashboard!$AJ$1, $AC$4, IF($AD67&lt;=$AD$5, $AC$5, $AC$6)))))</f>
        <v/>
      </c>
      <c r="AD67" s="118" t="str">
        <f>IF($Y67=$Y$6, "", IF($D67="", "", IF($D67="", "", NETWORKDAYS(Dashboard!$AJ$1, $D67, Timesheet!$S$50:$S$89)-1)))</f>
        <v/>
      </c>
      <c r="AF67" s="177" t="str">
        <f t="shared" si="9"/>
        <v/>
      </c>
      <c r="AG67" s="178" t="str">
        <f t="shared" si="10"/>
        <v/>
      </c>
      <c r="AH67" s="178" t="str">
        <f>IF($J67="", "", $J67*Settings!$Z$12*24)</f>
        <v/>
      </c>
      <c r="AI67" s="179" t="str">
        <f>IF($K67="", "", $K67*Settings!$Z$13*24)</f>
        <v/>
      </c>
    </row>
    <row r="68" spans="1:35" x14ac:dyDescent="0.25">
      <c r="A68" s="14"/>
      <c r="B68" s="153" t="str">
        <f t="shared" si="5"/>
        <v/>
      </c>
      <c r="C68" s="14"/>
      <c r="D68" s="460"/>
      <c r="E68" s="461"/>
      <c r="F68" s="445"/>
      <c r="G68" s="470"/>
      <c r="H68" s="446"/>
      <c r="I68" s="471"/>
      <c r="J68" s="462"/>
      <c r="K68" s="462"/>
      <c r="L68" s="472"/>
      <c r="M68" s="14"/>
      <c r="R68" s="78" t="str">
        <f t="shared" si="6"/>
        <v/>
      </c>
      <c r="T68" s="39" t="str">
        <f t="shared" si="7"/>
        <v/>
      </c>
      <c r="U68" s="76" t="str">
        <f t="shared" si="4"/>
        <v/>
      </c>
      <c r="W68" s="115" t="str">
        <f t="shared" ca="1" si="11"/>
        <v/>
      </c>
      <c r="X68" s="118" t="str">
        <f>IF($D68="", "", NETWORKDAYS(Dashboard!$AJ$1, $D68, Timesheet!$S$50:$S$89)-1)</f>
        <v/>
      </c>
      <c r="Y68" s="39" t="str">
        <f t="shared" si="8"/>
        <v/>
      </c>
      <c r="AC68" s="39" t="str">
        <f>IF($Y68=$Y$6, "", IF($D68="", "", IF($D68&lt;Dashboard!$AJ$1, $AC$3, IF($D68=Dashboard!$AJ$1, $AC$4, IF($AD68&lt;=$AD$5, $AC$5, $AC$6)))))</f>
        <v/>
      </c>
      <c r="AD68" s="118" t="str">
        <f>IF($Y68=$Y$6, "", IF($D68="", "", IF($D68="", "", NETWORKDAYS(Dashboard!$AJ$1, $D68, Timesheet!$S$50:$S$89)-1)))</f>
        <v/>
      </c>
      <c r="AF68" s="177" t="str">
        <f t="shared" si="9"/>
        <v/>
      </c>
      <c r="AG68" s="178" t="str">
        <f t="shared" si="10"/>
        <v/>
      </c>
      <c r="AH68" s="178" t="str">
        <f>IF($J68="", "", $J68*Settings!$Z$12*24)</f>
        <v/>
      </c>
      <c r="AI68" s="179" t="str">
        <f>IF($K68="", "", $K68*Settings!$Z$13*24)</f>
        <v/>
      </c>
    </row>
    <row r="69" spans="1:35" x14ac:dyDescent="0.25">
      <c r="A69" s="14"/>
      <c r="B69" s="153" t="str">
        <f t="shared" si="5"/>
        <v/>
      </c>
      <c r="C69" s="14"/>
      <c r="D69" s="460"/>
      <c r="E69" s="461"/>
      <c r="F69" s="445"/>
      <c r="G69" s="470"/>
      <c r="H69" s="446"/>
      <c r="I69" s="471"/>
      <c r="J69" s="462"/>
      <c r="K69" s="462"/>
      <c r="L69" s="472"/>
      <c r="M69" s="14"/>
      <c r="R69" s="78" t="str">
        <f t="shared" si="6"/>
        <v/>
      </c>
      <c r="T69" s="39" t="str">
        <f t="shared" si="7"/>
        <v/>
      </c>
      <c r="U69" s="76" t="str">
        <f t="shared" si="4"/>
        <v/>
      </c>
      <c r="W69" s="115" t="str">
        <f t="shared" ca="1" si="11"/>
        <v/>
      </c>
      <c r="X69" s="118" t="str">
        <f>IF($D69="", "", NETWORKDAYS(Dashboard!$AJ$1, $D69, Timesheet!$S$50:$S$89)-1)</f>
        <v/>
      </c>
      <c r="Y69" s="39" t="str">
        <f t="shared" si="8"/>
        <v/>
      </c>
      <c r="AC69" s="39" t="str">
        <f>IF($Y69=$Y$6, "", IF($D69="", "", IF($D69&lt;Dashboard!$AJ$1, $AC$3, IF($D69=Dashboard!$AJ$1, $AC$4, IF($AD69&lt;=$AD$5, $AC$5, $AC$6)))))</f>
        <v/>
      </c>
      <c r="AD69" s="118" t="str">
        <f>IF($Y69=$Y$6, "", IF($D69="", "", IF($D69="", "", NETWORKDAYS(Dashboard!$AJ$1, $D69, Timesheet!$S$50:$S$89)-1)))</f>
        <v/>
      </c>
      <c r="AF69" s="177" t="str">
        <f t="shared" si="9"/>
        <v/>
      </c>
      <c r="AG69" s="178" t="str">
        <f t="shared" si="10"/>
        <v/>
      </c>
      <c r="AH69" s="178" t="str">
        <f>IF($J69="", "", $J69*Settings!$Z$12*24)</f>
        <v/>
      </c>
      <c r="AI69" s="179" t="str">
        <f>IF($K69="", "", $K69*Settings!$Z$13*24)</f>
        <v/>
      </c>
    </row>
    <row r="70" spans="1:35" x14ac:dyDescent="0.25">
      <c r="A70" s="14"/>
      <c r="B70" s="153" t="str">
        <f t="shared" si="5"/>
        <v/>
      </c>
      <c r="C70" s="14"/>
      <c r="D70" s="460"/>
      <c r="E70" s="461"/>
      <c r="F70" s="445"/>
      <c r="G70" s="470"/>
      <c r="H70" s="446"/>
      <c r="I70" s="471"/>
      <c r="J70" s="462"/>
      <c r="K70" s="462"/>
      <c r="L70" s="472"/>
      <c r="M70" s="14"/>
      <c r="R70" s="78" t="str">
        <f t="shared" si="6"/>
        <v/>
      </c>
      <c r="T70" s="39" t="str">
        <f t="shared" si="7"/>
        <v/>
      </c>
      <c r="U70" s="76" t="str">
        <f t="shared" si="4"/>
        <v/>
      </c>
      <c r="W70" s="115" t="str">
        <f t="shared" ca="1" si="11"/>
        <v/>
      </c>
      <c r="X70" s="118" t="str">
        <f>IF($D70="", "", NETWORKDAYS(Dashboard!$AJ$1, $D70, Timesheet!$S$50:$S$89)-1)</f>
        <v/>
      </c>
      <c r="Y70" s="39" t="str">
        <f t="shared" si="8"/>
        <v/>
      </c>
      <c r="AC70" s="39" t="str">
        <f>IF($Y70=$Y$6, "", IF($D70="", "", IF($D70&lt;Dashboard!$AJ$1, $AC$3, IF($D70=Dashboard!$AJ$1, $AC$4, IF($AD70&lt;=$AD$5, $AC$5, $AC$6)))))</f>
        <v/>
      </c>
      <c r="AD70" s="118" t="str">
        <f>IF($Y70=$Y$6, "", IF($D70="", "", IF($D70="", "", NETWORKDAYS(Dashboard!$AJ$1, $D70, Timesheet!$S$50:$S$89)-1)))</f>
        <v/>
      </c>
      <c r="AF70" s="177" t="str">
        <f t="shared" si="9"/>
        <v/>
      </c>
      <c r="AG70" s="178" t="str">
        <f t="shared" si="10"/>
        <v/>
      </c>
      <c r="AH70" s="178" t="str">
        <f>IF($J70="", "", $J70*Settings!$Z$12*24)</f>
        <v/>
      </c>
      <c r="AI70" s="179" t="str">
        <f>IF($K70="", "", $K70*Settings!$Z$13*24)</f>
        <v/>
      </c>
    </row>
    <row r="71" spans="1:35" x14ac:dyDescent="0.25">
      <c r="A71" s="14"/>
      <c r="B71" s="153" t="str">
        <f t="shared" si="5"/>
        <v/>
      </c>
      <c r="C71" s="14"/>
      <c r="D71" s="460"/>
      <c r="E71" s="461"/>
      <c r="F71" s="445"/>
      <c r="G71" s="470"/>
      <c r="H71" s="446"/>
      <c r="I71" s="471"/>
      <c r="J71" s="462"/>
      <c r="K71" s="462"/>
      <c r="L71" s="472"/>
      <c r="M71" s="14"/>
      <c r="R71" s="78" t="str">
        <f t="shared" si="6"/>
        <v/>
      </c>
      <c r="T71" s="39" t="str">
        <f t="shared" si="7"/>
        <v/>
      </c>
      <c r="U71" s="76" t="str">
        <f t="shared" si="4"/>
        <v/>
      </c>
      <c r="W71" s="115" t="str">
        <f t="shared" ca="1" si="11"/>
        <v/>
      </c>
      <c r="X71" s="118" t="str">
        <f>IF($D71="", "", NETWORKDAYS(Dashboard!$AJ$1, $D71, Timesheet!$S$50:$S$89)-1)</f>
        <v/>
      </c>
      <c r="Y71" s="39" t="str">
        <f t="shared" si="8"/>
        <v/>
      </c>
      <c r="AC71" s="39" t="str">
        <f>IF($Y71=$Y$6, "", IF($D71="", "", IF($D71&lt;Dashboard!$AJ$1, $AC$3, IF($D71=Dashboard!$AJ$1, $AC$4, IF($AD71&lt;=$AD$5, $AC$5, $AC$6)))))</f>
        <v/>
      </c>
      <c r="AD71" s="118" t="str">
        <f>IF($Y71=$Y$6, "", IF($D71="", "", IF($D71="", "", NETWORKDAYS(Dashboard!$AJ$1, $D71, Timesheet!$S$50:$S$89)-1)))</f>
        <v/>
      </c>
      <c r="AF71" s="177" t="str">
        <f t="shared" si="9"/>
        <v/>
      </c>
      <c r="AG71" s="178" t="str">
        <f t="shared" si="10"/>
        <v/>
      </c>
      <c r="AH71" s="178" t="str">
        <f>IF($J71="", "", $J71*Settings!$Z$12*24)</f>
        <v/>
      </c>
      <c r="AI71" s="179" t="str">
        <f>IF($K71="", "", $K71*Settings!$Z$13*24)</f>
        <v/>
      </c>
    </row>
    <row r="72" spans="1:35" x14ac:dyDescent="0.25">
      <c r="A72" s="14"/>
      <c r="B72" s="153" t="str">
        <f t="shared" si="5"/>
        <v/>
      </c>
      <c r="C72" s="14"/>
      <c r="D72" s="460"/>
      <c r="E72" s="461"/>
      <c r="F72" s="445"/>
      <c r="G72" s="470"/>
      <c r="H72" s="446"/>
      <c r="I72" s="471"/>
      <c r="J72" s="462"/>
      <c r="K72" s="462"/>
      <c r="L72" s="472"/>
      <c r="M72" s="14"/>
      <c r="R72" s="78" t="str">
        <f t="shared" si="6"/>
        <v/>
      </c>
      <c r="T72" s="39" t="str">
        <f t="shared" si="7"/>
        <v/>
      </c>
      <c r="U72" s="76" t="str">
        <f t="shared" si="4"/>
        <v/>
      </c>
      <c r="W72" s="115" t="str">
        <f t="shared" ca="1" si="11"/>
        <v/>
      </c>
      <c r="X72" s="118" t="str">
        <f>IF($D72="", "", NETWORKDAYS(Dashboard!$AJ$1, $D72, Timesheet!$S$50:$S$89)-1)</f>
        <v/>
      </c>
      <c r="Y72" s="39" t="str">
        <f t="shared" si="8"/>
        <v/>
      </c>
      <c r="AC72" s="39" t="str">
        <f>IF($Y72=$Y$6, "", IF($D72="", "", IF($D72&lt;Dashboard!$AJ$1, $AC$3, IF($D72=Dashboard!$AJ$1, $AC$4, IF($AD72&lt;=$AD$5, $AC$5, $AC$6)))))</f>
        <v/>
      </c>
      <c r="AD72" s="118" t="str">
        <f>IF($Y72=$Y$6, "", IF($D72="", "", IF($D72="", "", NETWORKDAYS(Dashboard!$AJ$1, $D72, Timesheet!$S$50:$S$89)-1)))</f>
        <v/>
      </c>
      <c r="AF72" s="177" t="str">
        <f t="shared" si="9"/>
        <v/>
      </c>
      <c r="AG72" s="178" t="str">
        <f t="shared" si="10"/>
        <v/>
      </c>
      <c r="AH72" s="178" t="str">
        <f>IF($J72="", "", $J72*Settings!$Z$12*24)</f>
        <v/>
      </c>
      <c r="AI72" s="179" t="str">
        <f>IF($K72="", "", $K72*Settings!$Z$13*24)</f>
        <v/>
      </c>
    </row>
    <row r="73" spans="1:35" x14ac:dyDescent="0.25">
      <c r="A73" s="14"/>
      <c r="B73" s="153" t="str">
        <f t="shared" si="5"/>
        <v/>
      </c>
      <c r="C73" s="14"/>
      <c r="D73" s="460"/>
      <c r="E73" s="461"/>
      <c r="F73" s="445"/>
      <c r="G73" s="470"/>
      <c r="H73" s="446"/>
      <c r="I73" s="471"/>
      <c r="J73" s="462"/>
      <c r="K73" s="462"/>
      <c r="L73" s="472"/>
      <c r="M73" s="14"/>
      <c r="R73" s="78" t="str">
        <f t="shared" si="6"/>
        <v/>
      </c>
      <c r="T73" s="39" t="str">
        <f t="shared" si="7"/>
        <v/>
      </c>
      <c r="U73" s="76" t="str">
        <f t="shared" si="4"/>
        <v/>
      </c>
      <c r="W73" s="115" t="str">
        <f t="shared" ca="1" si="11"/>
        <v/>
      </c>
      <c r="X73" s="118" t="str">
        <f>IF($D73="", "", NETWORKDAYS(Dashboard!$AJ$1, $D73, Timesheet!$S$50:$S$89)-1)</f>
        <v/>
      </c>
      <c r="Y73" s="39" t="str">
        <f t="shared" si="8"/>
        <v/>
      </c>
      <c r="AC73" s="39" t="str">
        <f>IF($Y73=$Y$6, "", IF($D73="", "", IF($D73&lt;Dashboard!$AJ$1, $AC$3, IF($D73=Dashboard!$AJ$1, $AC$4, IF($AD73&lt;=$AD$5, $AC$5, $AC$6)))))</f>
        <v/>
      </c>
      <c r="AD73" s="118" t="str">
        <f>IF($Y73=$Y$6, "", IF($D73="", "", IF($D73="", "", NETWORKDAYS(Dashboard!$AJ$1, $D73, Timesheet!$S$50:$S$89)-1)))</f>
        <v/>
      </c>
      <c r="AF73" s="177" t="str">
        <f t="shared" si="9"/>
        <v/>
      </c>
      <c r="AG73" s="178" t="str">
        <f t="shared" si="10"/>
        <v/>
      </c>
      <c r="AH73" s="178" t="str">
        <f>IF($J73="", "", $J73*Settings!$Z$12*24)</f>
        <v/>
      </c>
      <c r="AI73" s="179" t="str">
        <f>IF($K73="", "", $K73*Settings!$Z$13*24)</f>
        <v/>
      </c>
    </row>
    <row r="74" spans="1:35" x14ac:dyDescent="0.25">
      <c r="A74" s="14"/>
      <c r="B74" s="153" t="str">
        <f t="shared" si="5"/>
        <v/>
      </c>
      <c r="C74" s="14"/>
      <c r="D74" s="460"/>
      <c r="E74" s="461"/>
      <c r="F74" s="445"/>
      <c r="G74" s="470"/>
      <c r="H74" s="446"/>
      <c r="I74" s="471"/>
      <c r="J74" s="462"/>
      <c r="K74" s="462"/>
      <c r="L74" s="472"/>
      <c r="M74" s="14"/>
      <c r="R74" s="78" t="str">
        <f t="shared" si="6"/>
        <v/>
      </c>
      <c r="T74" s="39" t="str">
        <f t="shared" si="7"/>
        <v/>
      </c>
      <c r="U74" s="76" t="str">
        <f t="shared" si="4"/>
        <v/>
      </c>
      <c r="W74" s="115" t="str">
        <f t="shared" ca="1" si="11"/>
        <v/>
      </c>
      <c r="X74" s="118" t="str">
        <f>IF($D74="", "", NETWORKDAYS(Dashboard!$AJ$1, $D74, Timesheet!$S$50:$S$89)-1)</f>
        <v/>
      </c>
      <c r="Y74" s="39" t="str">
        <f t="shared" si="8"/>
        <v/>
      </c>
      <c r="AC74" s="39" t="str">
        <f>IF($Y74=$Y$6, "", IF($D74="", "", IF($D74&lt;Dashboard!$AJ$1, $AC$3, IF($D74=Dashboard!$AJ$1, $AC$4, IF($AD74&lt;=$AD$5, $AC$5, $AC$6)))))</f>
        <v/>
      </c>
      <c r="AD74" s="118" t="str">
        <f>IF($Y74=$Y$6, "", IF($D74="", "", IF($D74="", "", NETWORKDAYS(Dashboard!$AJ$1, $D74, Timesheet!$S$50:$S$89)-1)))</f>
        <v/>
      </c>
      <c r="AF74" s="177" t="str">
        <f t="shared" si="9"/>
        <v/>
      </c>
      <c r="AG74" s="178" t="str">
        <f t="shared" si="10"/>
        <v/>
      </c>
      <c r="AH74" s="178" t="str">
        <f>IF($J74="", "", $J74*Settings!$Z$12*24)</f>
        <v/>
      </c>
      <c r="AI74" s="179" t="str">
        <f>IF($K74="", "", $K74*Settings!$Z$13*24)</f>
        <v/>
      </c>
    </row>
    <row r="75" spans="1:35" x14ac:dyDescent="0.25">
      <c r="A75" s="14"/>
      <c r="B75" s="153" t="str">
        <f t="shared" si="5"/>
        <v/>
      </c>
      <c r="C75" s="14"/>
      <c r="D75" s="460"/>
      <c r="E75" s="461"/>
      <c r="F75" s="445"/>
      <c r="G75" s="470"/>
      <c r="H75" s="446"/>
      <c r="I75" s="471"/>
      <c r="J75" s="462"/>
      <c r="K75" s="462"/>
      <c r="L75" s="472"/>
      <c r="M75" s="14"/>
      <c r="R75" s="78" t="str">
        <f t="shared" si="6"/>
        <v/>
      </c>
      <c r="T75" s="39" t="str">
        <f t="shared" si="7"/>
        <v/>
      </c>
      <c r="U75" s="76" t="str">
        <f t="shared" si="4"/>
        <v/>
      </c>
      <c r="W75" s="115" t="str">
        <f t="shared" ca="1" si="11"/>
        <v/>
      </c>
      <c r="X75" s="118" t="str">
        <f>IF($D75="", "", NETWORKDAYS(Dashboard!$AJ$1, $D75, Timesheet!$S$50:$S$89)-1)</f>
        <v/>
      </c>
      <c r="Y75" s="39" t="str">
        <f t="shared" si="8"/>
        <v/>
      </c>
      <c r="AC75" s="39" t="str">
        <f>IF($Y75=$Y$6, "", IF($D75="", "", IF($D75&lt;Dashboard!$AJ$1, $AC$3, IF($D75=Dashboard!$AJ$1, $AC$4, IF($AD75&lt;=$AD$5, $AC$5, $AC$6)))))</f>
        <v/>
      </c>
      <c r="AD75" s="118" t="str">
        <f>IF($Y75=$Y$6, "", IF($D75="", "", IF($D75="", "", NETWORKDAYS(Dashboard!$AJ$1, $D75, Timesheet!$S$50:$S$89)-1)))</f>
        <v/>
      </c>
      <c r="AF75" s="177" t="str">
        <f t="shared" si="9"/>
        <v/>
      </c>
      <c r="AG75" s="178" t="str">
        <f t="shared" si="10"/>
        <v/>
      </c>
      <c r="AH75" s="178" t="str">
        <f>IF($J75="", "", $J75*Settings!$Z$12*24)</f>
        <v/>
      </c>
      <c r="AI75" s="179" t="str">
        <f>IF($K75="", "", $K75*Settings!$Z$13*24)</f>
        <v/>
      </c>
    </row>
    <row r="76" spans="1:35" x14ac:dyDescent="0.25">
      <c r="A76" s="14"/>
      <c r="B76" s="153" t="str">
        <f t="shared" ref="B76:B107" si="12">IFERROR(INDEX($B$5:$B$7, MATCH($AC76, $D$5:$D$7, 0)), "")</f>
        <v/>
      </c>
      <c r="C76" s="14"/>
      <c r="D76" s="460"/>
      <c r="E76" s="461"/>
      <c r="F76" s="445"/>
      <c r="G76" s="470"/>
      <c r="H76" s="446"/>
      <c r="I76" s="471"/>
      <c r="J76" s="462"/>
      <c r="K76" s="462"/>
      <c r="L76" s="472"/>
      <c r="M76" s="14"/>
      <c r="R76" s="78" t="str">
        <f t="shared" ref="R76:R107" si="13">IF(T76="", "", IF(T76=$P$3, $U76*$H76, IF($T76=$P$4, $U76, "")))</f>
        <v/>
      </c>
      <c r="T76" s="39" t="str">
        <f t="shared" ref="T76:T107" si="14">IF($G76="", "", IFERROR(INDEX($O$11:$O$18, MATCH($G76, $P$11:$P$18, 0)), ""))</f>
        <v/>
      </c>
      <c r="U76" s="76" t="str">
        <f t="shared" ref="U76:U107" si="15">IF($G76="", "", IFERROR(INDEX($Q$11:$Q$18, MATCH($G76, $P$11:$P$18, 0)), ""))</f>
        <v/>
      </c>
      <c r="W76" s="115" t="str">
        <f t="shared" ref="W76:W107" ca="1" si="16">IF($D76="", "", IF(AND(NOW()&gt;(D76+E76), COUNTIF($G76:$L76, "")&gt;0), "X", ""))</f>
        <v/>
      </c>
      <c r="X76" s="118" t="str">
        <f>IF($D76="", "", NETWORKDAYS(Dashboard!$AJ$1, $D76, Timesheet!$S$50:$S$89)-1)</f>
        <v/>
      </c>
      <c r="Y76" s="39" t="str">
        <f t="shared" ref="Y76:Y107" si="17">IF($D76="", "", IF(AND($W76="X", $X76=0), $Y$7, IF(COUNTIF($G76:$L76, "")=0, $Y$6, IF(AND($W76="X", $X76&lt;0), $Y$5, IF(AND($W76="", $X76&gt;0), $Y$4, IF(AND($W76="", $X76=0), $Y$3, ""))))))</f>
        <v/>
      </c>
      <c r="AC76" s="39" t="str">
        <f>IF($Y76=$Y$6, "", IF($D76="", "", IF($D76&lt;Dashboard!$AJ$1, $AC$3, IF($D76=Dashboard!$AJ$1, $AC$4, IF($AD76&lt;=$AD$5, $AC$5, $AC$6)))))</f>
        <v/>
      </c>
      <c r="AD76" s="118" t="str">
        <f>IF($Y76=$Y$6, "", IF($D76="", "", IF($D76="", "", NETWORKDAYS(Dashboard!$AJ$1, $D76, Timesheet!$S$50:$S$89)-1)))</f>
        <v/>
      </c>
      <c r="AF76" s="177" t="str">
        <f t="shared" ref="AF76:AF107" si="18">IF($L76="", "", $L76)</f>
        <v/>
      </c>
      <c r="AG76" s="178" t="str">
        <f t="shared" ref="AG76:AG107" si="19">IF($I76="", "", $I76)</f>
        <v/>
      </c>
      <c r="AH76" s="178" t="str">
        <f>IF($J76="", "", $J76*Settings!$Z$12*24)</f>
        <v/>
      </c>
      <c r="AI76" s="179" t="str">
        <f>IF($K76="", "", $K76*Settings!$Z$13*24)</f>
        <v/>
      </c>
    </row>
    <row r="77" spans="1:35" x14ac:dyDescent="0.25">
      <c r="A77" s="14"/>
      <c r="B77" s="153" t="str">
        <f t="shared" si="12"/>
        <v/>
      </c>
      <c r="C77" s="14"/>
      <c r="D77" s="460"/>
      <c r="E77" s="461"/>
      <c r="F77" s="445"/>
      <c r="G77" s="470"/>
      <c r="H77" s="446"/>
      <c r="I77" s="471"/>
      <c r="J77" s="462"/>
      <c r="K77" s="462"/>
      <c r="L77" s="472"/>
      <c r="M77" s="14"/>
      <c r="R77" s="78" t="str">
        <f t="shared" si="13"/>
        <v/>
      </c>
      <c r="T77" s="39" t="str">
        <f t="shared" si="14"/>
        <v/>
      </c>
      <c r="U77" s="76" t="str">
        <f t="shared" si="15"/>
        <v/>
      </c>
      <c r="W77" s="115" t="str">
        <f t="shared" ca="1" si="16"/>
        <v/>
      </c>
      <c r="X77" s="118" t="str">
        <f>IF($D77="", "", NETWORKDAYS(Dashboard!$AJ$1, $D77, Timesheet!$S$50:$S$89)-1)</f>
        <v/>
      </c>
      <c r="Y77" s="39" t="str">
        <f t="shared" si="17"/>
        <v/>
      </c>
      <c r="AC77" s="39" t="str">
        <f>IF($Y77=$Y$6, "", IF($D77="", "", IF($D77&lt;Dashboard!$AJ$1, $AC$3, IF($D77=Dashboard!$AJ$1, $AC$4, IF($AD77&lt;=$AD$5, $AC$5, $AC$6)))))</f>
        <v/>
      </c>
      <c r="AD77" s="118" t="str">
        <f>IF($Y77=$Y$6, "", IF($D77="", "", IF($D77="", "", NETWORKDAYS(Dashboard!$AJ$1, $D77, Timesheet!$S$50:$S$89)-1)))</f>
        <v/>
      </c>
      <c r="AF77" s="177" t="str">
        <f t="shared" si="18"/>
        <v/>
      </c>
      <c r="AG77" s="178" t="str">
        <f t="shared" si="19"/>
        <v/>
      </c>
      <c r="AH77" s="178" t="str">
        <f>IF($J77="", "", $J77*Settings!$Z$12*24)</f>
        <v/>
      </c>
      <c r="AI77" s="179" t="str">
        <f>IF($K77="", "", $K77*Settings!$Z$13*24)</f>
        <v/>
      </c>
    </row>
    <row r="78" spans="1:35" x14ac:dyDescent="0.25">
      <c r="A78" s="14"/>
      <c r="B78" s="153" t="str">
        <f t="shared" si="12"/>
        <v/>
      </c>
      <c r="C78" s="14"/>
      <c r="D78" s="460"/>
      <c r="E78" s="461"/>
      <c r="F78" s="445"/>
      <c r="G78" s="470"/>
      <c r="H78" s="446"/>
      <c r="I78" s="471"/>
      <c r="J78" s="462"/>
      <c r="K78" s="462"/>
      <c r="L78" s="472"/>
      <c r="M78" s="14"/>
      <c r="R78" s="78" t="str">
        <f t="shared" si="13"/>
        <v/>
      </c>
      <c r="T78" s="39" t="str">
        <f t="shared" si="14"/>
        <v/>
      </c>
      <c r="U78" s="76" t="str">
        <f t="shared" si="15"/>
        <v/>
      </c>
      <c r="W78" s="115" t="str">
        <f t="shared" ca="1" si="16"/>
        <v/>
      </c>
      <c r="X78" s="118" t="str">
        <f>IF($D78="", "", NETWORKDAYS(Dashboard!$AJ$1, $D78, Timesheet!$S$50:$S$89)-1)</f>
        <v/>
      </c>
      <c r="Y78" s="39" t="str">
        <f t="shared" si="17"/>
        <v/>
      </c>
      <c r="AC78" s="39" t="str">
        <f>IF($Y78=$Y$6, "", IF($D78="", "", IF($D78&lt;Dashboard!$AJ$1, $AC$3, IF($D78=Dashboard!$AJ$1, $AC$4, IF($AD78&lt;=$AD$5, $AC$5, $AC$6)))))</f>
        <v/>
      </c>
      <c r="AD78" s="118" t="str">
        <f>IF($Y78=$Y$6, "", IF($D78="", "", IF($D78="", "", NETWORKDAYS(Dashboard!$AJ$1, $D78, Timesheet!$S$50:$S$89)-1)))</f>
        <v/>
      </c>
      <c r="AF78" s="177" t="str">
        <f t="shared" si="18"/>
        <v/>
      </c>
      <c r="AG78" s="178" t="str">
        <f t="shared" si="19"/>
        <v/>
      </c>
      <c r="AH78" s="178" t="str">
        <f>IF($J78="", "", $J78*Settings!$Z$12*24)</f>
        <v/>
      </c>
      <c r="AI78" s="179" t="str">
        <f>IF($K78="", "", $K78*Settings!$Z$13*24)</f>
        <v/>
      </c>
    </row>
    <row r="79" spans="1:35" x14ac:dyDescent="0.25">
      <c r="A79" s="14"/>
      <c r="B79" s="153" t="str">
        <f t="shared" si="12"/>
        <v/>
      </c>
      <c r="C79" s="14"/>
      <c r="D79" s="460"/>
      <c r="E79" s="461"/>
      <c r="F79" s="445"/>
      <c r="G79" s="470"/>
      <c r="H79" s="446"/>
      <c r="I79" s="471"/>
      <c r="J79" s="462"/>
      <c r="K79" s="462"/>
      <c r="L79" s="472"/>
      <c r="M79" s="14"/>
      <c r="R79" s="78" t="str">
        <f t="shared" si="13"/>
        <v/>
      </c>
      <c r="T79" s="39" t="str">
        <f t="shared" si="14"/>
        <v/>
      </c>
      <c r="U79" s="76" t="str">
        <f t="shared" si="15"/>
        <v/>
      </c>
      <c r="W79" s="115" t="str">
        <f t="shared" ca="1" si="16"/>
        <v/>
      </c>
      <c r="X79" s="118" t="str">
        <f>IF($D79="", "", NETWORKDAYS(Dashboard!$AJ$1, $D79, Timesheet!$S$50:$S$89)-1)</f>
        <v/>
      </c>
      <c r="Y79" s="39" t="str">
        <f t="shared" si="17"/>
        <v/>
      </c>
      <c r="AC79" s="39" t="str">
        <f>IF($Y79=$Y$6, "", IF($D79="", "", IF($D79&lt;Dashboard!$AJ$1, $AC$3, IF($D79=Dashboard!$AJ$1, $AC$4, IF($AD79&lt;=$AD$5, $AC$5, $AC$6)))))</f>
        <v/>
      </c>
      <c r="AD79" s="118" t="str">
        <f>IF($Y79=$Y$6, "", IF($D79="", "", IF($D79="", "", NETWORKDAYS(Dashboard!$AJ$1, $D79, Timesheet!$S$50:$S$89)-1)))</f>
        <v/>
      </c>
      <c r="AF79" s="177" t="str">
        <f t="shared" si="18"/>
        <v/>
      </c>
      <c r="AG79" s="178" t="str">
        <f t="shared" si="19"/>
        <v/>
      </c>
      <c r="AH79" s="178" t="str">
        <f>IF($J79="", "", $J79*Settings!$Z$12*24)</f>
        <v/>
      </c>
      <c r="AI79" s="179" t="str">
        <f>IF($K79="", "", $K79*Settings!$Z$13*24)</f>
        <v/>
      </c>
    </row>
    <row r="80" spans="1:35" x14ac:dyDescent="0.25">
      <c r="A80" s="14"/>
      <c r="B80" s="153" t="str">
        <f t="shared" si="12"/>
        <v/>
      </c>
      <c r="C80" s="14"/>
      <c r="D80" s="460"/>
      <c r="E80" s="461"/>
      <c r="F80" s="445"/>
      <c r="G80" s="470"/>
      <c r="H80" s="446"/>
      <c r="I80" s="471"/>
      <c r="J80" s="462"/>
      <c r="K80" s="462"/>
      <c r="L80" s="472"/>
      <c r="M80" s="14"/>
      <c r="R80" s="78" t="str">
        <f t="shared" si="13"/>
        <v/>
      </c>
      <c r="T80" s="39" t="str">
        <f t="shared" si="14"/>
        <v/>
      </c>
      <c r="U80" s="76" t="str">
        <f t="shared" si="15"/>
        <v/>
      </c>
      <c r="W80" s="115" t="str">
        <f t="shared" ca="1" si="16"/>
        <v/>
      </c>
      <c r="X80" s="118" t="str">
        <f>IF($D80="", "", NETWORKDAYS(Dashboard!$AJ$1, $D80, Timesheet!$S$50:$S$89)-1)</f>
        <v/>
      </c>
      <c r="Y80" s="39" t="str">
        <f t="shared" si="17"/>
        <v/>
      </c>
      <c r="AC80" s="39" t="str">
        <f>IF($Y80=$Y$6, "", IF($D80="", "", IF($D80&lt;Dashboard!$AJ$1, $AC$3, IF($D80=Dashboard!$AJ$1, $AC$4, IF($AD80&lt;=$AD$5, $AC$5, $AC$6)))))</f>
        <v/>
      </c>
      <c r="AD80" s="118" t="str">
        <f>IF($Y80=$Y$6, "", IF($D80="", "", IF($D80="", "", NETWORKDAYS(Dashboard!$AJ$1, $D80, Timesheet!$S$50:$S$89)-1)))</f>
        <v/>
      </c>
      <c r="AF80" s="177" t="str">
        <f t="shared" si="18"/>
        <v/>
      </c>
      <c r="AG80" s="178" t="str">
        <f t="shared" si="19"/>
        <v/>
      </c>
      <c r="AH80" s="178" t="str">
        <f>IF($J80="", "", $J80*Settings!$Z$12*24)</f>
        <v/>
      </c>
      <c r="AI80" s="179" t="str">
        <f>IF($K80="", "", $K80*Settings!$Z$13*24)</f>
        <v/>
      </c>
    </row>
    <row r="81" spans="1:35" x14ac:dyDescent="0.25">
      <c r="A81" s="14"/>
      <c r="B81" s="153" t="str">
        <f t="shared" si="12"/>
        <v/>
      </c>
      <c r="C81" s="14"/>
      <c r="D81" s="460"/>
      <c r="E81" s="461"/>
      <c r="F81" s="445"/>
      <c r="G81" s="470"/>
      <c r="H81" s="446"/>
      <c r="I81" s="471"/>
      <c r="J81" s="462"/>
      <c r="K81" s="462"/>
      <c r="L81" s="472"/>
      <c r="M81" s="14"/>
      <c r="R81" s="78" t="str">
        <f t="shared" si="13"/>
        <v/>
      </c>
      <c r="T81" s="39" t="str">
        <f t="shared" si="14"/>
        <v/>
      </c>
      <c r="U81" s="76" t="str">
        <f t="shared" si="15"/>
        <v/>
      </c>
      <c r="W81" s="115" t="str">
        <f t="shared" ca="1" si="16"/>
        <v/>
      </c>
      <c r="X81" s="118" t="str">
        <f>IF($D81="", "", NETWORKDAYS(Dashboard!$AJ$1, $D81, Timesheet!$S$50:$S$89)-1)</f>
        <v/>
      </c>
      <c r="Y81" s="39" t="str">
        <f t="shared" si="17"/>
        <v/>
      </c>
      <c r="AC81" s="39" t="str">
        <f>IF($Y81=$Y$6, "", IF($D81="", "", IF($D81&lt;Dashboard!$AJ$1, $AC$3, IF($D81=Dashboard!$AJ$1, $AC$4, IF($AD81&lt;=$AD$5, $AC$5, $AC$6)))))</f>
        <v/>
      </c>
      <c r="AD81" s="118" t="str">
        <f>IF($Y81=$Y$6, "", IF($D81="", "", IF($D81="", "", NETWORKDAYS(Dashboard!$AJ$1, $D81, Timesheet!$S$50:$S$89)-1)))</f>
        <v/>
      </c>
      <c r="AF81" s="177" t="str">
        <f t="shared" si="18"/>
        <v/>
      </c>
      <c r="AG81" s="178" t="str">
        <f t="shared" si="19"/>
        <v/>
      </c>
      <c r="AH81" s="178" t="str">
        <f>IF($J81="", "", $J81*Settings!$Z$12*24)</f>
        <v/>
      </c>
      <c r="AI81" s="179" t="str">
        <f>IF($K81="", "", $K81*Settings!$Z$13*24)</f>
        <v/>
      </c>
    </row>
    <row r="82" spans="1:35" x14ac:dyDescent="0.25">
      <c r="A82" s="14"/>
      <c r="B82" s="153" t="str">
        <f t="shared" si="12"/>
        <v/>
      </c>
      <c r="C82" s="14"/>
      <c r="D82" s="460"/>
      <c r="E82" s="461"/>
      <c r="F82" s="445"/>
      <c r="G82" s="470"/>
      <c r="H82" s="446"/>
      <c r="I82" s="471"/>
      <c r="J82" s="462"/>
      <c r="K82" s="462"/>
      <c r="L82" s="472"/>
      <c r="M82" s="14"/>
      <c r="R82" s="78" t="str">
        <f t="shared" si="13"/>
        <v/>
      </c>
      <c r="T82" s="39" t="str">
        <f t="shared" si="14"/>
        <v/>
      </c>
      <c r="U82" s="76" t="str">
        <f t="shared" si="15"/>
        <v/>
      </c>
      <c r="W82" s="115" t="str">
        <f t="shared" ca="1" si="16"/>
        <v/>
      </c>
      <c r="X82" s="118" t="str">
        <f>IF($D82="", "", NETWORKDAYS(Dashboard!$AJ$1, $D82, Timesheet!$S$50:$S$89)-1)</f>
        <v/>
      </c>
      <c r="Y82" s="39" t="str">
        <f t="shared" si="17"/>
        <v/>
      </c>
      <c r="AC82" s="39" t="str">
        <f>IF($Y82=$Y$6, "", IF($D82="", "", IF($D82&lt;Dashboard!$AJ$1, $AC$3, IF($D82=Dashboard!$AJ$1, $AC$4, IF($AD82&lt;=$AD$5, $AC$5, $AC$6)))))</f>
        <v/>
      </c>
      <c r="AD82" s="118" t="str">
        <f>IF($Y82=$Y$6, "", IF($D82="", "", IF($D82="", "", NETWORKDAYS(Dashboard!$AJ$1, $D82, Timesheet!$S$50:$S$89)-1)))</f>
        <v/>
      </c>
      <c r="AF82" s="177" t="str">
        <f t="shared" si="18"/>
        <v/>
      </c>
      <c r="AG82" s="178" t="str">
        <f t="shared" si="19"/>
        <v/>
      </c>
      <c r="AH82" s="178" t="str">
        <f>IF($J82="", "", $J82*Settings!$Z$12*24)</f>
        <v/>
      </c>
      <c r="AI82" s="179" t="str">
        <f>IF($K82="", "", $K82*Settings!$Z$13*24)</f>
        <v/>
      </c>
    </row>
    <row r="83" spans="1:35" x14ac:dyDescent="0.25">
      <c r="A83" s="14"/>
      <c r="B83" s="153" t="str">
        <f t="shared" si="12"/>
        <v/>
      </c>
      <c r="C83" s="14"/>
      <c r="D83" s="460"/>
      <c r="E83" s="461"/>
      <c r="F83" s="445"/>
      <c r="G83" s="470"/>
      <c r="H83" s="446"/>
      <c r="I83" s="471"/>
      <c r="J83" s="462"/>
      <c r="K83" s="462"/>
      <c r="L83" s="472"/>
      <c r="M83" s="14"/>
      <c r="R83" s="78" t="str">
        <f t="shared" si="13"/>
        <v/>
      </c>
      <c r="T83" s="39" t="str">
        <f t="shared" si="14"/>
        <v/>
      </c>
      <c r="U83" s="76" t="str">
        <f t="shared" si="15"/>
        <v/>
      </c>
      <c r="W83" s="115" t="str">
        <f t="shared" ca="1" si="16"/>
        <v/>
      </c>
      <c r="X83" s="118" t="str">
        <f>IF($D83="", "", NETWORKDAYS(Dashboard!$AJ$1, $D83, Timesheet!$S$50:$S$89)-1)</f>
        <v/>
      </c>
      <c r="Y83" s="39" t="str">
        <f t="shared" si="17"/>
        <v/>
      </c>
      <c r="AC83" s="39" t="str">
        <f>IF($Y83=$Y$6, "", IF($D83="", "", IF($D83&lt;Dashboard!$AJ$1, $AC$3, IF($D83=Dashboard!$AJ$1, $AC$4, IF($AD83&lt;=$AD$5, $AC$5, $AC$6)))))</f>
        <v/>
      </c>
      <c r="AD83" s="118" t="str">
        <f>IF($Y83=$Y$6, "", IF($D83="", "", IF($D83="", "", NETWORKDAYS(Dashboard!$AJ$1, $D83, Timesheet!$S$50:$S$89)-1)))</f>
        <v/>
      </c>
      <c r="AF83" s="177" t="str">
        <f t="shared" si="18"/>
        <v/>
      </c>
      <c r="AG83" s="178" t="str">
        <f t="shared" si="19"/>
        <v/>
      </c>
      <c r="AH83" s="178" t="str">
        <f>IF($J83="", "", $J83*Settings!$Z$12*24)</f>
        <v/>
      </c>
      <c r="AI83" s="179" t="str">
        <f>IF($K83="", "", $K83*Settings!$Z$13*24)</f>
        <v/>
      </c>
    </row>
    <row r="84" spans="1:35" x14ac:dyDescent="0.25">
      <c r="A84" s="14"/>
      <c r="B84" s="153" t="str">
        <f t="shared" si="12"/>
        <v/>
      </c>
      <c r="C84" s="14"/>
      <c r="D84" s="460"/>
      <c r="E84" s="461"/>
      <c r="F84" s="445"/>
      <c r="G84" s="470"/>
      <c r="H84" s="446"/>
      <c r="I84" s="471"/>
      <c r="J84" s="462"/>
      <c r="K84" s="462"/>
      <c r="L84" s="472"/>
      <c r="M84" s="14"/>
      <c r="R84" s="78" t="str">
        <f t="shared" si="13"/>
        <v/>
      </c>
      <c r="T84" s="39" t="str">
        <f t="shared" si="14"/>
        <v/>
      </c>
      <c r="U84" s="76" t="str">
        <f t="shared" si="15"/>
        <v/>
      </c>
      <c r="W84" s="115" t="str">
        <f t="shared" ca="1" si="16"/>
        <v/>
      </c>
      <c r="X84" s="118" t="str">
        <f>IF($D84="", "", NETWORKDAYS(Dashboard!$AJ$1, $D84, Timesheet!$S$50:$S$89)-1)</f>
        <v/>
      </c>
      <c r="Y84" s="39" t="str">
        <f t="shared" si="17"/>
        <v/>
      </c>
      <c r="AC84" s="39" t="str">
        <f>IF($Y84=$Y$6, "", IF($D84="", "", IF($D84&lt;Dashboard!$AJ$1, $AC$3, IF($D84=Dashboard!$AJ$1, $AC$4, IF($AD84&lt;=$AD$5, $AC$5, $AC$6)))))</f>
        <v/>
      </c>
      <c r="AD84" s="118" t="str">
        <f>IF($Y84=$Y$6, "", IF($D84="", "", IF($D84="", "", NETWORKDAYS(Dashboard!$AJ$1, $D84, Timesheet!$S$50:$S$89)-1)))</f>
        <v/>
      </c>
      <c r="AF84" s="177" t="str">
        <f t="shared" si="18"/>
        <v/>
      </c>
      <c r="AG84" s="178" t="str">
        <f t="shared" si="19"/>
        <v/>
      </c>
      <c r="AH84" s="178" t="str">
        <f>IF($J84="", "", $J84*Settings!$Z$12*24)</f>
        <v/>
      </c>
      <c r="AI84" s="179" t="str">
        <f>IF($K84="", "", $K84*Settings!$Z$13*24)</f>
        <v/>
      </c>
    </row>
    <row r="85" spans="1:35" x14ac:dyDescent="0.25">
      <c r="A85" s="14"/>
      <c r="B85" s="153" t="str">
        <f t="shared" si="12"/>
        <v/>
      </c>
      <c r="C85" s="14"/>
      <c r="D85" s="460"/>
      <c r="E85" s="461"/>
      <c r="F85" s="445"/>
      <c r="G85" s="470"/>
      <c r="H85" s="446"/>
      <c r="I85" s="471"/>
      <c r="J85" s="462"/>
      <c r="K85" s="462"/>
      <c r="L85" s="472"/>
      <c r="M85" s="14"/>
      <c r="R85" s="78" t="str">
        <f t="shared" si="13"/>
        <v/>
      </c>
      <c r="T85" s="39" t="str">
        <f t="shared" si="14"/>
        <v/>
      </c>
      <c r="U85" s="76" t="str">
        <f t="shared" si="15"/>
        <v/>
      </c>
      <c r="W85" s="115" t="str">
        <f t="shared" ca="1" si="16"/>
        <v/>
      </c>
      <c r="X85" s="118" t="str">
        <f>IF($D85="", "", NETWORKDAYS(Dashboard!$AJ$1, $D85, Timesheet!$S$50:$S$89)-1)</f>
        <v/>
      </c>
      <c r="Y85" s="39" t="str">
        <f t="shared" si="17"/>
        <v/>
      </c>
      <c r="AC85" s="39" t="str">
        <f>IF($Y85=$Y$6, "", IF($D85="", "", IF($D85&lt;Dashboard!$AJ$1, $AC$3, IF($D85=Dashboard!$AJ$1, $AC$4, IF($AD85&lt;=$AD$5, $AC$5, $AC$6)))))</f>
        <v/>
      </c>
      <c r="AD85" s="118" t="str">
        <f>IF($Y85=$Y$6, "", IF($D85="", "", IF($D85="", "", NETWORKDAYS(Dashboard!$AJ$1, $D85, Timesheet!$S$50:$S$89)-1)))</f>
        <v/>
      </c>
      <c r="AF85" s="177" t="str">
        <f t="shared" si="18"/>
        <v/>
      </c>
      <c r="AG85" s="178" t="str">
        <f t="shared" si="19"/>
        <v/>
      </c>
      <c r="AH85" s="178" t="str">
        <f>IF($J85="", "", $J85*Settings!$Z$12*24)</f>
        <v/>
      </c>
      <c r="AI85" s="179" t="str">
        <f>IF($K85="", "", $K85*Settings!$Z$13*24)</f>
        <v/>
      </c>
    </row>
    <row r="86" spans="1:35" x14ac:dyDescent="0.25">
      <c r="A86" s="14"/>
      <c r="B86" s="153" t="str">
        <f t="shared" si="12"/>
        <v/>
      </c>
      <c r="C86" s="14"/>
      <c r="D86" s="460"/>
      <c r="E86" s="461"/>
      <c r="F86" s="445"/>
      <c r="G86" s="470"/>
      <c r="H86" s="446"/>
      <c r="I86" s="471"/>
      <c r="J86" s="462"/>
      <c r="K86" s="462"/>
      <c r="L86" s="472"/>
      <c r="M86" s="14"/>
      <c r="R86" s="78" t="str">
        <f t="shared" si="13"/>
        <v/>
      </c>
      <c r="T86" s="39" t="str">
        <f t="shared" si="14"/>
        <v/>
      </c>
      <c r="U86" s="76" t="str">
        <f t="shared" si="15"/>
        <v/>
      </c>
      <c r="W86" s="115" t="str">
        <f t="shared" ca="1" si="16"/>
        <v/>
      </c>
      <c r="X86" s="118" t="str">
        <f>IF($D86="", "", NETWORKDAYS(Dashboard!$AJ$1, $D86, Timesheet!$S$50:$S$89)-1)</f>
        <v/>
      </c>
      <c r="Y86" s="39" t="str">
        <f t="shared" si="17"/>
        <v/>
      </c>
      <c r="AC86" s="39" t="str">
        <f>IF($Y86=$Y$6, "", IF($D86="", "", IF($D86&lt;Dashboard!$AJ$1, $AC$3, IF($D86=Dashboard!$AJ$1, $AC$4, IF($AD86&lt;=$AD$5, $AC$5, $AC$6)))))</f>
        <v/>
      </c>
      <c r="AD86" s="118" t="str">
        <f>IF($Y86=$Y$6, "", IF($D86="", "", IF($D86="", "", NETWORKDAYS(Dashboard!$AJ$1, $D86, Timesheet!$S$50:$S$89)-1)))</f>
        <v/>
      </c>
      <c r="AF86" s="177" t="str">
        <f t="shared" si="18"/>
        <v/>
      </c>
      <c r="AG86" s="178" t="str">
        <f t="shared" si="19"/>
        <v/>
      </c>
      <c r="AH86" s="178" t="str">
        <f>IF($J86="", "", $J86*Settings!$Z$12*24)</f>
        <v/>
      </c>
      <c r="AI86" s="179" t="str">
        <f>IF($K86="", "", $K86*Settings!$Z$13*24)</f>
        <v/>
      </c>
    </row>
    <row r="87" spans="1:35" x14ac:dyDescent="0.25">
      <c r="A87" s="14"/>
      <c r="B87" s="153" t="str">
        <f t="shared" si="12"/>
        <v/>
      </c>
      <c r="C87" s="14"/>
      <c r="D87" s="460"/>
      <c r="E87" s="461"/>
      <c r="F87" s="445"/>
      <c r="G87" s="470"/>
      <c r="H87" s="446"/>
      <c r="I87" s="471"/>
      <c r="J87" s="462"/>
      <c r="K87" s="462"/>
      <c r="L87" s="472"/>
      <c r="M87" s="14"/>
      <c r="R87" s="78" t="str">
        <f t="shared" si="13"/>
        <v/>
      </c>
      <c r="T87" s="39" t="str">
        <f t="shared" si="14"/>
        <v/>
      </c>
      <c r="U87" s="76" t="str">
        <f t="shared" si="15"/>
        <v/>
      </c>
      <c r="W87" s="115" t="str">
        <f t="shared" ca="1" si="16"/>
        <v/>
      </c>
      <c r="X87" s="118" t="str">
        <f>IF($D87="", "", NETWORKDAYS(Dashboard!$AJ$1, $D87, Timesheet!$S$50:$S$89)-1)</f>
        <v/>
      </c>
      <c r="Y87" s="39" t="str">
        <f t="shared" si="17"/>
        <v/>
      </c>
      <c r="AC87" s="39" t="str">
        <f>IF($Y87=$Y$6, "", IF($D87="", "", IF($D87&lt;Dashboard!$AJ$1, $AC$3, IF($D87=Dashboard!$AJ$1, $AC$4, IF($AD87&lt;=$AD$5, $AC$5, $AC$6)))))</f>
        <v/>
      </c>
      <c r="AD87" s="118" t="str">
        <f>IF($Y87=$Y$6, "", IF($D87="", "", IF($D87="", "", NETWORKDAYS(Dashboard!$AJ$1, $D87, Timesheet!$S$50:$S$89)-1)))</f>
        <v/>
      </c>
      <c r="AF87" s="177" t="str">
        <f t="shared" si="18"/>
        <v/>
      </c>
      <c r="AG87" s="178" t="str">
        <f t="shared" si="19"/>
        <v/>
      </c>
      <c r="AH87" s="178" t="str">
        <f>IF($J87="", "", $J87*Settings!$Z$12*24)</f>
        <v/>
      </c>
      <c r="AI87" s="179" t="str">
        <f>IF($K87="", "", $K87*Settings!$Z$13*24)</f>
        <v/>
      </c>
    </row>
    <row r="88" spans="1:35" x14ac:dyDescent="0.25">
      <c r="A88" s="14"/>
      <c r="B88" s="153" t="str">
        <f t="shared" si="12"/>
        <v/>
      </c>
      <c r="C88" s="14"/>
      <c r="D88" s="460"/>
      <c r="E88" s="461"/>
      <c r="F88" s="445"/>
      <c r="G88" s="470"/>
      <c r="H88" s="446"/>
      <c r="I88" s="471"/>
      <c r="J88" s="462"/>
      <c r="K88" s="462"/>
      <c r="L88" s="472"/>
      <c r="M88" s="14"/>
      <c r="R88" s="78" t="str">
        <f t="shared" si="13"/>
        <v/>
      </c>
      <c r="T88" s="39" t="str">
        <f t="shared" si="14"/>
        <v/>
      </c>
      <c r="U88" s="76" t="str">
        <f t="shared" si="15"/>
        <v/>
      </c>
      <c r="W88" s="115" t="str">
        <f t="shared" ca="1" si="16"/>
        <v/>
      </c>
      <c r="X88" s="118" t="str">
        <f>IF($D88="", "", NETWORKDAYS(Dashboard!$AJ$1, $D88, Timesheet!$S$50:$S$89)-1)</f>
        <v/>
      </c>
      <c r="Y88" s="39" t="str">
        <f t="shared" si="17"/>
        <v/>
      </c>
      <c r="AC88" s="39" t="str">
        <f>IF($Y88=$Y$6, "", IF($D88="", "", IF($D88&lt;Dashboard!$AJ$1, $AC$3, IF($D88=Dashboard!$AJ$1, $AC$4, IF($AD88&lt;=$AD$5, $AC$5, $AC$6)))))</f>
        <v/>
      </c>
      <c r="AD88" s="118" t="str">
        <f>IF($Y88=$Y$6, "", IF($D88="", "", IF($D88="", "", NETWORKDAYS(Dashboard!$AJ$1, $D88, Timesheet!$S$50:$S$89)-1)))</f>
        <v/>
      </c>
      <c r="AF88" s="177" t="str">
        <f t="shared" si="18"/>
        <v/>
      </c>
      <c r="AG88" s="178" t="str">
        <f t="shared" si="19"/>
        <v/>
      </c>
      <c r="AH88" s="178" t="str">
        <f>IF($J88="", "", $J88*Settings!$Z$12*24)</f>
        <v/>
      </c>
      <c r="AI88" s="179" t="str">
        <f>IF($K88="", "", $K88*Settings!$Z$13*24)</f>
        <v/>
      </c>
    </row>
    <row r="89" spans="1:35" x14ac:dyDescent="0.25">
      <c r="A89" s="14"/>
      <c r="B89" s="153" t="str">
        <f t="shared" si="12"/>
        <v/>
      </c>
      <c r="C89" s="14"/>
      <c r="D89" s="460"/>
      <c r="E89" s="461"/>
      <c r="F89" s="445"/>
      <c r="G89" s="470"/>
      <c r="H89" s="446"/>
      <c r="I89" s="471"/>
      <c r="J89" s="462"/>
      <c r="K89" s="462"/>
      <c r="L89" s="472"/>
      <c r="M89" s="14"/>
      <c r="R89" s="78" t="str">
        <f t="shared" si="13"/>
        <v/>
      </c>
      <c r="T89" s="39" t="str">
        <f t="shared" si="14"/>
        <v/>
      </c>
      <c r="U89" s="76" t="str">
        <f t="shared" si="15"/>
        <v/>
      </c>
      <c r="W89" s="115" t="str">
        <f t="shared" ca="1" si="16"/>
        <v/>
      </c>
      <c r="X89" s="118" t="str">
        <f>IF($D89="", "", NETWORKDAYS(Dashboard!$AJ$1, $D89, Timesheet!$S$50:$S$89)-1)</f>
        <v/>
      </c>
      <c r="Y89" s="39" t="str">
        <f t="shared" si="17"/>
        <v/>
      </c>
      <c r="AC89" s="39" t="str">
        <f>IF($Y89=$Y$6, "", IF($D89="", "", IF($D89&lt;Dashboard!$AJ$1, $AC$3, IF($D89=Dashboard!$AJ$1, $AC$4, IF($AD89&lt;=$AD$5, $AC$5, $AC$6)))))</f>
        <v/>
      </c>
      <c r="AD89" s="118" t="str">
        <f>IF($Y89=$Y$6, "", IF($D89="", "", IF($D89="", "", NETWORKDAYS(Dashboard!$AJ$1, $D89, Timesheet!$S$50:$S$89)-1)))</f>
        <v/>
      </c>
      <c r="AF89" s="177" t="str">
        <f t="shared" si="18"/>
        <v/>
      </c>
      <c r="AG89" s="178" t="str">
        <f t="shared" si="19"/>
        <v/>
      </c>
      <c r="AH89" s="178" t="str">
        <f>IF($J89="", "", $J89*Settings!$Z$12*24)</f>
        <v/>
      </c>
      <c r="AI89" s="179" t="str">
        <f>IF($K89="", "", $K89*Settings!$Z$13*24)</f>
        <v/>
      </c>
    </row>
    <row r="90" spans="1:35" x14ac:dyDescent="0.25">
      <c r="A90" s="14"/>
      <c r="B90" s="153" t="str">
        <f t="shared" si="12"/>
        <v/>
      </c>
      <c r="C90" s="14"/>
      <c r="D90" s="460"/>
      <c r="E90" s="461"/>
      <c r="F90" s="445"/>
      <c r="G90" s="470"/>
      <c r="H90" s="446"/>
      <c r="I90" s="471"/>
      <c r="J90" s="462"/>
      <c r="K90" s="462"/>
      <c r="L90" s="472"/>
      <c r="M90" s="14"/>
      <c r="R90" s="78" t="str">
        <f t="shared" si="13"/>
        <v/>
      </c>
      <c r="T90" s="39" t="str">
        <f t="shared" si="14"/>
        <v/>
      </c>
      <c r="U90" s="76" t="str">
        <f t="shared" si="15"/>
        <v/>
      </c>
      <c r="W90" s="115" t="str">
        <f t="shared" ca="1" si="16"/>
        <v/>
      </c>
      <c r="X90" s="118" t="str">
        <f>IF($D90="", "", NETWORKDAYS(Dashboard!$AJ$1, $D90, Timesheet!$S$50:$S$89)-1)</f>
        <v/>
      </c>
      <c r="Y90" s="39" t="str">
        <f t="shared" si="17"/>
        <v/>
      </c>
      <c r="AC90" s="39" t="str">
        <f>IF($Y90=$Y$6, "", IF($D90="", "", IF($D90&lt;Dashboard!$AJ$1, $AC$3, IF($D90=Dashboard!$AJ$1, $AC$4, IF($AD90&lt;=$AD$5, $AC$5, $AC$6)))))</f>
        <v/>
      </c>
      <c r="AD90" s="118" t="str">
        <f>IF($Y90=$Y$6, "", IF($D90="", "", IF($D90="", "", NETWORKDAYS(Dashboard!$AJ$1, $D90, Timesheet!$S$50:$S$89)-1)))</f>
        <v/>
      </c>
      <c r="AF90" s="177" t="str">
        <f t="shared" si="18"/>
        <v/>
      </c>
      <c r="AG90" s="178" t="str">
        <f t="shared" si="19"/>
        <v/>
      </c>
      <c r="AH90" s="178" t="str">
        <f>IF($J90="", "", $J90*Settings!$Z$12*24)</f>
        <v/>
      </c>
      <c r="AI90" s="179" t="str">
        <f>IF($K90="", "", $K90*Settings!$Z$13*24)</f>
        <v/>
      </c>
    </row>
    <row r="91" spans="1:35" x14ac:dyDescent="0.25">
      <c r="A91" s="14"/>
      <c r="B91" s="153" t="str">
        <f t="shared" si="12"/>
        <v/>
      </c>
      <c r="C91" s="14"/>
      <c r="D91" s="460"/>
      <c r="E91" s="461"/>
      <c r="F91" s="445"/>
      <c r="G91" s="470"/>
      <c r="H91" s="446"/>
      <c r="I91" s="471"/>
      <c r="J91" s="462"/>
      <c r="K91" s="462"/>
      <c r="L91" s="472"/>
      <c r="M91" s="14"/>
      <c r="R91" s="78" t="str">
        <f t="shared" si="13"/>
        <v/>
      </c>
      <c r="T91" s="39" t="str">
        <f t="shared" si="14"/>
        <v/>
      </c>
      <c r="U91" s="76" t="str">
        <f t="shared" si="15"/>
        <v/>
      </c>
      <c r="W91" s="115" t="str">
        <f t="shared" ca="1" si="16"/>
        <v/>
      </c>
      <c r="X91" s="118" t="str">
        <f>IF($D91="", "", NETWORKDAYS(Dashboard!$AJ$1, $D91, Timesheet!$S$50:$S$89)-1)</f>
        <v/>
      </c>
      <c r="Y91" s="39" t="str">
        <f t="shared" si="17"/>
        <v/>
      </c>
      <c r="AC91" s="39" t="str">
        <f>IF($Y91=$Y$6, "", IF($D91="", "", IF($D91&lt;Dashboard!$AJ$1, $AC$3, IF($D91=Dashboard!$AJ$1, $AC$4, IF($AD91&lt;=$AD$5, $AC$5, $AC$6)))))</f>
        <v/>
      </c>
      <c r="AD91" s="118" t="str">
        <f>IF($Y91=$Y$6, "", IF($D91="", "", IF($D91="", "", NETWORKDAYS(Dashboard!$AJ$1, $D91, Timesheet!$S$50:$S$89)-1)))</f>
        <v/>
      </c>
      <c r="AF91" s="177" t="str">
        <f t="shared" si="18"/>
        <v/>
      </c>
      <c r="AG91" s="178" t="str">
        <f t="shared" si="19"/>
        <v/>
      </c>
      <c r="AH91" s="178" t="str">
        <f>IF($J91="", "", $J91*Settings!$Z$12*24)</f>
        <v/>
      </c>
      <c r="AI91" s="179" t="str">
        <f>IF($K91="", "", $K91*Settings!$Z$13*24)</f>
        <v/>
      </c>
    </row>
    <row r="92" spans="1:35" x14ac:dyDescent="0.25">
      <c r="A92" s="14"/>
      <c r="B92" s="153" t="str">
        <f t="shared" si="12"/>
        <v/>
      </c>
      <c r="C92" s="14"/>
      <c r="D92" s="460"/>
      <c r="E92" s="461"/>
      <c r="F92" s="445"/>
      <c r="G92" s="470"/>
      <c r="H92" s="446"/>
      <c r="I92" s="471"/>
      <c r="J92" s="462"/>
      <c r="K92" s="462"/>
      <c r="L92" s="472"/>
      <c r="M92" s="14"/>
      <c r="R92" s="78" t="str">
        <f t="shared" si="13"/>
        <v/>
      </c>
      <c r="T92" s="39" t="str">
        <f t="shared" si="14"/>
        <v/>
      </c>
      <c r="U92" s="76" t="str">
        <f t="shared" si="15"/>
        <v/>
      </c>
      <c r="W92" s="115" t="str">
        <f t="shared" ca="1" si="16"/>
        <v/>
      </c>
      <c r="X92" s="118" t="str">
        <f>IF($D92="", "", NETWORKDAYS(Dashboard!$AJ$1, $D92, Timesheet!$S$50:$S$89)-1)</f>
        <v/>
      </c>
      <c r="Y92" s="39" t="str">
        <f t="shared" si="17"/>
        <v/>
      </c>
      <c r="AC92" s="39" t="str">
        <f>IF($Y92=$Y$6, "", IF($D92="", "", IF($D92&lt;Dashboard!$AJ$1, $AC$3, IF($D92=Dashboard!$AJ$1, $AC$4, IF($AD92&lt;=$AD$5, $AC$5, $AC$6)))))</f>
        <v/>
      </c>
      <c r="AD92" s="118" t="str">
        <f>IF($Y92=$Y$6, "", IF($D92="", "", IF($D92="", "", NETWORKDAYS(Dashboard!$AJ$1, $D92, Timesheet!$S$50:$S$89)-1)))</f>
        <v/>
      </c>
      <c r="AF92" s="177" t="str">
        <f t="shared" si="18"/>
        <v/>
      </c>
      <c r="AG92" s="178" t="str">
        <f t="shared" si="19"/>
        <v/>
      </c>
      <c r="AH92" s="178" t="str">
        <f>IF($J92="", "", $J92*Settings!$Z$12*24)</f>
        <v/>
      </c>
      <c r="AI92" s="179" t="str">
        <f>IF($K92="", "", $K92*Settings!$Z$13*24)</f>
        <v/>
      </c>
    </row>
    <row r="93" spans="1:35" x14ac:dyDescent="0.25">
      <c r="A93" s="14"/>
      <c r="B93" s="153" t="str">
        <f t="shared" si="12"/>
        <v/>
      </c>
      <c r="C93" s="14"/>
      <c r="D93" s="460"/>
      <c r="E93" s="461"/>
      <c r="F93" s="445"/>
      <c r="G93" s="470"/>
      <c r="H93" s="446"/>
      <c r="I93" s="471"/>
      <c r="J93" s="462"/>
      <c r="K93" s="462"/>
      <c r="L93" s="472"/>
      <c r="M93" s="14"/>
      <c r="R93" s="78" t="str">
        <f t="shared" si="13"/>
        <v/>
      </c>
      <c r="T93" s="39" t="str">
        <f t="shared" si="14"/>
        <v/>
      </c>
      <c r="U93" s="76" t="str">
        <f t="shared" si="15"/>
        <v/>
      </c>
      <c r="W93" s="115" t="str">
        <f t="shared" ca="1" si="16"/>
        <v/>
      </c>
      <c r="X93" s="118" t="str">
        <f>IF($D93="", "", NETWORKDAYS(Dashboard!$AJ$1, $D93, Timesheet!$S$50:$S$89)-1)</f>
        <v/>
      </c>
      <c r="Y93" s="39" t="str">
        <f t="shared" si="17"/>
        <v/>
      </c>
      <c r="AC93" s="39" t="str">
        <f>IF($Y93=$Y$6, "", IF($D93="", "", IF($D93&lt;Dashboard!$AJ$1, $AC$3, IF($D93=Dashboard!$AJ$1, $AC$4, IF($AD93&lt;=$AD$5, $AC$5, $AC$6)))))</f>
        <v/>
      </c>
      <c r="AD93" s="118" t="str">
        <f>IF($Y93=$Y$6, "", IF($D93="", "", IF($D93="", "", NETWORKDAYS(Dashboard!$AJ$1, $D93, Timesheet!$S$50:$S$89)-1)))</f>
        <v/>
      </c>
      <c r="AF93" s="177" t="str">
        <f t="shared" si="18"/>
        <v/>
      </c>
      <c r="AG93" s="178" t="str">
        <f t="shared" si="19"/>
        <v/>
      </c>
      <c r="AH93" s="178" t="str">
        <f>IF($J93="", "", $J93*Settings!$Z$12*24)</f>
        <v/>
      </c>
      <c r="AI93" s="179" t="str">
        <f>IF($K93="", "", $K93*Settings!$Z$13*24)</f>
        <v/>
      </c>
    </row>
    <row r="94" spans="1:35" x14ac:dyDescent="0.25">
      <c r="A94" s="14"/>
      <c r="B94" s="153" t="str">
        <f t="shared" si="12"/>
        <v/>
      </c>
      <c r="C94" s="14"/>
      <c r="D94" s="460"/>
      <c r="E94" s="461"/>
      <c r="F94" s="445"/>
      <c r="G94" s="470"/>
      <c r="H94" s="446"/>
      <c r="I94" s="471"/>
      <c r="J94" s="462"/>
      <c r="K94" s="462"/>
      <c r="L94" s="472"/>
      <c r="M94" s="14"/>
      <c r="R94" s="78" t="str">
        <f t="shared" si="13"/>
        <v/>
      </c>
      <c r="T94" s="39" t="str">
        <f t="shared" si="14"/>
        <v/>
      </c>
      <c r="U94" s="76" t="str">
        <f t="shared" si="15"/>
        <v/>
      </c>
      <c r="W94" s="115" t="str">
        <f t="shared" ca="1" si="16"/>
        <v/>
      </c>
      <c r="X94" s="118" t="str">
        <f>IF($D94="", "", NETWORKDAYS(Dashboard!$AJ$1, $D94, Timesheet!$S$50:$S$89)-1)</f>
        <v/>
      </c>
      <c r="Y94" s="39" t="str">
        <f t="shared" si="17"/>
        <v/>
      </c>
      <c r="AC94" s="39" t="str">
        <f>IF($Y94=$Y$6, "", IF($D94="", "", IF($D94&lt;Dashboard!$AJ$1, $AC$3, IF($D94=Dashboard!$AJ$1, $AC$4, IF($AD94&lt;=$AD$5, $AC$5, $AC$6)))))</f>
        <v/>
      </c>
      <c r="AD94" s="118" t="str">
        <f>IF($Y94=$Y$6, "", IF($D94="", "", IF($D94="", "", NETWORKDAYS(Dashboard!$AJ$1, $D94, Timesheet!$S$50:$S$89)-1)))</f>
        <v/>
      </c>
      <c r="AF94" s="177" t="str">
        <f t="shared" si="18"/>
        <v/>
      </c>
      <c r="AG94" s="178" t="str">
        <f t="shared" si="19"/>
        <v/>
      </c>
      <c r="AH94" s="178" t="str">
        <f>IF($J94="", "", $J94*Settings!$Z$12*24)</f>
        <v/>
      </c>
      <c r="AI94" s="179" t="str">
        <f>IF($K94="", "", $K94*Settings!$Z$13*24)</f>
        <v/>
      </c>
    </row>
    <row r="95" spans="1:35" x14ac:dyDescent="0.25">
      <c r="A95" s="14"/>
      <c r="B95" s="153" t="str">
        <f t="shared" si="12"/>
        <v/>
      </c>
      <c r="C95" s="14"/>
      <c r="D95" s="460"/>
      <c r="E95" s="461"/>
      <c r="F95" s="445"/>
      <c r="G95" s="470"/>
      <c r="H95" s="446"/>
      <c r="I95" s="471"/>
      <c r="J95" s="462"/>
      <c r="K95" s="462"/>
      <c r="L95" s="472"/>
      <c r="M95" s="14"/>
      <c r="R95" s="78" t="str">
        <f t="shared" si="13"/>
        <v/>
      </c>
      <c r="T95" s="39" t="str">
        <f t="shared" si="14"/>
        <v/>
      </c>
      <c r="U95" s="76" t="str">
        <f t="shared" si="15"/>
        <v/>
      </c>
      <c r="W95" s="115" t="str">
        <f t="shared" ca="1" si="16"/>
        <v/>
      </c>
      <c r="X95" s="118" t="str">
        <f>IF($D95="", "", NETWORKDAYS(Dashboard!$AJ$1, $D95, Timesheet!$S$50:$S$89)-1)</f>
        <v/>
      </c>
      <c r="Y95" s="39" t="str">
        <f t="shared" si="17"/>
        <v/>
      </c>
      <c r="AC95" s="39" t="str">
        <f>IF($Y95=$Y$6, "", IF($D95="", "", IF($D95&lt;Dashboard!$AJ$1, $AC$3, IF($D95=Dashboard!$AJ$1, $AC$4, IF($AD95&lt;=$AD$5, $AC$5, $AC$6)))))</f>
        <v/>
      </c>
      <c r="AD95" s="118" t="str">
        <f>IF($Y95=$Y$6, "", IF($D95="", "", IF($D95="", "", NETWORKDAYS(Dashboard!$AJ$1, $D95, Timesheet!$S$50:$S$89)-1)))</f>
        <v/>
      </c>
      <c r="AF95" s="177" t="str">
        <f t="shared" si="18"/>
        <v/>
      </c>
      <c r="AG95" s="178" t="str">
        <f t="shared" si="19"/>
        <v/>
      </c>
      <c r="AH95" s="178" t="str">
        <f>IF($J95="", "", $J95*Settings!$Z$12*24)</f>
        <v/>
      </c>
      <c r="AI95" s="179" t="str">
        <f>IF($K95="", "", $K95*Settings!$Z$13*24)</f>
        <v/>
      </c>
    </row>
    <row r="96" spans="1:35" x14ac:dyDescent="0.25">
      <c r="A96" s="14"/>
      <c r="B96" s="153" t="str">
        <f t="shared" si="12"/>
        <v/>
      </c>
      <c r="C96" s="14"/>
      <c r="D96" s="460"/>
      <c r="E96" s="461"/>
      <c r="F96" s="445"/>
      <c r="G96" s="470"/>
      <c r="H96" s="446"/>
      <c r="I96" s="471"/>
      <c r="J96" s="462"/>
      <c r="K96" s="462"/>
      <c r="L96" s="472"/>
      <c r="M96" s="14"/>
      <c r="R96" s="78" t="str">
        <f t="shared" si="13"/>
        <v/>
      </c>
      <c r="T96" s="39" t="str">
        <f t="shared" si="14"/>
        <v/>
      </c>
      <c r="U96" s="76" t="str">
        <f t="shared" si="15"/>
        <v/>
      </c>
      <c r="W96" s="115" t="str">
        <f t="shared" ca="1" si="16"/>
        <v/>
      </c>
      <c r="X96" s="118" t="str">
        <f>IF($D96="", "", NETWORKDAYS(Dashboard!$AJ$1, $D96, Timesheet!$S$50:$S$89)-1)</f>
        <v/>
      </c>
      <c r="Y96" s="39" t="str">
        <f t="shared" si="17"/>
        <v/>
      </c>
      <c r="AC96" s="39" t="str">
        <f>IF($Y96=$Y$6, "", IF($D96="", "", IF($D96&lt;Dashboard!$AJ$1, $AC$3, IF($D96=Dashboard!$AJ$1, $AC$4, IF($AD96&lt;=$AD$5, $AC$5, $AC$6)))))</f>
        <v/>
      </c>
      <c r="AD96" s="118" t="str">
        <f>IF($Y96=$Y$6, "", IF($D96="", "", IF($D96="", "", NETWORKDAYS(Dashboard!$AJ$1, $D96, Timesheet!$S$50:$S$89)-1)))</f>
        <v/>
      </c>
      <c r="AF96" s="177" t="str">
        <f t="shared" si="18"/>
        <v/>
      </c>
      <c r="AG96" s="178" t="str">
        <f t="shared" si="19"/>
        <v/>
      </c>
      <c r="AH96" s="178" t="str">
        <f>IF($J96="", "", $J96*Settings!$Z$12*24)</f>
        <v/>
      </c>
      <c r="AI96" s="179" t="str">
        <f>IF($K96="", "", $K96*Settings!$Z$13*24)</f>
        <v/>
      </c>
    </row>
    <row r="97" spans="1:35" x14ac:dyDescent="0.25">
      <c r="A97" s="14"/>
      <c r="B97" s="153" t="str">
        <f t="shared" si="12"/>
        <v/>
      </c>
      <c r="C97" s="14"/>
      <c r="D97" s="460"/>
      <c r="E97" s="461"/>
      <c r="F97" s="445"/>
      <c r="G97" s="470"/>
      <c r="H97" s="446"/>
      <c r="I97" s="471"/>
      <c r="J97" s="462"/>
      <c r="K97" s="462"/>
      <c r="L97" s="472"/>
      <c r="M97" s="14"/>
      <c r="R97" s="78" t="str">
        <f t="shared" si="13"/>
        <v/>
      </c>
      <c r="T97" s="39" t="str">
        <f t="shared" si="14"/>
        <v/>
      </c>
      <c r="U97" s="76" t="str">
        <f t="shared" si="15"/>
        <v/>
      </c>
      <c r="W97" s="115" t="str">
        <f t="shared" ca="1" si="16"/>
        <v/>
      </c>
      <c r="X97" s="118" t="str">
        <f>IF($D97="", "", NETWORKDAYS(Dashboard!$AJ$1, $D97, Timesheet!$S$50:$S$89)-1)</f>
        <v/>
      </c>
      <c r="Y97" s="39" t="str">
        <f t="shared" si="17"/>
        <v/>
      </c>
      <c r="AC97" s="39" t="str">
        <f>IF($Y97=$Y$6, "", IF($D97="", "", IF($D97&lt;Dashboard!$AJ$1, $AC$3, IF($D97=Dashboard!$AJ$1, $AC$4, IF($AD97&lt;=$AD$5, $AC$5, $AC$6)))))</f>
        <v/>
      </c>
      <c r="AD97" s="118" t="str">
        <f>IF($Y97=$Y$6, "", IF($D97="", "", IF($D97="", "", NETWORKDAYS(Dashboard!$AJ$1, $D97, Timesheet!$S$50:$S$89)-1)))</f>
        <v/>
      </c>
      <c r="AF97" s="177" t="str">
        <f t="shared" si="18"/>
        <v/>
      </c>
      <c r="AG97" s="178" t="str">
        <f t="shared" si="19"/>
        <v/>
      </c>
      <c r="AH97" s="178" t="str">
        <f>IF($J97="", "", $J97*Settings!$Z$12*24)</f>
        <v/>
      </c>
      <c r="AI97" s="179" t="str">
        <f>IF($K97="", "", $K97*Settings!$Z$13*24)</f>
        <v/>
      </c>
    </row>
    <row r="98" spans="1:35" x14ac:dyDescent="0.25">
      <c r="A98" s="14"/>
      <c r="B98" s="153" t="str">
        <f t="shared" si="12"/>
        <v/>
      </c>
      <c r="C98" s="14"/>
      <c r="D98" s="460"/>
      <c r="E98" s="461"/>
      <c r="F98" s="445"/>
      <c r="G98" s="470"/>
      <c r="H98" s="446"/>
      <c r="I98" s="471"/>
      <c r="J98" s="462"/>
      <c r="K98" s="462"/>
      <c r="L98" s="472"/>
      <c r="M98" s="14"/>
      <c r="R98" s="78" t="str">
        <f t="shared" si="13"/>
        <v/>
      </c>
      <c r="T98" s="39" t="str">
        <f t="shared" si="14"/>
        <v/>
      </c>
      <c r="U98" s="76" t="str">
        <f t="shared" si="15"/>
        <v/>
      </c>
      <c r="W98" s="115" t="str">
        <f t="shared" ca="1" si="16"/>
        <v/>
      </c>
      <c r="X98" s="118" t="str">
        <f>IF($D98="", "", NETWORKDAYS(Dashboard!$AJ$1, $D98, Timesheet!$S$50:$S$89)-1)</f>
        <v/>
      </c>
      <c r="Y98" s="39" t="str">
        <f t="shared" si="17"/>
        <v/>
      </c>
      <c r="AC98" s="39" t="str">
        <f>IF($Y98=$Y$6, "", IF($D98="", "", IF($D98&lt;Dashboard!$AJ$1, $AC$3, IF($D98=Dashboard!$AJ$1, $AC$4, IF($AD98&lt;=$AD$5, $AC$5, $AC$6)))))</f>
        <v/>
      </c>
      <c r="AD98" s="118" t="str">
        <f>IF($Y98=$Y$6, "", IF($D98="", "", IF($D98="", "", NETWORKDAYS(Dashboard!$AJ$1, $D98, Timesheet!$S$50:$S$89)-1)))</f>
        <v/>
      </c>
      <c r="AF98" s="177" t="str">
        <f t="shared" si="18"/>
        <v/>
      </c>
      <c r="AG98" s="178" t="str">
        <f t="shared" si="19"/>
        <v/>
      </c>
      <c r="AH98" s="178" t="str">
        <f>IF($J98="", "", $J98*Settings!$Z$12*24)</f>
        <v/>
      </c>
      <c r="AI98" s="179" t="str">
        <f>IF($K98="", "", $K98*Settings!$Z$13*24)</f>
        <v/>
      </c>
    </row>
    <row r="99" spans="1:35" x14ac:dyDescent="0.25">
      <c r="A99" s="14"/>
      <c r="B99" s="153" t="str">
        <f t="shared" si="12"/>
        <v/>
      </c>
      <c r="C99" s="14"/>
      <c r="D99" s="460"/>
      <c r="E99" s="461"/>
      <c r="F99" s="445"/>
      <c r="G99" s="470"/>
      <c r="H99" s="446"/>
      <c r="I99" s="471"/>
      <c r="J99" s="462"/>
      <c r="K99" s="462"/>
      <c r="L99" s="472"/>
      <c r="M99" s="14"/>
      <c r="R99" s="78" t="str">
        <f t="shared" si="13"/>
        <v/>
      </c>
      <c r="T99" s="39" t="str">
        <f t="shared" si="14"/>
        <v/>
      </c>
      <c r="U99" s="76" t="str">
        <f t="shared" si="15"/>
        <v/>
      </c>
      <c r="W99" s="115" t="str">
        <f t="shared" ca="1" si="16"/>
        <v/>
      </c>
      <c r="X99" s="118" t="str">
        <f>IF($D99="", "", NETWORKDAYS(Dashboard!$AJ$1, $D99, Timesheet!$S$50:$S$89)-1)</f>
        <v/>
      </c>
      <c r="Y99" s="39" t="str">
        <f t="shared" si="17"/>
        <v/>
      </c>
      <c r="AC99" s="39" t="str">
        <f>IF($Y99=$Y$6, "", IF($D99="", "", IF($D99&lt;Dashboard!$AJ$1, $AC$3, IF($D99=Dashboard!$AJ$1, $AC$4, IF($AD99&lt;=$AD$5, $AC$5, $AC$6)))))</f>
        <v/>
      </c>
      <c r="AD99" s="118" t="str">
        <f>IF($Y99=$Y$6, "", IF($D99="", "", IF($D99="", "", NETWORKDAYS(Dashboard!$AJ$1, $D99, Timesheet!$S$50:$S$89)-1)))</f>
        <v/>
      </c>
      <c r="AF99" s="177" t="str">
        <f t="shared" si="18"/>
        <v/>
      </c>
      <c r="AG99" s="178" t="str">
        <f t="shared" si="19"/>
        <v/>
      </c>
      <c r="AH99" s="178" t="str">
        <f>IF($J99="", "", $J99*Settings!$Z$12*24)</f>
        <v/>
      </c>
      <c r="AI99" s="179" t="str">
        <f>IF($K99="", "", $K99*Settings!$Z$13*24)</f>
        <v/>
      </c>
    </row>
    <row r="100" spans="1:35" x14ac:dyDescent="0.25">
      <c r="A100" s="14"/>
      <c r="B100" s="153" t="str">
        <f t="shared" si="12"/>
        <v/>
      </c>
      <c r="C100" s="14"/>
      <c r="D100" s="460"/>
      <c r="E100" s="461"/>
      <c r="F100" s="445"/>
      <c r="G100" s="470"/>
      <c r="H100" s="446"/>
      <c r="I100" s="471"/>
      <c r="J100" s="462"/>
      <c r="K100" s="462"/>
      <c r="L100" s="472"/>
      <c r="M100" s="14"/>
      <c r="R100" s="78" t="str">
        <f t="shared" si="13"/>
        <v/>
      </c>
      <c r="T100" s="39" t="str">
        <f t="shared" si="14"/>
        <v/>
      </c>
      <c r="U100" s="76" t="str">
        <f t="shared" si="15"/>
        <v/>
      </c>
      <c r="W100" s="115" t="str">
        <f t="shared" ca="1" si="16"/>
        <v/>
      </c>
      <c r="X100" s="118" t="str">
        <f>IF($D100="", "", NETWORKDAYS(Dashboard!$AJ$1, $D100, Timesheet!$S$50:$S$89)-1)</f>
        <v/>
      </c>
      <c r="Y100" s="39" t="str">
        <f t="shared" si="17"/>
        <v/>
      </c>
      <c r="AC100" s="39" t="str">
        <f>IF($Y100=$Y$6, "", IF($D100="", "", IF($D100&lt;Dashboard!$AJ$1, $AC$3, IF($D100=Dashboard!$AJ$1, $AC$4, IF($AD100&lt;=$AD$5, $AC$5, $AC$6)))))</f>
        <v/>
      </c>
      <c r="AD100" s="118" t="str">
        <f>IF($Y100=$Y$6, "", IF($D100="", "", IF($D100="", "", NETWORKDAYS(Dashboard!$AJ$1, $D100, Timesheet!$S$50:$S$89)-1)))</f>
        <v/>
      </c>
      <c r="AF100" s="177" t="str">
        <f t="shared" si="18"/>
        <v/>
      </c>
      <c r="AG100" s="178" t="str">
        <f t="shared" si="19"/>
        <v/>
      </c>
      <c r="AH100" s="178" t="str">
        <f>IF($J100="", "", $J100*Settings!$Z$12*24)</f>
        <v/>
      </c>
      <c r="AI100" s="179" t="str">
        <f>IF($K100="", "", $K100*Settings!$Z$13*24)</f>
        <v/>
      </c>
    </row>
    <row r="101" spans="1:35" x14ac:dyDescent="0.25">
      <c r="A101" s="14"/>
      <c r="B101" s="153" t="str">
        <f t="shared" si="12"/>
        <v/>
      </c>
      <c r="C101" s="14"/>
      <c r="D101" s="460"/>
      <c r="E101" s="461"/>
      <c r="F101" s="445"/>
      <c r="G101" s="470"/>
      <c r="H101" s="446"/>
      <c r="I101" s="471"/>
      <c r="J101" s="462"/>
      <c r="K101" s="462"/>
      <c r="L101" s="472"/>
      <c r="M101" s="14"/>
      <c r="R101" s="78" t="str">
        <f t="shared" si="13"/>
        <v/>
      </c>
      <c r="T101" s="39" t="str">
        <f t="shared" si="14"/>
        <v/>
      </c>
      <c r="U101" s="76" t="str">
        <f t="shared" si="15"/>
        <v/>
      </c>
      <c r="W101" s="115" t="str">
        <f t="shared" ca="1" si="16"/>
        <v/>
      </c>
      <c r="X101" s="118" t="str">
        <f>IF($D101="", "", NETWORKDAYS(Dashboard!$AJ$1, $D101, Timesheet!$S$50:$S$89)-1)</f>
        <v/>
      </c>
      <c r="Y101" s="39" t="str">
        <f t="shared" si="17"/>
        <v/>
      </c>
      <c r="AC101" s="39" t="str">
        <f>IF($Y101=$Y$6, "", IF($D101="", "", IF($D101&lt;Dashboard!$AJ$1, $AC$3, IF($D101=Dashboard!$AJ$1, $AC$4, IF($AD101&lt;=$AD$5, $AC$5, $AC$6)))))</f>
        <v/>
      </c>
      <c r="AD101" s="118" t="str">
        <f>IF($Y101=$Y$6, "", IF($D101="", "", IF($D101="", "", NETWORKDAYS(Dashboard!$AJ$1, $D101, Timesheet!$S$50:$S$89)-1)))</f>
        <v/>
      </c>
      <c r="AF101" s="177" t="str">
        <f t="shared" si="18"/>
        <v/>
      </c>
      <c r="AG101" s="178" t="str">
        <f t="shared" si="19"/>
        <v/>
      </c>
      <c r="AH101" s="178" t="str">
        <f>IF($J101="", "", $J101*Settings!$Z$12*24)</f>
        <v/>
      </c>
      <c r="AI101" s="179" t="str">
        <f>IF($K101="", "", $K101*Settings!$Z$13*24)</f>
        <v/>
      </c>
    </row>
    <row r="102" spans="1:35" x14ac:dyDescent="0.25">
      <c r="A102" s="14"/>
      <c r="B102" s="153" t="str">
        <f t="shared" si="12"/>
        <v/>
      </c>
      <c r="C102" s="14"/>
      <c r="D102" s="460"/>
      <c r="E102" s="461"/>
      <c r="F102" s="445"/>
      <c r="G102" s="470"/>
      <c r="H102" s="446"/>
      <c r="I102" s="471"/>
      <c r="J102" s="462"/>
      <c r="K102" s="462"/>
      <c r="L102" s="472"/>
      <c r="M102" s="14"/>
      <c r="R102" s="78" t="str">
        <f t="shared" si="13"/>
        <v/>
      </c>
      <c r="T102" s="39" t="str">
        <f t="shared" si="14"/>
        <v/>
      </c>
      <c r="U102" s="76" t="str">
        <f t="shared" si="15"/>
        <v/>
      </c>
      <c r="W102" s="115" t="str">
        <f t="shared" ca="1" si="16"/>
        <v/>
      </c>
      <c r="X102" s="118" t="str">
        <f>IF($D102="", "", NETWORKDAYS(Dashboard!$AJ$1, $D102, Timesheet!$S$50:$S$89)-1)</f>
        <v/>
      </c>
      <c r="Y102" s="39" t="str">
        <f t="shared" si="17"/>
        <v/>
      </c>
      <c r="AC102" s="39" t="str">
        <f>IF($Y102=$Y$6, "", IF($D102="", "", IF($D102&lt;Dashboard!$AJ$1, $AC$3, IF($D102=Dashboard!$AJ$1, $AC$4, IF($AD102&lt;=$AD$5, $AC$5, $AC$6)))))</f>
        <v/>
      </c>
      <c r="AD102" s="118" t="str">
        <f>IF($Y102=$Y$6, "", IF($D102="", "", IF($D102="", "", NETWORKDAYS(Dashboard!$AJ$1, $D102, Timesheet!$S$50:$S$89)-1)))</f>
        <v/>
      </c>
      <c r="AF102" s="177" t="str">
        <f t="shared" si="18"/>
        <v/>
      </c>
      <c r="AG102" s="178" t="str">
        <f t="shared" si="19"/>
        <v/>
      </c>
      <c r="AH102" s="178" t="str">
        <f>IF($J102="", "", $J102*Settings!$Z$12*24)</f>
        <v/>
      </c>
      <c r="AI102" s="179" t="str">
        <f>IF($K102="", "", $K102*Settings!$Z$13*24)</f>
        <v/>
      </c>
    </row>
    <row r="103" spans="1:35" x14ac:dyDescent="0.25">
      <c r="A103" s="14"/>
      <c r="B103" s="153" t="str">
        <f t="shared" si="12"/>
        <v/>
      </c>
      <c r="C103" s="14"/>
      <c r="D103" s="460"/>
      <c r="E103" s="461"/>
      <c r="F103" s="445"/>
      <c r="G103" s="470"/>
      <c r="H103" s="446"/>
      <c r="I103" s="471"/>
      <c r="J103" s="462"/>
      <c r="K103" s="462"/>
      <c r="L103" s="472"/>
      <c r="M103" s="14"/>
      <c r="R103" s="78" t="str">
        <f t="shared" si="13"/>
        <v/>
      </c>
      <c r="T103" s="39" t="str">
        <f t="shared" si="14"/>
        <v/>
      </c>
      <c r="U103" s="76" t="str">
        <f t="shared" si="15"/>
        <v/>
      </c>
      <c r="W103" s="115" t="str">
        <f t="shared" ca="1" si="16"/>
        <v/>
      </c>
      <c r="X103" s="118" t="str">
        <f>IF($D103="", "", NETWORKDAYS(Dashboard!$AJ$1, $D103, Timesheet!$S$50:$S$89)-1)</f>
        <v/>
      </c>
      <c r="Y103" s="39" t="str">
        <f t="shared" si="17"/>
        <v/>
      </c>
      <c r="AC103" s="39" t="str">
        <f>IF($Y103=$Y$6, "", IF($D103="", "", IF($D103&lt;Dashboard!$AJ$1, $AC$3, IF($D103=Dashboard!$AJ$1, $AC$4, IF($AD103&lt;=$AD$5, $AC$5, $AC$6)))))</f>
        <v/>
      </c>
      <c r="AD103" s="118" t="str">
        <f>IF($Y103=$Y$6, "", IF($D103="", "", IF($D103="", "", NETWORKDAYS(Dashboard!$AJ$1, $D103, Timesheet!$S$50:$S$89)-1)))</f>
        <v/>
      </c>
      <c r="AF103" s="177" t="str">
        <f t="shared" si="18"/>
        <v/>
      </c>
      <c r="AG103" s="178" t="str">
        <f t="shared" si="19"/>
        <v/>
      </c>
      <c r="AH103" s="178" t="str">
        <f>IF($J103="", "", $J103*Settings!$Z$12*24)</f>
        <v/>
      </c>
      <c r="AI103" s="179" t="str">
        <f>IF($K103="", "", $K103*Settings!$Z$13*24)</f>
        <v/>
      </c>
    </row>
    <row r="104" spans="1:35" x14ac:dyDescent="0.25">
      <c r="A104" s="14"/>
      <c r="B104" s="153" t="str">
        <f t="shared" si="12"/>
        <v/>
      </c>
      <c r="C104" s="14"/>
      <c r="D104" s="460"/>
      <c r="E104" s="461"/>
      <c r="F104" s="445"/>
      <c r="G104" s="470"/>
      <c r="H104" s="446"/>
      <c r="I104" s="471"/>
      <c r="J104" s="462"/>
      <c r="K104" s="462"/>
      <c r="L104" s="472"/>
      <c r="M104" s="14"/>
      <c r="R104" s="78" t="str">
        <f t="shared" si="13"/>
        <v/>
      </c>
      <c r="T104" s="39" t="str">
        <f t="shared" si="14"/>
        <v/>
      </c>
      <c r="U104" s="76" t="str">
        <f t="shared" si="15"/>
        <v/>
      </c>
      <c r="W104" s="115" t="str">
        <f t="shared" ca="1" si="16"/>
        <v/>
      </c>
      <c r="X104" s="118" t="str">
        <f>IF($D104="", "", NETWORKDAYS(Dashboard!$AJ$1, $D104, Timesheet!$S$50:$S$89)-1)</f>
        <v/>
      </c>
      <c r="Y104" s="39" t="str">
        <f t="shared" si="17"/>
        <v/>
      </c>
      <c r="AC104" s="39" t="str">
        <f>IF($Y104=$Y$6, "", IF($D104="", "", IF($D104&lt;Dashboard!$AJ$1, $AC$3, IF($D104=Dashboard!$AJ$1, $AC$4, IF($AD104&lt;=$AD$5, $AC$5, $AC$6)))))</f>
        <v/>
      </c>
      <c r="AD104" s="118" t="str">
        <f>IF($Y104=$Y$6, "", IF($D104="", "", IF($D104="", "", NETWORKDAYS(Dashboard!$AJ$1, $D104, Timesheet!$S$50:$S$89)-1)))</f>
        <v/>
      </c>
      <c r="AF104" s="177" t="str">
        <f t="shared" si="18"/>
        <v/>
      </c>
      <c r="AG104" s="178" t="str">
        <f t="shared" si="19"/>
        <v/>
      </c>
      <c r="AH104" s="178" t="str">
        <f>IF($J104="", "", $J104*Settings!$Z$12*24)</f>
        <v/>
      </c>
      <c r="AI104" s="179" t="str">
        <f>IF($K104="", "", $K104*Settings!$Z$13*24)</f>
        <v/>
      </c>
    </row>
    <row r="105" spans="1:35" x14ac:dyDescent="0.25">
      <c r="A105" s="14"/>
      <c r="B105" s="153" t="str">
        <f t="shared" si="12"/>
        <v/>
      </c>
      <c r="C105" s="14"/>
      <c r="D105" s="460"/>
      <c r="E105" s="461"/>
      <c r="F105" s="445"/>
      <c r="G105" s="470"/>
      <c r="H105" s="446"/>
      <c r="I105" s="471"/>
      <c r="J105" s="462"/>
      <c r="K105" s="462"/>
      <c r="L105" s="472"/>
      <c r="M105" s="14"/>
      <c r="R105" s="78" t="str">
        <f t="shared" si="13"/>
        <v/>
      </c>
      <c r="T105" s="39" t="str">
        <f t="shared" si="14"/>
        <v/>
      </c>
      <c r="U105" s="76" t="str">
        <f t="shared" si="15"/>
        <v/>
      </c>
      <c r="W105" s="115" t="str">
        <f t="shared" ca="1" si="16"/>
        <v/>
      </c>
      <c r="X105" s="118" t="str">
        <f>IF($D105="", "", NETWORKDAYS(Dashboard!$AJ$1, $D105, Timesheet!$S$50:$S$89)-1)</f>
        <v/>
      </c>
      <c r="Y105" s="39" t="str">
        <f t="shared" si="17"/>
        <v/>
      </c>
      <c r="AC105" s="39" t="str">
        <f>IF($Y105=$Y$6, "", IF($D105="", "", IF($D105&lt;Dashboard!$AJ$1, $AC$3, IF($D105=Dashboard!$AJ$1, $AC$4, IF($AD105&lt;=$AD$5, $AC$5, $AC$6)))))</f>
        <v/>
      </c>
      <c r="AD105" s="118" t="str">
        <f>IF($Y105=$Y$6, "", IF($D105="", "", IF($D105="", "", NETWORKDAYS(Dashboard!$AJ$1, $D105, Timesheet!$S$50:$S$89)-1)))</f>
        <v/>
      </c>
      <c r="AF105" s="177" t="str">
        <f t="shared" si="18"/>
        <v/>
      </c>
      <c r="AG105" s="178" t="str">
        <f t="shared" si="19"/>
        <v/>
      </c>
      <c r="AH105" s="178" t="str">
        <f>IF($J105="", "", $J105*Settings!$Z$12*24)</f>
        <v/>
      </c>
      <c r="AI105" s="179" t="str">
        <f>IF($K105="", "", $K105*Settings!$Z$13*24)</f>
        <v/>
      </c>
    </row>
    <row r="106" spans="1:35" x14ac:dyDescent="0.25">
      <c r="A106" s="14"/>
      <c r="B106" s="153" t="str">
        <f t="shared" si="12"/>
        <v/>
      </c>
      <c r="C106" s="14"/>
      <c r="D106" s="460"/>
      <c r="E106" s="461"/>
      <c r="F106" s="445"/>
      <c r="G106" s="470"/>
      <c r="H106" s="446"/>
      <c r="I106" s="471"/>
      <c r="J106" s="462"/>
      <c r="K106" s="462"/>
      <c r="L106" s="472"/>
      <c r="M106" s="14"/>
      <c r="R106" s="78" t="str">
        <f t="shared" si="13"/>
        <v/>
      </c>
      <c r="T106" s="39" t="str">
        <f t="shared" si="14"/>
        <v/>
      </c>
      <c r="U106" s="76" t="str">
        <f t="shared" si="15"/>
        <v/>
      </c>
      <c r="W106" s="115" t="str">
        <f t="shared" ca="1" si="16"/>
        <v/>
      </c>
      <c r="X106" s="118" t="str">
        <f>IF($D106="", "", NETWORKDAYS(Dashboard!$AJ$1, $D106, Timesheet!$S$50:$S$89)-1)</f>
        <v/>
      </c>
      <c r="Y106" s="39" t="str">
        <f t="shared" si="17"/>
        <v/>
      </c>
      <c r="AC106" s="39" t="str">
        <f>IF($Y106=$Y$6, "", IF($D106="", "", IF($D106&lt;Dashboard!$AJ$1, $AC$3, IF($D106=Dashboard!$AJ$1, $AC$4, IF($AD106&lt;=$AD$5, $AC$5, $AC$6)))))</f>
        <v/>
      </c>
      <c r="AD106" s="118" t="str">
        <f>IF($Y106=$Y$6, "", IF($D106="", "", IF($D106="", "", NETWORKDAYS(Dashboard!$AJ$1, $D106, Timesheet!$S$50:$S$89)-1)))</f>
        <v/>
      </c>
      <c r="AF106" s="177" t="str">
        <f t="shared" si="18"/>
        <v/>
      </c>
      <c r="AG106" s="178" t="str">
        <f t="shared" si="19"/>
        <v/>
      </c>
      <c r="AH106" s="178" t="str">
        <f>IF($J106="", "", $J106*Settings!$Z$12*24)</f>
        <v/>
      </c>
      <c r="AI106" s="179" t="str">
        <f>IF($K106="", "", $K106*Settings!$Z$13*24)</f>
        <v/>
      </c>
    </row>
    <row r="107" spans="1:35" x14ac:dyDescent="0.25">
      <c r="A107" s="14"/>
      <c r="B107" s="154" t="str">
        <f t="shared" si="12"/>
        <v/>
      </c>
      <c r="C107" s="14"/>
      <c r="D107" s="464"/>
      <c r="E107" s="465"/>
      <c r="F107" s="452"/>
      <c r="G107" s="473"/>
      <c r="H107" s="453"/>
      <c r="I107" s="474"/>
      <c r="J107" s="427"/>
      <c r="K107" s="427"/>
      <c r="L107" s="475"/>
      <c r="M107" s="14"/>
      <c r="R107" s="79" t="str">
        <f t="shared" si="13"/>
        <v/>
      </c>
      <c r="T107" s="40" t="str">
        <f t="shared" si="14"/>
        <v/>
      </c>
      <c r="U107" s="13" t="str">
        <f t="shared" si="15"/>
        <v/>
      </c>
      <c r="W107" s="116" t="str">
        <f t="shared" ca="1" si="16"/>
        <v/>
      </c>
      <c r="X107" s="119" t="str">
        <f>IF($D107="", "", NETWORKDAYS(Dashboard!$AJ$1, $D107, Timesheet!$S$50:$S$89)-1)</f>
        <v/>
      </c>
      <c r="Y107" s="40" t="str">
        <f t="shared" si="17"/>
        <v/>
      </c>
      <c r="AC107" s="40" t="str">
        <f>IF($Y107=$Y$6, "", IF($D107="", "", IF($D107&lt;Dashboard!$AJ$1, $AC$3, IF($D107=Dashboard!$AJ$1, $AC$4, IF($AD107&lt;=$AD$5, $AC$5, $AC$6)))))</f>
        <v/>
      </c>
      <c r="AD107" s="119" t="str">
        <f>IF($Y107=$Y$6, "", IF($D107="", "", IF($D107="", "", NETWORKDAYS(Dashboard!$AJ$1, $D107, Timesheet!$S$50:$S$89)-1)))</f>
        <v/>
      </c>
      <c r="AF107" s="182" t="str">
        <f t="shared" si="18"/>
        <v/>
      </c>
      <c r="AG107" s="183" t="str">
        <f t="shared" si="19"/>
        <v/>
      </c>
      <c r="AH107" s="183" t="str">
        <f>IF($J107="", "", $J107*Settings!$Z$12*24)</f>
        <v/>
      </c>
      <c r="AI107" s="184" t="str">
        <f>IF($K107="", "", $K107*Settings!$Z$13*24)</f>
        <v/>
      </c>
    </row>
    <row r="108" spans="1:35" x14ac:dyDescent="0.25">
      <c r="A108" s="14"/>
      <c r="B108" s="14"/>
      <c r="C108" s="14"/>
      <c r="D108" s="14"/>
      <c r="E108" s="14"/>
      <c r="F108" s="14"/>
      <c r="G108" s="14"/>
      <c r="H108" s="14"/>
      <c r="I108" s="14"/>
      <c r="J108" s="14"/>
      <c r="K108" s="14"/>
      <c r="L108" s="14"/>
      <c r="M108" s="14"/>
      <c r="AC108" s="68"/>
      <c r="AD108" s="68"/>
    </row>
    <row r="109" spans="1:35" hidden="1" x14ac:dyDescent="0.25">
      <c r="AC109" s="68"/>
      <c r="AD109" s="68"/>
    </row>
    <row r="110" spans="1:35" hidden="1" x14ac:dyDescent="0.25">
      <c r="AC110" s="68"/>
      <c r="AD110" s="68"/>
    </row>
    <row r="111" spans="1:35" hidden="1" x14ac:dyDescent="0.25">
      <c r="AC111" s="68"/>
      <c r="AD111" s="68"/>
    </row>
    <row r="112" spans="1:35" hidden="1" x14ac:dyDescent="0.25">
      <c r="AC112" s="68"/>
      <c r="AD112" s="68"/>
    </row>
    <row r="113" spans="29:30" hidden="1" x14ac:dyDescent="0.25">
      <c r="AC113" s="68"/>
      <c r="AD113" s="68"/>
    </row>
    <row r="114" spans="29:30" hidden="1" x14ac:dyDescent="0.25">
      <c r="AC114" s="68"/>
      <c r="AD114" s="68"/>
    </row>
    <row r="115" spans="29:30" hidden="1" x14ac:dyDescent="0.25">
      <c r="AC115" s="68"/>
      <c r="AD115" s="68"/>
    </row>
    <row r="116" spans="29:30" hidden="1" x14ac:dyDescent="0.25">
      <c r="AC116" s="68"/>
      <c r="AD116" s="68"/>
    </row>
    <row r="117" spans="29:30" hidden="1" x14ac:dyDescent="0.25">
      <c r="AC117" s="68"/>
      <c r="AD117" s="68"/>
    </row>
    <row r="118" spans="29:30" hidden="1" x14ac:dyDescent="0.25">
      <c r="AC118" s="68"/>
      <c r="AD118" s="68"/>
    </row>
    <row r="119" spans="29:30" hidden="1" x14ac:dyDescent="0.25">
      <c r="AC119" s="68"/>
      <c r="AD119" s="68"/>
    </row>
    <row r="120" spans="29:30" hidden="1" x14ac:dyDescent="0.25">
      <c r="AC120" s="68"/>
      <c r="AD120" s="68"/>
    </row>
    <row r="121" spans="29:30" hidden="1" x14ac:dyDescent="0.25">
      <c r="AC121" s="68"/>
      <c r="AD121" s="68"/>
    </row>
    <row r="122" spans="29:30" hidden="1" x14ac:dyDescent="0.25">
      <c r="AC122" s="68"/>
      <c r="AD122" s="68"/>
    </row>
    <row r="123" spans="29:30" hidden="1" x14ac:dyDescent="0.25">
      <c r="AC123" s="68"/>
      <c r="AD123" s="68"/>
    </row>
    <row r="124" spans="29:30" hidden="1" x14ac:dyDescent="0.25">
      <c r="AC124" s="68"/>
      <c r="AD124" s="68"/>
    </row>
    <row r="125" spans="29:30" hidden="1" x14ac:dyDescent="0.25">
      <c r="AC125" s="68"/>
      <c r="AD125" s="68"/>
    </row>
    <row r="126" spans="29:30" hidden="1" x14ac:dyDescent="0.25">
      <c r="AC126" s="68"/>
      <c r="AD126" s="68"/>
    </row>
    <row r="127" spans="29:30" hidden="1" x14ac:dyDescent="0.25">
      <c r="AC127" s="68"/>
      <c r="AD127" s="68"/>
    </row>
    <row r="128" spans="29:30" hidden="1" x14ac:dyDescent="0.25">
      <c r="AC128" s="68"/>
      <c r="AD128" s="68"/>
    </row>
    <row r="129" spans="29:30" hidden="1" x14ac:dyDescent="0.25">
      <c r="AC129" s="68"/>
      <c r="AD129" s="68"/>
    </row>
    <row r="130" spans="29:30" hidden="1" x14ac:dyDescent="0.25">
      <c r="AC130" s="68"/>
      <c r="AD130" s="68"/>
    </row>
    <row r="131" spans="29:30" hidden="1" x14ac:dyDescent="0.25">
      <c r="AC131" s="68"/>
      <c r="AD131" s="68"/>
    </row>
    <row r="132" spans="29:30" hidden="1" x14ac:dyDescent="0.25">
      <c r="AC132" s="68"/>
      <c r="AD132" s="68"/>
    </row>
    <row r="133" spans="29:30" hidden="1" x14ac:dyDescent="0.25">
      <c r="AC133" s="68"/>
      <c r="AD133" s="68"/>
    </row>
    <row r="134" spans="29:30" hidden="1" x14ac:dyDescent="0.25">
      <c r="AC134" s="68"/>
      <c r="AD134" s="68"/>
    </row>
    <row r="135" spans="29:30" hidden="1" x14ac:dyDescent="0.25">
      <c r="AC135" s="68"/>
      <c r="AD135" s="68"/>
    </row>
    <row r="136" spans="29:30" hidden="1" x14ac:dyDescent="0.25">
      <c r="AC136" s="68"/>
      <c r="AD136" s="68"/>
    </row>
    <row r="137" spans="29:30" hidden="1" x14ac:dyDescent="0.25">
      <c r="AC137" s="68"/>
      <c r="AD137" s="68"/>
    </row>
    <row r="138" spans="29:30" hidden="1" x14ac:dyDescent="0.25">
      <c r="AC138" s="68"/>
      <c r="AD138" s="68"/>
    </row>
    <row r="139" spans="29:30" hidden="1" x14ac:dyDescent="0.25">
      <c r="AC139" s="68"/>
      <c r="AD139" s="68"/>
    </row>
    <row r="140" spans="29:30" hidden="1" x14ac:dyDescent="0.25">
      <c r="AC140" s="68"/>
      <c r="AD140" s="68"/>
    </row>
    <row r="141" spans="29:30" hidden="1" x14ac:dyDescent="0.25">
      <c r="AC141" s="68"/>
      <c r="AD141" s="68"/>
    </row>
    <row r="142" spans="29:30" hidden="1" x14ac:dyDescent="0.25">
      <c r="AC142" s="68"/>
      <c r="AD142" s="68"/>
    </row>
    <row r="143" spans="29:30" hidden="1" x14ac:dyDescent="0.25">
      <c r="AC143" s="68"/>
      <c r="AD143" s="68"/>
    </row>
    <row r="144" spans="29:30" hidden="1" x14ac:dyDescent="0.25">
      <c r="AC144" s="68"/>
      <c r="AD144" s="68"/>
    </row>
    <row r="145" spans="29:30" hidden="1" x14ac:dyDescent="0.25">
      <c r="AC145" s="68"/>
      <c r="AD145" s="68"/>
    </row>
    <row r="146" spans="29:30" hidden="1" x14ac:dyDescent="0.25">
      <c r="AC146" s="68"/>
      <c r="AD146" s="68"/>
    </row>
    <row r="147" spans="29:30" hidden="1" x14ac:dyDescent="0.25">
      <c r="AC147" s="68"/>
      <c r="AD147" s="68"/>
    </row>
    <row r="148" spans="29:30" hidden="1" x14ac:dyDescent="0.25">
      <c r="AC148" s="68"/>
      <c r="AD148" s="68"/>
    </row>
    <row r="149" spans="29:30" hidden="1" x14ac:dyDescent="0.25">
      <c r="AC149" s="68"/>
      <c r="AD149" s="68"/>
    </row>
    <row r="150" spans="29:30" hidden="1" x14ac:dyDescent="0.25">
      <c r="AC150" s="68"/>
      <c r="AD150" s="68"/>
    </row>
    <row r="151" spans="29:30" hidden="1" x14ac:dyDescent="0.25">
      <c r="AC151" s="68"/>
      <c r="AD151" s="68"/>
    </row>
    <row r="152" spans="29:30" hidden="1" x14ac:dyDescent="0.25">
      <c r="AC152" s="68"/>
      <c r="AD152" s="68"/>
    </row>
    <row r="153" spans="29:30" hidden="1" x14ac:dyDescent="0.25">
      <c r="AC153" s="68"/>
      <c r="AD153" s="68"/>
    </row>
    <row r="154" spans="29:30" hidden="1" x14ac:dyDescent="0.25">
      <c r="AC154" s="68"/>
      <c r="AD154" s="68"/>
    </row>
    <row r="155" spans="29:30" hidden="1" x14ac:dyDescent="0.25">
      <c r="AC155" s="68"/>
      <c r="AD155" s="68"/>
    </row>
    <row r="156" spans="29:30" hidden="1" x14ac:dyDescent="0.25">
      <c r="AC156" s="68"/>
      <c r="AD156" s="68"/>
    </row>
    <row r="157" spans="29:30" hidden="1" x14ac:dyDescent="0.25">
      <c r="AC157" s="68"/>
      <c r="AD157" s="68"/>
    </row>
    <row r="158" spans="29:30" hidden="1" x14ac:dyDescent="0.25">
      <c r="AC158" s="68"/>
      <c r="AD158" s="68"/>
    </row>
    <row r="159" spans="29:30" hidden="1" x14ac:dyDescent="0.25">
      <c r="AC159" s="68"/>
      <c r="AD159" s="68"/>
    </row>
    <row r="160" spans="29:30" hidden="1" x14ac:dyDescent="0.25">
      <c r="AC160" s="68"/>
      <c r="AD160" s="68"/>
    </row>
    <row r="161" spans="29:30" hidden="1" x14ac:dyDescent="0.25">
      <c r="AC161" s="68"/>
      <c r="AD161" s="68"/>
    </row>
    <row r="162" spans="29:30" hidden="1" x14ac:dyDescent="0.25">
      <c r="AC162" s="68"/>
      <c r="AD162" s="68"/>
    </row>
    <row r="163" spans="29:30" hidden="1" x14ac:dyDescent="0.25">
      <c r="AC163" s="68"/>
      <c r="AD163" s="68"/>
    </row>
    <row r="164" spans="29:30" hidden="1" x14ac:dyDescent="0.25">
      <c r="AC164" s="68"/>
      <c r="AD164" s="68"/>
    </row>
    <row r="165" spans="29:30" hidden="1" x14ac:dyDescent="0.25">
      <c r="AC165" s="68"/>
      <c r="AD165" s="68"/>
    </row>
    <row r="166" spans="29:30" hidden="1" x14ac:dyDescent="0.25">
      <c r="AC166" s="68"/>
      <c r="AD166" s="68"/>
    </row>
    <row r="167" spans="29:30" hidden="1" x14ac:dyDescent="0.25">
      <c r="AC167" s="68"/>
      <c r="AD167" s="68"/>
    </row>
    <row r="168" spans="29:30" hidden="1" x14ac:dyDescent="0.25">
      <c r="AC168" s="68"/>
      <c r="AD168" s="68"/>
    </row>
    <row r="169" spans="29:30" hidden="1" x14ac:dyDescent="0.25">
      <c r="AC169" s="68"/>
      <c r="AD169" s="68"/>
    </row>
    <row r="170" spans="29:30" hidden="1" x14ac:dyDescent="0.25">
      <c r="AC170" s="68"/>
      <c r="AD170" s="68"/>
    </row>
    <row r="171" spans="29:30" hidden="1" x14ac:dyDescent="0.25">
      <c r="AC171" s="68"/>
      <c r="AD171" s="68"/>
    </row>
    <row r="172" spans="29:30" hidden="1" x14ac:dyDescent="0.25">
      <c r="AC172" s="68"/>
      <c r="AD172" s="68"/>
    </row>
    <row r="173" spans="29:30" hidden="1" x14ac:dyDescent="0.25">
      <c r="AC173" s="68"/>
      <c r="AD173" s="68"/>
    </row>
    <row r="174" spans="29:30" hidden="1" x14ac:dyDescent="0.25">
      <c r="AC174" s="68"/>
      <c r="AD174" s="68"/>
    </row>
    <row r="175" spans="29:30" hidden="1" x14ac:dyDescent="0.25">
      <c r="AC175" s="68"/>
      <c r="AD175" s="68"/>
    </row>
    <row r="176" spans="29:30" hidden="1" x14ac:dyDescent="0.25">
      <c r="AC176" s="68"/>
      <c r="AD176" s="68"/>
    </row>
    <row r="177" spans="29:30" hidden="1" x14ac:dyDescent="0.25">
      <c r="AC177" s="68"/>
      <c r="AD177" s="68"/>
    </row>
    <row r="178" spans="29:30" hidden="1" x14ac:dyDescent="0.25">
      <c r="AC178" s="68"/>
      <c r="AD178" s="68"/>
    </row>
    <row r="179" spans="29:30" hidden="1" x14ac:dyDescent="0.25">
      <c r="AC179" s="68"/>
      <c r="AD179" s="68"/>
    </row>
    <row r="180" spans="29:30" hidden="1" x14ac:dyDescent="0.25">
      <c r="AC180" s="68"/>
      <c r="AD180" s="68"/>
    </row>
    <row r="181" spans="29:30" hidden="1" x14ac:dyDescent="0.25">
      <c r="AC181" s="68"/>
      <c r="AD181" s="68"/>
    </row>
    <row r="182" spans="29:30" hidden="1" x14ac:dyDescent="0.25">
      <c r="AC182" s="68"/>
      <c r="AD182" s="68"/>
    </row>
    <row r="183" spans="29:30" hidden="1" x14ac:dyDescent="0.25">
      <c r="AC183" s="68"/>
      <c r="AD183" s="68"/>
    </row>
    <row r="184" spans="29:30" hidden="1" x14ac:dyDescent="0.25">
      <c r="AC184" s="68"/>
      <c r="AD184" s="68"/>
    </row>
    <row r="185" spans="29:30" hidden="1" x14ac:dyDescent="0.25">
      <c r="AC185" s="68"/>
      <c r="AD185" s="68"/>
    </row>
    <row r="186" spans="29:30" hidden="1" x14ac:dyDescent="0.25">
      <c r="AC186" s="68"/>
      <c r="AD186" s="68"/>
    </row>
    <row r="187" spans="29:30" hidden="1" x14ac:dyDescent="0.25">
      <c r="AC187" s="68"/>
      <c r="AD187" s="68"/>
    </row>
    <row r="188" spans="29:30" hidden="1" x14ac:dyDescent="0.25">
      <c r="AC188" s="68"/>
      <c r="AD188" s="68"/>
    </row>
    <row r="189" spans="29:30" hidden="1" x14ac:dyDescent="0.25">
      <c r="AC189" s="68"/>
      <c r="AD189" s="68"/>
    </row>
    <row r="190" spans="29:30" hidden="1" x14ac:dyDescent="0.25">
      <c r="AC190" s="68"/>
      <c r="AD190" s="68"/>
    </row>
    <row r="191" spans="29:30" hidden="1" x14ac:dyDescent="0.25">
      <c r="AC191" s="68"/>
      <c r="AD191" s="68"/>
    </row>
    <row r="192" spans="29:30" hidden="1" x14ac:dyDescent="0.25">
      <c r="AC192" s="68"/>
      <c r="AD192" s="68"/>
    </row>
    <row r="193" spans="29:30" hidden="1" x14ac:dyDescent="0.25">
      <c r="AC193" s="68"/>
      <c r="AD193" s="68"/>
    </row>
    <row r="194" spans="29:30" hidden="1" x14ac:dyDescent="0.25">
      <c r="AC194" s="68"/>
      <c r="AD194" s="68"/>
    </row>
    <row r="195" spans="29:30" hidden="1" x14ac:dyDescent="0.25">
      <c r="AC195" s="68"/>
      <c r="AD195" s="68"/>
    </row>
    <row r="196" spans="29:30" hidden="1" x14ac:dyDescent="0.25">
      <c r="AC196" s="68"/>
      <c r="AD196" s="68"/>
    </row>
    <row r="197" spans="29:30" hidden="1" x14ac:dyDescent="0.25">
      <c r="AC197" s="68"/>
      <c r="AD197" s="68"/>
    </row>
    <row r="198" spans="29:30" hidden="1" x14ac:dyDescent="0.25">
      <c r="AC198" s="68"/>
      <c r="AD198" s="68"/>
    </row>
    <row r="199" spans="29:30" hidden="1" x14ac:dyDescent="0.25">
      <c r="AC199" s="68"/>
      <c r="AD199" s="68"/>
    </row>
    <row r="200" spans="29:30" hidden="1" x14ac:dyDescent="0.25">
      <c r="AC200" s="68"/>
      <c r="AD200" s="68"/>
    </row>
    <row r="201" spans="29:30" hidden="1" x14ac:dyDescent="0.25">
      <c r="AC201" s="68"/>
      <c r="AD201" s="68"/>
    </row>
    <row r="202" spans="29:30" hidden="1" x14ac:dyDescent="0.25">
      <c r="AC202" s="68"/>
      <c r="AD202" s="68"/>
    </row>
    <row r="203" spans="29:30" hidden="1" x14ac:dyDescent="0.25">
      <c r="AC203" s="68"/>
      <c r="AD203" s="68"/>
    </row>
    <row r="204" spans="29:30" hidden="1" x14ac:dyDescent="0.25">
      <c r="AC204" s="68"/>
      <c r="AD204" s="68"/>
    </row>
    <row r="205" spans="29:30" hidden="1" x14ac:dyDescent="0.25">
      <c r="AC205" s="68"/>
      <c r="AD205" s="68"/>
    </row>
    <row r="206" spans="29:30" hidden="1" x14ac:dyDescent="0.25">
      <c r="AC206" s="68"/>
      <c r="AD206" s="68"/>
    </row>
    <row r="207" spans="29:30" hidden="1" x14ac:dyDescent="0.25">
      <c r="AC207" s="68"/>
      <c r="AD207" s="68"/>
    </row>
    <row r="208" spans="29:30" hidden="1" x14ac:dyDescent="0.25">
      <c r="AC208" s="68"/>
      <c r="AD208" s="68"/>
    </row>
    <row r="209" spans="29:30" hidden="1" x14ac:dyDescent="0.25">
      <c r="AC209" s="68"/>
      <c r="AD209" s="68"/>
    </row>
    <row r="210" spans="29:30" hidden="1" x14ac:dyDescent="0.25">
      <c r="AC210" s="68"/>
      <c r="AD210" s="68"/>
    </row>
    <row r="211" spans="29:30" hidden="1" x14ac:dyDescent="0.25">
      <c r="AC211" s="68"/>
      <c r="AD211" s="68"/>
    </row>
    <row r="212" spans="29:30" hidden="1" x14ac:dyDescent="0.25">
      <c r="AC212" s="68"/>
      <c r="AD212" s="68"/>
    </row>
    <row r="213" spans="29:30" hidden="1" x14ac:dyDescent="0.25">
      <c r="AC213" s="68"/>
      <c r="AD213" s="68"/>
    </row>
    <row r="214" spans="29:30" hidden="1" x14ac:dyDescent="0.25">
      <c r="AC214" s="68"/>
      <c r="AD214" s="68"/>
    </row>
    <row r="215" spans="29:30" hidden="1" x14ac:dyDescent="0.25">
      <c r="AC215" s="68"/>
      <c r="AD215" s="68"/>
    </row>
    <row r="216" spans="29:30" hidden="1" x14ac:dyDescent="0.25">
      <c r="AC216" s="68"/>
      <c r="AD216" s="68"/>
    </row>
    <row r="217" spans="29:30" hidden="1" x14ac:dyDescent="0.25">
      <c r="AC217" s="68"/>
      <c r="AD217" s="68"/>
    </row>
    <row r="218" spans="29:30" hidden="1" x14ac:dyDescent="0.25">
      <c r="AC218" s="68"/>
      <c r="AD218" s="68"/>
    </row>
    <row r="219" spans="29:30" hidden="1" x14ac:dyDescent="0.25">
      <c r="AC219" s="68"/>
      <c r="AD219" s="68"/>
    </row>
    <row r="220" spans="29:30" hidden="1" x14ac:dyDescent="0.25">
      <c r="AC220" s="68"/>
      <c r="AD220" s="68"/>
    </row>
    <row r="221" spans="29:30" hidden="1" x14ac:dyDescent="0.25">
      <c r="AC221" s="68"/>
      <c r="AD221" s="68"/>
    </row>
    <row r="222" spans="29:30" hidden="1" x14ac:dyDescent="0.25">
      <c r="AC222" s="68"/>
      <c r="AD222" s="68"/>
    </row>
    <row r="223" spans="29:30" hidden="1" x14ac:dyDescent="0.25">
      <c r="AC223" s="68"/>
      <c r="AD223" s="68"/>
    </row>
    <row r="224" spans="29:30" hidden="1" x14ac:dyDescent="0.25">
      <c r="AC224" s="68"/>
      <c r="AD224" s="68"/>
    </row>
    <row r="225" spans="29:30" hidden="1" x14ac:dyDescent="0.25">
      <c r="AC225" s="68"/>
      <c r="AD225" s="68"/>
    </row>
    <row r="226" spans="29:30" hidden="1" x14ac:dyDescent="0.25">
      <c r="AC226" s="68"/>
      <c r="AD226" s="68"/>
    </row>
    <row r="227" spans="29:30" hidden="1" x14ac:dyDescent="0.25">
      <c r="AC227" s="68"/>
      <c r="AD227" s="68"/>
    </row>
    <row r="228" spans="29:30" hidden="1" x14ac:dyDescent="0.25">
      <c r="AC228" s="68"/>
      <c r="AD228" s="68"/>
    </row>
    <row r="229" spans="29:30" hidden="1" x14ac:dyDescent="0.25">
      <c r="AC229" s="68"/>
      <c r="AD229" s="68"/>
    </row>
    <row r="230" spans="29:30" hidden="1" x14ac:dyDescent="0.25">
      <c r="AC230" s="68"/>
      <c r="AD230" s="68"/>
    </row>
    <row r="231" spans="29:30" hidden="1" x14ac:dyDescent="0.25">
      <c r="AC231" s="68"/>
      <c r="AD231" s="68"/>
    </row>
    <row r="232" spans="29:30" hidden="1" x14ac:dyDescent="0.25">
      <c r="AC232" s="68"/>
      <c r="AD232" s="68"/>
    </row>
    <row r="233" spans="29:30" hidden="1" x14ac:dyDescent="0.25">
      <c r="AC233" s="68"/>
      <c r="AD233" s="68"/>
    </row>
    <row r="234" spans="29:30" hidden="1" x14ac:dyDescent="0.25">
      <c r="AC234" s="68"/>
      <c r="AD234" s="68"/>
    </row>
    <row r="235" spans="29:30" hidden="1" x14ac:dyDescent="0.25">
      <c r="AC235" s="68"/>
      <c r="AD235" s="68"/>
    </row>
    <row r="236" spans="29:30" hidden="1" x14ac:dyDescent="0.25">
      <c r="AC236" s="68"/>
      <c r="AD236" s="68"/>
    </row>
    <row r="237" spans="29:30" hidden="1" x14ac:dyDescent="0.25">
      <c r="AC237" s="68"/>
      <c r="AD237" s="68"/>
    </row>
    <row r="238" spans="29:30" hidden="1" x14ac:dyDescent="0.25">
      <c r="AC238" s="68"/>
      <c r="AD238" s="68"/>
    </row>
    <row r="239" spans="29:30" hidden="1" x14ac:dyDescent="0.25">
      <c r="AC239" s="68"/>
      <c r="AD239" s="68"/>
    </row>
    <row r="240" spans="29:30" hidden="1" x14ac:dyDescent="0.25">
      <c r="AC240" s="68"/>
      <c r="AD240" s="68"/>
    </row>
    <row r="241" spans="29:30" hidden="1" x14ac:dyDescent="0.25">
      <c r="AC241" s="68"/>
      <c r="AD241" s="68"/>
    </row>
    <row r="242" spans="29:30" hidden="1" x14ac:dyDescent="0.25">
      <c r="AC242" s="68"/>
      <c r="AD242" s="68"/>
    </row>
    <row r="243" spans="29:30" hidden="1" x14ac:dyDescent="0.25">
      <c r="AC243" s="68"/>
      <c r="AD243" s="68"/>
    </row>
    <row r="244" spans="29:30" hidden="1" x14ac:dyDescent="0.25">
      <c r="AC244" s="68"/>
      <c r="AD244" s="68"/>
    </row>
    <row r="245" spans="29:30" hidden="1" x14ac:dyDescent="0.25">
      <c r="AC245" s="68"/>
      <c r="AD245" s="68"/>
    </row>
    <row r="246" spans="29:30" hidden="1" x14ac:dyDescent="0.25">
      <c r="AC246" s="68"/>
      <c r="AD246" s="68"/>
    </row>
    <row r="247" spans="29:30" hidden="1" x14ac:dyDescent="0.25">
      <c r="AC247" s="68"/>
      <c r="AD247" s="68"/>
    </row>
    <row r="248" spans="29:30" hidden="1" x14ac:dyDescent="0.25">
      <c r="AC248" s="68"/>
      <c r="AD248" s="68"/>
    </row>
    <row r="249" spans="29:30" hidden="1" x14ac:dyDescent="0.25">
      <c r="AC249" s="68"/>
      <c r="AD249" s="68"/>
    </row>
    <row r="250" spans="29:30" hidden="1" x14ac:dyDescent="0.25">
      <c r="AC250" s="68"/>
      <c r="AD250" s="68"/>
    </row>
    <row r="251" spans="29:30" hidden="1" x14ac:dyDescent="0.25">
      <c r="AC251" s="68"/>
      <c r="AD251" s="68"/>
    </row>
    <row r="252" spans="29:30" hidden="1" x14ac:dyDescent="0.25">
      <c r="AC252" s="68"/>
      <c r="AD252" s="68"/>
    </row>
    <row r="253" spans="29:30" hidden="1" x14ac:dyDescent="0.25">
      <c r="AC253" s="68"/>
      <c r="AD253" s="68"/>
    </row>
    <row r="254" spans="29:30" hidden="1" x14ac:dyDescent="0.25">
      <c r="AC254" s="68"/>
      <c r="AD254" s="68"/>
    </row>
    <row r="255" spans="29:30" hidden="1" x14ac:dyDescent="0.25">
      <c r="AC255" s="68"/>
      <c r="AD255" s="68"/>
    </row>
    <row r="256" spans="29:30" hidden="1" x14ac:dyDescent="0.25">
      <c r="AC256" s="68"/>
      <c r="AD256" s="68"/>
    </row>
    <row r="257" spans="29:30" hidden="1" x14ac:dyDescent="0.25">
      <c r="AC257" s="68"/>
      <c r="AD257" s="68"/>
    </row>
    <row r="258" spans="29:30" hidden="1" x14ac:dyDescent="0.25">
      <c r="AC258" s="68"/>
      <c r="AD258" s="68"/>
    </row>
    <row r="259" spans="29:30" hidden="1" x14ac:dyDescent="0.25">
      <c r="AC259" s="68"/>
      <c r="AD259" s="68"/>
    </row>
    <row r="260" spans="29:30" hidden="1" x14ac:dyDescent="0.25">
      <c r="AC260" s="68"/>
      <c r="AD260" s="68"/>
    </row>
    <row r="261" spans="29:30" hidden="1" x14ac:dyDescent="0.25">
      <c r="AC261" s="68"/>
      <c r="AD261" s="68"/>
    </row>
    <row r="262" spans="29:30" hidden="1" x14ac:dyDescent="0.25">
      <c r="AC262" s="68"/>
      <c r="AD262" s="68"/>
    </row>
    <row r="263" spans="29:30" hidden="1" x14ac:dyDescent="0.25">
      <c r="AC263" s="68"/>
      <c r="AD263" s="68"/>
    </row>
    <row r="264" spans="29:30" hidden="1" x14ac:dyDescent="0.25">
      <c r="AC264" s="68"/>
      <c r="AD264" s="68"/>
    </row>
    <row r="265" spans="29:30" hidden="1" x14ac:dyDescent="0.25">
      <c r="AC265" s="68"/>
      <c r="AD265" s="68"/>
    </row>
    <row r="266" spans="29:30" hidden="1" x14ac:dyDescent="0.25">
      <c r="AC266" s="68"/>
      <c r="AD266" s="68"/>
    </row>
    <row r="267" spans="29:30" hidden="1" x14ac:dyDescent="0.25">
      <c r="AC267" s="68"/>
      <c r="AD267" s="68"/>
    </row>
    <row r="268" spans="29:30" hidden="1" x14ac:dyDescent="0.25">
      <c r="AC268" s="68"/>
      <c r="AD268" s="68"/>
    </row>
    <row r="269" spans="29:30" hidden="1" x14ac:dyDescent="0.25">
      <c r="AC269" s="68"/>
      <c r="AD269" s="68"/>
    </row>
    <row r="270" spans="29:30" hidden="1" x14ac:dyDescent="0.25">
      <c r="AC270" s="68"/>
      <c r="AD270" s="68"/>
    </row>
    <row r="271" spans="29:30" hidden="1" x14ac:dyDescent="0.25">
      <c r="AC271" s="68"/>
      <c r="AD271" s="68"/>
    </row>
    <row r="272" spans="29:30" hidden="1" x14ac:dyDescent="0.25">
      <c r="AC272" s="68"/>
      <c r="AD272" s="68"/>
    </row>
    <row r="273" spans="29:30" hidden="1" x14ac:dyDescent="0.25">
      <c r="AC273" s="68"/>
      <c r="AD273" s="68"/>
    </row>
    <row r="274" spans="29:30" hidden="1" x14ac:dyDescent="0.25">
      <c r="AC274" s="68"/>
      <c r="AD274" s="68"/>
    </row>
    <row r="275" spans="29:30" hidden="1" x14ac:dyDescent="0.25">
      <c r="AC275" s="68"/>
      <c r="AD275" s="68"/>
    </row>
    <row r="276" spans="29:30" hidden="1" x14ac:dyDescent="0.25">
      <c r="AC276" s="68"/>
      <c r="AD276" s="68"/>
    </row>
    <row r="277" spans="29:30" hidden="1" x14ac:dyDescent="0.25">
      <c r="AC277" s="68"/>
      <c r="AD277" s="68"/>
    </row>
    <row r="278" spans="29:30" hidden="1" x14ac:dyDescent="0.25">
      <c r="AC278" s="68"/>
      <c r="AD278" s="68"/>
    </row>
    <row r="279" spans="29:30" hidden="1" x14ac:dyDescent="0.25">
      <c r="AC279" s="68"/>
      <c r="AD279" s="68"/>
    </row>
    <row r="280" spans="29:30" hidden="1" x14ac:dyDescent="0.25">
      <c r="AC280" s="68"/>
      <c r="AD280" s="68"/>
    </row>
    <row r="281" spans="29:30" hidden="1" x14ac:dyDescent="0.25">
      <c r="AC281" s="68"/>
      <c r="AD281" s="68"/>
    </row>
    <row r="282" spans="29:30" hidden="1" x14ac:dyDescent="0.25">
      <c r="AC282" s="68"/>
      <c r="AD282" s="68"/>
    </row>
    <row r="283" spans="29:30" hidden="1" x14ac:dyDescent="0.25">
      <c r="AC283" s="68"/>
      <c r="AD283" s="68"/>
    </row>
    <row r="284" spans="29:30" hidden="1" x14ac:dyDescent="0.25">
      <c r="AC284" s="68"/>
      <c r="AD284" s="68"/>
    </row>
    <row r="285" spans="29:30" hidden="1" x14ac:dyDescent="0.25">
      <c r="AC285" s="68"/>
      <c r="AD285" s="68"/>
    </row>
    <row r="286" spans="29:30" hidden="1" x14ac:dyDescent="0.25">
      <c r="AC286" s="68"/>
      <c r="AD286" s="68"/>
    </row>
    <row r="287" spans="29:30" hidden="1" x14ac:dyDescent="0.25">
      <c r="AC287" s="68"/>
      <c r="AD287" s="68"/>
    </row>
    <row r="288" spans="29:30" hidden="1" x14ac:dyDescent="0.25">
      <c r="AC288" s="68"/>
      <c r="AD288" s="68"/>
    </row>
    <row r="289" spans="29:30" hidden="1" x14ac:dyDescent="0.25">
      <c r="AC289" s="68"/>
      <c r="AD289" s="68"/>
    </row>
    <row r="290" spans="29:30" hidden="1" x14ac:dyDescent="0.25">
      <c r="AC290" s="68"/>
      <c r="AD290" s="68"/>
    </row>
    <row r="291" spans="29:30" hidden="1" x14ac:dyDescent="0.25">
      <c r="AC291" s="68"/>
      <c r="AD291" s="68"/>
    </row>
    <row r="292" spans="29:30" hidden="1" x14ac:dyDescent="0.25">
      <c r="AC292" s="68"/>
      <c r="AD292" s="68"/>
    </row>
    <row r="293" spans="29:30" hidden="1" x14ac:dyDescent="0.25">
      <c r="AC293" s="68"/>
      <c r="AD293" s="68"/>
    </row>
    <row r="294" spans="29:30" hidden="1" x14ac:dyDescent="0.25">
      <c r="AC294" s="68"/>
      <c r="AD294" s="68"/>
    </row>
    <row r="295" spans="29:30" hidden="1" x14ac:dyDescent="0.25">
      <c r="AC295" s="68"/>
      <c r="AD295" s="68"/>
    </row>
    <row r="296" spans="29:30" hidden="1" x14ac:dyDescent="0.25">
      <c r="AC296" s="68"/>
      <c r="AD296" s="68"/>
    </row>
    <row r="297" spans="29:30" hidden="1" x14ac:dyDescent="0.25">
      <c r="AC297" s="68"/>
      <c r="AD297" s="68"/>
    </row>
    <row r="298" spans="29:30" hidden="1" x14ac:dyDescent="0.25">
      <c r="AC298" s="68"/>
      <c r="AD298" s="68"/>
    </row>
    <row r="299" spans="29:30" hidden="1" x14ac:dyDescent="0.25">
      <c r="AC299" s="68"/>
      <c r="AD299" s="68"/>
    </row>
    <row r="300" spans="29:30" hidden="1" x14ac:dyDescent="0.25">
      <c r="AC300" s="68"/>
      <c r="AD300" s="68"/>
    </row>
    <row r="301" spans="29:30" hidden="1" x14ac:dyDescent="0.25">
      <c r="AC301" s="68"/>
      <c r="AD301" s="68"/>
    </row>
    <row r="302" spans="29:30" hidden="1" x14ac:dyDescent="0.25">
      <c r="AC302" s="68"/>
      <c r="AD302" s="68"/>
    </row>
    <row r="303" spans="29:30" hidden="1" x14ac:dyDescent="0.25">
      <c r="AC303" s="68"/>
      <c r="AD303" s="68"/>
    </row>
    <row r="304" spans="29:30" hidden="1" x14ac:dyDescent="0.25">
      <c r="AC304" s="68"/>
      <c r="AD304" s="68"/>
    </row>
    <row r="305" spans="29:30" hidden="1" x14ac:dyDescent="0.25">
      <c r="AC305" s="68"/>
      <c r="AD305" s="68"/>
    </row>
    <row r="306" spans="29:30" hidden="1" x14ac:dyDescent="0.25">
      <c r="AC306" s="68"/>
      <c r="AD306" s="68"/>
    </row>
    <row r="307" spans="29:30" hidden="1" x14ac:dyDescent="0.25">
      <c r="AC307" s="68"/>
      <c r="AD307" s="68"/>
    </row>
    <row r="308" spans="29:30" hidden="1" x14ac:dyDescent="0.25">
      <c r="AC308" s="68"/>
      <c r="AD308" s="68"/>
    </row>
    <row r="309" spans="29:30" hidden="1" x14ac:dyDescent="0.25">
      <c r="AC309" s="68"/>
      <c r="AD309" s="68"/>
    </row>
    <row r="310" spans="29:30" hidden="1" x14ac:dyDescent="0.25">
      <c r="AC310" s="68"/>
      <c r="AD310" s="68"/>
    </row>
    <row r="311" spans="29:30" hidden="1" x14ac:dyDescent="0.25">
      <c r="AC311" s="68"/>
      <c r="AD311" s="68"/>
    </row>
    <row r="312" spans="29:30" hidden="1" x14ac:dyDescent="0.25">
      <c r="AC312" s="68"/>
      <c r="AD312" s="68"/>
    </row>
    <row r="313" spans="29:30" hidden="1" x14ac:dyDescent="0.25">
      <c r="AC313" s="68"/>
      <c r="AD313" s="68"/>
    </row>
    <row r="314" spans="29:30" hidden="1" x14ac:dyDescent="0.25">
      <c r="AC314" s="68"/>
      <c r="AD314" s="68"/>
    </row>
    <row r="315" spans="29:30" hidden="1" x14ac:dyDescent="0.25">
      <c r="AC315" s="68"/>
      <c r="AD315" s="68"/>
    </row>
    <row r="316" spans="29:30" hidden="1" x14ac:dyDescent="0.25">
      <c r="AC316" s="68"/>
      <c r="AD316" s="68"/>
    </row>
    <row r="317" spans="29:30" hidden="1" x14ac:dyDescent="0.25">
      <c r="AC317" s="68"/>
      <c r="AD317" s="68"/>
    </row>
    <row r="318" spans="29:30" hidden="1" x14ac:dyDescent="0.25">
      <c r="AC318" s="68"/>
      <c r="AD318" s="68"/>
    </row>
    <row r="319" spans="29:30" hidden="1" x14ac:dyDescent="0.25">
      <c r="AC319" s="68"/>
      <c r="AD319" s="68"/>
    </row>
    <row r="320" spans="29:30" hidden="1" x14ac:dyDescent="0.25">
      <c r="AC320" s="68"/>
      <c r="AD320" s="68"/>
    </row>
    <row r="321" spans="29:30" hidden="1" x14ac:dyDescent="0.25">
      <c r="AC321" s="68"/>
      <c r="AD321" s="68"/>
    </row>
    <row r="322" spans="29:30" hidden="1" x14ac:dyDescent="0.25">
      <c r="AC322" s="68"/>
      <c r="AD322" s="68"/>
    </row>
    <row r="323" spans="29:30" hidden="1" x14ac:dyDescent="0.25">
      <c r="AC323" s="68"/>
      <c r="AD323" s="68"/>
    </row>
    <row r="324" spans="29:30" hidden="1" x14ac:dyDescent="0.25">
      <c r="AC324" s="68"/>
      <c r="AD324" s="68"/>
    </row>
    <row r="325" spans="29:30" hidden="1" x14ac:dyDescent="0.25">
      <c r="AC325" s="68"/>
      <c r="AD325" s="68"/>
    </row>
    <row r="326" spans="29:30" hidden="1" x14ac:dyDescent="0.25">
      <c r="AC326" s="68"/>
      <c r="AD326" s="68"/>
    </row>
    <row r="327" spans="29:30" hidden="1" x14ac:dyDescent="0.25">
      <c r="AC327" s="68"/>
      <c r="AD327" s="68"/>
    </row>
    <row r="328" spans="29:30" hidden="1" x14ac:dyDescent="0.25">
      <c r="AC328" s="68"/>
      <c r="AD328" s="68"/>
    </row>
    <row r="329" spans="29:30" hidden="1" x14ac:dyDescent="0.25">
      <c r="AC329" s="68"/>
      <c r="AD329" s="68"/>
    </row>
    <row r="330" spans="29:30" hidden="1" x14ac:dyDescent="0.25">
      <c r="AC330" s="68"/>
      <c r="AD330" s="68"/>
    </row>
    <row r="331" spans="29:30" hidden="1" x14ac:dyDescent="0.25">
      <c r="AC331" s="68"/>
      <c r="AD331" s="68"/>
    </row>
    <row r="332" spans="29:30" hidden="1" x14ac:dyDescent="0.25">
      <c r="AC332" s="68"/>
      <c r="AD332" s="68"/>
    </row>
    <row r="333" spans="29:30" hidden="1" x14ac:dyDescent="0.25">
      <c r="AC333" s="68"/>
      <c r="AD333" s="68"/>
    </row>
    <row r="334" spans="29:30" hidden="1" x14ac:dyDescent="0.25">
      <c r="AC334" s="68"/>
      <c r="AD334" s="68"/>
    </row>
    <row r="335" spans="29:30" hidden="1" x14ac:dyDescent="0.25">
      <c r="AC335" s="68"/>
      <c r="AD335" s="68"/>
    </row>
    <row r="336" spans="29:30" hidden="1" x14ac:dyDescent="0.25">
      <c r="AC336" s="68"/>
      <c r="AD336" s="68"/>
    </row>
    <row r="337" spans="29:30" hidden="1" x14ac:dyDescent="0.25">
      <c r="AC337" s="68"/>
      <c r="AD337" s="68"/>
    </row>
    <row r="338" spans="29:30" hidden="1" x14ac:dyDescent="0.25">
      <c r="AC338" s="68"/>
      <c r="AD338" s="68"/>
    </row>
    <row r="339" spans="29:30" hidden="1" x14ac:dyDescent="0.25">
      <c r="AC339" s="68"/>
      <c r="AD339" s="68"/>
    </row>
    <row r="340" spans="29:30" hidden="1" x14ac:dyDescent="0.25">
      <c r="AC340" s="68"/>
      <c r="AD340" s="68"/>
    </row>
    <row r="341" spans="29:30" hidden="1" x14ac:dyDescent="0.25">
      <c r="AC341" s="68"/>
      <c r="AD341" s="68"/>
    </row>
    <row r="342" spans="29:30" hidden="1" x14ac:dyDescent="0.25">
      <c r="AC342" s="68"/>
      <c r="AD342" s="68"/>
    </row>
    <row r="343" spans="29:30" hidden="1" x14ac:dyDescent="0.25">
      <c r="AC343" s="68"/>
      <c r="AD343" s="68"/>
    </row>
    <row r="344" spans="29:30" hidden="1" x14ac:dyDescent="0.25">
      <c r="AC344" s="68"/>
      <c r="AD344" s="68"/>
    </row>
    <row r="345" spans="29:30" hidden="1" x14ac:dyDescent="0.25">
      <c r="AC345" s="68"/>
      <c r="AD345" s="68"/>
    </row>
    <row r="346" spans="29:30" hidden="1" x14ac:dyDescent="0.25">
      <c r="AC346" s="68"/>
      <c r="AD346" s="68"/>
    </row>
    <row r="347" spans="29:30" hidden="1" x14ac:dyDescent="0.25">
      <c r="AC347" s="68"/>
      <c r="AD347" s="68"/>
    </row>
    <row r="348" spans="29:30" hidden="1" x14ac:dyDescent="0.25">
      <c r="AC348" s="68"/>
      <c r="AD348" s="68"/>
    </row>
    <row r="349" spans="29:30" hidden="1" x14ac:dyDescent="0.25">
      <c r="AC349" s="68"/>
      <c r="AD349" s="68"/>
    </row>
    <row r="350" spans="29:30" hidden="1" x14ac:dyDescent="0.25">
      <c r="AC350" s="68"/>
      <c r="AD350" s="68"/>
    </row>
    <row r="351" spans="29:30" hidden="1" x14ac:dyDescent="0.25">
      <c r="AC351" s="68"/>
      <c r="AD351" s="68"/>
    </row>
    <row r="352" spans="29:30" hidden="1" x14ac:dyDescent="0.25">
      <c r="AC352" s="68"/>
      <c r="AD352" s="68"/>
    </row>
    <row r="353" spans="29:30" hidden="1" x14ac:dyDescent="0.25">
      <c r="AC353" s="68"/>
      <c r="AD353" s="68"/>
    </row>
    <row r="354" spans="29:30" hidden="1" x14ac:dyDescent="0.25">
      <c r="AC354" s="68"/>
      <c r="AD354" s="68"/>
    </row>
    <row r="355" spans="29:30" hidden="1" x14ac:dyDescent="0.25">
      <c r="AC355" s="68"/>
      <c r="AD355" s="68"/>
    </row>
    <row r="356" spans="29:30" hidden="1" x14ac:dyDescent="0.25">
      <c r="AC356" s="68"/>
      <c r="AD356" s="68"/>
    </row>
    <row r="357" spans="29:30" hidden="1" x14ac:dyDescent="0.25">
      <c r="AC357" s="68"/>
      <c r="AD357" s="68"/>
    </row>
    <row r="358" spans="29:30" hidden="1" x14ac:dyDescent="0.25">
      <c r="AC358" s="68"/>
      <c r="AD358" s="68"/>
    </row>
    <row r="359" spans="29:30" hidden="1" x14ac:dyDescent="0.25">
      <c r="AC359" s="68"/>
      <c r="AD359" s="68"/>
    </row>
    <row r="360" spans="29:30" hidden="1" x14ac:dyDescent="0.25">
      <c r="AC360" s="68"/>
      <c r="AD360" s="68"/>
    </row>
    <row r="361" spans="29:30" hidden="1" x14ac:dyDescent="0.25">
      <c r="AC361" s="68"/>
      <c r="AD361" s="68"/>
    </row>
    <row r="362" spans="29:30" hidden="1" x14ac:dyDescent="0.25">
      <c r="AC362" s="68"/>
      <c r="AD362" s="68"/>
    </row>
    <row r="363" spans="29:30" hidden="1" x14ac:dyDescent="0.25">
      <c r="AC363" s="68"/>
      <c r="AD363" s="68"/>
    </row>
    <row r="364" spans="29:30" hidden="1" x14ac:dyDescent="0.25">
      <c r="AC364" s="68"/>
      <c r="AD364" s="68"/>
    </row>
    <row r="365" spans="29:30" hidden="1" x14ac:dyDescent="0.25">
      <c r="AC365" s="68"/>
      <c r="AD365" s="68"/>
    </row>
    <row r="366" spans="29:30" hidden="1" x14ac:dyDescent="0.25">
      <c r="AC366" s="68"/>
      <c r="AD366" s="68"/>
    </row>
    <row r="367" spans="29:30" hidden="1" x14ac:dyDescent="0.25">
      <c r="AC367" s="68"/>
      <c r="AD367" s="68"/>
    </row>
    <row r="368" spans="29:30" hidden="1" x14ac:dyDescent="0.25">
      <c r="AC368" s="68"/>
      <c r="AD368" s="68"/>
    </row>
    <row r="369" spans="29:30" hidden="1" x14ac:dyDescent="0.25">
      <c r="AC369" s="68"/>
      <c r="AD369" s="68"/>
    </row>
    <row r="370" spans="29:30" hidden="1" x14ac:dyDescent="0.25">
      <c r="AC370" s="68"/>
      <c r="AD370" s="68"/>
    </row>
    <row r="371" spans="29:30" hidden="1" x14ac:dyDescent="0.25">
      <c r="AC371" s="68"/>
      <c r="AD371" s="68"/>
    </row>
    <row r="372" spans="29:30" hidden="1" x14ac:dyDescent="0.25">
      <c r="AC372" s="68"/>
      <c r="AD372" s="68"/>
    </row>
    <row r="373" spans="29:30" hidden="1" x14ac:dyDescent="0.25">
      <c r="AC373" s="68"/>
      <c r="AD373" s="68"/>
    </row>
    <row r="374" spans="29:30" hidden="1" x14ac:dyDescent="0.25">
      <c r="AC374" s="68"/>
      <c r="AD374" s="68"/>
    </row>
    <row r="375" spans="29:30" hidden="1" x14ac:dyDescent="0.25">
      <c r="AC375" s="68"/>
      <c r="AD375" s="68"/>
    </row>
    <row r="376" spans="29:30" hidden="1" x14ac:dyDescent="0.25">
      <c r="AC376" s="68"/>
      <c r="AD376" s="68"/>
    </row>
    <row r="377" spans="29:30" hidden="1" x14ac:dyDescent="0.25">
      <c r="AC377" s="68"/>
      <c r="AD377" s="68"/>
    </row>
    <row r="378" spans="29:30" hidden="1" x14ac:dyDescent="0.25">
      <c r="AC378" s="68"/>
      <c r="AD378" s="68"/>
    </row>
    <row r="379" spans="29:30" hidden="1" x14ac:dyDescent="0.25">
      <c r="AC379" s="68"/>
      <c r="AD379" s="68"/>
    </row>
    <row r="380" spans="29:30" hidden="1" x14ac:dyDescent="0.25">
      <c r="AC380" s="68"/>
      <c r="AD380" s="68"/>
    </row>
    <row r="381" spans="29:30" hidden="1" x14ac:dyDescent="0.25">
      <c r="AC381" s="68"/>
      <c r="AD381" s="68"/>
    </row>
    <row r="382" spans="29:30" hidden="1" x14ac:dyDescent="0.25">
      <c r="AC382" s="68"/>
      <c r="AD382" s="68"/>
    </row>
    <row r="383" spans="29:30" hidden="1" x14ac:dyDescent="0.25">
      <c r="AC383" s="68"/>
      <c r="AD383" s="68"/>
    </row>
    <row r="384" spans="29:30" hidden="1" x14ac:dyDescent="0.25">
      <c r="AC384" s="68"/>
      <c r="AD384" s="68"/>
    </row>
    <row r="385" spans="29:30" hidden="1" x14ac:dyDescent="0.25">
      <c r="AC385" s="68"/>
      <c r="AD385" s="68"/>
    </row>
    <row r="386" spans="29:30" hidden="1" x14ac:dyDescent="0.25">
      <c r="AC386" s="68"/>
      <c r="AD386" s="68"/>
    </row>
    <row r="387" spans="29:30" hidden="1" x14ac:dyDescent="0.25">
      <c r="AC387" s="68"/>
      <c r="AD387" s="68"/>
    </row>
    <row r="388" spans="29:30" hidden="1" x14ac:dyDescent="0.25">
      <c r="AC388" s="68"/>
      <c r="AD388" s="68"/>
    </row>
    <row r="389" spans="29:30" hidden="1" x14ac:dyDescent="0.25">
      <c r="AC389" s="68"/>
      <c r="AD389" s="68"/>
    </row>
    <row r="390" spans="29:30" hidden="1" x14ac:dyDescent="0.25">
      <c r="AC390" s="68"/>
      <c r="AD390" s="68"/>
    </row>
    <row r="391" spans="29:30" hidden="1" x14ac:dyDescent="0.25">
      <c r="AC391" s="68"/>
      <c r="AD391" s="68"/>
    </row>
    <row r="392" spans="29:30" hidden="1" x14ac:dyDescent="0.25">
      <c r="AC392" s="68"/>
      <c r="AD392" s="68"/>
    </row>
    <row r="393" spans="29:30" hidden="1" x14ac:dyDescent="0.25">
      <c r="AC393" s="68"/>
      <c r="AD393" s="68"/>
    </row>
    <row r="394" spans="29:30" hidden="1" x14ac:dyDescent="0.25">
      <c r="AC394" s="68"/>
      <c r="AD394" s="68"/>
    </row>
    <row r="395" spans="29:30" hidden="1" x14ac:dyDescent="0.25">
      <c r="AC395" s="68"/>
      <c r="AD395" s="68"/>
    </row>
    <row r="396" spans="29:30" hidden="1" x14ac:dyDescent="0.25">
      <c r="AC396" s="68"/>
      <c r="AD396" s="68"/>
    </row>
    <row r="397" spans="29:30" hidden="1" x14ac:dyDescent="0.25">
      <c r="AC397" s="68"/>
      <c r="AD397" s="68"/>
    </row>
    <row r="398" spans="29:30" hidden="1" x14ac:dyDescent="0.25">
      <c r="AC398" s="68"/>
      <c r="AD398" s="68"/>
    </row>
    <row r="399" spans="29:30" hidden="1" x14ac:dyDescent="0.25">
      <c r="AC399" s="68"/>
      <c r="AD399" s="68"/>
    </row>
    <row r="400" spans="29:30" hidden="1" x14ac:dyDescent="0.25">
      <c r="AC400" s="68"/>
      <c r="AD400" s="68"/>
    </row>
    <row r="401" spans="29:30" hidden="1" x14ac:dyDescent="0.25">
      <c r="AC401" s="68"/>
      <c r="AD401" s="68"/>
    </row>
    <row r="402" spans="29:30" hidden="1" x14ac:dyDescent="0.25">
      <c r="AC402" s="68"/>
      <c r="AD402" s="68"/>
    </row>
    <row r="403" spans="29:30" hidden="1" x14ac:dyDescent="0.25">
      <c r="AC403" s="68"/>
      <c r="AD403" s="68"/>
    </row>
    <row r="404" spans="29:30" hidden="1" x14ac:dyDescent="0.25">
      <c r="AC404" s="68"/>
      <c r="AD404" s="68"/>
    </row>
    <row r="405" spans="29:30" hidden="1" x14ac:dyDescent="0.25">
      <c r="AC405" s="68"/>
      <c r="AD405" s="68"/>
    </row>
    <row r="406" spans="29:30" hidden="1" x14ac:dyDescent="0.25">
      <c r="AC406" s="68"/>
      <c r="AD406" s="68"/>
    </row>
    <row r="407" spans="29:30" hidden="1" x14ac:dyDescent="0.25">
      <c r="AC407" s="68"/>
      <c r="AD407" s="68"/>
    </row>
    <row r="408" spans="29:30" hidden="1" x14ac:dyDescent="0.25">
      <c r="AC408" s="68"/>
      <c r="AD408" s="68"/>
    </row>
    <row r="409" spans="29:30" hidden="1" x14ac:dyDescent="0.25">
      <c r="AC409" s="68"/>
      <c r="AD409" s="68"/>
    </row>
    <row r="410" spans="29:30" hidden="1" x14ac:dyDescent="0.25">
      <c r="AC410" s="68"/>
      <c r="AD410" s="68"/>
    </row>
    <row r="411" spans="29:30" hidden="1" x14ac:dyDescent="0.25">
      <c r="AC411" s="68"/>
      <c r="AD411" s="68"/>
    </row>
    <row r="412" spans="29:30" hidden="1" x14ac:dyDescent="0.25">
      <c r="AC412" s="68"/>
      <c r="AD412" s="68"/>
    </row>
    <row r="413" spans="29:30" hidden="1" x14ac:dyDescent="0.25">
      <c r="AC413" s="68"/>
      <c r="AD413" s="68"/>
    </row>
    <row r="414" spans="29:30" hidden="1" x14ac:dyDescent="0.25">
      <c r="AC414" s="68"/>
      <c r="AD414" s="68"/>
    </row>
    <row r="415" spans="29:30" hidden="1" x14ac:dyDescent="0.25">
      <c r="AC415" s="68"/>
      <c r="AD415" s="68"/>
    </row>
    <row r="416" spans="29:30" hidden="1" x14ac:dyDescent="0.25">
      <c r="AC416" s="68"/>
      <c r="AD416" s="68"/>
    </row>
    <row r="417" spans="29:30" hidden="1" x14ac:dyDescent="0.25">
      <c r="AC417" s="68"/>
      <c r="AD417" s="68"/>
    </row>
    <row r="418" spans="29:30" hidden="1" x14ac:dyDescent="0.25">
      <c r="AC418" s="68"/>
      <c r="AD418" s="68"/>
    </row>
    <row r="419" spans="29:30" hidden="1" x14ac:dyDescent="0.25">
      <c r="AC419" s="68"/>
      <c r="AD419" s="68"/>
    </row>
    <row r="420" spans="29:30" hidden="1" x14ac:dyDescent="0.25">
      <c r="AC420" s="68"/>
      <c r="AD420" s="68"/>
    </row>
    <row r="421" spans="29:30" hidden="1" x14ac:dyDescent="0.25">
      <c r="AC421" s="68"/>
      <c r="AD421" s="68"/>
    </row>
    <row r="422" spans="29:30" hidden="1" x14ac:dyDescent="0.25">
      <c r="AC422" s="68"/>
      <c r="AD422" s="68"/>
    </row>
    <row r="423" spans="29:30" hidden="1" x14ac:dyDescent="0.25">
      <c r="AC423" s="68"/>
      <c r="AD423" s="68"/>
    </row>
    <row r="424" spans="29:30" hidden="1" x14ac:dyDescent="0.25">
      <c r="AC424" s="68"/>
      <c r="AD424" s="68"/>
    </row>
    <row r="425" spans="29:30" hidden="1" x14ac:dyDescent="0.25">
      <c r="AC425" s="68"/>
      <c r="AD425" s="68"/>
    </row>
    <row r="426" spans="29:30" hidden="1" x14ac:dyDescent="0.25">
      <c r="AC426" s="68"/>
      <c r="AD426" s="68"/>
    </row>
    <row r="427" spans="29:30" hidden="1" x14ac:dyDescent="0.25">
      <c r="AC427" s="68"/>
      <c r="AD427" s="68"/>
    </row>
    <row r="428" spans="29:30" hidden="1" x14ac:dyDescent="0.25">
      <c r="AC428" s="68"/>
      <c r="AD428" s="68"/>
    </row>
    <row r="429" spans="29:30" hidden="1" x14ac:dyDescent="0.25">
      <c r="AC429" s="68"/>
      <c r="AD429" s="68"/>
    </row>
    <row r="430" spans="29:30" hidden="1" x14ac:dyDescent="0.25">
      <c r="AC430" s="68"/>
      <c r="AD430" s="68"/>
    </row>
    <row r="431" spans="29:30" hidden="1" x14ac:dyDescent="0.25">
      <c r="AC431" s="68"/>
      <c r="AD431" s="68"/>
    </row>
    <row r="432" spans="29:30" hidden="1" x14ac:dyDescent="0.25">
      <c r="AC432" s="68"/>
      <c r="AD432" s="68"/>
    </row>
    <row r="433" spans="29:30" hidden="1" x14ac:dyDescent="0.25">
      <c r="AC433" s="68"/>
      <c r="AD433" s="68"/>
    </row>
    <row r="434" spans="29:30" hidden="1" x14ac:dyDescent="0.25">
      <c r="AC434" s="68"/>
      <c r="AD434" s="68"/>
    </row>
    <row r="435" spans="29:30" hidden="1" x14ac:dyDescent="0.25">
      <c r="AC435" s="68"/>
      <c r="AD435" s="68"/>
    </row>
    <row r="436" spans="29:30" hidden="1" x14ac:dyDescent="0.25">
      <c r="AC436" s="68"/>
      <c r="AD436" s="68"/>
    </row>
    <row r="437" spans="29:30" hidden="1" x14ac:dyDescent="0.25">
      <c r="AC437" s="68"/>
      <c r="AD437" s="68"/>
    </row>
    <row r="438" spans="29:30" hidden="1" x14ac:dyDescent="0.25">
      <c r="AC438" s="68"/>
      <c r="AD438" s="68"/>
    </row>
    <row r="439" spans="29:30" hidden="1" x14ac:dyDescent="0.25">
      <c r="AC439" s="68"/>
      <c r="AD439" s="68"/>
    </row>
    <row r="440" spans="29:30" hidden="1" x14ac:dyDescent="0.25">
      <c r="AC440" s="68"/>
      <c r="AD440" s="68"/>
    </row>
    <row r="441" spans="29:30" hidden="1" x14ac:dyDescent="0.25">
      <c r="AC441" s="68"/>
      <c r="AD441" s="68"/>
    </row>
    <row r="442" spans="29:30" hidden="1" x14ac:dyDescent="0.25">
      <c r="AC442" s="68"/>
      <c r="AD442" s="68"/>
    </row>
    <row r="443" spans="29:30" hidden="1" x14ac:dyDescent="0.25">
      <c r="AC443" s="68"/>
      <c r="AD443" s="68"/>
    </row>
    <row r="444" spans="29:30" hidden="1" x14ac:dyDescent="0.25">
      <c r="AC444" s="68"/>
      <c r="AD444" s="68"/>
    </row>
    <row r="445" spans="29:30" hidden="1" x14ac:dyDescent="0.25">
      <c r="AC445" s="68"/>
      <c r="AD445" s="68"/>
    </row>
    <row r="446" spans="29:30" hidden="1" x14ac:dyDescent="0.25">
      <c r="AC446" s="68"/>
      <c r="AD446" s="68"/>
    </row>
    <row r="447" spans="29:30" hidden="1" x14ac:dyDescent="0.25">
      <c r="AC447" s="68"/>
      <c r="AD447" s="68"/>
    </row>
    <row r="448" spans="29:30" hidden="1" x14ac:dyDescent="0.25">
      <c r="AC448" s="68"/>
      <c r="AD448" s="68"/>
    </row>
    <row r="449" spans="29:30" hidden="1" x14ac:dyDescent="0.25">
      <c r="AC449" s="68"/>
      <c r="AD449" s="68"/>
    </row>
    <row r="450" spans="29:30" hidden="1" x14ac:dyDescent="0.25">
      <c r="AC450" s="68"/>
      <c r="AD450" s="68"/>
    </row>
    <row r="451" spans="29:30" hidden="1" x14ac:dyDescent="0.25">
      <c r="AC451" s="68"/>
      <c r="AD451" s="68"/>
    </row>
    <row r="452" spans="29:30" hidden="1" x14ac:dyDescent="0.25">
      <c r="AC452" s="68"/>
      <c r="AD452" s="68"/>
    </row>
    <row r="453" spans="29:30" hidden="1" x14ac:dyDescent="0.25">
      <c r="AC453" s="68"/>
      <c r="AD453" s="68"/>
    </row>
    <row r="454" spans="29:30" hidden="1" x14ac:dyDescent="0.25">
      <c r="AC454" s="68"/>
      <c r="AD454" s="68"/>
    </row>
    <row r="455" spans="29:30" hidden="1" x14ac:dyDescent="0.25">
      <c r="AC455" s="68"/>
      <c r="AD455" s="68"/>
    </row>
    <row r="456" spans="29:30" hidden="1" x14ac:dyDescent="0.25">
      <c r="AC456" s="68"/>
      <c r="AD456" s="68"/>
    </row>
    <row r="457" spans="29:30" hidden="1" x14ac:dyDescent="0.25">
      <c r="AC457" s="68"/>
      <c r="AD457" s="68"/>
    </row>
    <row r="458" spans="29:30" hidden="1" x14ac:dyDescent="0.25">
      <c r="AC458" s="68"/>
      <c r="AD458" s="68"/>
    </row>
    <row r="459" spans="29:30" hidden="1" x14ac:dyDescent="0.25">
      <c r="AC459" s="68"/>
      <c r="AD459" s="68"/>
    </row>
    <row r="460" spans="29:30" hidden="1" x14ac:dyDescent="0.25">
      <c r="AC460" s="68"/>
      <c r="AD460" s="68"/>
    </row>
    <row r="461" spans="29:30" hidden="1" x14ac:dyDescent="0.25">
      <c r="AC461" s="68"/>
      <c r="AD461" s="68"/>
    </row>
    <row r="462" spans="29:30" hidden="1" x14ac:dyDescent="0.25">
      <c r="AC462" s="68"/>
      <c r="AD462" s="68"/>
    </row>
    <row r="463" spans="29:30" hidden="1" x14ac:dyDescent="0.25">
      <c r="AC463" s="68"/>
      <c r="AD463" s="68"/>
    </row>
    <row r="464" spans="29:30" hidden="1" x14ac:dyDescent="0.25">
      <c r="AC464" s="68"/>
      <c r="AD464" s="68"/>
    </row>
    <row r="465" spans="29:30" hidden="1" x14ac:dyDescent="0.25">
      <c r="AC465" s="68"/>
      <c r="AD465" s="68"/>
    </row>
    <row r="466" spans="29:30" hidden="1" x14ac:dyDescent="0.25">
      <c r="AC466" s="68"/>
      <c r="AD466" s="68"/>
    </row>
    <row r="467" spans="29:30" hidden="1" x14ac:dyDescent="0.25">
      <c r="AC467" s="68"/>
      <c r="AD467" s="68"/>
    </row>
    <row r="468" spans="29:30" hidden="1" x14ac:dyDescent="0.25">
      <c r="AC468" s="68"/>
      <c r="AD468" s="68"/>
    </row>
    <row r="469" spans="29:30" hidden="1" x14ac:dyDescent="0.25">
      <c r="AC469" s="68"/>
      <c r="AD469" s="68"/>
    </row>
    <row r="470" spans="29:30" hidden="1" x14ac:dyDescent="0.25">
      <c r="AC470" s="68"/>
      <c r="AD470" s="68"/>
    </row>
    <row r="471" spans="29:30" hidden="1" x14ac:dyDescent="0.25">
      <c r="AC471" s="68"/>
      <c r="AD471" s="68"/>
    </row>
    <row r="472" spans="29:30" hidden="1" x14ac:dyDescent="0.25">
      <c r="AC472" s="68"/>
      <c r="AD472" s="68"/>
    </row>
    <row r="473" spans="29:30" hidden="1" x14ac:dyDescent="0.25">
      <c r="AC473" s="68"/>
      <c r="AD473" s="68"/>
    </row>
    <row r="474" spans="29:30" hidden="1" x14ac:dyDescent="0.25">
      <c r="AC474" s="68"/>
      <c r="AD474" s="68"/>
    </row>
    <row r="475" spans="29:30" hidden="1" x14ac:dyDescent="0.25">
      <c r="AC475" s="68"/>
      <c r="AD475" s="68"/>
    </row>
    <row r="476" spans="29:30" hidden="1" x14ac:dyDescent="0.25">
      <c r="AC476" s="68"/>
      <c r="AD476" s="68"/>
    </row>
    <row r="477" spans="29:30" hidden="1" x14ac:dyDescent="0.25">
      <c r="AC477" s="68"/>
      <c r="AD477" s="68"/>
    </row>
    <row r="478" spans="29:30" hidden="1" x14ac:dyDescent="0.25">
      <c r="AC478" s="68"/>
      <c r="AD478" s="68"/>
    </row>
    <row r="479" spans="29:30" hidden="1" x14ac:dyDescent="0.25">
      <c r="AC479" s="68"/>
      <c r="AD479" s="68"/>
    </row>
    <row r="480" spans="29:30" hidden="1" x14ac:dyDescent="0.25">
      <c r="AC480" s="68"/>
      <c r="AD480" s="68"/>
    </row>
    <row r="481" spans="29:30" hidden="1" x14ac:dyDescent="0.25">
      <c r="AC481" s="68"/>
      <c r="AD481" s="68"/>
    </row>
    <row r="482" spans="29:30" hidden="1" x14ac:dyDescent="0.25">
      <c r="AC482" s="68"/>
      <c r="AD482" s="68"/>
    </row>
    <row r="483" spans="29:30" hidden="1" x14ac:dyDescent="0.25">
      <c r="AC483" s="68"/>
      <c r="AD483" s="68"/>
    </row>
    <row r="484" spans="29:30" hidden="1" x14ac:dyDescent="0.25">
      <c r="AC484" s="68"/>
      <c r="AD484" s="68"/>
    </row>
    <row r="485" spans="29:30" hidden="1" x14ac:dyDescent="0.25">
      <c r="AC485" s="68"/>
      <c r="AD485" s="68"/>
    </row>
    <row r="486" spans="29:30" hidden="1" x14ac:dyDescent="0.25">
      <c r="AC486" s="68"/>
      <c r="AD486" s="68"/>
    </row>
    <row r="487" spans="29:30" hidden="1" x14ac:dyDescent="0.25">
      <c r="AC487" s="68"/>
      <c r="AD487" s="68"/>
    </row>
    <row r="488" spans="29:30" hidden="1" x14ac:dyDescent="0.25">
      <c r="AC488" s="68"/>
      <c r="AD488" s="68"/>
    </row>
    <row r="489" spans="29:30" hidden="1" x14ac:dyDescent="0.25">
      <c r="AC489" s="68"/>
      <c r="AD489" s="68"/>
    </row>
    <row r="490" spans="29:30" hidden="1" x14ac:dyDescent="0.25">
      <c r="AC490" s="68"/>
      <c r="AD490" s="68"/>
    </row>
    <row r="491" spans="29:30" hidden="1" x14ac:dyDescent="0.25">
      <c r="AC491" s="68"/>
      <c r="AD491" s="68"/>
    </row>
    <row r="492" spans="29:30" hidden="1" x14ac:dyDescent="0.25">
      <c r="AC492" s="68"/>
      <c r="AD492" s="68"/>
    </row>
    <row r="493" spans="29:30" hidden="1" x14ac:dyDescent="0.25">
      <c r="AC493" s="68"/>
      <c r="AD493" s="68"/>
    </row>
    <row r="494" spans="29:30" hidden="1" x14ac:dyDescent="0.25">
      <c r="AC494" s="68"/>
      <c r="AD494" s="68"/>
    </row>
    <row r="495" spans="29:30" hidden="1" x14ac:dyDescent="0.25">
      <c r="AC495" s="68"/>
      <c r="AD495" s="68"/>
    </row>
    <row r="496" spans="29:30" hidden="1" x14ac:dyDescent="0.25">
      <c r="AC496" s="68"/>
      <c r="AD496" s="68"/>
    </row>
    <row r="497" spans="29:30" hidden="1" x14ac:dyDescent="0.25">
      <c r="AC497" s="68"/>
      <c r="AD497" s="68"/>
    </row>
    <row r="498" spans="29:30" hidden="1" x14ac:dyDescent="0.25">
      <c r="AC498" s="68"/>
      <c r="AD498" s="68"/>
    </row>
    <row r="499" spans="29:30" hidden="1" x14ac:dyDescent="0.25">
      <c r="AC499" s="68"/>
      <c r="AD499" s="68"/>
    </row>
    <row r="500" spans="29:30" hidden="1" x14ac:dyDescent="0.25">
      <c r="AC500" s="68"/>
      <c r="AD500" s="68"/>
    </row>
    <row r="501" spans="29:30" hidden="1" x14ac:dyDescent="0.25">
      <c r="AC501" s="68"/>
      <c r="AD501" s="68"/>
    </row>
    <row r="502" spans="29:30" hidden="1" x14ac:dyDescent="0.25">
      <c r="AC502" s="68"/>
      <c r="AD502" s="68"/>
    </row>
    <row r="503" spans="29:30" hidden="1" x14ac:dyDescent="0.25">
      <c r="AC503" s="68"/>
      <c r="AD503" s="68"/>
    </row>
    <row r="504" spans="29:30" hidden="1" x14ac:dyDescent="0.25">
      <c r="AC504" s="68"/>
      <c r="AD504" s="68"/>
    </row>
    <row r="505" spans="29:30" hidden="1" x14ac:dyDescent="0.25">
      <c r="AC505" s="68"/>
      <c r="AD505" s="68"/>
    </row>
    <row r="506" spans="29:30" hidden="1" x14ac:dyDescent="0.25">
      <c r="AC506" s="68"/>
      <c r="AD506" s="68"/>
    </row>
    <row r="507" spans="29:30" hidden="1" x14ac:dyDescent="0.25">
      <c r="AC507" s="68"/>
      <c r="AD507" s="68"/>
    </row>
    <row r="508" spans="29:30" hidden="1" x14ac:dyDescent="0.25">
      <c r="AC508" s="68"/>
      <c r="AD508" s="68"/>
    </row>
    <row r="509" spans="29:30" hidden="1" x14ac:dyDescent="0.25">
      <c r="AC509" s="68"/>
      <c r="AD509" s="68"/>
    </row>
    <row r="510" spans="29:30" hidden="1" x14ac:dyDescent="0.25">
      <c r="AC510" s="68"/>
      <c r="AD510" s="68"/>
    </row>
    <row r="511" spans="29:30" hidden="1" x14ac:dyDescent="0.25">
      <c r="AC511" s="68"/>
      <c r="AD511" s="68"/>
    </row>
    <row r="512" spans="29:30" hidden="1" x14ac:dyDescent="0.25">
      <c r="AC512" s="68"/>
      <c r="AD512" s="68"/>
    </row>
    <row r="513" spans="29:30" hidden="1" x14ac:dyDescent="0.25">
      <c r="AC513" s="68"/>
      <c r="AD513" s="68"/>
    </row>
    <row r="514" spans="29:30" hidden="1" x14ac:dyDescent="0.25">
      <c r="AC514" s="68"/>
      <c r="AD514" s="68"/>
    </row>
    <row r="515" spans="29:30" hidden="1" x14ac:dyDescent="0.25">
      <c r="AC515" s="68"/>
      <c r="AD515" s="68"/>
    </row>
    <row r="516" spans="29:30" hidden="1" x14ac:dyDescent="0.25">
      <c r="AC516" s="68"/>
      <c r="AD516" s="68"/>
    </row>
    <row r="517" spans="29:30" hidden="1" x14ac:dyDescent="0.25">
      <c r="AC517" s="68"/>
      <c r="AD517" s="68"/>
    </row>
    <row r="518" spans="29:30" hidden="1" x14ac:dyDescent="0.25">
      <c r="AC518" s="68"/>
      <c r="AD518" s="68"/>
    </row>
    <row r="519" spans="29:30" hidden="1" x14ac:dyDescent="0.25">
      <c r="AC519" s="68"/>
      <c r="AD519" s="68"/>
    </row>
    <row r="520" spans="29:30" hidden="1" x14ac:dyDescent="0.25">
      <c r="AC520" s="68"/>
      <c r="AD520" s="68"/>
    </row>
    <row r="521" spans="29:30" hidden="1" x14ac:dyDescent="0.25">
      <c r="AC521" s="68"/>
      <c r="AD521" s="68"/>
    </row>
    <row r="522" spans="29:30" hidden="1" x14ac:dyDescent="0.25">
      <c r="AC522" s="68"/>
      <c r="AD522" s="68"/>
    </row>
    <row r="523" spans="29:30" hidden="1" x14ac:dyDescent="0.25">
      <c r="AC523" s="68"/>
      <c r="AD523" s="68"/>
    </row>
    <row r="524" spans="29:30" hidden="1" x14ac:dyDescent="0.25">
      <c r="AC524" s="68"/>
      <c r="AD524" s="68"/>
    </row>
    <row r="525" spans="29:30" hidden="1" x14ac:dyDescent="0.25">
      <c r="AC525" s="68"/>
      <c r="AD525" s="68"/>
    </row>
    <row r="526" spans="29:30" hidden="1" x14ac:dyDescent="0.25">
      <c r="AC526" s="68"/>
      <c r="AD526" s="68"/>
    </row>
    <row r="527" spans="29:30" hidden="1" x14ac:dyDescent="0.25">
      <c r="AC527" s="68"/>
      <c r="AD527" s="68"/>
    </row>
    <row r="528" spans="29:30" hidden="1" x14ac:dyDescent="0.25">
      <c r="AC528" s="68"/>
      <c r="AD528" s="68"/>
    </row>
    <row r="529" spans="29:30" hidden="1" x14ac:dyDescent="0.25">
      <c r="AC529" s="68"/>
      <c r="AD529" s="68"/>
    </row>
    <row r="530" spans="29:30" hidden="1" x14ac:dyDescent="0.25">
      <c r="AC530" s="68"/>
      <c r="AD530" s="68"/>
    </row>
    <row r="531" spans="29:30" hidden="1" x14ac:dyDescent="0.25">
      <c r="AC531" s="68"/>
      <c r="AD531" s="68"/>
    </row>
    <row r="532" spans="29:30" hidden="1" x14ac:dyDescent="0.25">
      <c r="AC532" s="68"/>
      <c r="AD532" s="68"/>
    </row>
    <row r="533" spans="29:30" hidden="1" x14ac:dyDescent="0.25">
      <c r="AC533" s="68"/>
      <c r="AD533" s="68"/>
    </row>
    <row r="534" spans="29:30" hidden="1" x14ac:dyDescent="0.25">
      <c r="AC534" s="68"/>
      <c r="AD534" s="68"/>
    </row>
    <row r="535" spans="29:30" hidden="1" x14ac:dyDescent="0.25">
      <c r="AC535" s="68"/>
      <c r="AD535" s="68"/>
    </row>
    <row r="536" spans="29:30" hidden="1" x14ac:dyDescent="0.25">
      <c r="AC536" s="68"/>
      <c r="AD536" s="68"/>
    </row>
    <row r="537" spans="29:30" hidden="1" x14ac:dyDescent="0.25">
      <c r="AC537" s="68"/>
      <c r="AD537" s="68"/>
    </row>
    <row r="538" spans="29:30" hidden="1" x14ac:dyDescent="0.25">
      <c r="AC538" s="68"/>
      <c r="AD538" s="68"/>
    </row>
    <row r="539" spans="29:30" hidden="1" x14ac:dyDescent="0.25">
      <c r="AC539" s="68"/>
      <c r="AD539" s="68"/>
    </row>
    <row r="540" spans="29:30" hidden="1" x14ac:dyDescent="0.25">
      <c r="AC540" s="68"/>
      <c r="AD540" s="68"/>
    </row>
    <row r="541" spans="29:30" hidden="1" x14ac:dyDescent="0.25">
      <c r="AC541" s="68"/>
      <c r="AD541" s="68"/>
    </row>
    <row r="542" spans="29:30" hidden="1" x14ac:dyDescent="0.25">
      <c r="AC542" s="68"/>
      <c r="AD542" s="68"/>
    </row>
    <row r="543" spans="29:30" hidden="1" x14ac:dyDescent="0.25">
      <c r="AC543" s="68"/>
      <c r="AD543" s="68"/>
    </row>
    <row r="544" spans="29:30" hidden="1" x14ac:dyDescent="0.25">
      <c r="AC544" s="68"/>
      <c r="AD544" s="68"/>
    </row>
    <row r="545" spans="29:30" hidden="1" x14ac:dyDescent="0.25">
      <c r="AC545" s="68"/>
      <c r="AD545" s="68"/>
    </row>
    <row r="546" spans="29:30" hidden="1" x14ac:dyDescent="0.25">
      <c r="AC546" s="68"/>
      <c r="AD546" s="68"/>
    </row>
    <row r="547" spans="29:30" hidden="1" x14ac:dyDescent="0.25">
      <c r="AC547" s="68"/>
      <c r="AD547" s="68"/>
    </row>
    <row r="548" spans="29:30" hidden="1" x14ac:dyDescent="0.25">
      <c r="AC548" s="68"/>
      <c r="AD548" s="68"/>
    </row>
    <row r="549" spans="29:30" hidden="1" x14ac:dyDescent="0.25">
      <c r="AC549" s="68"/>
      <c r="AD549" s="68"/>
    </row>
    <row r="550" spans="29:30" hidden="1" x14ac:dyDescent="0.25">
      <c r="AC550" s="68"/>
      <c r="AD550" s="68"/>
    </row>
    <row r="551" spans="29:30" hidden="1" x14ac:dyDescent="0.25">
      <c r="AC551" s="68"/>
      <c r="AD551" s="68"/>
    </row>
    <row r="552" spans="29:30" hidden="1" x14ac:dyDescent="0.25">
      <c r="AC552" s="68"/>
      <c r="AD552" s="68"/>
    </row>
    <row r="553" spans="29:30" hidden="1" x14ac:dyDescent="0.25">
      <c r="AC553" s="68"/>
      <c r="AD553" s="68"/>
    </row>
    <row r="554" spans="29:30" hidden="1" x14ac:dyDescent="0.25">
      <c r="AC554" s="68"/>
      <c r="AD554" s="68"/>
    </row>
    <row r="555" spans="29:30" hidden="1" x14ac:dyDescent="0.25">
      <c r="AC555" s="68"/>
      <c r="AD555" s="68"/>
    </row>
    <row r="556" spans="29:30" hidden="1" x14ac:dyDescent="0.25">
      <c r="AC556" s="68"/>
      <c r="AD556" s="68"/>
    </row>
    <row r="557" spans="29:30" hidden="1" x14ac:dyDescent="0.25">
      <c r="AC557" s="68"/>
      <c r="AD557" s="68"/>
    </row>
    <row r="558" spans="29:30" hidden="1" x14ac:dyDescent="0.25">
      <c r="AC558" s="68"/>
      <c r="AD558" s="68"/>
    </row>
    <row r="559" spans="29:30" hidden="1" x14ac:dyDescent="0.25">
      <c r="AC559" s="68"/>
      <c r="AD559" s="68"/>
    </row>
    <row r="560" spans="29:30" hidden="1" x14ac:dyDescent="0.25">
      <c r="AC560" s="68"/>
      <c r="AD560" s="68"/>
    </row>
    <row r="561" spans="29:30" hidden="1" x14ac:dyDescent="0.25">
      <c r="AC561" s="68"/>
      <c r="AD561" s="68"/>
    </row>
    <row r="562" spans="29:30" hidden="1" x14ac:dyDescent="0.25">
      <c r="AC562" s="68"/>
      <c r="AD562" s="68"/>
    </row>
    <row r="563" spans="29:30" hidden="1" x14ac:dyDescent="0.25">
      <c r="AC563" s="68"/>
      <c r="AD563" s="68"/>
    </row>
    <row r="564" spans="29:30" hidden="1" x14ac:dyDescent="0.25">
      <c r="AC564" s="68"/>
      <c r="AD564" s="68"/>
    </row>
    <row r="565" spans="29:30" hidden="1" x14ac:dyDescent="0.25">
      <c r="AC565" s="68"/>
      <c r="AD565" s="68"/>
    </row>
    <row r="566" spans="29:30" hidden="1" x14ac:dyDescent="0.25">
      <c r="AC566" s="68"/>
      <c r="AD566" s="68"/>
    </row>
    <row r="567" spans="29:30" hidden="1" x14ac:dyDescent="0.25">
      <c r="AC567" s="68"/>
      <c r="AD567" s="68"/>
    </row>
    <row r="568" spans="29:30" hidden="1" x14ac:dyDescent="0.25">
      <c r="AC568" s="68"/>
      <c r="AD568" s="68"/>
    </row>
    <row r="569" spans="29:30" hidden="1" x14ac:dyDescent="0.25">
      <c r="AC569" s="68"/>
      <c r="AD569" s="68"/>
    </row>
    <row r="570" spans="29:30" hidden="1" x14ac:dyDescent="0.25">
      <c r="AC570" s="68"/>
      <c r="AD570" s="68"/>
    </row>
    <row r="571" spans="29:30" hidden="1" x14ac:dyDescent="0.25">
      <c r="AC571" s="68"/>
      <c r="AD571" s="68"/>
    </row>
    <row r="572" spans="29:30" hidden="1" x14ac:dyDescent="0.25">
      <c r="AC572" s="68"/>
      <c r="AD572" s="68"/>
    </row>
    <row r="573" spans="29:30" hidden="1" x14ac:dyDescent="0.25">
      <c r="AC573" s="68"/>
      <c r="AD573" s="68"/>
    </row>
    <row r="574" spans="29:30" hidden="1" x14ac:dyDescent="0.25">
      <c r="AC574" s="68"/>
      <c r="AD574" s="68"/>
    </row>
    <row r="575" spans="29:30" hidden="1" x14ac:dyDescent="0.25">
      <c r="AC575" s="68"/>
      <c r="AD575" s="68"/>
    </row>
    <row r="576" spans="29:30" hidden="1" x14ac:dyDescent="0.25">
      <c r="AC576" s="68"/>
      <c r="AD576" s="68"/>
    </row>
    <row r="577" spans="29:30" hidden="1" x14ac:dyDescent="0.25">
      <c r="AC577" s="68"/>
      <c r="AD577" s="68"/>
    </row>
    <row r="578" spans="29:30" hidden="1" x14ac:dyDescent="0.25">
      <c r="AC578" s="68"/>
      <c r="AD578" s="68"/>
    </row>
    <row r="579" spans="29:30" hidden="1" x14ac:dyDescent="0.25">
      <c r="AC579" s="68"/>
      <c r="AD579" s="68"/>
    </row>
    <row r="580" spans="29:30" hidden="1" x14ac:dyDescent="0.25">
      <c r="AC580" s="68"/>
      <c r="AD580" s="68"/>
    </row>
    <row r="581" spans="29:30" hidden="1" x14ac:dyDescent="0.25">
      <c r="AC581" s="68"/>
      <c r="AD581" s="68"/>
    </row>
    <row r="582" spans="29:30" hidden="1" x14ac:dyDescent="0.25">
      <c r="AC582" s="68"/>
      <c r="AD582" s="68"/>
    </row>
    <row r="583" spans="29:30" hidden="1" x14ac:dyDescent="0.25">
      <c r="AC583" s="68"/>
      <c r="AD583" s="68"/>
    </row>
    <row r="584" spans="29:30" hidden="1" x14ac:dyDescent="0.25">
      <c r="AC584" s="68"/>
      <c r="AD584" s="68"/>
    </row>
    <row r="585" spans="29:30" hidden="1" x14ac:dyDescent="0.25">
      <c r="AC585" s="68"/>
      <c r="AD585" s="68"/>
    </row>
    <row r="586" spans="29:30" hidden="1" x14ac:dyDescent="0.25">
      <c r="AC586" s="68"/>
      <c r="AD586" s="68"/>
    </row>
    <row r="587" spans="29:30" hidden="1" x14ac:dyDescent="0.25">
      <c r="AC587" s="68"/>
      <c r="AD587" s="68"/>
    </row>
    <row r="588" spans="29:30" hidden="1" x14ac:dyDescent="0.25">
      <c r="AC588" s="68"/>
      <c r="AD588" s="68"/>
    </row>
    <row r="589" spans="29:30" hidden="1" x14ac:dyDescent="0.25">
      <c r="AC589" s="68"/>
      <c r="AD589" s="68"/>
    </row>
    <row r="590" spans="29:30" hidden="1" x14ac:dyDescent="0.25">
      <c r="AC590" s="68"/>
      <c r="AD590" s="68"/>
    </row>
    <row r="591" spans="29:30" hidden="1" x14ac:dyDescent="0.25">
      <c r="AC591" s="68"/>
      <c r="AD591" s="68"/>
    </row>
    <row r="592" spans="29:30" hidden="1" x14ac:dyDescent="0.25">
      <c r="AC592" s="68"/>
      <c r="AD592" s="68"/>
    </row>
    <row r="593" spans="29:30" hidden="1" x14ac:dyDescent="0.25">
      <c r="AC593" s="68"/>
      <c r="AD593" s="68"/>
    </row>
    <row r="594" spans="29:30" hidden="1" x14ac:dyDescent="0.25">
      <c r="AC594" s="68"/>
      <c r="AD594" s="68"/>
    </row>
    <row r="595" spans="29:30" hidden="1" x14ac:dyDescent="0.25">
      <c r="AC595" s="68"/>
      <c r="AD595" s="68"/>
    </row>
    <row r="596" spans="29:30" hidden="1" x14ac:dyDescent="0.25">
      <c r="AC596" s="68"/>
      <c r="AD596" s="68"/>
    </row>
    <row r="597" spans="29:30" hidden="1" x14ac:dyDescent="0.25">
      <c r="AC597" s="68"/>
      <c r="AD597" s="68"/>
    </row>
    <row r="598" spans="29:30" hidden="1" x14ac:dyDescent="0.25">
      <c r="AC598" s="68"/>
      <c r="AD598" s="68"/>
    </row>
    <row r="599" spans="29:30" hidden="1" x14ac:dyDescent="0.25">
      <c r="AC599" s="68"/>
      <c r="AD599" s="68"/>
    </row>
    <row r="600" spans="29:30" hidden="1" x14ac:dyDescent="0.25">
      <c r="AC600" s="68"/>
      <c r="AD600" s="68"/>
    </row>
    <row r="601" spans="29:30" hidden="1" x14ac:dyDescent="0.25">
      <c r="AC601" s="68"/>
      <c r="AD601" s="68"/>
    </row>
    <row r="602" spans="29:30" hidden="1" x14ac:dyDescent="0.25">
      <c r="AC602" s="68"/>
      <c r="AD602" s="68"/>
    </row>
    <row r="603" spans="29:30" hidden="1" x14ac:dyDescent="0.25">
      <c r="AC603" s="68"/>
      <c r="AD603" s="68"/>
    </row>
    <row r="604" spans="29:30" hidden="1" x14ac:dyDescent="0.25">
      <c r="AC604" s="68"/>
      <c r="AD604" s="68"/>
    </row>
    <row r="605" spans="29:30" hidden="1" x14ac:dyDescent="0.25">
      <c r="AC605" s="68"/>
      <c r="AD605" s="68"/>
    </row>
    <row r="606" spans="29:30" hidden="1" x14ac:dyDescent="0.25">
      <c r="AC606" s="68"/>
      <c r="AD606" s="68"/>
    </row>
    <row r="607" spans="29:30" hidden="1" x14ac:dyDescent="0.25">
      <c r="AC607" s="68"/>
      <c r="AD607" s="68"/>
    </row>
    <row r="608" spans="29:30" hidden="1" x14ac:dyDescent="0.25">
      <c r="AC608" s="68"/>
      <c r="AD608" s="68"/>
    </row>
    <row r="609" spans="29:30" hidden="1" x14ac:dyDescent="0.25">
      <c r="AC609" s="68"/>
      <c r="AD609" s="68"/>
    </row>
    <row r="610" spans="29:30" hidden="1" x14ac:dyDescent="0.25">
      <c r="AC610" s="68"/>
      <c r="AD610" s="68"/>
    </row>
    <row r="611" spans="29:30" hidden="1" x14ac:dyDescent="0.25">
      <c r="AC611" s="68"/>
      <c r="AD611" s="68"/>
    </row>
    <row r="612" spans="29:30" hidden="1" x14ac:dyDescent="0.25">
      <c r="AC612" s="68"/>
      <c r="AD612" s="68"/>
    </row>
    <row r="613" spans="29:30" hidden="1" x14ac:dyDescent="0.25">
      <c r="AC613" s="68"/>
      <c r="AD613" s="68"/>
    </row>
    <row r="614" spans="29:30" hidden="1" x14ac:dyDescent="0.25">
      <c r="AC614" s="68"/>
      <c r="AD614" s="68"/>
    </row>
    <row r="615" spans="29:30" hidden="1" x14ac:dyDescent="0.25">
      <c r="AC615" s="68"/>
      <c r="AD615" s="68"/>
    </row>
    <row r="616" spans="29:30" hidden="1" x14ac:dyDescent="0.25">
      <c r="AC616" s="68"/>
      <c r="AD616" s="68"/>
    </row>
    <row r="617" spans="29:30" hidden="1" x14ac:dyDescent="0.25">
      <c r="AC617" s="68"/>
      <c r="AD617" s="68"/>
    </row>
    <row r="618" spans="29:30" hidden="1" x14ac:dyDescent="0.25">
      <c r="AC618" s="68"/>
      <c r="AD618" s="68"/>
    </row>
    <row r="619" spans="29:30" hidden="1" x14ac:dyDescent="0.25">
      <c r="AC619" s="68"/>
      <c r="AD619" s="68"/>
    </row>
    <row r="620" spans="29:30" hidden="1" x14ac:dyDescent="0.25">
      <c r="AC620" s="68"/>
      <c r="AD620" s="68"/>
    </row>
    <row r="621" spans="29:30" hidden="1" x14ac:dyDescent="0.25">
      <c r="AC621" s="68"/>
      <c r="AD621" s="68"/>
    </row>
    <row r="622" spans="29:30" hidden="1" x14ac:dyDescent="0.25">
      <c r="AC622" s="68"/>
      <c r="AD622" s="68"/>
    </row>
    <row r="623" spans="29:30" hidden="1" x14ac:dyDescent="0.25">
      <c r="AC623" s="68"/>
      <c r="AD623" s="68"/>
    </row>
    <row r="624" spans="29:30" hidden="1" x14ac:dyDescent="0.25">
      <c r="AC624" s="68"/>
      <c r="AD624" s="68"/>
    </row>
    <row r="625" spans="29:30" hidden="1" x14ac:dyDescent="0.25">
      <c r="AC625" s="68"/>
      <c r="AD625" s="68"/>
    </row>
    <row r="626" spans="29:30" hidden="1" x14ac:dyDescent="0.25">
      <c r="AC626" s="68"/>
      <c r="AD626" s="68"/>
    </row>
    <row r="627" spans="29:30" hidden="1" x14ac:dyDescent="0.25">
      <c r="AC627" s="68"/>
      <c r="AD627" s="68"/>
    </row>
    <row r="628" spans="29:30" hidden="1" x14ac:dyDescent="0.25">
      <c r="AC628" s="68"/>
      <c r="AD628" s="68"/>
    </row>
    <row r="629" spans="29:30" hidden="1" x14ac:dyDescent="0.25">
      <c r="AC629" s="68"/>
      <c r="AD629" s="68"/>
    </row>
    <row r="630" spans="29:30" hidden="1" x14ac:dyDescent="0.25">
      <c r="AC630" s="68"/>
      <c r="AD630" s="68"/>
    </row>
    <row r="631" spans="29:30" hidden="1" x14ac:dyDescent="0.25">
      <c r="AC631" s="68"/>
      <c r="AD631" s="68"/>
    </row>
    <row r="632" spans="29:30" hidden="1" x14ac:dyDescent="0.25">
      <c r="AC632" s="68"/>
      <c r="AD632" s="68"/>
    </row>
    <row r="633" spans="29:30" hidden="1" x14ac:dyDescent="0.25">
      <c r="AC633" s="68"/>
      <c r="AD633" s="68"/>
    </row>
    <row r="634" spans="29:30" hidden="1" x14ac:dyDescent="0.25">
      <c r="AC634" s="68"/>
      <c r="AD634" s="68"/>
    </row>
    <row r="635" spans="29:30" hidden="1" x14ac:dyDescent="0.25">
      <c r="AC635" s="68"/>
      <c r="AD635" s="68"/>
    </row>
    <row r="636" spans="29:30" hidden="1" x14ac:dyDescent="0.25">
      <c r="AC636" s="68"/>
      <c r="AD636" s="68"/>
    </row>
    <row r="637" spans="29:30" hidden="1" x14ac:dyDescent="0.25">
      <c r="AC637" s="68"/>
      <c r="AD637" s="68"/>
    </row>
    <row r="638" spans="29:30" hidden="1" x14ac:dyDescent="0.25">
      <c r="AC638" s="68"/>
      <c r="AD638" s="68"/>
    </row>
    <row r="639" spans="29:30" hidden="1" x14ac:dyDescent="0.25">
      <c r="AC639" s="68"/>
      <c r="AD639" s="68"/>
    </row>
    <row r="640" spans="29:30" hidden="1" x14ac:dyDescent="0.25">
      <c r="AC640" s="68"/>
      <c r="AD640" s="68"/>
    </row>
    <row r="641" spans="29:30" hidden="1" x14ac:dyDescent="0.25">
      <c r="AC641" s="68"/>
      <c r="AD641" s="68"/>
    </row>
    <row r="642" spans="29:30" hidden="1" x14ac:dyDescent="0.25">
      <c r="AC642" s="68"/>
      <c r="AD642" s="68"/>
    </row>
    <row r="643" spans="29:30" hidden="1" x14ac:dyDescent="0.25">
      <c r="AC643" s="68"/>
      <c r="AD643" s="68"/>
    </row>
    <row r="644" spans="29:30" hidden="1" x14ac:dyDescent="0.25">
      <c r="AC644" s="68"/>
      <c r="AD644" s="68"/>
    </row>
    <row r="645" spans="29:30" hidden="1" x14ac:dyDescent="0.25">
      <c r="AC645" s="68"/>
      <c r="AD645" s="68"/>
    </row>
    <row r="646" spans="29:30" hidden="1" x14ac:dyDescent="0.25">
      <c r="AC646" s="68"/>
      <c r="AD646" s="68"/>
    </row>
    <row r="647" spans="29:30" hidden="1" x14ac:dyDescent="0.25">
      <c r="AC647" s="68"/>
      <c r="AD647" s="68"/>
    </row>
    <row r="648" spans="29:30" hidden="1" x14ac:dyDescent="0.25">
      <c r="AC648" s="68"/>
      <c r="AD648" s="68"/>
    </row>
    <row r="649" spans="29:30" hidden="1" x14ac:dyDescent="0.25">
      <c r="AC649" s="68"/>
      <c r="AD649" s="68"/>
    </row>
    <row r="650" spans="29:30" hidden="1" x14ac:dyDescent="0.25">
      <c r="AC650" s="68"/>
      <c r="AD650" s="68"/>
    </row>
    <row r="651" spans="29:30" hidden="1" x14ac:dyDescent="0.25">
      <c r="AC651" s="68"/>
      <c r="AD651" s="68"/>
    </row>
    <row r="652" spans="29:30" hidden="1" x14ac:dyDescent="0.25">
      <c r="AC652" s="68"/>
      <c r="AD652" s="68"/>
    </row>
    <row r="653" spans="29:30" hidden="1" x14ac:dyDescent="0.25">
      <c r="AC653" s="68"/>
      <c r="AD653" s="68"/>
    </row>
    <row r="654" spans="29:30" hidden="1" x14ac:dyDescent="0.25">
      <c r="AC654" s="68"/>
      <c r="AD654" s="68"/>
    </row>
    <row r="655" spans="29:30" hidden="1" x14ac:dyDescent="0.25">
      <c r="AC655" s="68"/>
      <c r="AD655" s="68"/>
    </row>
    <row r="656" spans="29:30" hidden="1" x14ac:dyDescent="0.25">
      <c r="AC656" s="68"/>
      <c r="AD656" s="68"/>
    </row>
    <row r="657" spans="29:30" hidden="1" x14ac:dyDescent="0.25">
      <c r="AC657" s="68"/>
      <c r="AD657" s="68"/>
    </row>
    <row r="658" spans="29:30" hidden="1" x14ac:dyDescent="0.25">
      <c r="AC658" s="68"/>
      <c r="AD658" s="68"/>
    </row>
    <row r="659" spans="29:30" hidden="1" x14ac:dyDescent="0.25">
      <c r="AC659" s="68"/>
      <c r="AD659" s="68"/>
    </row>
    <row r="660" spans="29:30" hidden="1" x14ac:dyDescent="0.25">
      <c r="AC660" s="68"/>
      <c r="AD660" s="68"/>
    </row>
    <row r="661" spans="29:30" hidden="1" x14ac:dyDescent="0.25">
      <c r="AC661" s="68"/>
      <c r="AD661" s="68"/>
    </row>
    <row r="662" spans="29:30" hidden="1" x14ac:dyDescent="0.25">
      <c r="AC662" s="68"/>
      <c r="AD662" s="68"/>
    </row>
    <row r="663" spans="29:30" hidden="1" x14ac:dyDescent="0.25">
      <c r="AC663" s="68"/>
      <c r="AD663" s="68"/>
    </row>
    <row r="664" spans="29:30" hidden="1" x14ac:dyDescent="0.25">
      <c r="AC664" s="68"/>
      <c r="AD664" s="68"/>
    </row>
    <row r="665" spans="29:30" hidden="1" x14ac:dyDescent="0.25">
      <c r="AC665" s="68"/>
      <c r="AD665" s="68"/>
    </row>
    <row r="666" spans="29:30" hidden="1" x14ac:dyDescent="0.25">
      <c r="AC666" s="68"/>
      <c r="AD666" s="68"/>
    </row>
    <row r="667" spans="29:30" hidden="1" x14ac:dyDescent="0.25">
      <c r="AC667" s="68"/>
      <c r="AD667" s="68"/>
    </row>
    <row r="668" spans="29:30" hidden="1" x14ac:dyDescent="0.25">
      <c r="AC668" s="68"/>
      <c r="AD668" s="68"/>
    </row>
    <row r="669" spans="29:30" hidden="1" x14ac:dyDescent="0.25">
      <c r="AC669" s="68"/>
      <c r="AD669" s="68"/>
    </row>
    <row r="670" spans="29:30" hidden="1" x14ac:dyDescent="0.25">
      <c r="AC670" s="68"/>
      <c r="AD670" s="68"/>
    </row>
    <row r="671" spans="29:30" hidden="1" x14ac:dyDescent="0.25">
      <c r="AC671" s="68"/>
      <c r="AD671" s="68"/>
    </row>
    <row r="672" spans="29:30" hidden="1" x14ac:dyDescent="0.25">
      <c r="AC672" s="68"/>
      <c r="AD672" s="68"/>
    </row>
    <row r="673" spans="29:30" hidden="1" x14ac:dyDescent="0.25">
      <c r="AC673" s="68"/>
      <c r="AD673" s="68"/>
    </row>
    <row r="674" spans="29:30" hidden="1" x14ac:dyDescent="0.25">
      <c r="AC674" s="68"/>
      <c r="AD674" s="68"/>
    </row>
    <row r="675" spans="29:30" hidden="1" x14ac:dyDescent="0.25">
      <c r="AC675" s="68"/>
      <c r="AD675" s="68"/>
    </row>
    <row r="676" spans="29:30" hidden="1" x14ac:dyDescent="0.25">
      <c r="AC676" s="68"/>
      <c r="AD676" s="68"/>
    </row>
    <row r="677" spans="29:30" hidden="1" x14ac:dyDescent="0.25">
      <c r="AC677" s="68"/>
      <c r="AD677" s="68"/>
    </row>
    <row r="678" spans="29:30" hidden="1" x14ac:dyDescent="0.25">
      <c r="AC678" s="68"/>
      <c r="AD678" s="68"/>
    </row>
    <row r="679" spans="29:30" hidden="1" x14ac:dyDescent="0.25">
      <c r="AC679" s="68"/>
      <c r="AD679" s="68"/>
    </row>
    <row r="680" spans="29:30" hidden="1" x14ac:dyDescent="0.25">
      <c r="AC680" s="68"/>
      <c r="AD680" s="68"/>
    </row>
    <row r="681" spans="29:30" hidden="1" x14ac:dyDescent="0.25">
      <c r="AC681" s="68"/>
      <c r="AD681" s="68"/>
    </row>
    <row r="682" spans="29:30" hidden="1" x14ac:dyDescent="0.25">
      <c r="AC682" s="68"/>
      <c r="AD682" s="68"/>
    </row>
    <row r="683" spans="29:30" hidden="1" x14ac:dyDescent="0.25">
      <c r="AC683" s="68"/>
      <c r="AD683" s="68"/>
    </row>
    <row r="684" spans="29:30" hidden="1" x14ac:dyDescent="0.25">
      <c r="AC684" s="68"/>
      <c r="AD684" s="68"/>
    </row>
    <row r="685" spans="29:30" hidden="1" x14ac:dyDescent="0.25">
      <c r="AC685" s="68"/>
      <c r="AD685" s="68"/>
    </row>
    <row r="686" spans="29:30" hidden="1" x14ac:dyDescent="0.25">
      <c r="AC686" s="68"/>
      <c r="AD686" s="68"/>
    </row>
    <row r="687" spans="29:30" hidden="1" x14ac:dyDescent="0.25">
      <c r="AC687" s="68"/>
      <c r="AD687" s="68"/>
    </row>
    <row r="688" spans="29:30" hidden="1" x14ac:dyDescent="0.25">
      <c r="AC688" s="68"/>
      <c r="AD688" s="68"/>
    </row>
    <row r="689" spans="29:30" hidden="1" x14ac:dyDescent="0.25">
      <c r="AC689" s="68"/>
      <c r="AD689" s="68"/>
    </row>
    <row r="690" spans="29:30" hidden="1" x14ac:dyDescent="0.25">
      <c r="AC690" s="68"/>
      <c r="AD690" s="68"/>
    </row>
    <row r="691" spans="29:30" hidden="1" x14ac:dyDescent="0.25">
      <c r="AC691" s="68"/>
      <c r="AD691" s="68"/>
    </row>
    <row r="692" spans="29:30" hidden="1" x14ac:dyDescent="0.25">
      <c r="AC692" s="68"/>
      <c r="AD692" s="68"/>
    </row>
    <row r="693" spans="29:30" hidden="1" x14ac:dyDescent="0.25">
      <c r="AC693" s="68"/>
      <c r="AD693" s="68"/>
    </row>
    <row r="694" spans="29:30" hidden="1" x14ac:dyDescent="0.25">
      <c r="AC694" s="68"/>
      <c r="AD694" s="68"/>
    </row>
    <row r="695" spans="29:30" hidden="1" x14ac:dyDescent="0.25">
      <c r="AC695" s="68"/>
      <c r="AD695" s="68"/>
    </row>
    <row r="696" spans="29:30" hidden="1" x14ac:dyDescent="0.25">
      <c r="AC696" s="68"/>
      <c r="AD696" s="68"/>
    </row>
    <row r="697" spans="29:30" hidden="1" x14ac:dyDescent="0.25">
      <c r="AC697" s="68"/>
      <c r="AD697" s="68"/>
    </row>
    <row r="698" spans="29:30" hidden="1" x14ac:dyDescent="0.25">
      <c r="AC698" s="68"/>
      <c r="AD698" s="68"/>
    </row>
    <row r="699" spans="29:30" hidden="1" x14ac:dyDescent="0.25">
      <c r="AC699" s="68"/>
      <c r="AD699" s="68"/>
    </row>
    <row r="700" spans="29:30" hidden="1" x14ac:dyDescent="0.25">
      <c r="AC700" s="68"/>
      <c r="AD700" s="68"/>
    </row>
    <row r="701" spans="29:30" hidden="1" x14ac:dyDescent="0.25">
      <c r="AC701" s="68"/>
      <c r="AD701" s="68"/>
    </row>
    <row r="702" spans="29:30" hidden="1" x14ac:dyDescent="0.25">
      <c r="AC702" s="68"/>
      <c r="AD702" s="68"/>
    </row>
    <row r="703" spans="29:30" hidden="1" x14ac:dyDescent="0.25">
      <c r="AC703" s="68"/>
      <c r="AD703" s="68"/>
    </row>
    <row r="704" spans="29:30" hidden="1" x14ac:dyDescent="0.25">
      <c r="AC704" s="68"/>
      <c r="AD704" s="68"/>
    </row>
    <row r="705" spans="29:30" hidden="1" x14ac:dyDescent="0.25">
      <c r="AC705" s="68"/>
      <c r="AD705" s="68"/>
    </row>
    <row r="706" spans="29:30" hidden="1" x14ac:dyDescent="0.25">
      <c r="AC706" s="68"/>
      <c r="AD706" s="68"/>
    </row>
    <row r="707" spans="29:30" hidden="1" x14ac:dyDescent="0.25">
      <c r="AC707" s="68"/>
      <c r="AD707" s="68"/>
    </row>
    <row r="708" spans="29:30" hidden="1" x14ac:dyDescent="0.25">
      <c r="AC708" s="68"/>
      <c r="AD708" s="68"/>
    </row>
    <row r="709" spans="29:30" hidden="1" x14ac:dyDescent="0.25">
      <c r="AC709" s="68"/>
      <c r="AD709" s="68"/>
    </row>
    <row r="710" spans="29:30" hidden="1" x14ac:dyDescent="0.25">
      <c r="AC710" s="68"/>
      <c r="AD710" s="68"/>
    </row>
    <row r="711" spans="29:30" hidden="1" x14ac:dyDescent="0.25">
      <c r="AC711" s="68"/>
      <c r="AD711" s="68"/>
    </row>
    <row r="712" spans="29:30" hidden="1" x14ac:dyDescent="0.25">
      <c r="AC712" s="68"/>
      <c r="AD712" s="68"/>
    </row>
    <row r="713" spans="29:30" hidden="1" x14ac:dyDescent="0.25">
      <c r="AC713" s="68"/>
      <c r="AD713" s="68"/>
    </row>
    <row r="714" spans="29:30" hidden="1" x14ac:dyDescent="0.25">
      <c r="AC714" s="68"/>
      <c r="AD714" s="68"/>
    </row>
    <row r="715" spans="29:30" hidden="1" x14ac:dyDescent="0.25">
      <c r="AC715" s="68"/>
      <c r="AD715" s="68"/>
    </row>
    <row r="716" spans="29:30" hidden="1" x14ac:dyDescent="0.25">
      <c r="AC716" s="68"/>
      <c r="AD716" s="68"/>
    </row>
    <row r="717" spans="29:30" hidden="1" x14ac:dyDescent="0.25">
      <c r="AC717" s="68"/>
      <c r="AD717" s="68"/>
    </row>
    <row r="718" spans="29:30" hidden="1" x14ac:dyDescent="0.25">
      <c r="AC718" s="68"/>
      <c r="AD718" s="68"/>
    </row>
    <row r="719" spans="29:30" hidden="1" x14ac:dyDescent="0.25">
      <c r="AC719" s="68"/>
      <c r="AD719" s="68"/>
    </row>
    <row r="720" spans="29:30" hidden="1" x14ac:dyDescent="0.25">
      <c r="AC720" s="68"/>
      <c r="AD720" s="68"/>
    </row>
    <row r="721" spans="29:30" hidden="1" x14ac:dyDescent="0.25">
      <c r="AC721" s="68"/>
      <c r="AD721" s="68"/>
    </row>
    <row r="722" spans="29:30" hidden="1" x14ac:dyDescent="0.25">
      <c r="AC722" s="68"/>
      <c r="AD722" s="68"/>
    </row>
    <row r="723" spans="29:30" hidden="1" x14ac:dyDescent="0.25">
      <c r="AC723" s="68"/>
      <c r="AD723" s="68"/>
    </row>
    <row r="724" spans="29:30" hidden="1" x14ac:dyDescent="0.25">
      <c r="AC724" s="68"/>
      <c r="AD724" s="68"/>
    </row>
    <row r="725" spans="29:30" hidden="1" x14ac:dyDescent="0.25">
      <c r="AC725" s="68"/>
      <c r="AD725" s="68"/>
    </row>
    <row r="726" spans="29:30" hidden="1" x14ac:dyDescent="0.25">
      <c r="AC726" s="68"/>
      <c r="AD726" s="68"/>
    </row>
    <row r="727" spans="29:30" hidden="1" x14ac:dyDescent="0.25">
      <c r="AC727" s="68"/>
      <c r="AD727" s="68"/>
    </row>
    <row r="728" spans="29:30" hidden="1" x14ac:dyDescent="0.25">
      <c r="AC728" s="68"/>
      <c r="AD728" s="68"/>
    </row>
    <row r="729" spans="29:30" hidden="1" x14ac:dyDescent="0.25">
      <c r="AC729" s="68"/>
      <c r="AD729" s="68"/>
    </row>
    <row r="730" spans="29:30" hidden="1" x14ac:dyDescent="0.25">
      <c r="AC730" s="68"/>
      <c r="AD730" s="68"/>
    </row>
    <row r="731" spans="29:30" hidden="1" x14ac:dyDescent="0.25">
      <c r="AC731" s="68"/>
      <c r="AD731" s="68"/>
    </row>
    <row r="732" spans="29:30" hidden="1" x14ac:dyDescent="0.25">
      <c r="AC732" s="68"/>
      <c r="AD732" s="68"/>
    </row>
    <row r="733" spans="29:30" hidden="1" x14ac:dyDescent="0.25">
      <c r="AC733" s="68"/>
      <c r="AD733" s="68"/>
    </row>
    <row r="734" spans="29:30" hidden="1" x14ac:dyDescent="0.25">
      <c r="AC734" s="68"/>
      <c r="AD734" s="68"/>
    </row>
    <row r="735" spans="29:30" hidden="1" x14ac:dyDescent="0.25">
      <c r="AC735" s="68"/>
      <c r="AD735" s="68"/>
    </row>
    <row r="736" spans="29:30" hidden="1" x14ac:dyDescent="0.25">
      <c r="AC736" s="68"/>
      <c r="AD736" s="68"/>
    </row>
    <row r="737" spans="29:30" hidden="1" x14ac:dyDescent="0.25">
      <c r="AC737" s="68"/>
      <c r="AD737" s="68"/>
    </row>
    <row r="738" spans="29:30" hidden="1" x14ac:dyDescent="0.25">
      <c r="AC738" s="68"/>
      <c r="AD738" s="68"/>
    </row>
    <row r="739" spans="29:30" hidden="1" x14ac:dyDescent="0.25">
      <c r="AC739" s="68"/>
      <c r="AD739" s="68"/>
    </row>
    <row r="740" spans="29:30" hidden="1" x14ac:dyDescent="0.25">
      <c r="AC740" s="68"/>
      <c r="AD740" s="68"/>
    </row>
    <row r="741" spans="29:30" hidden="1" x14ac:dyDescent="0.25">
      <c r="AC741" s="68"/>
      <c r="AD741" s="68"/>
    </row>
    <row r="742" spans="29:30" hidden="1" x14ac:dyDescent="0.25">
      <c r="AC742" s="68"/>
      <c r="AD742" s="68"/>
    </row>
    <row r="743" spans="29:30" hidden="1" x14ac:dyDescent="0.25">
      <c r="AC743" s="68"/>
      <c r="AD743" s="68"/>
    </row>
    <row r="744" spans="29:30" hidden="1" x14ac:dyDescent="0.25">
      <c r="AC744" s="68"/>
      <c r="AD744" s="68"/>
    </row>
    <row r="745" spans="29:30" hidden="1" x14ac:dyDescent="0.25">
      <c r="AC745" s="68"/>
      <c r="AD745" s="68"/>
    </row>
    <row r="746" spans="29:30" hidden="1" x14ac:dyDescent="0.25">
      <c r="AC746" s="68"/>
      <c r="AD746" s="68"/>
    </row>
    <row r="747" spans="29:30" hidden="1" x14ac:dyDescent="0.25">
      <c r="AC747" s="68"/>
      <c r="AD747" s="68"/>
    </row>
    <row r="748" spans="29:30" hidden="1" x14ac:dyDescent="0.25">
      <c r="AC748" s="68"/>
      <c r="AD748" s="68"/>
    </row>
    <row r="749" spans="29:30" hidden="1" x14ac:dyDescent="0.25">
      <c r="AC749" s="68"/>
      <c r="AD749" s="68"/>
    </row>
    <row r="750" spans="29:30" hidden="1" x14ac:dyDescent="0.25">
      <c r="AC750" s="68"/>
      <c r="AD750" s="68"/>
    </row>
    <row r="751" spans="29:30" hidden="1" x14ac:dyDescent="0.25">
      <c r="AC751" s="68"/>
      <c r="AD751" s="68"/>
    </row>
    <row r="752" spans="29:30" hidden="1" x14ac:dyDescent="0.25">
      <c r="AC752" s="68"/>
      <c r="AD752" s="68"/>
    </row>
    <row r="753" spans="29:30" hidden="1" x14ac:dyDescent="0.25">
      <c r="AC753" s="68"/>
      <c r="AD753" s="68"/>
    </row>
    <row r="754" spans="29:30" hidden="1" x14ac:dyDescent="0.25">
      <c r="AC754" s="68"/>
      <c r="AD754" s="68"/>
    </row>
    <row r="755" spans="29:30" hidden="1" x14ac:dyDescent="0.25">
      <c r="AC755" s="68"/>
      <c r="AD755" s="68"/>
    </row>
    <row r="756" spans="29:30" hidden="1" x14ac:dyDescent="0.25">
      <c r="AC756" s="68"/>
      <c r="AD756" s="68"/>
    </row>
    <row r="757" spans="29:30" hidden="1" x14ac:dyDescent="0.25">
      <c r="AC757" s="68"/>
      <c r="AD757" s="68"/>
    </row>
    <row r="758" spans="29:30" hidden="1" x14ac:dyDescent="0.25">
      <c r="AC758" s="68"/>
      <c r="AD758" s="68"/>
    </row>
    <row r="759" spans="29:30" hidden="1" x14ac:dyDescent="0.25">
      <c r="AC759" s="68"/>
      <c r="AD759" s="68"/>
    </row>
    <row r="760" spans="29:30" hidden="1" x14ac:dyDescent="0.25">
      <c r="AC760" s="68"/>
      <c r="AD760" s="68"/>
    </row>
    <row r="761" spans="29:30" hidden="1" x14ac:dyDescent="0.25">
      <c r="AC761" s="68"/>
      <c r="AD761" s="68"/>
    </row>
    <row r="762" spans="29:30" hidden="1" x14ac:dyDescent="0.25">
      <c r="AC762" s="68"/>
      <c r="AD762" s="68"/>
    </row>
    <row r="763" spans="29:30" hidden="1" x14ac:dyDescent="0.25">
      <c r="AC763" s="68"/>
      <c r="AD763" s="68"/>
    </row>
    <row r="764" spans="29:30" hidden="1" x14ac:dyDescent="0.25">
      <c r="AC764" s="68"/>
      <c r="AD764" s="68"/>
    </row>
    <row r="765" spans="29:30" hidden="1" x14ac:dyDescent="0.25">
      <c r="AC765" s="68"/>
      <c r="AD765" s="68"/>
    </row>
    <row r="766" spans="29:30" hidden="1" x14ac:dyDescent="0.25">
      <c r="AC766" s="68"/>
      <c r="AD766" s="68"/>
    </row>
    <row r="767" spans="29:30" hidden="1" x14ac:dyDescent="0.25">
      <c r="AC767" s="68"/>
      <c r="AD767" s="68"/>
    </row>
    <row r="768" spans="29:30" hidden="1" x14ac:dyDescent="0.25">
      <c r="AC768" s="68"/>
      <c r="AD768" s="68"/>
    </row>
    <row r="769" spans="29:30" hidden="1" x14ac:dyDescent="0.25">
      <c r="AC769" s="68"/>
      <c r="AD769" s="68"/>
    </row>
    <row r="770" spans="29:30" hidden="1" x14ac:dyDescent="0.25">
      <c r="AC770" s="68"/>
      <c r="AD770" s="68"/>
    </row>
    <row r="771" spans="29:30" hidden="1" x14ac:dyDescent="0.25">
      <c r="AC771" s="68"/>
      <c r="AD771" s="68"/>
    </row>
    <row r="772" spans="29:30" hidden="1" x14ac:dyDescent="0.25">
      <c r="AC772" s="68"/>
      <c r="AD772" s="68"/>
    </row>
    <row r="773" spans="29:30" hidden="1" x14ac:dyDescent="0.25">
      <c r="AC773" s="68"/>
      <c r="AD773" s="68"/>
    </row>
    <row r="774" spans="29:30" hidden="1" x14ac:dyDescent="0.25">
      <c r="AC774" s="68"/>
      <c r="AD774" s="68"/>
    </row>
    <row r="775" spans="29:30" hidden="1" x14ac:dyDescent="0.25">
      <c r="AC775" s="68"/>
      <c r="AD775" s="68"/>
    </row>
    <row r="776" spans="29:30" hidden="1" x14ac:dyDescent="0.25">
      <c r="AC776" s="68"/>
      <c r="AD776" s="68"/>
    </row>
    <row r="777" spans="29:30" hidden="1" x14ac:dyDescent="0.25">
      <c r="AC777" s="68"/>
      <c r="AD777" s="68"/>
    </row>
    <row r="778" spans="29:30" hidden="1" x14ac:dyDescent="0.25">
      <c r="AC778" s="68"/>
      <c r="AD778" s="68"/>
    </row>
    <row r="779" spans="29:30" hidden="1" x14ac:dyDescent="0.25">
      <c r="AC779" s="68"/>
      <c r="AD779" s="68"/>
    </row>
    <row r="780" spans="29:30" hidden="1" x14ac:dyDescent="0.25">
      <c r="AC780" s="68"/>
      <c r="AD780" s="68"/>
    </row>
    <row r="781" spans="29:30" hidden="1" x14ac:dyDescent="0.25">
      <c r="AC781" s="68"/>
      <c r="AD781" s="68"/>
    </row>
    <row r="782" spans="29:30" hidden="1" x14ac:dyDescent="0.25">
      <c r="AC782" s="68"/>
      <c r="AD782" s="68"/>
    </row>
    <row r="783" spans="29:30" hidden="1" x14ac:dyDescent="0.25">
      <c r="AC783" s="68"/>
      <c r="AD783" s="68"/>
    </row>
    <row r="784" spans="29:30" hidden="1" x14ac:dyDescent="0.25">
      <c r="AC784" s="68"/>
      <c r="AD784" s="68"/>
    </row>
    <row r="785" spans="29:30" hidden="1" x14ac:dyDescent="0.25">
      <c r="AC785" s="68"/>
      <c r="AD785" s="68"/>
    </row>
    <row r="786" spans="29:30" hidden="1" x14ac:dyDescent="0.25">
      <c r="AC786" s="68"/>
      <c r="AD786" s="68"/>
    </row>
    <row r="787" spans="29:30" hidden="1" x14ac:dyDescent="0.25">
      <c r="AC787" s="68"/>
      <c r="AD787" s="68"/>
    </row>
    <row r="788" spans="29:30" hidden="1" x14ac:dyDescent="0.25">
      <c r="AC788" s="68"/>
      <c r="AD788" s="68"/>
    </row>
    <row r="789" spans="29:30" hidden="1" x14ac:dyDescent="0.25">
      <c r="AC789" s="68"/>
      <c r="AD789" s="68"/>
    </row>
    <row r="790" spans="29:30" hidden="1" x14ac:dyDescent="0.25">
      <c r="AC790" s="68"/>
      <c r="AD790" s="68"/>
    </row>
    <row r="791" spans="29:30" hidden="1" x14ac:dyDescent="0.25">
      <c r="AC791" s="68"/>
      <c r="AD791" s="68"/>
    </row>
    <row r="792" spans="29:30" hidden="1" x14ac:dyDescent="0.25">
      <c r="AC792" s="68"/>
      <c r="AD792" s="68"/>
    </row>
    <row r="793" spans="29:30" hidden="1" x14ac:dyDescent="0.25">
      <c r="AC793" s="68"/>
      <c r="AD793" s="68"/>
    </row>
    <row r="794" spans="29:30" hidden="1" x14ac:dyDescent="0.25">
      <c r="AC794" s="68"/>
      <c r="AD794" s="68"/>
    </row>
    <row r="795" spans="29:30" hidden="1" x14ac:dyDescent="0.25">
      <c r="AC795" s="68"/>
      <c r="AD795" s="68"/>
    </row>
    <row r="796" spans="29:30" hidden="1" x14ac:dyDescent="0.25">
      <c r="AC796" s="68"/>
      <c r="AD796" s="68"/>
    </row>
    <row r="797" spans="29:30" hidden="1" x14ac:dyDescent="0.25">
      <c r="AC797" s="68"/>
      <c r="AD797" s="68"/>
    </row>
    <row r="798" spans="29:30" hidden="1" x14ac:dyDescent="0.25">
      <c r="AC798" s="68"/>
      <c r="AD798" s="68"/>
    </row>
    <row r="799" spans="29:30" hidden="1" x14ac:dyDescent="0.25">
      <c r="AC799" s="68"/>
      <c r="AD799" s="68"/>
    </row>
    <row r="800" spans="29:30" hidden="1" x14ac:dyDescent="0.25">
      <c r="AC800" s="68"/>
      <c r="AD800" s="68"/>
    </row>
    <row r="801" spans="29:30" hidden="1" x14ac:dyDescent="0.25">
      <c r="AC801" s="68"/>
      <c r="AD801" s="68"/>
    </row>
    <row r="802" spans="29:30" hidden="1" x14ac:dyDescent="0.25">
      <c r="AC802" s="68"/>
      <c r="AD802" s="68"/>
    </row>
    <row r="803" spans="29:30" hidden="1" x14ac:dyDescent="0.25">
      <c r="AC803" s="68"/>
      <c r="AD803" s="68"/>
    </row>
    <row r="804" spans="29:30" hidden="1" x14ac:dyDescent="0.25">
      <c r="AC804" s="68"/>
      <c r="AD804" s="68"/>
    </row>
    <row r="805" spans="29:30" hidden="1" x14ac:dyDescent="0.25">
      <c r="AC805" s="68"/>
      <c r="AD805" s="68"/>
    </row>
    <row r="806" spans="29:30" hidden="1" x14ac:dyDescent="0.25">
      <c r="AC806" s="68"/>
      <c r="AD806" s="68"/>
    </row>
    <row r="807" spans="29:30" hidden="1" x14ac:dyDescent="0.25">
      <c r="AC807" s="68"/>
      <c r="AD807" s="68"/>
    </row>
    <row r="808" spans="29:30" hidden="1" x14ac:dyDescent="0.25">
      <c r="AC808" s="68"/>
      <c r="AD808" s="68"/>
    </row>
    <row r="809" spans="29:30" hidden="1" x14ac:dyDescent="0.25">
      <c r="AC809" s="68"/>
      <c r="AD809" s="68"/>
    </row>
    <row r="810" spans="29:30" hidden="1" x14ac:dyDescent="0.25">
      <c r="AC810" s="68"/>
      <c r="AD810" s="68"/>
    </row>
    <row r="811" spans="29:30" hidden="1" x14ac:dyDescent="0.25">
      <c r="AC811" s="68"/>
      <c r="AD811" s="68"/>
    </row>
    <row r="812" spans="29:30" hidden="1" x14ac:dyDescent="0.25">
      <c r="AC812" s="68"/>
      <c r="AD812" s="68"/>
    </row>
    <row r="813" spans="29:30" hidden="1" x14ac:dyDescent="0.25">
      <c r="AC813" s="68"/>
      <c r="AD813" s="68"/>
    </row>
    <row r="814" spans="29:30" hidden="1" x14ac:dyDescent="0.25">
      <c r="AC814" s="68"/>
      <c r="AD814" s="68"/>
    </row>
    <row r="815" spans="29:30" hidden="1" x14ac:dyDescent="0.25">
      <c r="AC815" s="68"/>
      <c r="AD815" s="68"/>
    </row>
    <row r="816" spans="29:30" hidden="1" x14ac:dyDescent="0.25">
      <c r="AC816" s="68"/>
      <c r="AD816" s="68"/>
    </row>
    <row r="817" spans="29:30" hidden="1" x14ac:dyDescent="0.25">
      <c r="AC817" s="68"/>
      <c r="AD817" s="68"/>
    </row>
    <row r="818" spans="29:30" hidden="1" x14ac:dyDescent="0.25">
      <c r="AC818" s="68"/>
      <c r="AD818" s="68"/>
    </row>
    <row r="819" spans="29:30" hidden="1" x14ac:dyDescent="0.25">
      <c r="AC819" s="68"/>
      <c r="AD819" s="68"/>
    </row>
    <row r="820" spans="29:30" hidden="1" x14ac:dyDescent="0.25">
      <c r="AC820" s="68"/>
      <c r="AD820" s="68"/>
    </row>
    <row r="821" spans="29:30" hidden="1" x14ac:dyDescent="0.25">
      <c r="AC821" s="68"/>
      <c r="AD821" s="68"/>
    </row>
    <row r="822" spans="29:30" hidden="1" x14ac:dyDescent="0.25">
      <c r="AC822" s="68"/>
      <c r="AD822" s="68"/>
    </row>
    <row r="823" spans="29:30" hidden="1" x14ac:dyDescent="0.25">
      <c r="AC823" s="68"/>
      <c r="AD823" s="68"/>
    </row>
    <row r="824" spans="29:30" hidden="1" x14ac:dyDescent="0.25">
      <c r="AC824" s="68"/>
      <c r="AD824" s="68"/>
    </row>
    <row r="825" spans="29:30" hidden="1" x14ac:dyDescent="0.25">
      <c r="AC825" s="68"/>
      <c r="AD825" s="68"/>
    </row>
    <row r="826" spans="29:30" hidden="1" x14ac:dyDescent="0.25">
      <c r="AC826" s="68"/>
      <c r="AD826" s="68"/>
    </row>
    <row r="827" spans="29:30" hidden="1" x14ac:dyDescent="0.25">
      <c r="AC827" s="68"/>
      <c r="AD827" s="68"/>
    </row>
    <row r="828" spans="29:30" hidden="1" x14ac:dyDescent="0.25">
      <c r="AC828" s="68"/>
      <c r="AD828" s="68"/>
    </row>
    <row r="829" spans="29:30" hidden="1" x14ac:dyDescent="0.25">
      <c r="AC829" s="68"/>
      <c r="AD829" s="68"/>
    </row>
    <row r="830" spans="29:30" hidden="1" x14ac:dyDescent="0.25">
      <c r="AC830" s="68"/>
      <c r="AD830" s="68"/>
    </row>
    <row r="831" spans="29:30" hidden="1" x14ac:dyDescent="0.25">
      <c r="AC831" s="68"/>
      <c r="AD831" s="68"/>
    </row>
    <row r="832" spans="29:30" hidden="1" x14ac:dyDescent="0.25">
      <c r="AC832" s="68"/>
      <c r="AD832" s="68"/>
    </row>
    <row r="833" spans="29:30" hidden="1" x14ac:dyDescent="0.25">
      <c r="AC833" s="68"/>
      <c r="AD833" s="68"/>
    </row>
    <row r="834" spans="29:30" hidden="1" x14ac:dyDescent="0.25">
      <c r="AC834" s="68"/>
      <c r="AD834" s="68"/>
    </row>
    <row r="835" spans="29:30" hidden="1" x14ac:dyDescent="0.25">
      <c r="AC835" s="68"/>
      <c r="AD835" s="68"/>
    </row>
    <row r="836" spans="29:30" hidden="1" x14ac:dyDescent="0.25">
      <c r="AC836" s="68"/>
      <c r="AD836" s="68"/>
    </row>
    <row r="837" spans="29:30" hidden="1" x14ac:dyDescent="0.25">
      <c r="AC837" s="68"/>
      <c r="AD837" s="68"/>
    </row>
    <row r="838" spans="29:30" hidden="1" x14ac:dyDescent="0.25">
      <c r="AC838" s="68"/>
      <c r="AD838" s="68"/>
    </row>
    <row r="839" spans="29:30" hidden="1" x14ac:dyDescent="0.25">
      <c r="AC839" s="68"/>
      <c r="AD839" s="68"/>
    </row>
    <row r="840" spans="29:30" hidden="1" x14ac:dyDescent="0.25">
      <c r="AC840" s="68"/>
      <c r="AD840" s="68"/>
    </row>
    <row r="841" spans="29:30" hidden="1" x14ac:dyDescent="0.25">
      <c r="AC841" s="68"/>
      <c r="AD841" s="68"/>
    </row>
    <row r="842" spans="29:30" hidden="1" x14ac:dyDescent="0.25">
      <c r="AC842" s="68"/>
      <c r="AD842" s="68"/>
    </row>
    <row r="843" spans="29:30" hidden="1" x14ac:dyDescent="0.25">
      <c r="AC843" s="68"/>
      <c r="AD843" s="68"/>
    </row>
    <row r="844" spans="29:30" hidden="1" x14ac:dyDescent="0.25">
      <c r="AC844" s="68"/>
      <c r="AD844" s="68"/>
    </row>
    <row r="845" spans="29:30" hidden="1" x14ac:dyDescent="0.25">
      <c r="AC845" s="68"/>
      <c r="AD845" s="68"/>
    </row>
    <row r="846" spans="29:30" hidden="1" x14ac:dyDescent="0.25">
      <c r="AC846" s="68"/>
      <c r="AD846" s="68"/>
    </row>
    <row r="847" spans="29:30" hidden="1" x14ac:dyDescent="0.25">
      <c r="AC847" s="68"/>
      <c r="AD847" s="68"/>
    </row>
    <row r="848" spans="29:30" hidden="1" x14ac:dyDescent="0.25">
      <c r="AC848" s="68"/>
      <c r="AD848" s="68"/>
    </row>
    <row r="849" spans="29:30" hidden="1" x14ac:dyDescent="0.25">
      <c r="AC849" s="68"/>
      <c r="AD849" s="68"/>
    </row>
    <row r="850" spans="29:30" hidden="1" x14ac:dyDescent="0.25">
      <c r="AC850" s="68"/>
      <c r="AD850" s="68"/>
    </row>
    <row r="851" spans="29:30" hidden="1" x14ac:dyDescent="0.25">
      <c r="AC851" s="68"/>
      <c r="AD851" s="68"/>
    </row>
    <row r="852" spans="29:30" hidden="1" x14ac:dyDescent="0.25">
      <c r="AC852" s="68"/>
      <c r="AD852" s="68"/>
    </row>
    <row r="853" spans="29:30" hidden="1" x14ac:dyDescent="0.25">
      <c r="AC853" s="68"/>
      <c r="AD853" s="68"/>
    </row>
    <row r="854" spans="29:30" hidden="1" x14ac:dyDescent="0.25">
      <c r="AC854" s="68"/>
      <c r="AD854" s="68"/>
    </row>
    <row r="855" spans="29:30" hidden="1" x14ac:dyDescent="0.25">
      <c r="AC855" s="68"/>
      <c r="AD855" s="68"/>
    </row>
    <row r="856" spans="29:30" hidden="1" x14ac:dyDescent="0.25">
      <c r="AC856" s="68"/>
      <c r="AD856" s="68"/>
    </row>
    <row r="857" spans="29:30" hidden="1" x14ac:dyDescent="0.25">
      <c r="AC857" s="68"/>
      <c r="AD857" s="68"/>
    </row>
    <row r="858" spans="29:30" hidden="1" x14ac:dyDescent="0.25">
      <c r="AC858" s="68"/>
      <c r="AD858" s="68"/>
    </row>
    <row r="859" spans="29:30" hidden="1" x14ac:dyDescent="0.25">
      <c r="AC859" s="68"/>
      <c r="AD859" s="68"/>
    </row>
    <row r="860" spans="29:30" hidden="1" x14ac:dyDescent="0.25">
      <c r="AC860" s="68"/>
      <c r="AD860" s="68"/>
    </row>
    <row r="861" spans="29:30" hidden="1" x14ac:dyDescent="0.25">
      <c r="AC861" s="68"/>
      <c r="AD861" s="68"/>
    </row>
    <row r="862" spans="29:30" hidden="1" x14ac:dyDescent="0.25">
      <c r="AC862" s="68"/>
      <c r="AD862" s="68"/>
    </row>
    <row r="863" spans="29:30" hidden="1" x14ac:dyDescent="0.25">
      <c r="AC863" s="68"/>
      <c r="AD863" s="68"/>
    </row>
    <row r="864" spans="29:30" hidden="1" x14ac:dyDescent="0.25">
      <c r="AC864" s="68"/>
      <c r="AD864" s="68"/>
    </row>
    <row r="865" spans="29:30" hidden="1" x14ac:dyDescent="0.25">
      <c r="AC865" s="68"/>
      <c r="AD865" s="68"/>
    </row>
    <row r="866" spans="29:30" hidden="1" x14ac:dyDescent="0.25">
      <c r="AC866" s="68"/>
      <c r="AD866" s="68"/>
    </row>
    <row r="867" spans="29:30" hidden="1" x14ac:dyDescent="0.25">
      <c r="AC867" s="68"/>
      <c r="AD867" s="68"/>
    </row>
    <row r="868" spans="29:30" hidden="1" x14ac:dyDescent="0.25">
      <c r="AC868" s="68"/>
      <c r="AD868" s="68"/>
    </row>
    <row r="869" spans="29:30" hidden="1" x14ac:dyDescent="0.25">
      <c r="AC869" s="68"/>
      <c r="AD869" s="68"/>
    </row>
    <row r="870" spans="29:30" hidden="1" x14ac:dyDescent="0.25">
      <c r="AC870" s="68"/>
      <c r="AD870" s="68"/>
    </row>
    <row r="871" spans="29:30" hidden="1" x14ac:dyDescent="0.25">
      <c r="AC871" s="68"/>
      <c r="AD871" s="68"/>
    </row>
    <row r="872" spans="29:30" hidden="1" x14ac:dyDescent="0.25">
      <c r="AC872" s="68"/>
      <c r="AD872" s="68"/>
    </row>
    <row r="873" spans="29:30" hidden="1" x14ac:dyDescent="0.25">
      <c r="AC873" s="68"/>
      <c r="AD873" s="68"/>
    </row>
    <row r="874" spans="29:30" hidden="1" x14ac:dyDescent="0.25">
      <c r="AC874" s="68"/>
      <c r="AD874" s="68"/>
    </row>
    <row r="875" spans="29:30" hidden="1" x14ac:dyDescent="0.25">
      <c r="AC875" s="68"/>
      <c r="AD875" s="68"/>
    </row>
    <row r="876" spans="29:30" hidden="1" x14ac:dyDescent="0.25">
      <c r="AC876" s="68"/>
      <c r="AD876" s="68"/>
    </row>
    <row r="877" spans="29:30" hidden="1" x14ac:dyDescent="0.25">
      <c r="AC877" s="68"/>
      <c r="AD877" s="68"/>
    </row>
    <row r="878" spans="29:30" hidden="1" x14ac:dyDescent="0.25">
      <c r="AC878" s="68"/>
      <c r="AD878" s="68"/>
    </row>
    <row r="879" spans="29:30" hidden="1" x14ac:dyDescent="0.25">
      <c r="AC879" s="68"/>
      <c r="AD879" s="68"/>
    </row>
    <row r="880" spans="29:30" hidden="1" x14ac:dyDescent="0.25">
      <c r="AC880" s="68"/>
      <c r="AD880" s="68"/>
    </row>
    <row r="881" spans="29:30" hidden="1" x14ac:dyDescent="0.25">
      <c r="AC881" s="68"/>
      <c r="AD881" s="68"/>
    </row>
    <row r="882" spans="29:30" hidden="1" x14ac:dyDescent="0.25">
      <c r="AC882" s="68"/>
      <c r="AD882" s="68"/>
    </row>
    <row r="883" spans="29:30" hidden="1" x14ac:dyDescent="0.25">
      <c r="AC883" s="68"/>
      <c r="AD883" s="68"/>
    </row>
    <row r="884" spans="29:30" hidden="1" x14ac:dyDescent="0.25">
      <c r="AC884" s="68"/>
      <c r="AD884" s="68"/>
    </row>
    <row r="885" spans="29:30" hidden="1" x14ac:dyDescent="0.25">
      <c r="AC885" s="68"/>
      <c r="AD885" s="68"/>
    </row>
    <row r="886" spans="29:30" hidden="1" x14ac:dyDescent="0.25">
      <c r="AC886" s="68"/>
      <c r="AD886" s="68"/>
    </row>
    <row r="887" spans="29:30" hidden="1" x14ac:dyDescent="0.25">
      <c r="AC887" s="68"/>
      <c r="AD887" s="68"/>
    </row>
    <row r="888" spans="29:30" hidden="1" x14ac:dyDescent="0.25">
      <c r="AC888" s="68"/>
      <c r="AD888" s="68"/>
    </row>
    <row r="889" spans="29:30" hidden="1" x14ac:dyDescent="0.25">
      <c r="AC889" s="68"/>
      <c r="AD889" s="68"/>
    </row>
    <row r="890" spans="29:30" hidden="1" x14ac:dyDescent="0.25">
      <c r="AC890" s="68"/>
      <c r="AD890" s="68"/>
    </row>
    <row r="891" spans="29:30" hidden="1" x14ac:dyDescent="0.25">
      <c r="AC891" s="68"/>
      <c r="AD891" s="68"/>
    </row>
    <row r="892" spans="29:30" hidden="1" x14ac:dyDescent="0.25">
      <c r="AC892" s="68"/>
      <c r="AD892" s="68"/>
    </row>
    <row r="893" spans="29:30" hidden="1" x14ac:dyDescent="0.25">
      <c r="AC893" s="68"/>
      <c r="AD893" s="68"/>
    </row>
    <row r="894" spans="29:30" hidden="1" x14ac:dyDescent="0.25">
      <c r="AC894" s="68"/>
      <c r="AD894" s="68"/>
    </row>
    <row r="895" spans="29:30" hidden="1" x14ac:dyDescent="0.25">
      <c r="AC895" s="68"/>
      <c r="AD895" s="68"/>
    </row>
    <row r="896" spans="29:30" hidden="1" x14ac:dyDescent="0.25">
      <c r="AC896" s="68"/>
      <c r="AD896" s="68"/>
    </row>
    <row r="897" spans="29:30" hidden="1" x14ac:dyDescent="0.25">
      <c r="AC897" s="68"/>
      <c r="AD897" s="68"/>
    </row>
    <row r="898" spans="29:30" hidden="1" x14ac:dyDescent="0.25">
      <c r="AC898" s="68"/>
      <c r="AD898" s="68"/>
    </row>
    <row r="899" spans="29:30" hidden="1" x14ac:dyDescent="0.25">
      <c r="AC899" s="68"/>
      <c r="AD899" s="68"/>
    </row>
    <row r="900" spans="29:30" hidden="1" x14ac:dyDescent="0.25">
      <c r="AC900" s="68"/>
      <c r="AD900" s="68"/>
    </row>
    <row r="901" spans="29:30" hidden="1" x14ac:dyDescent="0.25">
      <c r="AC901" s="68"/>
      <c r="AD901" s="68"/>
    </row>
    <row r="902" spans="29:30" hidden="1" x14ac:dyDescent="0.25">
      <c r="AC902" s="68"/>
      <c r="AD902" s="68"/>
    </row>
    <row r="903" spans="29:30" hidden="1" x14ac:dyDescent="0.25">
      <c r="AC903" s="68"/>
      <c r="AD903" s="68"/>
    </row>
    <row r="904" spans="29:30" hidden="1" x14ac:dyDescent="0.25">
      <c r="AC904" s="68"/>
      <c r="AD904" s="68"/>
    </row>
    <row r="905" spans="29:30" hidden="1" x14ac:dyDescent="0.25">
      <c r="AC905" s="68"/>
      <c r="AD905" s="68"/>
    </row>
    <row r="906" spans="29:30" hidden="1" x14ac:dyDescent="0.25">
      <c r="AC906" s="68"/>
      <c r="AD906" s="68"/>
    </row>
    <row r="907" spans="29:30" hidden="1" x14ac:dyDescent="0.25">
      <c r="AC907" s="68"/>
      <c r="AD907" s="68"/>
    </row>
    <row r="908" spans="29:30" hidden="1" x14ac:dyDescent="0.25">
      <c r="AC908" s="68"/>
      <c r="AD908" s="68"/>
    </row>
    <row r="909" spans="29:30" hidden="1" x14ac:dyDescent="0.25">
      <c r="AC909" s="68"/>
      <c r="AD909" s="68"/>
    </row>
    <row r="910" spans="29:30" hidden="1" x14ac:dyDescent="0.25">
      <c r="AC910" s="68"/>
      <c r="AD910" s="68"/>
    </row>
    <row r="911" spans="29:30" hidden="1" x14ac:dyDescent="0.25">
      <c r="AC911" s="68"/>
      <c r="AD911" s="68"/>
    </row>
    <row r="912" spans="29:30" hidden="1" x14ac:dyDescent="0.25">
      <c r="AC912" s="68"/>
      <c r="AD912" s="68"/>
    </row>
    <row r="913" spans="29:30" hidden="1" x14ac:dyDescent="0.25">
      <c r="AC913" s="68"/>
      <c r="AD913" s="68"/>
    </row>
    <row r="914" spans="29:30" hidden="1" x14ac:dyDescent="0.25">
      <c r="AC914" s="68"/>
      <c r="AD914" s="68"/>
    </row>
    <row r="915" spans="29:30" hidden="1" x14ac:dyDescent="0.25">
      <c r="AC915" s="68"/>
      <c r="AD915" s="68"/>
    </row>
    <row r="916" spans="29:30" hidden="1" x14ac:dyDescent="0.25">
      <c r="AC916" s="68"/>
      <c r="AD916" s="68"/>
    </row>
    <row r="917" spans="29:30" hidden="1" x14ac:dyDescent="0.25">
      <c r="AC917" s="68"/>
      <c r="AD917" s="68"/>
    </row>
    <row r="918" spans="29:30" hidden="1" x14ac:dyDescent="0.25">
      <c r="AC918" s="68"/>
      <c r="AD918" s="68"/>
    </row>
    <row r="919" spans="29:30" hidden="1" x14ac:dyDescent="0.25">
      <c r="AC919" s="68"/>
      <c r="AD919" s="68"/>
    </row>
    <row r="920" spans="29:30" hidden="1" x14ac:dyDescent="0.25">
      <c r="AC920" s="68"/>
      <c r="AD920" s="68"/>
    </row>
    <row r="921" spans="29:30" hidden="1" x14ac:dyDescent="0.25">
      <c r="AC921" s="68"/>
      <c r="AD921" s="68"/>
    </row>
    <row r="922" spans="29:30" hidden="1" x14ac:dyDescent="0.25">
      <c r="AC922" s="68"/>
      <c r="AD922" s="68"/>
    </row>
    <row r="923" spans="29:30" hidden="1" x14ac:dyDescent="0.25">
      <c r="AC923" s="68"/>
      <c r="AD923" s="68"/>
    </row>
    <row r="924" spans="29:30" hidden="1" x14ac:dyDescent="0.25">
      <c r="AC924" s="68"/>
      <c r="AD924" s="68"/>
    </row>
    <row r="925" spans="29:30" hidden="1" x14ac:dyDescent="0.25">
      <c r="AC925" s="68"/>
      <c r="AD925" s="68"/>
    </row>
    <row r="926" spans="29:30" hidden="1" x14ac:dyDescent="0.25">
      <c r="AC926" s="68"/>
      <c r="AD926" s="68"/>
    </row>
    <row r="927" spans="29:30" hidden="1" x14ac:dyDescent="0.25">
      <c r="AC927" s="68"/>
      <c r="AD927" s="68"/>
    </row>
    <row r="928" spans="29:30" hidden="1" x14ac:dyDescent="0.25">
      <c r="AC928" s="68"/>
      <c r="AD928" s="68"/>
    </row>
    <row r="929" spans="29:30" hidden="1" x14ac:dyDescent="0.25">
      <c r="AC929" s="68"/>
      <c r="AD929" s="68"/>
    </row>
    <row r="930" spans="29:30" hidden="1" x14ac:dyDescent="0.25">
      <c r="AC930" s="68"/>
      <c r="AD930" s="68"/>
    </row>
    <row r="931" spans="29:30" hidden="1" x14ac:dyDescent="0.25">
      <c r="AC931" s="68"/>
      <c r="AD931" s="68"/>
    </row>
    <row r="932" spans="29:30" hidden="1" x14ac:dyDescent="0.25">
      <c r="AC932" s="68"/>
      <c r="AD932" s="68"/>
    </row>
    <row r="933" spans="29:30" hidden="1" x14ac:dyDescent="0.25">
      <c r="AC933" s="68"/>
      <c r="AD933" s="68"/>
    </row>
    <row r="934" spans="29:30" hidden="1" x14ac:dyDescent="0.25">
      <c r="AC934" s="68"/>
      <c r="AD934" s="68"/>
    </row>
    <row r="935" spans="29:30" hidden="1" x14ac:dyDescent="0.25">
      <c r="AC935" s="68"/>
      <c r="AD935" s="68"/>
    </row>
    <row r="936" spans="29:30" hidden="1" x14ac:dyDescent="0.25">
      <c r="AC936" s="68"/>
      <c r="AD936" s="68"/>
    </row>
    <row r="937" spans="29:30" hidden="1" x14ac:dyDescent="0.25">
      <c r="AC937" s="68"/>
      <c r="AD937" s="68"/>
    </row>
    <row r="938" spans="29:30" hidden="1" x14ac:dyDescent="0.25">
      <c r="AC938" s="68"/>
      <c r="AD938" s="68"/>
    </row>
    <row r="939" spans="29:30" hidden="1" x14ac:dyDescent="0.25">
      <c r="AC939" s="68"/>
      <c r="AD939" s="68"/>
    </row>
    <row r="940" spans="29:30" hidden="1" x14ac:dyDescent="0.25">
      <c r="AC940" s="68"/>
      <c r="AD940" s="68"/>
    </row>
    <row r="941" spans="29:30" hidden="1" x14ac:dyDescent="0.25">
      <c r="AC941" s="68"/>
      <c r="AD941" s="68"/>
    </row>
    <row r="942" spans="29:30" hidden="1" x14ac:dyDescent="0.25">
      <c r="AC942" s="68"/>
      <c r="AD942" s="68"/>
    </row>
    <row r="943" spans="29:30" hidden="1" x14ac:dyDescent="0.25">
      <c r="AC943" s="68"/>
      <c r="AD943" s="68"/>
    </row>
    <row r="944" spans="29:30" hidden="1" x14ac:dyDescent="0.25">
      <c r="AC944" s="68"/>
      <c r="AD944" s="68"/>
    </row>
    <row r="945" spans="29:30" hidden="1" x14ac:dyDescent="0.25">
      <c r="AC945" s="68"/>
      <c r="AD945" s="68"/>
    </row>
    <row r="946" spans="29:30" hidden="1" x14ac:dyDescent="0.25">
      <c r="AC946" s="68"/>
      <c r="AD946" s="68"/>
    </row>
    <row r="947" spans="29:30" hidden="1" x14ac:dyDescent="0.25">
      <c r="AC947" s="68"/>
      <c r="AD947" s="68"/>
    </row>
    <row r="948" spans="29:30" hidden="1" x14ac:dyDescent="0.25">
      <c r="AC948" s="68"/>
      <c r="AD948" s="68"/>
    </row>
    <row r="949" spans="29:30" hidden="1" x14ac:dyDescent="0.25">
      <c r="AC949" s="68"/>
      <c r="AD949" s="68"/>
    </row>
    <row r="950" spans="29:30" hidden="1" x14ac:dyDescent="0.25">
      <c r="AC950" s="68"/>
      <c r="AD950" s="68"/>
    </row>
    <row r="951" spans="29:30" hidden="1" x14ac:dyDescent="0.25">
      <c r="AC951" s="68"/>
      <c r="AD951" s="68"/>
    </row>
    <row r="952" spans="29:30" hidden="1" x14ac:dyDescent="0.25">
      <c r="AC952" s="68"/>
      <c r="AD952" s="68"/>
    </row>
    <row r="953" spans="29:30" hidden="1" x14ac:dyDescent="0.25">
      <c r="AC953" s="68"/>
      <c r="AD953" s="68"/>
    </row>
    <row r="954" spans="29:30" hidden="1" x14ac:dyDescent="0.25">
      <c r="AC954" s="68"/>
      <c r="AD954" s="68"/>
    </row>
    <row r="955" spans="29:30" hidden="1" x14ac:dyDescent="0.25">
      <c r="AC955" s="68"/>
      <c r="AD955" s="68"/>
    </row>
    <row r="956" spans="29:30" hidden="1" x14ac:dyDescent="0.25">
      <c r="AC956" s="68"/>
      <c r="AD956" s="68"/>
    </row>
    <row r="957" spans="29:30" hidden="1" x14ac:dyDescent="0.25">
      <c r="AC957" s="68"/>
      <c r="AD957" s="68"/>
    </row>
    <row r="958" spans="29:30" hidden="1" x14ac:dyDescent="0.25">
      <c r="AC958" s="68"/>
      <c r="AD958" s="68"/>
    </row>
    <row r="959" spans="29:30" hidden="1" x14ac:dyDescent="0.25">
      <c r="AC959" s="68"/>
      <c r="AD959" s="68"/>
    </row>
    <row r="960" spans="29:30" hidden="1" x14ac:dyDescent="0.25">
      <c r="AC960" s="68"/>
      <c r="AD960" s="68"/>
    </row>
    <row r="961" spans="29:30" hidden="1" x14ac:dyDescent="0.25">
      <c r="AC961" s="68"/>
      <c r="AD961" s="68"/>
    </row>
    <row r="962" spans="29:30" hidden="1" x14ac:dyDescent="0.25">
      <c r="AC962" s="68"/>
      <c r="AD962" s="68"/>
    </row>
    <row r="963" spans="29:30" hidden="1" x14ac:dyDescent="0.25">
      <c r="AC963" s="68"/>
      <c r="AD963" s="68"/>
    </row>
    <row r="964" spans="29:30" hidden="1" x14ac:dyDescent="0.25">
      <c r="AC964" s="68"/>
      <c r="AD964" s="68"/>
    </row>
    <row r="965" spans="29:30" hidden="1" x14ac:dyDescent="0.25">
      <c r="AC965" s="68"/>
      <c r="AD965" s="68"/>
    </row>
    <row r="966" spans="29:30" hidden="1" x14ac:dyDescent="0.25">
      <c r="AC966" s="68"/>
      <c r="AD966" s="68"/>
    </row>
    <row r="967" spans="29:30" hidden="1" x14ac:dyDescent="0.25">
      <c r="AC967" s="68"/>
      <c r="AD967" s="68"/>
    </row>
    <row r="968" spans="29:30" hidden="1" x14ac:dyDescent="0.25">
      <c r="AC968" s="68"/>
      <c r="AD968" s="68"/>
    </row>
    <row r="969" spans="29:30" hidden="1" x14ac:dyDescent="0.25">
      <c r="AC969" s="68"/>
      <c r="AD969" s="68"/>
    </row>
    <row r="970" spans="29:30" hidden="1" x14ac:dyDescent="0.25">
      <c r="AC970" s="68"/>
      <c r="AD970" s="68"/>
    </row>
    <row r="971" spans="29:30" hidden="1" x14ac:dyDescent="0.25">
      <c r="AC971" s="68"/>
      <c r="AD971" s="68"/>
    </row>
    <row r="972" spans="29:30" hidden="1" x14ac:dyDescent="0.25">
      <c r="AC972" s="68"/>
      <c r="AD972" s="68"/>
    </row>
    <row r="973" spans="29:30" hidden="1" x14ac:dyDescent="0.25">
      <c r="AC973" s="68"/>
      <c r="AD973" s="68"/>
    </row>
    <row r="974" spans="29:30" hidden="1" x14ac:dyDescent="0.25">
      <c r="AC974" s="68"/>
      <c r="AD974" s="68"/>
    </row>
    <row r="975" spans="29:30" hidden="1" x14ac:dyDescent="0.25">
      <c r="AC975" s="68"/>
      <c r="AD975" s="68"/>
    </row>
    <row r="976" spans="29:30" hidden="1" x14ac:dyDescent="0.25">
      <c r="AC976" s="68"/>
      <c r="AD976" s="68"/>
    </row>
    <row r="977" spans="29:30" hidden="1" x14ac:dyDescent="0.25">
      <c r="AC977" s="68"/>
      <c r="AD977" s="68"/>
    </row>
    <row r="978" spans="29:30" hidden="1" x14ac:dyDescent="0.25">
      <c r="AC978" s="68"/>
      <c r="AD978" s="68"/>
    </row>
    <row r="979" spans="29:30" hidden="1" x14ac:dyDescent="0.25">
      <c r="AC979" s="68"/>
      <c r="AD979" s="68"/>
    </row>
    <row r="980" spans="29:30" hidden="1" x14ac:dyDescent="0.25">
      <c r="AC980" s="68"/>
      <c r="AD980" s="68"/>
    </row>
    <row r="981" spans="29:30" hidden="1" x14ac:dyDescent="0.25">
      <c r="AC981" s="68"/>
      <c r="AD981" s="68"/>
    </row>
    <row r="982" spans="29:30" hidden="1" x14ac:dyDescent="0.25">
      <c r="AC982" s="68"/>
      <c r="AD982" s="68"/>
    </row>
    <row r="983" spans="29:30" hidden="1" x14ac:dyDescent="0.25">
      <c r="AC983" s="68"/>
      <c r="AD983" s="68"/>
    </row>
    <row r="984" spans="29:30" hidden="1" x14ac:dyDescent="0.25">
      <c r="AC984" s="68"/>
      <c r="AD984" s="68"/>
    </row>
    <row r="985" spans="29:30" hidden="1" x14ac:dyDescent="0.25">
      <c r="AC985" s="68"/>
      <c r="AD985" s="68"/>
    </row>
    <row r="986" spans="29:30" hidden="1" x14ac:dyDescent="0.25">
      <c r="AC986" s="68"/>
      <c r="AD986" s="68"/>
    </row>
    <row r="987" spans="29:30" hidden="1" x14ac:dyDescent="0.25">
      <c r="AC987" s="68"/>
      <c r="AD987" s="68"/>
    </row>
    <row r="988" spans="29:30" hidden="1" x14ac:dyDescent="0.25">
      <c r="AC988" s="68"/>
      <c r="AD988" s="68"/>
    </row>
    <row r="989" spans="29:30" hidden="1" x14ac:dyDescent="0.25">
      <c r="AC989" s="68"/>
      <c r="AD989" s="68"/>
    </row>
  </sheetData>
  <sheetProtection algorithmName="SHA-512" hashValue="5z9BxRRa32ryckYbH5nTw5JYNAzE9TJHzoBGtc+B0zovFEkdaOzhnRt18TgGdK4BtMqMeDx1anDgQhV6geq1ng==" saltValue="O37SyWCEvIhrabyHsnxKvw==" spinCount="100000" sheet="1" objects="1" scenarios="1" sort="0" autoFilter="0"/>
  <autoFilter ref="D10:L15" xr:uid="{EBE42221-2D69-4264-9A9D-DB9544F164C3}"/>
  <mergeCells count="10">
    <mergeCell ref="J6:J7"/>
    <mergeCell ref="K6:K7"/>
    <mergeCell ref="H6:H7"/>
    <mergeCell ref="G2:L4"/>
    <mergeCell ref="L6:L7"/>
    <mergeCell ref="F6:F7"/>
    <mergeCell ref="E6:E7"/>
    <mergeCell ref="G6:G7"/>
    <mergeCell ref="I6:I7"/>
    <mergeCell ref="B2:E3"/>
  </mergeCells>
  <conditionalFormatting sqref="G11:L107">
    <cfRule type="expression" dxfId="76" priority="10">
      <formula>AND(G11="", $W11="X")</formula>
    </cfRule>
  </conditionalFormatting>
  <conditionalFormatting sqref="B11:B107">
    <cfRule type="expression" dxfId="75" priority="4">
      <formula>$AC11=$AC$5</formula>
    </cfRule>
    <cfRule type="expression" dxfId="74" priority="5">
      <formula>$AC11=$AC$4</formula>
    </cfRule>
    <cfRule type="expression" dxfId="73" priority="6">
      <formula>$AC11=$AC$3</formula>
    </cfRule>
  </conditionalFormatting>
  <dataValidations count="3">
    <dataValidation type="list" allowBlank="1" showInputMessage="1" showErrorMessage="1" sqref="G11:G107" xr:uid="{4A1C7D81-4180-498E-BDF1-56C02AB0B81D}">
      <formula1>$P$10:$P$18</formula1>
    </dataValidation>
    <dataValidation type="list" errorStyle="information" allowBlank="1" showInputMessage="1" showErrorMessage="1" errorTitle="Different Value" error="The distance which you entered does not match the defaul distance entered. Click OK to continue only if you are sure, otherwise select the distance from the drop down list." sqref="H11:H107" xr:uid="{45CF97D0-752B-493A-8F30-B8200E502C12}">
      <formula1>$R$4</formula1>
    </dataValidation>
    <dataValidation type="list" errorStyle="information" allowBlank="1" showInputMessage="1" showErrorMessage="1" errorTitle="Different Value" error="The travel cost entered does not match the calculated travel cost. Please click OK to continue only if you are sure, otherwise select the travel cost from the drop down list." sqref="I11:I107" xr:uid="{7670A1F7-4589-48E0-8203-29CEADF5B065}">
      <formula1>$R11</formula1>
    </dataValidation>
  </dataValidations>
  <pageMargins left="0.7" right="0.7" top="0.75" bottom="0.75" header="0.3" footer="0.3"/>
  <pageSetup paperSize="9" scale="87" orientation="landscape"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2422B-F477-41EB-B15A-C7D08B894E96}">
  <sheetPr>
    <tabColor rgb="FFAF240D"/>
  </sheetPr>
  <dimension ref="A1:AC1026"/>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3" width="20" style="1" customWidth="1"/>
    <col min="4" max="4" width="11.42578125" style="1" customWidth="1"/>
    <col min="5" max="5" width="14.28515625" style="1" customWidth="1"/>
    <col min="6" max="6" width="2.85546875" style="1" customWidth="1"/>
    <col min="7" max="7" width="10" style="1" customWidth="1"/>
    <col min="8" max="8" width="2.85546875" style="1" customWidth="1"/>
    <col min="9" max="9" width="8.5703125" style="1" customWidth="1"/>
    <col min="10" max="10" width="2.85546875" style="1" customWidth="1"/>
    <col min="11" max="11" width="20" style="1" customWidth="1"/>
    <col min="12" max="15" width="11.42578125" style="1" customWidth="1"/>
    <col min="16" max="16" width="2.85546875" style="1" customWidth="1"/>
    <col min="17" max="19" width="9.140625" style="1" hidden="1" customWidth="1"/>
    <col min="20" max="20" width="2.85546875" style="1" hidden="1" customWidth="1"/>
    <col min="21" max="21" width="14.28515625" style="1" hidden="1" customWidth="1"/>
    <col min="22" max="22" width="2.85546875" style="1" hidden="1" customWidth="1"/>
    <col min="23" max="23" width="9.140625" style="1" hidden="1" customWidth="1"/>
    <col min="24" max="24" width="2.85546875" style="1" hidden="1" customWidth="1"/>
    <col min="25" max="25" width="9.140625" style="1" hidden="1" customWidth="1"/>
    <col min="26" max="26" width="2.85546875" style="1" hidden="1" customWidth="1"/>
    <col min="27" max="27" width="17.140625" style="1" hidden="1" customWidth="1"/>
    <col min="28" max="28" width="9.140625" style="1" hidden="1" customWidth="1"/>
    <col min="29" max="29" width="17.140625" style="1" hidden="1" customWidth="1"/>
    <col min="30" max="16384" width="9.140625" style="1" hidden="1"/>
  </cols>
  <sheetData>
    <row r="1" spans="1:29" x14ac:dyDescent="0.25">
      <c r="A1" s="14"/>
      <c r="B1" s="14"/>
      <c r="C1" s="14"/>
      <c r="D1" s="14"/>
      <c r="E1" s="14"/>
      <c r="F1" s="14"/>
      <c r="G1" s="14"/>
      <c r="H1" s="14"/>
      <c r="I1" s="14"/>
      <c r="J1" s="14"/>
      <c r="L1" s="14"/>
      <c r="M1" s="14"/>
      <c r="N1" s="14"/>
      <c r="O1" s="14"/>
      <c r="P1" s="14"/>
    </row>
    <row r="2" spans="1:29" ht="15" customHeight="1" x14ac:dyDescent="0.25">
      <c r="A2" s="14"/>
      <c r="B2" s="766" t="s">
        <v>264</v>
      </c>
      <c r="C2" s="767"/>
      <c r="D2" s="14"/>
      <c r="E2" s="601" t="s">
        <v>255</v>
      </c>
      <c r="F2" s="602"/>
      <c r="G2" s="602"/>
      <c r="H2" s="602"/>
      <c r="I2" s="603"/>
      <c r="J2" s="14"/>
      <c r="K2" s="403" t="s">
        <v>422</v>
      </c>
      <c r="L2" s="402" t="s">
        <v>423</v>
      </c>
      <c r="M2" s="402" t="s">
        <v>424</v>
      </c>
      <c r="N2" s="402" t="s">
        <v>239</v>
      </c>
      <c r="O2" s="402" t="s">
        <v>302</v>
      </c>
      <c r="P2" s="14"/>
      <c r="R2" s="321"/>
      <c r="U2" s="233">
        <f>SUM($U$11:$U$1025)</f>
        <v>100</v>
      </c>
    </row>
    <row r="3" spans="1:29" ht="15" customHeight="1" x14ac:dyDescent="0.25">
      <c r="A3" s="14"/>
      <c r="B3" s="768"/>
      <c r="C3" s="769"/>
      <c r="D3" s="14"/>
      <c r="E3" s="604"/>
      <c r="F3" s="605"/>
      <c r="G3" s="605"/>
      <c r="H3" s="605"/>
      <c r="I3" s="606"/>
      <c r="J3" s="14"/>
      <c r="K3" s="406" t="str">
        <f>IF(Settings!$AJ52="", "", Settings!$AJ52)</f>
        <v>Chris</v>
      </c>
      <c r="L3" s="365" t="str">
        <f>IF('J&amp;C Details'!$Y70="", "", 'J&amp;C Details'!$Y70)</f>
        <v/>
      </c>
      <c r="M3" s="357">
        <f>IF($K3="", "", SUMIF($C$11:$C$1025, $K3, $S$11:$S$1025))</f>
        <v>0</v>
      </c>
      <c r="N3" s="409" t="e">
        <f>IF('J&amp;C Details'!$S70="", "", ROUND('J&amp;C Details'!$S70*$L3*24, 2))</f>
        <v>#VALUE!</v>
      </c>
      <c r="O3" s="410">
        <f>IF($K3="", "", SUMIF($C$11:$C$1025, $K3, $U$11:$U$1025))</f>
        <v>0</v>
      </c>
      <c r="P3" s="14"/>
      <c r="R3" s="38" t="s">
        <v>19</v>
      </c>
    </row>
    <row r="4" spans="1:29" ht="15" customHeight="1" x14ac:dyDescent="0.25">
      <c r="A4" s="14"/>
      <c r="B4" s="14"/>
      <c r="C4" s="14"/>
      <c r="D4" s="14"/>
      <c r="E4" s="607"/>
      <c r="F4" s="608"/>
      <c r="G4" s="608"/>
      <c r="H4" s="608"/>
      <c r="I4" s="609"/>
      <c r="J4" s="14"/>
      <c r="K4" s="407" t="str">
        <f>IF(Settings!$AJ53="", "", Settings!$AJ53)</f>
        <v>Ann</v>
      </c>
      <c r="L4" s="366" t="str">
        <f>IF('J&amp;C Details'!$Y71="", "", 'J&amp;C Details'!$Y71)</f>
        <v/>
      </c>
      <c r="M4" s="358">
        <f t="shared" ref="M4:M12" si="0">IF($K4="", "", SUMIF($C$11:$C$1025, $K4, $S$11:$S$1025))</f>
        <v>0</v>
      </c>
      <c r="N4" s="411" t="e">
        <f>IF('J&amp;C Details'!$S71="", "", ROUND('J&amp;C Details'!$S71*$L4*24, 2))</f>
        <v>#VALUE!</v>
      </c>
      <c r="O4" s="412">
        <f t="shared" ref="O4:O12" si="1">IF($K4="", "", SUMIF($C$11:$C$1025, $K4, $U$11:$U$1025))</f>
        <v>0</v>
      </c>
      <c r="P4" s="14"/>
      <c r="R4" s="40" t="s">
        <v>20</v>
      </c>
      <c r="U4" s="38" t="s">
        <v>87</v>
      </c>
    </row>
    <row r="5" spans="1:29" ht="15" customHeight="1" x14ac:dyDescent="0.25">
      <c r="A5" s="14"/>
      <c r="B5" s="14"/>
      <c r="C5" s="14"/>
      <c r="D5" s="14"/>
      <c r="E5" s="14"/>
      <c r="F5" s="14"/>
      <c r="G5" s="14"/>
      <c r="H5" s="14"/>
      <c r="I5" s="14"/>
      <c r="J5" s="14"/>
      <c r="K5" s="407" t="str">
        <f>IF(Settings!$AJ54="", "", Settings!$AJ54)</f>
        <v>Sean</v>
      </c>
      <c r="L5" s="366" t="str">
        <f>IF('J&amp;C Details'!$Y72="", "", 'J&amp;C Details'!$Y72)</f>
        <v/>
      </c>
      <c r="M5" s="358">
        <f t="shared" si="0"/>
        <v>0.20833333333333331</v>
      </c>
      <c r="N5" s="411" t="e">
        <f>IF('J&amp;C Details'!$S72="", "", ROUND('J&amp;C Details'!$S72*$L5*24, 2))</f>
        <v>#VALUE!</v>
      </c>
      <c r="O5" s="412">
        <f t="shared" si="1"/>
        <v>100</v>
      </c>
      <c r="P5" s="14"/>
      <c r="U5" s="40" t="s">
        <v>88</v>
      </c>
    </row>
    <row r="6" spans="1:29" ht="15" customHeight="1" x14ac:dyDescent="0.25">
      <c r="A6" s="14"/>
      <c r="B6" s="14"/>
      <c r="C6" s="782" t="s">
        <v>257</v>
      </c>
      <c r="D6" s="782" t="s">
        <v>256</v>
      </c>
      <c r="E6" s="601" t="s">
        <v>91</v>
      </c>
      <c r="F6" s="602"/>
      <c r="G6" s="602"/>
      <c r="H6" s="602"/>
      <c r="I6" s="603"/>
      <c r="J6" s="14"/>
      <c r="K6" s="407" t="str">
        <f>IF(Settings!$AJ55="", "", Settings!$AJ55)</f>
        <v>Kim</v>
      </c>
      <c r="L6" s="366" t="str">
        <f>IF('J&amp;C Details'!$Y73="", "", 'J&amp;C Details'!$Y73)</f>
        <v/>
      </c>
      <c r="M6" s="358">
        <f t="shared" si="0"/>
        <v>0</v>
      </c>
      <c r="N6" s="411" t="e">
        <f>IF('J&amp;C Details'!$S73="", "", ROUND('J&amp;C Details'!$S73*$L6*24, 2))</f>
        <v>#VALUE!</v>
      </c>
      <c r="O6" s="412">
        <f t="shared" si="1"/>
        <v>0</v>
      </c>
      <c r="P6" s="14"/>
    </row>
    <row r="7" spans="1:29" ht="15" customHeight="1" x14ac:dyDescent="0.25">
      <c r="A7" s="14"/>
      <c r="B7" s="14"/>
      <c r="C7" s="783"/>
      <c r="D7" s="783"/>
      <c r="E7" s="607"/>
      <c r="F7" s="608"/>
      <c r="G7" s="608"/>
      <c r="H7" s="608"/>
      <c r="I7" s="609"/>
      <c r="J7" s="14"/>
      <c r="K7" s="407" t="str">
        <f>IF(Settings!$AJ56="", "", Settings!$AJ56)</f>
        <v/>
      </c>
      <c r="L7" s="366" t="str">
        <f>IF('J&amp;C Details'!$Y74="", "", 'J&amp;C Details'!$Y74)</f>
        <v/>
      </c>
      <c r="M7" s="358" t="str">
        <f t="shared" si="0"/>
        <v/>
      </c>
      <c r="N7" s="411" t="str">
        <f>IF('J&amp;C Details'!$S74="", "", ROUND('J&amp;C Details'!$S74*$L7*24, 2))</f>
        <v/>
      </c>
      <c r="O7" s="412" t="str">
        <f t="shared" si="1"/>
        <v/>
      </c>
      <c r="P7" s="14"/>
      <c r="T7" s="264"/>
      <c r="U7" s="265"/>
    </row>
    <row r="8" spans="1:29" x14ac:dyDescent="0.25">
      <c r="A8" s="14"/>
      <c r="B8" s="14"/>
      <c r="C8" s="259" t="s">
        <v>30</v>
      </c>
      <c r="D8" s="252" t="s">
        <v>29</v>
      </c>
      <c r="E8" s="14"/>
      <c r="F8" s="14"/>
      <c r="G8" s="14"/>
      <c r="H8" s="14"/>
      <c r="I8" s="14"/>
      <c r="J8" s="14"/>
      <c r="K8" s="407" t="str">
        <f>IF(Settings!$AJ57="", "", Settings!$AJ57)</f>
        <v/>
      </c>
      <c r="L8" s="366" t="str">
        <f>IF('J&amp;C Details'!$Y75="", "", 'J&amp;C Details'!$Y75)</f>
        <v/>
      </c>
      <c r="M8" s="358" t="str">
        <f t="shared" si="0"/>
        <v/>
      </c>
      <c r="N8" s="411" t="str">
        <f>IF('J&amp;C Details'!$S75="", "", ROUND('J&amp;C Details'!$S75*$L8*24, 2))</f>
        <v/>
      </c>
      <c r="O8" s="412" t="str">
        <f t="shared" si="1"/>
        <v/>
      </c>
      <c r="P8" s="14"/>
      <c r="T8" s="264"/>
      <c r="U8" s="265"/>
    </row>
    <row r="9" spans="1:29" x14ac:dyDescent="0.25">
      <c r="A9" s="14"/>
      <c r="B9" s="249" t="s">
        <v>11</v>
      </c>
      <c r="C9" s="250" t="s">
        <v>254</v>
      </c>
      <c r="D9" s="250" t="s">
        <v>89</v>
      </c>
      <c r="E9" s="87" t="s">
        <v>63</v>
      </c>
      <c r="F9" s="14"/>
      <c r="G9" s="104" t="s">
        <v>89</v>
      </c>
      <c r="H9" s="14"/>
      <c r="I9" s="104" t="s">
        <v>86</v>
      </c>
      <c r="J9" s="14"/>
      <c r="K9" s="407" t="str">
        <f>IF(Settings!$AJ58="", "", Settings!$AJ58)</f>
        <v/>
      </c>
      <c r="L9" s="366" t="str">
        <f>IF('J&amp;C Details'!$Y76="", "", 'J&amp;C Details'!$Y76)</f>
        <v/>
      </c>
      <c r="M9" s="358" t="str">
        <f t="shared" si="0"/>
        <v/>
      </c>
      <c r="N9" s="411" t="str">
        <f>IF('J&amp;C Details'!$S76="", "", ROUND('J&amp;C Details'!$S76*$L9*24, 2))</f>
        <v/>
      </c>
      <c r="O9" s="412" t="str">
        <f t="shared" si="1"/>
        <v/>
      </c>
      <c r="P9" s="14"/>
      <c r="T9" s="264"/>
      <c r="U9" s="265"/>
      <c r="AC9" s="23" t="s">
        <v>254</v>
      </c>
    </row>
    <row r="10" spans="1:29" x14ac:dyDescent="0.25">
      <c r="A10" s="14"/>
      <c r="B10" s="31"/>
      <c r="C10" s="45"/>
      <c r="D10" s="45"/>
      <c r="E10" s="418"/>
      <c r="F10" s="14"/>
      <c r="G10" s="8"/>
      <c r="H10" s="14"/>
      <c r="I10" s="8"/>
      <c r="J10" s="14"/>
      <c r="K10" s="407" t="str">
        <f>IF(Settings!$AJ59="", "", Settings!$AJ59)</f>
        <v/>
      </c>
      <c r="L10" s="366" t="str">
        <f>IF('J&amp;C Details'!$Y77="", "", 'J&amp;C Details'!$Y77)</f>
        <v/>
      </c>
      <c r="M10" s="358" t="str">
        <f t="shared" si="0"/>
        <v/>
      </c>
      <c r="N10" s="411" t="str">
        <f>IF('J&amp;C Details'!$S77="", "", ROUND('J&amp;C Details'!$S77*$L10*24, 2))</f>
        <v/>
      </c>
      <c r="O10" s="412" t="str">
        <f t="shared" si="1"/>
        <v/>
      </c>
      <c r="P10" s="14"/>
      <c r="S10" s="23" t="s">
        <v>89</v>
      </c>
      <c r="U10" s="23" t="s">
        <v>214</v>
      </c>
      <c r="W10" s="23" t="s">
        <v>238</v>
      </c>
      <c r="AA10" s="23" t="s">
        <v>86</v>
      </c>
      <c r="AC10" s="417"/>
    </row>
    <row r="11" spans="1:29" x14ac:dyDescent="0.25">
      <c r="A11" s="14"/>
      <c r="B11" s="108">
        <v>43488</v>
      </c>
      <c r="C11" s="129" t="s">
        <v>462</v>
      </c>
      <c r="D11" s="110">
        <v>4.1666666666666664E-2</v>
      </c>
      <c r="E11" s="419"/>
      <c r="F11" s="14"/>
      <c r="G11" s="105">
        <f>IF($D11="", "", IF($E11=Expenses!$L$5, 0, $D11))</f>
        <v>4.1666666666666664E-2</v>
      </c>
      <c r="H11" s="14"/>
      <c r="I11" s="38" t="str">
        <f>IF($B11="", "", IF(OR(TEXT($B11, "ddd")="sat", TEXT($B11, "ddd")="sun"), $U$4, IF( COUNTIF($V$50:$V$89, $B11)&gt;0, $U$5, "")))</f>
        <v/>
      </c>
      <c r="J11" s="14"/>
      <c r="K11" s="407" t="str">
        <f>IF(Settings!$AJ60="", "", Settings!$AJ60)</f>
        <v/>
      </c>
      <c r="L11" s="366" t="str">
        <f>IF('J&amp;C Details'!$Y78="", "", 'J&amp;C Details'!$Y78)</f>
        <v/>
      </c>
      <c r="M11" s="358" t="str">
        <f t="shared" si="0"/>
        <v/>
      </c>
      <c r="N11" s="411" t="str">
        <f>IF('J&amp;C Details'!$S78="", "", ROUND('J&amp;C Details'!$S78*$L11*24, 2))</f>
        <v/>
      </c>
      <c r="O11" s="412" t="str">
        <f t="shared" si="1"/>
        <v/>
      </c>
      <c r="P11" s="14"/>
      <c r="S11" s="105">
        <f>IF($D11="", "", $D11)</f>
        <v>4.1666666666666664E-2</v>
      </c>
      <c r="U11" s="126">
        <f>IFERROR(INDEX('J&amp;C Details'!$S$70:$S$79, MATCH($C11, 'J&amp;C Details'!$B$70:$B$79, 0))*$S11*24*$W11, "")</f>
        <v>20</v>
      </c>
      <c r="W11" s="261">
        <f>IF($Y11="", "", IF($I11="", 1, IF($I11=$U$4, 'J&amp;C Details'!$AP$82, IF($I11=$U$5, 'J&amp;C Details'!$AP$84, ""))))</f>
        <v>1</v>
      </c>
      <c r="Y11" s="38" t="str">
        <f>IF(COUNTIF($B11:$D11, "")&lt;3, "Used", "")</f>
        <v>Used</v>
      </c>
      <c r="AA11" s="38" t="str">
        <f>IF($G11="", "", IF($E11=$R$3, Report!$BB$209, IF($I11="", Report!$BB$212, IF($I11=$U$4, Report!$BB$211, IF($I11=$U$5, Report!$BB$210, "")))))</f>
        <v>Week Day Time</v>
      </c>
      <c r="AC11" s="38" t="str">
        <f>IF($K3="", "", $K3)</f>
        <v>Chris</v>
      </c>
    </row>
    <row r="12" spans="1:29" x14ac:dyDescent="0.25">
      <c r="A12" s="14"/>
      <c r="B12" s="111">
        <v>43508</v>
      </c>
      <c r="C12" s="131" t="s">
        <v>462</v>
      </c>
      <c r="D12" s="113">
        <v>4.1666666666666664E-2</v>
      </c>
      <c r="E12" s="420"/>
      <c r="F12" s="14"/>
      <c r="G12" s="106">
        <f>IF($D12="", "", IF($E12=Expenses!$L$5, 0, $D12))</f>
        <v>4.1666666666666664E-2</v>
      </c>
      <c r="H12" s="14"/>
      <c r="I12" s="39" t="str">
        <f t="shared" ref="I12:I75" si="2">IF($B12="", "", IF(OR(TEXT($B12, "ddd")="sat", TEXT($B12, "ddd")="sun"), $U$4, IF( COUNTIF($V$50:$V$89, $B12)&gt;0, $U$5, "")))</f>
        <v/>
      </c>
      <c r="J12" s="14"/>
      <c r="K12" s="408" t="str">
        <f>IF(Settings!$AJ61="", "", Settings!$AJ61)</f>
        <v/>
      </c>
      <c r="L12" s="367" t="str">
        <f>IF('J&amp;C Details'!$Y79="", "", 'J&amp;C Details'!$Y79)</f>
        <v/>
      </c>
      <c r="M12" s="359" t="str">
        <f t="shared" si="0"/>
        <v/>
      </c>
      <c r="N12" s="413" t="str">
        <f>IF('J&amp;C Details'!$S79="", "", ROUND('J&amp;C Details'!$S79*$L12*24, 2))</f>
        <v/>
      </c>
      <c r="O12" s="414" t="str">
        <f t="shared" si="1"/>
        <v/>
      </c>
      <c r="P12" s="14"/>
      <c r="S12" s="106">
        <f t="shared" ref="S12:S75" si="3">IF($D12="", "", $D12)</f>
        <v>4.1666666666666664E-2</v>
      </c>
      <c r="U12" s="127">
        <f>IFERROR(INDEX('J&amp;C Details'!$S$70:$S$79, MATCH($C12, 'J&amp;C Details'!$B$70:$B$79, 0))*$S12*24*$W12, "")</f>
        <v>20</v>
      </c>
      <c r="W12" s="262">
        <f>IF($Y12="", "", IF($I12="", 1, IF($I12=$U$4, 'J&amp;C Details'!$AP$82, IF($I12=$U$5, 'J&amp;C Details'!$AP$84, ""))))</f>
        <v>1</v>
      </c>
      <c r="Y12" s="39" t="str">
        <f t="shared" ref="Y12:Y75" si="4">IF(COUNTIF($B12:$D12, "")&lt;3, "Used", "")</f>
        <v>Used</v>
      </c>
      <c r="AA12" s="39" t="str">
        <f>IF($G12="", "", IF($E12=$R$3, Report!$BB$209, IF($I12="", Report!$BB$212, IF($I12=$U$4, Report!$BB$211, IF($I12=$U$5, Report!$BB$210, "")))))</f>
        <v>Week Day Time</v>
      </c>
      <c r="AC12" s="39" t="str">
        <f t="shared" ref="AC12:AC20" si="5">IF($K4="", "", $K4)</f>
        <v>Ann</v>
      </c>
    </row>
    <row r="13" spans="1:29" x14ac:dyDescent="0.25">
      <c r="A13" s="14"/>
      <c r="B13" s="111">
        <v>43511</v>
      </c>
      <c r="C13" s="131" t="s">
        <v>462</v>
      </c>
      <c r="D13" s="113">
        <v>6.25E-2</v>
      </c>
      <c r="E13" s="420"/>
      <c r="F13" s="14"/>
      <c r="G13" s="106">
        <f>IF($D13="", "", IF($E13=Expenses!$L$5, 0, $D13))</f>
        <v>6.25E-2</v>
      </c>
      <c r="H13" s="14"/>
      <c r="I13" s="39" t="str">
        <f t="shared" si="2"/>
        <v/>
      </c>
      <c r="J13" s="14"/>
      <c r="K13" s="14"/>
      <c r="L13" s="14"/>
      <c r="M13" s="14"/>
      <c r="N13" s="14"/>
      <c r="O13" s="14"/>
      <c r="P13" s="14"/>
      <c r="S13" s="106">
        <f t="shared" si="3"/>
        <v>6.25E-2</v>
      </c>
      <c r="U13" s="127">
        <f>IFERROR(INDEX('J&amp;C Details'!$S$70:$S$79, MATCH($C13, 'J&amp;C Details'!$B$70:$B$79, 0))*$S13*24*$W13, "")</f>
        <v>30</v>
      </c>
      <c r="W13" s="262">
        <f>IF($Y13="", "", IF($I13="", 1, IF($I13=$U$4, 'J&amp;C Details'!$AP$82, IF($I13=$U$5, 'J&amp;C Details'!$AP$84, ""))))</f>
        <v>1</v>
      </c>
      <c r="Y13" s="39" t="str">
        <f t="shared" si="4"/>
        <v>Used</v>
      </c>
      <c r="AA13" s="39" t="str">
        <f>IF($G13="", "", IF($E13=$R$3, Report!$BB$209, IF($I13="", Report!$BB$212, IF($I13=$U$4, Report!$BB$211, IF($I13=$U$5, Report!$BB$210, "")))))</f>
        <v>Week Day Time</v>
      </c>
      <c r="AC13" s="39" t="str">
        <f t="shared" si="5"/>
        <v>Sean</v>
      </c>
    </row>
    <row r="14" spans="1:29" x14ac:dyDescent="0.25">
      <c r="A14" s="14"/>
      <c r="B14" s="111">
        <v>43515</v>
      </c>
      <c r="C14" s="131" t="s">
        <v>462</v>
      </c>
      <c r="D14" s="113">
        <v>6.25E-2</v>
      </c>
      <c r="E14" s="420"/>
      <c r="F14" s="14"/>
      <c r="G14" s="106">
        <f>IF($D14="", "", IF($E14=Expenses!$L$5, 0, $D14))</f>
        <v>6.25E-2</v>
      </c>
      <c r="H14" s="14"/>
      <c r="I14" s="39" t="str">
        <f t="shared" si="2"/>
        <v/>
      </c>
      <c r="J14" s="14"/>
      <c r="K14" s="14"/>
      <c r="L14" s="14"/>
      <c r="M14" s="14"/>
      <c r="N14" s="14"/>
      <c r="O14" s="14"/>
      <c r="P14" s="14"/>
      <c r="S14" s="106">
        <f t="shared" si="3"/>
        <v>6.25E-2</v>
      </c>
      <c r="U14" s="127">
        <f>IFERROR(INDEX('J&amp;C Details'!$S$70:$S$79, MATCH($C14, 'J&amp;C Details'!$B$70:$B$79, 0))*$S14*24*$W14, "")</f>
        <v>30</v>
      </c>
      <c r="W14" s="262">
        <f>IF($Y14="", "", IF($I14="", 1, IF($I14=$U$4, 'J&amp;C Details'!$AP$82, IF($I14=$U$5, 'J&amp;C Details'!$AP$84, ""))))</f>
        <v>1</v>
      </c>
      <c r="Y14" s="39" t="str">
        <f t="shared" si="4"/>
        <v>Used</v>
      </c>
      <c r="AA14" s="39" t="str">
        <f>IF($G14="", "", IF($E14=$R$3, Report!$BB$209, IF($I14="", Report!$BB$212, IF($I14=$U$4, Report!$BB$211, IF($I14=$U$5, Report!$BB$210, "")))))</f>
        <v>Week Day Time</v>
      </c>
      <c r="AC14" s="39" t="str">
        <f t="shared" si="5"/>
        <v>Kim</v>
      </c>
    </row>
    <row r="15" spans="1:29" x14ac:dyDescent="0.25">
      <c r="A15" s="14"/>
      <c r="B15" s="111"/>
      <c r="C15" s="131"/>
      <c r="D15" s="113"/>
      <c r="E15" s="420"/>
      <c r="F15" s="14"/>
      <c r="G15" s="106" t="str">
        <f>IF($D15="", "", IF($E15=Expenses!$L$5, 0, $D15))</f>
        <v/>
      </c>
      <c r="H15" s="14"/>
      <c r="I15" s="39" t="str">
        <f t="shared" si="2"/>
        <v/>
      </c>
      <c r="J15" s="14"/>
      <c r="K15" s="14"/>
      <c r="L15" s="14"/>
      <c r="M15" s="14"/>
      <c r="N15" s="14"/>
      <c r="O15" s="14"/>
      <c r="P15" s="14"/>
      <c r="S15" s="106" t="str">
        <f t="shared" si="3"/>
        <v/>
      </c>
      <c r="U15" s="127" t="str">
        <f>IFERROR(INDEX('J&amp;C Details'!$S$70:$S$79, MATCH($C15, 'J&amp;C Details'!$B$70:$B$79, 0))*$S15*24*$W15, "")</f>
        <v/>
      </c>
      <c r="W15" s="262" t="str">
        <f>IF($Y15="", "", IF($I15="", 1, IF($I15=$U$4, 'J&amp;C Details'!$AP$82, IF($I15=$U$5, 'J&amp;C Details'!$AP$84, ""))))</f>
        <v/>
      </c>
      <c r="Y15" s="39" t="str">
        <f t="shared" si="4"/>
        <v/>
      </c>
      <c r="AA15" s="39" t="str">
        <f>IF($G15="", "", IF($E15=$R$3, Report!$BB$209, IF($I15="", Report!$BB$212, IF($I15=$U$4, Report!$BB$211, IF($I15=$U$5, Report!$BB$210, "")))))</f>
        <v/>
      </c>
      <c r="AC15" s="39" t="str">
        <f t="shared" si="5"/>
        <v/>
      </c>
    </row>
    <row r="16" spans="1:29" x14ac:dyDescent="0.25">
      <c r="A16" s="14"/>
      <c r="B16" s="457"/>
      <c r="C16" s="476"/>
      <c r="D16" s="428"/>
      <c r="E16" s="477"/>
      <c r="F16" s="14"/>
      <c r="G16" s="106" t="str">
        <f>IF($D16="", "", IF($E16=Expenses!$L$5, 0, $D16))</f>
        <v/>
      </c>
      <c r="H16" s="14"/>
      <c r="I16" s="39" t="str">
        <f t="shared" si="2"/>
        <v/>
      </c>
      <c r="J16" s="14"/>
      <c r="K16" s="14"/>
      <c r="L16" s="14"/>
      <c r="M16" s="14"/>
      <c r="N16" s="14"/>
      <c r="O16" s="14"/>
      <c r="P16" s="14"/>
      <c r="S16" s="106" t="str">
        <f t="shared" si="3"/>
        <v/>
      </c>
      <c r="U16" s="127" t="str">
        <f>IFERROR(INDEX('J&amp;C Details'!$S$70:$S$79, MATCH($C16, 'J&amp;C Details'!$B$70:$B$79, 0))*$S16*24*$W16, "")</f>
        <v/>
      </c>
      <c r="W16" s="262" t="str">
        <f>IF($Y16="", "", IF($I16="", 1, IF($I16=$U$4, 'J&amp;C Details'!$AP$82, IF($I16=$U$5, 'J&amp;C Details'!$AP$84, ""))))</f>
        <v/>
      </c>
      <c r="Y16" s="39" t="str">
        <f t="shared" si="4"/>
        <v/>
      </c>
      <c r="AA16" s="39" t="str">
        <f>IF($G16="", "", IF($E16=$R$3, Report!$BB$209, IF($I16="", Report!$BB$212, IF($I16=$U$4, Report!$BB$211, IF($I16=$U$5, Report!$BB$210, "")))))</f>
        <v/>
      </c>
      <c r="AC16" s="39" t="str">
        <f t="shared" si="5"/>
        <v/>
      </c>
    </row>
    <row r="17" spans="1:29" x14ac:dyDescent="0.25">
      <c r="A17" s="14"/>
      <c r="B17" s="460"/>
      <c r="C17" s="478"/>
      <c r="D17" s="462"/>
      <c r="E17" s="479"/>
      <c r="F17" s="14"/>
      <c r="G17" s="106" t="str">
        <f>IF($D17="", "", IF($E17=Expenses!$L$5, 0, $D17))</f>
        <v/>
      </c>
      <c r="H17" s="14"/>
      <c r="I17" s="39" t="str">
        <f t="shared" si="2"/>
        <v/>
      </c>
      <c r="J17" s="14"/>
      <c r="K17" s="14"/>
      <c r="L17" s="14"/>
      <c r="M17" s="14"/>
      <c r="N17" s="14"/>
      <c r="O17" s="14"/>
      <c r="P17" s="14"/>
      <c r="S17" s="106" t="str">
        <f t="shared" si="3"/>
        <v/>
      </c>
      <c r="U17" s="127" t="str">
        <f>IFERROR(INDEX('J&amp;C Details'!$S$70:$S$79, MATCH($C17, 'J&amp;C Details'!$B$70:$B$79, 0))*$S17*24*$W17, "")</f>
        <v/>
      </c>
      <c r="W17" s="262" t="str">
        <f>IF($Y17="", "", IF($I17="", 1, IF($I17=$U$4, 'J&amp;C Details'!$AP$82, IF($I17=$U$5, 'J&amp;C Details'!$AP$84, ""))))</f>
        <v/>
      </c>
      <c r="Y17" s="39" t="str">
        <f t="shared" si="4"/>
        <v/>
      </c>
      <c r="AA17" s="39" t="str">
        <f>IF($G17="", "", IF($E17=$R$3, Report!$BB$209, IF($I17="", Report!$BB$212, IF($I17=$U$4, Report!$BB$211, IF($I17=$U$5, Report!$BB$210, "")))))</f>
        <v/>
      </c>
      <c r="AC17" s="39" t="str">
        <f t="shared" si="5"/>
        <v/>
      </c>
    </row>
    <row r="18" spans="1:29" x14ac:dyDescent="0.25">
      <c r="A18" s="14"/>
      <c r="B18" s="460"/>
      <c r="C18" s="478"/>
      <c r="D18" s="462"/>
      <c r="E18" s="479"/>
      <c r="F18" s="14"/>
      <c r="G18" s="106" t="str">
        <f>IF($D18="", "", IF($E18=Expenses!$L$5, 0, $D18))</f>
        <v/>
      </c>
      <c r="H18" s="14"/>
      <c r="I18" s="39" t="str">
        <f t="shared" si="2"/>
        <v/>
      </c>
      <c r="J18" s="14"/>
      <c r="K18" s="14"/>
      <c r="L18" s="14"/>
      <c r="M18" s="14"/>
      <c r="N18" s="14"/>
      <c r="O18" s="14"/>
      <c r="P18" s="14"/>
      <c r="S18" s="106" t="str">
        <f t="shared" si="3"/>
        <v/>
      </c>
      <c r="U18" s="127" t="str">
        <f>IFERROR(INDEX('J&amp;C Details'!$S$70:$S$79, MATCH($C18, 'J&amp;C Details'!$B$70:$B$79, 0))*$S18*24*$W18, "")</f>
        <v/>
      </c>
      <c r="W18" s="262" t="str">
        <f>IF($Y18="", "", IF($I18="", 1, IF($I18=$U$4, 'J&amp;C Details'!$AP$82, IF($I18=$U$5, 'J&amp;C Details'!$AP$84, ""))))</f>
        <v/>
      </c>
      <c r="Y18" s="39" t="str">
        <f t="shared" si="4"/>
        <v/>
      </c>
      <c r="AA18" s="39" t="str">
        <f>IF($G18="", "", IF($E18=$R$3, Report!$BB$209, IF($I18="", Report!$BB$212, IF($I18=$U$4, Report!$BB$211, IF($I18=$U$5, Report!$BB$210, "")))))</f>
        <v/>
      </c>
      <c r="AC18" s="39" t="str">
        <f t="shared" si="5"/>
        <v/>
      </c>
    </row>
    <row r="19" spans="1:29" x14ac:dyDescent="0.25">
      <c r="A19" s="14"/>
      <c r="B19" s="460"/>
      <c r="C19" s="478"/>
      <c r="D19" s="462"/>
      <c r="E19" s="479"/>
      <c r="F19" s="14"/>
      <c r="G19" s="106" t="str">
        <f>IF($D19="", "", IF($E19=Expenses!$L$5, 0, $D19))</f>
        <v/>
      </c>
      <c r="H19" s="14"/>
      <c r="I19" s="39" t="str">
        <f t="shared" si="2"/>
        <v/>
      </c>
      <c r="J19" s="14"/>
      <c r="K19" s="14"/>
      <c r="L19" s="14"/>
      <c r="M19" s="14"/>
      <c r="N19" s="14"/>
      <c r="O19" s="14"/>
      <c r="P19" s="14"/>
      <c r="S19" s="106" t="str">
        <f t="shared" si="3"/>
        <v/>
      </c>
      <c r="U19" s="127" t="str">
        <f>IFERROR(INDEX('J&amp;C Details'!$S$70:$S$79, MATCH($C19, 'J&amp;C Details'!$B$70:$B$79, 0))*$S19*24*$W19, "")</f>
        <v/>
      </c>
      <c r="W19" s="262" t="str">
        <f>IF($Y19="", "", IF($I19="", 1, IF($I19=$U$4, 'J&amp;C Details'!$AP$82, IF($I19=$U$5, 'J&amp;C Details'!$AP$84, ""))))</f>
        <v/>
      </c>
      <c r="Y19" s="39" t="str">
        <f t="shared" si="4"/>
        <v/>
      </c>
      <c r="AA19" s="39" t="str">
        <f>IF($G19="", "", IF($E19=$R$3, Report!$BB$209, IF($I19="", Report!$BB$212, IF($I19=$U$4, Report!$BB$211, IF($I19=$U$5, Report!$BB$210, "")))))</f>
        <v/>
      </c>
      <c r="AC19" s="39" t="str">
        <f t="shared" si="5"/>
        <v/>
      </c>
    </row>
    <row r="20" spans="1:29" x14ac:dyDescent="0.25">
      <c r="A20" s="14"/>
      <c r="B20" s="460"/>
      <c r="C20" s="478"/>
      <c r="D20" s="462"/>
      <c r="E20" s="479"/>
      <c r="F20" s="14"/>
      <c r="G20" s="106" t="str">
        <f>IF($D20="", "", IF($E20=Expenses!$L$5, 0, $D20))</f>
        <v/>
      </c>
      <c r="H20" s="14"/>
      <c r="I20" s="39" t="str">
        <f t="shared" si="2"/>
        <v/>
      </c>
      <c r="J20" s="14"/>
      <c r="K20" s="14"/>
      <c r="L20" s="14"/>
      <c r="M20" s="14"/>
      <c r="N20" s="14"/>
      <c r="O20" s="14"/>
      <c r="P20" s="14"/>
      <c r="S20" s="106" t="str">
        <f t="shared" si="3"/>
        <v/>
      </c>
      <c r="U20" s="127" t="str">
        <f>IFERROR(INDEX('J&amp;C Details'!$S$70:$S$79, MATCH($C20, 'J&amp;C Details'!$B$70:$B$79, 0))*$S20*24*$W20, "")</f>
        <v/>
      </c>
      <c r="W20" s="262" t="str">
        <f>IF($Y20="", "", IF($I20="", 1, IF($I20=$U$4, 'J&amp;C Details'!$AP$82, IF($I20=$U$5, 'J&amp;C Details'!$AP$84, ""))))</f>
        <v/>
      </c>
      <c r="Y20" s="39" t="str">
        <f t="shared" si="4"/>
        <v/>
      </c>
      <c r="AA20" s="39" t="str">
        <f>IF($G20="", "", IF($E20=$R$3, Report!$BB$209, IF($I20="", Report!$BB$212, IF($I20=$U$4, Report!$BB$211, IF($I20=$U$5, Report!$BB$210, "")))))</f>
        <v/>
      </c>
      <c r="AC20" s="40" t="str">
        <f t="shared" si="5"/>
        <v/>
      </c>
    </row>
    <row r="21" spans="1:29" x14ac:dyDescent="0.25">
      <c r="A21" s="14"/>
      <c r="B21" s="460"/>
      <c r="C21" s="478"/>
      <c r="D21" s="462"/>
      <c r="E21" s="479"/>
      <c r="F21" s="14"/>
      <c r="G21" s="106" t="str">
        <f>IF($D21="", "", IF($E21=Expenses!$L$5, 0, $D21))</f>
        <v/>
      </c>
      <c r="H21" s="14"/>
      <c r="I21" s="39" t="str">
        <f t="shared" si="2"/>
        <v/>
      </c>
      <c r="J21" s="14"/>
      <c r="K21" s="14"/>
      <c r="L21" s="14"/>
      <c r="M21" s="14"/>
      <c r="N21" s="14"/>
      <c r="O21" s="14"/>
      <c r="P21" s="14"/>
      <c r="S21" s="106" t="str">
        <f t="shared" si="3"/>
        <v/>
      </c>
      <c r="U21" s="127" t="str">
        <f>IFERROR(INDEX('J&amp;C Details'!$S$70:$S$79, MATCH($C21, 'J&amp;C Details'!$B$70:$B$79, 0))*$S21*24*$W21, "")</f>
        <v/>
      </c>
      <c r="W21" s="262" t="str">
        <f>IF($Y21="", "", IF($I21="", 1, IF($I21=$U$4, 'J&amp;C Details'!$AP$82, IF($I21=$U$5, 'J&amp;C Details'!$AP$84, ""))))</f>
        <v/>
      </c>
      <c r="Y21" s="39" t="str">
        <f t="shared" si="4"/>
        <v/>
      </c>
      <c r="AA21" s="39" t="str">
        <f>IF($G21="", "", IF($E21=$R$3, Report!$BB$209, IF($I21="", Report!$BB$212, IF($I21=$U$4, Report!$BB$211, IF($I21=$U$5, Report!$BB$210, "")))))</f>
        <v/>
      </c>
    </row>
    <row r="22" spans="1:29" x14ac:dyDescent="0.25">
      <c r="A22" s="14"/>
      <c r="B22" s="460"/>
      <c r="C22" s="478"/>
      <c r="D22" s="462"/>
      <c r="E22" s="479"/>
      <c r="F22" s="14"/>
      <c r="G22" s="106" t="str">
        <f>IF($D22="", "", IF($E22=Expenses!$L$5, 0, $D22))</f>
        <v/>
      </c>
      <c r="H22" s="14"/>
      <c r="I22" s="39" t="str">
        <f t="shared" si="2"/>
        <v/>
      </c>
      <c r="J22" s="14"/>
      <c r="K22" s="14"/>
      <c r="L22" s="14"/>
      <c r="M22" s="14"/>
      <c r="N22" s="14"/>
      <c r="O22" s="14"/>
      <c r="P22" s="14"/>
      <c r="S22" s="106" t="str">
        <f t="shared" si="3"/>
        <v/>
      </c>
      <c r="U22" s="127" t="str">
        <f>IFERROR(INDEX('J&amp;C Details'!$S$70:$S$79, MATCH($C22, 'J&amp;C Details'!$B$70:$B$79, 0))*$S22*24*$W22, "")</f>
        <v/>
      </c>
      <c r="W22" s="262" t="str">
        <f>IF($Y22="", "", IF($I22="", 1, IF($I22=$U$4, 'J&amp;C Details'!$AP$82, IF($I22=$U$5, 'J&amp;C Details'!$AP$84, ""))))</f>
        <v/>
      </c>
      <c r="Y22" s="39" t="str">
        <f t="shared" si="4"/>
        <v/>
      </c>
      <c r="AA22" s="39" t="str">
        <f>IF($G22="", "", IF($E22=$R$3, Report!$BB$209, IF($I22="", Report!$BB$212, IF($I22=$U$4, Report!$BB$211, IF($I22=$U$5, Report!$BB$210, "")))))</f>
        <v/>
      </c>
    </row>
    <row r="23" spans="1:29" x14ac:dyDescent="0.25">
      <c r="A23" s="14"/>
      <c r="B23" s="460"/>
      <c r="C23" s="478"/>
      <c r="D23" s="462"/>
      <c r="E23" s="479"/>
      <c r="F23" s="14"/>
      <c r="G23" s="106" t="str">
        <f>IF($D23="", "", IF($E23=Expenses!$L$5, 0, $D23))</f>
        <v/>
      </c>
      <c r="H23" s="14"/>
      <c r="I23" s="39" t="str">
        <f t="shared" si="2"/>
        <v/>
      </c>
      <c r="J23" s="14"/>
      <c r="K23" s="14"/>
      <c r="L23" s="14"/>
      <c r="M23" s="14"/>
      <c r="N23" s="14"/>
      <c r="O23" s="14"/>
      <c r="P23" s="14"/>
      <c r="S23" s="106" t="str">
        <f t="shared" si="3"/>
        <v/>
      </c>
      <c r="U23" s="127" t="str">
        <f>IFERROR(INDEX('J&amp;C Details'!$S$70:$S$79, MATCH($C23, 'J&amp;C Details'!$B$70:$B$79, 0))*$S23*24*$W23, "")</f>
        <v/>
      </c>
      <c r="W23" s="262" t="str">
        <f>IF($Y23="", "", IF($I23="", 1, IF($I23=$U$4, 'J&amp;C Details'!$AP$82, IF($I23=$U$5, 'J&amp;C Details'!$AP$84, ""))))</f>
        <v/>
      </c>
      <c r="Y23" s="39" t="str">
        <f t="shared" si="4"/>
        <v/>
      </c>
      <c r="AA23" s="39" t="str">
        <f>IF($G23="", "", IF($E23=$R$3, Report!$BB$209, IF($I23="", Report!$BB$212, IF($I23=$U$4, Report!$BB$211, IF($I23=$U$5, Report!$BB$210, "")))))</f>
        <v/>
      </c>
    </row>
    <row r="24" spans="1:29" x14ac:dyDescent="0.25">
      <c r="A24" s="14"/>
      <c r="B24" s="460"/>
      <c r="C24" s="478"/>
      <c r="D24" s="462"/>
      <c r="E24" s="479"/>
      <c r="F24" s="14"/>
      <c r="G24" s="106" t="str">
        <f>IF($D24="", "", IF($E24=Expenses!$L$5, 0, $D24))</f>
        <v/>
      </c>
      <c r="H24" s="14"/>
      <c r="I24" s="39" t="str">
        <f t="shared" si="2"/>
        <v/>
      </c>
      <c r="J24" s="14"/>
      <c r="K24" s="14"/>
      <c r="L24" s="14"/>
      <c r="M24" s="14"/>
      <c r="N24" s="14"/>
      <c r="O24" s="14"/>
      <c r="P24" s="14"/>
      <c r="S24" s="106" t="str">
        <f t="shared" si="3"/>
        <v/>
      </c>
      <c r="U24" s="127" t="str">
        <f>IFERROR(INDEX('J&amp;C Details'!$S$70:$S$79, MATCH($C24, 'J&amp;C Details'!$B$70:$B$79, 0))*$S24*24*$W24, "")</f>
        <v/>
      </c>
      <c r="W24" s="262" t="str">
        <f>IF($Y24="", "", IF($I24="", 1, IF($I24=$U$4, 'J&amp;C Details'!$AP$82, IF($I24=$U$5, 'J&amp;C Details'!$AP$84, ""))))</f>
        <v/>
      </c>
      <c r="Y24" s="39" t="str">
        <f t="shared" si="4"/>
        <v/>
      </c>
      <c r="AA24" s="39" t="str">
        <f>IF($G24="", "", IF($E24=$R$3, Report!$BB$209, IF($I24="", Report!$BB$212, IF($I24=$U$4, Report!$BB$211, IF($I24=$U$5, Report!$BB$210, "")))))</f>
        <v/>
      </c>
    </row>
    <row r="25" spans="1:29" x14ac:dyDescent="0.25">
      <c r="A25" s="14"/>
      <c r="B25" s="460"/>
      <c r="C25" s="478"/>
      <c r="D25" s="462"/>
      <c r="E25" s="479"/>
      <c r="F25" s="14"/>
      <c r="G25" s="106" t="str">
        <f>IF($D25="", "", IF($E25=Expenses!$L$5, 0, $D25))</f>
        <v/>
      </c>
      <c r="H25" s="14"/>
      <c r="I25" s="39" t="str">
        <f t="shared" si="2"/>
        <v/>
      </c>
      <c r="J25" s="14"/>
      <c r="K25" s="14"/>
      <c r="L25" s="14"/>
      <c r="M25" s="14"/>
      <c r="N25" s="14"/>
      <c r="O25" s="14"/>
      <c r="P25" s="14"/>
      <c r="S25" s="106" t="str">
        <f t="shared" si="3"/>
        <v/>
      </c>
      <c r="U25" s="127" t="str">
        <f>IFERROR(INDEX('J&amp;C Details'!$S$70:$S$79, MATCH($C25, 'J&amp;C Details'!$B$70:$B$79, 0))*$S25*24*$W25, "")</f>
        <v/>
      </c>
      <c r="W25" s="262" t="str">
        <f>IF($Y25="", "", IF($I25="", 1, IF($I25=$U$4, 'J&amp;C Details'!$AP$82, IF($I25=$U$5, 'J&amp;C Details'!$AP$84, ""))))</f>
        <v/>
      </c>
      <c r="Y25" s="39" t="str">
        <f t="shared" si="4"/>
        <v/>
      </c>
      <c r="AA25" s="39" t="str">
        <f>IF($G25="", "", IF($E25=$R$3, Report!$BB$209, IF($I25="", Report!$BB$212, IF($I25=$U$4, Report!$BB$211, IF($I25=$U$5, Report!$BB$210, "")))))</f>
        <v/>
      </c>
    </row>
    <row r="26" spans="1:29" x14ac:dyDescent="0.25">
      <c r="A26" s="14"/>
      <c r="B26" s="460"/>
      <c r="C26" s="478"/>
      <c r="D26" s="462"/>
      <c r="E26" s="479"/>
      <c r="F26" s="14"/>
      <c r="G26" s="106" t="str">
        <f>IF($D26="", "", IF($E26=Expenses!$L$5, 0, $D26))</f>
        <v/>
      </c>
      <c r="H26" s="14"/>
      <c r="I26" s="39" t="str">
        <f t="shared" si="2"/>
        <v/>
      </c>
      <c r="J26" s="14"/>
      <c r="K26" s="14"/>
      <c r="L26" s="14"/>
      <c r="M26" s="14"/>
      <c r="N26" s="14"/>
      <c r="O26" s="14"/>
      <c r="P26" s="14"/>
      <c r="S26" s="106" t="str">
        <f t="shared" si="3"/>
        <v/>
      </c>
      <c r="U26" s="127" t="str">
        <f>IFERROR(INDEX('J&amp;C Details'!$S$70:$S$79, MATCH($C26, 'J&amp;C Details'!$B$70:$B$79, 0))*$S26*24*$W26, "")</f>
        <v/>
      </c>
      <c r="W26" s="262" t="str">
        <f>IF($Y26="", "", IF($I26="", 1, IF($I26=$U$4, 'J&amp;C Details'!$AP$82, IF($I26=$U$5, 'J&amp;C Details'!$AP$84, ""))))</f>
        <v/>
      </c>
      <c r="Y26" s="39" t="str">
        <f t="shared" si="4"/>
        <v/>
      </c>
      <c r="AA26" s="39" t="str">
        <f>IF($G26="", "", IF($E26=$R$3, Report!$BB$209, IF($I26="", Report!$BB$212, IF($I26=$U$4, Report!$BB$211, IF($I26=$U$5, Report!$BB$210, "")))))</f>
        <v/>
      </c>
    </row>
    <row r="27" spans="1:29" x14ac:dyDescent="0.25">
      <c r="A27" s="14"/>
      <c r="B27" s="460"/>
      <c r="C27" s="478"/>
      <c r="D27" s="462"/>
      <c r="E27" s="479"/>
      <c r="F27" s="14"/>
      <c r="G27" s="106" t="str">
        <f>IF($D27="", "", IF($E27=Expenses!$L$5, 0, $D27))</f>
        <v/>
      </c>
      <c r="H27" s="14"/>
      <c r="I27" s="39" t="str">
        <f t="shared" si="2"/>
        <v/>
      </c>
      <c r="J27" s="14"/>
      <c r="K27" s="14"/>
      <c r="L27" s="14"/>
      <c r="M27" s="14"/>
      <c r="N27" s="14"/>
      <c r="O27" s="14"/>
      <c r="P27" s="14"/>
      <c r="S27" s="106" t="str">
        <f t="shared" si="3"/>
        <v/>
      </c>
      <c r="U27" s="127" t="str">
        <f>IFERROR(INDEX('J&amp;C Details'!$S$70:$S$79, MATCH($C27, 'J&amp;C Details'!$B$70:$B$79, 0))*$S27*24*$W27, "")</f>
        <v/>
      </c>
      <c r="W27" s="262" t="str">
        <f>IF($Y27="", "", IF($I27="", 1, IF($I27=$U$4, 'J&amp;C Details'!$AP$82, IF($I27=$U$5, 'J&amp;C Details'!$AP$84, ""))))</f>
        <v/>
      </c>
      <c r="Y27" s="39" t="str">
        <f t="shared" si="4"/>
        <v/>
      </c>
      <c r="AA27" s="39" t="str">
        <f>IF($G27="", "", IF($E27=$R$3, Report!$BB$209, IF($I27="", Report!$BB$212, IF($I27=$U$4, Report!$BB$211, IF($I27=$U$5, Report!$BB$210, "")))))</f>
        <v/>
      </c>
    </row>
    <row r="28" spans="1:29" x14ac:dyDescent="0.25">
      <c r="A28" s="14"/>
      <c r="B28" s="460"/>
      <c r="C28" s="478"/>
      <c r="D28" s="462"/>
      <c r="E28" s="479"/>
      <c r="F28" s="14"/>
      <c r="G28" s="106" t="str">
        <f>IF($D28="", "", IF($E28=Expenses!$L$5, 0, $D28))</f>
        <v/>
      </c>
      <c r="H28" s="14"/>
      <c r="I28" s="39" t="str">
        <f t="shared" si="2"/>
        <v/>
      </c>
      <c r="J28" s="14"/>
      <c r="K28" s="14"/>
      <c r="L28" s="14"/>
      <c r="M28" s="14"/>
      <c r="N28" s="14"/>
      <c r="O28" s="14"/>
      <c r="P28" s="14"/>
      <c r="S28" s="106" t="str">
        <f t="shared" si="3"/>
        <v/>
      </c>
      <c r="U28" s="127" t="str">
        <f>IFERROR(INDEX('J&amp;C Details'!$S$70:$S$79, MATCH($C28, 'J&amp;C Details'!$B$70:$B$79, 0))*$S28*24*$W28, "")</f>
        <v/>
      </c>
      <c r="W28" s="262" t="str">
        <f>IF($Y28="", "", IF($I28="", 1, IF($I28=$U$4, 'J&amp;C Details'!$AP$82, IF($I28=$U$5, 'J&amp;C Details'!$AP$84, ""))))</f>
        <v/>
      </c>
      <c r="Y28" s="39" t="str">
        <f t="shared" si="4"/>
        <v/>
      </c>
      <c r="AA28" s="39" t="str">
        <f>IF($G28="", "", IF($E28=$R$3, Report!$BB$209, IF($I28="", Report!$BB$212, IF($I28=$U$4, Report!$BB$211, IF($I28=$U$5, Report!$BB$210, "")))))</f>
        <v/>
      </c>
    </row>
    <row r="29" spans="1:29" x14ac:dyDescent="0.25">
      <c r="A29" s="14"/>
      <c r="B29" s="460"/>
      <c r="C29" s="478"/>
      <c r="D29" s="462"/>
      <c r="E29" s="479"/>
      <c r="F29" s="14"/>
      <c r="G29" s="106" t="str">
        <f>IF($D29="", "", IF($E29=Expenses!$L$5, 0, $D29))</f>
        <v/>
      </c>
      <c r="H29" s="14"/>
      <c r="I29" s="39" t="str">
        <f t="shared" si="2"/>
        <v/>
      </c>
      <c r="J29" s="14"/>
      <c r="K29" s="14"/>
      <c r="L29" s="14"/>
      <c r="M29" s="14"/>
      <c r="N29" s="14"/>
      <c r="O29" s="14"/>
      <c r="P29" s="14"/>
      <c r="S29" s="106" t="str">
        <f t="shared" si="3"/>
        <v/>
      </c>
      <c r="U29" s="127" t="str">
        <f>IFERROR(INDEX('J&amp;C Details'!$S$70:$S$79, MATCH($C29, 'J&amp;C Details'!$B$70:$B$79, 0))*$S29*24*$W29, "")</f>
        <v/>
      </c>
      <c r="W29" s="262" t="str">
        <f>IF($Y29="", "", IF($I29="", 1, IF($I29=$U$4, 'J&amp;C Details'!$AP$82, IF($I29=$U$5, 'J&amp;C Details'!$AP$84, ""))))</f>
        <v/>
      </c>
      <c r="Y29" s="39" t="str">
        <f t="shared" si="4"/>
        <v/>
      </c>
      <c r="AA29" s="39" t="str">
        <f>IF($G29="", "", IF($E29=$R$3, Report!$BB$209, IF($I29="", Report!$BB$212, IF($I29=$U$4, Report!$BB$211, IF($I29=$U$5, Report!$BB$210, "")))))</f>
        <v/>
      </c>
    </row>
    <row r="30" spans="1:29" x14ac:dyDescent="0.25">
      <c r="A30" s="14"/>
      <c r="B30" s="460"/>
      <c r="C30" s="478"/>
      <c r="D30" s="462"/>
      <c r="E30" s="479"/>
      <c r="F30" s="14"/>
      <c r="G30" s="106" t="str">
        <f>IF($D30="", "", IF($E30=Expenses!$L$5, 0, $D30))</f>
        <v/>
      </c>
      <c r="H30" s="14"/>
      <c r="I30" s="39" t="str">
        <f t="shared" si="2"/>
        <v/>
      </c>
      <c r="J30" s="14"/>
      <c r="K30" s="14"/>
      <c r="L30" s="14"/>
      <c r="M30" s="14"/>
      <c r="N30" s="14"/>
      <c r="O30" s="14"/>
      <c r="P30" s="14"/>
      <c r="S30" s="106" t="str">
        <f t="shared" si="3"/>
        <v/>
      </c>
      <c r="U30" s="127" t="str">
        <f>IFERROR(INDEX('J&amp;C Details'!$S$70:$S$79, MATCH($C30, 'J&amp;C Details'!$B$70:$B$79, 0))*$S30*24*$W30, "")</f>
        <v/>
      </c>
      <c r="W30" s="262" t="str">
        <f>IF($Y30="", "", IF($I30="", 1, IF($I30=$U$4, 'J&amp;C Details'!$AP$82, IF($I30=$U$5, 'J&amp;C Details'!$AP$84, ""))))</f>
        <v/>
      </c>
      <c r="Y30" s="39" t="str">
        <f t="shared" si="4"/>
        <v/>
      </c>
      <c r="AA30" s="39" t="str">
        <f>IF($G30="", "", IF($E30=$R$3, Report!$BB$209, IF($I30="", Report!$BB$212, IF($I30=$U$4, Report!$BB$211, IF($I30=$U$5, Report!$BB$210, "")))))</f>
        <v/>
      </c>
    </row>
    <row r="31" spans="1:29" x14ac:dyDescent="0.25">
      <c r="A31" s="14"/>
      <c r="B31" s="460"/>
      <c r="C31" s="478"/>
      <c r="D31" s="462"/>
      <c r="E31" s="479"/>
      <c r="F31" s="14"/>
      <c r="G31" s="106" t="str">
        <f>IF($D31="", "", IF($E31=Expenses!$L$5, 0, $D31))</f>
        <v/>
      </c>
      <c r="H31" s="14"/>
      <c r="I31" s="39" t="str">
        <f t="shared" si="2"/>
        <v/>
      </c>
      <c r="J31" s="14"/>
      <c r="K31" s="14"/>
      <c r="L31" s="14"/>
      <c r="M31" s="14"/>
      <c r="N31" s="14"/>
      <c r="O31" s="14"/>
      <c r="P31" s="14"/>
      <c r="S31" s="106" t="str">
        <f t="shared" si="3"/>
        <v/>
      </c>
      <c r="U31" s="127" t="str">
        <f>IFERROR(INDEX('J&amp;C Details'!$S$70:$S$79, MATCH($C31, 'J&amp;C Details'!$B$70:$B$79, 0))*$S31*24*$W31, "")</f>
        <v/>
      </c>
      <c r="W31" s="262" t="str">
        <f>IF($Y31="", "", IF($I31="", 1, IF($I31=$U$4, 'J&amp;C Details'!$AP$82, IF($I31=$U$5, 'J&amp;C Details'!$AP$84, ""))))</f>
        <v/>
      </c>
      <c r="Y31" s="39" t="str">
        <f t="shared" si="4"/>
        <v/>
      </c>
      <c r="AA31" s="39" t="str">
        <f>IF($G31="", "", IF($E31=$R$3, Report!$BB$209, IF($I31="", Report!$BB$212, IF($I31=$U$4, Report!$BB$211, IF($I31=$U$5, Report!$BB$210, "")))))</f>
        <v/>
      </c>
    </row>
    <row r="32" spans="1:29" x14ac:dyDescent="0.25">
      <c r="A32" s="14"/>
      <c r="B32" s="460"/>
      <c r="C32" s="478"/>
      <c r="D32" s="462"/>
      <c r="E32" s="479"/>
      <c r="F32" s="14"/>
      <c r="G32" s="106" t="str">
        <f>IF($D32="", "", IF($E32=Expenses!$L$5, 0, $D32))</f>
        <v/>
      </c>
      <c r="H32" s="14"/>
      <c r="I32" s="39" t="str">
        <f t="shared" si="2"/>
        <v/>
      </c>
      <c r="J32" s="14"/>
      <c r="K32" s="14"/>
      <c r="L32" s="14"/>
      <c r="M32" s="14"/>
      <c r="N32" s="14"/>
      <c r="O32" s="14"/>
      <c r="P32" s="14"/>
      <c r="S32" s="106" t="str">
        <f t="shared" si="3"/>
        <v/>
      </c>
      <c r="U32" s="127" t="str">
        <f>IFERROR(INDEX('J&amp;C Details'!$S$70:$S$79, MATCH($C32, 'J&amp;C Details'!$B$70:$B$79, 0))*$S32*24*$W32, "")</f>
        <v/>
      </c>
      <c r="W32" s="262" t="str">
        <f>IF($Y32="", "", IF($I32="", 1, IF($I32=$U$4, 'J&amp;C Details'!$AP$82, IF($I32=$U$5, 'J&amp;C Details'!$AP$84, ""))))</f>
        <v/>
      </c>
      <c r="Y32" s="39" t="str">
        <f t="shared" si="4"/>
        <v/>
      </c>
      <c r="AA32" s="39" t="str">
        <f>IF($G32="", "", IF($E32=$R$3, Report!$BB$209, IF($I32="", Report!$BB$212, IF($I32=$U$4, Report!$BB$211, IF($I32=$U$5, Report!$BB$210, "")))))</f>
        <v/>
      </c>
    </row>
    <row r="33" spans="1:27" x14ac:dyDescent="0.25">
      <c r="A33" s="14"/>
      <c r="B33" s="460"/>
      <c r="C33" s="478"/>
      <c r="D33" s="462"/>
      <c r="E33" s="479"/>
      <c r="F33" s="14"/>
      <c r="G33" s="106" t="str">
        <f>IF($D33="", "", IF($E33=Expenses!$L$5, 0, $D33))</f>
        <v/>
      </c>
      <c r="H33" s="14"/>
      <c r="I33" s="39" t="str">
        <f t="shared" si="2"/>
        <v/>
      </c>
      <c r="J33" s="14"/>
      <c r="K33" s="14"/>
      <c r="L33" s="14"/>
      <c r="M33" s="14"/>
      <c r="N33" s="14"/>
      <c r="O33" s="14"/>
      <c r="P33" s="14"/>
      <c r="S33" s="106" t="str">
        <f t="shared" si="3"/>
        <v/>
      </c>
      <c r="U33" s="127" t="str">
        <f>IFERROR(INDEX('J&amp;C Details'!$S$70:$S$79, MATCH($C33, 'J&amp;C Details'!$B$70:$B$79, 0))*$S33*24*$W33, "")</f>
        <v/>
      </c>
      <c r="W33" s="262" t="str">
        <f>IF($Y33="", "", IF($I33="", 1, IF($I33=$U$4, 'J&amp;C Details'!$AP$82, IF($I33=$U$5, 'J&amp;C Details'!$AP$84, ""))))</f>
        <v/>
      </c>
      <c r="Y33" s="39" t="str">
        <f t="shared" si="4"/>
        <v/>
      </c>
      <c r="AA33" s="39" t="str">
        <f>IF($G33="", "", IF($E33=$R$3, Report!$BB$209, IF($I33="", Report!$BB$212, IF($I33=$U$4, Report!$BB$211, IF($I33=$U$5, Report!$BB$210, "")))))</f>
        <v/>
      </c>
    </row>
    <row r="34" spans="1:27" x14ac:dyDescent="0.25">
      <c r="A34" s="14"/>
      <c r="B34" s="460"/>
      <c r="C34" s="478"/>
      <c r="D34" s="462"/>
      <c r="E34" s="479"/>
      <c r="F34" s="14"/>
      <c r="G34" s="106" t="str">
        <f>IF($D34="", "", IF($E34=Expenses!$L$5, 0, $D34))</f>
        <v/>
      </c>
      <c r="H34" s="14"/>
      <c r="I34" s="39" t="str">
        <f t="shared" si="2"/>
        <v/>
      </c>
      <c r="J34" s="14"/>
      <c r="K34" s="14"/>
      <c r="L34" s="14"/>
      <c r="M34" s="14"/>
      <c r="N34" s="14"/>
      <c r="O34" s="14"/>
      <c r="P34" s="14"/>
      <c r="S34" s="106" t="str">
        <f t="shared" si="3"/>
        <v/>
      </c>
      <c r="U34" s="127" t="str">
        <f>IFERROR(INDEX('J&amp;C Details'!$S$70:$S$79, MATCH($C34, 'J&amp;C Details'!$B$70:$B$79, 0))*$S34*24*$W34, "")</f>
        <v/>
      </c>
      <c r="W34" s="262" t="str">
        <f>IF($Y34="", "", IF($I34="", 1, IF($I34=$U$4, 'J&amp;C Details'!$AP$82, IF($I34=$U$5, 'J&amp;C Details'!$AP$84, ""))))</f>
        <v/>
      </c>
      <c r="Y34" s="39" t="str">
        <f t="shared" si="4"/>
        <v/>
      </c>
      <c r="AA34" s="39" t="str">
        <f>IF($G34="", "", IF($E34=$R$3, Report!$BB$209, IF($I34="", Report!$BB$212, IF($I34=$U$4, Report!$BB$211, IF($I34=$U$5, Report!$BB$210, "")))))</f>
        <v/>
      </c>
    </row>
    <row r="35" spans="1:27" x14ac:dyDescent="0.25">
      <c r="A35" s="14"/>
      <c r="B35" s="460"/>
      <c r="C35" s="478"/>
      <c r="D35" s="462"/>
      <c r="E35" s="479"/>
      <c r="F35" s="14"/>
      <c r="G35" s="106" t="str">
        <f>IF($D35="", "", IF($E35=Expenses!$L$5, 0, $D35))</f>
        <v/>
      </c>
      <c r="H35" s="14"/>
      <c r="I35" s="39" t="str">
        <f t="shared" si="2"/>
        <v/>
      </c>
      <c r="J35" s="14"/>
      <c r="K35" s="14"/>
      <c r="L35" s="14"/>
      <c r="M35" s="14"/>
      <c r="N35" s="14"/>
      <c r="O35" s="14"/>
      <c r="P35" s="14"/>
      <c r="S35" s="106" t="str">
        <f t="shared" si="3"/>
        <v/>
      </c>
      <c r="U35" s="127" t="str">
        <f>IFERROR(INDEX('J&amp;C Details'!$S$70:$S$79, MATCH($C35, 'J&amp;C Details'!$B$70:$B$79, 0))*$S35*24*$W35, "")</f>
        <v/>
      </c>
      <c r="W35" s="262" t="str">
        <f>IF($Y35="", "", IF($I35="", 1, IF($I35=$U$4, 'J&amp;C Details'!$AP$82, IF($I35=$U$5, 'J&amp;C Details'!$AP$84, ""))))</f>
        <v/>
      </c>
      <c r="Y35" s="39" t="str">
        <f t="shared" si="4"/>
        <v/>
      </c>
      <c r="AA35" s="39" t="str">
        <f>IF($G35="", "", IF($E35=$R$3, Report!$BB$209, IF($I35="", Report!$BB$212, IF($I35=$U$4, Report!$BB$211, IF($I35=$U$5, Report!$BB$210, "")))))</f>
        <v/>
      </c>
    </row>
    <row r="36" spans="1:27" x14ac:dyDescent="0.25">
      <c r="A36" s="14"/>
      <c r="B36" s="460"/>
      <c r="C36" s="478"/>
      <c r="D36" s="462"/>
      <c r="E36" s="479"/>
      <c r="F36" s="14"/>
      <c r="G36" s="106" t="str">
        <f>IF($D36="", "", IF($E36=Expenses!$L$5, 0, $D36))</f>
        <v/>
      </c>
      <c r="H36" s="14"/>
      <c r="I36" s="39" t="str">
        <f t="shared" si="2"/>
        <v/>
      </c>
      <c r="J36" s="14"/>
      <c r="K36" s="14"/>
      <c r="L36" s="14"/>
      <c r="M36" s="14"/>
      <c r="N36" s="14"/>
      <c r="O36" s="14"/>
      <c r="P36" s="14"/>
      <c r="S36" s="106" t="str">
        <f t="shared" si="3"/>
        <v/>
      </c>
      <c r="U36" s="127" t="str">
        <f>IFERROR(INDEX('J&amp;C Details'!$S$70:$S$79, MATCH($C36, 'J&amp;C Details'!$B$70:$B$79, 0))*$S36*24*$W36, "")</f>
        <v/>
      </c>
      <c r="W36" s="262" t="str">
        <f>IF($Y36="", "", IF($I36="", 1, IF($I36=$U$4, 'J&amp;C Details'!$AP$82, IF($I36=$U$5, 'J&amp;C Details'!$AP$84, ""))))</f>
        <v/>
      </c>
      <c r="Y36" s="39" t="str">
        <f t="shared" si="4"/>
        <v/>
      </c>
      <c r="AA36" s="39" t="str">
        <f>IF($G36="", "", IF($E36=$R$3, Report!$BB$209, IF($I36="", Report!$BB$212, IF($I36=$U$4, Report!$BB$211, IF($I36=$U$5, Report!$BB$210, "")))))</f>
        <v/>
      </c>
    </row>
    <row r="37" spans="1:27" x14ac:dyDescent="0.25">
      <c r="A37" s="14"/>
      <c r="B37" s="460"/>
      <c r="C37" s="478"/>
      <c r="D37" s="462"/>
      <c r="E37" s="479"/>
      <c r="F37" s="14"/>
      <c r="G37" s="106" t="str">
        <f>IF($D37="", "", IF($E37=Expenses!$L$5, 0, $D37))</f>
        <v/>
      </c>
      <c r="H37" s="14"/>
      <c r="I37" s="39" t="str">
        <f t="shared" si="2"/>
        <v/>
      </c>
      <c r="J37" s="14"/>
      <c r="K37" s="14"/>
      <c r="L37" s="14"/>
      <c r="M37" s="14"/>
      <c r="N37" s="14"/>
      <c r="O37" s="14"/>
      <c r="P37" s="14"/>
      <c r="S37" s="106" t="str">
        <f t="shared" si="3"/>
        <v/>
      </c>
      <c r="U37" s="127" t="str">
        <f>IFERROR(INDEX('J&amp;C Details'!$S$70:$S$79, MATCH($C37, 'J&amp;C Details'!$B$70:$B$79, 0))*$S37*24*$W37, "")</f>
        <v/>
      </c>
      <c r="W37" s="262" t="str">
        <f>IF($Y37="", "", IF($I37="", 1, IF($I37=$U$4, 'J&amp;C Details'!$AP$82, IF($I37=$U$5, 'J&amp;C Details'!$AP$84, ""))))</f>
        <v/>
      </c>
      <c r="Y37" s="39" t="str">
        <f t="shared" si="4"/>
        <v/>
      </c>
      <c r="AA37" s="39" t="str">
        <f>IF($G37="", "", IF($E37=$R$3, Report!$BB$209, IF($I37="", Report!$BB$212, IF($I37=$U$4, Report!$BB$211, IF($I37=$U$5, Report!$BB$210, "")))))</f>
        <v/>
      </c>
    </row>
    <row r="38" spans="1:27" x14ac:dyDescent="0.25">
      <c r="A38" s="14"/>
      <c r="B38" s="460"/>
      <c r="C38" s="478"/>
      <c r="D38" s="462"/>
      <c r="E38" s="479"/>
      <c r="F38" s="14"/>
      <c r="G38" s="106" t="str">
        <f>IF($D38="", "", IF($E38=Expenses!$L$5, 0, $D38))</f>
        <v/>
      </c>
      <c r="H38" s="14"/>
      <c r="I38" s="39" t="str">
        <f t="shared" si="2"/>
        <v/>
      </c>
      <c r="J38" s="14"/>
      <c r="K38" s="14"/>
      <c r="L38" s="14"/>
      <c r="M38" s="14"/>
      <c r="N38" s="14"/>
      <c r="O38" s="14"/>
      <c r="P38" s="14"/>
      <c r="S38" s="106" t="str">
        <f t="shared" si="3"/>
        <v/>
      </c>
      <c r="U38" s="127" t="str">
        <f>IFERROR(INDEX('J&amp;C Details'!$S$70:$S$79, MATCH($C38, 'J&amp;C Details'!$B$70:$B$79, 0))*$S38*24*$W38, "")</f>
        <v/>
      </c>
      <c r="W38" s="262" t="str">
        <f>IF($Y38="", "", IF($I38="", 1, IF($I38=$U$4, 'J&amp;C Details'!$AP$82, IF($I38=$U$5, 'J&amp;C Details'!$AP$84, ""))))</f>
        <v/>
      </c>
      <c r="Y38" s="39" t="str">
        <f t="shared" si="4"/>
        <v/>
      </c>
      <c r="AA38" s="39" t="str">
        <f>IF($G38="", "", IF($E38=$R$3, Report!$BB$209, IF($I38="", Report!$BB$212, IF($I38=$U$4, Report!$BB$211, IF($I38=$U$5, Report!$BB$210, "")))))</f>
        <v/>
      </c>
    </row>
    <row r="39" spans="1:27" x14ac:dyDescent="0.25">
      <c r="A39" s="14"/>
      <c r="B39" s="460"/>
      <c r="C39" s="478"/>
      <c r="D39" s="462"/>
      <c r="E39" s="479"/>
      <c r="F39" s="14"/>
      <c r="G39" s="106" t="str">
        <f>IF($D39="", "", IF($E39=Expenses!$L$5, 0, $D39))</f>
        <v/>
      </c>
      <c r="H39" s="14"/>
      <c r="I39" s="39" t="str">
        <f t="shared" si="2"/>
        <v/>
      </c>
      <c r="J39" s="14"/>
      <c r="K39" s="14"/>
      <c r="L39" s="14"/>
      <c r="M39" s="14"/>
      <c r="N39" s="14"/>
      <c r="O39" s="14"/>
      <c r="P39" s="14"/>
      <c r="S39" s="106" t="str">
        <f t="shared" si="3"/>
        <v/>
      </c>
      <c r="U39" s="127" t="str">
        <f>IFERROR(INDEX('J&amp;C Details'!$S$70:$S$79, MATCH($C39, 'J&amp;C Details'!$B$70:$B$79, 0))*$S39*24*$W39, "")</f>
        <v/>
      </c>
      <c r="W39" s="262" t="str">
        <f>IF($Y39="", "", IF($I39="", 1, IF($I39=$U$4, 'J&amp;C Details'!$AP$82, IF($I39=$U$5, 'J&amp;C Details'!$AP$84, ""))))</f>
        <v/>
      </c>
      <c r="Y39" s="39" t="str">
        <f t="shared" si="4"/>
        <v/>
      </c>
      <c r="AA39" s="39" t="str">
        <f>IF($G39="", "", IF($E39=$R$3, Report!$BB$209, IF($I39="", Report!$BB$212, IF($I39=$U$4, Report!$BB$211, IF($I39=$U$5, Report!$BB$210, "")))))</f>
        <v/>
      </c>
    </row>
    <row r="40" spans="1:27" x14ac:dyDescent="0.25">
      <c r="A40" s="14"/>
      <c r="B40" s="460"/>
      <c r="C40" s="478"/>
      <c r="D40" s="462"/>
      <c r="E40" s="479"/>
      <c r="F40" s="14"/>
      <c r="G40" s="106" t="str">
        <f>IF($D40="", "", IF($E40=Expenses!$L$5, 0, $D40))</f>
        <v/>
      </c>
      <c r="H40" s="14"/>
      <c r="I40" s="39" t="str">
        <f t="shared" si="2"/>
        <v/>
      </c>
      <c r="J40" s="14"/>
      <c r="K40" s="14"/>
      <c r="L40" s="14"/>
      <c r="M40" s="14"/>
      <c r="N40" s="14"/>
      <c r="O40" s="14"/>
      <c r="P40" s="14"/>
      <c r="S40" s="106" t="str">
        <f t="shared" si="3"/>
        <v/>
      </c>
      <c r="U40" s="127" t="str">
        <f>IFERROR(INDEX('J&amp;C Details'!$S$70:$S$79, MATCH($C40, 'J&amp;C Details'!$B$70:$B$79, 0))*$S40*24*$W40, "")</f>
        <v/>
      </c>
      <c r="W40" s="262" t="str">
        <f>IF($Y40="", "", IF($I40="", 1, IF($I40=$U$4, 'J&amp;C Details'!$AP$82, IF($I40=$U$5, 'J&amp;C Details'!$AP$84, ""))))</f>
        <v/>
      </c>
      <c r="Y40" s="39" t="str">
        <f t="shared" si="4"/>
        <v/>
      </c>
      <c r="AA40" s="39" t="str">
        <f>IF($G40="", "", IF($E40=$R$3, Report!$BB$209, IF($I40="", Report!$BB$212, IF($I40=$U$4, Report!$BB$211, IF($I40=$U$5, Report!$BB$210, "")))))</f>
        <v/>
      </c>
    </row>
    <row r="41" spans="1:27" x14ac:dyDescent="0.25">
      <c r="A41" s="14"/>
      <c r="B41" s="460"/>
      <c r="C41" s="478"/>
      <c r="D41" s="462"/>
      <c r="E41" s="479"/>
      <c r="F41" s="14"/>
      <c r="G41" s="106" t="str">
        <f>IF($D41="", "", IF($E41=Expenses!$L$5, 0, $D41))</f>
        <v/>
      </c>
      <c r="H41" s="14"/>
      <c r="I41" s="39" t="str">
        <f t="shared" si="2"/>
        <v/>
      </c>
      <c r="J41" s="14"/>
      <c r="K41" s="14"/>
      <c r="L41" s="14"/>
      <c r="M41" s="14"/>
      <c r="N41" s="14"/>
      <c r="O41" s="14"/>
      <c r="P41" s="14"/>
      <c r="S41" s="106" t="str">
        <f t="shared" si="3"/>
        <v/>
      </c>
      <c r="U41" s="127" t="str">
        <f>IFERROR(INDEX('J&amp;C Details'!$S$70:$S$79, MATCH($C41, 'J&amp;C Details'!$B$70:$B$79, 0))*$S41*24*$W41, "")</f>
        <v/>
      </c>
      <c r="W41" s="262" t="str">
        <f>IF($Y41="", "", IF($I41="", 1, IF($I41=$U$4, 'J&amp;C Details'!$AP$82, IF($I41=$U$5, 'J&amp;C Details'!$AP$84, ""))))</f>
        <v/>
      </c>
      <c r="Y41" s="39" t="str">
        <f t="shared" si="4"/>
        <v/>
      </c>
      <c r="AA41" s="39" t="str">
        <f>IF($G41="", "", IF($E41=$R$3, Report!$BB$209, IF($I41="", Report!$BB$212, IF($I41=$U$4, Report!$BB$211, IF($I41=$U$5, Report!$BB$210, "")))))</f>
        <v/>
      </c>
    </row>
    <row r="42" spans="1:27" x14ac:dyDescent="0.25">
      <c r="A42" s="14"/>
      <c r="B42" s="460"/>
      <c r="C42" s="478"/>
      <c r="D42" s="462"/>
      <c r="E42" s="479"/>
      <c r="F42" s="14"/>
      <c r="G42" s="106" t="str">
        <f>IF($D42="", "", IF($E42=Expenses!$L$5, 0, $D42))</f>
        <v/>
      </c>
      <c r="H42" s="14"/>
      <c r="I42" s="39" t="str">
        <f t="shared" si="2"/>
        <v/>
      </c>
      <c r="J42" s="14"/>
      <c r="K42" s="14"/>
      <c r="L42" s="14"/>
      <c r="M42" s="14"/>
      <c r="N42" s="14"/>
      <c r="O42" s="14"/>
      <c r="P42" s="14"/>
      <c r="S42" s="106" t="str">
        <f t="shared" si="3"/>
        <v/>
      </c>
      <c r="U42" s="127" t="str">
        <f>IFERROR(INDEX('J&amp;C Details'!$S$70:$S$79, MATCH($C42, 'J&amp;C Details'!$B$70:$B$79, 0))*$S42*24*$W42, "")</f>
        <v/>
      </c>
      <c r="W42" s="262" t="str">
        <f>IF($Y42="", "", IF($I42="", 1, IF($I42=$U$4, 'J&amp;C Details'!$AP$82, IF($I42=$U$5, 'J&amp;C Details'!$AP$84, ""))))</f>
        <v/>
      </c>
      <c r="Y42" s="39" t="str">
        <f t="shared" si="4"/>
        <v/>
      </c>
      <c r="AA42" s="39" t="str">
        <f>IF($G42="", "", IF($E42=$R$3, Report!$BB$209, IF($I42="", Report!$BB$212, IF($I42=$U$4, Report!$BB$211, IF($I42=$U$5, Report!$BB$210, "")))))</f>
        <v/>
      </c>
    </row>
    <row r="43" spans="1:27" x14ac:dyDescent="0.25">
      <c r="A43" s="14"/>
      <c r="B43" s="460"/>
      <c r="C43" s="478"/>
      <c r="D43" s="462"/>
      <c r="E43" s="479"/>
      <c r="F43" s="14"/>
      <c r="G43" s="106" t="str">
        <f>IF($D43="", "", IF($E43=Expenses!$L$5, 0, $D43))</f>
        <v/>
      </c>
      <c r="H43" s="14"/>
      <c r="I43" s="39" t="str">
        <f t="shared" si="2"/>
        <v/>
      </c>
      <c r="J43" s="14"/>
      <c r="K43" s="14"/>
      <c r="L43" s="14"/>
      <c r="M43" s="14"/>
      <c r="N43" s="14"/>
      <c r="O43" s="14"/>
      <c r="P43" s="14"/>
      <c r="S43" s="106" t="str">
        <f t="shared" si="3"/>
        <v/>
      </c>
      <c r="U43" s="127" t="str">
        <f>IFERROR(INDEX('J&amp;C Details'!$S$70:$S$79, MATCH($C43, 'J&amp;C Details'!$B$70:$B$79, 0))*$S43*24*$W43, "")</f>
        <v/>
      </c>
      <c r="W43" s="262" t="str">
        <f>IF($Y43="", "", IF($I43="", 1, IF($I43=$U$4, 'J&amp;C Details'!$AP$82, IF($I43=$U$5, 'J&amp;C Details'!$AP$84, ""))))</f>
        <v/>
      </c>
      <c r="Y43" s="39" t="str">
        <f t="shared" si="4"/>
        <v/>
      </c>
      <c r="AA43" s="39" t="str">
        <f>IF($G43="", "", IF($E43=$R$3, Report!$BB$209, IF($I43="", Report!$BB$212, IF($I43=$U$4, Report!$BB$211, IF($I43=$U$5, Report!$BB$210, "")))))</f>
        <v/>
      </c>
    </row>
    <row r="44" spans="1:27" x14ac:dyDescent="0.25">
      <c r="A44" s="14"/>
      <c r="B44" s="460"/>
      <c r="C44" s="478"/>
      <c r="D44" s="462"/>
      <c r="E44" s="479"/>
      <c r="F44" s="14"/>
      <c r="G44" s="106" t="str">
        <f>IF($D44="", "", IF($E44=Expenses!$L$5, 0, $D44))</f>
        <v/>
      </c>
      <c r="H44" s="14"/>
      <c r="I44" s="39" t="str">
        <f t="shared" si="2"/>
        <v/>
      </c>
      <c r="J44" s="14"/>
      <c r="K44" s="14"/>
      <c r="L44" s="14"/>
      <c r="M44" s="14"/>
      <c r="N44" s="14"/>
      <c r="O44" s="14"/>
      <c r="P44" s="14"/>
      <c r="S44" s="106" t="str">
        <f t="shared" si="3"/>
        <v/>
      </c>
      <c r="U44" s="127" t="str">
        <f>IFERROR(INDEX('J&amp;C Details'!$S$70:$S$79, MATCH($C44, 'J&amp;C Details'!$B$70:$B$79, 0))*$S44*24*$W44, "")</f>
        <v/>
      </c>
      <c r="W44" s="262" t="str">
        <f>IF($Y44="", "", IF($I44="", 1, IF($I44=$U$4, 'J&amp;C Details'!$AP$82, IF($I44=$U$5, 'J&amp;C Details'!$AP$84, ""))))</f>
        <v/>
      </c>
      <c r="Y44" s="39" t="str">
        <f t="shared" si="4"/>
        <v/>
      </c>
      <c r="AA44" s="39" t="str">
        <f>IF($G44="", "", IF($E44=$R$3, Report!$BB$209, IF($I44="", Report!$BB$212, IF($I44=$U$4, Report!$BB$211, IF($I44=$U$5, Report!$BB$210, "")))))</f>
        <v/>
      </c>
    </row>
    <row r="45" spans="1:27" x14ac:dyDescent="0.25">
      <c r="A45" s="14"/>
      <c r="B45" s="460"/>
      <c r="C45" s="478"/>
      <c r="D45" s="462"/>
      <c r="E45" s="479"/>
      <c r="F45" s="14"/>
      <c r="G45" s="106" t="str">
        <f>IF($D45="", "", IF($E45=Expenses!$L$5, 0, $D45))</f>
        <v/>
      </c>
      <c r="H45" s="14"/>
      <c r="I45" s="39" t="str">
        <f t="shared" si="2"/>
        <v/>
      </c>
      <c r="J45" s="14"/>
      <c r="K45" s="14"/>
      <c r="L45" s="14"/>
      <c r="M45" s="14"/>
      <c r="N45" s="14"/>
      <c r="O45" s="14"/>
      <c r="P45" s="14"/>
      <c r="S45" s="106" t="str">
        <f t="shared" si="3"/>
        <v/>
      </c>
      <c r="U45" s="127" t="str">
        <f>IFERROR(INDEX('J&amp;C Details'!$S$70:$S$79, MATCH($C45, 'J&amp;C Details'!$B$70:$B$79, 0))*$S45*24*$W45, "")</f>
        <v/>
      </c>
      <c r="W45" s="262" t="str">
        <f>IF($Y45="", "", IF($I45="", 1, IF($I45=$U$4, 'J&amp;C Details'!$AP$82, IF($I45=$U$5, 'J&amp;C Details'!$AP$84, ""))))</f>
        <v/>
      </c>
      <c r="Y45" s="39" t="str">
        <f t="shared" si="4"/>
        <v/>
      </c>
      <c r="AA45" s="39" t="str">
        <f>IF($G45="", "", IF($E45=$R$3, Report!$BB$209, IF($I45="", Report!$BB$212, IF($I45=$U$4, Report!$BB$211, IF($I45=$U$5, Report!$BB$210, "")))))</f>
        <v/>
      </c>
    </row>
    <row r="46" spans="1:27" x14ac:dyDescent="0.25">
      <c r="A46" s="14"/>
      <c r="B46" s="460"/>
      <c r="C46" s="478"/>
      <c r="D46" s="462"/>
      <c r="E46" s="479"/>
      <c r="F46" s="14"/>
      <c r="G46" s="106" t="str">
        <f>IF($D46="", "", IF($E46=Expenses!$L$5, 0, $D46))</f>
        <v/>
      </c>
      <c r="H46" s="14"/>
      <c r="I46" s="39" t="str">
        <f t="shared" si="2"/>
        <v/>
      </c>
      <c r="J46" s="14"/>
      <c r="K46" s="14"/>
      <c r="L46" s="14"/>
      <c r="M46" s="14"/>
      <c r="N46" s="14"/>
      <c r="O46" s="14"/>
      <c r="P46" s="14"/>
      <c r="S46" s="106" t="str">
        <f t="shared" si="3"/>
        <v/>
      </c>
      <c r="U46" s="127" t="str">
        <f>IFERROR(INDEX('J&amp;C Details'!$S$70:$S$79, MATCH($C46, 'J&amp;C Details'!$B$70:$B$79, 0))*$S46*24*$W46, "")</f>
        <v/>
      </c>
      <c r="W46" s="262" t="str">
        <f>IF($Y46="", "", IF($I46="", 1, IF($I46=$U$4, 'J&amp;C Details'!$AP$82, IF($I46=$U$5, 'J&amp;C Details'!$AP$84, ""))))</f>
        <v/>
      </c>
      <c r="Y46" s="39" t="str">
        <f t="shared" si="4"/>
        <v/>
      </c>
      <c r="AA46" s="39" t="str">
        <f>IF($G46="", "", IF($E46=$R$3, Report!$BB$209, IF($I46="", Report!$BB$212, IF($I46=$U$4, Report!$BB$211, IF($I46=$U$5, Report!$BB$210, "")))))</f>
        <v/>
      </c>
    </row>
    <row r="47" spans="1:27" x14ac:dyDescent="0.25">
      <c r="A47" s="14"/>
      <c r="B47" s="460"/>
      <c r="C47" s="478"/>
      <c r="D47" s="462"/>
      <c r="E47" s="479"/>
      <c r="F47" s="14"/>
      <c r="G47" s="106" t="str">
        <f>IF($D47="", "", IF($E47=Expenses!$L$5, 0, $D47))</f>
        <v/>
      </c>
      <c r="H47" s="14"/>
      <c r="I47" s="39" t="str">
        <f t="shared" si="2"/>
        <v/>
      </c>
      <c r="J47" s="14"/>
      <c r="K47" s="14"/>
      <c r="L47" s="14"/>
      <c r="M47" s="14"/>
      <c r="N47" s="14"/>
      <c r="O47" s="14"/>
      <c r="P47" s="14"/>
      <c r="S47" s="106" t="str">
        <f t="shared" si="3"/>
        <v/>
      </c>
      <c r="U47" s="127" t="str">
        <f>IFERROR(INDEX('J&amp;C Details'!$S$70:$S$79, MATCH($C47, 'J&amp;C Details'!$B$70:$B$79, 0))*$S47*24*$W47, "")</f>
        <v/>
      </c>
      <c r="W47" s="262" t="str">
        <f>IF($Y47="", "", IF($I47="", 1, IF($I47=$U$4, 'J&amp;C Details'!$AP$82, IF($I47=$U$5, 'J&amp;C Details'!$AP$84, ""))))</f>
        <v/>
      </c>
      <c r="Y47" s="39" t="str">
        <f t="shared" si="4"/>
        <v/>
      </c>
      <c r="AA47" s="39" t="str">
        <f>IF($G47="", "", IF($E47=$R$3, Report!$BB$209, IF($I47="", Report!$BB$212, IF($I47=$U$4, Report!$BB$211, IF($I47=$U$5, Report!$BB$210, "")))))</f>
        <v/>
      </c>
    </row>
    <row r="48" spans="1:27" x14ac:dyDescent="0.25">
      <c r="A48" s="14"/>
      <c r="B48" s="460"/>
      <c r="C48" s="478"/>
      <c r="D48" s="462"/>
      <c r="E48" s="479"/>
      <c r="F48" s="14"/>
      <c r="G48" s="106" t="str">
        <f>IF($D48="", "", IF($E48=Expenses!$L$5, 0, $D48))</f>
        <v/>
      </c>
      <c r="H48" s="14"/>
      <c r="I48" s="39" t="str">
        <f t="shared" si="2"/>
        <v/>
      </c>
      <c r="J48" s="14"/>
      <c r="K48" s="14"/>
      <c r="L48" s="14"/>
      <c r="M48" s="14"/>
      <c r="N48" s="14"/>
      <c r="O48" s="14"/>
      <c r="P48" s="14"/>
      <c r="S48" s="106" t="str">
        <f t="shared" si="3"/>
        <v/>
      </c>
      <c r="U48" s="127" t="str">
        <f>IFERROR(INDEX('J&amp;C Details'!$S$70:$S$79, MATCH($C48, 'J&amp;C Details'!$B$70:$B$79, 0))*$S48*24*$W48, "")</f>
        <v/>
      </c>
      <c r="W48" s="262" t="str">
        <f>IF($Y48="", "", IF($I48="", 1, IF($I48=$U$4, 'J&amp;C Details'!$AP$82, IF($I48=$U$5, 'J&amp;C Details'!$AP$84, ""))))</f>
        <v/>
      </c>
      <c r="Y48" s="39" t="str">
        <f t="shared" si="4"/>
        <v/>
      </c>
      <c r="AA48" s="39" t="str">
        <f>IF($G48="", "", IF($E48=$R$3, Report!$BB$209, IF($I48="", Report!$BB$212, IF($I48=$U$4, Report!$BB$211, IF($I48=$U$5, Report!$BB$210, "")))))</f>
        <v/>
      </c>
    </row>
    <row r="49" spans="1:27" x14ac:dyDescent="0.25">
      <c r="A49" s="14"/>
      <c r="B49" s="460"/>
      <c r="C49" s="478"/>
      <c r="D49" s="462"/>
      <c r="E49" s="479"/>
      <c r="F49" s="14"/>
      <c r="G49" s="106" t="str">
        <f>IF($D49="", "", IF($E49=Expenses!$L$5, 0, $D49))</f>
        <v/>
      </c>
      <c r="H49" s="14"/>
      <c r="I49" s="39" t="str">
        <f t="shared" si="2"/>
        <v/>
      </c>
      <c r="J49" s="14"/>
      <c r="K49" s="14"/>
      <c r="L49" s="14"/>
      <c r="M49" s="14"/>
      <c r="N49" s="14"/>
      <c r="O49" s="14"/>
      <c r="P49" s="14"/>
      <c r="S49" s="106" t="str">
        <f t="shared" si="3"/>
        <v/>
      </c>
      <c r="U49" s="127" t="str">
        <f>IFERROR(INDEX('J&amp;C Details'!$S$70:$S$79, MATCH($C49, 'J&amp;C Details'!$B$70:$B$79, 0))*$S49*24*$W49, "")</f>
        <v/>
      </c>
      <c r="W49" s="262" t="str">
        <f>IF($Y49="", "", IF($I49="", 1, IF($I49=$U$4, 'J&amp;C Details'!$AP$82, IF($I49=$U$5, 'J&amp;C Details'!$AP$84, ""))))</f>
        <v/>
      </c>
      <c r="Y49" s="39" t="str">
        <f t="shared" si="4"/>
        <v/>
      </c>
      <c r="AA49" s="39" t="str">
        <f>IF($G49="", "", IF($E49=$R$3, Report!$BB$209, IF($I49="", Report!$BB$212, IF($I49=$U$4, Report!$BB$211, IF($I49=$U$5, Report!$BB$210, "")))))</f>
        <v/>
      </c>
    </row>
    <row r="50" spans="1:27" x14ac:dyDescent="0.25">
      <c r="A50" s="14"/>
      <c r="B50" s="460"/>
      <c r="C50" s="478"/>
      <c r="D50" s="462"/>
      <c r="E50" s="479"/>
      <c r="F50" s="14"/>
      <c r="G50" s="106" t="str">
        <f>IF($D50="", "", IF($E50=Expenses!$L$5, 0, $D50))</f>
        <v/>
      </c>
      <c r="H50" s="14"/>
      <c r="I50" s="39" t="str">
        <f t="shared" si="2"/>
        <v/>
      </c>
      <c r="J50" s="14"/>
      <c r="K50" s="14"/>
      <c r="L50" s="14"/>
      <c r="M50" s="14"/>
      <c r="N50" s="14"/>
      <c r="O50" s="14"/>
      <c r="P50" s="14"/>
      <c r="S50" s="106" t="str">
        <f t="shared" si="3"/>
        <v/>
      </c>
      <c r="U50" s="127" t="str">
        <f>IFERROR(INDEX('J&amp;C Details'!$S$70:$S$79, MATCH($C50, 'J&amp;C Details'!$B$70:$B$79, 0))*$S50*24*$W50, "")</f>
        <v/>
      </c>
      <c r="W50" s="262" t="str">
        <f>IF($Y50="", "", IF($I50="", 1, IF($I50=$U$4, 'J&amp;C Details'!$AP$82, IF($I50=$U$5, 'J&amp;C Details'!$AP$84, ""))))</f>
        <v/>
      </c>
      <c r="Y50" s="39" t="str">
        <f t="shared" si="4"/>
        <v/>
      </c>
      <c r="AA50" s="39" t="str">
        <f>IF($G50="", "", IF($E50=$R$3, Report!$BB$209, IF($I50="", Report!$BB$212, IF($I50=$U$4, Report!$BB$211, IF($I50=$U$5, Report!$BB$210, "")))))</f>
        <v/>
      </c>
    </row>
    <row r="51" spans="1:27" x14ac:dyDescent="0.25">
      <c r="A51" s="14"/>
      <c r="B51" s="460"/>
      <c r="C51" s="478"/>
      <c r="D51" s="462"/>
      <c r="E51" s="479"/>
      <c r="F51" s="14"/>
      <c r="G51" s="106" t="str">
        <f>IF($D51="", "", IF($E51=Expenses!$L$5, 0, $D51))</f>
        <v/>
      </c>
      <c r="H51" s="14"/>
      <c r="I51" s="39" t="str">
        <f t="shared" si="2"/>
        <v/>
      </c>
      <c r="J51" s="14"/>
      <c r="K51" s="14"/>
      <c r="L51" s="14"/>
      <c r="M51" s="14"/>
      <c r="N51" s="14"/>
      <c r="O51" s="14"/>
      <c r="P51" s="14"/>
      <c r="S51" s="106" t="str">
        <f t="shared" si="3"/>
        <v/>
      </c>
      <c r="U51" s="127" t="str">
        <f>IFERROR(INDEX('J&amp;C Details'!$S$70:$S$79, MATCH($C51, 'J&amp;C Details'!$B$70:$B$79, 0))*$S51*24*$W51, "")</f>
        <v/>
      </c>
      <c r="W51" s="262" t="str">
        <f>IF($Y51="", "", IF($I51="", 1, IF($I51=$U$4, 'J&amp;C Details'!$AP$82, IF($I51=$U$5, 'J&amp;C Details'!$AP$84, ""))))</f>
        <v/>
      </c>
      <c r="Y51" s="39" t="str">
        <f t="shared" si="4"/>
        <v/>
      </c>
      <c r="AA51" s="39" t="str">
        <f>IF($G51="", "", IF($E51=$R$3, Report!$BB$209, IF($I51="", Report!$BB$212, IF($I51=$U$4, Report!$BB$211, IF($I51=$U$5, Report!$BB$210, "")))))</f>
        <v/>
      </c>
    </row>
    <row r="52" spans="1:27" x14ac:dyDescent="0.25">
      <c r="A52" s="14"/>
      <c r="B52" s="460"/>
      <c r="C52" s="478"/>
      <c r="D52" s="462"/>
      <c r="E52" s="479"/>
      <c r="F52" s="14"/>
      <c r="G52" s="106" t="str">
        <f>IF($D52="", "", IF($E52=Expenses!$L$5, 0, $D52))</f>
        <v/>
      </c>
      <c r="H52" s="14"/>
      <c r="I52" s="39" t="str">
        <f t="shared" si="2"/>
        <v/>
      </c>
      <c r="J52" s="14"/>
      <c r="K52" s="14"/>
      <c r="L52" s="14"/>
      <c r="M52" s="14"/>
      <c r="N52" s="14"/>
      <c r="O52" s="14"/>
      <c r="P52" s="14"/>
      <c r="S52" s="106" t="str">
        <f t="shared" si="3"/>
        <v/>
      </c>
      <c r="U52" s="127" t="str">
        <f>IFERROR(INDEX('J&amp;C Details'!$S$70:$S$79, MATCH($C52, 'J&amp;C Details'!$B$70:$B$79, 0))*$S52*24*$W52, "")</f>
        <v/>
      </c>
      <c r="W52" s="262" t="str">
        <f>IF($Y52="", "", IF($I52="", 1, IF($I52=$U$4, 'J&amp;C Details'!$AP$82, IF($I52=$U$5, 'J&amp;C Details'!$AP$84, ""))))</f>
        <v/>
      </c>
      <c r="Y52" s="39" t="str">
        <f t="shared" si="4"/>
        <v/>
      </c>
      <c r="AA52" s="39" t="str">
        <f>IF($G52="", "", IF($E52=$R$3, Report!$BB$209, IF($I52="", Report!$BB$212, IF($I52=$U$4, Report!$BB$211, IF($I52=$U$5, Report!$BB$210, "")))))</f>
        <v/>
      </c>
    </row>
    <row r="53" spans="1:27" x14ac:dyDescent="0.25">
      <c r="A53" s="14"/>
      <c r="B53" s="460"/>
      <c r="C53" s="478"/>
      <c r="D53" s="462"/>
      <c r="E53" s="479"/>
      <c r="F53" s="14"/>
      <c r="G53" s="106" t="str">
        <f>IF($D53="", "", IF($E53=Expenses!$L$5, 0, $D53))</f>
        <v/>
      </c>
      <c r="H53" s="14"/>
      <c r="I53" s="39" t="str">
        <f t="shared" si="2"/>
        <v/>
      </c>
      <c r="J53" s="14"/>
      <c r="K53" s="14"/>
      <c r="L53" s="14"/>
      <c r="M53" s="14"/>
      <c r="N53" s="14"/>
      <c r="O53" s="14"/>
      <c r="P53" s="14"/>
      <c r="S53" s="106" t="str">
        <f t="shared" si="3"/>
        <v/>
      </c>
      <c r="U53" s="127" t="str">
        <f>IFERROR(INDEX('J&amp;C Details'!$S$70:$S$79, MATCH($C53, 'J&amp;C Details'!$B$70:$B$79, 0))*$S53*24*$W53, "")</f>
        <v/>
      </c>
      <c r="W53" s="262" t="str">
        <f>IF($Y53="", "", IF($I53="", 1, IF($I53=$U$4, 'J&amp;C Details'!$AP$82, IF($I53=$U$5, 'J&amp;C Details'!$AP$84, ""))))</f>
        <v/>
      </c>
      <c r="Y53" s="39" t="str">
        <f t="shared" si="4"/>
        <v/>
      </c>
      <c r="AA53" s="39" t="str">
        <f>IF($G53="", "", IF($E53=$R$3, Report!$BB$209, IF($I53="", Report!$BB$212, IF($I53=$U$4, Report!$BB$211, IF($I53=$U$5, Report!$BB$210, "")))))</f>
        <v/>
      </c>
    </row>
    <row r="54" spans="1:27" x14ac:dyDescent="0.25">
      <c r="A54" s="14"/>
      <c r="B54" s="460"/>
      <c r="C54" s="478"/>
      <c r="D54" s="462"/>
      <c r="E54" s="479"/>
      <c r="F54" s="14"/>
      <c r="G54" s="106" t="str">
        <f>IF($D54="", "", IF($E54=Expenses!$L$5, 0, $D54))</f>
        <v/>
      </c>
      <c r="H54" s="14"/>
      <c r="I54" s="39" t="str">
        <f t="shared" si="2"/>
        <v/>
      </c>
      <c r="J54" s="14"/>
      <c r="K54" s="14"/>
      <c r="L54" s="14"/>
      <c r="M54" s="14"/>
      <c r="N54" s="14"/>
      <c r="O54" s="14"/>
      <c r="P54" s="14"/>
      <c r="S54" s="106" t="str">
        <f t="shared" si="3"/>
        <v/>
      </c>
      <c r="U54" s="127" t="str">
        <f>IFERROR(INDEX('J&amp;C Details'!$S$70:$S$79, MATCH($C54, 'J&amp;C Details'!$B$70:$B$79, 0))*$S54*24*$W54, "")</f>
        <v/>
      </c>
      <c r="W54" s="262" t="str">
        <f>IF($Y54="", "", IF($I54="", 1, IF($I54=$U$4, 'J&amp;C Details'!$AP$82, IF($I54=$U$5, 'J&amp;C Details'!$AP$84, ""))))</f>
        <v/>
      </c>
      <c r="Y54" s="39" t="str">
        <f t="shared" si="4"/>
        <v/>
      </c>
      <c r="AA54" s="39" t="str">
        <f>IF($G54="", "", IF($E54=$R$3, Report!$BB$209, IF($I54="", Report!$BB$212, IF($I54=$U$4, Report!$BB$211, IF($I54=$U$5, Report!$BB$210, "")))))</f>
        <v/>
      </c>
    </row>
    <row r="55" spans="1:27" x14ac:dyDescent="0.25">
      <c r="A55" s="14"/>
      <c r="B55" s="460"/>
      <c r="C55" s="478"/>
      <c r="D55" s="462"/>
      <c r="E55" s="479"/>
      <c r="F55" s="14"/>
      <c r="G55" s="106" t="str">
        <f>IF($D55="", "", IF($E55=Expenses!$L$5, 0, $D55))</f>
        <v/>
      </c>
      <c r="H55" s="14"/>
      <c r="I55" s="39" t="str">
        <f t="shared" si="2"/>
        <v/>
      </c>
      <c r="J55" s="14"/>
      <c r="K55" s="14"/>
      <c r="L55" s="14"/>
      <c r="M55" s="14"/>
      <c r="N55" s="14"/>
      <c r="O55" s="14"/>
      <c r="P55" s="14"/>
      <c r="S55" s="106" t="str">
        <f t="shared" si="3"/>
        <v/>
      </c>
      <c r="U55" s="127" t="str">
        <f>IFERROR(INDEX('J&amp;C Details'!$S$70:$S$79, MATCH($C55, 'J&amp;C Details'!$B$70:$B$79, 0))*$S55*24*$W55, "")</f>
        <v/>
      </c>
      <c r="W55" s="262" t="str">
        <f>IF($Y55="", "", IF($I55="", 1, IF($I55=$U$4, 'J&amp;C Details'!$AP$82, IF($I55=$U$5, 'J&amp;C Details'!$AP$84, ""))))</f>
        <v/>
      </c>
      <c r="Y55" s="39" t="str">
        <f t="shared" si="4"/>
        <v/>
      </c>
      <c r="AA55" s="39" t="str">
        <f>IF($G55="", "", IF($E55=$R$3, Report!$BB$209, IF($I55="", Report!$BB$212, IF($I55=$U$4, Report!$BB$211, IF($I55=$U$5, Report!$BB$210, "")))))</f>
        <v/>
      </c>
    </row>
    <row r="56" spans="1:27" x14ac:dyDescent="0.25">
      <c r="A56" s="14"/>
      <c r="B56" s="460"/>
      <c r="C56" s="478"/>
      <c r="D56" s="462"/>
      <c r="E56" s="479"/>
      <c r="F56" s="14"/>
      <c r="G56" s="106" t="str">
        <f>IF($D56="", "", IF($E56=Expenses!$L$5, 0, $D56))</f>
        <v/>
      </c>
      <c r="H56" s="14"/>
      <c r="I56" s="39" t="str">
        <f t="shared" si="2"/>
        <v/>
      </c>
      <c r="J56" s="14"/>
      <c r="K56" s="14"/>
      <c r="L56" s="14"/>
      <c r="M56" s="14"/>
      <c r="N56" s="14"/>
      <c r="O56" s="14"/>
      <c r="P56" s="14"/>
      <c r="S56" s="106" t="str">
        <f t="shared" si="3"/>
        <v/>
      </c>
      <c r="U56" s="127" t="str">
        <f>IFERROR(INDEX('J&amp;C Details'!$S$70:$S$79, MATCH($C56, 'J&amp;C Details'!$B$70:$B$79, 0))*$S56*24*$W56, "")</f>
        <v/>
      </c>
      <c r="W56" s="262" t="str">
        <f>IF($Y56="", "", IF($I56="", 1, IF($I56=$U$4, 'J&amp;C Details'!$AP$82, IF($I56=$U$5, 'J&amp;C Details'!$AP$84, ""))))</f>
        <v/>
      </c>
      <c r="Y56" s="39" t="str">
        <f t="shared" si="4"/>
        <v/>
      </c>
      <c r="AA56" s="39" t="str">
        <f>IF($G56="", "", IF($E56=$R$3, Report!$BB$209, IF($I56="", Report!$BB$212, IF($I56=$U$4, Report!$BB$211, IF($I56=$U$5, Report!$BB$210, "")))))</f>
        <v/>
      </c>
    </row>
    <row r="57" spans="1:27" x14ac:dyDescent="0.25">
      <c r="A57" s="14"/>
      <c r="B57" s="460"/>
      <c r="C57" s="478"/>
      <c r="D57" s="462"/>
      <c r="E57" s="479"/>
      <c r="F57" s="14"/>
      <c r="G57" s="106" t="str">
        <f>IF($D57="", "", IF($E57=Expenses!$L$5, 0, $D57))</f>
        <v/>
      </c>
      <c r="H57" s="14"/>
      <c r="I57" s="39" t="str">
        <f t="shared" si="2"/>
        <v/>
      </c>
      <c r="J57" s="14"/>
      <c r="K57" s="14"/>
      <c r="L57" s="14"/>
      <c r="M57" s="14"/>
      <c r="N57" s="14"/>
      <c r="O57" s="14"/>
      <c r="P57" s="14"/>
      <c r="S57" s="106" t="str">
        <f t="shared" si="3"/>
        <v/>
      </c>
      <c r="U57" s="127" t="str">
        <f>IFERROR(INDEX('J&amp;C Details'!$S$70:$S$79, MATCH($C57, 'J&amp;C Details'!$B$70:$B$79, 0))*$S57*24*$W57, "")</f>
        <v/>
      </c>
      <c r="W57" s="262" t="str">
        <f>IF($Y57="", "", IF($I57="", 1, IF($I57=$U$4, 'J&amp;C Details'!$AP$82, IF($I57=$U$5, 'J&amp;C Details'!$AP$84, ""))))</f>
        <v/>
      </c>
      <c r="Y57" s="39" t="str">
        <f t="shared" si="4"/>
        <v/>
      </c>
      <c r="AA57" s="39" t="str">
        <f>IF($G57="", "", IF($E57=$R$3, Report!$BB$209, IF($I57="", Report!$BB$212, IF($I57=$U$4, Report!$BB$211, IF($I57=$U$5, Report!$BB$210, "")))))</f>
        <v/>
      </c>
    </row>
    <row r="58" spans="1:27" x14ac:dyDescent="0.25">
      <c r="A58" s="14"/>
      <c r="B58" s="460"/>
      <c r="C58" s="478"/>
      <c r="D58" s="462"/>
      <c r="E58" s="479"/>
      <c r="F58" s="14"/>
      <c r="G58" s="106" t="str">
        <f>IF($D58="", "", IF($E58=Expenses!$L$5, 0, $D58))</f>
        <v/>
      </c>
      <c r="H58" s="14"/>
      <c r="I58" s="39" t="str">
        <f t="shared" si="2"/>
        <v/>
      </c>
      <c r="J58" s="14"/>
      <c r="K58" s="14"/>
      <c r="L58" s="14"/>
      <c r="M58" s="14"/>
      <c r="N58" s="14"/>
      <c r="O58" s="14"/>
      <c r="P58" s="14"/>
      <c r="S58" s="106" t="str">
        <f t="shared" si="3"/>
        <v/>
      </c>
      <c r="U58" s="127" t="str">
        <f>IFERROR(INDEX('J&amp;C Details'!$S$70:$S$79, MATCH($C58, 'J&amp;C Details'!$B$70:$B$79, 0))*$S58*24*$W58, "")</f>
        <v/>
      </c>
      <c r="W58" s="262" t="str">
        <f>IF($Y58="", "", IF($I58="", 1, IF($I58=$U$4, 'J&amp;C Details'!$AP$82, IF($I58=$U$5, 'J&amp;C Details'!$AP$84, ""))))</f>
        <v/>
      </c>
      <c r="Y58" s="39" t="str">
        <f t="shared" si="4"/>
        <v/>
      </c>
      <c r="AA58" s="39" t="str">
        <f>IF($G58="", "", IF($E58=$R$3, Report!$BB$209, IF($I58="", Report!$BB$212, IF($I58=$U$4, Report!$BB$211, IF($I58=$U$5, Report!$BB$210, "")))))</f>
        <v/>
      </c>
    </row>
    <row r="59" spans="1:27" x14ac:dyDescent="0.25">
      <c r="A59" s="14"/>
      <c r="B59" s="460"/>
      <c r="C59" s="478"/>
      <c r="D59" s="462"/>
      <c r="E59" s="479"/>
      <c r="F59" s="14"/>
      <c r="G59" s="106" t="str">
        <f>IF($D59="", "", IF($E59=Expenses!$L$5, 0, $D59))</f>
        <v/>
      </c>
      <c r="H59" s="14"/>
      <c r="I59" s="39" t="str">
        <f t="shared" si="2"/>
        <v/>
      </c>
      <c r="J59" s="14"/>
      <c r="K59" s="14"/>
      <c r="L59" s="14"/>
      <c r="M59" s="14"/>
      <c r="N59" s="14"/>
      <c r="O59" s="14"/>
      <c r="P59" s="14"/>
      <c r="S59" s="106" t="str">
        <f t="shared" si="3"/>
        <v/>
      </c>
      <c r="U59" s="127" t="str">
        <f>IFERROR(INDEX('J&amp;C Details'!$S$70:$S$79, MATCH($C59, 'J&amp;C Details'!$B$70:$B$79, 0))*$S59*24*$W59, "")</f>
        <v/>
      </c>
      <c r="W59" s="262" t="str">
        <f>IF($Y59="", "", IF($I59="", 1, IF($I59=$U$4, 'J&amp;C Details'!$AP$82, IF($I59=$U$5, 'J&amp;C Details'!$AP$84, ""))))</f>
        <v/>
      </c>
      <c r="Y59" s="39" t="str">
        <f t="shared" si="4"/>
        <v/>
      </c>
      <c r="AA59" s="39" t="str">
        <f>IF($G59="", "", IF($E59=$R$3, Report!$BB$209, IF($I59="", Report!$BB$212, IF($I59=$U$4, Report!$BB$211, IF($I59=$U$5, Report!$BB$210, "")))))</f>
        <v/>
      </c>
    </row>
    <row r="60" spans="1:27" x14ac:dyDescent="0.25">
      <c r="A60" s="14"/>
      <c r="B60" s="460"/>
      <c r="C60" s="478"/>
      <c r="D60" s="462"/>
      <c r="E60" s="479"/>
      <c r="F60" s="14"/>
      <c r="G60" s="106" t="str">
        <f>IF($D60="", "", IF($E60=Expenses!$L$5, 0, $D60))</f>
        <v/>
      </c>
      <c r="H60" s="14"/>
      <c r="I60" s="39" t="str">
        <f t="shared" si="2"/>
        <v/>
      </c>
      <c r="J60" s="14"/>
      <c r="K60" s="14"/>
      <c r="L60" s="14"/>
      <c r="M60" s="14"/>
      <c r="N60" s="14"/>
      <c r="O60" s="14"/>
      <c r="P60" s="14"/>
      <c r="S60" s="106" t="str">
        <f t="shared" si="3"/>
        <v/>
      </c>
      <c r="U60" s="127" t="str">
        <f>IFERROR(INDEX('J&amp;C Details'!$S$70:$S$79, MATCH($C60, 'J&amp;C Details'!$B$70:$B$79, 0))*$S60*24*$W60, "")</f>
        <v/>
      </c>
      <c r="W60" s="262" t="str">
        <f>IF($Y60="", "", IF($I60="", 1, IF($I60=$U$4, 'J&amp;C Details'!$AP$82, IF($I60=$U$5, 'J&amp;C Details'!$AP$84, ""))))</f>
        <v/>
      </c>
      <c r="Y60" s="39" t="str">
        <f t="shared" si="4"/>
        <v/>
      </c>
      <c r="AA60" s="39" t="str">
        <f>IF($G60="", "", IF($E60=$R$3, Report!$BB$209, IF($I60="", Report!$BB$212, IF($I60=$U$4, Report!$BB$211, IF($I60=$U$5, Report!$BB$210, "")))))</f>
        <v/>
      </c>
    </row>
    <row r="61" spans="1:27" x14ac:dyDescent="0.25">
      <c r="A61" s="14"/>
      <c r="B61" s="460"/>
      <c r="C61" s="478"/>
      <c r="D61" s="462"/>
      <c r="E61" s="479"/>
      <c r="F61" s="14"/>
      <c r="G61" s="106" t="str">
        <f>IF($D61="", "", IF($E61=Expenses!$L$5, 0, $D61))</f>
        <v/>
      </c>
      <c r="H61" s="14"/>
      <c r="I61" s="39" t="str">
        <f t="shared" si="2"/>
        <v/>
      </c>
      <c r="J61" s="14"/>
      <c r="K61" s="14"/>
      <c r="L61" s="14"/>
      <c r="M61" s="14"/>
      <c r="N61" s="14"/>
      <c r="O61" s="14"/>
      <c r="P61" s="14"/>
      <c r="S61" s="106" t="str">
        <f t="shared" si="3"/>
        <v/>
      </c>
      <c r="U61" s="127" t="str">
        <f>IFERROR(INDEX('J&amp;C Details'!$S$70:$S$79, MATCH($C61, 'J&amp;C Details'!$B$70:$B$79, 0))*$S61*24*$W61, "")</f>
        <v/>
      </c>
      <c r="W61" s="262" t="str">
        <f>IF($Y61="", "", IF($I61="", 1, IF($I61=$U$4, 'J&amp;C Details'!$AP$82, IF($I61=$U$5, 'J&amp;C Details'!$AP$84, ""))))</f>
        <v/>
      </c>
      <c r="Y61" s="39" t="str">
        <f t="shared" si="4"/>
        <v/>
      </c>
      <c r="AA61" s="39" t="str">
        <f>IF($G61="", "", IF($E61=$R$3, Report!$BB$209, IF($I61="", Report!$BB$212, IF($I61=$U$4, Report!$BB$211, IF($I61=$U$5, Report!$BB$210, "")))))</f>
        <v/>
      </c>
    </row>
    <row r="62" spans="1:27" x14ac:dyDescent="0.25">
      <c r="A62" s="14"/>
      <c r="B62" s="460"/>
      <c r="C62" s="478"/>
      <c r="D62" s="462"/>
      <c r="E62" s="479"/>
      <c r="F62" s="14"/>
      <c r="G62" s="106" t="str">
        <f>IF($D62="", "", IF($E62=Expenses!$L$5, 0, $D62))</f>
        <v/>
      </c>
      <c r="H62" s="14"/>
      <c r="I62" s="39" t="str">
        <f t="shared" si="2"/>
        <v/>
      </c>
      <c r="J62" s="14"/>
      <c r="K62" s="14"/>
      <c r="L62" s="14"/>
      <c r="M62" s="14"/>
      <c r="N62" s="14"/>
      <c r="O62" s="14"/>
      <c r="P62" s="14"/>
      <c r="S62" s="106" t="str">
        <f t="shared" si="3"/>
        <v/>
      </c>
      <c r="U62" s="127" t="str">
        <f>IFERROR(INDEX('J&amp;C Details'!$S$70:$S$79, MATCH($C62, 'J&amp;C Details'!$B$70:$B$79, 0))*$S62*24*$W62, "")</f>
        <v/>
      </c>
      <c r="W62" s="262" t="str">
        <f>IF($Y62="", "", IF($I62="", 1, IF($I62=$U$4, 'J&amp;C Details'!$AP$82, IF($I62=$U$5, 'J&amp;C Details'!$AP$84, ""))))</f>
        <v/>
      </c>
      <c r="Y62" s="39" t="str">
        <f t="shared" si="4"/>
        <v/>
      </c>
      <c r="AA62" s="39" t="str">
        <f>IF($G62="", "", IF($E62=$R$3, Report!$BB$209, IF($I62="", Report!$BB$212, IF($I62=$U$4, Report!$BB$211, IF($I62=$U$5, Report!$BB$210, "")))))</f>
        <v/>
      </c>
    </row>
    <row r="63" spans="1:27" x14ac:dyDescent="0.25">
      <c r="A63" s="14"/>
      <c r="B63" s="460"/>
      <c r="C63" s="478"/>
      <c r="D63" s="462"/>
      <c r="E63" s="479"/>
      <c r="F63" s="14"/>
      <c r="G63" s="106" t="str">
        <f>IF($D63="", "", IF($E63=Expenses!$L$5, 0, $D63))</f>
        <v/>
      </c>
      <c r="H63" s="14"/>
      <c r="I63" s="39" t="str">
        <f t="shared" si="2"/>
        <v/>
      </c>
      <c r="J63" s="14"/>
      <c r="K63" s="14"/>
      <c r="L63" s="14"/>
      <c r="M63" s="14"/>
      <c r="N63" s="14"/>
      <c r="O63" s="14"/>
      <c r="P63" s="14"/>
      <c r="S63" s="106" t="str">
        <f t="shared" si="3"/>
        <v/>
      </c>
      <c r="U63" s="127" t="str">
        <f>IFERROR(INDEX('J&amp;C Details'!$S$70:$S$79, MATCH($C63, 'J&amp;C Details'!$B$70:$B$79, 0))*$S63*24*$W63, "")</f>
        <v/>
      </c>
      <c r="W63" s="262" t="str">
        <f>IF($Y63="", "", IF($I63="", 1, IF($I63=$U$4, 'J&amp;C Details'!$AP$82, IF($I63=$U$5, 'J&amp;C Details'!$AP$84, ""))))</f>
        <v/>
      </c>
      <c r="Y63" s="39" t="str">
        <f t="shared" si="4"/>
        <v/>
      </c>
      <c r="AA63" s="39" t="str">
        <f>IF($G63="", "", IF($E63=$R$3, Report!$BB$209, IF($I63="", Report!$BB$212, IF($I63=$U$4, Report!$BB$211, IF($I63=$U$5, Report!$BB$210, "")))))</f>
        <v/>
      </c>
    </row>
    <row r="64" spans="1:27" x14ac:dyDescent="0.25">
      <c r="A64" s="14"/>
      <c r="B64" s="460"/>
      <c r="C64" s="478"/>
      <c r="D64" s="462"/>
      <c r="E64" s="479"/>
      <c r="F64" s="14"/>
      <c r="G64" s="106" t="str">
        <f>IF($D64="", "", IF($E64=Expenses!$L$5, 0, $D64))</f>
        <v/>
      </c>
      <c r="H64" s="14"/>
      <c r="I64" s="39" t="str">
        <f t="shared" si="2"/>
        <v/>
      </c>
      <c r="J64" s="14"/>
      <c r="K64" s="14"/>
      <c r="L64" s="14"/>
      <c r="M64" s="14"/>
      <c r="N64" s="14"/>
      <c r="O64" s="14"/>
      <c r="P64" s="14"/>
      <c r="S64" s="106" t="str">
        <f t="shared" si="3"/>
        <v/>
      </c>
      <c r="U64" s="127" t="str">
        <f>IFERROR(INDEX('J&amp;C Details'!$S$70:$S$79, MATCH($C64, 'J&amp;C Details'!$B$70:$B$79, 0))*$S64*24*$W64, "")</f>
        <v/>
      </c>
      <c r="W64" s="262" t="str">
        <f>IF($Y64="", "", IF($I64="", 1, IF($I64=$U$4, 'J&amp;C Details'!$AP$82, IF($I64=$U$5, 'J&amp;C Details'!$AP$84, ""))))</f>
        <v/>
      </c>
      <c r="Y64" s="39" t="str">
        <f t="shared" si="4"/>
        <v/>
      </c>
      <c r="AA64" s="39" t="str">
        <f>IF($G64="", "", IF($E64=$R$3, Report!$BB$209, IF($I64="", Report!$BB$212, IF($I64=$U$4, Report!$BB$211, IF($I64=$U$5, Report!$BB$210, "")))))</f>
        <v/>
      </c>
    </row>
    <row r="65" spans="1:27" x14ac:dyDescent="0.25">
      <c r="A65" s="14"/>
      <c r="B65" s="460"/>
      <c r="C65" s="478"/>
      <c r="D65" s="462"/>
      <c r="E65" s="479"/>
      <c r="F65" s="14"/>
      <c r="G65" s="106" t="str">
        <f>IF($D65="", "", IF($E65=Expenses!$L$5, 0, $D65))</f>
        <v/>
      </c>
      <c r="H65" s="14"/>
      <c r="I65" s="39" t="str">
        <f t="shared" si="2"/>
        <v/>
      </c>
      <c r="J65" s="14"/>
      <c r="K65" s="14"/>
      <c r="L65" s="14"/>
      <c r="M65" s="14"/>
      <c r="N65" s="14"/>
      <c r="O65" s="14"/>
      <c r="P65" s="14"/>
      <c r="S65" s="106" t="str">
        <f t="shared" si="3"/>
        <v/>
      </c>
      <c r="U65" s="127" t="str">
        <f>IFERROR(INDEX('J&amp;C Details'!$S$70:$S$79, MATCH($C65, 'J&amp;C Details'!$B$70:$B$79, 0))*$S65*24*$W65, "")</f>
        <v/>
      </c>
      <c r="W65" s="262" t="str">
        <f>IF($Y65="", "", IF($I65="", 1, IF($I65=$U$4, 'J&amp;C Details'!$AP$82, IF($I65=$U$5, 'J&amp;C Details'!$AP$84, ""))))</f>
        <v/>
      </c>
      <c r="Y65" s="39" t="str">
        <f t="shared" si="4"/>
        <v/>
      </c>
      <c r="AA65" s="39" t="str">
        <f>IF($G65="", "", IF($E65=$R$3, Report!$BB$209, IF($I65="", Report!$BB$212, IF($I65=$U$4, Report!$BB$211, IF($I65=$U$5, Report!$BB$210, "")))))</f>
        <v/>
      </c>
    </row>
    <row r="66" spans="1:27" x14ac:dyDescent="0.25">
      <c r="A66" s="14"/>
      <c r="B66" s="460"/>
      <c r="C66" s="478"/>
      <c r="D66" s="462"/>
      <c r="E66" s="479"/>
      <c r="F66" s="14"/>
      <c r="G66" s="106" t="str">
        <f>IF($D66="", "", IF($E66=Expenses!$L$5, 0, $D66))</f>
        <v/>
      </c>
      <c r="H66" s="14"/>
      <c r="I66" s="39" t="str">
        <f t="shared" si="2"/>
        <v/>
      </c>
      <c r="J66" s="14"/>
      <c r="K66" s="14"/>
      <c r="L66" s="14"/>
      <c r="M66" s="14"/>
      <c r="N66" s="14"/>
      <c r="O66" s="14"/>
      <c r="P66" s="14"/>
      <c r="S66" s="106" t="str">
        <f t="shared" si="3"/>
        <v/>
      </c>
      <c r="U66" s="127" t="str">
        <f>IFERROR(INDEX('J&amp;C Details'!$S$70:$S$79, MATCH($C66, 'J&amp;C Details'!$B$70:$B$79, 0))*$S66*24*$W66, "")</f>
        <v/>
      </c>
      <c r="W66" s="262" t="str">
        <f>IF($Y66="", "", IF($I66="", 1, IF($I66=$U$4, 'J&amp;C Details'!$AP$82, IF($I66=$U$5, 'J&amp;C Details'!$AP$84, ""))))</f>
        <v/>
      </c>
      <c r="Y66" s="39" t="str">
        <f t="shared" si="4"/>
        <v/>
      </c>
      <c r="AA66" s="39" t="str">
        <f>IF($G66="", "", IF($E66=$R$3, Report!$BB$209, IF($I66="", Report!$BB$212, IF($I66=$U$4, Report!$BB$211, IF($I66=$U$5, Report!$BB$210, "")))))</f>
        <v/>
      </c>
    </row>
    <row r="67" spans="1:27" x14ac:dyDescent="0.25">
      <c r="A67" s="14"/>
      <c r="B67" s="460"/>
      <c r="C67" s="478"/>
      <c r="D67" s="462"/>
      <c r="E67" s="479"/>
      <c r="F67" s="14"/>
      <c r="G67" s="106" t="str">
        <f>IF($D67="", "", IF($E67=Expenses!$L$5, 0, $D67))</f>
        <v/>
      </c>
      <c r="H67" s="14"/>
      <c r="I67" s="39" t="str">
        <f t="shared" si="2"/>
        <v/>
      </c>
      <c r="J67" s="14"/>
      <c r="K67" s="14"/>
      <c r="L67" s="14"/>
      <c r="M67" s="14"/>
      <c r="N67" s="14"/>
      <c r="O67" s="14"/>
      <c r="P67" s="14"/>
      <c r="S67" s="106" t="str">
        <f t="shared" si="3"/>
        <v/>
      </c>
      <c r="U67" s="127" t="str">
        <f>IFERROR(INDEX('J&amp;C Details'!$S$70:$S$79, MATCH($C67, 'J&amp;C Details'!$B$70:$B$79, 0))*$S67*24*$W67, "")</f>
        <v/>
      </c>
      <c r="W67" s="262" t="str">
        <f>IF($Y67="", "", IF($I67="", 1, IF($I67=$U$4, 'J&amp;C Details'!$AP$82, IF($I67=$U$5, 'J&amp;C Details'!$AP$84, ""))))</f>
        <v/>
      </c>
      <c r="Y67" s="39" t="str">
        <f t="shared" si="4"/>
        <v/>
      </c>
      <c r="AA67" s="39" t="str">
        <f>IF($G67="", "", IF($E67=$R$3, Report!$BB$209, IF($I67="", Report!$BB$212, IF($I67=$U$4, Report!$BB$211, IF($I67=$U$5, Report!$BB$210, "")))))</f>
        <v/>
      </c>
    </row>
    <row r="68" spans="1:27" x14ac:dyDescent="0.25">
      <c r="A68" s="14"/>
      <c r="B68" s="460"/>
      <c r="C68" s="478"/>
      <c r="D68" s="462"/>
      <c r="E68" s="479"/>
      <c r="F68" s="14"/>
      <c r="G68" s="106" t="str">
        <f>IF($D68="", "", IF($E68=Expenses!$L$5, 0, $D68))</f>
        <v/>
      </c>
      <c r="H68" s="14"/>
      <c r="I68" s="39" t="str">
        <f t="shared" si="2"/>
        <v/>
      </c>
      <c r="J68" s="14"/>
      <c r="K68" s="14"/>
      <c r="L68" s="14"/>
      <c r="M68" s="14"/>
      <c r="N68" s="14"/>
      <c r="O68" s="14"/>
      <c r="P68" s="14"/>
      <c r="S68" s="106" t="str">
        <f t="shared" si="3"/>
        <v/>
      </c>
      <c r="U68" s="127" t="str">
        <f>IFERROR(INDEX('J&amp;C Details'!$S$70:$S$79, MATCH($C68, 'J&amp;C Details'!$B$70:$B$79, 0))*$S68*24*$W68, "")</f>
        <v/>
      </c>
      <c r="W68" s="262" t="str">
        <f>IF($Y68="", "", IF($I68="", 1, IF($I68=$U$4, 'J&amp;C Details'!$AP$82, IF($I68=$U$5, 'J&amp;C Details'!$AP$84, ""))))</f>
        <v/>
      </c>
      <c r="Y68" s="39" t="str">
        <f t="shared" si="4"/>
        <v/>
      </c>
      <c r="AA68" s="39" t="str">
        <f>IF($G68="", "", IF($E68=$R$3, Report!$BB$209, IF($I68="", Report!$BB$212, IF($I68=$U$4, Report!$BB$211, IF($I68=$U$5, Report!$BB$210, "")))))</f>
        <v/>
      </c>
    </row>
    <row r="69" spans="1:27" x14ac:dyDescent="0.25">
      <c r="A69" s="14"/>
      <c r="B69" s="460"/>
      <c r="C69" s="478"/>
      <c r="D69" s="462"/>
      <c r="E69" s="479"/>
      <c r="F69" s="14"/>
      <c r="G69" s="106" t="str">
        <f>IF($D69="", "", IF($E69=Expenses!$L$5, 0, $D69))</f>
        <v/>
      </c>
      <c r="H69" s="14"/>
      <c r="I69" s="39" t="str">
        <f t="shared" si="2"/>
        <v/>
      </c>
      <c r="J69" s="14"/>
      <c r="K69" s="14"/>
      <c r="L69" s="14"/>
      <c r="M69" s="14"/>
      <c r="N69" s="14"/>
      <c r="O69" s="14"/>
      <c r="P69" s="14"/>
      <c r="S69" s="106" t="str">
        <f t="shared" si="3"/>
        <v/>
      </c>
      <c r="U69" s="127" t="str">
        <f>IFERROR(INDEX('J&amp;C Details'!$S$70:$S$79, MATCH($C69, 'J&amp;C Details'!$B$70:$B$79, 0))*$S69*24*$W69, "")</f>
        <v/>
      </c>
      <c r="W69" s="262" t="str">
        <f>IF($Y69="", "", IF($I69="", 1, IF($I69=$U$4, 'J&amp;C Details'!$AP$82, IF($I69=$U$5, 'J&amp;C Details'!$AP$84, ""))))</f>
        <v/>
      </c>
      <c r="Y69" s="39" t="str">
        <f t="shared" si="4"/>
        <v/>
      </c>
      <c r="AA69" s="39" t="str">
        <f>IF($G69="", "", IF($E69=$R$3, Report!$BB$209, IF($I69="", Report!$BB$212, IF($I69=$U$4, Report!$BB$211, IF($I69=$U$5, Report!$BB$210, "")))))</f>
        <v/>
      </c>
    </row>
    <row r="70" spans="1:27" x14ac:dyDescent="0.25">
      <c r="A70" s="14"/>
      <c r="B70" s="460"/>
      <c r="C70" s="478"/>
      <c r="D70" s="462"/>
      <c r="E70" s="479"/>
      <c r="F70" s="14"/>
      <c r="G70" s="106" t="str">
        <f>IF($D70="", "", IF($E70=Expenses!$L$5, 0, $D70))</f>
        <v/>
      </c>
      <c r="H70" s="14"/>
      <c r="I70" s="39" t="str">
        <f t="shared" si="2"/>
        <v/>
      </c>
      <c r="J70" s="14"/>
      <c r="K70" s="14"/>
      <c r="L70" s="14"/>
      <c r="M70" s="14"/>
      <c r="N70" s="14"/>
      <c r="O70" s="14"/>
      <c r="P70" s="14"/>
      <c r="S70" s="106" t="str">
        <f t="shared" si="3"/>
        <v/>
      </c>
      <c r="U70" s="127" t="str">
        <f>IFERROR(INDEX('J&amp;C Details'!$S$70:$S$79, MATCH($C70, 'J&amp;C Details'!$B$70:$B$79, 0))*$S70*24*$W70, "")</f>
        <v/>
      </c>
      <c r="W70" s="262" t="str">
        <f>IF($Y70="", "", IF($I70="", 1, IF($I70=$U$4, 'J&amp;C Details'!$AP$82, IF($I70=$U$5, 'J&amp;C Details'!$AP$84, ""))))</f>
        <v/>
      </c>
      <c r="Y70" s="39" t="str">
        <f t="shared" si="4"/>
        <v/>
      </c>
      <c r="AA70" s="39" t="str">
        <f>IF($G70="", "", IF($E70=$R$3, Report!$BB$209, IF($I70="", Report!$BB$212, IF($I70=$U$4, Report!$BB$211, IF($I70=$U$5, Report!$BB$210, "")))))</f>
        <v/>
      </c>
    </row>
    <row r="71" spans="1:27" x14ac:dyDescent="0.25">
      <c r="A71" s="14"/>
      <c r="B71" s="460"/>
      <c r="C71" s="478"/>
      <c r="D71" s="462"/>
      <c r="E71" s="479"/>
      <c r="F71" s="14"/>
      <c r="G71" s="106" t="str">
        <f>IF($D71="", "", IF($E71=Expenses!$L$5, 0, $D71))</f>
        <v/>
      </c>
      <c r="H71" s="14"/>
      <c r="I71" s="39" t="str">
        <f t="shared" si="2"/>
        <v/>
      </c>
      <c r="J71" s="14"/>
      <c r="K71" s="14"/>
      <c r="L71" s="14"/>
      <c r="M71" s="14"/>
      <c r="N71" s="14"/>
      <c r="O71" s="14"/>
      <c r="P71" s="14"/>
      <c r="S71" s="106" t="str">
        <f t="shared" si="3"/>
        <v/>
      </c>
      <c r="U71" s="127" t="str">
        <f>IFERROR(INDEX('J&amp;C Details'!$S$70:$S$79, MATCH($C71, 'J&amp;C Details'!$B$70:$B$79, 0))*$S71*24*$W71, "")</f>
        <v/>
      </c>
      <c r="W71" s="262" t="str">
        <f>IF($Y71="", "", IF($I71="", 1, IF($I71=$U$4, 'J&amp;C Details'!$AP$82, IF($I71=$U$5, 'J&amp;C Details'!$AP$84, ""))))</f>
        <v/>
      </c>
      <c r="Y71" s="39" t="str">
        <f t="shared" si="4"/>
        <v/>
      </c>
      <c r="AA71" s="39" t="str">
        <f>IF($G71="", "", IF($E71=$R$3, Report!$BB$209, IF($I71="", Report!$BB$212, IF($I71=$U$4, Report!$BB$211, IF($I71=$U$5, Report!$BB$210, "")))))</f>
        <v/>
      </c>
    </row>
    <row r="72" spans="1:27" x14ac:dyDescent="0.25">
      <c r="A72" s="14"/>
      <c r="B72" s="460"/>
      <c r="C72" s="478"/>
      <c r="D72" s="462"/>
      <c r="E72" s="479"/>
      <c r="F72" s="14"/>
      <c r="G72" s="106" t="str">
        <f>IF($D72="", "", IF($E72=Expenses!$L$5, 0, $D72))</f>
        <v/>
      </c>
      <c r="H72" s="14"/>
      <c r="I72" s="39" t="str">
        <f t="shared" si="2"/>
        <v/>
      </c>
      <c r="J72" s="14"/>
      <c r="K72" s="14"/>
      <c r="L72" s="14"/>
      <c r="M72" s="14"/>
      <c r="N72" s="14"/>
      <c r="O72" s="14"/>
      <c r="P72" s="14"/>
      <c r="S72" s="106" t="str">
        <f t="shared" si="3"/>
        <v/>
      </c>
      <c r="U72" s="127" t="str">
        <f>IFERROR(INDEX('J&amp;C Details'!$S$70:$S$79, MATCH($C72, 'J&amp;C Details'!$B$70:$B$79, 0))*$S72*24*$W72, "")</f>
        <v/>
      </c>
      <c r="W72" s="262" t="str">
        <f>IF($Y72="", "", IF($I72="", 1, IF($I72=$U$4, 'J&amp;C Details'!$AP$82, IF($I72=$U$5, 'J&amp;C Details'!$AP$84, ""))))</f>
        <v/>
      </c>
      <c r="Y72" s="39" t="str">
        <f t="shared" si="4"/>
        <v/>
      </c>
      <c r="AA72" s="39" t="str">
        <f>IF($G72="", "", IF($E72=$R$3, Report!$BB$209, IF($I72="", Report!$BB$212, IF($I72=$U$4, Report!$BB$211, IF($I72=$U$5, Report!$BB$210, "")))))</f>
        <v/>
      </c>
    </row>
    <row r="73" spans="1:27" x14ac:dyDescent="0.25">
      <c r="A73" s="14"/>
      <c r="B73" s="460"/>
      <c r="C73" s="478"/>
      <c r="D73" s="462"/>
      <c r="E73" s="479"/>
      <c r="F73" s="14"/>
      <c r="G73" s="106" t="str">
        <f>IF($D73="", "", IF($E73=Expenses!$L$5, 0, $D73))</f>
        <v/>
      </c>
      <c r="H73" s="14"/>
      <c r="I73" s="39" t="str">
        <f t="shared" si="2"/>
        <v/>
      </c>
      <c r="J73" s="14"/>
      <c r="K73" s="14"/>
      <c r="L73" s="14"/>
      <c r="M73" s="14"/>
      <c r="N73" s="14"/>
      <c r="O73" s="14"/>
      <c r="P73" s="14"/>
      <c r="S73" s="106" t="str">
        <f t="shared" si="3"/>
        <v/>
      </c>
      <c r="U73" s="127" t="str">
        <f>IFERROR(INDEX('J&amp;C Details'!$S$70:$S$79, MATCH($C73, 'J&amp;C Details'!$B$70:$B$79, 0))*$S73*24*$W73, "")</f>
        <v/>
      </c>
      <c r="W73" s="262" t="str">
        <f>IF($Y73="", "", IF($I73="", 1, IF($I73=$U$4, 'J&amp;C Details'!$AP$82, IF($I73=$U$5, 'J&amp;C Details'!$AP$84, ""))))</f>
        <v/>
      </c>
      <c r="Y73" s="39" t="str">
        <f t="shared" si="4"/>
        <v/>
      </c>
      <c r="AA73" s="39" t="str">
        <f>IF($G73="", "", IF($E73=$R$3, Report!$BB$209, IF($I73="", Report!$BB$212, IF($I73=$U$4, Report!$BB$211, IF($I73=$U$5, Report!$BB$210, "")))))</f>
        <v/>
      </c>
    </row>
    <row r="74" spans="1:27" x14ac:dyDescent="0.25">
      <c r="A74" s="14"/>
      <c r="B74" s="460"/>
      <c r="C74" s="478"/>
      <c r="D74" s="462"/>
      <c r="E74" s="479"/>
      <c r="F74" s="14"/>
      <c r="G74" s="106" t="str">
        <f>IF($D74="", "", IF($E74=Expenses!$L$5, 0, $D74))</f>
        <v/>
      </c>
      <c r="H74" s="14"/>
      <c r="I74" s="39" t="str">
        <f t="shared" si="2"/>
        <v/>
      </c>
      <c r="J74" s="14"/>
      <c r="K74" s="14"/>
      <c r="L74" s="14"/>
      <c r="M74" s="14"/>
      <c r="N74" s="14"/>
      <c r="O74" s="14"/>
      <c r="P74" s="14"/>
      <c r="S74" s="106" t="str">
        <f t="shared" si="3"/>
        <v/>
      </c>
      <c r="U74" s="127" t="str">
        <f>IFERROR(INDEX('J&amp;C Details'!$S$70:$S$79, MATCH($C74, 'J&amp;C Details'!$B$70:$B$79, 0))*$S74*24*$W74, "")</f>
        <v/>
      </c>
      <c r="W74" s="262" t="str">
        <f>IF($Y74="", "", IF($I74="", 1, IF($I74=$U$4, 'J&amp;C Details'!$AP$82, IF($I74=$U$5, 'J&amp;C Details'!$AP$84, ""))))</f>
        <v/>
      </c>
      <c r="Y74" s="39" t="str">
        <f t="shared" si="4"/>
        <v/>
      </c>
      <c r="AA74" s="39" t="str">
        <f>IF($G74="", "", IF($E74=$R$3, Report!$BB$209, IF($I74="", Report!$BB$212, IF($I74=$U$4, Report!$BB$211, IF($I74=$U$5, Report!$BB$210, "")))))</f>
        <v/>
      </c>
    </row>
    <row r="75" spans="1:27" x14ac:dyDescent="0.25">
      <c r="A75" s="14"/>
      <c r="B75" s="460"/>
      <c r="C75" s="478"/>
      <c r="D75" s="462"/>
      <c r="E75" s="479"/>
      <c r="F75" s="14"/>
      <c r="G75" s="106" t="str">
        <f>IF($D75="", "", IF($E75=Expenses!$L$5, 0, $D75))</f>
        <v/>
      </c>
      <c r="H75" s="14"/>
      <c r="I75" s="39" t="str">
        <f t="shared" si="2"/>
        <v/>
      </c>
      <c r="J75" s="14"/>
      <c r="K75" s="14"/>
      <c r="L75" s="14"/>
      <c r="M75" s="14"/>
      <c r="N75" s="14"/>
      <c r="O75" s="14"/>
      <c r="P75" s="14"/>
      <c r="S75" s="106" t="str">
        <f t="shared" si="3"/>
        <v/>
      </c>
      <c r="U75" s="127" t="str">
        <f>IFERROR(INDEX('J&amp;C Details'!$S$70:$S$79, MATCH($C75, 'J&amp;C Details'!$B$70:$B$79, 0))*$S75*24*$W75, "")</f>
        <v/>
      </c>
      <c r="W75" s="262" t="str">
        <f>IF($Y75="", "", IF($I75="", 1, IF($I75=$U$4, 'J&amp;C Details'!$AP$82, IF($I75=$U$5, 'J&amp;C Details'!$AP$84, ""))))</f>
        <v/>
      </c>
      <c r="Y75" s="39" t="str">
        <f t="shared" si="4"/>
        <v/>
      </c>
      <c r="AA75" s="39" t="str">
        <f>IF($G75="", "", IF($E75=$R$3, Report!$BB$209, IF($I75="", Report!$BB$212, IF($I75=$U$4, Report!$BB$211, IF($I75=$U$5, Report!$BB$210, "")))))</f>
        <v/>
      </c>
    </row>
    <row r="76" spans="1:27" x14ac:dyDescent="0.25">
      <c r="A76" s="14"/>
      <c r="B76" s="460"/>
      <c r="C76" s="478"/>
      <c r="D76" s="462"/>
      <c r="E76" s="479"/>
      <c r="F76" s="14"/>
      <c r="G76" s="106" t="str">
        <f>IF($D76="", "", IF($E76=Expenses!$L$5, 0, $D76))</f>
        <v/>
      </c>
      <c r="H76" s="14"/>
      <c r="I76" s="39" t="str">
        <f t="shared" ref="I76:I139" si="6">IF($B76="", "", IF(OR(TEXT($B76, "ddd")="sat", TEXT($B76, "ddd")="sun"), $U$4, IF( COUNTIF($V$50:$V$89, $B76)&gt;0, $U$5, "")))</f>
        <v/>
      </c>
      <c r="J76" s="14"/>
      <c r="K76" s="14"/>
      <c r="L76" s="14"/>
      <c r="M76" s="14"/>
      <c r="N76" s="14"/>
      <c r="O76" s="14"/>
      <c r="P76" s="14"/>
      <c r="S76" s="106" t="str">
        <f t="shared" ref="S76:S139" si="7">IF($D76="", "", $D76)</f>
        <v/>
      </c>
      <c r="U76" s="127" t="str">
        <f>IFERROR(INDEX('J&amp;C Details'!$S$70:$S$79, MATCH($C76, 'J&amp;C Details'!$B$70:$B$79, 0))*$S76*24*$W76, "")</f>
        <v/>
      </c>
      <c r="W76" s="262" t="str">
        <f>IF($Y76="", "", IF($I76="", 1, IF($I76=$U$4, 'J&amp;C Details'!$AP$82, IF($I76=$U$5, 'J&amp;C Details'!$AP$84, ""))))</f>
        <v/>
      </c>
      <c r="Y76" s="39" t="str">
        <f t="shared" ref="Y76:Y139" si="8">IF(COUNTIF($B76:$D76, "")&lt;3, "Used", "")</f>
        <v/>
      </c>
      <c r="AA76" s="39" t="str">
        <f>IF($G76="", "", IF($E76=$R$3, Report!$BB$209, IF($I76="", Report!$BB$212, IF($I76=$U$4, Report!$BB$211, IF($I76=$U$5, Report!$BB$210, "")))))</f>
        <v/>
      </c>
    </row>
    <row r="77" spans="1:27" x14ac:dyDescent="0.25">
      <c r="A77" s="14"/>
      <c r="B77" s="460"/>
      <c r="C77" s="478"/>
      <c r="D77" s="462"/>
      <c r="E77" s="479"/>
      <c r="F77" s="14"/>
      <c r="G77" s="106" t="str">
        <f>IF($D77="", "", IF($E77=Expenses!$L$5, 0, $D77))</f>
        <v/>
      </c>
      <c r="H77" s="14"/>
      <c r="I77" s="39" t="str">
        <f t="shared" si="6"/>
        <v/>
      </c>
      <c r="J77" s="14"/>
      <c r="K77" s="14"/>
      <c r="L77" s="14"/>
      <c r="M77" s="14"/>
      <c r="N77" s="14"/>
      <c r="O77" s="14"/>
      <c r="P77" s="14"/>
      <c r="S77" s="106" t="str">
        <f t="shared" si="7"/>
        <v/>
      </c>
      <c r="U77" s="127" t="str">
        <f>IFERROR(INDEX('J&amp;C Details'!$S$70:$S$79, MATCH($C77, 'J&amp;C Details'!$B$70:$B$79, 0))*$S77*24*$W77, "")</f>
        <v/>
      </c>
      <c r="W77" s="262" t="str">
        <f>IF($Y77="", "", IF($I77="", 1, IF($I77=$U$4, 'J&amp;C Details'!$AP$82, IF($I77=$U$5, 'J&amp;C Details'!$AP$84, ""))))</f>
        <v/>
      </c>
      <c r="Y77" s="39" t="str">
        <f t="shared" si="8"/>
        <v/>
      </c>
      <c r="AA77" s="39" t="str">
        <f>IF($G77="", "", IF($E77=$R$3, Report!$BB$209, IF($I77="", Report!$BB$212, IF($I77=$U$4, Report!$BB$211, IF($I77=$U$5, Report!$BB$210, "")))))</f>
        <v/>
      </c>
    </row>
    <row r="78" spans="1:27" x14ac:dyDescent="0.25">
      <c r="A78" s="14"/>
      <c r="B78" s="460"/>
      <c r="C78" s="478"/>
      <c r="D78" s="462"/>
      <c r="E78" s="479"/>
      <c r="F78" s="14"/>
      <c r="G78" s="106" t="str">
        <f>IF($D78="", "", IF($E78=Expenses!$L$5, 0, $D78))</f>
        <v/>
      </c>
      <c r="H78" s="14"/>
      <c r="I78" s="39" t="str">
        <f t="shared" si="6"/>
        <v/>
      </c>
      <c r="J78" s="14"/>
      <c r="K78" s="14"/>
      <c r="L78" s="14"/>
      <c r="M78" s="14"/>
      <c r="N78" s="14"/>
      <c r="O78" s="14"/>
      <c r="P78" s="14"/>
      <c r="S78" s="106" t="str">
        <f t="shared" si="7"/>
        <v/>
      </c>
      <c r="U78" s="127" t="str">
        <f>IFERROR(INDEX('J&amp;C Details'!$S$70:$S$79, MATCH($C78, 'J&amp;C Details'!$B$70:$B$79, 0))*$S78*24*$W78, "")</f>
        <v/>
      </c>
      <c r="W78" s="262" t="str">
        <f>IF($Y78="", "", IF($I78="", 1, IF($I78=$U$4, 'J&amp;C Details'!$AP$82, IF($I78=$U$5, 'J&amp;C Details'!$AP$84, ""))))</f>
        <v/>
      </c>
      <c r="Y78" s="39" t="str">
        <f t="shared" si="8"/>
        <v/>
      </c>
      <c r="AA78" s="39" t="str">
        <f>IF($G78="", "", IF($E78=$R$3, Report!$BB$209, IF($I78="", Report!$BB$212, IF($I78=$U$4, Report!$BB$211, IF($I78=$U$5, Report!$BB$210, "")))))</f>
        <v/>
      </c>
    </row>
    <row r="79" spans="1:27" x14ac:dyDescent="0.25">
      <c r="A79" s="14"/>
      <c r="B79" s="460"/>
      <c r="C79" s="478"/>
      <c r="D79" s="462"/>
      <c r="E79" s="479"/>
      <c r="F79" s="14"/>
      <c r="G79" s="106" t="str">
        <f>IF($D79="", "", IF($E79=Expenses!$L$5, 0, $D79))</f>
        <v/>
      </c>
      <c r="H79" s="14"/>
      <c r="I79" s="39" t="str">
        <f t="shared" si="6"/>
        <v/>
      </c>
      <c r="J79" s="14"/>
      <c r="K79" s="14"/>
      <c r="L79" s="14"/>
      <c r="M79" s="14"/>
      <c r="N79" s="14"/>
      <c r="O79" s="14"/>
      <c r="P79" s="14"/>
      <c r="S79" s="106" t="str">
        <f t="shared" si="7"/>
        <v/>
      </c>
      <c r="U79" s="127" t="str">
        <f>IFERROR(INDEX('J&amp;C Details'!$S$70:$S$79, MATCH($C79, 'J&amp;C Details'!$B$70:$B$79, 0))*$S79*24*$W79, "")</f>
        <v/>
      </c>
      <c r="W79" s="262" t="str">
        <f>IF($Y79="", "", IF($I79="", 1, IF($I79=$U$4, 'J&amp;C Details'!$AP$82, IF($I79=$U$5, 'J&amp;C Details'!$AP$84, ""))))</f>
        <v/>
      </c>
      <c r="Y79" s="39" t="str">
        <f t="shared" si="8"/>
        <v/>
      </c>
      <c r="AA79" s="39" t="str">
        <f>IF($G79="", "", IF($E79=$R$3, Report!$BB$209, IF($I79="", Report!$BB$212, IF($I79=$U$4, Report!$BB$211, IF($I79=$U$5, Report!$BB$210, "")))))</f>
        <v/>
      </c>
    </row>
    <row r="80" spans="1:27" x14ac:dyDescent="0.25">
      <c r="A80" s="14"/>
      <c r="B80" s="460"/>
      <c r="C80" s="478"/>
      <c r="D80" s="462"/>
      <c r="E80" s="479"/>
      <c r="F80" s="14"/>
      <c r="G80" s="106" t="str">
        <f>IF($D80="", "", IF($E80=Expenses!$L$5, 0, $D80))</f>
        <v/>
      </c>
      <c r="H80" s="14"/>
      <c r="I80" s="39" t="str">
        <f t="shared" si="6"/>
        <v/>
      </c>
      <c r="J80" s="14"/>
      <c r="K80" s="14"/>
      <c r="L80" s="14"/>
      <c r="M80" s="14"/>
      <c r="N80" s="14"/>
      <c r="O80" s="14"/>
      <c r="P80" s="14"/>
      <c r="S80" s="106" t="str">
        <f t="shared" si="7"/>
        <v/>
      </c>
      <c r="U80" s="127" t="str">
        <f>IFERROR(INDEX('J&amp;C Details'!$S$70:$S$79, MATCH($C80, 'J&amp;C Details'!$B$70:$B$79, 0))*$S80*24*$W80, "")</f>
        <v/>
      </c>
      <c r="W80" s="262" t="str">
        <f>IF($Y80="", "", IF($I80="", 1, IF($I80=$U$4, 'J&amp;C Details'!$AP$82, IF($I80=$U$5, 'J&amp;C Details'!$AP$84, ""))))</f>
        <v/>
      </c>
      <c r="Y80" s="39" t="str">
        <f t="shared" si="8"/>
        <v/>
      </c>
      <c r="AA80" s="39" t="str">
        <f>IF($G80="", "", IF($E80=$R$3, Report!$BB$209, IF($I80="", Report!$BB$212, IF($I80=$U$4, Report!$BB$211, IF($I80=$U$5, Report!$BB$210, "")))))</f>
        <v/>
      </c>
    </row>
    <row r="81" spans="1:27" x14ac:dyDescent="0.25">
      <c r="A81" s="14"/>
      <c r="B81" s="460"/>
      <c r="C81" s="478"/>
      <c r="D81" s="462"/>
      <c r="E81" s="479"/>
      <c r="F81" s="14"/>
      <c r="G81" s="106" t="str">
        <f>IF($D81="", "", IF($E81=Expenses!$L$5, 0, $D81))</f>
        <v/>
      </c>
      <c r="H81" s="14"/>
      <c r="I81" s="39" t="str">
        <f t="shared" si="6"/>
        <v/>
      </c>
      <c r="J81" s="14"/>
      <c r="K81" s="14"/>
      <c r="L81" s="14"/>
      <c r="M81" s="14"/>
      <c r="N81" s="14"/>
      <c r="O81" s="14"/>
      <c r="P81" s="14"/>
      <c r="S81" s="106" t="str">
        <f t="shared" si="7"/>
        <v/>
      </c>
      <c r="U81" s="127" t="str">
        <f>IFERROR(INDEX('J&amp;C Details'!$S$70:$S$79, MATCH($C81, 'J&amp;C Details'!$B$70:$B$79, 0))*$S81*24*$W81, "")</f>
        <v/>
      </c>
      <c r="W81" s="262" t="str">
        <f>IF($Y81="", "", IF($I81="", 1, IF($I81=$U$4, 'J&amp;C Details'!$AP$82, IF($I81=$U$5, 'J&amp;C Details'!$AP$84, ""))))</f>
        <v/>
      </c>
      <c r="Y81" s="39" t="str">
        <f t="shared" si="8"/>
        <v/>
      </c>
      <c r="AA81" s="39" t="str">
        <f>IF($G81="", "", IF($E81=$R$3, Report!$BB$209, IF($I81="", Report!$BB$212, IF($I81=$U$4, Report!$BB$211, IF($I81=$U$5, Report!$BB$210, "")))))</f>
        <v/>
      </c>
    </row>
    <row r="82" spans="1:27" x14ac:dyDescent="0.25">
      <c r="A82" s="14"/>
      <c r="B82" s="460"/>
      <c r="C82" s="478"/>
      <c r="D82" s="462"/>
      <c r="E82" s="479"/>
      <c r="F82" s="14"/>
      <c r="G82" s="106" t="str">
        <f>IF($D82="", "", IF($E82=Expenses!$L$5, 0, $D82))</f>
        <v/>
      </c>
      <c r="H82" s="14"/>
      <c r="I82" s="39" t="str">
        <f t="shared" si="6"/>
        <v/>
      </c>
      <c r="J82" s="14"/>
      <c r="K82" s="14"/>
      <c r="L82" s="14"/>
      <c r="M82" s="14"/>
      <c r="N82" s="14"/>
      <c r="O82" s="14"/>
      <c r="P82" s="14"/>
      <c r="S82" s="106" t="str">
        <f t="shared" si="7"/>
        <v/>
      </c>
      <c r="U82" s="127" t="str">
        <f>IFERROR(INDEX('J&amp;C Details'!$S$70:$S$79, MATCH($C82, 'J&amp;C Details'!$B$70:$B$79, 0))*$S82*24*$W82, "")</f>
        <v/>
      </c>
      <c r="W82" s="262" t="str">
        <f>IF($Y82="", "", IF($I82="", 1, IF($I82=$U$4, 'J&amp;C Details'!$AP$82, IF($I82=$U$5, 'J&amp;C Details'!$AP$84, ""))))</f>
        <v/>
      </c>
      <c r="Y82" s="39" t="str">
        <f t="shared" si="8"/>
        <v/>
      </c>
      <c r="AA82" s="39" t="str">
        <f>IF($G82="", "", IF($E82=$R$3, Report!$BB$209, IF($I82="", Report!$BB$212, IF($I82=$U$4, Report!$BB$211, IF($I82=$U$5, Report!$BB$210, "")))))</f>
        <v/>
      </c>
    </row>
    <row r="83" spans="1:27" x14ac:dyDescent="0.25">
      <c r="A83" s="14"/>
      <c r="B83" s="460"/>
      <c r="C83" s="478"/>
      <c r="D83" s="462"/>
      <c r="E83" s="479"/>
      <c r="F83" s="14"/>
      <c r="G83" s="106" t="str">
        <f>IF($D83="", "", IF($E83=Expenses!$L$5, 0, $D83))</f>
        <v/>
      </c>
      <c r="H83" s="14"/>
      <c r="I83" s="39" t="str">
        <f t="shared" si="6"/>
        <v/>
      </c>
      <c r="J83" s="14"/>
      <c r="K83" s="14"/>
      <c r="L83" s="14"/>
      <c r="M83" s="14"/>
      <c r="N83" s="14"/>
      <c r="O83" s="14"/>
      <c r="P83" s="14"/>
      <c r="S83" s="106" t="str">
        <f t="shared" si="7"/>
        <v/>
      </c>
      <c r="U83" s="127" t="str">
        <f>IFERROR(INDEX('J&amp;C Details'!$S$70:$S$79, MATCH($C83, 'J&amp;C Details'!$B$70:$B$79, 0))*$S83*24*$W83, "")</f>
        <v/>
      </c>
      <c r="W83" s="262" t="str">
        <f>IF($Y83="", "", IF($I83="", 1, IF($I83=$U$4, 'J&amp;C Details'!$AP$82, IF($I83=$U$5, 'J&amp;C Details'!$AP$84, ""))))</f>
        <v/>
      </c>
      <c r="Y83" s="39" t="str">
        <f t="shared" si="8"/>
        <v/>
      </c>
      <c r="AA83" s="39" t="str">
        <f>IF($G83="", "", IF($E83=$R$3, Report!$BB$209, IF($I83="", Report!$BB$212, IF($I83=$U$4, Report!$BB$211, IF($I83=$U$5, Report!$BB$210, "")))))</f>
        <v/>
      </c>
    </row>
    <row r="84" spans="1:27" x14ac:dyDescent="0.25">
      <c r="A84" s="14"/>
      <c r="B84" s="460"/>
      <c r="C84" s="478"/>
      <c r="D84" s="462"/>
      <c r="E84" s="479"/>
      <c r="F84" s="14"/>
      <c r="G84" s="106" t="str">
        <f>IF($D84="", "", IF($E84=Expenses!$L$5, 0, $D84))</f>
        <v/>
      </c>
      <c r="H84" s="14"/>
      <c r="I84" s="39" t="str">
        <f t="shared" si="6"/>
        <v/>
      </c>
      <c r="J84" s="14"/>
      <c r="K84" s="14"/>
      <c r="L84" s="14"/>
      <c r="M84" s="14"/>
      <c r="N84" s="14"/>
      <c r="O84" s="14"/>
      <c r="P84" s="14"/>
      <c r="S84" s="106" t="str">
        <f t="shared" si="7"/>
        <v/>
      </c>
      <c r="U84" s="127" t="str">
        <f>IFERROR(INDEX('J&amp;C Details'!$S$70:$S$79, MATCH($C84, 'J&amp;C Details'!$B$70:$B$79, 0))*$S84*24*$W84, "")</f>
        <v/>
      </c>
      <c r="W84" s="262" t="str">
        <f>IF($Y84="", "", IF($I84="", 1, IF($I84=$U$4, 'J&amp;C Details'!$AP$82, IF($I84=$U$5, 'J&amp;C Details'!$AP$84, ""))))</f>
        <v/>
      </c>
      <c r="Y84" s="39" t="str">
        <f t="shared" si="8"/>
        <v/>
      </c>
      <c r="AA84" s="39" t="str">
        <f>IF($G84="", "", IF($E84=$R$3, Report!$BB$209, IF($I84="", Report!$BB$212, IF($I84=$U$4, Report!$BB$211, IF($I84=$U$5, Report!$BB$210, "")))))</f>
        <v/>
      </c>
    </row>
    <row r="85" spans="1:27" x14ac:dyDescent="0.25">
      <c r="A85" s="14"/>
      <c r="B85" s="460"/>
      <c r="C85" s="478"/>
      <c r="D85" s="462"/>
      <c r="E85" s="479"/>
      <c r="F85" s="14"/>
      <c r="G85" s="106" t="str">
        <f>IF($D85="", "", IF($E85=Expenses!$L$5, 0, $D85))</f>
        <v/>
      </c>
      <c r="H85" s="14"/>
      <c r="I85" s="39" t="str">
        <f t="shared" si="6"/>
        <v/>
      </c>
      <c r="J85" s="14"/>
      <c r="K85" s="14"/>
      <c r="L85" s="14"/>
      <c r="M85" s="14"/>
      <c r="N85" s="14"/>
      <c r="O85" s="14"/>
      <c r="P85" s="14"/>
      <c r="S85" s="106" t="str">
        <f t="shared" si="7"/>
        <v/>
      </c>
      <c r="U85" s="127" t="str">
        <f>IFERROR(INDEX('J&amp;C Details'!$S$70:$S$79, MATCH($C85, 'J&amp;C Details'!$B$70:$B$79, 0))*$S85*24*$W85, "")</f>
        <v/>
      </c>
      <c r="W85" s="262" t="str">
        <f>IF($Y85="", "", IF($I85="", 1, IF($I85=$U$4, 'J&amp;C Details'!$AP$82, IF($I85=$U$5, 'J&amp;C Details'!$AP$84, ""))))</f>
        <v/>
      </c>
      <c r="Y85" s="39" t="str">
        <f t="shared" si="8"/>
        <v/>
      </c>
      <c r="AA85" s="39" t="str">
        <f>IF($G85="", "", IF($E85=$R$3, Report!$BB$209, IF($I85="", Report!$BB$212, IF($I85=$U$4, Report!$BB$211, IF($I85=$U$5, Report!$BB$210, "")))))</f>
        <v/>
      </c>
    </row>
    <row r="86" spans="1:27" x14ac:dyDescent="0.25">
      <c r="A86" s="14"/>
      <c r="B86" s="460"/>
      <c r="C86" s="478"/>
      <c r="D86" s="462"/>
      <c r="E86" s="479"/>
      <c r="F86" s="14"/>
      <c r="G86" s="106" t="str">
        <f>IF($D86="", "", IF($E86=Expenses!$L$5, 0, $D86))</f>
        <v/>
      </c>
      <c r="H86" s="14"/>
      <c r="I86" s="39" t="str">
        <f t="shared" si="6"/>
        <v/>
      </c>
      <c r="J86" s="14"/>
      <c r="K86" s="14"/>
      <c r="L86" s="14"/>
      <c r="M86" s="14"/>
      <c r="N86" s="14"/>
      <c r="O86" s="14"/>
      <c r="P86" s="14"/>
      <c r="S86" s="106" t="str">
        <f t="shared" si="7"/>
        <v/>
      </c>
      <c r="U86" s="127" t="str">
        <f>IFERROR(INDEX('J&amp;C Details'!$S$70:$S$79, MATCH($C86, 'J&amp;C Details'!$B$70:$B$79, 0))*$S86*24*$W86, "")</f>
        <v/>
      </c>
      <c r="W86" s="262" t="str">
        <f>IF($Y86="", "", IF($I86="", 1, IF($I86=$U$4, 'J&amp;C Details'!$AP$82, IF($I86=$U$5, 'J&amp;C Details'!$AP$84, ""))))</f>
        <v/>
      </c>
      <c r="Y86" s="39" t="str">
        <f t="shared" si="8"/>
        <v/>
      </c>
      <c r="AA86" s="39" t="str">
        <f>IF($G86="", "", IF($E86=$R$3, Report!$BB$209, IF($I86="", Report!$BB$212, IF($I86=$U$4, Report!$BB$211, IF($I86=$U$5, Report!$BB$210, "")))))</f>
        <v/>
      </c>
    </row>
    <row r="87" spans="1:27" x14ac:dyDescent="0.25">
      <c r="A87" s="14"/>
      <c r="B87" s="460"/>
      <c r="C87" s="478"/>
      <c r="D87" s="462"/>
      <c r="E87" s="479"/>
      <c r="F87" s="14"/>
      <c r="G87" s="106" t="str">
        <f>IF($D87="", "", IF($E87=Expenses!$L$5, 0, $D87))</f>
        <v/>
      </c>
      <c r="H87" s="14"/>
      <c r="I87" s="39" t="str">
        <f t="shared" si="6"/>
        <v/>
      </c>
      <c r="J87" s="14"/>
      <c r="K87" s="14"/>
      <c r="L87" s="14"/>
      <c r="M87" s="14"/>
      <c r="N87" s="14"/>
      <c r="O87" s="14"/>
      <c r="P87" s="14"/>
      <c r="S87" s="106" t="str">
        <f t="shared" si="7"/>
        <v/>
      </c>
      <c r="U87" s="127" t="str">
        <f>IFERROR(INDEX('J&amp;C Details'!$S$70:$S$79, MATCH($C87, 'J&amp;C Details'!$B$70:$B$79, 0))*$S87*24*$W87, "")</f>
        <v/>
      </c>
      <c r="W87" s="262" t="str">
        <f>IF($Y87="", "", IF($I87="", 1, IF($I87=$U$4, 'J&amp;C Details'!$AP$82, IF($I87=$U$5, 'J&amp;C Details'!$AP$84, ""))))</f>
        <v/>
      </c>
      <c r="Y87" s="39" t="str">
        <f t="shared" si="8"/>
        <v/>
      </c>
      <c r="AA87" s="39" t="str">
        <f>IF($G87="", "", IF($E87=$R$3, Report!$BB$209, IF($I87="", Report!$BB$212, IF($I87=$U$4, Report!$BB$211, IF($I87=$U$5, Report!$BB$210, "")))))</f>
        <v/>
      </c>
    </row>
    <row r="88" spans="1:27" x14ac:dyDescent="0.25">
      <c r="A88" s="14"/>
      <c r="B88" s="460"/>
      <c r="C88" s="478"/>
      <c r="D88" s="462"/>
      <c r="E88" s="479"/>
      <c r="F88" s="14"/>
      <c r="G88" s="106" t="str">
        <f>IF($D88="", "", IF($E88=Expenses!$L$5, 0, $D88))</f>
        <v/>
      </c>
      <c r="H88" s="14"/>
      <c r="I88" s="39" t="str">
        <f t="shared" si="6"/>
        <v/>
      </c>
      <c r="J88" s="14"/>
      <c r="K88" s="14"/>
      <c r="L88" s="14"/>
      <c r="M88" s="14"/>
      <c r="N88" s="14"/>
      <c r="O88" s="14"/>
      <c r="P88" s="14"/>
      <c r="S88" s="106" t="str">
        <f t="shared" si="7"/>
        <v/>
      </c>
      <c r="U88" s="127" t="str">
        <f>IFERROR(INDEX('J&amp;C Details'!$S$70:$S$79, MATCH($C88, 'J&amp;C Details'!$B$70:$B$79, 0))*$S88*24*$W88, "")</f>
        <v/>
      </c>
      <c r="W88" s="262" t="str">
        <f>IF($Y88="", "", IF($I88="", 1, IF($I88=$U$4, 'J&amp;C Details'!$AP$82, IF($I88=$U$5, 'J&amp;C Details'!$AP$84, ""))))</f>
        <v/>
      </c>
      <c r="Y88" s="39" t="str">
        <f t="shared" si="8"/>
        <v/>
      </c>
      <c r="AA88" s="39" t="str">
        <f>IF($G88="", "", IF($E88=$R$3, Report!$BB$209, IF($I88="", Report!$BB$212, IF($I88=$U$4, Report!$BB$211, IF($I88=$U$5, Report!$BB$210, "")))))</f>
        <v/>
      </c>
    </row>
    <row r="89" spans="1:27" x14ac:dyDescent="0.25">
      <c r="A89" s="14"/>
      <c r="B89" s="460"/>
      <c r="C89" s="478"/>
      <c r="D89" s="462"/>
      <c r="E89" s="479"/>
      <c r="F89" s="14"/>
      <c r="G89" s="106" t="str">
        <f>IF($D89="", "", IF($E89=Expenses!$L$5, 0, $D89))</f>
        <v/>
      </c>
      <c r="H89" s="14"/>
      <c r="I89" s="39" t="str">
        <f t="shared" si="6"/>
        <v/>
      </c>
      <c r="J89" s="14"/>
      <c r="K89" s="14"/>
      <c r="L89" s="14"/>
      <c r="M89" s="14"/>
      <c r="N89" s="14"/>
      <c r="O89" s="14"/>
      <c r="P89" s="14"/>
      <c r="S89" s="106" t="str">
        <f t="shared" si="7"/>
        <v/>
      </c>
      <c r="U89" s="127" t="str">
        <f>IFERROR(INDEX('J&amp;C Details'!$S$70:$S$79, MATCH($C89, 'J&amp;C Details'!$B$70:$B$79, 0))*$S89*24*$W89, "")</f>
        <v/>
      </c>
      <c r="W89" s="262" t="str">
        <f>IF($Y89="", "", IF($I89="", 1, IF($I89=$U$4, 'J&amp;C Details'!$AP$82, IF($I89=$U$5, 'J&amp;C Details'!$AP$84, ""))))</f>
        <v/>
      </c>
      <c r="Y89" s="39" t="str">
        <f t="shared" si="8"/>
        <v/>
      </c>
      <c r="AA89" s="39" t="str">
        <f>IF($G89="", "", IF($E89=$R$3, Report!$BB$209, IF($I89="", Report!$BB$212, IF($I89=$U$4, Report!$BB$211, IF($I89=$U$5, Report!$BB$210, "")))))</f>
        <v/>
      </c>
    </row>
    <row r="90" spans="1:27" x14ac:dyDescent="0.25">
      <c r="A90" s="14"/>
      <c r="B90" s="460"/>
      <c r="C90" s="478"/>
      <c r="D90" s="462"/>
      <c r="E90" s="479"/>
      <c r="F90" s="14"/>
      <c r="G90" s="106" t="str">
        <f>IF($D90="", "", IF($E90=Expenses!$L$5, 0, $D90))</f>
        <v/>
      </c>
      <c r="H90" s="14"/>
      <c r="I90" s="39" t="str">
        <f t="shared" si="6"/>
        <v/>
      </c>
      <c r="J90" s="14"/>
      <c r="K90" s="14"/>
      <c r="L90" s="14"/>
      <c r="M90" s="14"/>
      <c r="N90" s="14"/>
      <c r="O90" s="14"/>
      <c r="P90" s="14"/>
      <c r="S90" s="106" t="str">
        <f t="shared" si="7"/>
        <v/>
      </c>
      <c r="U90" s="127" t="str">
        <f>IFERROR(INDEX('J&amp;C Details'!$S$70:$S$79, MATCH($C90, 'J&amp;C Details'!$B$70:$B$79, 0))*$S90*24*$W90, "")</f>
        <v/>
      </c>
      <c r="W90" s="262" t="str">
        <f>IF($Y90="", "", IF($I90="", 1, IF($I90=$U$4, 'J&amp;C Details'!$AP$82, IF($I90=$U$5, 'J&amp;C Details'!$AP$84, ""))))</f>
        <v/>
      </c>
      <c r="Y90" s="39" t="str">
        <f t="shared" si="8"/>
        <v/>
      </c>
      <c r="AA90" s="39" t="str">
        <f>IF($G90="", "", IF($E90=$R$3, Report!$BB$209, IF($I90="", Report!$BB$212, IF($I90=$U$4, Report!$BB$211, IF($I90=$U$5, Report!$BB$210, "")))))</f>
        <v/>
      </c>
    </row>
    <row r="91" spans="1:27" x14ac:dyDescent="0.25">
      <c r="A91" s="14"/>
      <c r="B91" s="460"/>
      <c r="C91" s="478"/>
      <c r="D91" s="462"/>
      <c r="E91" s="479"/>
      <c r="F91" s="14"/>
      <c r="G91" s="106" t="str">
        <f>IF($D91="", "", IF($E91=Expenses!$L$5, 0, $D91))</f>
        <v/>
      </c>
      <c r="H91" s="14"/>
      <c r="I91" s="39" t="str">
        <f t="shared" si="6"/>
        <v/>
      </c>
      <c r="J91" s="14"/>
      <c r="K91" s="14"/>
      <c r="L91" s="14"/>
      <c r="M91" s="14"/>
      <c r="N91" s="14"/>
      <c r="O91" s="14"/>
      <c r="P91" s="14"/>
      <c r="S91" s="106" t="str">
        <f t="shared" si="7"/>
        <v/>
      </c>
      <c r="U91" s="127" t="str">
        <f>IFERROR(INDEX('J&amp;C Details'!$S$70:$S$79, MATCH($C91, 'J&amp;C Details'!$B$70:$B$79, 0))*$S91*24*$W91, "")</f>
        <v/>
      </c>
      <c r="W91" s="262" t="str">
        <f>IF($Y91="", "", IF($I91="", 1, IF($I91=$U$4, 'J&amp;C Details'!$AP$82, IF($I91=$U$5, 'J&amp;C Details'!$AP$84, ""))))</f>
        <v/>
      </c>
      <c r="Y91" s="39" t="str">
        <f t="shared" si="8"/>
        <v/>
      </c>
      <c r="AA91" s="39" t="str">
        <f>IF($G91="", "", IF($E91=$R$3, Report!$BB$209, IF($I91="", Report!$BB$212, IF($I91=$U$4, Report!$BB$211, IF($I91=$U$5, Report!$BB$210, "")))))</f>
        <v/>
      </c>
    </row>
    <row r="92" spans="1:27" x14ac:dyDescent="0.25">
      <c r="A92" s="14"/>
      <c r="B92" s="460"/>
      <c r="C92" s="478"/>
      <c r="D92" s="462"/>
      <c r="E92" s="479"/>
      <c r="F92" s="14"/>
      <c r="G92" s="106" t="str">
        <f>IF($D92="", "", IF($E92=Expenses!$L$5, 0, $D92))</f>
        <v/>
      </c>
      <c r="H92" s="14"/>
      <c r="I92" s="39" t="str">
        <f t="shared" si="6"/>
        <v/>
      </c>
      <c r="J92" s="14"/>
      <c r="K92" s="14"/>
      <c r="L92" s="14"/>
      <c r="M92" s="14"/>
      <c r="N92" s="14"/>
      <c r="O92" s="14"/>
      <c r="P92" s="14"/>
      <c r="S92" s="106" t="str">
        <f t="shared" si="7"/>
        <v/>
      </c>
      <c r="U92" s="127" t="str">
        <f>IFERROR(INDEX('J&amp;C Details'!$S$70:$S$79, MATCH($C92, 'J&amp;C Details'!$B$70:$B$79, 0))*$S92*24*$W92, "")</f>
        <v/>
      </c>
      <c r="W92" s="262" t="str">
        <f>IF($Y92="", "", IF($I92="", 1, IF($I92=$U$4, 'J&amp;C Details'!$AP$82, IF($I92=$U$5, 'J&amp;C Details'!$AP$84, ""))))</f>
        <v/>
      </c>
      <c r="Y92" s="39" t="str">
        <f t="shared" si="8"/>
        <v/>
      </c>
      <c r="AA92" s="39" t="str">
        <f>IF($G92="", "", IF($E92=$R$3, Report!$BB$209, IF($I92="", Report!$BB$212, IF($I92=$U$4, Report!$BB$211, IF($I92=$U$5, Report!$BB$210, "")))))</f>
        <v/>
      </c>
    </row>
    <row r="93" spans="1:27" x14ac:dyDescent="0.25">
      <c r="A93" s="14"/>
      <c r="B93" s="460"/>
      <c r="C93" s="478"/>
      <c r="D93" s="462"/>
      <c r="E93" s="479"/>
      <c r="F93" s="14"/>
      <c r="G93" s="106" t="str">
        <f>IF($D93="", "", IF($E93=Expenses!$L$5, 0, $D93))</f>
        <v/>
      </c>
      <c r="H93" s="14"/>
      <c r="I93" s="39" t="str">
        <f t="shared" si="6"/>
        <v/>
      </c>
      <c r="J93" s="14"/>
      <c r="K93" s="14"/>
      <c r="L93" s="14"/>
      <c r="M93" s="14"/>
      <c r="N93" s="14"/>
      <c r="O93" s="14"/>
      <c r="P93" s="14"/>
      <c r="S93" s="106" t="str">
        <f t="shared" si="7"/>
        <v/>
      </c>
      <c r="U93" s="127" t="str">
        <f>IFERROR(INDEX('J&amp;C Details'!$S$70:$S$79, MATCH($C93, 'J&amp;C Details'!$B$70:$B$79, 0))*$S93*24*$W93, "")</f>
        <v/>
      </c>
      <c r="W93" s="262" t="str">
        <f>IF($Y93="", "", IF($I93="", 1, IF($I93=$U$4, 'J&amp;C Details'!$AP$82, IF($I93=$U$5, 'J&amp;C Details'!$AP$84, ""))))</f>
        <v/>
      </c>
      <c r="Y93" s="39" t="str">
        <f t="shared" si="8"/>
        <v/>
      </c>
      <c r="AA93" s="39" t="str">
        <f>IF($G93="", "", IF($E93=$R$3, Report!$BB$209, IF($I93="", Report!$BB$212, IF($I93=$U$4, Report!$BB$211, IF($I93=$U$5, Report!$BB$210, "")))))</f>
        <v/>
      </c>
    </row>
    <row r="94" spans="1:27" x14ac:dyDescent="0.25">
      <c r="A94" s="14"/>
      <c r="B94" s="460"/>
      <c r="C94" s="478"/>
      <c r="D94" s="462"/>
      <c r="E94" s="479"/>
      <c r="F94" s="14"/>
      <c r="G94" s="106" t="str">
        <f>IF($D94="", "", IF($E94=Expenses!$L$5, 0, $D94))</f>
        <v/>
      </c>
      <c r="H94" s="14"/>
      <c r="I94" s="39" t="str">
        <f t="shared" si="6"/>
        <v/>
      </c>
      <c r="J94" s="14"/>
      <c r="K94" s="14"/>
      <c r="L94" s="14"/>
      <c r="M94" s="14"/>
      <c r="N94" s="14"/>
      <c r="O94" s="14"/>
      <c r="P94" s="14"/>
      <c r="S94" s="106" t="str">
        <f t="shared" si="7"/>
        <v/>
      </c>
      <c r="U94" s="127" t="str">
        <f>IFERROR(INDEX('J&amp;C Details'!$S$70:$S$79, MATCH($C94, 'J&amp;C Details'!$B$70:$B$79, 0))*$S94*24*$W94, "")</f>
        <v/>
      </c>
      <c r="W94" s="262" t="str">
        <f>IF($Y94="", "", IF($I94="", 1, IF($I94=$U$4, 'J&amp;C Details'!$AP$82, IF($I94=$U$5, 'J&amp;C Details'!$AP$84, ""))))</f>
        <v/>
      </c>
      <c r="Y94" s="39" t="str">
        <f t="shared" si="8"/>
        <v/>
      </c>
      <c r="AA94" s="39" t="str">
        <f>IF($G94="", "", IF($E94=$R$3, Report!$BB$209, IF($I94="", Report!$BB$212, IF($I94=$U$4, Report!$BB$211, IF($I94=$U$5, Report!$BB$210, "")))))</f>
        <v/>
      </c>
    </row>
    <row r="95" spans="1:27" x14ac:dyDescent="0.25">
      <c r="A95" s="14"/>
      <c r="B95" s="460"/>
      <c r="C95" s="478"/>
      <c r="D95" s="462"/>
      <c r="E95" s="479"/>
      <c r="F95" s="14"/>
      <c r="G95" s="106" t="str">
        <f>IF($D95="", "", IF($E95=Expenses!$L$5, 0, $D95))</f>
        <v/>
      </c>
      <c r="H95" s="14"/>
      <c r="I95" s="39" t="str">
        <f t="shared" si="6"/>
        <v/>
      </c>
      <c r="J95" s="14"/>
      <c r="K95" s="14"/>
      <c r="L95" s="14"/>
      <c r="M95" s="14"/>
      <c r="N95" s="14"/>
      <c r="O95" s="14"/>
      <c r="P95" s="14"/>
      <c r="S95" s="106" t="str">
        <f t="shared" si="7"/>
        <v/>
      </c>
      <c r="U95" s="127" t="str">
        <f>IFERROR(INDEX('J&amp;C Details'!$S$70:$S$79, MATCH($C95, 'J&amp;C Details'!$B$70:$B$79, 0))*$S95*24*$W95, "")</f>
        <v/>
      </c>
      <c r="W95" s="262" t="str">
        <f>IF($Y95="", "", IF($I95="", 1, IF($I95=$U$4, 'J&amp;C Details'!$AP$82, IF($I95=$U$5, 'J&amp;C Details'!$AP$84, ""))))</f>
        <v/>
      </c>
      <c r="Y95" s="39" t="str">
        <f t="shared" si="8"/>
        <v/>
      </c>
      <c r="AA95" s="39" t="str">
        <f>IF($G95="", "", IF($E95=$R$3, Report!$BB$209, IF($I95="", Report!$BB$212, IF($I95=$U$4, Report!$BB$211, IF($I95=$U$5, Report!$BB$210, "")))))</f>
        <v/>
      </c>
    </row>
    <row r="96" spans="1:27" x14ac:dyDescent="0.25">
      <c r="A96" s="14"/>
      <c r="B96" s="460"/>
      <c r="C96" s="478"/>
      <c r="D96" s="462"/>
      <c r="E96" s="479"/>
      <c r="F96" s="14"/>
      <c r="G96" s="106" t="str">
        <f>IF($D96="", "", IF($E96=Expenses!$L$5, 0, $D96))</f>
        <v/>
      </c>
      <c r="H96" s="14"/>
      <c r="I96" s="39" t="str">
        <f t="shared" si="6"/>
        <v/>
      </c>
      <c r="J96" s="14"/>
      <c r="K96" s="14"/>
      <c r="L96" s="14"/>
      <c r="M96" s="14"/>
      <c r="N96" s="14"/>
      <c r="O96" s="14"/>
      <c r="P96" s="14"/>
      <c r="S96" s="106" t="str">
        <f t="shared" si="7"/>
        <v/>
      </c>
      <c r="U96" s="127" t="str">
        <f>IFERROR(INDEX('J&amp;C Details'!$S$70:$S$79, MATCH($C96, 'J&amp;C Details'!$B$70:$B$79, 0))*$S96*24*$W96, "")</f>
        <v/>
      </c>
      <c r="W96" s="262" t="str">
        <f>IF($Y96="", "", IF($I96="", 1, IF($I96=$U$4, 'J&amp;C Details'!$AP$82, IF($I96=$U$5, 'J&amp;C Details'!$AP$84, ""))))</f>
        <v/>
      </c>
      <c r="Y96" s="39" t="str">
        <f t="shared" si="8"/>
        <v/>
      </c>
      <c r="AA96" s="39" t="str">
        <f>IF($G96="", "", IF($E96=$R$3, Report!$BB$209, IF($I96="", Report!$BB$212, IF($I96=$U$4, Report!$BB$211, IF($I96=$U$5, Report!$BB$210, "")))))</f>
        <v/>
      </c>
    </row>
    <row r="97" spans="1:27" x14ac:dyDescent="0.25">
      <c r="A97" s="14"/>
      <c r="B97" s="460"/>
      <c r="C97" s="478"/>
      <c r="D97" s="462"/>
      <c r="E97" s="479"/>
      <c r="F97" s="14"/>
      <c r="G97" s="106" t="str">
        <f>IF($D97="", "", IF($E97=Expenses!$L$5, 0, $D97))</f>
        <v/>
      </c>
      <c r="H97" s="14"/>
      <c r="I97" s="39" t="str">
        <f t="shared" si="6"/>
        <v/>
      </c>
      <c r="J97" s="14"/>
      <c r="K97" s="14"/>
      <c r="L97" s="14"/>
      <c r="M97" s="14"/>
      <c r="N97" s="14"/>
      <c r="O97" s="14"/>
      <c r="P97" s="14"/>
      <c r="S97" s="106" t="str">
        <f t="shared" si="7"/>
        <v/>
      </c>
      <c r="U97" s="127" t="str">
        <f>IFERROR(INDEX('J&amp;C Details'!$S$70:$S$79, MATCH($C97, 'J&amp;C Details'!$B$70:$B$79, 0))*$S97*24*$W97, "")</f>
        <v/>
      </c>
      <c r="W97" s="262" t="str">
        <f>IF($Y97="", "", IF($I97="", 1, IF($I97=$U$4, 'J&amp;C Details'!$AP$82, IF($I97=$U$5, 'J&amp;C Details'!$AP$84, ""))))</f>
        <v/>
      </c>
      <c r="Y97" s="39" t="str">
        <f t="shared" si="8"/>
        <v/>
      </c>
      <c r="AA97" s="39" t="str">
        <f>IF($G97="", "", IF($E97=$R$3, Report!$BB$209, IF($I97="", Report!$BB$212, IF($I97=$U$4, Report!$BB$211, IF($I97=$U$5, Report!$BB$210, "")))))</f>
        <v/>
      </c>
    </row>
    <row r="98" spans="1:27" x14ac:dyDescent="0.25">
      <c r="A98" s="14"/>
      <c r="B98" s="460"/>
      <c r="C98" s="478"/>
      <c r="D98" s="462"/>
      <c r="E98" s="479"/>
      <c r="F98" s="14"/>
      <c r="G98" s="106" t="str">
        <f>IF($D98="", "", IF($E98=Expenses!$L$5, 0, $D98))</f>
        <v/>
      </c>
      <c r="H98" s="14"/>
      <c r="I98" s="39" t="str">
        <f t="shared" si="6"/>
        <v/>
      </c>
      <c r="J98" s="14"/>
      <c r="K98" s="14"/>
      <c r="L98" s="14"/>
      <c r="M98" s="14"/>
      <c r="N98" s="14"/>
      <c r="O98" s="14"/>
      <c r="P98" s="14"/>
      <c r="S98" s="106" t="str">
        <f t="shared" si="7"/>
        <v/>
      </c>
      <c r="U98" s="127" t="str">
        <f>IFERROR(INDEX('J&amp;C Details'!$S$70:$S$79, MATCH($C98, 'J&amp;C Details'!$B$70:$B$79, 0))*$S98*24*$W98, "")</f>
        <v/>
      </c>
      <c r="W98" s="262" t="str">
        <f>IF($Y98="", "", IF($I98="", 1, IF($I98=$U$4, 'J&amp;C Details'!$AP$82, IF($I98=$U$5, 'J&amp;C Details'!$AP$84, ""))))</f>
        <v/>
      </c>
      <c r="Y98" s="39" t="str">
        <f t="shared" si="8"/>
        <v/>
      </c>
      <c r="AA98" s="39" t="str">
        <f>IF($G98="", "", IF($E98=$R$3, Report!$BB$209, IF($I98="", Report!$BB$212, IF($I98=$U$4, Report!$BB$211, IF($I98=$U$5, Report!$BB$210, "")))))</f>
        <v/>
      </c>
    </row>
    <row r="99" spans="1:27" x14ac:dyDescent="0.25">
      <c r="A99" s="14"/>
      <c r="B99" s="460"/>
      <c r="C99" s="478"/>
      <c r="D99" s="462"/>
      <c r="E99" s="479"/>
      <c r="F99" s="14"/>
      <c r="G99" s="106" t="str">
        <f>IF($D99="", "", IF($E99=Expenses!$L$5, 0, $D99))</f>
        <v/>
      </c>
      <c r="H99" s="14"/>
      <c r="I99" s="39" t="str">
        <f t="shared" si="6"/>
        <v/>
      </c>
      <c r="J99" s="14"/>
      <c r="K99" s="14"/>
      <c r="L99" s="14"/>
      <c r="M99" s="14"/>
      <c r="N99" s="14"/>
      <c r="O99" s="14"/>
      <c r="P99" s="14"/>
      <c r="S99" s="106" t="str">
        <f t="shared" si="7"/>
        <v/>
      </c>
      <c r="U99" s="127" t="str">
        <f>IFERROR(INDEX('J&amp;C Details'!$S$70:$S$79, MATCH($C99, 'J&amp;C Details'!$B$70:$B$79, 0))*$S99*24*$W99, "")</f>
        <v/>
      </c>
      <c r="W99" s="262" t="str">
        <f>IF($Y99="", "", IF($I99="", 1, IF($I99=$U$4, 'J&amp;C Details'!$AP$82, IF($I99=$U$5, 'J&amp;C Details'!$AP$84, ""))))</f>
        <v/>
      </c>
      <c r="Y99" s="39" t="str">
        <f t="shared" si="8"/>
        <v/>
      </c>
      <c r="AA99" s="39" t="str">
        <f>IF($G99="", "", IF($E99=$R$3, Report!$BB$209, IF($I99="", Report!$BB$212, IF($I99=$U$4, Report!$BB$211, IF($I99=$U$5, Report!$BB$210, "")))))</f>
        <v/>
      </c>
    </row>
    <row r="100" spans="1:27" x14ac:dyDescent="0.25">
      <c r="A100" s="14"/>
      <c r="B100" s="460"/>
      <c r="C100" s="478"/>
      <c r="D100" s="462"/>
      <c r="E100" s="479"/>
      <c r="F100" s="14"/>
      <c r="G100" s="106" t="str">
        <f>IF($D100="", "", IF($E100=Expenses!$L$5, 0, $D100))</f>
        <v/>
      </c>
      <c r="H100" s="14"/>
      <c r="I100" s="39" t="str">
        <f t="shared" si="6"/>
        <v/>
      </c>
      <c r="J100" s="14"/>
      <c r="K100" s="14"/>
      <c r="L100" s="14"/>
      <c r="M100" s="14"/>
      <c r="N100" s="14"/>
      <c r="O100" s="14"/>
      <c r="P100" s="14"/>
      <c r="S100" s="106" t="str">
        <f t="shared" si="7"/>
        <v/>
      </c>
      <c r="U100" s="127" t="str">
        <f>IFERROR(INDEX('J&amp;C Details'!$S$70:$S$79, MATCH($C100, 'J&amp;C Details'!$B$70:$B$79, 0))*$S100*24*$W100, "")</f>
        <v/>
      </c>
      <c r="W100" s="262" t="str">
        <f>IF($Y100="", "", IF($I100="", 1, IF($I100=$U$4, 'J&amp;C Details'!$AP$82, IF($I100=$U$5, 'J&amp;C Details'!$AP$84, ""))))</f>
        <v/>
      </c>
      <c r="Y100" s="39" t="str">
        <f t="shared" si="8"/>
        <v/>
      </c>
      <c r="AA100" s="39" t="str">
        <f>IF($G100="", "", IF($E100=$R$3, Report!$BB$209, IF($I100="", Report!$BB$212, IF($I100=$U$4, Report!$BB$211, IF($I100=$U$5, Report!$BB$210, "")))))</f>
        <v/>
      </c>
    </row>
    <row r="101" spans="1:27" x14ac:dyDescent="0.25">
      <c r="A101" s="14"/>
      <c r="B101" s="460"/>
      <c r="C101" s="478"/>
      <c r="D101" s="462"/>
      <c r="E101" s="479"/>
      <c r="F101" s="14"/>
      <c r="G101" s="106" t="str">
        <f>IF($D101="", "", IF($E101=Expenses!$L$5, 0, $D101))</f>
        <v/>
      </c>
      <c r="H101" s="14"/>
      <c r="I101" s="39" t="str">
        <f t="shared" si="6"/>
        <v/>
      </c>
      <c r="J101" s="14"/>
      <c r="K101" s="14"/>
      <c r="L101" s="14"/>
      <c r="M101" s="14"/>
      <c r="N101" s="14"/>
      <c r="O101" s="14"/>
      <c r="P101" s="14"/>
      <c r="S101" s="106" t="str">
        <f t="shared" si="7"/>
        <v/>
      </c>
      <c r="U101" s="127" t="str">
        <f>IFERROR(INDEX('J&amp;C Details'!$S$70:$S$79, MATCH($C101, 'J&amp;C Details'!$B$70:$B$79, 0))*$S101*24*$W101, "")</f>
        <v/>
      </c>
      <c r="W101" s="262" t="str">
        <f>IF($Y101="", "", IF($I101="", 1, IF($I101=$U$4, 'J&amp;C Details'!$AP$82, IF($I101=$U$5, 'J&amp;C Details'!$AP$84, ""))))</f>
        <v/>
      </c>
      <c r="Y101" s="39" t="str">
        <f t="shared" si="8"/>
        <v/>
      </c>
      <c r="AA101" s="39" t="str">
        <f>IF($G101="", "", IF($E101=$R$3, Report!$BB$209, IF($I101="", Report!$BB$212, IF($I101=$U$4, Report!$BB$211, IF($I101=$U$5, Report!$BB$210, "")))))</f>
        <v/>
      </c>
    </row>
    <row r="102" spans="1:27" x14ac:dyDescent="0.25">
      <c r="A102" s="14"/>
      <c r="B102" s="460"/>
      <c r="C102" s="478"/>
      <c r="D102" s="462"/>
      <c r="E102" s="479"/>
      <c r="F102" s="14"/>
      <c r="G102" s="106" t="str">
        <f>IF($D102="", "", IF($E102=Expenses!$L$5, 0, $D102))</f>
        <v/>
      </c>
      <c r="H102" s="14"/>
      <c r="I102" s="39" t="str">
        <f t="shared" si="6"/>
        <v/>
      </c>
      <c r="J102" s="14"/>
      <c r="K102" s="14"/>
      <c r="L102" s="14"/>
      <c r="M102" s="14"/>
      <c r="N102" s="14"/>
      <c r="O102" s="14"/>
      <c r="P102" s="14"/>
      <c r="S102" s="106" t="str">
        <f t="shared" si="7"/>
        <v/>
      </c>
      <c r="U102" s="127" t="str">
        <f>IFERROR(INDEX('J&amp;C Details'!$S$70:$S$79, MATCH($C102, 'J&amp;C Details'!$B$70:$B$79, 0))*$S102*24*$W102, "")</f>
        <v/>
      </c>
      <c r="W102" s="262" t="str">
        <f>IF($Y102="", "", IF($I102="", 1, IF($I102=$U$4, 'J&amp;C Details'!$AP$82, IF($I102=$U$5, 'J&amp;C Details'!$AP$84, ""))))</f>
        <v/>
      </c>
      <c r="Y102" s="39" t="str">
        <f t="shared" si="8"/>
        <v/>
      </c>
      <c r="AA102" s="39" t="str">
        <f>IF($G102="", "", IF($E102=$R$3, Report!$BB$209, IF($I102="", Report!$BB$212, IF($I102=$U$4, Report!$BB$211, IF($I102=$U$5, Report!$BB$210, "")))))</f>
        <v/>
      </c>
    </row>
    <row r="103" spans="1:27" x14ac:dyDescent="0.25">
      <c r="A103" s="14"/>
      <c r="B103" s="460"/>
      <c r="C103" s="478"/>
      <c r="D103" s="462"/>
      <c r="E103" s="479"/>
      <c r="F103" s="14"/>
      <c r="G103" s="106" t="str">
        <f>IF($D103="", "", IF($E103=Expenses!$L$5, 0, $D103))</f>
        <v/>
      </c>
      <c r="H103" s="14"/>
      <c r="I103" s="39" t="str">
        <f t="shared" si="6"/>
        <v/>
      </c>
      <c r="J103" s="14"/>
      <c r="K103" s="14"/>
      <c r="L103" s="14"/>
      <c r="M103" s="14"/>
      <c r="N103" s="14"/>
      <c r="O103" s="14"/>
      <c r="P103" s="14"/>
      <c r="S103" s="106" t="str">
        <f t="shared" si="7"/>
        <v/>
      </c>
      <c r="U103" s="127" t="str">
        <f>IFERROR(INDEX('J&amp;C Details'!$S$70:$S$79, MATCH($C103, 'J&amp;C Details'!$B$70:$B$79, 0))*$S103*24*$W103, "")</f>
        <v/>
      </c>
      <c r="W103" s="262" t="str">
        <f>IF($Y103="", "", IF($I103="", 1, IF($I103=$U$4, 'J&amp;C Details'!$AP$82, IF($I103=$U$5, 'J&amp;C Details'!$AP$84, ""))))</f>
        <v/>
      </c>
      <c r="Y103" s="39" t="str">
        <f t="shared" si="8"/>
        <v/>
      </c>
      <c r="AA103" s="39" t="str">
        <f>IF($G103="", "", IF($E103=$R$3, Report!$BB$209, IF($I103="", Report!$BB$212, IF($I103=$U$4, Report!$BB$211, IF($I103=$U$5, Report!$BB$210, "")))))</f>
        <v/>
      </c>
    </row>
    <row r="104" spans="1:27" x14ac:dyDescent="0.25">
      <c r="A104" s="14"/>
      <c r="B104" s="460"/>
      <c r="C104" s="478"/>
      <c r="D104" s="462"/>
      <c r="E104" s="479"/>
      <c r="F104" s="14"/>
      <c r="G104" s="106" t="str">
        <f>IF($D104="", "", IF($E104=Expenses!$L$5, 0, $D104))</f>
        <v/>
      </c>
      <c r="H104" s="14"/>
      <c r="I104" s="39" t="str">
        <f t="shared" si="6"/>
        <v/>
      </c>
      <c r="J104" s="14"/>
      <c r="K104" s="14"/>
      <c r="L104" s="14"/>
      <c r="M104" s="14"/>
      <c r="N104" s="14"/>
      <c r="O104" s="14"/>
      <c r="P104" s="14"/>
      <c r="S104" s="106" t="str">
        <f t="shared" si="7"/>
        <v/>
      </c>
      <c r="U104" s="127" t="str">
        <f>IFERROR(INDEX('J&amp;C Details'!$S$70:$S$79, MATCH($C104, 'J&amp;C Details'!$B$70:$B$79, 0))*$S104*24*$W104, "")</f>
        <v/>
      </c>
      <c r="W104" s="262" t="str">
        <f>IF($Y104="", "", IF($I104="", 1, IF($I104=$U$4, 'J&amp;C Details'!$AP$82, IF($I104=$U$5, 'J&amp;C Details'!$AP$84, ""))))</f>
        <v/>
      </c>
      <c r="Y104" s="39" t="str">
        <f t="shared" si="8"/>
        <v/>
      </c>
      <c r="AA104" s="39" t="str">
        <f>IF($G104="", "", IF($E104=$R$3, Report!$BB$209, IF($I104="", Report!$BB$212, IF($I104=$U$4, Report!$BB$211, IF($I104=$U$5, Report!$BB$210, "")))))</f>
        <v/>
      </c>
    </row>
    <row r="105" spans="1:27" x14ac:dyDescent="0.25">
      <c r="A105" s="14"/>
      <c r="B105" s="460"/>
      <c r="C105" s="478"/>
      <c r="D105" s="462"/>
      <c r="E105" s="479"/>
      <c r="F105" s="14"/>
      <c r="G105" s="106" t="str">
        <f>IF($D105="", "", IF($E105=Expenses!$L$5, 0, $D105))</f>
        <v/>
      </c>
      <c r="H105" s="14"/>
      <c r="I105" s="39" t="str">
        <f t="shared" si="6"/>
        <v/>
      </c>
      <c r="J105" s="14"/>
      <c r="K105" s="14"/>
      <c r="L105" s="14"/>
      <c r="M105" s="14"/>
      <c r="N105" s="14"/>
      <c r="O105" s="14"/>
      <c r="P105" s="14"/>
      <c r="S105" s="106" t="str">
        <f t="shared" si="7"/>
        <v/>
      </c>
      <c r="U105" s="127" t="str">
        <f>IFERROR(INDEX('J&amp;C Details'!$S$70:$S$79, MATCH($C105, 'J&amp;C Details'!$B$70:$B$79, 0))*$S105*24*$W105, "")</f>
        <v/>
      </c>
      <c r="W105" s="262" t="str">
        <f>IF($Y105="", "", IF($I105="", 1, IF($I105=$U$4, 'J&amp;C Details'!$AP$82, IF($I105=$U$5, 'J&amp;C Details'!$AP$84, ""))))</f>
        <v/>
      </c>
      <c r="Y105" s="39" t="str">
        <f t="shared" si="8"/>
        <v/>
      </c>
      <c r="AA105" s="39" t="str">
        <f>IF($G105="", "", IF($E105=$R$3, Report!$BB$209, IF($I105="", Report!$BB$212, IF($I105=$U$4, Report!$BB$211, IF($I105=$U$5, Report!$BB$210, "")))))</f>
        <v/>
      </c>
    </row>
    <row r="106" spans="1:27" x14ac:dyDescent="0.25">
      <c r="A106" s="14"/>
      <c r="B106" s="460"/>
      <c r="C106" s="478"/>
      <c r="D106" s="462"/>
      <c r="E106" s="479"/>
      <c r="F106" s="14"/>
      <c r="G106" s="106" t="str">
        <f>IF($D106="", "", IF($E106=Expenses!$L$5, 0, $D106))</f>
        <v/>
      </c>
      <c r="H106" s="14"/>
      <c r="I106" s="39" t="str">
        <f t="shared" si="6"/>
        <v/>
      </c>
      <c r="J106" s="14"/>
      <c r="K106" s="14"/>
      <c r="L106" s="14"/>
      <c r="M106" s="14"/>
      <c r="N106" s="14"/>
      <c r="O106" s="14"/>
      <c r="P106" s="14"/>
      <c r="S106" s="106" t="str">
        <f t="shared" si="7"/>
        <v/>
      </c>
      <c r="U106" s="127" t="str">
        <f>IFERROR(INDEX('J&amp;C Details'!$S$70:$S$79, MATCH($C106, 'J&amp;C Details'!$B$70:$B$79, 0))*$S106*24*$W106, "")</f>
        <v/>
      </c>
      <c r="W106" s="262" t="str">
        <f>IF($Y106="", "", IF($I106="", 1, IF($I106=$U$4, 'J&amp;C Details'!$AP$82, IF($I106=$U$5, 'J&amp;C Details'!$AP$84, ""))))</f>
        <v/>
      </c>
      <c r="Y106" s="39" t="str">
        <f t="shared" si="8"/>
        <v/>
      </c>
      <c r="AA106" s="39" t="str">
        <f>IF($G106="", "", IF($E106=$R$3, Report!$BB$209, IF($I106="", Report!$BB$212, IF($I106=$U$4, Report!$BB$211, IF($I106=$U$5, Report!$BB$210, "")))))</f>
        <v/>
      </c>
    </row>
    <row r="107" spans="1:27" x14ac:dyDescent="0.25">
      <c r="A107" s="14"/>
      <c r="B107" s="460"/>
      <c r="C107" s="478"/>
      <c r="D107" s="462"/>
      <c r="E107" s="479"/>
      <c r="F107" s="14"/>
      <c r="G107" s="106" t="str">
        <f>IF($D107="", "", IF($E107=Expenses!$L$5, 0, $D107))</f>
        <v/>
      </c>
      <c r="H107" s="14"/>
      <c r="I107" s="39" t="str">
        <f t="shared" si="6"/>
        <v/>
      </c>
      <c r="J107" s="14"/>
      <c r="K107" s="14"/>
      <c r="L107" s="14"/>
      <c r="M107" s="14"/>
      <c r="N107" s="14"/>
      <c r="O107" s="14"/>
      <c r="P107" s="14"/>
      <c r="S107" s="106" t="str">
        <f t="shared" si="7"/>
        <v/>
      </c>
      <c r="U107" s="127" t="str">
        <f>IFERROR(INDEX('J&amp;C Details'!$S$70:$S$79, MATCH($C107, 'J&amp;C Details'!$B$70:$B$79, 0))*$S107*24*$W107, "")</f>
        <v/>
      </c>
      <c r="W107" s="262" t="str">
        <f>IF($Y107="", "", IF($I107="", 1, IF($I107=$U$4, 'J&amp;C Details'!$AP$82, IF($I107=$U$5, 'J&amp;C Details'!$AP$84, ""))))</f>
        <v/>
      </c>
      <c r="Y107" s="39" t="str">
        <f t="shared" si="8"/>
        <v/>
      </c>
      <c r="AA107" s="39" t="str">
        <f>IF($G107="", "", IF($E107=$R$3, Report!$BB$209, IF($I107="", Report!$BB$212, IF($I107=$U$4, Report!$BB$211, IF($I107=$U$5, Report!$BB$210, "")))))</f>
        <v/>
      </c>
    </row>
    <row r="108" spans="1:27" x14ac:dyDescent="0.25">
      <c r="A108" s="14"/>
      <c r="B108" s="460"/>
      <c r="C108" s="478"/>
      <c r="D108" s="462"/>
      <c r="E108" s="479"/>
      <c r="F108" s="14"/>
      <c r="G108" s="106" t="str">
        <f>IF($D108="", "", IF($E108=Expenses!$L$5, 0, $D108))</f>
        <v/>
      </c>
      <c r="H108" s="14"/>
      <c r="I108" s="39" t="str">
        <f t="shared" si="6"/>
        <v/>
      </c>
      <c r="J108" s="14"/>
      <c r="K108" s="14"/>
      <c r="L108" s="14"/>
      <c r="M108" s="14"/>
      <c r="N108" s="14"/>
      <c r="O108" s="14"/>
      <c r="P108" s="14"/>
      <c r="S108" s="106" t="str">
        <f t="shared" si="7"/>
        <v/>
      </c>
      <c r="U108" s="127" t="str">
        <f>IFERROR(INDEX('J&amp;C Details'!$S$70:$S$79, MATCH($C108, 'J&amp;C Details'!$B$70:$B$79, 0))*$S108*24*$W108, "")</f>
        <v/>
      </c>
      <c r="W108" s="262" t="str">
        <f>IF($Y108="", "", IF($I108="", 1, IF($I108=$U$4, 'J&amp;C Details'!$AP$82, IF($I108=$U$5, 'J&amp;C Details'!$AP$84, ""))))</f>
        <v/>
      </c>
      <c r="Y108" s="39" t="str">
        <f t="shared" si="8"/>
        <v/>
      </c>
      <c r="AA108" s="39" t="str">
        <f>IF($G108="", "", IF($E108=$R$3, Report!$BB$209, IF($I108="", Report!$BB$212, IF($I108=$U$4, Report!$BB$211, IF($I108=$U$5, Report!$BB$210, "")))))</f>
        <v/>
      </c>
    </row>
    <row r="109" spans="1:27" x14ac:dyDescent="0.25">
      <c r="A109" s="14"/>
      <c r="B109" s="460"/>
      <c r="C109" s="478"/>
      <c r="D109" s="462"/>
      <c r="E109" s="479"/>
      <c r="F109" s="14"/>
      <c r="G109" s="106" t="str">
        <f>IF($D109="", "", IF($E109=Expenses!$L$5, 0, $D109))</f>
        <v/>
      </c>
      <c r="H109" s="14"/>
      <c r="I109" s="39" t="str">
        <f t="shared" si="6"/>
        <v/>
      </c>
      <c r="J109" s="14"/>
      <c r="K109" s="14"/>
      <c r="L109" s="14"/>
      <c r="M109" s="14"/>
      <c r="N109" s="14"/>
      <c r="O109" s="14"/>
      <c r="P109" s="14"/>
      <c r="S109" s="106" t="str">
        <f t="shared" si="7"/>
        <v/>
      </c>
      <c r="U109" s="127" t="str">
        <f>IFERROR(INDEX('J&amp;C Details'!$S$70:$S$79, MATCH($C109, 'J&amp;C Details'!$B$70:$B$79, 0))*$S109*24*$W109, "")</f>
        <v/>
      </c>
      <c r="W109" s="262" t="str">
        <f>IF($Y109="", "", IF($I109="", 1, IF($I109=$U$4, 'J&amp;C Details'!$AP$82, IF($I109=$U$5, 'J&amp;C Details'!$AP$84, ""))))</f>
        <v/>
      </c>
      <c r="Y109" s="39" t="str">
        <f t="shared" si="8"/>
        <v/>
      </c>
      <c r="AA109" s="39" t="str">
        <f>IF($G109="", "", IF($E109=$R$3, Report!$BB$209, IF($I109="", Report!$BB$212, IF($I109=$U$4, Report!$BB$211, IF($I109=$U$5, Report!$BB$210, "")))))</f>
        <v/>
      </c>
    </row>
    <row r="110" spans="1:27" x14ac:dyDescent="0.25">
      <c r="A110" s="14"/>
      <c r="B110" s="460"/>
      <c r="C110" s="478"/>
      <c r="D110" s="462"/>
      <c r="E110" s="479"/>
      <c r="F110" s="14"/>
      <c r="G110" s="106" t="str">
        <f>IF($D110="", "", IF($E110=Expenses!$L$5, 0, $D110))</f>
        <v/>
      </c>
      <c r="H110" s="14"/>
      <c r="I110" s="39" t="str">
        <f t="shared" si="6"/>
        <v/>
      </c>
      <c r="J110" s="14"/>
      <c r="K110" s="14"/>
      <c r="L110" s="14"/>
      <c r="M110" s="14"/>
      <c r="N110" s="14"/>
      <c r="O110" s="14"/>
      <c r="P110" s="14"/>
      <c r="S110" s="106" t="str">
        <f t="shared" si="7"/>
        <v/>
      </c>
      <c r="U110" s="127" t="str">
        <f>IFERROR(INDEX('J&amp;C Details'!$S$70:$S$79, MATCH($C110, 'J&amp;C Details'!$B$70:$B$79, 0))*$S110*24*$W110, "")</f>
        <v/>
      </c>
      <c r="W110" s="262" t="str">
        <f>IF($Y110="", "", IF($I110="", 1, IF($I110=$U$4, 'J&amp;C Details'!$AP$82, IF($I110=$U$5, 'J&amp;C Details'!$AP$84, ""))))</f>
        <v/>
      </c>
      <c r="Y110" s="39" t="str">
        <f t="shared" si="8"/>
        <v/>
      </c>
      <c r="AA110" s="39" t="str">
        <f>IF($G110="", "", IF($E110=$R$3, Report!$BB$209, IF($I110="", Report!$BB$212, IF($I110=$U$4, Report!$BB$211, IF($I110=$U$5, Report!$BB$210, "")))))</f>
        <v/>
      </c>
    </row>
    <row r="111" spans="1:27" x14ac:dyDescent="0.25">
      <c r="A111" s="14"/>
      <c r="B111" s="460"/>
      <c r="C111" s="478"/>
      <c r="D111" s="462"/>
      <c r="E111" s="479"/>
      <c r="F111" s="14"/>
      <c r="G111" s="106" t="str">
        <f>IF($D111="", "", IF($E111=Expenses!$L$5, 0, $D111))</f>
        <v/>
      </c>
      <c r="H111" s="14"/>
      <c r="I111" s="39" t="str">
        <f t="shared" si="6"/>
        <v/>
      </c>
      <c r="J111" s="14"/>
      <c r="K111" s="14"/>
      <c r="L111" s="14"/>
      <c r="M111" s="14"/>
      <c r="N111" s="14"/>
      <c r="O111" s="14"/>
      <c r="P111" s="14"/>
      <c r="S111" s="106" t="str">
        <f t="shared" si="7"/>
        <v/>
      </c>
      <c r="U111" s="127" t="str">
        <f>IFERROR(INDEX('J&amp;C Details'!$S$70:$S$79, MATCH($C111, 'J&amp;C Details'!$B$70:$B$79, 0))*$S111*24*$W111, "")</f>
        <v/>
      </c>
      <c r="W111" s="262" t="str">
        <f>IF($Y111="", "", IF($I111="", 1, IF($I111=$U$4, 'J&amp;C Details'!$AP$82, IF($I111=$U$5, 'J&amp;C Details'!$AP$84, ""))))</f>
        <v/>
      </c>
      <c r="Y111" s="39" t="str">
        <f t="shared" si="8"/>
        <v/>
      </c>
      <c r="AA111" s="39" t="str">
        <f>IF($G111="", "", IF($E111=$R$3, Report!$BB$209, IF($I111="", Report!$BB$212, IF($I111=$U$4, Report!$BB$211, IF($I111=$U$5, Report!$BB$210, "")))))</f>
        <v/>
      </c>
    </row>
    <row r="112" spans="1:27" x14ac:dyDescent="0.25">
      <c r="A112" s="14"/>
      <c r="B112" s="460"/>
      <c r="C112" s="478"/>
      <c r="D112" s="462"/>
      <c r="E112" s="479"/>
      <c r="F112" s="14"/>
      <c r="G112" s="106" t="str">
        <f>IF($D112="", "", IF($E112=Expenses!$L$5, 0, $D112))</f>
        <v/>
      </c>
      <c r="H112" s="14"/>
      <c r="I112" s="39" t="str">
        <f t="shared" si="6"/>
        <v/>
      </c>
      <c r="J112" s="14"/>
      <c r="K112" s="14"/>
      <c r="L112" s="14"/>
      <c r="M112" s="14"/>
      <c r="N112" s="14"/>
      <c r="O112" s="14"/>
      <c r="P112" s="14"/>
      <c r="S112" s="106" t="str">
        <f t="shared" si="7"/>
        <v/>
      </c>
      <c r="U112" s="127" t="str">
        <f>IFERROR(INDEX('J&amp;C Details'!$S$70:$S$79, MATCH($C112, 'J&amp;C Details'!$B$70:$B$79, 0))*$S112*24*$W112, "")</f>
        <v/>
      </c>
      <c r="W112" s="262" t="str">
        <f>IF($Y112="", "", IF($I112="", 1, IF($I112=$U$4, 'J&amp;C Details'!$AP$82, IF($I112=$U$5, 'J&amp;C Details'!$AP$84, ""))))</f>
        <v/>
      </c>
      <c r="Y112" s="39" t="str">
        <f t="shared" si="8"/>
        <v/>
      </c>
      <c r="AA112" s="39" t="str">
        <f>IF($G112="", "", IF($E112=$R$3, Report!$BB$209, IF($I112="", Report!$BB$212, IF($I112=$U$4, Report!$BB$211, IF($I112=$U$5, Report!$BB$210, "")))))</f>
        <v/>
      </c>
    </row>
    <row r="113" spans="1:27" x14ac:dyDescent="0.25">
      <c r="A113" s="14"/>
      <c r="B113" s="460"/>
      <c r="C113" s="478"/>
      <c r="D113" s="462"/>
      <c r="E113" s="479"/>
      <c r="F113" s="14"/>
      <c r="G113" s="106" t="str">
        <f>IF($D113="", "", IF($E113=Expenses!$L$5, 0, $D113))</f>
        <v/>
      </c>
      <c r="H113" s="14"/>
      <c r="I113" s="39" t="str">
        <f t="shared" si="6"/>
        <v/>
      </c>
      <c r="J113" s="14"/>
      <c r="K113" s="14"/>
      <c r="L113" s="14"/>
      <c r="M113" s="14"/>
      <c r="N113" s="14"/>
      <c r="O113" s="14"/>
      <c r="P113" s="14"/>
      <c r="S113" s="106" t="str">
        <f t="shared" si="7"/>
        <v/>
      </c>
      <c r="U113" s="127" t="str">
        <f>IFERROR(INDEX('J&amp;C Details'!$S$70:$S$79, MATCH($C113, 'J&amp;C Details'!$B$70:$B$79, 0))*$S113*24*$W113, "")</f>
        <v/>
      </c>
      <c r="W113" s="262" t="str">
        <f>IF($Y113="", "", IF($I113="", 1, IF($I113=$U$4, 'J&amp;C Details'!$AP$82, IF($I113=$U$5, 'J&amp;C Details'!$AP$84, ""))))</f>
        <v/>
      </c>
      <c r="Y113" s="39" t="str">
        <f t="shared" si="8"/>
        <v/>
      </c>
      <c r="AA113" s="39" t="str">
        <f>IF($G113="", "", IF($E113=$R$3, Report!$BB$209, IF($I113="", Report!$BB$212, IF($I113=$U$4, Report!$BB$211, IF($I113=$U$5, Report!$BB$210, "")))))</f>
        <v/>
      </c>
    </row>
    <row r="114" spans="1:27" x14ac:dyDescent="0.25">
      <c r="A114" s="14"/>
      <c r="B114" s="460"/>
      <c r="C114" s="478"/>
      <c r="D114" s="462"/>
      <c r="E114" s="479"/>
      <c r="F114" s="14"/>
      <c r="G114" s="106" t="str">
        <f>IF($D114="", "", IF($E114=Expenses!$L$5, 0, $D114))</f>
        <v/>
      </c>
      <c r="H114" s="14"/>
      <c r="I114" s="39" t="str">
        <f t="shared" si="6"/>
        <v/>
      </c>
      <c r="J114" s="14"/>
      <c r="K114" s="14"/>
      <c r="L114" s="14"/>
      <c r="M114" s="14"/>
      <c r="N114" s="14"/>
      <c r="O114" s="14"/>
      <c r="P114" s="14"/>
      <c r="S114" s="106" t="str">
        <f t="shared" si="7"/>
        <v/>
      </c>
      <c r="U114" s="127" t="str">
        <f>IFERROR(INDEX('J&amp;C Details'!$S$70:$S$79, MATCH($C114, 'J&amp;C Details'!$B$70:$B$79, 0))*$S114*24*$W114, "")</f>
        <v/>
      </c>
      <c r="W114" s="262" t="str">
        <f>IF($Y114="", "", IF($I114="", 1, IF($I114=$U$4, 'J&amp;C Details'!$AP$82, IF($I114=$U$5, 'J&amp;C Details'!$AP$84, ""))))</f>
        <v/>
      </c>
      <c r="Y114" s="39" t="str">
        <f t="shared" si="8"/>
        <v/>
      </c>
      <c r="AA114" s="39" t="str">
        <f>IF($G114="", "", IF($E114=$R$3, Report!$BB$209, IF($I114="", Report!$BB$212, IF($I114=$U$4, Report!$BB$211, IF($I114=$U$5, Report!$BB$210, "")))))</f>
        <v/>
      </c>
    </row>
    <row r="115" spans="1:27" x14ac:dyDescent="0.25">
      <c r="A115" s="14"/>
      <c r="B115" s="460"/>
      <c r="C115" s="478"/>
      <c r="D115" s="462"/>
      <c r="E115" s="479"/>
      <c r="F115" s="14"/>
      <c r="G115" s="106" t="str">
        <f>IF($D115="", "", IF($E115=Expenses!$L$5, 0, $D115))</f>
        <v/>
      </c>
      <c r="H115" s="14"/>
      <c r="I115" s="39" t="str">
        <f t="shared" si="6"/>
        <v/>
      </c>
      <c r="J115" s="14"/>
      <c r="K115" s="14"/>
      <c r="L115" s="14"/>
      <c r="M115" s="14"/>
      <c r="N115" s="14"/>
      <c r="O115" s="14"/>
      <c r="P115" s="14"/>
      <c r="S115" s="106" t="str">
        <f t="shared" si="7"/>
        <v/>
      </c>
      <c r="U115" s="127" t="str">
        <f>IFERROR(INDEX('J&amp;C Details'!$S$70:$S$79, MATCH($C115, 'J&amp;C Details'!$B$70:$B$79, 0))*$S115*24*$W115, "")</f>
        <v/>
      </c>
      <c r="W115" s="262" t="str">
        <f>IF($Y115="", "", IF($I115="", 1, IF($I115=$U$4, 'J&amp;C Details'!$AP$82, IF($I115=$U$5, 'J&amp;C Details'!$AP$84, ""))))</f>
        <v/>
      </c>
      <c r="Y115" s="39" t="str">
        <f t="shared" si="8"/>
        <v/>
      </c>
      <c r="AA115" s="39" t="str">
        <f>IF($G115="", "", IF($E115=$R$3, Report!$BB$209, IF($I115="", Report!$BB$212, IF($I115=$U$4, Report!$BB$211, IF($I115=$U$5, Report!$BB$210, "")))))</f>
        <v/>
      </c>
    </row>
    <row r="116" spans="1:27" x14ac:dyDescent="0.25">
      <c r="A116" s="14"/>
      <c r="B116" s="460"/>
      <c r="C116" s="478"/>
      <c r="D116" s="462"/>
      <c r="E116" s="479"/>
      <c r="F116" s="14"/>
      <c r="G116" s="106" t="str">
        <f>IF($D116="", "", IF($E116=Expenses!$L$5, 0, $D116))</f>
        <v/>
      </c>
      <c r="H116" s="14"/>
      <c r="I116" s="39" t="str">
        <f t="shared" si="6"/>
        <v/>
      </c>
      <c r="J116" s="14"/>
      <c r="K116" s="14"/>
      <c r="L116" s="14"/>
      <c r="M116" s="14"/>
      <c r="N116" s="14"/>
      <c r="O116" s="14"/>
      <c r="P116" s="14"/>
      <c r="S116" s="106" t="str">
        <f t="shared" si="7"/>
        <v/>
      </c>
      <c r="U116" s="127" t="str">
        <f>IFERROR(INDEX('J&amp;C Details'!$S$70:$S$79, MATCH($C116, 'J&amp;C Details'!$B$70:$B$79, 0))*$S116*24*$W116, "")</f>
        <v/>
      </c>
      <c r="W116" s="262" t="str">
        <f>IF($Y116="", "", IF($I116="", 1, IF($I116=$U$4, 'J&amp;C Details'!$AP$82, IF($I116=$U$5, 'J&amp;C Details'!$AP$84, ""))))</f>
        <v/>
      </c>
      <c r="Y116" s="39" t="str">
        <f t="shared" si="8"/>
        <v/>
      </c>
      <c r="AA116" s="39" t="str">
        <f>IF($G116="", "", IF($E116=$R$3, Report!$BB$209, IF($I116="", Report!$BB$212, IF($I116=$U$4, Report!$BB$211, IF($I116=$U$5, Report!$BB$210, "")))))</f>
        <v/>
      </c>
    </row>
    <row r="117" spans="1:27" x14ac:dyDescent="0.25">
      <c r="A117" s="14"/>
      <c r="B117" s="460"/>
      <c r="C117" s="478"/>
      <c r="D117" s="462"/>
      <c r="E117" s="479"/>
      <c r="F117" s="14"/>
      <c r="G117" s="106" t="str">
        <f>IF($D117="", "", IF($E117=Expenses!$L$5, 0, $D117))</f>
        <v/>
      </c>
      <c r="H117" s="14"/>
      <c r="I117" s="39" t="str">
        <f t="shared" si="6"/>
        <v/>
      </c>
      <c r="J117" s="14"/>
      <c r="K117" s="14"/>
      <c r="L117" s="14"/>
      <c r="M117" s="14"/>
      <c r="N117" s="14"/>
      <c r="O117" s="14"/>
      <c r="P117" s="14"/>
      <c r="S117" s="106" t="str">
        <f t="shared" si="7"/>
        <v/>
      </c>
      <c r="U117" s="127" t="str">
        <f>IFERROR(INDEX('J&amp;C Details'!$S$70:$S$79, MATCH($C117, 'J&amp;C Details'!$B$70:$B$79, 0))*$S117*24*$W117, "")</f>
        <v/>
      </c>
      <c r="W117" s="262" t="str">
        <f>IF($Y117="", "", IF($I117="", 1, IF($I117=$U$4, 'J&amp;C Details'!$AP$82, IF($I117=$U$5, 'J&amp;C Details'!$AP$84, ""))))</f>
        <v/>
      </c>
      <c r="Y117" s="39" t="str">
        <f t="shared" si="8"/>
        <v/>
      </c>
      <c r="AA117" s="39" t="str">
        <f>IF($G117="", "", IF($E117=$R$3, Report!$BB$209, IF($I117="", Report!$BB$212, IF($I117=$U$4, Report!$BB$211, IF($I117=$U$5, Report!$BB$210, "")))))</f>
        <v/>
      </c>
    </row>
    <row r="118" spans="1:27" x14ac:dyDescent="0.25">
      <c r="A118" s="14"/>
      <c r="B118" s="460"/>
      <c r="C118" s="478"/>
      <c r="D118" s="462"/>
      <c r="E118" s="479"/>
      <c r="F118" s="14"/>
      <c r="G118" s="106" t="str">
        <f>IF($D118="", "", IF($E118=Expenses!$L$5, 0, $D118))</f>
        <v/>
      </c>
      <c r="H118" s="14"/>
      <c r="I118" s="39" t="str">
        <f t="shared" si="6"/>
        <v/>
      </c>
      <c r="J118" s="14"/>
      <c r="K118" s="14"/>
      <c r="L118" s="14"/>
      <c r="M118" s="14"/>
      <c r="N118" s="14"/>
      <c r="O118" s="14"/>
      <c r="P118" s="14"/>
      <c r="S118" s="106" t="str">
        <f t="shared" si="7"/>
        <v/>
      </c>
      <c r="U118" s="127" t="str">
        <f>IFERROR(INDEX('J&amp;C Details'!$S$70:$S$79, MATCH($C118, 'J&amp;C Details'!$B$70:$B$79, 0))*$S118*24*$W118, "")</f>
        <v/>
      </c>
      <c r="W118" s="262" t="str">
        <f>IF($Y118="", "", IF($I118="", 1, IF($I118=$U$4, 'J&amp;C Details'!$AP$82, IF($I118=$U$5, 'J&amp;C Details'!$AP$84, ""))))</f>
        <v/>
      </c>
      <c r="Y118" s="39" t="str">
        <f t="shared" si="8"/>
        <v/>
      </c>
      <c r="AA118" s="39" t="str">
        <f>IF($G118="", "", IF($E118=$R$3, Report!$BB$209, IF($I118="", Report!$BB$212, IF($I118=$U$4, Report!$BB$211, IF($I118=$U$5, Report!$BB$210, "")))))</f>
        <v/>
      </c>
    </row>
    <row r="119" spans="1:27" x14ac:dyDescent="0.25">
      <c r="A119" s="14"/>
      <c r="B119" s="460"/>
      <c r="C119" s="478"/>
      <c r="D119" s="462"/>
      <c r="E119" s="479"/>
      <c r="F119" s="14"/>
      <c r="G119" s="106" t="str">
        <f>IF($D119="", "", IF($E119=Expenses!$L$5, 0, $D119))</f>
        <v/>
      </c>
      <c r="H119" s="14"/>
      <c r="I119" s="39" t="str">
        <f t="shared" si="6"/>
        <v/>
      </c>
      <c r="J119" s="14"/>
      <c r="K119" s="14"/>
      <c r="L119" s="14"/>
      <c r="M119" s="14"/>
      <c r="N119" s="14"/>
      <c r="O119" s="14"/>
      <c r="P119" s="14"/>
      <c r="S119" s="106" t="str">
        <f t="shared" si="7"/>
        <v/>
      </c>
      <c r="U119" s="127" t="str">
        <f>IFERROR(INDEX('J&amp;C Details'!$S$70:$S$79, MATCH($C119, 'J&amp;C Details'!$B$70:$B$79, 0))*$S119*24*$W119, "")</f>
        <v/>
      </c>
      <c r="W119" s="262" t="str">
        <f>IF($Y119="", "", IF($I119="", 1, IF($I119=$U$4, 'J&amp;C Details'!$AP$82, IF($I119=$U$5, 'J&amp;C Details'!$AP$84, ""))))</f>
        <v/>
      </c>
      <c r="Y119" s="39" t="str">
        <f t="shared" si="8"/>
        <v/>
      </c>
      <c r="AA119" s="39" t="str">
        <f>IF($G119="", "", IF($E119=$R$3, Report!$BB$209, IF($I119="", Report!$BB$212, IF($I119=$U$4, Report!$BB$211, IF($I119=$U$5, Report!$BB$210, "")))))</f>
        <v/>
      </c>
    </row>
    <row r="120" spans="1:27" x14ac:dyDescent="0.25">
      <c r="A120" s="14"/>
      <c r="B120" s="460"/>
      <c r="C120" s="478"/>
      <c r="D120" s="462"/>
      <c r="E120" s="479"/>
      <c r="F120" s="14"/>
      <c r="G120" s="106" t="str">
        <f>IF($D120="", "", IF($E120=Expenses!$L$5, 0, $D120))</f>
        <v/>
      </c>
      <c r="H120" s="14"/>
      <c r="I120" s="39" t="str">
        <f t="shared" si="6"/>
        <v/>
      </c>
      <c r="J120" s="14"/>
      <c r="K120" s="14"/>
      <c r="L120" s="14"/>
      <c r="M120" s="14"/>
      <c r="N120" s="14"/>
      <c r="O120" s="14"/>
      <c r="P120" s="14"/>
      <c r="S120" s="106" t="str">
        <f t="shared" si="7"/>
        <v/>
      </c>
      <c r="U120" s="127" t="str">
        <f>IFERROR(INDEX('J&amp;C Details'!$S$70:$S$79, MATCH($C120, 'J&amp;C Details'!$B$70:$B$79, 0))*$S120*24*$W120, "")</f>
        <v/>
      </c>
      <c r="W120" s="262" t="str">
        <f>IF($Y120="", "", IF($I120="", 1, IF($I120=$U$4, 'J&amp;C Details'!$AP$82, IF($I120=$U$5, 'J&amp;C Details'!$AP$84, ""))))</f>
        <v/>
      </c>
      <c r="Y120" s="39" t="str">
        <f t="shared" si="8"/>
        <v/>
      </c>
      <c r="AA120" s="39" t="str">
        <f>IF($G120="", "", IF($E120=$R$3, Report!$BB$209, IF($I120="", Report!$BB$212, IF($I120=$U$4, Report!$BB$211, IF($I120=$U$5, Report!$BB$210, "")))))</f>
        <v/>
      </c>
    </row>
    <row r="121" spans="1:27" x14ac:dyDescent="0.25">
      <c r="A121" s="14"/>
      <c r="B121" s="460"/>
      <c r="C121" s="478"/>
      <c r="D121" s="462"/>
      <c r="E121" s="479"/>
      <c r="F121" s="14"/>
      <c r="G121" s="106" t="str">
        <f>IF($D121="", "", IF($E121=Expenses!$L$5, 0, $D121))</f>
        <v/>
      </c>
      <c r="H121" s="14"/>
      <c r="I121" s="39" t="str">
        <f t="shared" si="6"/>
        <v/>
      </c>
      <c r="J121" s="14"/>
      <c r="K121" s="14"/>
      <c r="L121" s="14"/>
      <c r="M121" s="14"/>
      <c r="N121" s="14"/>
      <c r="O121" s="14"/>
      <c r="P121" s="14"/>
      <c r="S121" s="106" t="str">
        <f t="shared" si="7"/>
        <v/>
      </c>
      <c r="U121" s="127" t="str">
        <f>IFERROR(INDEX('J&amp;C Details'!$S$70:$S$79, MATCH($C121, 'J&amp;C Details'!$B$70:$B$79, 0))*$S121*24*$W121, "")</f>
        <v/>
      </c>
      <c r="W121" s="262" t="str">
        <f>IF($Y121="", "", IF($I121="", 1, IF($I121=$U$4, 'J&amp;C Details'!$AP$82, IF($I121=$U$5, 'J&amp;C Details'!$AP$84, ""))))</f>
        <v/>
      </c>
      <c r="Y121" s="39" t="str">
        <f t="shared" si="8"/>
        <v/>
      </c>
      <c r="AA121" s="39" t="str">
        <f>IF($G121="", "", IF($E121=$R$3, Report!$BB$209, IF($I121="", Report!$BB$212, IF($I121=$U$4, Report!$BB$211, IF($I121=$U$5, Report!$BB$210, "")))))</f>
        <v/>
      </c>
    </row>
    <row r="122" spans="1:27" x14ac:dyDescent="0.25">
      <c r="A122" s="14"/>
      <c r="B122" s="460"/>
      <c r="C122" s="478"/>
      <c r="D122" s="462"/>
      <c r="E122" s="479"/>
      <c r="F122" s="14"/>
      <c r="G122" s="106" t="str">
        <f>IF($D122="", "", IF($E122=Expenses!$L$5, 0, $D122))</f>
        <v/>
      </c>
      <c r="H122" s="14"/>
      <c r="I122" s="39" t="str">
        <f t="shared" si="6"/>
        <v/>
      </c>
      <c r="J122" s="14"/>
      <c r="K122" s="14"/>
      <c r="L122" s="14"/>
      <c r="M122" s="14"/>
      <c r="N122" s="14"/>
      <c r="O122" s="14"/>
      <c r="P122" s="14"/>
      <c r="S122" s="106" t="str">
        <f t="shared" si="7"/>
        <v/>
      </c>
      <c r="U122" s="127" t="str">
        <f>IFERROR(INDEX('J&amp;C Details'!$S$70:$S$79, MATCH($C122, 'J&amp;C Details'!$B$70:$B$79, 0))*$S122*24*$W122, "")</f>
        <v/>
      </c>
      <c r="W122" s="262" t="str">
        <f>IF($Y122="", "", IF($I122="", 1, IF($I122=$U$4, 'J&amp;C Details'!$AP$82, IF($I122=$U$5, 'J&amp;C Details'!$AP$84, ""))))</f>
        <v/>
      </c>
      <c r="Y122" s="39" t="str">
        <f t="shared" si="8"/>
        <v/>
      </c>
      <c r="AA122" s="39" t="str">
        <f>IF($G122="", "", IF($E122=$R$3, Report!$BB$209, IF($I122="", Report!$BB$212, IF($I122=$U$4, Report!$BB$211, IF($I122=$U$5, Report!$BB$210, "")))))</f>
        <v/>
      </c>
    </row>
    <row r="123" spans="1:27" x14ac:dyDescent="0.25">
      <c r="A123" s="14"/>
      <c r="B123" s="460"/>
      <c r="C123" s="478"/>
      <c r="D123" s="462"/>
      <c r="E123" s="479"/>
      <c r="F123" s="14"/>
      <c r="G123" s="106" t="str">
        <f>IF($D123="", "", IF($E123=Expenses!$L$5, 0, $D123))</f>
        <v/>
      </c>
      <c r="H123" s="14"/>
      <c r="I123" s="39" t="str">
        <f t="shared" si="6"/>
        <v/>
      </c>
      <c r="J123" s="14"/>
      <c r="K123" s="14"/>
      <c r="L123" s="14"/>
      <c r="M123" s="14"/>
      <c r="N123" s="14"/>
      <c r="O123" s="14"/>
      <c r="P123" s="14"/>
      <c r="S123" s="106" t="str">
        <f t="shared" si="7"/>
        <v/>
      </c>
      <c r="U123" s="127" t="str">
        <f>IFERROR(INDEX('J&amp;C Details'!$S$70:$S$79, MATCH($C123, 'J&amp;C Details'!$B$70:$B$79, 0))*$S123*24*$W123, "")</f>
        <v/>
      </c>
      <c r="W123" s="262" t="str">
        <f>IF($Y123="", "", IF($I123="", 1, IF($I123=$U$4, 'J&amp;C Details'!$AP$82, IF($I123=$U$5, 'J&amp;C Details'!$AP$84, ""))))</f>
        <v/>
      </c>
      <c r="Y123" s="39" t="str">
        <f t="shared" si="8"/>
        <v/>
      </c>
      <c r="AA123" s="39" t="str">
        <f>IF($G123="", "", IF($E123=$R$3, Report!$BB$209, IF($I123="", Report!$BB$212, IF($I123=$U$4, Report!$BB$211, IF($I123=$U$5, Report!$BB$210, "")))))</f>
        <v/>
      </c>
    </row>
    <row r="124" spans="1:27" x14ac:dyDescent="0.25">
      <c r="A124" s="14"/>
      <c r="B124" s="460"/>
      <c r="C124" s="478"/>
      <c r="D124" s="462"/>
      <c r="E124" s="479"/>
      <c r="F124" s="14"/>
      <c r="G124" s="106" t="str">
        <f>IF($D124="", "", IF($E124=Expenses!$L$5, 0, $D124))</f>
        <v/>
      </c>
      <c r="H124" s="14"/>
      <c r="I124" s="39" t="str">
        <f t="shared" si="6"/>
        <v/>
      </c>
      <c r="J124" s="14"/>
      <c r="K124" s="14"/>
      <c r="L124" s="14"/>
      <c r="M124" s="14"/>
      <c r="N124" s="14"/>
      <c r="O124" s="14"/>
      <c r="P124" s="14"/>
      <c r="S124" s="106" t="str">
        <f t="shared" si="7"/>
        <v/>
      </c>
      <c r="U124" s="127" t="str">
        <f>IFERROR(INDEX('J&amp;C Details'!$S$70:$S$79, MATCH($C124, 'J&amp;C Details'!$B$70:$B$79, 0))*$S124*24*$W124, "")</f>
        <v/>
      </c>
      <c r="W124" s="262" t="str">
        <f>IF($Y124="", "", IF($I124="", 1, IF($I124=$U$4, 'J&amp;C Details'!$AP$82, IF($I124=$U$5, 'J&amp;C Details'!$AP$84, ""))))</f>
        <v/>
      </c>
      <c r="Y124" s="39" t="str">
        <f t="shared" si="8"/>
        <v/>
      </c>
      <c r="AA124" s="39" t="str">
        <f>IF($G124="", "", IF($E124=$R$3, Report!$BB$209, IF($I124="", Report!$BB$212, IF($I124=$U$4, Report!$BB$211, IF($I124=$U$5, Report!$BB$210, "")))))</f>
        <v/>
      </c>
    </row>
    <row r="125" spans="1:27" x14ac:dyDescent="0.25">
      <c r="A125" s="14"/>
      <c r="B125" s="460"/>
      <c r="C125" s="478"/>
      <c r="D125" s="462"/>
      <c r="E125" s="479"/>
      <c r="F125" s="14"/>
      <c r="G125" s="106" t="str">
        <f>IF($D125="", "", IF($E125=Expenses!$L$5, 0, $D125))</f>
        <v/>
      </c>
      <c r="H125" s="14"/>
      <c r="I125" s="39" t="str">
        <f t="shared" si="6"/>
        <v/>
      </c>
      <c r="J125" s="14"/>
      <c r="K125" s="14"/>
      <c r="L125" s="14"/>
      <c r="M125" s="14"/>
      <c r="N125" s="14"/>
      <c r="O125" s="14"/>
      <c r="P125" s="14"/>
      <c r="S125" s="106" t="str">
        <f t="shared" si="7"/>
        <v/>
      </c>
      <c r="U125" s="127" t="str">
        <f>IFERROR(INDEX('J&amp;C Details'!$S$70:$S$79, MATCH($C125, 'J&amp;C Details'!$B$70:$B$79, 0))*$S125*24*$W125, "")</f>
        <v/>
      </c>
      <c r="W125" s="262" t="str">
        <f>IF($Y125="", "", IF($I125="", 1, IF($I125=$U$4, 'J&amp;C Details'!$AP$82, IF($I125=$U$5, 'J&amp;C Details'!$AP$84, ""))))</f>
        <v/>
      </c>
      <c r="Y125" s="39" t="str">
        <f t="shared" si="8"/>
        <v/>
      </c>
      <c r="AA125" s="39" t="str">
        <f>IF($G125="", "", IF($E125=$R$3, Report!$BB$209, IF($I125="", Report!$BB$212, IF($I125=$U$4, Report!$BB$211, IF($I125=$U$5, Report!$BB$210, "")))))</f>
        <v/>
      </c>
    </row>
    <row r="126" spans="1:27" x14ac:dyDescent="0.25">
      <c r="A126" s="14"/>
      <c r="B126" s="460"/>
      <c r="C126" s="478"/>
      <c r="D126" s="462"/>
      <c r="E126" s="479"/>
      <c r="F126" s="14"/>
      <c r="G126" s="106" t="str">
        <f>IF($D126="", "", IF($E126=Expenses!$L$5, 0, $D126))</f>
        <v/>
      </c>
      <c r="H126" s="14"/>
      <c r="I126" s="39" t="str">
        <f t="shared" si="6"/>
        <v/>
      </c>
      <c r="J126" s="14"/>
      <c r="K126" s="14"/>
      <c r="L126" s="14"/>
      <c r="M126" s="14"/>
      <c r="N126" s="14"/>
      <c r="O126" s="14"/>
      <c r="P126" s="14"/>
      <c r="S126" s="106" t="str">
        <f t="shared" si="7"/>
        <v/>
      </c>
      <c r="U126" s="127" t="str">
        <f>IFERROR(INDEX('J&amp;C Details'!$S$70:$S$79, MATCH($C126, 'J&amp;C Details'!$B$70:$B$79, 0))*$S126*24*$W126, "")</f>
        <v/>
      </c>
      <c r="W126" s="262" t="str">
        <f>IF($Y126="", "", IF($I126="", 1, IF($I126=$U$4, 'J&amp;C Details'!$AP$82, IF($I126=$U$5, 'J&amp;C Details'!$AP$84, ""))))</f>
        <v/>
      </c>
      <c r="Y126" s="39" t="str">
        <f t="shared" si="8"/>
        <v/>
      </c>
      <c r="AA126" s="39" t="str">
        <f>IF($G126="", "", IF($E126=$R$3, Report!$BB$209, IF($I126="", Report!$BB$212, IF($I126=$U$4, Report!$BB$211, IF($I126=$U$5, Report!$BB$210, "")))))</f>
        <v/>
      </c>
    </row>
    <row r="127" spans="1:27" x14ac:dyDescent="0.25">
      <c r="A127" s="14"/>
      <c r="B127" s="460"/>
      <c r="C127" s="478"/>
      <c r="D127" s="462"/>
      <c r="E127" s="479"/>
      <c r="F127" s="14"/>
      <c r="G127" s="106" t="str">
        <f>IF($D127="", "", IF($E127=Expenses!$L$5, 0, $D127))</f>
        <v/>
      </c>
      <c r="H127" s="14"/>
      <c r="I127" s="39" t="str">
        <f t="shared" si="6"/>
        <v/>
      </c>
      <c r="J127" s="14"/>
      <c r="K127" s="14"/>
      <c r="L127" s="14"/>
      <c r="M127" s="14"/>
      <c r="N127" s="14"/>
      <c r="O127" s="14"/>
      <c r="P127" s="14"/>
      <c r="S127" s="106" t="str">
        <f t="shared" si="7"/>
        <v/>
      </c>
      <c r="U127" s="127" t="str">
        <f>IFERROR(INDEX('J&amp;C Details'!$S$70:$S$79, MATCH($C127, 'J&amp;C Details'!$B$70:$B$79, 0))*$S127*24*$W127, "")</f>
        <v/>
      </c>
      <c r="W127" s="262" t="str">
        <f>IF($Y127="", "", IF($I127="", 1, IF($I127=$U$4, 'J&amp;C Details'!$AP$82, IF($I127=$U$5, 'J&amp;C Details'!$AP$84, ""))))</f>
        <v/>
      </c>
      <c r="Y127" s="39" t="str">
        <f t="shared" si="8"/>
        <v/>
      </c>
      <c r="AA127" s="39" t="str">
        <f>IF($G127="", "", IF($E127=$R$3, Report!$BB$209, IF($I127="", Report!$BB$212, IF($I127=$U$4, Report!$BB$211, IF($I127=$U$5, Report!$BB$210, "")))))</f>
        <v/>
      </c>
    </row>
    <row r="128" spans="1:27" x14ac:dyDescent="0.25">
      <c r="A128" s="14"/>
      <c r="B128" s="460"/>
      <c r="C128" s="478"/>
      <c r="D128" s="462"/>
      <c r="E128" s="479"/>
      <c r="F128" s="14"/>
      <c r="G128" s="106" t="str">
        <f>IF($D128="", "", IF($E128=Expenses!$L$5, 0, $D128))</f>
        <v/>
      </c>
      <c r="H128" s="14"/>
      <c r="I128" s="39" t="str">
        <f t="shared" si="6"/>
        <v/>
      </c>
      <c r="J128" s="14"/>
      <c r="K128" s="14"/>
      <c r="L128" s="14"/>
      <c r="M128" s="14"/>
      <c r="N128" s="14"/>
      <c r="O128" s="14"/>
      <c r="P128" s="14"/>
      <c r="S128" s="106" t="str">
        <f t="shared" si="7"/>
        <v/>
      </c>
      <c r="U128" s="127" t="str">
        <f>IFERROR(INDEX('J&amp;C Details'!$S$70:$S$79, MATCH($C128, 'J&amp;C Details'!$B$70:$B$79, 0))*$S128*24*$W128, "")</f>
        <v/>
      </c>
      <c r="W128" s="262" t="str">
        <f>IF($Y128="", "", IF($I128="", 1, IF($I128=$U$4, 'J&amp;C Details'!$AP$82, IF($I128=$U$5, 'J&amp;C Details'!$AP$84, ""))))</f>
        <v/>
      </c>
      <c r="Y128" s="39" t="str">
        <f t="shared" si="8"/>
        <v/>
      </c>
      <c r="AA128" s="39" t="str">
        <f>IF($G128="", "", IF($E128=$R$3, Report!$BB$209, IF($I128="", Report!$BB$212, IF($I128=$U$4, Report!$BB$211, IF($I128=$U$5, Report!$BB$210, "")))))</f>
        <v/>
      </c>
    </row>
    <row r="129" spans="1:27" x14ac:dyDescent="0.25">
      <c r="A129" s="14"/>
      <c r="B129" s="460"/>
      <c r="C129" s="478"/>
      <c r="D129" s="462"/>
      <c r="E129" s="479"/>
      <c r="F129" s="14"/>
      <c r="G129" s="106" t="str">
        <f>IF($D129="", "", IF($E129=Expenses!$L$5, 0, $D129))</f>
        <v/>
      </c>
      <c r="H129" s="14"/>
      <c r="I129" s="39" t="str">
        <f t="shared" si="6"/>
        <v/>
      </c>
      <c r="J129" s="14"/>
      <c r="K129" s="14"/>
      <c r="L129" s="14"/>
      <c r="M129" s="14"/>
      <c r="N129" s="14"/>
      <c r="O129" s="14"/>
      <c r="P129" s="14"/>
      <c r="S129" s="106" t="str">
        <f t="shared" si="7"/>
        <v/>
      </c>
      <c r="U129" s="127" t="str">
        <f>IFERROR(INDEX('J&amp;C Details'!$S$70:$S$79, MATCH($C129, 'J&amp;C Details'!$B$70:$B$79, 0))*$S129*24*$W129, "")</f>
        <v/>
      </c>
      <c r="W129" s="262" t="str">
        <f>IF($Y129="", "", IF($I129="", 1, IF($I129=$U$4, 'J&amp;C Details'!$AP$82, IF($I129=$U$5, 'J&amp;C Details'!$AP$84, ""))))</f>
        <v/>
      </c>
      <c r="Y129" s="39" t="str">
        <f t="shared" si="8"/>
        <v/>
      </c>
      <c r="AA129" s="39" t="str">
        <f>IF($G129="", "", IF($E129=$R$3, Report!$BB$209, IF($I129="", Report!$BB$212, IF($I129=$U$4, Report!$BB$211, IF($I129=$U$5, Report!$BB$210, "")))))</f>
        <v/>
      </c>
    </row>
    <row r="130" spans="1:27" x14ac:dyDescent="0.25">
      <c r="A130" s="14"/>
      <c r="B130" s="460"/>
      <c r="C130" s="478"/>
      <c r="D130" s="462"/>
      <c r="E130" s="479"/>
      <c r="F130" s="14"/>
      <c r="G130" s="106" t="str">
        <f>IF($D130="", "", IF($E130=Expenses!$L$5, 0, $D130))</f>
        <v/>
      </c>
      <c r="H130" s="14"/>
      <c r="I130" s="39" t="str">
        <f t="shared" si="6"/>
        <v/>
      </c>
      <c r="J130" s="14"/>
      <c r="K130" s="14"/>
      <c r="L130" s="14"/>
      <c r="M130" s="14"/>
      <c r="N130" s="14"/>
      <c r="O130" s="14"/>
      <c r="P130" s="14"/>
      <c r="S130" s="106" t="str">
        <f t="shared" si="7"/>
        <v/>
      </c>
      <c r="U130" s="127" t="str">
        <f>IFERROR(INDEX('J&amp;C Details'!$S$70:$S$79, MATCH($C130, 'J&amp;C Details'!$B$70:$B$79, 0))*$S130*24*$W130, "")</f>
        <v/>
      </c>
      <c r="W130" s="262" t="str">
        <f>IF($Y130="", "", IF($I130="", 1, IF($I130=$U$4, 'J&amp;C Details'!$AP$82, IF($I130=$U$5, 'J&amp;C Details'!$AP$84, ""))))</f>
        <v/>
      </c>
      <c r="Y130" s="39" t="str">
        <f t="shared" si="8"/>
        <v/>
      </c>
      <c r="AA130" s="39" t="str">
        <f>IF($G130="", "", IF($E130=$R$3, Report!$BB$209, IF($I130="", Report!$BB$212, IF($I130=$U$4, Report!$BB$211, IF($I130=$U$5, Report!$BB$210, "")))))</f>
        <v/>
      </c>
    </row>
    <row r="131" spans="1:27" x14ac:dyDescent="0.25">
      <c r="A131" s="14"/>
      <c r="B131" s="460"/>
      <c r="C131" s="478"/>
      <c r="D131" s="462"/>
      <c r="E131" s="479"/>
      <c r="F131" s="14"/>
      <c r="G131" s="106" t="str">
        <f>IF($D131="", "", IF($E131=Expenses!$L$5, 0, $D131))</f>
        <v/>
      </c>
      <c r="H131" s="14"/>
      <c r="I131" s="39" t="str">
        <f t="shared" si="6"/>
        <v/>
      </c>
      <c r="J131" s="14"/>
      <c r="K131" s="14"/>
      <c r="L131" s="14"/>
      <c r="M131" s="14"/>
      <c r="N131" s="14"/>
      <c r="O131" s="14"/>
      <c r="P131" s="14"/>
      <c r="S131" s="106" t="str">
        <f t="shared" si="7"/>
        <v/>
      </c>
      <c r="U131" s="127" t="str">
        <f>IFERROR(INDEX('J&amp;C Details'!$S$70:$S$79, MATCH($C131, 'J&amp;C Details'!$B$70:$B$79, 0))*$S131*24*$W131, "")</f>
        <v/>
      </c>
      <c r="W131" s="262" t="str">
        <f>IF($Y131="", "", IF($I131="", 1, IF($I131=$U$4, 'J&amp;C Details'!$AP$82, IF($I131=$U$5, 'J&amp;C Details'!$AP$84, ""))))</f>
        <v/>
      </c>
      <c r="Y131" s="39" t="str">
        <f t="shared" si="8"/>
        <v/>
      </c>
      <c r="AA131" s="39" t="str">
        <f>IF($G131="", "", IF($E131=$R$3, Report!$BB$209, IF($I131="", Report!$BB$212, IF($I131=$U$4, Report!$BB$211, IF($I131=$U$5, Report!$BB$210, "")))))</f>
        <v/>
      </c>
    </row>
    <row r="132" spans="1:27" x14ac:dyDescent="0.25">
      <c r="A132" s="14"/>
      <c r="B132" s="460"/>
      <c r="C132" s="478"/>
      <c r="D132" s="462"/>
      <c r="E132" s="479"/>
      <c r="F132" s="14"/>
      <c r="G132" s="106" t="str">
        <f>IF($D132="", "", IF($E132=Expenses!$L$5, 0, $D132))</f>
        <v/>
      </c>
      <c r="H132" s="14"/>
      <c r="I132" s="39" t="str">
        <f t="shared" si="6"/>
        <v/>
      </c>
      <c r="J132" s="14"/>
      <c r="K132" s="14"/>
      <c r="L132" s="14"/>
      <c r="M132" s="14"/>
      <c r="N132" s="14"/>
      <c r="O132" s="14"/>
      <c r="P132" s="14"/>
      <c r="S132" s="106" t="str">
        <f t="shared" si="7"/>
        <v/>
      </c>
      <c r="U132" s="127" t="str">
        <f>IFERROR(INDEX('J&amp;C Details'!$S$70:$S$79, MATCH($C132, 'J&amp;C Details'!$B$70:$B$79, 0))*$S132*24*$W132, "")</f>
        <v/>
      </c>
      <c r="W132" s="262" t="str">
        <f>IF($Y132="", "", IF($I132="", 1, IF($I132=$U$4, 'J&amp;C Details'!$AP$82, IF($I132=$U$5, 'J&amp;C Details'!$AP$84, ""))))</f>
        <v/>
      </c>
      <c r="Y132" s="39" t="str">
        <f t="shared" si="8"/>
        <v/>
      </c>
      <c r="AA132" s="39" t="str">
        <f>IF($G132="", "", IF($E132=$R$3, Report!$BB$209, IF($I132="", Report!$BB$212, IF($I132=$U$4, Report!$BB$211, IF($I132=$U$5, Report!$BB$210, "")))))</f>
        <v/>
      </c>
    </row>
    <row r="133" spans="1:27" x14ac:dyDescent="0.25">
      <c r="A133" s="14"/>
      <c r="B133" s="460"/>
      <c r="C133" s="478"/>
      <c r="D133" s="462"/>
      <c r="E133" s="479"/>
      <c r="F133" s="14"/>
      <c r="G133" s="106" t="str">
        <f>IF($D133="", "", IF($E133=Expenses!$L$5, 0, $D133))</f>
        <v/>
      </c>
      <c r="H133" s="14"/>
      <c r="I133" s="39" t="str">
        <f t="shared" si="6"/>
        <v/>
      </c>
      <c r="J133" s="14"/>
      <c r="K133" s="14"/>
      <c r="L133" s="14"/>
      <c r="M133" s="14"/>
      <c r="N133" s="14"/>
      <c r="O133" s="14"/>
      <c r="P133" s="14"/>
      <c r="S133" s="106" t="str">
        <f t="shared" si="7"/>
        <v/>
      </c>
      <c r="U133" s="127" t="str">
        <f>IFERROR(INDEX('J&amp;C Details'!$S$70:$S$79, MATCH($C133, 'J&amp;C Details'!$B$70:$B$79, 0))*$S133*24*$W133, "")</f>
        <v/>
      </c>
      <c r="W133" s="262" t="str">
        <f>IF($Y133="", "", IF($I133="", 1, IF($I133=$U$4, 'J&amp;C Details'!$AP$82, IF($I133=$U$5, 'J&amp;C Details'!$AP$84, ""))))</f>
        <v/>
      </c>
      <c r="Y133" s="39" t="str">
        <f t="shared" si="8"/>
        <v/>
      </c>
      <c r="AA133" s="39" t="str">
        <f>IF($G133="", "", IF($E133=$R$3, Report!$BB$209, IF($I133="", Report!$BB$212, IF($I133=$U$4, Report!$BB$211, IF($I133=$U$5, Report!$BB$210, "")))))</f>
        <v/>
      </c>
    </row>
    <row r="134" spans="1:27" x14ac:dyDescent="0.25">
      <c r="A134" s="14"/>
      <c r="B134" s="460"/>
      <c r="C134" s="478"/>
      <c r="D134" s="462"/>
      <c r="E134" s="479"/>
      <c r="F134" s="14"/>
      <c r="G134" s="106" t="str">
        <f>IF($D134="", "", IF($E134=Expenses!$L$5, 0, $D134))</f>
        <v/>
      </c>
      <c r="H134" s="14"/>
      <c r="I134" s="39" t="str">
        <f t="shared" si="6"/>
        <v/>
      </c>
      <c r="J134" s="14"/>
      <c r="K134" s="14"/>
      <c r="L134" s="14"/>
      <c r="M134" s="14"/>
      <c r="N134" s="14"/>
      <c r="O134" s="14"/>
      <c r="P134" s="14"/>
      <c r="S134" s="106" t="str">
        <f t="shared" si="7"/>
        <v/>
      </c>
      <c r="U134" s="127" t="str">
        <f>IFERROR(INDEX('J&amp;C Details'!$S$70:$S$79, MATCH($C134, 'J&amp;C Details'!$B$70:$B$79, 0))*$S134*24*$W134, "")</f>
        <v/>
      </c>
      <c r="W134" s="262" t="str">
        <f>IF($Y134="", "", IF($I134="", 1, IF($I134=$U$4, 'J&amp;C Details'!$AP$82, IF($I134=$U$5, 'J&amp;C Details'!$AP$84, ""))))</f>
        <v/>
      </c>
      <c r="Y134" s="39" t="str">
        <f t="shared" si="8"/>
        <v/>
      </c>
      <c r="AA134" s="39" t="str">
        <f>IF($G134="", "", IF($E134=$R$3, Report!$BB$209, IF($I134="", Report!$BB$212, IF($I134=$U$4, Report!$BB$211, IF($I134=$U$5, Report!$BB$210, "")))))</f>
        <v/>
      </c>
    </row>
    <row r="135" spans="1:27" x14ac:dyDescent="0.25">
      <c r="A135" s="14"/>
      <c r="B135" s="460"/>
      <c r="C135" s="478"/>
      <c r="D135" s="462"/>
      <c r="E135" s="479"/>
      <c r="F135" s="14"/>
      <c r="G135" s="106" t="str">
        <f>IF($D135="", "", IF($E135=Expenses!$L$5, 0, $D135))</f>
        <v/>
      </c>
      <c r="H135" s="14"/>
      <c r="I135" s="39" t="str">
        <f t="shared" si="6"/>
        <v/>
      </c>
      <c r="J135" s="14"/>
      <c r="K135" s="14"/>
      <c r="L135" s="14"/>
      <c r="M135" s="14"/>
      <c r="N135" s="14"/>
      <c r="O135" s="14"/>
      <c r="P135" s="14"/>
      <c r="S135" s="106" t="str">
        <f t="shared" si="7"/>
        <v/>
      </c>
      <c r="U135" s="127" t="str">
        <f>IFERROR(INDEX('J&amp;C Details'!$S$70:$S$79, MATCH($C135, 'J&amp;C Details'!$B$70:$B$79, 0))*$S135*24*$W135, "")</f>
        <v/>
      </c>
      <c r="W135" s="262" t="str">
        <f>IF($Y135="", "", IF($I135="", 1, IF($I135=$U$4, 'J&amp;C Details'!$AP$82, IF($I135=$U$5, 'J&amp;C Details'!$AP$84, ""))))</f>
        <v/>
      </c>
      <c r="Y135" s="39" t="str">
        <f t="shared" si="8"/>
        <v/>
      </c>
      <c r="AA135" s="39" t="str">
        <f>IF($G135="", "", IF($E135=$R$3, Report!$BB$209, IF($I135="", Report!$BB$212, IF($I135=$U$4, Report!$BB$211, IF($I135=$U$5, Report!$BB$210, "")))))</f>
        <v/>
      </c>
    </row>
    <row r="136" spans="1:27" x14ac:dyDescent="0.25">
      <c r="A136" s="14"/>
      <c r="B136" s="460"/>
      <c r="C136" s="478"/>
      <c r="D136" s="462"/>
      <c r="E136" s="479"/>
      <c r="F136" s="14"/>
      <c r="G136" s="106" t="str">
        <f>IF($D136="", "", IF($E136=Expenses!$L$5, 0, $D136))</f>
        <v/>
      </c>
      <c r="H136" s="14"/>
      <c r="I136" s="39" t="str">
        <f t="shared" si="6"/>
        <v/>
      </c>
      <c r="J136" s="14"/>
      <c r="K136" s="14"/>
      <c r="L136" s="14"/>
      <c r="M136" s="14"/>
      <c r="N136" s="14"/>
      <c r="O136" s="14"/>
      <c r="P136" s="14"/>
      <c r="S136" s="106" t="str">
        <f t="shared" si="7"/>
        <v/>
      </c>
      <c r="U136" s="127" t="str">
        <f>IFERROR(INDEX('J&amp;C Details'!$S$70:$S$79, MATCH($C136, 'J&amp;C Details'!$B$70:$B$79, 0))*$S136*24*$W136, "")</f>
        <v/>
      </c>
      <c r="W136" s="262" t="str">
        <f>IF($Y136="", "", IF($I136="", 1, IF($I136=$U$4, 'J&amp;C Details'!$AP$82, IF($I136=$U$5, 'J&amp;C Details'!$AP$84, ""))))</f>
        <v/>
      </c>
      <c r="Y136" s="39" t="str">
        <f t="shared" si="8"/>
        <v/>
      </c>
      <c r="AA136" s="39" t="str">
        <f>IF($G136="", "", IF($E136=$R$3, Report!$BB$209, IF($I136="", Report!$BB$212, IF($I136=$U$4, Report!$BB$211, IF($I136=$U$5, Report!$BB$210, "")))))</f>
        <v/>
      </c>
    </row>
    <row r="137" spans="1:27" x14ac:dyDescent="0.25">
      <c r="A137" s="14"/>
      <c r="B137" s="460"/>
      <c r="C137" s="478"/>
      <c r="D137" s="462"/>
      <c r="E137" s="479"/>
      <c r="F137" s="14"/>
      <c r="G137" s="106" t="str">
        <f>IF($D137="", "", IF($E137=Expenses!$L$5, 0, $D137))</f>
        <v/>
      </c>
      <c r="H137" s="14"/>
      <c r="I137" s="39" t="str">
        <f t="shared" si="6"/>
        <v/>
      </c>
      <c r="J137" s="14"/>
      <c r="K137" s="14"/>
      <c r="L137" s="14"/>
      <c r="M137" s="14"/>
      <c r="N137" s="14"/>
      <c r="O137" s="14"/>
      <c r="P137" s="14"/>
      <c r="S137" s="106" t="str">
        <f t="shared" si="7"/>
        <v/>
      </c>
      <c r="U137" s="127" t="str">
        <f>IFERROR(INDEX('J&amp;C Details'!$S$70:$S$79, MATCH($C137, 'J&amp;C Details'!$B$70:$B$79, 0))*$S137*24*$W137, "")</f>
        <v/>
      </c>
      <c r="W137" s="262" t="str">
        <f>IF($Y137="", "", IF($I137="", 1, IF($I137=$U$4, 'J&amp;C Details'!$AP$82, IF($I137=$U$5, 'J&amp;C Details'!$AP$84, ""))))</f>
        <v/>
      </c>
      <c r="Y137" s="39" t="str">
        <f t="shared" si="8"/>
        <v/>
      </c>
      <c r="AA137" s="39" t="str">
        <f>IF($G137="", "", IF($E137=$R$3, Report!$BB$209, IF($I137="", Report!$BB$212, IF($I137=$U$4, Report!$BB$211, IF($I137=$U$5, Report!$BB$210, "")))))</f>
        <v/>
      </c>
    </row>
    <row r="138" spans="1:27" x14ac:dyDescent="0.25">
      <c r="A138" s="14"/>
      <c r="B138" s="460"/>
      <c r="C138" s="478"/>
      <c r="D138" s="462"/>
      <c r="E138" s="479"/>
      <c r="F138" s="14"/>
      <c r="G138" s="106" t="str">
        <f>IF($D138="", "", IF($E138=Expenses!$L$5, 0, $D138))</f>
        <v/>
      </c>
      <c r="H138" s="14"/>
      <c r="I138" s="39" t="str">
        <f t="shared" si="6"/>
        <v/>
      </c>
      <c r="J138" s="14"/>
      <c r="K138" s="14"/>
      <c r="L138" s="14"/>
      <c r="M138" s="14"/>
      <c r="N138" s="14"/>
      <c r="O138" s="14"/>
      <c r="P138" s="14"/>
      <c r="S138" s="106" t="str">
        <f t="shared" si="7"/>
        <v/>
      </c>
      <c r="U138" s="127" t="str">
        <f>IFERROR(INDEX('J&amp;C Details'!$S$70:$S$79, MATCH($C138, 'J&amp;C Details'!$B$70:$B$79, 0))*$S138*24*$W138, "")</f>
        <v/>
      </c>
      <c r="W138" s="262" t="str">
        <f>IF($Y138="", "", IF($I138="", 1, IF($I138=$U$4, 'J&amp;C Details'!$AP$82, IF($I138=$U$5, 'J&amp;C Details'!$AP$84, ""))))</f>
        <v/>
      </c>
      <c r="Y138" s="39" t="str">
        <f t="shared" si="8"/>
        <v/>
      </c>
      <c r="AA138" s="39" t="str">
        <f>IF($G138="", "", IF($E138=$R$3, Report!$BB$209, IF($I138="", Report!$BB$212, IF($I138=$U$4, Report!$BB$211, IF($I138=$U$5, Report!$BB$210, "")))))</f>
        <v/>
      </c>
    </row>
    <row r="139" spans="1:27" x14ac:dyDescent="0.25">
      <c r="A139" s="14"/>
      <c r="B139" s="460"/>
      <c r="C139" s="478"/>
      <c r="D139" s="462"/>
      <c r="E139" s="479"/>
      <c r="F139" s="14"/>
      <c r="G139" s="106" t="str">
        <f>IF($D139="", "", IF($E139=Expenses!$L$5, 0, $D139))</f>
        <v/>
      </c>
      <c r="H139" s="14"/>
      <c r="I139" s="39" t="str">
        <f t="shared" si="6"/>
        <v/>
      </c>
      <c r="J139" s="14"/>
      <c r="K139" s="14"/>
      <c r="L139" s="14"/>
      <c r="M139" s="14"/>
      <c r="N139" s="14"/>
      <c r="O139" s="14"/>
      <c r="P139" s="14"/>
      <c r="S139" s="106" t="str">
        <f t="shared" si="7"/>
        <v/>
      </c>
      <c r="U139" s="127" t="str">
        <f>IFERROR(INDEX('J&amp;C Details'!$S$70:$S$79, MATCH($C139, 'J&amp;C Details'!$B$70:$B$79, 0))*$S139*24*$W139, "")</f>
        <v/>
      </c>
      <c r="W139" s="262" t="str">
        <f>IF($Y139="", "", IF($I139="", 1, IF($I139=$U$4, 'J&amp;C Details'!$AP$82, IF($I139=$U$5, 'J&amp;C Details'!$AP$84, ""))))</f>
        <v/>
      </c>
      <c r="Y139" s="39" t="str">
        <f t="shared" si="8"/>
        <v/>
      </c>
      <c r="AA139" s="39" t="str">
        <f>IF($G139="", "", IF($E139=$R$3, Report!$BB$209, IF($I139="", Report!$BB$212, IF($I139=$U$4, Report!$BB$211, IF($I139=$U$5, Report!$BB$210, "")))))</f>
        <v/>
      </c>
    </row>
    <row r="140" spans="1:27" x14ac:dyDescent="0.25">
      <c r="A140" s="14"/>
      <c r="B140" s="460"/>
      <c r="C140" s="478"/>
      <c r="D140" s="462"/>
      <c r="E140" s="479"/>
      <c r="F140" s="14"/>
      <c r="G140" s="106" t="str">
        <f>IF($D140="", "", IF($E140=Expenses!$L$5, 0, $D140))</f>
        <v/>
      </c>
      <c r="H140" s="14"/>
      <c r="I140" s="39" t="str">
        <f t="shared" ref="I140:I203" si="9">IF($B140="", "", IF(OR(TEXT($B140, "ddd")="sat", TEXT($B140, "ddd")="sun"), $U$4, IF( COUNTIF($V$50:$V$89, $B140)&gt;0, $U$5, "")))</f>
        <v/>
      </c>
      <c r="J140" s="14"/>
      <c r="K140" s="14"/>
      <c r="L140" s="14"/>
      <c r="M140" s="14"/>
      <c r="N140" s="14"/>
      <c r="O140" s="14"/>
      <c r="P140" s="14"/>
      <c r="S140" s="106" t="str">
        <f t="shared" ref="S140:S203" si="10">IF($D140="", "", $D140)</f>
        <v/>
      </c>
      <c r="U140" s="127" t="str">
        <f>IFERROR(INDEX('J&amp;C Details'!$S$70:$S$79, MATCH($C140, 'J&amp;C Details'!$B$70:$B$79, 0))*$S140*24*$W140, "")</f>
        <v/>
      </c>
      <c r="W140" s="262" t="str">
        <f>IF($Y140="", "", IF($I140="", 1, IF($I140=$U$4, 'J&amp;C Details'!$AP$82, IF($I140=$U$5, 'J&amp;C Details'!$AP$84, ""))))</f>
        <v/>
      </c>
      <c r="Y140" s="39" t="str">
        <f t="shared" ref="Y140:Y203" si="11">IF(COUNTIF($B140:$D140, "")&lt;3, "Used", "")</f>
        <v/>
      </c>
      <c r="AA140" s="39" t="str">
        <f>IF($G140="", "", IF($E140=$R$3, Report!$BB$209, IF($I140="", Report!$BB$212, IF($I140=$U$4, Report!$BB$211, IF($I140=$U$5, Report!$BB$210, "")))))</f>
        <v/>
      </c>
    </row>
    <row r="141" spans="1:27" x14ac:dyDescent="0.25">
      <c r="A141" s="14"/>
      <c r="B141" s="460"/>
      <c r="C141" s="478"/>
      <c r="D141" s="462"/>
      <c r="E141" s="479"/>
      <c r="F141" s="14"/>
      <c r="G141" s="106" t="str">
        <f>IF($D141="", "", IF($E141=Expenses!$L$5, 0, $D141))</f>
        <v/>
      </c>
      <c r="H141" s="14"/>
      <c r="I141" s="39" t="str">
        <f t="shared" si="9"/>
        <v/>
      </c>
      <c r="J141" s="14"/>
      <c r="K141" s="14"/>
      <c r="L141" s="14"/>
      <c r="M141" s="14"/>
      <c r="N141" s="14"/>
      <c r="O141" s="14"/>
      <c r="P141" s="14"/>
      <c r="S141" s="106" t="str">
        <f t="shared" si="10"/>
        <v/>
      </c>
      <c r="U141" s="127" t="str">
        <f>IFERROR(INDEX('J&amp;C Details'!$S$70:$S$79, MATCH($C141, 'J&amp;C Details'!$B$70:$B$79, 0))*$S141*24*$W141, "")</f>
        <v/>
      </c>
      <c r="W141" s="262" t="str">
        <f>IF($Y141="", "", IF($I141="", 1, IF($I141=$U$4, 'J&amp;C Details'!$AP$82, IF($I141=$U$5, 'J&amp;C Details'!$AP$84, ""))))</f>
        <v/>
      </c>
      <c r="Y141" s="39" t="str">
        <f t="shared" si="11"/>
        <v/>
      </c>
      <c r="AA141" s="39" t="str">
        <f>IF($G141="", "", IF($E141=$R$3, Report!$BB$209, IF($I141="", Report!$BB$212, IF($I141=$U$4, Report!$BB$211, IF($I141=$U$5, Report!$BB$210, "")))))</f>
        <v/>
      </c>
    </row>
    <row r="142" spans="1:27" x14ac:dyDescent="0.25">
      <c r="A142" s="14"/>
      <c r="B142" s="460"/>
      <c r="C142" s="478"/>
      <c r="D142" s="462"/>
      <c r="E142" s="479"/>
      <c r="F142" s="14"/>
      <c r="G142" s="106" t="str">
        <f>IF($D142="", "", IF($E142=Expenses!$L$5, 0, $D142))</f>
        <v/>
      </c>
      <c r="H142" s="14"/>
      <c r="I142" s="39" t="str">
        <f t="shared" si="9"/>
        <v/>
      </c>
      <c r="J142" s="14"/>
      <c r="K142" s="14"/>
      <c r="L142" s="14"/>
      <c r="M142" s="14"/>
      <c r="N142" s="14"/>
      <c r="O142" s="14"/>
      <c r="P142" s="14"/>
      <c r="S142" s="106" t="str">
        <f t="shared" si="10"/>
        <v/>
      </c>
      <c r="U142" s="127" t="str">
        <f>IFERROR(INDEX('J&amp;C Details'!$S$70:$S$79, MATCH($C142, 'J&amp;C Details'!$B$70:$B$79, 0))*$S142*24*$W142, "")</f>
        <v/>
      </c>
      <c r="W142" s="262" t="str">
        <f>IF($Y142="", "", IF($I142="", 1, IF($I142=$U$4, 'J&amp;C Details'!$AP$82, IF($I142=$U$5, 'J&amp;C Details'!$AP$84, ""))))</f>
        <v/>
      </c>
      <c r="Y142" s="39" t="str">
        <f t="shared" si="11"/>
        <v/>
      </c>
      <c r="AA142" s="39" t="str">
        <f>IF($G142="", "", IF($E142=$R$3, Report!$BB$209, IF($I142="", Report!$BB$212, IF($I142=$U$4, Report!$BB$211, IF($I142=$U$5, Report!$BB$210, "")))))</f>
        <v/>
      </c>
    </row>
    <row r="143" spans="1:27" x14ac:dyDescent="0.25">
      <c r="A143" s="14"/>
      <c r="B143" s="460"/>
      <c r="C143" s="478"/>
      <c r="D143" s="462"/>
      <c r="E143" s="479"/>
      <c r="F143" s="14"/>
      <c r="G143" s="106" t="str">
        <f>IF($D143="", "", IF($E143=Expenses!$L$5, 0, $D143))</f>
        <v/>
      </c>
      <c r="H143" s="14"/>
      <c r="I143" s="39" t="str">
        <f t="shared" si="9"/>
        <v/>
      </c>
      <c r="J143" s="14"/>
      <c r="K143" s="14"/>
      <c r="L143" s="14"/>
      <c r="M143" s="14"/>
      <c r="N143" s="14"/>
      <c r="O143" s="14"/>
      <c r="P143" s="14"/>
      <c r="S143" s="106" t="str">
        <f t="shared" si="10"/>
        <v/>
      </c>
      <c r="U143" s="127" t="str">
        <f>IFERROR(INDEX('J&amp;C Details'!$S$70:$S$79, MATCH($C143, 'J&amp;C Details'!$B$70:$B$79, 0))*$S143*24*$W143, "")</f>
        <v/>
      </c>
      <c r="W143" s="262" t="str">
        <f>IF($Y143="", "", IF($I143="", 1, IF($I143=$U$4, 'J&amp;C Details'!$AP$82, IF($I143=$U$5, 'J&amp;C Details'!$AP$84, ""))))</f>
        <v/>
      </c>
      <c r="Y143" s="39" t="str">
        <f t="shared" si="11"/>
        <v/>
      </c>
      <c r="AA143" s="39" t="str">
        <f>IF($G143="", "", IF($E143=$R$3, Report!$BB$209, IF($I143="", Report!$BB$212, IF($I143=$U$4, Report!$BB$211, IF($I143=$U$5, Report!$BB$210, "")))))</f>
        <v/>
      </c>
    </row>
    <row r="144" spans="1:27" x14ac:dyDescent="0.25">
      <c r="A144" s="14"/>
      <c r="B144" s="460"/>
      <c r="C144" s="478"/>
      <c r="D144" s="462"/>
      <c r="E144" s="479"/>
      <c r="F144" s="14"/>
      <c r="G144" s="106" t="str">
        <f>IF($D144="", "", IF($E144=Expenses!$L$5, 0, $D144))</f>
        <v/>
      </c>
      <c r="H144" s="14"/>
      <c r="I144" s="39" t="str">
        <f t="shared" si="9"/>
        <v/>
      </c>
      <c r="J144" s="14"/>
      <c r="K144" s="14"/>
      <c r="L144" s="14"/>
      <c r="M144" s="14"/>
      <c r="N144" s="14"/>
      <c r="O144" s="14"/>
      <c r="P144" s="14"/>
      <c r="S144" s="106" t="str">
        <f t="shared" si="10"/>
        <v/>
      </c>
      <c r="U144" s="127" t="str">
        <f>IFERROR(INDEX('J&amp;C Details'!$S$70:$S$79, MATCH($C144, 'J&amp;C Details'!$B$70:$B$79, 0))*$S144*24*$W144, "")</f>
        <v/>
      </c>
      <c r="W144" s="262" t="str">
        <f>IF($Y144="", "", IF($I144="", 1, IF($I144=$U$4, 'J&amp;C Details'!$AP$82, IF($I144=$U$5, 'J&amp;C Details'!$AP$84, ""))))</f>
        <v/>
      </c>
      <c r="Y144" s="39" t="str">
        <f t="shared" si="11"/>
        <v/>
      </c>
      <c r="AA144" s="39" t="str">
        <f>IF($G144="", "", IF($E144=$R$3, Report!$BB$209, IF($I144="", Report!$BB$212, IF($I144=$U$4, Report!$BB$211, IF($I144=$U$5, Report!$BB$210, "")))))</f>
        <v/>
      </c>
    </row>
    <row r="145" spans="1:27" x14ac:dyDescent="0.25">
      <c r="A145" s="14"/>
      <c r="B145" s="460"/>
      <c r="C145" s="478"/>
      <c r="D145" s="462"/>
      <c r="E145" s="479"/>
      <c r="F145" s="14"/>
      <c r="G145" s="106" t="str">
        <f>IF($D145="", "", IF($E145=Expenses!$L$5, 0, $D145))</f>
        <v/>
      </c>
      <c r="H145" s="14"/>
      <c r="I145" s="39" t="str">
        <f t="shared" si="9"/>
        <v/>
      </c>
      <c r="J145" s="14"/>
      <c r="K145" s="14"/>
      <c r="L145" s="14"/>
      <c r="M145" s="14"/>
      <c r="N145" s="14"/>
      <c r="O145" s="14"/>
      <c r="P145" s="14"/>
      <c r="S145" s="106" t="str">
        <f t="shared" si="10"/>
        <v/>
      </c>
      <c r="U145" s="127" t="str">
        <f>IFERROR(INDEX('J&amp;C Details'!$S$70:$S$79, MATCH($C145, 'J&amp;C Details'!$B$70:$B$79, 0))*$S145*24*$W145, "")</f>
        <v/>
      </c>
      <c r="W145" s="262" t="str">
        <f>IF($Y145="", "", IF($I145="", 1, IF($I145=$U$4, 'J&amp;C Details'!$AP$82, IF($I145=$U$5, 'J&amp;C Details'!$AP$84, ""))))</f>
        <v/>
      </c>
      <c r="Y145" s="39" t="str">
        <f t="shared" si="11"/>
        <v/>
      </c>
      <c r="AA145" s="39" t="str">
        <f>IF($G145="", "", IF($E145=$R$3, Report!$BB$209, IF($I145="", Report!$BB$212, IF($I145=$U$4, Report!$BB$211, IF($I145=$U$5, Report!$BB$210, "")))))</f>
        <v/>
      </c>
    </row>
    <row r="146" spans="1:27" x14ac:dyDescent="0.25">
      <c r="A146" s="14"/>
      <c r="B146" s="460"/>
      <c r="C146" s="478"/>
      <c r="D146" s="462"/>
      <c r="E146" s="479"/>
      <c r="F146" s="14"/>
      <c r="G146" s="106" t="str">
        <f>IF($D146="", "", IF($E146=Expenses!$L$5, 0, $D146))</f>
        <v/>
      </c>
      <c r="H146" s="14"/>
      <c r="I146" s="39" t="str">
        <f t="shared" si="9"/>
        <v/>
      </c>
      <c r="J146" s="14"/>
      <c r="K146" s="14"/>
      <c r="L146" s="14"/>
      <c r="M146" s="14"/>
      <c r="N146" s="14"/>
      <c r="O146" s="14"/>
      <c r="P146" s="14"/>
      <c r="S146" s="106" t="str">
        <f t="shared" si="10"/>
        <v/>
      </c>
      <c r="U146" s="127" t="str">
        <f>IFERROR(INDEX('J&amp;C Details'!$S$70:$S$79, MATCH($C146, 'J&amp;C Details'!$B$70:$B$79, 0))*$S146*24*$W146, "")</f>
        <v/>
      </c>
      <c r="W146" s="262" t="str">
        <f>IF($Y146="", "", IF($I146="", 1, IF($I146=$U$4, 'J&amp;C Details'!$AP$82, IF($I146=$U$5, 'J&amp;C Details'!$AP$84, ""))))</f>
        <v/>
      </c>
      <c r="Y146" s="39" t="str">
        <f t="shared" si="11"/>
        <v/>
      </c>
      <c r="AA146" s="39" t="str">
        <f>IF($G146="", "", IF($E146=$R$3, Report!$BB$209, IF($I146="", Report!$BB$212, IF($I146=$U$4, Report!$BB$211, IF($I146=$U$5, Report!$BB$210, "")))))</f>
        <v/>
      </c>
    </row>
    <row r="147" spans="1:27" x14ac:dyDescent="0.25">
      <c r="A147" s="14"/>
      <c r="B147" s="460"/>
      <c r="C147" s="478"/>
      <c r="D147" s="462"/>
      <c r="E147" s="479"/>
      <c r="F147" s="14"/>
      <c r="G147" s="106" t="str">
        <f>IF($D147="", "", IF($E147=Expenses!$L$5, 0, $D147))</f>
        <v/>
      </c>
      <c r="H147" s="14"/>
      <c r="I147" s="39" t="str">
        <f t="shared" si="9"/>
        <v/>
      </c>
      <c r="J147" s="14"/>
      <c r="K147" s="14"/>
      <c r="L147" s="14"/>
      <c r="M147" s="14"/>
      <c r="N147" s="14"/>
      <c r="O147" s="14"/>
      <c r="P147" s="14"/>
      <c r="S147" s="106" t="str">
        <f t="shared" si="10"/>
        <v/>
      </c>
      <c r="U147" s="127" t="str">
        <f>IFERROR(INDEX('J&amp;C Details'!$S$70:$S$79, MATCH($C147, 'J&amp;C Details'!$B$70:$B$79, 0))*$S147*24*$W147, "")</f>
        <v/>
      </c>
      <c r="W147" s="262" t="str">
        <f>IF($Y147="", "", IF($I147="", 1, IF($I147=$U$4, 'J&amp;C Details'!$AP$82, IF($I147=$U$5, 'J&amp;C Details'!$AP$84, ""))))</f>
        <v/>
      </c>
      <c r="Y147" s="39" t="str">
        <f t="shared" si="11"/>
        <v/>
      </c>
      <c r="AA147" s="39" t="str">
        <f>IF($G147="", "", IF($E147=$R$3, Report!$BB$209, IF($I147="", Report!$BB$212, IF($I147=$U$4, Report!$BB$211, IF($I147=$U$5, Report!$BB$210, "")))))</f>
        <v/>
      </c>
    </row>
    <row r="148" spans="1:27" x14ac:dyDescent="0.25">
      <c r="A148" s="14"/>
      <c r="B148" s="460"/>
      <c r="C148" s="478"/>
      <c r="D148" s="462"/>
      <c r="E148" s="479"/>
      <c r="F148" s="14"/>
      <c r="G148" s="106" t="str">
        <f>IF($D148="", "", IF($E148=Expenses!$L$5, 0, $D148))</f>
        <v/>
      </c>
      <c r="H148" s="14"/>
      <c r="I148" s="39" t="str">
        <f t="shared" si="9"/>
        <v/>
      </c>
      <c r="J148" s="14"/>
      <c r="K148" s="14"/>
      <c r="L148" s="14"/>
      <c r="M148" s="14"/>
      <c r="N148" s="14"/>
      <c r="O148" s="14"/>
      <c r="P148" s="14"/>
      <c r="S148" s="106" t="str">
        <f t="shared" si="10"/>
        <v/>
      </c>
      <c r="U148" s="127" t="str">
        <f>IFERROR(INDEX('J&amp;C Details'!$S$70:$S$79, MATCH($C148, 'J&amp;C Details'!$B$70:$B$79, 0))*$S148*24*$W148, "")</f>
        <v/>
      </c>
      <c r="W148" s="262" t="str">
        <f>IF($Y148="", "", IF($I148="", 1, IF($I148=$U$4, 'J&amp;C Details'!$AP$82, IF($I148=$U$5, 'J&amp;C Details'!$AP$84, ""))))</f>
        <v/>
      </c>
      <c r="Y148" s="39" t="str">
        <f t="shared" si="11"/>
        <v/>
      </c>
      <c r="AA148" s="39" t="str">
        <f>IF($G148="", "", IF($E148=$R$3, Report!$BB$209, IF($I148="", Report!$BB$212, IF($I148=$U$4, Report!$BB$211, IF($I148=$U$5, Report!$BB$210, "")))))</f>
        <v/>
      </c>
    </row>
    <row r="149" spans="1:27" x14ac:dyDescent="0.25">
      <c r="A149" s="14"/>
      <c r="B149" s="460"/>
      <c r="C149" s="478"/>
      <c r="D149" s="462"/>
      <c r="E149" s="479"/>
      <c r="F149" s="14"/>
      <c r="G149" s="106" t="str">
        <f>IF($D149="", "", IF($E149=Expenses!$L$5, 0, $D149))</f>
        <v/>
      </c>
      <c r="H149" s="14"/>
      <c r="I149" s="39" t="str">
        <f t="shared" si="9"/>
        <v/>
      </c>
      <c r="J149" s="14"/>
      <c r="K149" s="14"/>
      <c r="L149" s="14"/>
      <c r="M149" s="14"/>
      <c r="N149" s="14"/>
      <c r="O149" s="14"/>
      <c r="P149" s="14"/>
      <c r="S149" s="106" t="str">
        <f t="shared" si="10"/>
        <v/>
      </c>
      <c r="U149" s="127" t="str">
        <f>IFERROR(INDEX('J&amp;C Details'!$S$70:$S$79, MATCH($C149, 'J&amp;C Details'!$B$70:$B$79, 0))*$S149*24*$W149, "")</f>
        <v/>
      </c>
      <c r="W149" s="262" t="str">
        <f>IF($Y149="", "", IF($I149="", 1, IF($I149=$U$4, 'J&amp;C Details'!$AP$82, IF($I149=$U$5, 'J&amp;C Details'!$AP$84, ""))))</f>
        <v/>
      </c>
      <c r="Y149" s="39" t="str">
        <f t="shared" si="11"/>
        <v/>
      </c>
      <c r="AA149" s="39" t="str">
        <f>IF($G149="", "", IF($E149=$R$3, Report!$BB$209, IF($I149="", Report!$BB$212, IF($I149=$U$4, Report!$BB$211, IF($I149=$U$5, Report!$BB$210, "")))))</f>
        <v/>
      </c>
    </row>
    <row r="150" spans="1:27" x14ac:dyDescent="0.25">
      <c r="A150" s="14"/>
      <c r="B150" s="460"/>
      <c r="C150" s="478"/>
      <c r="D150" s="462"/>
      <c r="E150" s="479"/>
      <c r="F150" s="14"/>
      <c r="G150" s="106" t="str">
        <f>IF($D150="", "", IF($E150=Expenses!$L$5, 0, $D150))</f>
        <v/>
      </c>
      <c r="H150" s="14"/>
      <c r="I150" s="39" t="str">
        <f t="shared" si="9"/>
        <v/>
      </c>
      <c r="J150" s="14"/>
      <c r="K150" s="14"/>
      <c r="L150" s="14"/>
      <c r="M150" s="14"/>
      <c r="N150" s="14"/>
      <c r="O150" s="14"/>
      <c r="P150" s="14"/>
      <c r="S150" s="106" t="str">
        <f t="shared" si="10"/>
        <v/>
      </c>
      <c r="U150" s="127" t="str">
        <f>IFERROR(INDEX('J&amp;C Details'!$S$70:$S$79, MATCH($C150, 'J&amp;C Details'!$B$70:$B$79, 0))*$S150*24*$W150, "")</f>
        <v/>
      </c>
      <c r="W150" s="262" t="str">
        <f>IF($Y150="", "", IF($I150="", 1, IF($I150=$U$4, 'J&amp;C Details'!$AP$82, IF($I150=$U$5, 'J&amp;C Details'!$AP$84, ""))))</f>
        <v/>
      </c>
      <c r="Y150" s="39" t="str">
        <f t="shared" si="11"/>
        <v/>
      </c>
      <c r="AA150" s="39" t="str">
        <f>IF($G150="", "", IF($E150=$R$3, Report!$BB$209, IF($I150="", Report!$BB$212, IF($I150=$U$4, Report!$BB$211, IF($I150=$U$5, Report!$BB$210, "")))))</f>
        <v/>
      </c>
    </row>
    <row r="151" spans="1:27" x14ac:dyDescent="0.25">
      <c r="A151" s="14"/>
      <c r="B151" s="460"/>
      <c r="C151" s="478"/>
      <c r="D151" s="462"/>
      <c r="E151" s="479"/>
      <c r="F151" s="14"/>
      <c r="G151" s="106" t="str">
        <f>IF($D151="", "", IF($E151=Expenses!$L$5, 0, $D151))</f>
        <v/>
      </c>
      <c r="H151" s="14"/>
      <c r="I151" s="39" t="str">
        <f t="shared" si="9"/>
        <v/>
      </c>
      <c r="J151" s="14"/>
      <c r="K151" s="14"/>
      <c r="L151" s="14"/>
      <c r="M151" s="14"/>
      <c r="N151" s="14"/>
      <c r="O151" s="14"/>
      <c r="P151" s="14"/>
      <c r="S151" s="106" t="str">
        <f t="shared" si="10"/>
        <v/>
      </c>
      <c r="U151" s="127" t="str">
        <f>IFERROR(INDEX('J&amp;C Details'!$S$70:$S$79, MATCH($C151, 'J&amp;C Details'!$B$70:$B$79, 0))*$S151*24*$W151, "")</f>
        <v/>
      </c>
      <c r="W151" s="262" t="str">
        <f>IF($Y151="", "", IF($I151="", 1, IF($I151=$U$4, 'J&amp;C Details'!$AP$82, IF($I151=$U$5, 'J&amp;C Details'!$AP$84, ""))))</f>
        <v/>
      </c>
      <c r="Y151" s="39" t="str">
        <f t="shared" si="11"/>
        <v/>
      </c>
      <c r="AA151" s="39" t="str">
        <f>IF($G151="", "", IF($E151=$R$3, Report!$BB$209, IF($I151="", Report!$BB$212, IF($I151=$U$4, Report!$BB$211, IF($I151=$U$5, Report!$BB$210, "")))))</f>
        <v/>
      </c>
    </row>
    <row r="152" spans="1:27" x14ac:dyDescent="0.25">
      <c r="A152" s="14"/>
      <c r="B152" s="460"/>
      <c r="C152" s="478"/>
      <c r="D152" s="462"/>
      <c r="E152" s="479"/>
      <c r="F152" s="14"/>
      <c r="G152" s="106" t="str">
        <f>IF($D152="", "", IF($E152=Expenses!$L$5, 0, $D152))</f>
        <v/>
      </c>
      <c r="H152" s="14"/>
      <c r="I152" s="39" t="str">
        <f t="shared" si="9"/>
        <v/>
      </c>
      <c r="J152" s="14"/>
      <c r="K152" s="14"/>
      <c r="L152" s="14"/>
      <c r="M152" s="14"/>
      <c r="N152" s="14"/>
      <c r="O152" s="14"/>
      <c r="P152" s="14"/>
      <c r="S152" s="106" t="str">
        <f t="shared" si="10"/>
        <v/>
      </c>
      <c r="U152" s="127" t="str">
        <f>IFERROR(INDEX('J&amp;C Details'!$S$70:$S$79, MATCH($C152, 'J&amp;C Details'!$B$70:$B$79, 0))*$S152*24*$W152, "")</f>
        <v/>
      </c>
      <c r="W152" s="262" t="str">
        <f>IF($Y152="", "", IF($I152="", 1, IF($I152=$U$4, 'J&amp;C Details'!$AP$82, IF($I152=$U$5, 'J&amp;C Details'!$AP$84, ""))))</f>
        <v/>
      </c>
      <c r="Y152" s="39" t="str">
        <f t="shared" si="11"/>
        <v/>
      </c>
      <c r="AA152" s="39" t="str">
        <f>IF($G152="", "", IF($E152=$R$3, Report!$BB$209, IF($I152="", Report!$BB$212, IF($I152=$U$4, Report!$BB$211, IF($I152=$U$5, Report!$BB$210, "")))))</f>
        <v/>
      </c>
    </row>
    <row r="153" spans="1:27" x14ac:dyDescent="0.25">
      <c r="A153" s="14"/>
      <c r="B153" s="460"/>
      <c r="C153" s="478"/>
      <c r="D153" s="462"/>
      <c r="E153" s="479"/>
      <c r="F153" s="14"/>
      <c r="G153" s="106" t="str">
        <f>IF($D153="", "", IF($E153=Expenses!$L$5, 0, $D153))</f>
        <v/>
      </c>
      <c r="H153" s="14"/>
      <c r="I153" s="39" t="str">
        <f t="shared" si="9"/>
        <v/>
      </c>
      <c r="J153" s="14"/>
      <c r="K153" s="14"/>
      <c r="L153" s="14"/>
      <c r="M153" s="14"/>
      <c r="N153" s="14"/>
      <c r="O153" s="14"/>
      <c r="P153" s="14"/>
      <c r="S153" s="106" t="str">
        <f t="shared" si="10"/>
        <v/>
      </c>
      <c r="U153" s="127" t="str">
        <f>IFERROR(INDEX('J&amp;C Details'!$S$70:$S$79, MATCH($C153, 'J&amp;C Details'!$B$70:$B$79, 0))*$S153*24*$W153, "")</f>
        <v/>
      </c>
      <c r="W153" s="262" t="str">
        <f>IF($Y153="", "", IF($I153="", 1, IF($I153=$U$4, 'J&amp;C Details'!$AP$82, IF($I153=$U$5, 'J&amp;C Details'!$AP$84, ""))))</f>
        <v/>
      </c>
      <c r="Y153" s="39" t="str">
        <f t="shared" si="11"/>
        <v/>
      </c>
      <c r="AA153" s="39" t="str">
        <f>IF($G153="", "", IF($E153=$R$3, Report!$BB$209, IF($I153="", Report!$BB$212, IF($I153=$U$4, Report!$BB$211, IF($I153=$U$5, Report!$BB$210, "")))))</f>
        <v/>
      </c>
    </row>
    <row r="154" spans="1:27" x14ac:dyDescent="0.25">
      <c r="A154" s="14"/>
      <c r="B154" s="460"/>
      <c r="C154" s="478"/>
      <c r="D154" s="462"/>
      <c r="E154" s="479"/>
      <c r="F154" s="14"/>
      <c r="G154" s="106" t="str">
        <f>IF($D154="", "", IF($E154=Expenses!$L$5, 0, $D154))</f>
        <v/>
      </c>
      <c r="H154" s="14"/>
      <c r="I154" s="39" t="str">
        <f t="shared" si="9"/>
        <v/>
      </c>
      <c r="J154" s="14"/>
      <c r="K154" s="14"/>
      <c r="L154" s="14"/>
      <c r="M154" s="14"/>
      <c r="N154" s="14"/>
      <c r="O154" s="14"/>
      <c r="P154" s="14"/>
      <c r="S154" s="106" t="str">
        <f t="shared" si="10"/>
        <v/>
      </c>
      <c r="U154" s="127" t="str">
        <f>IFERROR(INDEX('J&amp;C Details'!$S$70:$S$79, MATCH($C154, 'J&amp;C Details'!$B$70:$B$79, 0))*$S154*24*$W154, "")</f>
        <v/>
      </c>
      <c r="W154" s="262" t="str">
        <f>IF($Y154="", "", IF($I154="", 1, IF($I154=$U$4, 'J&amp;C Details'!$AP$82, IF($I154=$U$5, 'J&amp;C Details'!$AP$84, ""))))</f>
        <v/>
      </c>
      <c r="Y154" s="39" t="str">
        <f t="shared" si="11"/>
        <v/>
      </c>
      <c r="AA154" s="39" t="str">
        <f>IF($G154="", "", IF($E154=$R$3, Report!$BB$209, IF($I154="", Report!$BB$212, IF($I154=$U$4, Report!$BB$211, IF($I154=$U$5, Report!$BB$210, "")))))</f>
        <v/>
      </c>
    </row>
    <row r="155" spans="1:27" x14ac:dyDescent="0.25">
      <c r="A155" s="14"/>
      <c r="B155" s="460"/>
      <c r="C155" s="478"/>
      <c r="D155" s="462"/>
      <c r="E155" s="479"/>
      <c r="F155" s="14"/>
      <c r="G155" s="106" t="str">
        <f>IF($D155="", "", IF($E155=Expenses!$L$5, 0, $D155))</f>
        <v/>
      </c>
      <c r="H155" s="14"/>
      <c r="I155" s="39" t="str">
        <f t="shared" si="9"/>
        <v/>
      </c>
      <c r="J155" s="14"/>
      <c r="K155" s="14"/>
      <c r="L155" s="14"/>
      <c r="M155" s="14"/>
      <c r="N155" s="14"/>
      <c r="O155" s="14"/>
      <c r="P155" s="14"/>
      <c r="S155" s="106" t="str">
        <f t="shared" si="10"/>
        <v/>
      </c>
      <c r="U155" s="127" t="str">
        <f>IFERROR(INDEX('J&amp;C Details'!$S$70:$S$79, MATCH($C155, 'J&amp;C Details'!$B$70:$B$79, 0))*$S155*24*$W155, "")</f>
        <v/>
      </c>
      <c r="W155" s="262" t="str">
        <f>IF($Y155="", "", IF($I155="", 1, IF($I155=$U$4, 'J&amp;C Details'!$AP$82, IF($I155=$U$5, 'J&amp;C Details'!$AP$84, ""))))</f>
        <v/>
      </c>
      <c r="Y155" s="39" t="str">
        <f t="shared" si="11"/>
        <v/>
      </c>
      <c r="AA155" s="39" t="str">
        <f>IF($G155="", "", IF($E155=$R$3, Report!$BB$209, IF($I155="", Report!$BB$212, IF($I155=$U$4, Report!$BB$211, IF($I155=$U$5, Report!$BB$210, "")))))</f>
        <v/>
      </c>
    </row>
    <row r="156" spans="1:27" x14ac:dyDescent="0.25">
      <c r="A156" s="14"/>
      <c r="B156" s="460"/>
      <c r="C156" s="478"/>
      <c r="D156" s="462"/>
      <c r="E156" s="479"/>
      <c r="F156" s="14"/>
      <c r="G156" s="106" t="str">
        <f>IF($D156="", "", IF($E156=Expenses!$L$5, 0, $D156))</f>
        <v/>
      </c>
      <c r="H156" s="14"/>
      <c r="I156" s="39" t="str">
        <f t="shared" si="9"/>
        <v/>
      </c>
      <c r="J156" s="14"/>
      <c r="K156" s="14"/>
      <c r="L156" s="14"/>
      <c r="M156" s="14"/>
      <c r="N156" s="14"/>
      <c r="O156" s="14"/>
      <c r="P156" s="14"/>
      <c r="S156" s="106" t="str">
        <f t="shared" si="10"/>
        <v/>
      </c>
      <c r="U156" s="127" t="str">
        <f>IFERROR(INDEX('J&amp;C Details'!$S$70:$S$79, MATCH($C156, 'J&amp;C Details'!$B$70:$B$79, 0))*$S156*24*$W156, "")</f>
        <v/>
      </c>
      <c r="W156" s="262" t="str">
        <f>IF($Y156="", "", IF($I156="", 1, IF($I156=$U$4, 'J&amp;C Details'!$AP$82, IF($I156=$U$5, 'J&amp;C Details'!$AP$84, ""))))</f>
        <v/>
      </c>
      <c r="Y156" s="39" t="str">
        <f t="shared" si="11"/>
        <v/>
      </c>
      <c r="AA156" s="39" t="str">
        <f>IF($G156="", "", IF($E156=$R$3, Report!$BB$209, IF($I156="", Report!$BB$212, IF($I156=$U$4, Report!$BB$211, IF($I156=$U$5, Report!$BB$210, "")))))</f>
        <v/>
      </c>
    </row>
    <row r="157" spans="1:27" x14ac:dyDescent="0.25">
      <c r="A157" s="14"/>
      <c r="B157" s="460"/>
      <c r="C157" s="478"/>
      <c r="D157" s="462"/>
      <c r="E157" s="479"/>
      <c r="F157" s="14"/>
      <c r="G157" s="106" t="str">
        <f>IF($D157="", "", IF($E157=Expenses!$L$5, 0, $D157))</f>
        <v/>
      </c>
      <c r="H157" s="14"/>
      <c r="I157" s="39" t="str">
        <f t="shared" si="9"/>
        <v/>
      </c>
      <c r="J157" s="14"/>
      <c r="K157" s="14"/>
      <c r="L157" s="14"/>
      <c r="M157" s="14"/>
      <c r="N157" s="14"/>
      <c r="O157" s="14"/>
      <c r="P157" s="14"/>
      <c r="S157" s="106" t="str">
        <f t="shared" si="10"/>
        <v/>
      </c>
      <c r="U157" s="127" t="str">
        <f>IFERROR(INDEX('J&amp;C Details'!$S$70:$S$79, MATCH($C157, 'J&amp;C Details'!$B$70:$B$79, 0))*$S157*24*$W157, "")</f>
        <v/>
      </c>
      <c r="W157" s="262" t="str">
        <f>IF($Y157="", "", IF($I157="", 1, IF($I157=$U$4, 'J&amp;C Details'!$AP$82, IF($I157=$U$5, 'J&amp;C Details'!$AP$84, ""))))</f>
        <v/>
      </c>
      <c r="Y157" s="39" t="str">
        <f t="shared" si="11"/>
        <v/>
      </c>
      <c r="AA157" s="39" t="str">
        <f>IF($G157="", "", IF($E157=$R$3, Report!$BB$209, IF($I157="", Report!$BB$212, IF($I157=$U$4, Report!$BB$211, IF($I157=$U$5, Report!$BB$210, "")))))</f>
        <v/>
      </c>
    </row>
    <row r="158" spans="1:27" x14ac:dyDescent="0.25">
      <c r="A158" s="14"/>
      <c r="B158" s="460"/>
      <c r="C158" s="478"/>
      <c r="D158" s="462"/>
      <c r="E158" s="479"/>
      <c r="F158" s="14"/>
      <c r="G158" s="106" t="str">
        <f>IF($D158="", "", IF($E158=Expenses!$L$5, 0, $D158))</f>
        <v/>
      </c>
      <c r="H158" s="14"/>
      <c r="I158" s="39" t="str">
        <f t="shared" si="9"/>
        <v/>
      </c>
      <c r="J158" s="14"/>
      <c r="K158" s="14"/>
      <c r="L158" s="14"/>
      <c r="M158" s="14"/>
      <c r="N158" s="14"/>
      <c r="O158" s="14"/>
      <c r="P158" s="14"/>
      <c r="S158" s="106" t="str">
        <f t="shared" si="10"/>
        <v/>
      </c>
      <c r="U158" s="127" t="str">
        <f>IFERROR(INDEX('J&amp;C Details'!$S$70:$S$79, MATCH($C158, 'J&amp;C Details'!$B$70:$B$79, 0))*$S158*24*$W158, "")</f>
        <v/>
      </c>
      <c r="W158" s="262" t="str">
        <f>IF($Y158="", "", IF($I158="", 1, IF($I158=$U$4, 'J&amp;C Details'!$AP$82, IF($I158=$U$5, 'J&amp;C Details'!$AP$84, ""))))</f>
        <v/>
      </c>
      <c r="Y158" s="39" t="str">
        <f t="shared" si="11"/>
        <v/>
      </c>
      <c r="AA158" s="39" t="str">
        <f>IF($G158="", "", IF($E158=$R$3, Report!$BB$209, IF($I158="", Report!$BB$212, IF($I158=$U$4, Report!$BB$211, IF($I158=$U$5, Report!$BB$210, "")))))</f>
        <v/>
      </c>
    </row>
    <row r="159" spans="1:27" x14ac:dyDescent="0.25">
      <c r="A159" s="14"/>
      <c r="B159" s="460"/>
      <c r="C159" s="478"/>
      <c r="D159" s="462"/>
      <c r="E159" s="479"/>
      <c r="F159" s="14"/>
      <c r="G159" s="106" t="str">
        <f>IF($D159="", "", IF($E159=Expenses!$L$5, 0, $D159))</f>
        <v/>
      </c>
      <c r="H159" s="14"/>
      <c r="I159" s="39" t="str">
        <f t="shared" si="9"/>
        <v/>
      </c>
      <c r="J159" s="14"/>
      <c r="K159" s="14"/>
      <c r="L159" s="14"/>
      <c r="M159" s="14"/>
      <c r="N159" s="14"/>
      <c r="O159" s="14"/>
      <c r="P159" s="14"/>
      <c r="S159" s="106" t="str">
        <f t="shared" si="10"/>
        <v/>
      </c>
      <c r="U159" s="127" t="str">
        <f>IFERROR(INDEX('J&amp;C Details'!$S$70:$S$79, MATCH($C159, 'J&amp;C Details'!$B$70:$B$79, 0))*$S159*24*$W159, "")</f>
        <v/>
      </c>
      <c r="W159" s="262" t="str">
        <f>IF($Y159="", "", IF($I159="", 1, IF($I159=$U$4, 'J&amp;C Details'!$AP$82, IF($I159=$U$5, 'J&amp;C Details'!$AP$84, ""))))</f>
        <v/>
      </c>
      <c r="Y159" s="39" t="str">
        <f t="shared" si="11"/>
        <v/>
      </c>
      <c r="AA159" s="39" t="str">
        <f>IF($G159="", "", IF($E159=$R$3, Report!$BB$209, IF($I159="", Report!$BB$212, IF($I159=$U$4, Report!$BB$211, IF($I159=$U$5, Report!$BB$210, "")))))</f>
        <v/>
      </c>
    </row>
    <row r="160" spans="1:27" x14ac:dyDescent="0.25">
      <c r="A160" s="14"/>
      <c r="B160" s="460"/>
      <c r="C160" s="478"/>
      <c r="D160" s="462"/>
      <c r="E160" s="479"/>
      <c r="F160" s="14"/>
      <c r="G160" s="106" t="str">
        <f>IF($D160="", "", IF($E160=Expenses!$L$5, 0, $D160))</f>
        <v/>
      </c>
      <c r="H160" s="14"/>
      <c r="I160" s="39" t="str">
        <f t="shared" si="9"/>
        <v/>
      </c>
      <c r="J160" s="14"/>
      <c r="K160" s="14"/>
      <c r="L160" s="14"/>
      <c r="M160" s="14"/>
      <c r="N160" s="14"/>
      <c r="O160" s="14"/>
      <c r="P160" s="14"/>
      <c r="S160" s="106" t="str">
        <f t="shared" si="10"/>
        <v/>
      </c>
      <c r="U160" s="127" t="str">
        <f>IFERROR(INDEX('J&amp;C Details'!$S$70:$S$79, MATCH($C160, 'J&amp;C Details'!$B$70:$B$79, 0))*$S160*24*$W160, "")</f>
        <v/>
      </c>
      <c r="W160" s="262" t="str">
        <f>IF($Y160="", "", IF($I160="", 1, IF($I160=$U$4, 'J&amp;C Details'!$AP$82, IF($I160=$U$5, 'J&amp;C Details'!$AP$84, ""))))</f>
        <v/>
      </c>
      <c r="Y160" s="39" t="str">
        <f t="shared" si="11"/>
        <v/>
      </c>
      <c r="AA160" s="39" t="str">
        <f>IF($G160="", "", IF($E160=$R$3, Report!$BB$209, IF($I160="", Report!$BB$212, IF($I160=$U$4, Report!$BB$211, IF($I160=$U$5, Report!$BB$210, "")))))</f>
        <v/>
      </c>
    </row>
    <row r="161" spans="1:27" x14ac:dyDescent="0.25">
      <c r="A161" s="14"/>
      <c r="B161" s="460"/>
      <c r="C161" s="478"/>
      <c r="D161" s="462"/>
      <c r="E161" s="479"/>
      <c r="F161" s="14"/>
      <c r="G161" s="106" t="str">
        <f>IF($D161="", "", IF($E161=Expenses!$L$5, 0, $D161))</f>
        <v/>
      </c>
      <c r="H161" s="14"/>
      <c r="I161" s="39" t="str">
        <f t="shared" si="9"/>
        <v/>
      </c>
      <c r="J161" s="14"/>
      <c r="K161" s="14"/>
      <c r="L161" s="14"/>
      <c r="M161" s="14"/>
      <c r="N161" s="14"/>
      <c r="O161" s="14"/>
      <c r="P161" s="14"/>
      <c r="S161" s="106" t="str">
        <f t="shared" si="10"/>
        <v/>
      </c>
      <c r="U161" s="127" t="str">
        <f>IFERROR(INDEX('J&amp;C Details'!$S$70:$S$79, MATCH($C161, 'J&amp;C Details'!$B$70:$B$79, 0))*$S161*24*$W161, "")</f>
        <v/>
      </c>
      <c r="W161" s="262" t="str">
        <f>IF($Y161="", "", IF($I161="", 1, IF($I161=$U$4, 'J&amp;C Details'!$AP$82, IF($I161=$U$5, 'J&amp;C Details'!$AP$84, ""))))</f>
        <v/>
      </c>
      <c r="Y161" s="39" t="str">
        <f t="shared" si="11"/>
        <v/>
      </c>
      <c r="AA161" s="39" t="str">
        <f>IF($G161="", "", IF($E161=$R$3, Report!$BB$209, IF($I161="", Report!$BB$212, IF($I161=$U$4, Report!$BB$211, IF($I161=$U$5, Report!$BB$210, "")))))</f>
        <v/>
      </c>
    </row>
    <row r="162" spans="1:27" x14ac:dyDescent="0.25">
      <c r="A162" s="14"/>
      <c r="B162" s="460"/>
      <c r="C162" s="478"/>
      <c r="D162" s="462"/>
      <c r="E162" s="479"/>
      <c r="F162" s="14"/>
      <c r="G162" s="106" t="str">
        <f>IF($D162="", "", IF($E162=Expenses!$L$5, 0, $D162))</f>
        <v/>
      </c>
      <c r="H162" s="14"/>
      <c r="I162" s="39" t="str">
        <f t="shared" si="9"/>
        <v/>
      </c>
      <c r="J162" s="14"/>
      <c r="K162" s="14"/>
      <c r="L162" s="14"/>
      <c r="M162" s="14"/>
      <c r="N162" s="14"/>
      <c r="O162" s="14"/>
      <c r="P162" s="14"/>
      <c r="S162" s="106" t="str">
        <f t="shared" si="10"/>
        <v/>
      </c>
      <c r="U162" s="127" t="str">
        <f>IFERROR(INDEX('J&amp;C Details'!$S$70:$S$79, MATCH($C162, 'J&amp;C Details'!$B$70:$B$79, 0))*$S162*24*$W162, "")</f>
        <v/>
      </c>
      <c r="W162" s="262" t="str">
        <f>IF($Y162="", "", IF($I162="", 1, IF($I162=$U$4, 'J&amp;C Details'!$AP$82, IF($I162=$U$5, 'J&amp;C Details'!$AP$84, ""))))</f>
        <v/>
      </c>
      <c r="Y162" s="39" t="str">
        <f t="shared" si="11"/>
        <v/>
      </c>
      <c r="AA162" s="39" t="str">
        <f>IF($G162="", "", IF($E162=$R$3, Report!$BB$209, IF($I162="", Report!$BB$212, IF($I162=$U$4, Report!$BB$211, IF($I162=$U$5, Report!$BB$210, "")))))</f>
        <v/>
      </c>
    </row>
    <row r="163" spans="1:27" x14ac:dyDescent="0.25">
      <c r="A163" s="14"/>
      <c r="B163" s="460"/>
      <c r="C163" s="478"/>
      <c r="D163" s="462"/>
      <c r="E163" s="479"/>
      <c r="F163" s="14"/>
      <c r="G163" s="106" t="str">
        <f>IF($D163="", "", IF($E163=Expenses!$L$5, 0, $D163))</f>
        <v/>
      </c>
      <c r="H163" s="14"/>
      <c r="I163" s="39" t="str">
        <f t="shared" si="9"/>
        <v/>
      </c>
      <c r="J163" s="14"/>
      <c r="K163" s="14"/>
      <c r="L163" s="14"/>
      <c r="M163" s="14"/>
      <c r="N163" s="14"/>
      <c r="O163" s="14"/>
      <c r="P163" s="14"/>
      <c r="S163" s="106" t="str">
        <f t="shared" si="10"/>
        <v/>
      </c>
      <c r="U163" s="127" t="str">
        <f>IFERROR(INDEX('J&amp;C Details'!$S$70:$S$79, MATCH($C163, 'J&amp;C Details'!$B$70:$B$79, 0))*$S163*24*$W163, "")</f>
        <v/>
      </c>
      <c r="W163" s="262" t="str">
        <f>IF($Y163="", "", IF($I163="", 1, IF($I163=$U$4, 'J&amp;C Details'!$AP$82, IF($I163=$U$5, 'J&amp;C Details'!$AP$84, ""))))</f>
        <v/>
      </c>
      <c r="Y163" s="39" t="str">
        <f t="shared" si="11"/>
        <v/>
      </c>
      <c r="AA163" s="39" t="str">
        <f>IF($G163="", "", IF($E163=$R$3, Report!$BB$209, IF($I163="", Report!$BB$212, IF($I163=$U$4, Report!$BB$211, IF($I163=$U$5, Report!$BB$210, "")))))</f>
        <v/>
      </c>
    </row>
    <row r="164" spans="1:27" x14ac:dyDescent="0.25">
      <c r="A164" s="14"/>
      <c r="B164" s="460"/>
      <c r="C164" s="478"/>
      <c r="D164" s="462"/>
      <c r="E164" s="479"/>
      <c r="F164" s="14"/>
      <c r="G164" s="106" t="str">
        <f>IF($D164="", "", IF($E164=Expenses!$L$5, 0, $D164))</f>
        <v/>
      </c>
      <c r="H164" s="14"/>
      <c r="I164" s="39" t="str">
        <f t="shared" si="9"/>
        <v/>
      </c>
      <c r="J164" s="14"/>
      <c r="K164" s="14"/>
      <c r="L164" s="14"/>
      <c r="M164" s="14"/>
      <c r="N164" s="14"/>
      <c r="O164" s="14"/>
      <c r="P164" s="14"/>
      <c r="S164" s="106" t="str">
        <f t="shared" si="10"/>
        <v/>
      </c>
      <c r="U164" s="127" t="str">
        <f>IFERROR(INDEX('J&amp;C Details'!$S$70:$S$79, MATCH($C164, 'J&amp;C Details'!$B$70:$B$79, 0))*$S164*24*$W164, "")</f>
        <v/>
      </c>
      <c r="W164" s="262" t="str">
        <f>IF($Y164="", "", IF($I164="", 1, IF($I164=$U$4, 'J&amp;C Details'!$AP$82, IF($I164=$U$5, 'J&amp;C Details'!$AP$84, ""))))</f>
        <v/>
      </c>
      <c r="Y164" s="39" t="str">
        <f t="shared" si="11"/>
        <v/>
      </c>
      <c r="AA164" s="39" t="str">
        <f>IF($G164="", "", IF($E164=$R$3, Report!$BB$209, IF($I164="", Report!$BB$212, IF($I164=$U$4, Report!$BB$211, IF($I164=$U$5, Report!$BB$210, "")))))</f>
        <v/>
      </c>
    </row>
    <row r="165" spans="1:27" x14ac:dyDescent="0.25">
      <c r="A165" s="14"/>
      <c r="B165" s="460"/>
      <c r="C165" s="478"/>
      <c r="D165" s="462"/>
      <c r="E165" s="479"/>
      <c r="F165" s="14"/>
      <c r="G165" s="106" t="str">
        <f>IF($D165="", "", IF($E165=Expenses!$L$5, 0, $D165))</f>
        <v/>
      </c>
      <c r="H165" s="14"/>
      <c r="I165" s="39" t="str">
        <f t="shared" si="9"/>
        <v/>
      </c>
      <c r="J165" s="14"/>
      <c r="K165" s="14"/>
      <c r="L165" s="14"/>
      <c r="M165" s="14"/>
      <c r="N165" s="14"/>
      <c r="O165" s="14"/>
      <c r="P165" s="14"/>
      <c r="S165" s="106" t="str">
        <f t="shared" si="10"/>
        <v/>
      </c>
      <c r="U165" s="127" t="str">
        <f>IFERROR(INDEX('J&amp;C Details'!$S$70:$S$79, MATCH($C165, 'J&amp;C Details'!$B$70:$B$79, 0))*$S165*24*$W165, "")</f>
        <v/>
      </c>
      <c r="W165" s="262" t="str">
        <f>IF($Y165="", "", IF($I165="", 1, IF($I165=$U$4, 'J&amp;C Details'!$AP$82, IF($I165=$U$5, 'J&amp;C Details'!$AP$84, ""))))</f>
        <v/>
      </c>
      <c r="Y165" s="39" t="str">
        <f t="shared" si="11"/>
        <v/>
      </c>
      <c r="AA165" s="39" t="str">
        <f>IF($G165="", "", IF($E165=$R$3, Report!$BB$209, IF($I165="", Report!$BB$212, IF($I165=$U$4, Report!$BB$211, IF($I165=$U$5, Report!$BB$210, "")))))</f>
        <v/>
      </c>
    </row>
    <row r="166" spans="1:27" x14ac:dyDescent="0.25">
      <c r="A166" s="14"/>
      <c r="B166" s="460"/>
      <c r="C166" s="478"/>
      <c r="D166" s="462"/>
      <c r="E166" s="479"/>
      <c r="F166" s="14"/>
      <c r="G166" s="106" t="str">
        <f>IF($D166="", "", IF($E166=Expenses!$L$5, 0, $D166))</f>
        <v/>
      </c>
      <c r="H166" s="14"/>
      <c r="I166" s="39" t="str">
        <f t="shared" si="9"/>
        <v/>
      </c>
      <c r="J166" s="14"/>
      <c r="K166" s="14"/>
      <c r="L166" s="14"/>
      <c r="M166" s="14"/>
      <c r="N166" s="14"/>
      <c r="O166" s="14"/>
      <c r="P166" s="14"/>
      <c r="S166" s="106" t="str">
        <f t="shared" si="10"/>
        <v/>
      </c>
      <c r="U166" s="127" t="str">
        <f>IFERROR(INDEX('J&amp;C Details'!$S$70:$S$79, MATCH($C166, 'J&amp;C Details'!$B$70:$B$79, 0))*$S166*24*$W166, "")</f>
        <v/>
      </c>
      <c r="W166" s="262" t="str">
        <f>IF($Y166="", "", IF($I166="", 1, IF($I166=$U$4, 'J&amp;C Details'!$AP$82, IF($I166=$U$5, 'J&amp;C Details'!$AP$84, ""))))</f>
        <v/>
      </c>
      <c r="Y166" s="39" t="str">
        <f t="shared" si="11"/>
        <v/>
      </c>
      <c r="AA166" s="39" t="str">
        <f>IF($G166="", "", IF($E166=$R$3, Report!$BB$209, IF($I166="", Report!$BB$212, IF($I166=$U$4, Report!$BB$211, IF($I166=$U$5, Report!$BB$210, "")))))</f>
        <v/>
      </c>
    </row>
    <row r="167" spans="1:27" x14ac:dyDescent="0.25">
      <c r="A167" s="14"/>
      <c r="B167" s="460"/>
      <c r="C167" s="478"/>
      <c r="D167" s="462"/>
      <c r="E167" s="479"/>
      <c r="F167" s="14"/>
      <c r="G167" s="106" t="str">
        <f>IF($D167="", "", IF($E167=Expenses!$L$5, 0, $D167))</f>
        <v/>
      </c>
      <c r="H167" s="14"/>
      <c r="I167" s="39" t="str">
        <f t="shared" si="9"/>
        <v/>
      </c>
      <c r="J167" s="14"/>
      <c r="K167" s="14"/>
      <c r="L167" s="14"/>
      <c r="M167" s="14"/>
      <c r="N167" s="14"/>
      <c r="O167" s="14"/>
      <c r="P167" s="14"/>
      <c r="S167" s="106" t="str">
        <f t="shared" si="10"/>
        <v/>
      </c>
      <c r="U167" s="127" t="str">
        <f>IFERROR(INDEX('J&amp;C Details'!$S$70:$S$79, MATCH($C167, 'J&amp;C Details'!$B$70:$B$79, 0))*$S167*24*$W167, "")</f>
        <v/>
      </c>
      <c r="W167" s="262" t="str">
        <f>IF($Y167="", "", IF($I167="", 1, IF($I167=$U$4, 'J&amp;C Details'!$AP$82, IF($I167=$U$5, 'J&amp;C Details'!$AP$84, ""))))</f>
        <v/>
      </c>
      <c r="Y167" s="39" t="str">
        <f t="shared" si="11"/>
        <v/>
      </c>
      <c r="AA167" s="39" t="str">
        <f>IF($G167="", "", IF($E167=$R$3, Report!$BB$209, IF($I167="", Report!$BB$212, IF($I167=$U$4, Report!$BB$211, IF($I167=$U$5, Report!$BB$210, "")))))</f>
        <v/>
      </c>
    </row>
    <row r="168" spans="1:27" x14ac:dyDescent="0.25">
      <c r="A168" s="14"/>
      <c r="B168" s="460"/>
      <c r="C168" s="478"/>
      <c r="D168" s="462"/>
      <c r="E168" s="479"/>
      <c r="F168" s="14"/>
      <c r="G168" s="106" t="str">
        <f>IF($D168="", "", IF($E168=Expenses!$L$5, 0, $D168))</f>
        <v/>
      </c>
      <c r="H168" s="14"/>
      <c r="I168" s="39" t="str">
        <f t="shared" si="9"/>
        <v/>
      </c>
      <c r="J168" s="14"/>
      <c r="K168" s="14"/>
      <c r="L168" s="14"/>
      <c r="M168" s="14"/>
      <c r="N168" s="14"/>
      <c r="O168" s="14"/>
      <c r="P168" s="14"/>
      <c r="S168" s="106" t="str">
        <f t="shared" si="10"/>
        <v/>
      </c>
      <c r="U168" s="127" t="str">
        <f>IFERROR(INDEX('J&amp;C Details'!$S$70:$S$79, MATCH($C168, 'J&amp;C Details'!$B$70:$B$79, 0))*$S168*24*$W168, "")</f>
        <v/>
      </c>
      <c r="W168" s="262" t="str">
        <f>IF($Y168="", "", IF($I168="", 1, IF($I168=$U$4, 'J&amp;C Details'!$AP$82, IF($I168=$U$5, 'J&amp;C Details'!$AP$84, ""))))</f>
        <v/>
      </c>
      <c r="Y168" s="39" t="str">
        <f t="shared" si="11"/>
        <v/>
      </c>
      <c r="AA168" s="39" t="str">
        <f>IF($G168="", "", IF($E168=$R$3, Report!$BB$209, IF($I168="", Report!$BB$212, IF($I168=$U$4, Report!$BB$211, IF($I168=$U$5, Report!$BB$210, "")))))</f>
        <v/>
      </c>
    </row>
    <row r="169" spans="1:27" x14ac:dyDescent="0.25">
      <c r="A169" s="14"/>
      <c r="B169" s="460"/>
      <c r="C169" s="478"/>
      <c r="D169" s="462"/>
      <c r="E169" s="479"/>
      <c r="F169" s="14"/>
      <c r="G169" s="106" t="str">
        <f>IF($D169="", "", IF($E169=Expenses!$L$5, 0, $D169))</f>
        <v/>
      </c>
      <c r="H169" s="14"/>
      <c r="I169" s="39" t="str">
        <f t="shared" si="9"/>
        <v/>
      </c>
      <c r="J169" s="14"/>
      <c r="K169" s="14"/>
      <c r="L169" s="14"/>
      <c r="M169" s="14"/>
      <c r="N169" s="14"/>
      <c r="O169" s="14"/>
      <c r="P169" s="14"/>
      <c r="S169" s="106" t="str">
        <f t="shared" si="10"/>
        <v/>
      </c>
      <c r="U169" s="127" t="str">
        <f>IFERROR(INDEX('J&amp;C Details'!$S$70:$S$79, MATCH($C169, 'J&amp;C Details'!$B$70:$B$79, 0))*$S169*24*$W169, "")</f>
        <v/>
      </c>
      <c r="W169" s="262" t="str">
        <f>IF($Y169="", "", IF($I169="", 1, IF($I169=$U$4, 'J&amp;C Details'!$AP$82, IF($I169=$U$5, 'J&amp;C Details'!$AP$84, ""))))</f>
        <v/>
      </c>
      <c r="Y169" s="39" t="str">
        <f t="shared" si="11"/>
        <v/>
      </c>
      <c r="AA169" s="39" t="str">
        <f>IF($G169="", "", IF($E169=$R$3, Report!$BB$209, IF($I169="", Report!$BB$212, IF($I169=$U$4, Report!$BB$211, IF($I169=$U$5, Report!$BB$210, "")))))</f>
        <v/>
      </c>
    </row>
    <row r="170" spans="1:27" x14ac:dyDescent="0.25">
      <c r="A170" s="14"/>
      <c r="B170" s="460"/>
      <c r="C170" s="478"/>
      <c r="D170" s="462"/>
      <c r="E170" s="479"/>
      <c r="F170" s="14"/>
      <c r="G170" s="106" t="str">
        <f>IF($D170="", "", IF($E170=Expenses!$L$5, 0, $D170))</f>
        <v/>
      </c>
      <c r="H170" s="14"/>
      <c r="I170" s="39" t="str">
        <f t="shared" si="9"/>
        <v/>
      </c>
      <c r="J170" s="14"/>
      <c r="K170" s="14"/>
      <c r="L170" s="14"/>
      <c r="M170" s="14"/>
      <c r="N170" s="14"/>
      <c r="O170" s="14"/>
      <c r="P170" s="14"/>
      <c r="S170" s="106" t="str">
        <f t="shared" si="10"/>
        <v/>
      </c>
      <c r="U170" s="127" t="str">
        <f>IFERROR(INDEX('J&amp;C Details'!$S$70:$S$79, MATCH($C170, 'J&amp;C Details'!$B$70:$B$79, 0))*$S170*24*$W170, "")</f>
        <v/>
      </c>
      <c r="W170" s="262" t="str">
        <f>IF($Y170="", "", IF($I170="", 1, IF($I170=$U$4, 'J&amp;C Details'!$AP$82, IF($I170=$U$5, 'J&amp;C Details'!$AP$84, ""))))</f>
        <v/>
      </c>
      <c r="Y170" s="39" t="str">
        <f t="shared" si="11"/>
        <v/>
      </c>
      <c r="AA170" s="39" t="str">
        <f>IF($G170="", "", IF($E170=$R$3, Report!$BB$209, IF($I170="", Report!$BB$212, IF($I170=$U$4, Report!$BB$211, IF($I170=$U$5, Report!$BB$210, "")))))</f>
        <v/>
      </c>
    </row>
    <row r="171" spans="1:27" x14ac:dyDescent="0.25">
      <c r="A171" s="14"/>
      <c r="B171" s="460"/>
      <c r="C171" s="478"/>
      <c r="D171" s="462"/>
      <c r="E171" s="479"/>
      <c r="F171" s="14"/>
      <c r="G171" s="106" t="str">
        <f>IF($D171="", "", IF($E171=Expenses!$L$5, 0, $D171))</f>
        <v/>
      </c>
      <c r="H171" s="14"/>
      <c r="I171" s="39" t="str">
        <f t="shared" si="9"/>
        <v/>
      </c>
      <c r="J171" s="14"/>
      <c r="K171" s="14"/>
      <c r="L171" s="14"/>
      <c r="M171" s="14"/>
      <c r="N171" s="14"/>
      <c r="O171" s="14"/>
      <c r="P171" s="14"/>
      <c r="S171" s="106" t="str">
        <f t="shared" si="10"/>
        <v/>
      </c>
      <c r="U171" s="127" t="str">
        <f>IFERROR(INDEX('J&amp;C Details'!$S$70:$S$79, MATCH($C171, 'J&amp;C Details'!$B$70:$B$79, 0))*$S171*24*$W171, "")</f>
        <v/>
      </c>
      <c r="W171" s="262" t="str">
        <f>IF($Y171="", "", IF($I171="", 1, IF($I171=$U$4, 'J&amp;C Details'!$AP$82, IF($I171=$U$5, 'J&amp;C Details'!$AP$84, ""))))</f>
        <v/>
      </c>
      <c r="Y171" s="39" t="str">
        <f t="shared" si="11"/>
        <v/>
      </c>
      <c r="AA171" s="39" t="str">
        <f>IF($G171="", "", IF($E171=$R$3, Report!$BB$209, IF($I171="", Report!$BB$212, IF($I171=$U$4, Report!$BB$211, IF($I171=$U$5, Report!$BB$210, "")))))</f>
        <v/>
      </c>
    </row>
    <row r="172" spans="1:27" x14ac:dyDescent="0.25">
      <c r="A172" s="14"/>
      <c r="B172" s="460"/>
      <c r="C172" s="478"/>
      <c r="D172" s="462"/>
      <c r="E172" s="479"/>
      <c r="F172" s="14"/>
      <c r="G172" s="106" t="str">
        <f>IF($D172="", "", IF($E172=Expenses!$L$5, 0, $D172))</f>
        <v/>
      </c>
      <c r="H172" s="14"/>
      <c r="I172" s="39" t="str">
        <f t="shared" si="9"/>
        <v/>
      </c>
      <c r="J172" s="14"/>
      <c r="K172" s="14"/>
      <c r="L172" s="14"/>
      <c r="M172" s="14"/>
      <c r="N172" s="14"/>
      <c r="O172" s="14"/>
      <c r="P172" s="14"/>
      <c r="S172" s="106" t="str">
        <f t="shared" si="10"/>
        <v/>
      </c>
      <c r="U172" s="127" t="str">
        <f>IFERROR(INDEX('J&amp;C Details'!$S$70:$S$79, MATCH($C172, 'J&amp;C Details'!$B$70:$B$79, 0))*$S172*24*$W172, "")</f>
        <v/>
      </c>
      <c r="W172" s="262" t="str">
        <f>IF($Y172="", "", IF($I172="", 1, IF($I172=$U$4, 'J&amp;C Details'!$AP$82, IF($I172=$U$5, 'J&amp;C Details'!$AP$84, ""))))</f>
        <v/>
      </c>
      <c r="Y172" s="39" t="str">
        <f t="shared" si="11"/>
        <v/>
      </c>
      <c r="AA172" s="39" t="str">
        <f>IF($G172="", "", IF($E172=$R$3, Report!$BB$209, IF($I172="", Report!$BB$212, IF($I172=$U$4, Report!$BB$211, IF($I172=$U$5, Report!$BB$210, "")))))</f>
        <v/>
      </c>
    </row>
    <row r="173" spans="1:27" x14ac:dyDescent="0.25">
      <c r="A173" s="14"/>
      <c r="B173" s="460"/>
      <c r="C173" s="478"/>
      <c r="D173" s="462"/>
      <c r="E173" s="479"/>
      <c r="F173" s="14"/>
      <c r="G173" s="106" t="str">
        <f>IF($D173="", "", IF($E173=Expenses!$L$5, 0, $D173))</f>
        <v/>
      </c>
      <c r="H173" s="14"/>
      <c r="I173" s="39" t="str">
        <f t="shared" si="9"/>
        <v/>
      </c>
      <c r="J173" s="14"/>
      <c r="K173" s="14"/>
      <c r="L173" s="14"/>
      <c r="M173" s="14"/>
      <c r="N173" s="14"/>
      <c r="O173" s="14"/>
      <c r="P173" s="14"/>
      <c r="S173" s="106" t="str">
        <f t="shared" si="10"/>
        <v/>
      </c>
      <c r="U173" s="127" t="str">
        <f>IFERROR(INDEX('J&amp;C Details'!$S$70:$S$79, MATCH($C173, 'J&amp;C Details'!$B$70:$B$79, 0))*$S173*24*$W173, "")</f>
        <v/>
      </c>
      <c r="W173" s="262" t="str">
        <f>IF($Y173="", "", IF($I173="", 1, IF($I173=$U$4, 'J&amp;C Details'!$AP$82, IF($I173=$U$5, 'J&amp;C Details'!$AP$84, ""))))</f>
        <v/>
      </c>
      <c r="Y173" s="39" t="str">
        <f t="shared" si="11"/>
        <v/>
      </c>
      <c r="AA173" s="39" t="str">
        <f>IF($G173="", "", IF($E173=$R$3, Report!$BB$209, IF($I173="", Report!$BB$212, IF($I173=$U$4, Report!$BB$211, IF($I173=$U$5, Report!$BB$210, "")))))</f>
        <v/>
      </c>
    </row>
    <row r="174" spans="1:27" x14ac:dyDescent="0.25">
      <c r="A174" s="14"/>
      <c r="B174" s="460"/>
      <c r="C174" s="478"/>
      <c r="D174" s="462"/>
      <c r="E174" s="479"/>
      <c r="F174" s="14"/>
      <c r="G174" s="106" t="str">
        <f>IF($D174="", "", IF($E174=Expenses!$L$5, 0, $D174))</f>
        <v/>
      </c>
      <c r="H174" s="14"/>
      <c r="I174" s="39" t="str">
        <f t="shared" si="9"/>
        <v/>
      </c>
      <c r="J174" s="14"/>
      <c r="K174" s="14"/>
      <c r="L174" s="14"/>
      <c r="M174" s="14"/>
      <c r="N174" s="14"/>
      <c r="O174" s="14"/>
      <c r="P174" s="14"/>
      <c r="S174" s="106" t="str">
        <f t="shared" si="10"/>
        <v/>
      </c>
      <c r="U174" s="127" t="str">
        <f>IFERROR(INDEX('J&amp;C Details'!$S$70:$S$79, MATCH($C174, 'J&amp;C Details'!$B$70:$B$79, 0))*$S174*24*$W174, "")</f>
        <v/>
      </c>
      <c r="W174" s="262" t="str">
        <f>IF($Y174="", "", IF($I174="", 1, IF($I174=$U$4, 'J&amp;C Details'!$AP$82, IF($I174=$U$5, 'J&amp;C Details'!$AP$84, ""))))</f>
        <v/>
      </c>
      <c r="Y174" s="39" t="str">
        <f t="shared" si="11"/>
        <v/>
      </c>
      <c r="AA174" s="39" t="str">
        <f>IF($G174="", "", IF($E174=$R$3, Report!$BB$209, IF($I174="", Report!$BB$212, IF($I174=$U$4, Report!$BB$211, IF($I174=$U$5, Report!$BB$210, "")))))</f>
        <v/>
      </c>
    </row>
    <row r="175" spans="1:27" x14ac:dyDescent="0.25">
      <c r="A175" s="14"/>
      <c r="B175" s="460"/>
      <c r="C175" s="478"/>
      <c r="D175" s="462"/>
      <c r="E175" s="479"/>
      <c r="F175" s="14"/>
      <c r="G175" s="106" t="str">
        <f>IF($D175="", "", IF($E175=Expenses!$L$5, 0, $D175))</f>
        <v/>
      </c>
      <c r="H175" s="14"/>
      <c r="I175" s="39" t="str">
        <f t="shared" si="9"/>
        <v/>
      </c>
      <c r="J175" s="14"/>
      <c r="K175" s="14"/>
      <c r="L175" s="14"/>
      <c r="M175" s="14"/>
      <c r="N175" s="14"/>
      <c r="O175" s="14"/>
      <c r="P175" s="14"/>
      <c r="S175" s="106" t="str">
        <f t="shared" si="10"/>
        <v/>
      </c>
      <c r="U175" s="127" t="str">
        <f>IFERROR(INDEX('J&amp;C Details'!$S$70:$S$79, MATCH($C175, 'J&amp;C Details'!$B$70:$B$79, 0))*$S175*24*$W175, "")</f>
        <v/>
      </c>
      <c r="W175" s="262" t="str">
        <f>IF($Y175="", "", IF($I175="", 1, IF($I175=$U$4, 'J&amp;C Details'!$AP$82, IF($I175=$U$5, 'J&amp;C Details'!$AP$84, ""))))</f>
        <v/>
      </c>
      <c r="Y175" s="39" t="str">
        <f t="shared" si="11"/>
        <v/>
      </c>
      <c r="AA175" s="39" t="str">
        <f>IF($G175="", "", IF($E175=$R$3, Report!$BB$209, IF($I175="", Report!$BB$212, IF($I175=$U$4, Report!$BB$211, IF($I175=$U$5, Report!$BB$210, "")))))</f>
        <v/>
      </c>
    </row>
    <row r="176" spans="1:27" x14ac:dyDescent="0.25">
      <c r="A176" s="14"/>
      <c r="B176" s="460"/>
      <c r="C176" s="478"/>
      <c r="D176" s="462"/>
      <c r="E176" s="479"/>
      <c r="F176" s="14"/>
      <c r="G176" s="106" t="str">
        <f>IF($D176="", "", IF($E176=Expenses!$L$5, 0, $D176))</f>
        <v/>
      </c>
      <c r="H176" s="14"/>
      <c r="I176" s="39" t="str">
        <f t="shared" si="9"/>
        <v/>
      </c>
      <c r="J176" s="14"/>
      <c r="K176" s="14"/>
      <c r="L176" s="14"/>
      <c r="M176" s="14"/>
      <c r="N176" s="14"/>
      <c r="O176" s="14"/>
      <c r="P176" s="14"/>
      <c r="S176" s="106" t="str">
        <f t="shared" si="10"/>
        <v/>
      </c>
      <c r="U176" s="127" t="str">
        <f>IFERROR(INDEX('J&amp;C Details'!$S$70:$S$79, MATCH($C176, 'J&amp;C Details'!$B$70:$B$79, 0))*$S176*24*$W176, "")</f>
        <v/>
      </c>
      <c r="W176" s="262" t="str">
        <f>IF($Y176="", "", IF($I176="", 1, IF($I176=$U$4, 'J&amp;C Details'!$AP$82, IF($I176=$U$5, 'J&amp;C Details'!$AP$84, ""))))</f>
        <v/>
      </c>
      <c r="Y176" s="39" t="str">
        <f t="shared" si="11"/>
        <v/>
      </c>
      <c r="AA176" s="39" t="str">
        <f>IF($G176="", "", IF($E176=$R$3, Report!$BB$209, IF($I176="", Report!$BB$212, IF($I176=$U$4, Report!$BB$211, IF($I176=$U$5, Report!$BB$210, "")))))</f>
        <v/>
      </c>
    </row>
    <row r="177" spans="1:27" x14ac:dyDescent="0.25">
      <c r="A177" s="14"/>
      <c r="B177" s="460"/>
      <c r="C177" s="478"/>
      <c r="D177" s="462"/>
      <c r="E177" s="479"/>
      <c r="F177" s="14"/>
      <c r="G177" s="106" t="str">
        <f>IF($D177="", "", IF($E177=Expenses!$L$5, 0, $D177))</f>
        <v/>
      </c>
      <c r="H177" s="14"/>
      <c r="I177" s="39" t="str">
        <f t="shared" si="9"/>
        <v/>
      </c>
      <c r="J177" s="14"/>
      <c r="K177" s="14"/>
      <c r="L177" s="14"/>
      <c r="M177" s="14"/>
      <c r="N177" s="14"/>
      <c r="O177" s="14"/>
      <c r="P177" s="14"/>
      <c r="S177" s="106" t="str">
        <f t="shared" si="10"/>
        <v/>
      </c>
      <c r="U177" s="127" t="str">
        <f>IFERROR(INDEX('J&amp;C Details'!$S$70:$S$79, MATCH($C177, 'J&amp;C Details'!$B$70:$B$79, 0))*$S177*24*$W177, "")</f>
        <v/>
      </c>
      <c r="W177" s="262" t="str">
        <f>IF($Y177="", "", IF($I177="", 1, IF($I177=$U$4, 'J&amp;C Details'!$AP$82, IF($I177=$U$5, 'J&amp;C Details'!$AP$84, ""))))</f>
        <v/>
      </c>
      <c r="Y177" s="39" t="str">
        <f t="shared" si="11"/>
        <v/>
      </c>
      <c r="AA177" s="39" t="str">
        <f>IF($G177="", "", IF($E177=$R$3, Report!$BB$209, IF($I177="", Report!$BB$212, IF($I177=$U$4, Report!$BB$211, IF($I177=$U$5, Report!$BB$210, "")))))</f>
        <v/>
      </c>
    </row>
    <row r="178" spans="1:27" x14ac:dyDescent="0.25">
      <c r="A178" s="14"/>
      <c r="B178" s="460"/>
      <c r="C178" s="478"/>
      <c r="D178" s="462"/>
      <c r="E178" s="479"/>
      <c r="F178" s="14"/>
      <c r="G178" s="106" t="str">
        <f>IF($D178="", "", IF($E178=Expenses!$L$5, 0, $D178))</f>
        <v/>
      </c>
      <c r="H178" s="14"/>
      <c r="I178" s="39" t="str">
        <f t="shared" si="9"/>
        <v/>
      </c>
      <c r="J178" s="14"/>
      <c r="K178" s="14"/>
      <c r="L178" s="14"/>
      <c r="M178" s="14"/>
      <c r="N178" s="14"/>
      <c r="O178" s="14"/>
      <c r="P178" s="14"/>
      <c r="S178" s="106" t="str">
        <f t="shared" si="10"/>
        <v/>
      </c>
      <c r="U178" s="127" t="str">
        <f>IFERROR(INDEX('J&amp;C Details'!$S$70:$S$79, MATCH($C178, 'J&amp;C Details'!$B$70:$B$79, 0))*$S178*24*$W178, "")</f>
        <v/>
      </c>
      <c r="W178" s="262" t="str">
        <f>IF($Y178="", "", IF($I178="", 1, IF($I178=$U$4, 'J&amp;C Details'!$AP$82, IF($I178=$U$5, 'J&amp;C Details'!$AP$84, ""))))</f>
        <v/>
      </c>
      <c r="Y178" s="39" t="str">
        <f t="shared" si="11"/>
        <v/>
      </c>
      <c r="AA178" s="39" t="str">
        <f>IF($G178="", "", IF($E178=$R$3, Report!$BB$209, IF($I178="", Report!$BB$212, IF($I178=$U$4, Report!$BB$211, IF($I178=$U$5, Report!$BB$210, "")))))</f>
        <v/>
      </c>
    </row>
    <row r="179" spans="1:27" x14ac:dyDescent="0.25">
      <c r="A179" s="14"/>
      <c r="B179" s="460"/>
      <c r="C179" s="478"/>
      <c r="D179" s="462"/>
      <c r="E179" s="479"/>
      <c r="F179" s="14"/>
      <c r="G179" s="106" t="str">
        <f>IF($D179="", "", IF($E179=Expenses!$L$5, 0, $D179))</f>
        <v/>
      </c>
      <c r="H179" s="14"/>
      <c r="I179" s="39" t="str">
        <f t="shared" si="9"/>
        <v/>
      </c>
      <c r="J179" s="14"/>
      <c r="K179" s="14"/>
      <c r="L179" s="14"/>
      <c r="M179" s="14"/>
      <c r="N179" s="14"/>
      <c r="O179" s="14"/>
      <c r="P179" s="14"/>
      <c r="S179" s="106" t="str">
        <f t="shared" si="10"/>
        <v/>
      </c>
      <c r="U179" s="127" t="str">
        <f>IFERROR(INDEX('J&amp;C Details'!$S$70:$S$79, MATCH($C179, 'J&amp;C Details'!$B$70:$B$79, 0))*$S179*24*$W179, "")</f>
        <v/>
      </c>
      <c r="W179" s="262" t="str">
        <f>IF($Y179="", "", IF($I179="", 1, IF($I179=$U$4, 'J&amp;C Details'!$AP$82, IF($I179=$U$5, 'J&amp;C Details'!$AP$84, ""))))</f>
        <v/>
      </c>
      <c r="Y179" s="39" t="str">
        <f t="shared" si="11"/>
        <v/>
      </c>
      <c r="AA179" s="39" t="str">
        <f>IF($G179="", "", IF($E179=$R$3, Report!$BB$209, IF($I179="", Report!$BB$212, IF($I179=$U$4, Report!$BB$211, IF($I179=$U$5, Report!$BB$210, "")))))</f>
        <v/>
      </c>
    </row>
    <row r="180" spans="1:27" x14ac:dyDescent="0.25">
      <c r="A180" s="14"/>
      <c r="B180" s="460"/>
      <c r="C180" s="478"/>
      <c r="D180" s="462"/>
      <c r="E180" s="479"/>
      <c r="F180" s="14"/>
      <c r="G180" s="106" t="str">
        <f>IF($D180="", "", IF($E180=Expenses!$L$5, 0, $D180))</f>
        <v/>
      </c>
      <c r="H180" s="14"/>
      <c r="I180" s="39" t="str">
        <f t="shared" si="9"/>
        <v/>
      </c>
      <c r="J180" s="14"/>
      <c r="K180" s="14"/>
      <c r="L180" s="14"/>
      <c r="M180" s="14"/>
      <c r="N180" s="14"/>
      <c r="O180" s="14"/>
      <c r="P180" s="14"/>
      <c r="S180" s="106" t="str">
        <f t="shared" si="10"/>
        <v/>
      </c>
      <c r="U180" s="127" t="str">
        <f>IFERROR(INDEX('J&amp;C Details'!$S$70:$S$79, MATCH($C180, 'J&amp;C Details'!$B$70:$B$79, 0))*$S180*24*$W180, "")</f>
        <v/>
      </c>
      <c r="W180" s="262" t="str">
        <f>IF($Y180="", "", IF($I180="", 1, IF($I180=$U$4, 'J&amp;C Details'!$AP$82, IF($I180=$U$5, 'J&amp;C Details'!$AP$84, ""))))</f>
        <v/>
      </c>
      <c r="Y180" s="39" t="str">
        <f t="shared" si="11"/>
        <v/>
      </c>
      <c r="AA180" s="39" t="str">
        <f>IF($G180="", "", IF($E180=$R$3, Report!$BB$209, IF($I180="", Report!$BB$212, IF($I180=$U$4, Report!$BB$211, IF($I180=$U$5, Report!$BB$210, "")))))</f>
        <v/>
      </c>
    </row>
    <row r="181" spans="1:27" x14ac:dyDescent="0.25">
      <c r="A181" s="14"/>
      <c r="B181" s="460"/>
      <c r="C181" s="478"/>
      <c r="D181" s="462"/>
      <c r="E181" s="479"/>
      <c r="F181" s="14"/>
      <c r="G181" s="106" t="str">
        <f>IF($D181="", "", IF($E181=Expenses!$L$5, 0, $D181))</f>
        <v/>
      </c>
      <c r="H181" s="14"/>
      <c r="I181" s="39" t="str">
        <f t="shared" si="9"/>
        <v/>
      </c>
      <c r="J181" s="14"/>
      <c r="K181" s="14"/>
      <c r="L181" s="14"/>
      <c r="M181" s="14"/>
      <c r="N181" s="14"/>
      <c r="O181" s="14"/>
      <c r="P181" s="14"/>
      <c r="S181" s="106" t="str">
        <f t="shared" si="10"/>
        <v/>
      </c>
      <c r="U181" s="127" t="str">
        <f>IFERROR(INDEX('J&amp;C Details'!$S$70:$S$79, MATCH($C181, 'J&amp;C Details'!$B$70:$B$79, 0))*$S181*24*$W181, "")</f>
        <v/>
      </c>
      <c r="W181" s="262" t="str">
        <f>IF($Y181="", "", IF($I181="", 1, IF($I181=$U$4, 'J&amp;C Details'!$AP$82, IF($I181=$U$5, 'J&amp;C Details'!$AP$84, ""))))</f>
        <v/>
      </c>
      <c r="Y181" s="39" t="str">
        <f t="shared" si="11"/>
        <v/>
      </c>
      <c r="AA181" s="39" t="str">
        <f>IF($G181="", "", IF($E181=$R$3, Report!$BB$209, IF($I181="", Report!$BB$212, IF($I181=$U$4, Report!$BB$211, IF($I181=$U$5, Report!$BB$210, "")))))</f>
        <v/>
      </c>
    </row>
    <row r="182" spans="1:27" x14ac:dyDescent="0.25">
      <c r="A182" s="14"/>
      <c r="B182" s="460"/>
      <c r="C182" s="478"/>
      <c r="D182" s="462"/>
      <c r="E182" s="479"/>
      <c r="F182" s="14"/>
      <c r="G182" s="106" t="str">
        <f>IF($D182="", "", IF($E182=Expenses!$L$5, 0, $D182))</f>
        <v/>
      </c>
      <c r="H182" s="14"/>
      <c r="I182" s="39" t="str">
        <f t="shared" si="9"/>
        <v/>
      </c>
      <c r="J182" s="14"/>
      <c r="K182" s="14"/>
      <c r="L182" s="14"/>
      <c r="M182" s="14"/>
      <c r="N182" s="14"/>
      <c r="O182" s="14"/>
      <c r="P182" s="14"/>
      <c r="S182" s="106" t="str">
        <f t="shared" si="10"/>
        <v/>
      </c>
      <c r="U182" s="127" t="str">
        <f>IFERROR(INDEX('J&amp;C Details'!$S$70:$S$79, MATCH($C182, 'J&amp;C Details'!$B$70:$B$79, 0))*$S182*24*$W182, "")</f>
        <v/>
      </c>
      <c r="W182" s="262" t="str">
        <f>IF($Y182="", "", IF($I182="", 1, IF($I182=$U$4, 'J&amp;C Details'!$AP$82, IF($I182=$U$5, 'J&amp;C Details'!$AP$84, ""))))</f>
        <v/>
      </c>
      <c r="Y182" s="39" t="str">
        <f t="shared" si="11"/>
        <v/>
      </c>
      <c r="AA182" s="39" t="str">
        <f>IF($G182="", "", IF($E182=$R$3, Report!$BB$209, IF($I182="", Report!$BB$212, IF($I182=$U$4, Report!$BB$211, IF($I182=$U$5, Report!$BB$210, "")))))</f>
        <v/>
      </c>
    </row>
    <row r="183" spans="1:27" x14ac:dyDescent="0.25">
      <c r="A183" s="14"/>
      <c r="B183" s="460"/>
      <c r="C183" s="478"/>
      <c r="D183" s="462"/>
      <c r="E183" s="479"/>
      <c r="F183" s="14"/>
      <c r="G183" s="106" t="str">
        <f>IF($D183="", "", IF($E183=Expenses!$L$5, 0, $D183))</f>
        <v/>
      </c>
      <c r="H183" s="14"/>
      <c r="I183" s="39" t="str">
        <f t="shared" si="9"/>
        <v/>
      </c>
      <c r="J183" s="14"/>
      <c r="K183" s="14"/>
      <c r="L183" s="14"/>
      <c r="M183" s="14"/>
      <c r="N183" s="14"/>
      <c r="O183" s="14"/>
      <c r="P183" s="14"/>
      <c r="S183" s="106" t="str">
        <f t="shared" si="10"/>
        <v/>
      </c>
      <c r="U183" s="127" t="str">
        <f>IFERROR(INDEX('J&amp;C Details'!$S$70:$S$79, MATCH($C183, 'J&amp;C Details'!$B$70:$B$79, 0))*$S183*24*$W183, "")</f>
        <v/>
      </c>
      <c r="W183" s="262" t="str">
        <f>IF($Y183="", "", IF($I183="", 1, IF($I183=$U$4, 'J&amp;C Details'!$AP$82, IF($I183=$U$5, 'J&amp;C Details'!$AP$84, ""))))</f>
        <v/>
      </c>
      <c r="Y183" s="39" t="str">
        <f t="shared" si="11"/>
        <v/>
      </c>
      <c r="AA183" s="39" t="str">
        <f>IF($G183="", "", IF($E183=$R$3, Report!$BB$209, IF($I183="", Report!$BB$212, IF($I183=$U$4, Report!$BB$211, IF($I183=$U$5, Report!$BB$210, "")))))</f>
        <v/>
      </c>
    </row>
    <row r="184" spans="1:27" x14ac:dyDescent="0.25">
      <c r="A184" s="14"/>
      <c r="B184" s="460"/>
      <c r="C184" s="478"/>
      <c r="D184" s="462"/>
      <c r="E184" s="479"/>
      <c r="F184" s="14"/>
      <c r="G184" s="106" t="str">
        <f>IF($D184="", "", IF($E184=Expenses!$L$5, 0, $D184))</f>
        <v/>
      </c>
      <c r="H184" s="14"/>
      <c r="I184" s="39" t="str">
        <f t="shared" si="9"/>
        <v/>
      </c>
      <c r="J184" s="14"/>
      <c r="K184" s="14"/>
      <c r="L184" s="14"/>
      <c r="M184" s="14"/>
      <c r="N184" s="14"/>
      <c r="O184" s="14"/>
      <c r="P184" s="14"/>
      <c r="S184" s="106" t="str">
        <f t="shared" si="10"/>
        <v/>
      </c>
      <c r="U184" s="127" t="str">
        <f>IFERROR(INDEX('J&amp;C Details'!$S$70:$S$79, MATCH($C184, 'J&amp;C Details'!$B$70:$B$79, 0))*$S184*24*$W184, "")</f>
        <v/>
      </c>
      <c r="W184" s="262" t="str">
        <f>IF($Y184="", "", IF($I184="", 1, IF($I184=$U$4, 'J&amp;C Details'!$AP$82, IF($I184=$U$5, 'J&amp;C Details'!$AP$84, ""))))</f>
        <v/>
      </c>
      <c r="Y184" s="39" t="str">
        <f t="shared" si="11"/>
        <v/>
      </c>
      <c r="AA184" s="39" t="str">
        <f>IF($G184="", "", IF($E184=$R$3, Report!$BB$209, IF($I184="", Report!$BB$212, IF($I184=$U$4, Report!$BB$211, IF($I184=$U$5, Report!$BB$210, "")))))</f>
        <v/>
      </c>
    </row>
    <row r="185" spans="1:27" x14ac:dyDescent="0.25">
      <c r="A185" s="14"/>
      <c r="B185" s="460"/>
      <c r="C185" s="478"/>
      <c r="D185" s="462"/>
      <c r="E185" s="479"/>
      <c r="F185" s="14"/>
      <c r="G185" s="106" t="str">
        <f>IF($D185="", "", IF($E185=Expenses!$L$5, 0, $D185))</f>
        <v/>
      </c>
      <c r="H185" s="14"/>
      <c r="I185" s="39" t="str">
        <f t="shared" si="9"/>
        <v/>
      </c>
      <c r="J185" s="14"/>
      <c r="K185" s="14"/>
      <c r="L185" s="14"/>
      <c r="M185" s="14"/>
      <c r="N185" s="14"/>
      <c r="O185" s="14"/>
      <c r="P185" s="14"/>
      <c r="S185" s="106" t="str">
        <f t="shared" si="10"/>
        <v/>
      </c>
      <c r="U185" s="127" t="str">
        <f>IFERROR(INDEX('J&amp;C Details'!$S$70:$S$79, MATCH($C185, 'J&amp;C Details'!$B$70:$B$79, 0))*$S185*24*$W185, "")</f>
        <v/>
      </c>
      <c r="W185" s="262" t="str">
        <f>IF($Y185="", "", IF($I185="", 1, IF($I185=$U$4, 'J&amp;C Details'!$AP$82, IF($I185=$U$5, 'J&amp;C Details'!$AP$84, ""))))</f>
        <v/>
      </c>
      <c r="Y185" s="39" t="str">
        <f t="shared" si="11"/>
        <v/>
      </c>
      <c r="AA185" s="39" t="str">
        <f>IF($G185="", "", IF($E185=$R$3, Report!$BB$209, IF($I185="", Report!$BB$212, IF($I185=$U$4, Report!$BB$211, IF($I185=$U$5, Report!$BB$210, "")))))</f>
        <v/>
      </c>
    </row>
    <row r="186" spans="1:27" x14ac:dyDescent="0.25">
      <c r="A186" s="14"/>
      <c r="B186" s="460"/>
      <c r="C186" s="478"/>
      <c r="D186" s="462"/>
      <c r="E186" s="479"/>
      <c r="F186" s="14"/>
      <c r="G186" s="106" t="str">
        <f>IF($D186="", "", IF($E186=Expenses!$L$5, 0, $D186))</f>
        <v/>
      </c>
      <c r="H186" s="14"/>
      <c r="I186" s="39" t="str">
        <f t="shared" si="9"/>
        <v/>
      </c>
      <c r="J186" s="14"/>
      <c r="K186" s="14"/>
      <c r="L186" s="14"/>
      <c r="M186" s="14"/>
      <c r="N186" s="14"/>
      <c r="O186" s="14"/>
      <c r="P186" s="14"/>
      <c r="S186" s="106" t="str">
        <f t="shared" si="10"/>
        <v/>
      </c>
      <c r="U186" s="127" t="str">
        <f>IFERROR(INDEX('J&amp;C Details'!$S$70:$S$79, MATCH($C186, 'J&amp;C Details'!$B$70:$B$79, 0))*$S186*24*$W186, "")</f>
        <v/>
      </c>
      <c r="W186" s="262" t="str">
        <f>IF($Y186="", "", IF($I186="", 1, IF($I186=$U$4, 'J&amp;C Details'!$AP$82, IF($I186=$U$5, 'J&amp;C Details'!$AP$84, ""))))</f>
        <v/>
      </c>
      <c r="Y186" s="39" t="str">
        <f t="shared" si="11"/>
        <v/>
      </c>
      <c r="AA186" s="39" t="str">
        <f>IF($G186="", "", IF($E186=$R$3, Report!$BB$209, IF($I186="", Report!$BB$212, IF($I186=$U$4, Report!$BB$211, IF($I186=$U$5, Report!$BB$210, "")))))</f>
        <v/>
      </c>
    </row>
    <row r="187" spans="1:27" x14ac:dyDescent="0.25">
      <c r="A187" s="14"/>
      <c r="B187" s="460"/>
      <c r="C187" s="478"/>
      <c r="D187" s="462"/>
      <c r="E187" s="479"/>
      <c r="F187" s="14"/>
      <c r="G187" s="106" t="str">
        <f>IF($D187="", "", IF($E187=Expenses!$L$5, 0, $D187))</f>
        <v/>
      </c>
      <c r="H187" s="14"/>
      <c r="I187" s="39" t="str">
        <f t="shared" si="9"/>
        <v/>
      </c>
      <c r="J187" s="14"/>
      <c r="K187" s="14"/>
      <c r="L187" s="14"/>
      <c r="M187" s="14"/>
      <c r="N187" s="14"/>
      <c r="O187" s="14"/>
      <c r="P187" s="14"/>
      <c r="S187" s="106" t="str">
        <f t="shared" si="10"/>
        <v/>
      </c>
      <c r="U187" s="127" t="str">
        <f>IFERROR(INDEX('J&amp;C Details'!$S$70:$S$79, MATCH($C187, 'J&amp;C Details'!$B$70:$B$79, 0))*$S187*24*$W187, "")</f>
        <v/>
      </c>
      <c r="W187" s="262" t="str">
        <f>IF($Y187="", "", IF($I187="", 1, IF($I187=$U$4, 'J&amp;C Details'!$AP$82, IF($I187=$U$5, 'J&amp;C Details'!$AP$84, ""))))</f>
        <v/>
      </c>
      <c r="Y187" s="39" t="str">
        <f t="shared" si="11"/>
        <v/>
      </c>
      <c r="AA187" s="39" t="str">
        <f>IF($G187="", "", IF($E187=$R$3, Report!$BB$209, IF($I187="", Report!$BB$212, IF($I187=$U$4, Report!$BB$211, IF($I187=$U$5, Report!$BB$210, "")))))</f>
        <v/>
      </c>
    </row>
    <row r="188" spans="1:27" x14ac:dyDescent="0.25">
      <c r="A188" s="14"/>
      <c r="B188" s="460"/>
      <c r="C188" s="478"/>
      <c r="D188" s="462"/>
      <c r="E188" s="479"/>
      <c r="F188" s="14"/>
      <c r="G188" s="106" t="str">
        <f>IF($D188="", "", IF($E188=Expenses!$L$5, 0, $D188))</f>
        <v/>
      </c>
      <c r="H188" s="14"/>
      <c r="I188" s="39" t="str">
        <f t="shared" si="9"/>
        <v/>
      </c>
      <c r="J188" s="14"/>
      <c r="K188" s="14"/>
      <c r="L188" s="14"/>
      <c r="M188" s="14"/>
      <c r="N188" s="14"/>
      <c r="O188" s="14"/>
      <c r="P188" s="14"/>
      <c r="S188" s="106" t="str">
        <f t="shared" si="10"/>
        <v/>
      </c>
      <c r="U188" s="127" t="str">
        <f>IFERROR(INDEX('J&amp;C Details'!$S$70:$S$79, MATCH($C188, 'J&amp;C Details'!$B$70:$B$79, 0))*$S188*24*$W188, "")</f>
        <v/>
      </c>
      <c r="W188" s="262" t="str">
        <f>IF($Y188="", "", IF($I188="", 1, IF($I188=$U$4, 'J&amp;C Details'!$AP$82, IF($I188=$U$5, 'J&amp;C Details'!$AP$84, ""))))</f>
        <v/>
      </c>
      <c r="Y188" s="39" t="str">
        <f t="shared" si="11"/>
        <v/>
      </c>
      <c r="AA188" s="39" t="str">
        <f>IF($G188="", "", IF($E188=$R$3, Report!$BB$209, IF($I188="", Report!$BB$212, IF($I188=$U$4, Report!$BB$211, IF($I188=$U$5, Report!$BB$210, "")))))</f>
        <v/>
      </c>
    </row>
    <row r="189" spans="1:27" x14ac:dyDescent="0.25">
      <c r="A189" s="14"/>
      <c r="B189" s="460"/>
      <c r="C189" s="478"/>
      <c r="D189" s="462"/>
      <c r="E189" s="479"/>
      <c r="F189" s="14"/>
      <c r="G189" s="106" t="str">
        <f>IF($D189="", "", IF($E189=Expenses!$L$5, 0, $D189))</f>
        <v/>
      </c>
      <c r="H189" s="14"/>
      <c r="I189" s="39" t="str">
        <f t="shared" si="9"/>
        <v/>
      </c>
      <c r="J189" s="14"/>
      <c r="K189" s="14"/>
      <c r="L189" s="14"/>
      <c r="M189" s="14"/>
      <c r="N189" s="14"/>
      <c r="O189" s="14"/>
      <c r="P189" s="14"/>
      <c r="S189" s="106" t="str">
        <f t="shared" si="10"/>
        <v/>
      </c>
      <c r="U189" s="127" t="str">
        <f>IFERROR(INDEX('J&amp;C Details'!$S$70:$S$79, MATCH($C189, 'J&amp;C Details'!$B$70:$B$79, 0))*$S189*24*$W189, "")</f>
        <v/>
      </c>
      <c r="W189" s="262" t="str">
        <f>IF($Y189="", "", IF($I189="", 1, IF($I189=$U$4, 'J&amp;C Details'!$AP$82, IF($I189=$U$5, 'J&amp;C Details'!$AP$84, ""))))</f>
        <v/>
      </c>
      <c r="Y189" s="39" t="str">
        <f t="shared" si="11"/>
        <v/>
      </c>
      <c r="AA189" s="39" t="str">
        <f>IF($G189="", "", IF($E189=$R$3, Report!$BB$209, IF($I189="", Report!$BB$212, IF($I189=$U$4, Report!$BB$211, IF($I189=$U$5, Report!$BB$210, "")))))</f>
        <v/>
      </c>
    </row>
    <row r="190" spans="1:27" x14ac:dyDescent="0.25">
      <c r="A190" s="14"/>
      <c r="B190" s="460"/>
      <c r="C190" s="478"/>
      <c r="D190" s="462"/>
      <c r="E190" s="479"/>
      <c r="F190" s="14"/>
      <c r="G190" s="106" t="str">
        <f>IF($D190="", "", IF($E190=Expenses!$L$5, 0, $D190))</f>
        <v/>
      </c>
      <c r="H190" s="14"/>
      <c r="I190" s="39" t="str">
        <f t="shared" si="9"/>
        <v/>
      </c>
      <c r="J190" s="14"/>
      <c r="K190" s="14"/>
      <c r="L190" s="14"/>
      <c r="M190" s="14"/>
      <c r="N190" s="14"/>
      <c r="O190" s="14"/>
      <c r="P190" s="14"/>
      <c r="S190" s="106" t="str">
        <f t="shared" si="10"/>
        <v/>
      </c>
      <c r="U190" s="127" t="str">
        <f>IFERROR(INDEX('J&amp;C Details'!$S$70:$S$79, MATCH($C190, 'J&amp;C Details'!$B$70:$B$79, 0))*$S190*24*$W190, "")</f>
        <v/>
      </c>
      <c r="W190" s="262" t="str">
        <f>IF($Y190="", "", IF($I190="", 1, IF($I190=$U$4, 'J&amp;C Details'!$AP$82, IF($I190=$U$5, 'J&amp;C Details'!$AP$84, ""))))</f>
        <v/>
      </c>
      <c r="Y190" s="39" t="str">
        <f t="shared" si="11"/>
        <v/>
      </c>
      <c r="AA190" s="39" t="str">
        <f>IF($G190="", "", IF($E190=$R$3, Report!$BB$209, IF($I190="", Report!$BB$212, IF($I190=$U$4, Report!$BB$211, IF($I190=$U$5, Report!$BB$210, "")))))</f>
        <v/>
      </c>
    </row>
    <row r="191" spans="1:27" x14ac:dyDescent="0.25">
      <c r="A191" s="14"/>
      <c r="B191" s="460"/>
      <c r="C191" s="478"/>
      <c r="D191" s="462"/>
      <c r="E191" s="479"/>
      <c r="F191" s="14"/>
      <c r="G191" s="106" t="str">
        <f>IF($D191="", "", IF($E191=Expenses!$L$5, 0, $D191))</f>
        <v/>
      </c>
      <c r="H191" s="14"/>
      <c r="I191" s="39" t="str">
        <f t="shared" si="9"/>
        <v/>
      </c>
      <c r="J191" s="14"/>
      <c r="K191" s="14"/>
      <c r="L191" s="14"/>
      <c r="M191" s="14"/>
      <c r="N191" s="14"/>
      <c r="O191" s="14"/>
      <c r="P191" s="14"/>
      <c r="S191" s="106" t="str">
        <f t="shared" si="10"/>
        <v/>
      </c>
      <c r="U191" s="127" t="str">
        <f>IFERROR(INDEX('J&amp;C Details'!$S$70:$S$79, MATCH($C191, 'J&amp;C Details'!$B$70:$B$79, 0))*$S191*24*$W191, "")</f>
        <v/>
      </c>
      <c r="W191" s="262" t="str">
        <f>IF($Y191="", "", IF($I191="", 1, IF($I191=$U$4, 'J&amp;C Details'!$AP$82, IF($I191=$U$5, 'J&amp;C Details'!$AP$84, ""))))</f>
        <v/>
      </c>
      <c r="Y191" s="39" t="str">
        <f t="shared" si="11"/>
        <v/>
      </c>
      <c r="AA191" s="39" t="str">
        <f>IF($G191="", "", IF($E191=$R$3, Report!$BB$209, IF($I191="", Report!$BB$212, IF($I191=$U$4, Report!$BB$211, IF($I191=$U$5, Report!$BB$210, "")))))</f>
        <v/>
      </c>
    </row>
    <row r="192" spans="1:27" x14ac:dyDescent="0.25">
      <c r="A192" s="14"/>
      <c r="B192" s="460"/>
      <c r="C192" s="478"/>
      <c r="D192" s="462"/>
      <c r="E192" s="479"/>
      <c r="F192" s="14"/>
      <c r="G192" s="106" t="str">
        <f>IF($D192="", "", IF($E192=Expenses!$L$5, 0, $D192))</f>
        <v/>
      </c>
      <c r="H192" s="14"/>
      <c r="I192" s="39" t="str">
        <f t="shared" si="9"/>
        <v/>
      </c>
      <c r="J192" s="14"/>
      <c r="K192" s="14"/>
      <c r="L192" s="14"/>
      <c r="M192" s="14"/>
      <c r="N192" s="14"/>
      <c r="O192" s="14"/>
      <c r="P192" s="14"/>
      <c r="S192" s="106" t="str">
        <f t="shared" si="10"/>
        <v/>
      </c>
      <c r="U192" s="127" t="str">
        <f>IFERROR(INDEX('J&amp;C Details'!$S$70:$S$79, MATCH($C192, 'J&amp;C Details'!$B$70:$B$79, 0))*$S192*24*$W192, "")</f>
        <v/>
      </c>
      <c r="W192" s="262" t="str">
        <f>IF($Y192="", "", IF($I192="", 1, IF($I192=$U$4, 'J&amp;C Details'!$AP$82, IF($I192=$U$5, 'J&amp;C Details'!$AP$84, ""))))</f>
        <v/>
      </c>
      <c r="Y192" s="39" t="str">
        <f t="shared" si="11"/>
        <v/>
      </c>
      <c r="AA192" s="39" t="str">
        <f>IF($G192="", "", IF($E192=$R$3, Report!$BB$209, IF($I192="", Report!$BB$212, IF($I192=$U$4, Report!$BB$211, IF($I192=$U$5, Report!$BB$210, "")))))</f>
        <v/>
      </c>
    </row>
    <row r="193" spans="1:27" x14ac:dyDescent="0.25">
      <c r="A193" s="14"/>
      <c r="B193" s="460"/>
      <c r="C193" s="478"/>
      <c r="D193" s="462"/>
      <c r="E193" s="479"/>
      <c r="F193" s="14"/>
      <c r="G193" s="106" t="str">
        <f>IF($D193="", "", IF($E193=Expenses!$L$5, 0, $D193))</f>
        <v/>
      </c>
      <c r="H193" s="14"/>
      <c r="I193" s="39" t="str">
        <f t="shared" si="9"/>
        <v/>
      </c>
      <c r="J193" s="14"/>
      <c r="K193" s="14"/>
      <c r="L193" s="14"/>
      <c r="M193" s="14"/>
      <c r="N193" s="14"/>
      <c r="O193" s="14"/>
      <c r="P193" s="14"/>
      <c r="S193" s="106" t="str">
        <f t="shared" si="10"/>
        <v/>
      </c>
      <c r="U193" s="127" t="str">
        <f>IFERROR(INDEX('J&amp;C Details'!$S$70:$S$79, MATCH($C193, 'J&amp;C Details'!$B$70:$B$79, 0))*$S193*24*$W193, "")</f>
        <v/>
      </c>
      <c r="W193" s="262" t="str">
        <f>IF($Y193="", "", IF($I193="", 1, IF($I193=$U$4, 'J&amp;C Details'!$AP$82, IF($I193=$U$5, 'J&amp;C Details'!$AP$84, ""))))</f>
        <v/>
      </c>
      <c r="Y193" s="39" t="str">
        <f t="shared" si="11"/>
        <v/>
      </c>
      <c r="AA193" s="39" t="str">
        <f>IF($G193="", "", IF($E193=$R$3, Report!$BB$209, IF($I193="", Report!$BB$212, IF($I193=$U$4, Report!$BB$211, IF($I193=$U$5, Report!$BB$210, "")))))</f>
        <v/>
      </c>
    </row>
    <row r="194" spans="1:27" x14ac:dyDescent="0.25">
      <c r="A194" s="14"/>
      <c r="B194" s="460"/>
      <c r="C194" s="478"/>
      <c r="D194" s="462"/>
      <c r="E194" s="479"/>
      <c r="F194" s="14"/>
      <c r="G194" s="106" t="str">
        <f>IF($D194="", "", IF($E194=Expenses!$L$5, 0, $D194))</f>
        <v/>
      </c>
      <c r="H194" s="14"/>
      <c r="I194" s="39" t="str">
        <f t="shared" si="9"/>
        <v/>
      </c>
      <c r="J194" s="14"/>
      <c r="K194" s="14"/>
      <c r="L194" s="14"/>
      <c r="M194" s="14"/>
      <c r="N194" s="14"/>
      <c r="O194" s="14"/>
      <c r="P194" s="14"/>
      <c r="S194" s="106" t="str">
        <f t="shared" si="10"/>
        <v/>
      </c>
      <c r="U194" s="127" t="str">
        <f>IFERROR(INDEX('J&amp;C Details'!$S$70:$S$79, MATCH($C194, 'J&amp;C Details'!$B$70:$B$79, 0))*$S194*24*$W194, "")</f>
        <v/>
      </c>
      <c r="W194" s="262" t="str">
        <f>IF($Y194="", "", IF($I194="", 1, IF($I194=$U$4, 'J&amp;C Details'!$AP$82, IF($I194=$U$5, 'J&amp;C Details'!$AP$84, ""))))</f>
        <v/>
      </c>
      <c r="Y194" s="39" t="str">
        <f t="shared" si="11"/>
        <v/>
      </c>
      <c r="AA194" s="39" t="str">
        <f>IF($G194="", "", IF($E194=$R$3, Report!$BB$209, IF($I194="", Report!$BB$212, IF($I194=$U$4, Report!$BB$211, IF($I194=$U$5, Report!$BB$210, "")))))</f>
        <v/>
      </c>
    </row>
    <row r="195" spans="1:27" x14ac:dyDescent="0.25">
      <c r="A195" s="14"/>
      <c r="B195" s="460"/>
      <c r="C195" s="478"/>
      <c r="D195" s="462"/>
      <c r="E195" s="479"/>
      <c r="F195" s="14"/>
      <c r="G195" s="106" t="str">
        <f>IF($D195="", "", IF($E195=Expenses!$L$5, 0, $D195))</f>
        <v/>
      </c>
      <c r="H195" s="14"/>
      <c r="I195" s="39" t="str">
        <f t="shared" si="9"/>
        <v/>
      </c>
      <c r="J195" s="14"/>
      <c r="K195" s="14"/>
      <c r="L195" s="14"/>
      <c r="M195" s="14"/>
      <c r="N195" s="14"/>
      <c r="O195" s="14"/>
      <c r="P195" s="14"/>
      <c r="S195" s="106" t="str">
        <f t="shared" si="10"/>
        <v/>
      </c>
      <c r="U195" s="127" t="str">
        <f>IFERROR(INDEX('J&amp;C Details'!$S$70:$S$79, MATCH($C195, 'J&amp;C Details'!$B$70:$B$79, 0))*$S195*24*$W195, "")</f>
        <v/>
      </c>
      <c r="W195" s="262" t="str">
        <f>IF($Y195="", "", IF($I195="", 1, IF($I195=$U$4, 'J&amp;C Details'!$AP$82, IF($I195=$U$5, 'J&amp;C Details'!$AP$84, ""))))</f>
        <v/>
      </c>
      <c r="Y195" s="39" t="str">
        <f t="shared" si="11"/>
        <v/>
      </c>
      <c r="AA195" s="39" t="str">
        <f>IF($G195="", "", IF($E195=$R$3, Report!$BB$209, IF($I195="", Report!$BB$212, IF($I195=$U$4, Report!$BB$211, IF($I195=$U$5, Report!$BB$210, "")))))</f>
        <v/>
      </c>
    </row>
    <row r="196" spans="1:27" x14ac:dyDescent="0.25">
      <c r="A196" s="14"/>
      <c r="B196" s="460"/>
      <c r="C196" s="478"/>
      <c r="D196" s="462"/>
      <c r="E196" s="479"/>
      <c r="F196" s="14"/>
      <c r="G196" s="106" t="str">
        <f>IF($D196="", "", IF($E196=Expenses!$L$5, 0, $D196))</f>
        <v/>
      </c>
      <c r="H196" s="14"/>
      <c r="I196" s="39" t="str">
        <f t="shared" si="9"/>
        <v/>
      </c>
      <c r="J196" s="14"/>
      <c r="K196" s="14"/>
      <c r="L196" s="14"/>
      <c r="M196" s="14"/>
      <c r="N196" s="14"/>
      <c r="O196" s="14"/>
      <c r="P196" s="14"/>
      <c r="S196" s="106" t="str">
        <f t="shared" si="10"/>
        <v/>
      </c>
      <c r="U196" s="127" t="str">
        <f>IFERROR(INDEX('J&amp;C Details'!$S$70:$S$79, MATCH($C196, 'J&amp;C Details'!$B$70:$B$79, 0))*$S196*24*$W196, "")</f>
        <v/>
      </c>
      <c r="W196" s="262" t="str">
        <f>IF($Y196="", "", IF($I196="", 1, IF($I196=$U$4, 'J&amp;C Details'!$AP$82, IF($I196=$U$5, 'J&amp;C Details'!$AP$84, ""))))</f>
        <v/>
      </c>
      <c r="Y196" s="39" t="str">
        <f t="shared" si="11"/>
        <v/>
      </c>
      <c r="AA196" s="39" t="str">
        <f>IF($G196="", "", IF($E196=$R$3, Report!$BB$209, IF($I196="", Report!$BB$212, IF($I196=$U$4, Report!$BB$211, IF($I196=$U$5, Report!$BB$210, "")))))</f>
        <v/>
      </c>
    </row>
    <row r="197" spans="1:27" x14ac:dyDescent="0.25">
      <c r="A197" s="14"/>
      <c r="B197" s="460"/>
      <c r="C197" s="478"/>
      <c r="D197" s="462"/>
      <c r="E197" s="479"/>
      <c r="F197" s="14"/>
      <c r="G197" s="106" t="str">
        <f>IF($D197="", "", IF($E197=Expenses!$L$5, 0, $D197))</f>
        <v/>
      </c>
      <c r="H197" s="14"/>
      <c r="I197" s="39" t="str">
        <f t="shared" si="9"/>
        <v/>
      </c>
      <c r="J197" s="14"/>
      <c r="K197" s="14"/>
      <c r="L197" s="14"/>
      <c r="M197" s="14"/>
      <c r="N197" s="14"/>
      <c r="O197" s="14"/>
      <c r="P197" s="14"/>
      <c r="S197" s="106" t="str">
        <f t="shared" si="10"/>
        <v/>
      </c>
      <c r="U197" s="127" t="str">
        <f>IFERROR(INDEX('J&amp;C Details'!$S$70:$S$79, MATCH($C197, 'J&amp;C Details'!$B$70:$B$79, 0))*$S197*24*$W197, "")</f>
        <v/>
      </c>
      <c r="W197" s="262" t="str">
        <f>IF($Y197="", "", IF($I197="", 1, IF($I197=$U$4, 'J&amp;C Details'!$AP$82, IF($I197=$U$5, 'J&amp;C Details'!$AP$84, ""))))</f>
        <v/>
      </c>
      <c r="Y197" s="39" t="str">
        <f t="shared" si="11"/>
        <v/>
      </c>
      <c r="AA197" s="39" t="str">
        <f>IF($G197="", "", IF($E197=$R$3, Report!$BB$209, IF($I197="", Report!$BB$212, IF($I197=$U$4, Report!$BB$211, IF($I197=$U$5, Report!$BB$210, "")))))</f>
        <v/>
      </c>
    </row>
    <row r="198" spans="1:27" x14ac:dyDescent="0.25">
      <c r="A198" s="14"/>
      <c r="B198" s="460"/>
      <c r="C198" s="478"/>
      <c r="D198" s="462"/>
      <c r="E198" s="479"/>
      <c r="F198" s="14"/>
      <c r="G198" s="106" t="str">
        <f>IF($D198="", "", IF($E198=Expenses!$L$5, 0, $D198))</f>
        <v/>
      </c>
      <c r="H198" s="14"/>
      <c r="I198" s="39" t="str">
        <f t="shared" si="9"/>
        <v/>
      </c>
      <c r="J198" s="14"/>
      <c r="K198" s="14"/>
      <c r="L198" s="14"/>
      <c r="M198" s="14"/>
      <c r="N198" s="14"/>
      <c r="O198" s="14"/>
      <c r="P198" s="14"/>
      <c r="S198" s="106" t="str">
        <f t="shared" si="10"/>
        <v/>
      </c>
      <c r="U198" s="127" t="str">
        <f>IFERROR(INDEX('J&amp;C Details'!$S$70:$S$79, MATCH($C198, 'J&amp;C Details'!$B$70:$B$79, 0))*$S198*24*$W198, "")</f>
        <v/>
      </c>
      <c r="W198" s="262" t="str">
        <f>IF($Y198="", "", IF($I198="", 1, IF($I198=$U$4, 'J&amp;C Details'!$AP$82, IF($I198=$U$5, 'J&amp;C Details'!$AP$84, ""))))</f>
        <v/>
      </c>
      <c r="Y198" s="39" t="str">
        <f t="shared" si="11"/>
        <v/>
      </c>
      <c r="AA198" s="39" t="str">
        <f>IF($G198="", "", IF($E198=$R$3, Report!$BB$209, IF($I198="", Report!$BB$212, IF($I198=$U$4, Report!$BB$211, IF($I198=$U$5, Report!$BB$210, "")))))</f>
        <v/>
      </c>
    </row>
    <row r="199" spans="1:27" x14ac:dyDescent="0.25">
      <c r="A199" s="14"/>
      <c r="B199" s="460"/>
      <c r="C199" s="478"/>
      <c r="D199" s="462"/>
      <c r="E199" s="479"/>
      <c r="F199" s="14"/>
      <c r="G199" s="106" t="str">
        <f>IF($D199="", "", IF($E199=Expenses!$L$5, 0, $D199))</f>
        <v/>
      </c>
      <c r="H199" s="14"/>
      <c r="I199" s="39" t="str">
        <f t="shared" si="9"/>
        <v/>
      </c>
      <c r="J199" s="14"/>
      <c r="K199" s="14"/>
      <c r="L199" s="14"/>
      <c r="M199" s="14"/>
      <c r="N199" s="14"/>
      <c r="O199" s="14"/>
      <c r="P199" s="14"/>
      <c r="S199" s="106" t="str">
        <f t="shared" si="10"/>
        <v/>
      </c>
      <c r="U199" s="127" t="str">
        <f>IFERROR(INDEX('J&amp;C Details'!$S$70:$S$79, MATCH($C199, 'J&amp;C Details'!$B$70:$B$79, 0))*$S199*24*$W199, "")</f>
        <v/>
      </c>
      <c r="W199" s="262" t="str">
        <f>IF($Y199="", "", IF($I199="", 1, IF($I199=$U$4, 'J&amp;C Details'!$AP$82, IF($I199=$U$5, 'J&amp;C Details'!$AP$84, ""))))</f>
        <v/>
      </c>
      <c r="Y199" s="39" t="str">
        <f t="shared" si="11"/>
        <v/>
      </c>
      <c r="AA199" s="39" t="str">
        <f>IF($G199="", "", IF($E199=$R$3, Report!$BB$209, IF($I199="", Report!$BB$212, IF($I199=$U$4, Report!$BB$211, IF($I199=$U$5, Report!$BB$210, "")))))</f>
        <v/>
      </c>
    </row>
    <row r="200" spans="1:27" x14ac:dyDescent="0.25">
      <c r="A200" s="14"/>
      <c r="B200" s="460"/>
      <c r="C200" s="478"/>
      <c r="D200" s="462"/>
      <c r="E200" s="479"/>
      <c r="F200" s="14"/>
      <c r="G200" s="106" t="str">
        <f>IF($D200="", "", IF($E200=Expenses!$L$5, 0, $D200))</f>
        <v/>
      </c>
      <c r="H200" s="14"/>
      <c r="I200" s="39" t="str">
        <f t="shared" si="9"/>
        <v/>
      </c>
      <c r="J200" s="14"/>
      <c r="K200" s="14"/>
      <c r="L200" s="14"/>
      <c r="M200" s="14"/>
      <c r="N200" s="14"/>
      <c r="O200" s="14"/>
      <c r="P200" s="14"/>
      <c r="S200" s="106" t="str">
        <f t="shared" si="10"/>
        <v/>
      </c>
      <c r="U200" s="127" t="str">
        <f>IFERROR(INDEX('J&amp;C Details'!$S$70:$S$79, MATCH($C200, 'J&amp;C Details'!$B$70:$B$79, 0))*$S200*24*$W200, "")</f>
        <v/>
      </c>
      <c r="W200" s="262" t="str">
        <f>IF($Y200="", "", IF($I200="", 1, IF($I200=$U$4, 'J&amp;C Details'!$AP$82, IF($I200=$U$5, 'J&amp;C Details'!$AP$84, ""))))</f>
        <v/>
      </c>
      <c r="Y200" s="39" t="str">
        <f t="shared" si="11"/>
        <v/>
      </c>
      <c r="AA200" s="39" t="str">
        <f>IF($G200="", "", IF($E200=$R$3, Report!$BB$209, IF($I200="", Report!$BB$212, IF($I200=$U$4, Report!$BB$211, IF($I200=$U$5, Report!$BB$210, "")))))</f>
        <v/>
      </c>
    </row>
    <row r="201" spans="1:27" x14ac:dyDescent="0.25">
      <c r="A201" s="14"/>
      <c r="B201" s="460"/>
      <c r="C201" s="478"/>
      <c r="D201" s="462"/>
      <c r="E201" s="479"/>
      <c r="F201" s="14"/>
      <c r="G201" s="106" t="str">
        <f>IF($D201="", "", IF($E201=Expenses!$L$5, 0, $D201))</f>
        <v/>
      </c>
      <c r="H201" s="14"/>
      <c r="I201" s="39" t="str">
        <f t="shared" si="9"/>
        <v/>
      </c>
      <c r="J201" s="14"/>
      <c r="K201" s="14"/>
      <c r="L201" s="14"/>
      <c r="M201" s="14"/>
      <c r="N201" s="14"/>
      <c r="O201" s="14"/>
      <c r="P201" s="14"/>
      <c r="S201" s="106" t="str">
        <f t="shared" si="10"/>
        <v/>
      </c>
      <c r="U201" s="127" t="str">
        <f>IFERROR(INDEX('J&amp;C Details'!$S$70:$S$79, MATCH($C201, 'J&amp;C Details'!$B$70:$B$79, 0))*$S201*24*$W201, "")</f>
        <v/>
      </c>
      <c r="W201" s="262" t="str">
        <f>IF($Y201="", "", IF($I201="", 1, IF($I201=$U$4, 'J&amp;C Details'!$AP$82, IF($I201=$U$5, 'J&amp;C Details'!$AP$84, ""))))</f>
        <v/>
      </c>
      <c r="Y201" s="39" t="str">
        <f t="shared" si="11"/>
        <v/>
      </c>
      <c r="AA201" s="39" t="str">
        <f>IF($G201="", "", IF($E201=$R$3, Report!$BB$209, IF($I201="", Report!$BB$212, IF($I201=$U$4, Report!$BB$211, IF($I201=$U$5, Report!$BB$210, "")))))</f>
        <v/>
      </c>
    </row>
    <row r="202" spans="1:27" x14ac:dyDescent="0.25">
      <c r="A202" s="14"/>
      <c r="B202" s="460"/>
      <c r="C202" s="478"/>
      <c r="D202" s="462"/>
      <c r="E202" s="479"/>
      <c r="F202" s="14"/>
      <c r="G202" s="106" t="str">
        <f>IF($D202="", "", IF($E202=Expenses!$L$5, 0, $D202))</f>
        <v/>
      </c>
      <c r="H202" s="14"/>
      <c r="I202" s="39" t="str">
        <f t="shared" si="9"/>
        <v/>
      </c>
      <c r="J202" s="14"/>
      <c r="K202" s="14"/>
      <c r="L202" s="14"/>
      <c r="M202" s="14"/>
      <c r="N202" s="14"/>
      <c r="O202" s="14"/>
      <c r="P202" s="14"/>
      <c r="S202" s="106" t="str">
        <f t="shared" si="10"/>
        <v/>
      </c>
      <c r="U202" s="127" t="str">
        <f>IFERROR(INDEX('J&amp;C Details'!$S$70:$S$79, MATCH($C202, 'J&amp;C Details'!$B$70:$B$79, 0))*$S202*24*$W202, "")</f>
        <v/>
      </c>
      <c r="W202" s="262" t="str">
        <f>IF($Y202="", "", IF($I202="", 1, IF($I202=$U$4, 'J&amp;C Details'!$AP$82, IF($I202=$U$5, 'J&amp;C Details'!$AP$84, ""))))</f>
        <v/>
      </c>
      <c r="Y202" s="39" t="str">
        <f t="shared" si="11"/>
        <v/>
      </c>
      <c r="AA202" s="39" t="str">
        <f>IF($G202="", "", IF($E202=$R$3, Report!$BB$209, IF($I202="", Report!$BB$212, IF($I202=$U$4, Report!$BB$211, IF($I202=$U$5, Report!$BB$210, "")))))</f>
        <v/>
      </c>
    </row>
    <row r="203" spans="1:27" x14ac:dyDescent="0.25">
      <c r="A203" s="14"/>
      <c r="B203" s="460"/>
      <c r="C203" s="478"/>
      <c r="D203" s="462"/>
      <c r="E203" s="479"/>
      <c r="F203" s="14"/>
      <c r="G203" s="106" t="str">
        <f>IF($D203="", "", IF($E203=Expenses!$L$5, 0, $D203))</f>
        <v/>
      </c>
      <c r="H203" s="14"/>
      <c r="I203" s="39" t="str">
        <f t="shared" si="9"/>
        <v/>
      </c>
      <c r="J203" s="14"/>
      <c r="K203" s="14"/>
      <c r="L203" s="14"/>
      <c r="M203" s="14"/>
      <c r="N203" s="14"/>
      <c r="O203" s="14"/>
      <c r="P203" s="14"/>
      <c r="S203" s="106" t="str">
        <f t="shared" si="10"/>
        <v/>
      </c>
      <c r="U203" s="127" t="str">
        <f>IFERROR(INDEX('J&amp;C Details'!$S$70:$S$79, MATCH($C203, 'J&amp;C Details'!$B$70:$B$79, 0))*$S203*24*$W203, "")</f>
        <v/>
      </c>
      <c r="W203" s="262" t="str">
        <f>IF($Y203="", "", IF($I203="", 1, IF($I203=$U$4, 'J&amp;C Details'!$AP$82, IF($I203=$U$5, 'J&amp;C Details'!$AP$84, ""))))</f>
        <v/>
      </c>
      <c r="Y203" s="39" t="str">
        <f t="shared" si="11"/>
        <v/>
      </c>
      <c r="AA203" s="39" t="str">
        <f>IF($G203="", "", IF($E203=$R$3, Report!$BB$209, IF($I203="", Report!$BB$212, IF($I203=$U$4, Report!$BB$211, IF($I203=$U$5, Report!$BB$210, "")))))</f>
        <v/>
      </c>
    </row>
    <row r="204" spans="1:27" x14ac:dyDescent="0.25">
      <c r="A204" s="14"/>
      <c r="B204" s="460"/>
      <c r="C204" s="478"/>
      <c r="D204" s="462"/>
      <c r="E204" s="479"/>
      <c r="F204" s="14"/>
      <c r="G204" s="106" t="str">
        <f>IF($D204="", "", IF($E204=Expenses!$L$5, 0, $D204))</f>
        <v/>
      </c>
      <c r="H204" s="14"/>
      <c r="I204" s="39" t="str">
        <f t="shared" ref="I204:I267" si="12">IF($B204="", "", IF(OR(TEXT($B204, "ddd")="sat", TEXT($B204, "ddd")="sun"), $U$4, IF( COUNTIF($V$50:$V$89, $B204)&gt;0, $U$5, "")))</f>
        <v/>
      </c>
      <c r="J204" s="14"/>
      <c r="K204" s="14"/>
      <c r="L204" s="14"/>
      <c r="M204" s="14"/>
      <c r="N204" s="14"/>
      <c r="O204" s="14"/>
      <c r="P204" s="14"/>
      <c r="S204" s="106" t="str">
        <f t="shared" ref="S204:S267" si="13">IF($D204="", "", $D204)</f>
        <v/>
      </c>
      <c r="U204" s="127" t="str">
        <f>IFERROR(INDEX('J&amp;C Details'!$S$70:$S$79, MATCH($C204, 'J&amp;C Details'!$B$70:$B$79, 0))*$S204*24*$W204, "")</f>
        <v/>
      </c>
      <c r="W204" s="262" t="str">
        <f>IF($Y204="", "", IF($I204="", 1, IF($I204=$U$4, 'J&amp;C Details'!$AP$82, IF($I204=$U$5, 'J&amp;C Details'!$AP$84, ""))))</f>
        <v/>
      </c>
      <c r="Y204" s="39" t="str">
        <f t="shared" ref="Y204:Y267" si="14">IF(COUNTIF($B204:$D204, "")&lt;3, "Used", "")</f>
        <v/>
      </c>
      <c r="AA204" s="39" t="str">
        <f>IF($G204="", "", IF($E204=$R$3, Report!$BB$209, IF($I204="", Report!$BB$212, IF($I204=$U$4, Report!$BB$211, IF($I204=$U$5, Report!$BB$210, "")))))</f>
        <v/>
      </c>
    </row>
    <row r="205" spans="1:27" x14ac:dyDescent="0.25">
      <c r="A205" s="14"/>
      <c r="B205" s="460"/>
      <c r="C205" s="478"/>
      <c r="D205" s="462"/>
      <c r="E205" s="479"/>
      <c r="F205" s="14"/>
      <c r="G205" s="106" t="str">
        <f>IF($D205="", "", IF($E205=Expenses!$L$5, 0, $D205))</f>
        <v/>
      </c>
      <c r="H205" s="14"/>
      <c r="I205" s="39" t="str">
        <f t="shared" si="12"/>
        <v/>
      </c>
      <c r="J205" s="14"/>
      <c r="K205" s="14"/>
      <c r="L205" s="14"/>
      <c r="M205" s="14"/>
      <c r="N205" s="14"/>
      <c r="O205" s="14"/>
      <c r="P205" s="14"/>
      <c r="S205" s="106" t="str">
        <f t="shared" si="13"/>
        <v/>
      </c>
      <c r="U205" s="127" t="str">
        <f>IFERROR(INDEX('J&amp;C Details'!$S$70:$S$79, MATCH($C205, 'J&amp;C Details'!$B$70:$B$79, 0))*$S205*24*$W205, "")</f>
        <v/>
      </c>
      <c r="W205" s="262" t="str">
        <f>IF($Y205="", "", IF($I205="", 1, IF($I205=$U$4, 'J&amp;C Details'!$AP$82, IF($I205=$U$5, 'J&amp;C Details'!$AP$84, ""))))</f>
        <v/>
      </c>
      <c r="Y205" s="39" t="str">
        <f t="shared" si="14"/>
        <v/>
      </c>
      <c r="AA205" s="39" t="str">
        <f>IF($G205="", "", IF($E205=$R$3, Report!$BB$209, IF($I205="", Report!$BB$212, IF($I205=$U$4, Report!$BB$211, IF($I205=$U$5, Report!$BB$210, "")))))</f>
        <v/>
      </c>
    </row>
    <row r="206" spans="1:27" x14ac:dyDescent="0.25">
      <c r="A206" s="14"/>
      <c r="B206" s="460"/>
      <c r="C206" s="478"/>
      <c r="D206" s="462"/>
      <c r="E206" s="479"/>
      <c r="F206" s="14"/>
      <c r="G206" s="106" t="str">
        <f>IF($D206="", "", IF($E206=Expenses!$L$5, 0, $D206))</f>
        <v/>
      </c>
      <c r="H206" s="14"/>
      <c r="I206" s="39" t="str">
        <f t="shared" si="12"/>
        <v/>
      </c>
      <c r="J206" s="14"/>
      <c r="K206" s="14"/>
      <c r="L206" s="14"/>
      <c r="M206" s="14"/>
      <c r="N206" s="14"/>
      <c r="O206" s="14"/>
      <c r="P206" s="14"/>
      <c r="S206" s="106" t="str">
        <f t="shared" si="13"/>
        <v/>
      </c>
      <c r="U206" s="127" t="str">
        <f>IFERROR(INDEX('J&amp;C Details'!$S$70:$S$79, MATCH($C206, 'J&amp;C Details'!$B$70:$B$79, 0))*$S206*24*$W206, "")</f>
        <v/>
      </c>
      <c r="W206" s="262" t="str">
        <f>IF($Y206="", "", IF($I206="", 1, IF($I206=$U$4, 'J&amp;C Details'!$AP$82, IF($I206=$U$5, 'J&amp;C Details'!$AP$84, ""))))</f>
        <v/>
      </c>
      <c r="Y206" s="39" t="str">
        <f t="shared" si="14"/>
        <v/>
      </c>
      <c r="AA206" s="39" t="str">
        <f>IF($G206="", "", IF($E206=$R$3, Report!$BB$209, IF($I206="", Report!$BB$212, IF($I206=$U$4, Report!$BB$211, IF($I206=$U$5, Report!$BB$210, "")))))</f>
        <v/>
      </c>
    </row>
    <row r="207" spans="1:27" x14ac:dyDescent="0.25">
      <c r="A207" s="14"/>
      <c r="B207" s="460"/>
      <c r="C207" s="478"/>
      <c r="D207" s="462"/>
      <c r="E207" s="479"/>
      <c r="F207" s="14"/>
      <c r="G207" s="106" t="str">
        <f>IF($D207="", "", IF($E207=Expenses!$L$5, 0, $D207))</f>
        <v/>
      </c>
      <c r="H207" s="14"/>
      <c r="I207" s="39" t="str">
        <f t="shared" si="12"/>
        <v/>
      </c>
      <c r="J207" s="14"/>
      <c r="K207" s="14"/>
      <c r="L207" s="14"/>
      <c r="M207" s="14"/>
      <c r="N207" s="14"/>
      <c r="O207" s="14"/>
      <c r="P207" s="14"/>
      <c r="S207" s="106" t="str">
        <f t="shared" si="13"/>
        <v/>
      </c>
      <c r="U207" s="127" t="str">
        <f>IFERROR(INDEX('J&amp;C Details'!$S$70:$S$79, MATCH($C207, 'J&amp;C Details'!$B$70:$B$79, 0))*$S207*24*$W207, "")</f>
        <v/>
      </c>
      <c r="W207" s="262" t="str">
        <f>IF($Y207="", "", IF($I207="", 1, IF($I207=$U$4, 'J&amp;C Details'!$AP$82, IF($I207=$U$5, 'J&amp;C Details'!$AP$84, ""))))</f>
        <v/>
      </c>
      <c r="Y207" s="39" t="str">
        <f t="shared" si="14"/>
        <v/>
      </c>
      <c r="AA207" s="39" t="str">
        <f>IF($G207="", "", IF($E207=$R$3, Report!$BB$209, IF($I207="", Report!$BB$212, IF($I207=$U$4, Report!$BB$211, IF($I207=$U$5, Report!$BB$210, "")))))</f>
        <v/>
      </c>
    </row>
    <row r="208" spans="1:27" x14ac:dyDescent="0.25">
      <c r="A208" s="14"/>
      <c r="B208" s="460"/>
      <c r="C208" s="478"/>
      <c r="D208" s="462"/>
      <c r="E208" s="479"/>
      <c r="F208" s="14"/>
      <c r="G208" s="106" t="str">
        <f>IF($D208="", "", IF($E208=Expenses!$L$5, 0, $D208))</f>
        <v/>
      </c>
      <c r="H208" s="14"/>
      <c r="I208" s="39" t="str">
        <f t="shared" si="12"/>
        <v/>
      </c>
      <c r="J208" s="14"/>
      <c r="K208" s="14"/>
      <c r="L208" s="14"/>
      <c r="M208" s="14"/>
      <c r="N208" s="14"/>
      <c r="O208" s="14"/>
      <c r="P208" s="14"/>
      <c r="S208" s="106" t="str">
        <f t="shared" si="13"/>
        <v/>
      </c>
      <c r="U208" s="127" t="str">
        <f>IFERROR(INDEX('J&amp;C Details'!$S$70:$S$79, MATCH($C208, 'J&amp;C Details'!$B$70:$B$79, 0))*$S208*24*$W208, "")</f>
        <v/>
      </c>
      <c r="W208" s="262" t="str">
        <f>IF($Y208="", "", IF($I208="", 1, IF($I208=$U$4, 'J&amp;C Details'!$AP$82, IF($I208=$U$5, 'J&amp;C Details'!$AP$84, ""))))</f>
        <v/>
      </c>
      <c r="Y208" s="39" t="str">
        <f t="shared" si="14"/>
        <v/>
      </c>
      <c r="AA208" s="39" t="str">
        <f>IF($G208="", "", IF($E208=$R$3, Report!$BB$209, IF($I208="", Report!$BB$212, IF($I208=$U$4, Report!$BB$211, IF($I208=$U$5, Report!$BB$210, "")))))</f>
        <v/>
      </c>
    </row>
    <row r="209" spans="1:27" x14ac:dyDescent="0.25">
      <c r="A209" s="14"/>
      <c r="B209" s="460"/>
      <c r="C209" s="478"/>
      <c r="D209" s="462"/>
      <c r="E209" s="479"/>
      <c r="F209" s="14"/>
      <c r="G209" s="106" t="str">
        <f>IF($D209="", "", IF($E209=Expenses!$L$5, 0, $D209))</f>
        <v/>
      </c>
      <c r="H209" s="14"/>
      <c r="I209" s="39" t="str">
        <f t="shared" si="12"/>
        <v/>
      </c>
      <c r="J209" s="14"/>
      <c r="K209" s="14"/>
      <c r="L209" s="14"/>
      <c r="M209" s="14"/>
      <c r="N209" s="14"/>
      <c r="O209" s="14"/>
      <c r="P209" s="14"/>
      <c r="S209" s="106" t="str">
        <f t="shared" si="13"/>
        <v/>
      </c>
      <c r="U209" s="127" t="str">
        <f>IFERROR(INDEX('J&amp;C Details'!$S$70:$S$79, MATCH($C209, 'J&amp;C Details'!$B$70:$B$79, 0))*$S209*24*$W209, "")</f>
        <v/>
      </c>
      <c r="W209" s="262" t="str">
        <f>IF($Y209="", "", IF($I209="", 1, IF($I209=$U$4, 'J&amp;C Details'!$AP$82, IF($I209=$U$5, 'J&amp;C Details'!$AP$84, ""))))</f>
        <v/>
      </c>
      <c r="Y209" s="39" t="str">
        <f t="shared" si="14"/>
        <v/>
      </c>
      <c r="AA209" s="39" t="str">
        <f>IF($G209="", "", IF($E209=$R$3, Report!$BB$209, IF($I209="", Report!$BB$212, IF($I209=$U$4, Report!$BB$211, IF($I209=$U$5, Report!$BB$210, "")))))</f>
        <v/>
      </c>
    </row>
    <row r="210" spans="1:27" x14ac:dyDescent="0.25">
      <c r="A210" s="14"/>
      <c r="B210" s="460"/>
      <c r="C210" s="478"/>
      <c r="D210" s="462"/>
      <c r="E210" s="479"/>
      <c r="F210" s="14"/>
      <c r="G210" s="106" t="str">
        <f>IF($D210="", "", IF($E210=Expenses!$L$5, 0, $D210))</f>
        <v/>
      </c>
      <c r="H210" s="14"/>
      <c r="I210" s="39" t="str">
        <f t="shared" si="12"/>
        <v/>
      </c>
      <c r="J210" s="14"/>
      <c r="K210" s="14"/>
      <c r="L210" s="14"/>
      <c r="M210" s="14"/>
      <c r="N210" s="14"/>
      <c r="O210" s="14"/>
      <c r="P210" s="14"/>
      <c r="S210" s="106" t="str">
        <f t="shared" si="13"/>
        <v/>
      </c>
      <c r="U210" s="127" t="str">
        <f>IFERROR(INDEX('J&amp;C Details'!$S$70:$S$79, MATCH($C210, 'J&amp;C Details'!$B$70:$B$79, 0))*$S210*24*$W210, "")</f>
        <v/>
      </c>
      <c r="W210" s="262" t="str">
        <f>IF($Y210="", "", IF($I210="", 1, IF($I210=$U$4, 'J&amp;C Details'!$AP$82, IF($I210=$U$5, 'J&amp;C Details'!$AP$84, ""))))</f>
        <v/>
      </c>
      <c r="Y210" s="39" t="str">
        <f t="shared" si="14"/>
        <v/>
      </c>
      <c r="AA210" s="39" t="str">
        <f>IF($G210="", "", IF($E210=$R$3, Report!$BB$209, IF($I210="", Report!$BB$212, IF($I210=$U$4, Report!$BB$211, IF($I210=$U$5, Report!$BB$210, "")))))</f>
        <v/>
      </c>
    </row>
    <row r="211" spans="1:27" x14ac:dyDescent="0.25">
      <c r="A211" s="14"/>
      <c r="B211" s="460"/>
      <c r="C211" s="478"/>
      <c r="D211" s="462"/>
      <c r="E211" s="479"/>
      <c r="F211" s="14"/>
      <c r="G211" s="106" t="str">
        <f>IF($D211="", "", IF($E211=Expenses!$L$5, 0, $D211))</f>
        <v/>
      </c>
      <c r="H211" s="14"/>
      <c r="I211" s="39" t="str">
        <f t="shared" si="12"/>
        <v/>
      </c>
      <c r="J211" s="14"/>
      <c r="K211" s="14"/>
      <c r="L211" s="14"/>
      <c r="M211" s="14"/>
      <c r="N211" s="14"/>
      <c r="O211" s="14"/>
      <c r="P211" s="14"/>
      <c r="S211" s="106" t="str">
        <f t="shared" si="13"/>
        <v/>
      </c>
      <c r="U211" s="127" t="str">
        <f>IFERROR(INDEX('J&amp;C Details'!$S$70:$S$79, MATCH($C211, 'J&amp;C Details'!$B$70:$B$79, 0))*$S211*24*$W211, "")</f>
        <v/>
      </c>
      <c r="W211" s="262" t="str">
        <f>IF($Y211="", "", IF($I211="", 1, IF($I211=$U$4, 'J&amp;C Details'!$AP$82, IF($I211=$U$5, 'J&amp;C Details'!$AP$84, ""))))</f>
        <v/>
      </c>
      <c r="Y211" s="39" t="str">
        <f t="shared" si="14"/>
        <v/>
      </c>
      <c r="AA211" s="39" t="str">
        <f>IF($G211="", "", IF($E211=$R$3, Report!$BB$209, IF($I211="", Report!$BB$212, IF($I211=$U$4, Report!$BB$211, IF($I211=$U$5, Report!$BB$210, "")))))</f>
        <v/>
      </c>
    </row>
    <row r="212" spans="1:27" x14ac:dyDescent="0.25">
      <c r="A212" s="14"/>
      <c r="B212" s="460"/>
      <c r="C212" s="478"/>
      <c r="D212" s="462"/>
      <c r="E212" s="479"/>
      <c r="F212" s="14"/>
      <c r="G212" s="106" t="str">
        <f>IF($D212="", "", IF($E212=Expenses!$L$5, 0, $D212))</f>
        <v/>
      </c>
      <c r="H212" s="14"/>
      <c r="I212" s="39" t="str">
        <f t="shared" si="12"/>
        <v/>
      </c>
      <c r="J212" s="14"/>
      <c r="K212" s="14"/>
      <c r="L212" s="14"/>
      <c r="M212" s="14"/>
      <c r="N212" s="14"/>
      <c r="O212" s="14"/>
      <c r="P212" s="14"/>
      <c r="S212" s="106" t="str">
        <f t="shared" si="13"/>
        <v/>
      </c>
      <c r="U212" s="127" t="str">
        <f>IFERROR(INDEX('J&amp;C Details'!$S$70:$S$79, MATCH($C212, 'J&amp;C Details'!$B$70:$B$79, 0))*$S212*24*$W212, "")</f>
        <v/>
      </c>
      <c r="W212" s="262" t="str">
        <f>IF($Y212="", "", IF($I212="", 1, IF($I212=$U$4, 'J&amp;C Details'!$AP$82, IF($I212=$U$5, 'J&amp;C Details'!$AP$84, ""))))</f>
        <v/>
      </c>
      <c r="Y212" s="39" t="str">
        <f t="shared" si="14"/>
        <v/>
      </c>
      <c r="AA212" s="39" t="str">
        <f>IF($G212="", "", IF($E212=$R$3, Report!$BB$209, IF($I212="", Report!$BB$212, IF($I212=$U$4, Report!$BB$211, IF($I212=$U$5, Report!$BB$210, "")))))</f>
        <v/>
      </c>
    </row>
    <row r="213" spans="1:27" x14ac:dyDescent="0.25">
      <c r="A213" s="14"/>
      <c r="B213" s="460"/>
      <c r="C213" s="478"/>
      <c r="D213" s="462"/>
      <c r="E213" s="479"/>
      <c r="F213" s="14"/>
      <c r="G213" s="106" t="str">
        <f>IF($D213="", "", IF($E213=Expenses!$L$5, 0, $D213))</f>
        <v/>
      </c>
      <c r="H213" s="14"/>
      <c r="I213" s="39" t="str">
        <f t="shared" si="12"/>
        <v/>
      </c>
      <c r="J213" s="14"/>
      <c r="K213" s="14"/>
      <c r="L213" s="14"/>
      <c r="M213" s="14"/>
      <c r="N213" s="14"/>
      <c r="O213" s="14"/>
      <c r="P213" s="14"/>
      <c r="S213" s="106" t="str">
        <f t="shared" si="13"/>
        <v/>
      </c>
      <c r="U213" s="127" t="str">
        <f>IFERROR(INDEX('J&amp;C Details'!$S$70:$S$79, MATCH($C213, 'J&amp;C Details'!$B$70:$B$79, 0))*$S213*24*$W213, "")</f>
        <v/>
      </c>
      <c r="W213" s="262" t="str">
        <f>IF($Y213="", "", IF($I213="", 1, IF($I213=$U$4, 'J&amp;C Details'!$AP$82, IF($I213=$U$5, 'J&amp;C Details'!$AP$84, ""))))</f>
        <v/>
      </c>
      <c r="Y213" s="39" t="str">
        <f t="shared" si="14"/>
        <v/>
      </c>
      <c r="AA213" s="39" t="str">
        <f>IF($G213="", "", IF($E213=$R$3, Report!$BB$209, IF($I213="", Report!$BB$212, IF($I213=$U$4, Report!$BB$211, IF($I213=$U$5, Report!$BB$210, "")))))</f>
        <v/>
      </c>
    </row>
    <row r="214" spans="1:27" x14ac:dyDescent="0.25">
      <c r="A214" s="14"/>
      <c r="B214" s="460"/>
      <c r="C214" s="478"/>
      <c r="D214" s="462"/>
      <c r="E214" s="479"/>
      <c r="F214" s="14"/>
      <c r="G214" s="106" t="str">
        <f>IF($D214="", "", IF($E214=Expenses!$L$5, 0, $D214))</f>
        <v/>
      </c>
      <c r="H214" s="14"/>
      <c r="I214" s="39" t="str">
        <f t="shared" si="12"/>
        <v/>
      </c>
      <c r="J214" s="14"/>
      <c r="K214" s="14"/>
      <c r="L214" s="14"/>
      <c r="M214" s="14"/>
      <c r="N214" s="14"/>
      <c r="O214" s="14"/>
      <c r="P214" s="14"/>
      <c r="S214" s="106" t="str">
        <f t="shared" si="13"/>
        <v/>
      </c>
      <c r="U214" s="127" t="str">
        <f>IFERROR(INDEX('J&amp;C Details'!$S$70:$S$79, MATCH($C214, 'J&amp;C Details'!$B$70:$B$79, 0))*$S214*24*$W214, "")</f>
        <v/>
      </c>
      <c r="W214" s="262" t="str">
        <f>IF($Y214="", "", IF($I214="", 1, IF($I214=$U$4, 'J&amp;C Details'!$AP$82, IF($I214=$U$5, 'J&amp;C Details'!$AP$84, ""))))</f>
        <v/>
      </c>
      <c r="Y214" s="39" t="str">
        <f t="shared" si="14"/>
        <v/>
      </c>
      <c r="AA214" s="39" t="str">
        <f>IF($G214="", "", IF($E214=$R$3, Report!$BB$209, IF($I214="", Report!$BB$212, IF($I214=$U$4, Report!$BB$211, IF($I214=$U$5, Report!$BB$210, "")))))</f>
        <v/>
      </c>
    </row>
    <row r="215" spans="1:27" x14ac:dyDescent="0.25">
      <c r="A215" s="14"/>
      <c r="B215" s="460"/>
      <c r="C215" s="478"/>
      <c r="D215" s="462"/>
      <c r="E215" s="479"/>
      <c r="F215" s="14"/>
      <c r="G215" s="106" t="str">
        <f>IF($D215="", "", IF($E215=Expenses!$L$5, 0, $D215))</f>
        <v/>
      </c>
      <c r="H215" s="14"/>
      <c r="I215" s="39" t="str">
        <f t="shared" si="12"/>
        <v/>
      </c>
      <c r="J215" s="14"/>
      <c r="K215" s="14"/>
      <c r="L215" s="14"/>
      <c r="M215" s="14"/>
      <c r="N215" s="14"/>
      <c r="O215" s="14"/>
      <c r="P215" s="14"/>
      <c r="S215" s="106" t="str">
        <f t="shared" si="13"/>
        <v/>
      </c>
      <c r="U215" s="127" t="str">
        <f>IFERROR(INDEX('J&amp;C Details'!$S$70:$S$79, MATCH($C215, 'J&amp;C Details'!$B$70:$B$79, 0))*$S215*24*$W215, "")</f>
        <v/>
      </c>
      <c r="W215" s="262" t="str">
        <f>IF($Y215="", "", IF($I215="", 1, IF($I215=$U$4, 'J&amp;C Details'!$AP$82, IF($I215=$U$5, 'J&amp;C Details'!$AP$84, ""))))</f>
        <v/>
      </c>
      <c r="Y215" s="39" t="str">
        <f t="shared" si="14"/>
        <v/>
      </c>
      <c r="AA215" s="39" t="str">
        <f>IF($G215="", "", IF($E215=$R$3, Report!$BB$209, IF($I215="", Report!$BB$212, IF($I215=$U$4, Report!$BB$211, IF($I215=$U$5, Report!$BB$210, "")))))</f>
        <v/>
      </c>
    </row>
    <row r="216" spans="1:27" x14ac:dyDescent="0.25">
      <c r="A216" s="14"/>
      <c r="B216" s="460"/>
      <c r="C216" s="478"/>
      <c r="D216" s="462"/>
      <c r="E216" s="479"/>
      <c r="F216" s="14"/>
      <c r="G216" s="106" t="str">
        <f>IF($D216="", "", IF($E216=Expenses!$L$5, 0, $D216))</f>
        <v/>
      </c>
      <c r="H216" s="14"/>
      <c r="I216" s="39" t="str">
        <f t="shared" si="12"/>
        <v/>
      </c>
      <c r="J216" s="14"/>
      <c r="K216" s="14"/>
      <c r="L216" s="14"/>
      <c r="M216" s="14"/>
      <c r="N216" s="14"/>
      <c r="O216" s="14"/>
      <c r="P216" s="14"/>
      <c r="S216" s="106" t="str">
        <f t="shared" si="13"/>
        <v/>
      </c>
      <c r="U216" s="127" t="str">
        <f>IFERROR(INDEX('J&amp;C Details'!$S$70:$S$79, MATCH($C216, 'J&amp;C Details'!$B$70:$B$79, 0))*$S216*24*$W216, "")</f>
        <v/>
      </c>
      <c r="W216" s="262" t="str">
        <f>IF($Y216="", "", IF($I216="", 1, IF($I216=$U$4, 'J&amp;C Details'!$AP$82, IF($I216=$U$5, 'J&amp;C Details'!$AP$84, ""))))</f>
        <v/>
      </c>
      <c r="Y216" s="39" t="str">
        <f t="shared" si="14"/>
        <v/>
      </c>
      <c r="AA216" s="39" t="str">
        <f>IF($G216="", "", IF($E216=$R$3, Report!$BB$209, IF($I216="", Report!$BB$212, IF($I216=$U$4, Report!$BB$211, IF($I216=$U$5, Report!$BB$210, "")))))</f>
        <v/>
      </c>
    </row>
    <row r="217" spans="1:27" x14ac:dyDescent="0.25">
      <c r="A217" s="14"/>
      <c r="B217" s="460"/>
      <c r="C217" s="478"/>
      <c r="D217" s="462"/>
      <c r="E217" s="479"/>
      <c r="F217" s="14"/>
      <c r="G217" s="106" t="str">
        <f>IF($D217="", "", IF($E217=Expenses!$L$5, 0, $D217))</f>
        <v/>
      </c>
      <c r="H217" s="14"/>
      <c r="I217" s="39" t="str">
        <f t="shared" si="12"/>
        <v/>
      </c>
      <c r="J217" s="14"/>
      <c r="K217" s="14"/>
      <c r="L217" s="14"/>
      <c r="M217" s="14"/>
      <c r="N217" s="14"/>
      <c r="O217" s="14"/>
      <c r="P217" s="14"/>
      <c r="S217" s="106" t="str">
        <f t="shared" si="13"/>
        <v/>
      </c>
      <c r="U217" s="127" t="str">
        <f>IFERROR(INDEX('J&amp;C Details'!$S$70:$S$79, MATCH($C217, 'J&amp;C Details'!$B$70:$B$79, 0))*$S217*24*$W217, "")</f>
        <v/>
      </c>
      <c r="W217" s="262" t="str">
        <f>IF($Y217="", "", IF($I217="", 1, IF($I217=$U$4, 'J&amp;C Details'!$AP$82, IF($I217=$U$5, 'J&amp;C Details'!$AP$84, ""))))</f>
        <v/>
      </c>
      <c r="Y217" s="39" t="str">
        <f t="shared" si="14"/>
        <v/>
      </c>
      <c r="AA217" s="39" t="str">
        <f>IF($G217="", "", IF($E217=$R$3, Report!$BB$209, IF($I217="", Report!$BB$212, IF($I217=$U$4, Report!$BB$211, IF($I217=$U$5, Report!$BB$210, "")))))</f>
        <v/>
      </c>
    </row>
    <row r="218" spans="1:27" x14ac:dyDescent="0.25">
      <c r="A218" s="14"/>
      <c r="B218" s="460"/>
      <c r="C218" s="478"/>
      <c r="D218" s="462"/>
      <c r="E218" s="479"/>
      <c r="F218" s="14"/>
      <c r="G218" s="106" t="str">
        <f>IF($D218="", "", IF($E218=Expenses!$L$5, 0, $D218))</f>
        <v/>
      </c>
      <c r="H218" s="14"/>
      <c r="I218" s="39" t="str">
        <f t="shared" si="12"/>
        <v/>
      </c>
      <c r="J218" s="14"/>
      <c r="K218" s="14"/>
      <c r="L218" s="14"/>
      <c r="M218" s="14"/>
      <c r="N218" s="14"/>
      <c r="O218" s="14"/>
      <c r="P218" s="14"/>
      <c r="S218" s="106" t="str">
        <f t="shared" si="13"/>
        <v/>
      </c>
      <c r="U218" s="127" t="str">
        <f>IFERROR(INDEX('J&amp;C Details'!$S$70:$S$79, MATCH($C218, 'J&amp;C Details'!$B$70:$B$79, 0))*$S218*24*$W218, "")</f>
        <v/>
      </c>
      <c r="W218" s="262" t="str">
        <f>IF($Y218="", "", IF($I218="", 1, IF($I218=$U$4, 'J&amp;C Details'!$AP$82, IF($I218=$U$5, 'J&amp;C Details'!$AP$84, ""))))</f>
        <v/>
      </c>
      <c r="Y218" s="39" t="str">
        <f t="shared" si="14"/>
        <v/>
      </c>
      <c r="AA218" s="39" t="str">
        <f>IF($G218="", "", IF($E218=$R$3, Report!$BB$209, IF($I218="", Report!$BB$212, IF($I218=$U$4, Report!$BB$211, IF($I218=$U$5, Report!$BB$210, "")))))</f>
        <v/>
      </c>
    </row>
    <row r="219" spans="1:27" x14ac:dyDescent="0.25">
      <c r="A219" s="14"/>
      <c r="B219" s="460"/>
      <c r="C219" s="478"/>
      <c r="D219" s="462"/>
      <c r="E219" s="479"/>
      <c r="F219" s="14"/>
      <c r="G219" s="106" t="str">
        <f>IF($D219="", "", IF($E219=Expenses!$L$5, 0, $D219))</f>
        <v/>
      </c>
      <c r="H219" s="14"/>
      <c r="I219" s="39" t="str">
        <f t="shared" si="12"/>
        <v/>
      </c>
      <c r="J219" s="14"/>
      <c r="K219" s="14"/>
      <c r="L219" s="14"/>
      <c r="M219" s="14"/>
      <c r="N219" s="14"/>
      <c r="O219" s="14"/>
      <c r="P219" s="14"/>
      <c r="S219" s="106" t="str">
        <f t="shared" si="13"/>
        <v/>
      </c>
      <c r="U219" s="127" t="str">
        <f>IFERROR(INDEX('J&amp;C Details'!$S$70:$S$79, MATCH($C219, 'J&amp;C Details'!$B$70:$B$79, 0))*$S219*24*$W219, "")</f>
        <v/>
      </c>
      <c r="W219" s="262" t="str">
        <f>IF($Y219="", "", IF($I219="", 1, IF($I219=$U$4, 'J&amp;C Details'!$AP$82, IF($I219=$U$5, 'J&amp;C Details'!$AP$84, ""))))</f>
        <v/>
      </c>
      <c r="Y219" s="39" t="str">
        <f t="shared" si="14"/>
        <v/>
      </c>
      <c r="AA219" s="39" t="str">
        <f>IF($G219="", "", IF($E219=$R$3, Report!$BB$209, IF($I219="", Report!$BB$212, IF($I219=$U$4, Report!$BB$211, IF($I219=$U$5, Report!$BB$210, "")))))</f>
        <v/>
      </c>
    </row>
    <row r="220" spans="1:27" x14ac:dyDescent="0.25">
      <c r="A220" s="14"/>
      <c r="B220" s="460"/>
      <c r="C220" s="478"/>
      <c r="D220" s="462"/>
      <c r="E220" s="479"/>
      <c r="F220" s="14"/>
      <c r="G220" s="106" t="str">
        <f>IF($D220="", "", IF($E220=Expenses!$L$5, 0, $D220))</f>
        <v/>
      </c>
      <c r="H220" s="14"/>
      <c r="I220" s="39" t="str">
        <f t="shared" si="12"/>
        <v/>
      </c>
      <c r="J220" s="14"/>
      <c r="K220" s="14"/>
      <c r="L220" s="14"/>
      <c r="M220" s="14"/>
      <c r="N220" s="14"/>
      <c r="O220" s="14"/>
      <c r="P220" s="14"/>
      <c r="S220" s="106" t="str">
        <f t="shared" si="13"/>
        <v/>
      </c>
      <c r="U220" s="127" t="str">
        <f>IFERROR(INDEX('J&amp;C Details'!$S$70:$S$79, MATCH($C220, 'J&amp;C Details'!$B$70:$B$79, 0))*$S220*24*$W220, "")</f>
        <v/>
      </c>
      <c r="W220" s="262" t="str">
        <f>IF($Y220="", "", IF($I220="", 1, IF($I220=$U$4, 'J&amp;C Details'!$AP$82, IF($I220=$U$5, 'J&amp;C Details'!$AP$84, ""))))</f>
        <v/>
      </c>
      <c r="Y220" s="39" t="str">
        <f t="shared" si="14"/>
        <v/>
      </c>
      <c r="AA220" s="39" t="str">
        <f>IF($G220="", "", IF($E220=$R$3, Report!$BB$209, IF($I220="", Report!$BB$212, IF($I220=$U$4, Report!$BB$211, IF($I220=$U$5, Report!$BB$210, "")))))</f>
        <v/>
      </c>
    </row>
    <row r="221" spans="1:27" x14ac:dyDescent="0.25">
      <c r="A221" s="14"/>
      <c r="B221" s="460"/>
      <c r="C221" s="478"/>
      <c r="D221" s="462"/>
      <c r="E221" s="479"/>
      <c r="F221" s="14"/>
      <c r="G221" s="106" t="str">
        <f>IF($D221="", "", IF($E221=Expenses!$L$5, 0, $D221))</f>
        <v/>
      </c>
      <c r="H221" s="14"/>
      <c r="I221" s="39" t="str">
        <f t="shared" si="12"/>
        <v/>
      </c>
      <c r="J221" s="14"/>
      <c r="K221" s="14"/>
      <c r="L221" s="14"/>
      <c r="M221" s="14"/>
      <c r="N221" s="14"/>
      <c r="O221" s="14"/>
      <c r="P221" s="14"/>
      <c r="S221" s="106" t="str">
        <f t="shared" si="13"/>
        <v/>
      </c>
      <c r="U221" s="127" t="str">
        <f>IFERROR(INDEX('J&amp;C Details'!$S$70:$S$79, MATCH($C221, 'J&amp;C Details'!$B$70:$B$79, 0))*$S221*24*$W221, "")</f>
        <v/>
      </c>
      <c r="W221" s="262" t="str">
        <f>IF($Y221="", "", IF($I221="", 1, IF($I221=$U$4, 'J&amp;C Details'!$AP$82, IF($I221=$U$5, 'J&amp;C Details'!$AP$84, ""))))</f>
        <v/>
      </c>
      <c r="Y221" s="39" t="str">
        <f t="shared" si="14"/>
        <v/>
      </c>
      <c r="AA221" s="39" t="str">
        <f>IF($G221="", "", IF($E221=$R$3, Report!$BB$209, IF($I221="", Report!$BB$212, IF($I221=$U$4, Report!$BB$211, IF($I221=$U$5, Report!$BB$210, "")))))</f>
        <v/>
      </c>
    </row>
    <row r="222" spans="1:27" x14ac:dyDescent="0.25">
      <c r="A222" s="14"/>
      <c r="B222" s="460"/>
      <c r="C222" s="478"/>
      <c r="D222" s="462"/>
      <c r="E222" s="479"/>
      <c r="F222" s="14"/>
      <c r="G222" s="106" t="str">
        <f>IF($D222="", "", IF($E222=Expenses!$L$5, 0, $D222))</f>
        <v/>
      </c>
      <c r="H222" s="14"/>
      <c r="I222" s="39" t="str">
        <f t="shared" si="12"/>
        <v/>
      </c>
      <c r="J222" s="14"/>
      <c r="K222" s="14"/>
      <c r="L222" s="14"/>
      <c r="M222" s="14"/>
      <c r="N222" s="14"/>
      <c r="O222" s="14"/>
      <c r="P222" s="14"/>
      <c r="S222" s="106" t="str">
        <f t="shared" si="13"/>
        <v/>
      </c>
      <c r="U222" s="127" t="str">
        <f>IFERROR(INDEX('J&amp;C Details'!$S$70:$S$79, MATCH($C222, 'J&amp;C Details'!$B$70:$B$79, 0))*$S222*24*$W222, "")</f>
        <v/>
      </c>
      <c r="W222" s="262" t="str">
        <f>IF($Y222="", "", IF($I222="", 1, IF($I222=$U$4, 'J&amp;C Details'!$AP$82, IF($I222=$U$5, 'J&amp;C Details'!$AP$84, ""))))</f>
        <v/>
      </c>
      <c r="Y222" s="39" t="str">
        <f t="shared" si="14"/>
        <v/>
      </c>
      <c r="AA222" s="39" t="str">
        <f>IF($G222="", "", IF($E222=$R$3, Report!$BB$209, IF($I222="", Report!$BB$212, IF($I222=$U$4, Report!$BB$211, IF($I222=$U$5, Report!$BB$210, "")))))</f>
        <v/>
      </c>
    </row>
    <row r="223" spans="1:27" x14ac:dyDescent="0.25">
      <c r="A223" s="14"/>
      <c r="B223" s="460"/>
      <c r="C223" s="478"/>
      <c r="D223" s="462"/>
      <c r="E223" s="479"/>
      <c r="F223" s="14"/>
      <c r="G223" s="106" t="str">
        <f>IF($D223="", "", IF($E223=Expenses!$L$5, 0, $D223))</f>
        <v/>
      </c>
      <c r="H223" s="14"/>
      <c r="I223" s="39" t="str">
        <f t="shared" si="12"/>
        <v/>
      </c>
      <c r="J223" s="14"/>
      <c r="K223" s="14"/>
      <c r="L223" s="14"/>
      <c r="M223" s="14"/>
      <c r="N223" s="14"/>
      <c r="O223" s="14"/>
      <c r="P223" s="14"/>
      <c r="S223" s="106" t="str">
        <f t="shared" si="13"/>
        <v/>
      </c>
      <c r="U223" s="127" t="str">
        <f>IFERROR(INDEX('J&amp;C Details'!$S$70:$S$79, MATCH($C223, 'J&amp;C Details'!$B$70:$B$79, 0))*$S223*24*$W223, "")</f>
        <v/>
      </c>
      <c r="W223" s="262" t="str">
        <f>IF($Y223="", "", IF($I223="", 1, IF($I223=$U$4, 'J&amp;C Details'!$AP$82, IF($I223=$U$5, 'J&amp;C Details'!$AP$84, ""))))</f>
        <v/>
      </c>
      <c r="Y223" s="39" t="str">
        <f t="shared" si="14"/>
        <v/>
      </c>
      <c r="AA223" s="39" t="str">
        <f>IF($G223="", "", IF($E223=$R$3, Report!$BB$209, IF($I223="", Report!$BB$212, IF($I223=$U$4, Report!$BB$211, IF($I223=$U$5, Report!$BB$210, "")))))</f>
        <v/>
      </c>
    </row>
    <row r="224" spans="1:27" x14ac:dyDescent="0.25">
      <c r="A224" s="14"/>
      <c r="B224" s="460"/>
      <c r="C224" s="478"/>
      <c r="D224" s="462"/>
      <c r="E224" s="479"/>
      <c r="F224" s="14"/>
      <c r="G224" s="106" t="str">
        <f>IF($D224="", "", IF($E224=Expenses!$L$5, 0, $D224))</f>
        <v/>
      </c>
      <c r="H224" s="14"/>
      <c r="I224" s="39" t="str">
        <f t="shared" si="12"/>
        <v/>
      </c>
      <c r="J224" s="14"/>
      <c r="K224" s="14"/>
      <c r="L224" s="14"/>
      <c r="M224" s="14"/>
      <c r="N224" s="14"/>
      <c r="O224" s="14"/>
      <c r="P224" s="14"/>
      <c r="S224" s="106" t="str">
        <f t="shared" si="13"/>
        <v/>
      </c>
      <c r="U224" s="127" t="str">
        <f>IFERROR(INDEX('J&amp;C Details'!$S$70:$S$79, MATCH($C224, 'J&amp;C Details'!$B$70:$B$79, 0))*$S224*24*$W224, "")</f>
        <v/>
      </c>
      <c r="W224" s="262" t="str">
        <f>IF($Y224="", "", IF($I224="", 1, IF($I224=$U$4, 'J&amp;C Details'!$AP$82, IF($I224=$U$5, 'J&amp;C Details'!$AP$84, ""))))</f>
        <v/>
      </c>
      <c r="Y224" s="39" t="str">
        <f t="shared" si="14"/>
        <v/>
      </c>
      <c r="AA224" s="39" t="str">
        <f>IF($G224="", "", IF($E224=$R$3, Report!$BB$209, IF($I224="", Report!$BB$212, IF($I224=$U$4, Report!$BB$211, IF($I224=$U$5, Report!$BB$210, "")))))</f>
        <v/>
      </c>
    </row>
    <row r="225" spans="1:27" x14ac:dyDescent="0.25">
      <c r="A225" s="14"/>
      <c r="B225" s="460"/>
      <c r="C225" s="478"/>
      <c r="D225" s="462"/>
      <c r="E225" s="479"/>
      <c r="F225" s="14"/>
      <c r="G225" s="106" t="str">
        <f>IF($D225="", "", IF($E225=Expenses!$L$5, 0, $D225))</f>
        <v/>
      </c>
      <c r="H225" s="14"/>
      <c r="I225" s="39" t="str">
        <f t="shared" si="12"/>
        <v/>
      </c>
      <c r="J225" s="14"/>
      <c r="K225" s="14"/>
      <c r="L225" s="14"/>
      <c r="M225" s="14"/>
      <c r="N225" s="14"/>
      <c r="O225" s="14"/>
      <c r="P225" s="14"/>
      <c r="S225" s="106" t="str">
        <f t="shared" si="13"/>
        <v/>
      </c>
      <c r="U225" s="127" t="str">
        <f>IFERROR(INDEX('J&amp;C Details'!$S$70:$S$79, MATCH($C225, 'J&amp;C Details'!$B$70:$B$79, 0))*$S225*24*$W225, "")</f>
        <v/>
      </c>
      <c r="W225" s="262" t="str">
        <f>IF($Y225="", "", IF($I225="", 1, IF($I225=$U$4, 'J&amp;C Details'!$AP$82, IF($I225=$U$5, 'J&amp;C Details'!$AP$84, ""))))</f>
        <v/>
      </c>
      <c r="Y225" s="39" t="str">
        <f t="shared" si="14"/>
        <v/>
      </c>
      <c r="AA225" s="39" t="str">
        <f>IF($G225="", "", IF($E225=$R$3, Report!$BB$209, IF($I225="", Report!$BB$212, IF($I225=$U$4, Report!$BB$211, IF($I225=$U$5, Report!$BB$210, "")))))</f>
        <v/>
      </c>
    </row>
    <row r="226" spans="1:27" x14ac:dyDescent="0.25">
      <c r="A226" s="14"/>
      <c r="B226" s="460"/>
      <c r="C226" s="478"/>
      <c r="D226" s="462"/>
      <c r="E226" s="479"/>
      <c r="F226" s="14"/>
      <c r="G226" s="106" t="str">
        <f>IF($D226="", "", IF($E226=Expenses!$L$5, 0, $D226))</f>
        <v/>
      </c>
      <c r="H226" s="14"/>
      <c r="I226" s="39" t="str">
        <f t="shared" si="12"/>
        <v/>
      </c>
      <c r="J226" s="14"/>
      <c r="K226" s="14"/>
      <c r="L226" s="14"/>
      <c r="M226" s="14"/>
      <c r="N226" s="14"/>
      <c r="O226" s="14"/>
      <c r="P226" s="14"/>
      <c r="S226" s="106" t="str">
        <f t="shared" si="13"/>
        <v/>
      </c>
      <c r="U226" s="127" t="str">
        <f>IFERROR(INDEX('J&amp;C Details'!$S$70:$S$79, MATCH($C226, 'J&amp;C Details'!$B$70:$B$79, 0))*$S226*24*$W226, "")</f>
        <v/>
      </c>
      <c r="W226" s="262" t="str">
        <f>IF($Y226="", "", IF($I226="", 1, IF($I226=$U$4, 'J&amp;C Details'!$AP$82, IF($I226=$U$5, 'J&amp;C Details'!$AP$84, ""))))</f>
        <v/>
      </c>
      <c r="Y226" s="39" t="str">
        <f t="shared" si="14"/>
        <v/>
      </c>
      <c r="AA226" s="39" t="str">
        <f>IF($G226="", "", IF($E226=$R$3, Report!$BB$209, IF($I226="", Report!$BB$212, IF($I226=$U$4, Report!$BB$211, IF($I226=$U$5, Report!$BB$210, "")))))</f>
        <v/>
      </c>
    </row>
    <row r="227" spans="1:27" x14ac:dyDescent="0.25">
      <c r="A227" s="14"/>
      <c r="B227" s="460"/>
      <c r="C227" s="478"/>
      <c r="D227" s="462"/>
      <c r="E227" s="479"/>
      <c r="F227" s="14"/>
      <c r="G227" s="106" t="str">
        <f>IF($D227="", "", IF($E227=Expenses!$L$5, 0, $D227))</f>
        <v/>
      </c>
      <c r="H227" s="14"/>
      <c r="I227" s="39" t="str">
        <f t="shared" si="12"/>
        <v/>
      </c>
      <c r="J227" s="14"/>
      <c r="K227" s="14"/>
      <c r="L227" s="14"/>
      <c r="M227" s="14"/>
      <c r="N227" s="14"/>
      <c r="O227" s="14"/>
      <c r="P227" s="14"/>
      <c r="S227" s="106" t="str">
        <f t="shared" si="13"/>
        <v/>
      </c>
      <c r="U227" s="127" t="str">
        <f>IFERROR(INDEX('J&amp;C Details'!$S$70:$S$79, MATCH($C227, 'J&amp;C Details'!$B$70:$B$79, 0))*$S227*24*$W227, "")</f>
        <v/>
      </c>
      <c r="W227" s="262" t="str">
        <f>IF($Y227="", "", IF($I227="", 1, IF($I227=$U$4, 'J&amp;C Details'!$AP$82, IF($I227=$U$5, 'J&amp;C Details'!$AP$84, ""))))</f>
        <v/>
      </c>
      <c r="Y227" s="39" t="str">
        <f t="shared" si="14"/>
        <v/>
      </c>
      <c r="AA227" s="39" t="str">
        <f>IF($G227="", "", IF($E227=$R$3, Report!$BB$209, IF($I227="", Report!$BB$212, IF($I227=$U$4, Report!$BB$211, IF($I227=$U$5, Report!$BB$210, "")))))</f>
        <v/>
      </c>
    </row>
    <row r="228" spans="1:27" x14ac:dyDescent="0.25">
      <c r="A228" s="14"/>
      <c r="B228" s="460"/>
      <c r="C228" s="478"/>
      <c r="D228" s="462"/>
      <c r="E228" s="479"/>
      <c r="F228" s="14"/>
      <c r="G228" s="106" t="str">
        <f>IF($D228="", "", IF($E228=Expenses!$L$5, 0, $D228))</f>
        <v/>
      </c>
      <c r="H228" s="14"/>
      <c r="I228" s="39" t="str">
        <f t="shared" si="12"/>
        <v/>
      </c>
      <c r="J228" s="14"/>
      <c r="K228" s="14"/>
      <c r="L228" s="14"/>
      <c r="M228" s="14"/>
      <c r="N228" s="14"/>
      <c r="O228" s="14"/>
      <c r="P228" s="14"/>
      <c r="S228" s="106" t="str">
        <f t="shared" si="13"/>
        <v/>
      </c>
      <c r="U228" s="127" t="str">
        <f>IFERROR(INDEX('J&amp;C Details'!$S$70:$S$79, MATCH($C228, 'J&amp;C Details'!$B$70:$B$79, 0))*$S228*24*$W228, "")</f>
        <v/>
      </c>
      <c r="W228" s="262" t="str">
        <f>IF($Y228="", "", IF($I228="", 1, IF($I228=$U$4, 'J&amp;C Details'!$AP$82, IF($I228=$U$5, 'J&amp;C Details'!$AP$84, ""))))</f>
        <v/>
      </c>
      <c r="Y228" s="39" t="str">
        <f t="shared" si="14"/>
        <v/>
      </c>
      <c r="AA228" s="39" t="str">
        <f>IF($G228="", "", IF($E228=$R$3, Report!$BB$209, IF($I228="", Report!$BB$212, IF($I228=$U$4, Report!$BB$211, IF($I228=$U$5, Report!$BB$210, "")))))</f>
        <v/>
      </c>
    </row>
    <row r="229" spans="1:27" x14ac:dyDescent="0.25">
      <c r="A229" s="14"/>
      <c r="B229" s="460"/>
      <c r="C229" s="478"/>
      <c r="D229" s="462"/>
      <c r="E229" s="479"/>
      <c r="F229" s="14"/>
      <c r="G229" s="106" t="str">
        <f>IF($D229="", "", IF($E229=Expenses!$L$5, 0, $D229))</f>
        <v/>
      </c>
      <c r="H229" s="14"/>
      <c r="I229" s="39" t="str">
        <f t="shared" si="12"/>
        <v/>
      </c>
      <c r="J229" s="14"/>
      <c r="K229" s="14"/>
      <c r="L229" s="14"/>
      <c r="M229" s="14"/>
      <c r="N229" s="14"/>
      <c r="O229" s="14"/>
      <c r="P229" s="14"/>
      <c r="S229" s="106" t="str">
        <f t="shared" si="13"/>
        <v/>
      </c>
      <c r="U229" s="127" t="str">
        <f>IFERROR(INDEX('J&amp;C Details'!$S$70:$S$79, MATCH($C229, 'J&amp;C Details'!$B$70:$B$79, 0))*$S229*24*$W229, "")</f>
        <v/>
      </c>
      <c r="W229" s="262" t="str">
        <f>IF($Y229="", "", IF($I229="", 1, IF($I229=$U$4, 'J&amp;C Details'!$AP$82, IF($I229=$U$5, 'J&amp;C Details'!$AP$84, ""))))</f>
        <v/>
      </c>
      <c r="Y229" s="39" t="str">
        <f t="shared" si="14"/>
        <v/>
      </c>
      <c r="AA229" s="39" t="str">
        <f>IF($G229="", "", IF($E229=$R$3, Report!$BB$209, IF($I229="", Report!$BB$212, IF($I229=$U$4, Report!$BB$211, IF($I229=$U$5, Report!$BB$210, "")))))</f>
        <v/>
      </c>
    </row>
    <row r="230" spans="1:27" x14ac:dyDescent="0.25">
      <c r="A230" s="14"/>
      <c r="B230" s="460"/>
      <c r="C230" s="478"/>
      <c r="D230" s="462"/>
      <c r="E230" s="479"/>
      <c r="F230" s="14"/>
      <c r="G230" s="106" t="str">
        <f>IF($D230="", "", IF($E230=Expenses!$L$5, 0, $D230))</f>
        <v/>
      </c>
      <c r="H230" s="14"/>
      <c r="I230" s="39" t="str">
        <f t="shared" si="12"/>
        <v/>
      </c>
      <c r="J230" s="14"/>
      <c r="K230" s="14"/>
      <c r="L230" s="14"/>
      <c r="M230" s="14"/>
      <c r="N230" s="14"/>
      <c r="O230" s="14"/>
      <c r="P230" s="14"/>
      <c r="S230" s="106" t="str">
        <f t="shared" si="13"/>
        <v/>
      </c>
      <c r="U230" s="127" t="str">
        <f>IFERROR(INDEX('J&amp;C Details'!$S$70:$S$79, MATCH($C230, 'J&amp;C Details'!$B$70:$B$79, 0))*$S230*24*$W230, "")</f>
        <v/>
      </c>
      <c r="W230" s="262" t="str">
        <f>IF($Y230="", "", IF($I230="", 1, IF($I230=$U$4, 'J&amp;C Details'!$AP$82, IF($I230=$U$5, 'J&amp;C Details'!$AP$84, ""))))</f>
        <v/>
      </c>
      <c r="Y230" s="39" t="str">
        <f t="shared" si="14"/>
        <v/>
      </c>
      <c r="AA230" s="39" t="str">
        <f>IF($G230="", "", IF($E230=$R$3, Report!$BB$209, IF($I230="", Report!$BB$212, IF($I230=$U$4, Report!$BB$211, IF($I230=$U$5, Report!$BB$210, "")))))</f>
        <v/>
      </c>
    </row>
    <row r="231" spans="1:27" x14ac:dyDescent="0.25">
      <c r="A231" s="14"/>
      <c r="B231" s="460"/>
      <c r="C231" s="478"/>
      <c r="D231" s="462"/>
      <c r="E231" s="479"/>
      <c r="F231" s="14"/>
      <c r="G231" s="106" t="str">
        <f>IF($D231="", "", IF($E231=Expenses!$L$5, 0, $D231))</f>
        <v/>
      </c>
      <c r="H231" s="14"/>
      <c r="I231" s="39" t="str">
        <f t="shared" si="12"/>
        <v/>
      </c>
      <c r="J231" s="14"/>
      <c r="K231" s="14"/>
      <c r="L231" s="14"/>
      <c r="M231" s="14"/>
      <c r="N231" s="14"/>
      <c r="O231" s="14"/>
      <c r="P231" s="14"/>
      <c r="S231" s="106" t="str">
        <f t="shared" si="13"/>
        <v/>
      </c>
      <c r="U231" s="127" t="str">
        <f>IFERROR(INDEX('J&amp;C Details'!$S$70:$S$79, MATCH($C231, 'J&amp;C Details'!$B$70:$B$79, 0))*$S231*24*$W231, "")</f>
        <v/>
      </c>
      <c r="W231" s="262" t="str">
        <f>IF($Y231="", "", IF($I231="", 1, IF($I231=$U$4, 'J&amp;C Details'!$AP$82, IF($I231=$U$5, 'J&amp;C Details'!$AP$84, ""))))</f>
        <v/>
      </c>
      <c r="Y231" s="39" t="str">
        <f t="shared" si="14"/>
        <v/>
      </c>
      <c r="AA231" s="39" t="str">
        <f>IF($G231="", "", IF($E231=$R$3, Report!$BB$209, IF($I231="", Report!$BB$212, IF($I231=$U$4, Report!$BB$211, IF($I231=$U$5, Report!$BB$210, "")))))</f>
        <v/>
      </c>
    </row>
    <row r="232" spans="1:27" x14ac:dyDescent="0.25">
      <c r="A232" s="14"/>
      <c r="B232" s="460"/>
      <c r="C232" s="478"/>
      <c r="D232" s="462"/>
      <c r="E232" s="479"/>
      <c r="F232" s="14"/>
      <c r="G232" s="106" t="str">
        <f>IF($D232="", "", IF($E232=Expenses!$L$5, 0, $D232))</f>
        <v/>
      </c>
      <c r="H232" s="14"/>
      <c r="I232" s="39" t="str">
        <f t="shared" si="12"/>
        <v/>
      </c>
      <c r="J232" s="14"/>
      <c r="K232" s="14"/>
      <c r="L232" s="14"/>
      <c r="M232" s="14"/>
      <c r="N232" s="14"/>
      <c r="O232" s="14"/>
      <c r="P232" s="14"/>
      <c r="S232" s="106" t="str">
        <f t="shared" si="13"/>
        <v/>
      </c>
      <c r="U232" s="127" t="str">
        <f>IFERROR(INDEX('J&amp;C Details'!$S$70:$S$79, MATCH($C232, 'J&amp;C Details'!$B$70:$B$79, 0))*$S232*24*$W232, "")</f>
        <v/>
      </c>
      <c r="W232" s="262" t="str">
        <f>IF($Y232="", "", IF($I232="", 1, IF($I232=$U$4, 'J&amp;C Details'!$AP$82, IF($I232=$U$5, 'J&amp;C Details'!$AP$84, ""))))</f>
        <v/>
      </c>
      <c r="Y232" s="39" t="str">
        <f t="shared" si="14"/>
        <v/>
      </c>
      <c r="AA232" s="39" t="str">
        <f>IF($G232="", "", IF($E232=$R$3, Report!$BB$209, IF($I232="", Report!$BB$212, IF($I232=$U$4, Report!$BB$211, IF($I232=$U$5, Report!$BB$210, "")))))</f>
        <v/>
      </c>
    </row>
    <row r="233" spans="1:27" x14ac:dyDescent="0.25">
      <c r="A233" s="14"/>
      <c r="B233" s="460"/>
      <c r="C233" s="478"/>
      <c r="D233" s="462"/>
      <c r="E233" s="479"/>
      <c r="F233" s="14"/>
      <c r="G233" s="106" t="str">
        <f>IF($D233="", "", IF($E233=Expenses!$L$5, 0, $D233))</f>
        <v/>
      </c>
      <c r="H233" s="14"/>
      <c r="I233" s="39" t="str">
        <f t="shared" si="12"/>
        <v/>
      </c>
      <c r="J233" s="14"/>
      <c r="K233" s="14"/>
      <c r="L233" s="14"/>
      <c r="M233" s="14"/>
      <c r="N233" s="14"/>
      <c r="O233" s="14"/>
      <c r="P233" s="14"/>
      <c r="S233" s="106" t="str">
        <f t="shared" si="13"/>
        <v/>
      </c>
      <c r="U233" s="127" t="str">
        <f>IFERROR(INDEX('J&amp;C Details'!$S$70:$S$79, MATCH($C233, 'J&amp;C Details'!$B$70:$B$79, 0))*$S233*24*$W233, "")</f>
        <v/>
      </c>
      <c r="W233" s="262" t="str">
        <f>IF($Y233="", "", IF($I233="", 1, IF($I233=$U$4, 'J&amp;C Details'!$AP$82, IF($I233=$U$5, 'J&amp;C Details'!$AP$84, ""))))</f>
        <v/>
      </c>
      <c r="Y233" s="39" t="str">
        <f t="shared" si="14"/>
        <v/>
      </c>
      <c r="AA233" s="39" t="str">
        <f>IF($G233="", "", IF($E233=$R$3, Report!$BB$209, IF($I233="", Report!$BB$212, IF($I233=$U$4, Report!$BB$211, IF($I233=$U$5, Report!$BB$210, "")))))</f>
        <v/>
      </c>
    </row>
    <row r="234" spans="1:27" x14ac:dyDescent="0.25">
      <c r="A234" s="14"/>
      <c r="B234" s="460"/>
      <c r="C234" s="478"/>
      <c r="D234" s="462"/>
      <c r="E234" s="479"/>
      <c r="F234" s="14"/>
      <c r="G234" s="106" t="str">
        <f>IF($D234="", "", IF($E234=Expenses!$L$5, 0, $D234))</f>
        <v/>
      </c>
      <c r="H234" s="14"/>
      <c r="I234" s="39" t="str">
        <f t="shared" si="12"/>
        <v/>
      </c>
      <c r="J234" s="14"/>
      <c r="K234" s="14"/>
      <c r="L234" s="14"/>
      <c r="M234" s="14"/>
      <c r="N234" s="14"/>
      <c r="O234" s="14"/>
      <c r="P234" s="14"/>
      <c r="S234" s="106" t="str">
        <f t="shared" si="13"/>
        <v/>
      </c>
      <c r="U234" s="127" t="str">
        <f>IFERROR(INDEX('J&amp;C Details'!$S$70:$S$79, MATCH($C234, 'J&amp;C Details'!$B$70:$B$79, 0))*$S234*24*$W234, "")</f>
        <v/>
      </c>
      <c r="W234" s="262" t="str">
        <f>IF($Y234="", "", IF($I234="", 1, IF($I234=$U$4, 'J&amp;C Details'!$AP$82, IF($I234=$U$5, 'J&amp;C Details'!$AP$84, ""))))</f>
        <v/>
      </c>
      <c r="Y234" s="39" t="str">
        <f t="shared" si="14"/>
        <v/>
      </c>
      <c r="AA234" s="39" t="str">
        <f>IF($G234="", "", IF($E234=$R$3, Report!$BB$209, IF($I234="", Report!$BB$212, IF($I234=$U$4, Report!$BB$211, IF($I234=$U$5, Report!$BB$210, "")))))</f>
        <v/>
      </c>
    </row>
    <row r="235" spans="1:27" x14ac:dyDescent="0.25">
      <c r="A235" s="14"/>
      <c r="B235" s="460"/>
      <c r="C235" s="478"/>
      <c r="D235" s="462"/>
      <c r="E235" s="479"/>
      <c r="F235" s="14"/>
      <c r="G235" s="106" t="str">
        <f>IF($D235="", "", IF($E235=Expenses!$L$5, 0, $D235))</f>
        <v/>
      </c>
      <c r="H235" s="14"/>
      <c r="I235" s="39" t="str">
        <f t="shared" si="12"/>
        <v/>
      </c>
      <c r="J235" s="14"/>
      <c r="K235" s="14"/>
      <c r="L235" s="14"/>
      <c r="M235" s="14"/>
      <c r="N235" s="14"/>
      <c r="O235" s="14"/>
      <c r="P235" s="14"/>
      <c r="S235" s="106" t="str">
        <f t="shared" si="13"/>
        <v/>
      </c>
      <c r="U235" s="127" t="str">
        <f>IFERROR(INDEX('J&amp;C Details'!$S$70:$S$79, MATCH($C235, 'J&amp;C Details'!$B$70:$B$79, 0))*$S235*24*$W235, "")</f>
        <v/>
      </c>
      <c r="W235" s="262" t="str">
        <f>IF($Y235="", "", IF($I235="", 1, IF($I235=$U$4, 'J&amp;C Details'!$AP$82, IF($I235=$U$5, 'J&amp;C Details'!$AP$84, ""))))</f>
        <v/>
      </c>
      <c r="Y235" s="39" t="str">
        <f t="shared" si="14"/>
        <v/>
      </c>
      <c r="AA235" s="39" t="str">
        <f>IF($G235="", "", IF($E235=$R$3, Report!$BB$209, IF($I235="", Report!$BB$212, IF($I235=$U$4, Report!$BB$211, IF($I235=$U$5, Report!$BB$210, "")))))</f>
        <v/>
      </c>
    </row>
    <row r="236" spans="1:27" x14ac:dyDescent="0.25">
      <c r="A236" s="14"/>
      <c r="B236" s="460"/>
      <c r="C236" s="478"/>
      <c r="D236" s="462"/>
      <c r="E236" s="479"/>
      <c r="F236" s="14"/>
      <c r="G236" s="106" t="str">
        <f>IF($D236="", "", IF($E236=Expenses!$L$5, 0, $D236))</f>
        <v/>
      </c>
      <c r="H236" s="14"/>
      <c r="I236" s="39" t="str">
        <f t="shared" si="12"/>
        <v/>
      </c>
      <c r="J236" s="14"/>
      <c r="K236" s="14"/>
      <c r="L236" s="14"/>
      <c r="M236" s="14"/>
      <c r="N236" s="14"/>
      <c r="O236" s="14"/>
      <c r="P236" s="14"/>
      <c r="S236" s="106" t="str">
        <f t="shared" si="13"/>
        <v/>
      </c>
      <c r="U236" s="127" t="str">
        <f>IFERROR(INDEX('J&amp;C Details'!$S$70:$S$79, MATCH($C236, 'J&amp;C Details'!$B$70:$B$79, 0))*$S236*24*$W236, "")</f>
        <v/>
      </c>
      <c r="W236" s="262" t="str">
        <f>IF($Y236="", "", IF($I236="", 1, IF($I236=$U$4, 'J&amp;C Details'!$AP$82, IF($I236=$U$5, 'J&amp;C Details'!$AP$84, ""))))</f>
        <v/>
      </c>
      <c r="Y236" s="39" t="str">
        <f t="shared" si="14"/>
        <v/>
      </c>
      <c r="AA236" s="39" t="str">
        <f>IF($G236="", "", IF($E236=$R$3, Report!$BB$209, IF($I236="", Report!$BB$212, IF($I236=$U$4, Report!$BB$211, IF($I236=$U$5, Report!$BB$210, "")))))</f>
        <v/>
      </c>
    </row>
    <row r="237" spans="1:27" x14ac:dyDescent="0.25">
      <c r="A237" s="14"/>
      <c r="B237" s="460"/>
      <c r="C237" s="478"/>
      <c r="D237" s="462"/>
      <c r="E237" s="479"/>
      <c r="F237" s="14"/>
      <c r="G237" s="106" t="str">
        <f>IF($D237="", "", IF($E237=Expenses!$L$5, 0, $D237))</f>
        <v/>
      </c>
      <c r="H237" s="14"/>
      <c r="I237" s="39" t="str">
        <f t="shared" si="12"/>
        <v/>
      </c>
      <c r="J237" s="14"/>
      <c r="K237" s="14"/>
      <c r="L237" s="14"/>
      <c r="M237" s="14"/>
      <c r="N237" s="14"/>
      <c r="O237" s="14"/>
      <c r="P237" s="14"/>
      <c r="S237" s="106" t="str">
        <f t="shared" si="13"/>
        <v/>
      </c>
      <c r="U237" s="127" t="str">
        <f>IFERROR(INDEX('J&amp;C Details'!$S$70:$S$79, MATCH($C237, 'J&amp;C Details'!$B$70:$B$79, 0))*$S237*24*$W237, "")</f>
        <v/>
      </c>
      <c r="W237" s="262" t="str">
        <f>IF($Y237="", "", IF($I237="", 1, IF($I237=$U$4, 'J&amp;C Details'!$AP$82, IF($I237=$U$5, 'J&amp;C Details'!$AP$84, ""))))</f>
        <v/>
      </c>
      <c r="Y237" s="39" t="str">
        <f t="shared" si="14"/>
        <v/>
      </c>
      <c r="AA237" s="39" t="str">
        <f>IF($G237="", "", IF($E237=$R$3, Report!$BB$209, IF($I237="", Report!$BB$212, IF($I237=$U$4, Report!$BB$211, IF($I237=$U$5, Report!$BB$210, "")))))</f>
        <v/>
      </c>
    </row>
    <row r="238" spans="1:27" x14ac:dyDescent="0.25">
      <c r="A238" s="14"/>
      <c r="B238" s="460"/>
      <c r="C238" s="478"/>
      <c r="D238" s="462"/>
      <c r="E238" s="479"/>
      <c r="F238" s="14"/>
      <c r="G238" s="106" t="str">
        <f>IF($D238="", "", IF($E238=Expenses!$L$5, 0, $D238))</f>
        <v/>
      </c>
      <c r="H238" s="14"/>
      <c r="I238" s="39" t="str">
        <f t="shared" si="12"/>
        <v/>
      </c>
      <c r="J238" s="14"/>
      <c r="K238" s="14"/>
      <c r="L238" s="14"/>
      <c r="M238" s="14"/>
      <c r="N238" s="14"/>
      <c r="O238" s="14"/>
      <c r="P238" s="14"/>
      <c r="S238" s="106" t="str">
        <f t="shared" si="13"/>
        <v/>
      </c>
      <c r="U238" s="127" t="str">
        <f>IFERROR(INDEX('J&amp;C Details'!$S$70:$S$79, MATCH($C238, 'J&amp;C Details'!$B$70:$B$79, 0))*$S238*24*$W238, "")</f>
        <v/>
      </c>
      <c r="W238" s="262" t="str">
        <f>IF($Y238="", "", IF($I238="", 1, IF($I238=$U$4, 'J&amp;C Details'!$AP$82, IF($I238=$U$5, 'J&amp;C Details'!$AP$84, ""))))</f>
        <v/>
      </c>
      <c r="Y238" s="39" t="str">
        <f t="shared" si="14"/>
        <v/>
      </c>
      <c r="AA238" s="39" t="str">
        <f>IF($G238="", "", IF($E238=$R$3, Report!$BB$209, IF($I238="", Report!$BB$212, IF($I238=$U$4, Report!$BB$211, IF($I238=$U$5, Report!$BB$210, "")))))</f>
        <v/>
      </c>
    </row>
    <row r="239" spans="1:27" x14ac:dyDescent="0.25">
      <c r="A239" s="14"/>
      <c r="B239" s="460"/>
      <c r="C239" s="478"/>
      <c r="D239" s="462"/>
      <c r="E239" s="479"/>
      <c r="F239" s="14"/>
      <c r="G239" s="106" t="str">
        <f>IF($D239="", "", IF($E239=Expenses!$L$5, 0, $D239))</f>
        <v/>
      </c>
      <c r="H239" s="14"/>
      <c r="I239" s="39" t="str">
        <f t="shared" si="12"/>
        <v/>
      </c>
      <c r="J239" s="14"/>
      <c r="K239" s="14"/>
      <c r="L239" s="14"/>
      <c r="M239" s="14"/>
      <c r="N239" s="14"/>
      <c r="O239" s="14"/>
      <c r="P239" s="14"/>
      <c r="S239" s="106" t="str">
        <f t="shared" si="13"/>
        <v/>
      </c>
      <c r="U239" s="127" t="str">
        <f>IFERROR(INDEX('J&amp;C Details'!$S$70:$S$79, MATCH($C239, 'J&amp;C Details'!$B$70:$B$79, 0))*$S239*24*$W239, "")</f>
        <v/>
      </c>
      <c r="W239" s="262" t="str">
        <f>IF($Y239="", "", IF($I239="", 1, IF($I239=$U$4, 'J&amp;C Details'!$AP$82, IF($I239=$U$5, 'J&amp;C Details'!$AP$84, ""))))</f>
        <v/>
      </c>
      <c r="Y239" s="39" t="str">
        <f t="shared" si="14"/>
        <v/>
      </c>
      <c r="AA239" s="39" t="str">
        <f>IF($G239="", "", IF($E239=$R$3, Report!$BB$209, IF($I239="", Report!$BB$212, IF($I239=$U$4, Report!$BB$211, IF($I239=$U$5, Report!$BB$210, "")))))</f>
        <v/>
      </c>
    </row>
    <row r="240" spans="1:27" x14ac:dyDescent="0.25">
      <c r="A240" s="14"/>
      <c r="B240" s="460"/>
      <c r="C240" s="478"/>
      <c r="D240" s="462"/>
      <c r="E240" s="479"/>
      <c r="F240" s="14"/>
      <c r="G240" s="106" t="str">
        <f>IF($D240="", "", IF($E240=Expenses!$L$5, 0, $D240))</f>
        <v/>
      </c>
      <c r="H240" s="14"/>
      <c r="I240" s="39" t="str">
        <f t="shared" si="12"/>
        <v/>
      </c>
      <c r="J240" s="14"/>
      <c r="K240" s="14"/>
      <c r="L240" s="14"/>
      <c r="M240" s="14"/>
      <c r="N240" s="14"/>
      <c r="O240" s="14"/>
      <c r="P240" s="14"/>
      <c r="S240" s="106" t="str">
        <f t="shared" si="13"/>
        <v/>
      </c>
      <c r="U240" s="127" t="str">
        <f>IFERROR(INDEX('J&amp;C Details'!$S$70:$S$79, MATCH($C240, 'J&amp;C Details'!$B$70:$B$79, 0))*$S240*24*$W240, "")</f>
        <v/>
      </c>
      <c r="W240" s="262" t="str">
        <f>IF($Y240="", "", IF($I240="", 1, IF($I240=$U$4, 'J&amp;C Details'!$AP$82, IF($I240=$U$5, 'J&amp;C Details'!$AP$84, ""))))</f>
        <v/>
      </c>
      <c r="Y240" s="39" t="str">
        <f t="shared" si="14"/>
        <v/>
      </c>
      <c r="AA240" s="39" t="str">
        <f>IF($G240="", "", IF($E240=$R$3, Report!$BB$209, IF($I240="", Report!$BB$212, IF($I240=$U$4, Report!$BB$211, IF($I240=$U$5, Report!$BB$210, "")))))</f>
        <v/>
      </c>
    </row>
    <row r="241" spans="1:27" x14ac:dyDescent="0.25">
      <c r="A241" s="14"/>
      <c r="B241" s="460"/>
      <c r="C241" s="478"/>
      <c r="D241" s="462"/>
      <c r="E241" s="479"/>
      <c r="F241" s="14"/>
      <c r="G241" s="106" t="str">
        <f>IF($D241="", "", IF($E241=Expenses!$L$5, 0, $D241))</f>
        <v/>
      </c>
      <c r="H241" s="14"/>
      <c r="I241" s="39" t="str">
        <f t="shared" si="12"/>
        <v/>
      </c>
      <c r="J241" s="14"/>
      <c r="K241" s="14"/>
      <c r="L241" s="14"/>
      <c r="M241" s="14"/>
      <c r="N241" s="14"/>
      <c r="O241" s="14"/>
      <c r="P241" s="14"/>
      <c r="S241" s="106" t="str">
        <f t="shared" si="13"/>
        <v/>
      </c>
      <c r="U241" s="127" t="str">
        <f>IFERROR(INDEX('J&amp;C Details'!$S$70:$S$79, MATCH($C241, 'J&amp;C Details'!$B$70:$B$79, 0))*$S241*24*$W241, "")</f>
        <v/>
      </c>
      <c r="W241" s="262" t="str">
        <f>IF($Y241="", "", IF($I241="", 1, IF($I241=$U$4, 'J&amp;C Details'!$AP$82, IF($I241=$U$5, 'J&amp;C Details'!$AP$84, ""))))</f>
        <v/>
      </c>
      <c r="Y241" s="39" t="str">
        <f t="shared" si="14"/>
        <v/>
      </c>
      <c r="AA241" s="39" t="str">
        <f>IF($G241="", "", IF($E241=$R$3, Report!$BB$209, IF($I241="", Report!$BB$212, IF($I241=$U$4, Report!$BB$211, IF($I241=$U$5, Report!$BB$210, "")))))</f>
        <v/>
      </c>
    </row>
    <row r="242" spans="1:27" x14ac:dyDescent="0.25">
      <c r="A242" s="14"/>
      <c r="B242" s="460"/>
      <c r="C242" s="478"/>
      <c r="D242" s="462"/>
      <c r="E242" s="479"/>
      <c r="F242" s="14"/>
      <c r="G242" s="106" t="str">
        <f>IF($D242="", "", IF($E242=Expenses!$L$5, 0, $D242))</f>
        <v/>
      </c>
      <c r="H242" s="14"/>
      <c r="I242" s="39" t="str">
        <f t="shared" si="12"/>
        <v/>
      </c>
      <c r="J242" s="14"/>
      <c r="K242" s="14"/>
      <c r="L242" s="14"/>
      <c r="M242" s="14"/>
      <c r="N242" s="14"/>
      <c r="O242" s="14"/>
      <c r="P242" s="14"/>
      <c r="S242" s="106" t="str">
        <f t="shared" si="13"/>
        <v/>
      </c>
      <c r="U242" s="127" t="str">
        <f>IFERROR(INDEX('J&amp;C Details'!$S$70:$S$79, MATCH($C242, 'J&amp;C Details'!$B$70:$B$79, 0))*$S242*24*$W242, "")</f>
        <v/>
      </c>
      <c r="W242" s="262" t="str">
        <f>IF($Y242="", "", IF($I242="", 1, IF($I242=$U$4, 'J&amp;C Details'!$AP$82, IF($I242=$U$5, 'J&amp;C Details'!$AP$84, ""))))</f>
        <v/>
      </c>
      <c r="Y242" s="39" t="str">
        <f t="shared" si="14"/>
        <v/>
      </c>
      <c r="AA242" s="39" t="str">
        <f>IF($G242="", "", IF($E242=$R$3, Report!$BB$209, IF($I242="", Report!$BB$212, IF($I242=$U$4, Report!$BB$211, IF($I242=$U$5, Report!$BB$210, "")))))</f>
        <v/>
      </c>
    </row>
    <row r="243" spans="1:27" x14ac:dyDescent="0.25">
      <c r="A243" s="14"/>
      <c r="B243" s="460"/>
      <c r="C243" s="478"/>
      <c r="D243" s="462"/>
      <c r="E243" s="479"/>
      <c r="F243" s="14"/>
      <c r="G243" s="106" t="str">
        <f>IF($D243="", "", IF($E243=Expenses!$L$5, 0, $D243))</f>
        <v/>
      </c>
      <c r="H243" s="14"/>
      <c r="I243" s="39" t="str">
        <f t="shared" si="12"/>
        <v/>
      </c>
      <c r="J243" s="14"/>
      <c r="K243" s="14"/>
      <c r="L243" s="14"/>
      <c r="M243" s="14"/>
      <c r="N243" s="14"/>
      <c r="O243" s="14"/>
      <c r="P243" s="14"/>
      <c r="S243" s="106" t="str">
        <f t="shared" si="13"/>
        <v/>
      </c>
      <c r="U243" s="127" t="str">
        <f>IFERROR(INDEX('J&amp;C Details'!$S$70:$S$79, MATCH($C243, 'J&amp;C Details'!$B$70:$B$79, 0))*$S243*24*$W243, "")</f>
        <v/>
      </c>
      <c r="W243" s="262" t="str">
        <f>IF($Y243="", "", IF($I243="", 1, IF($I243=$U$4, 'J&amp;C Details'!$AP$82, IF($I243=$U$5, 'J&amp;C Details'!$AP$84, ""))))</f>
        <v/>
      </c>
      <c r="Y243" s="39" t="str">
        <f t="shared" si="14"/>
        <v/>
      </c>
      <c r="AA243" s="39" t="str">
        <f>IF($G243="", "", IF($E243=$R$3, Report!$BB$209, IF($I243="", Report!$BB$212, IF($I243=$U$4, Report!$BB$211, IF($I243=$U$5, Report!$BB$210, "")))))</f>
        <v/>
      </c>
    </row>
    <row r="244" spans="1:27" x14ac:dyDescent="0.25">
      <c r="A244" s="14"/>
      <c r="B244" s="460"/>
      <c r="C244" s="478"/>
      <c r="D244" s="462"/>
      <c r="E244" s="479"/>
      <c r="F244" s="14"/>
      <c r="G244" s="106" t="str">
        <f>IF($D244="", "", IF($E244=Expenses!$L$5, 0, $D244))</f>
        <v/>
      </c>
      <c r="H244" s="14"/>
      <c r="I244" s="39" t="str">
        <f t="shared" si="12"/>
        <v/>
      </c>
      <c r="J244" s="14"/>
      <c r="K244" s="14"/>
      <c r="L244" s="14"/>
      <c r="M244" s="14"/>
      <c r="N244" s="14"/>
      <c r="O244" s="14"/>
      <c r="P244" s="14"/>
      <c r="S244" s="106" t="str">
        <f t="shared" si="13"/>
        <v/>
      </c>
      <c r="U244" s="127" t="str">
        <f>IFERROR(INDEX('J&amp;C Details'!$S$70:$S$79, MATCH($C244, 'J&amp;C Details'!$B$70:$B$79, 0))*$S244*24*$W244, "")</f>
        <v/>
      </c>
      <c r="W244" s="262" t="str">
        <f>IF($Y244="", "", IF($I244="", 1, IF($I244=$U$4, 'J&amp;C Details'!$AP$82, IF($I244=$U$5, 'J&amp;C Details'!$AP$84, ""))))</f>
        <v/>
      </c>
      <c r="Y244" s="39" t="str">
        <f t="shared" si="14"/>
        <v/>
      </c>
      <c r="AA244" s="39" t="str">
        <f>IF($G244="", "", IF($E244=$R$3, Report!$BB$209, IF($I244="", Report!$BB$212, IF($I244=$U$4, Report!$BB$211, IF($I244=$U$5, Report!$BB$210, "")))))</f>
        <v/>
      </c>
    </row>
    <row r="245" spans="1:27" x14ac:dyDescent="0.25">
      <c r="A245" s="14"/>
      <c r="B245" s="460"/>
      <c r="C245" s="478"/>
      <c r="D245" s="462"/>
      <c r="E245" s="479"/>
      <c r="F245" s="14"/>
      <c r="G245" s="106" t="str">
        <f>IF($D245="", "", IF($E245=Expenses!$L$5, 0, $D245))</f>
        <v/>
      </c>
      <c r="H245" s="14"/>
      <c r="I245" s="39" t="str">
        <f t="shared" si="12"/>
        <v/>
      </c>
      <c r="J245" s="14"/>
      <c r="K245" s="14"/>
      <c r="L245" s="14"/>
      <c r="M245" s="14"/>
      <c r="N245" s="14"/>
      <c r="O245" s="14"/>
      <c r="P245" s="14"/>
      <c r="S245" s="106" t="str">
        <f t="shared" si="13"/>
        <v/>
      </c>
      <c r="U245" s="127" t="str">
        <f>IFERROR(INDEX('J&amp;C Details'!$S$70:$S$79, MATCH($C245, 'J&amp;C Details'!$B$70:$B$79, 0))*$S245*24*$W245, "")</f>
        <v/>
      </c>
      <c r="W245" s="262" t="str">
        <f>IF($Y245="", "", IF($I245="", 1, IF($I245=$U$4, 'J&amp;C Details'!$AP$82, IF($I245=$U$5, 'J&amp;C Details'!$AP$84, ""))))</f>
        <v/>
      </c>
      <c r="Y245" s="39" t="str">
        <f t="shared" si="14"/>
        <v/>
      </c>
      <c r="AA245" s="39" t="str">
        <f>IF($G245="", "", IF($E245=$R$3, Report!$BB$209, IF($I245="", Report!$BB$212, IF($I245=$U$4, Report!$BB$211, IF($I245=$U$5, Report!$BB$210, "")))))</f>
        <v/>
      </c>
    </row>
    <row r="246" spans="1:27" x14ac:dyDescent="0.25">
      <c r="A246" s="14"/>
      <c r="B246" s="460"/>
      <c r="C246" s="478"/>
      <c r="D246" s="462"/>
      <c r="E246" s="479"/>
      <c r="F246" s="14"/>
      <c r="G246" s="106" t="str">
        <f>IF($D246="", "", IF($E246=Expenses!$L$5, 0, $D246))</f>
        <v/>
      </c>
      <c r="H246" s="14"/>
      <c r="I246" s="39" t="str">
        <f t="shared" si="12"/>
        <v/>
      </c>
      <c r="J246" s="14"/>
      <c r="K246" s="14"/>
      <c r="L246" s="14"/>
      <c r="M246" s="14"/>
      <c r="N246" s="14"/>
      <c r="O246" s="14"/>
      <c r="P246" s="14"/>
      <c r="S246" s="106" t="str">
        <f t="shared" si="13"/>
        <v/>
      </c>
      <c r="U246" s="127" t="str">
        <f>IFERROR(INDEX('J&amp;C Details'!$S$70:$S$79, MATCH($C246, 'J&amp;C Details'!$B$70:$B$79, 0))*$S246*24*$W246, "")</f>
        <v/>
      </c>
      <c r="W246" s="262" t="str">
        <f>IF($Y246="", "", IF($I246="", 1, IF($I246=$U$4, 'J&amp;C Details'!$AP$82, IF($I246=$U$5, 'J&amp;C Details'!$AP$84, ""))))</f>
        <v/>
      </c>
      <c r="Y246" s="39" t="str">
        <f t="shared" si="14"/>
        <v/>
      </c>
      <c r="AA246" s="39" t="str">
        <f>IF($G246="", "", IF($E246=$R$3, Report!$BB$209, IF($I246="", Report!$BB$212, IF($I246=$U$4, Report!$BB$211, IF($I246=$U$5, Report!$BB$210, "")))))</f>
        <v/>
      </c>
    </row>
    <row r="247" spans="1:27" x14ac:dyDescent="0.25">
      <c r="A247" s="14"/>
      <c r="B247" s="460"/>
      <c r="C247" s="478"/>
      <c r="D247" s="462"/>
      <c r="E247" s="479"/>
      <c r="F247" s="14"/>
      <c r="G247" s="106" t="str">
        <f>IF($D247="", "", IF($E247=Expenses!$L$5, 0, $D247))</f>
        <v/>
      </c>
      <c r="H247" s="14"/>
      <c r="I247" s="39" t="str">
        <f t="shared" si="12"/>
        <v/>
      </c>
      <c r="J247" s="14"/>
      <c r="K247" s="14"/>
      <c r="L247" s="14"/>
      <c r="M247" s="14"/>
      <c r="N247" s="14"/>
      <c r="O247" s="14"/>
      <c r="P247" s="14"/>
      <c r="S247" s="106" t="str">
        <f t="shared" si="13"/>
        <v/>
      </c>
      <c r="U247" s="127" t="str">
        <f>IFERROR(INDEX('J&amp;C Details'!$S$70:$S$79, MATCH($C247, 'J&amp;C Details'!$B$70:$B$79, 0))*$S247*24*$W247, "")</f>
        <v/>
      </c>
      <c r="W247" s="262" t="str">
        <f>IF($Y247="", "", IF($I247="", 1, IF($I247=$U$4, 'J&amp;C Details'!$AP$82, IF($I247=$U$5, 'J&amp;C Details'!$AP$84, ""))))</f>
        <v/>
      </c>
      <c r="Y247" s="39" t="str">
        <f t="shared" si="14"/>
        <v/>
      </c>
      <c r="AA247" s="39" t="str">
        <f>IF($G247="", "", IF($E247=$R$3, Report!$BB$209, IF($I247="", Report!$BB$212, IF($I247=$U$4, Report!$BB$211, IF($I247=$U$5, Report!$BB$210, "")))))</f>
        <v/>
      </c>
    </row>
    <row r="248" spans="1:27" x14ac:dyDescent="0.25">
      <c r="A248" s="14"/>
      <c r="B248" s="460"/>
      <c r="C248" s="478"/>
      <c r="D248" s="462"/>
      <c r="E248" s="479"/>
      <c r="F248" s="14"/>
      <c r="G248" s="106" t="str">
        <f>IF($D248="", "", IF($E248=Expenses!$L$5, 0, $D248))</f>
        <v/>
      </c>
      <c r="H248" s="14"/>
      <c r="I248" s="39" t="str">
        <f t="shared" si="12"/>
        <v/>
      </c>
      <c r="J248" s="14"/>
      <c r="K248" s="14"/>
      <c r="L248" s="14"/>
      <c r="M248" s="14"/>
      <c r="N248" s="14"/>
      <c r="O248" s="14"/>
      <c r="P248" s="14"/>
      <c r="S248" s="106" t="str">
        <f t="shared" si="13"/>
        <v/>
      </c>
      <c r="U248" s="127" t="str">
        <f>IFERROR(INDEX('J&amp;C Details'!$S$70:$S$79, MATCH($C248, 'J&amp;C Details'!$B$70:$B$79, 0))*$S248*24*$W248, "")</f>
        <v/>
      </c>
      <c r="W248" s="262" t="str">
        <f>IF($Y248="", "", IF($I248="", 1, IF($I248=$U$4, 'J&amp;C Details'!$AP$82, IF($I248=$U$5, 'J&amp;C Details'!$AP$84, ""))))</f>
        <v/>
      </c>
      <c r="Y248" s="39" t="str">
        <f t="shared" si="14"/>
        <v/>
      </c>
      <c r="AA248" s="39" t="str">
        <f>IF($G248="", "", IF($E248=$R$3, Report!$BB$209, IF($I248="", Report!$BB$212, IF($I248=$U$4, Report!$BB$211, IF($I248=$U$5, Report!$BB$210, "")))))</f>
        <v/>
      </c>
    </row>
    <row r="249" spans="1:27" x14ac:dyDescent="0.25">
      <c r="A249" s="14"/>
      <c r="B249" s="460"/>
      <c r="C249" s="478"/>
      <c r="D249" s="462"/>
      <c r="E249" s="479"/>
      <c r="F249" s="14"/>
      <c r="G249" s="106" t="str">
        <f>IF($D249="", "", IF($E249=Expenses!$L$5, 0, $D249))</f>
        <v/>
      </c>
      <c r="H249" s="14"/>
      <c r="I249" s="39" t="str">
        <f t="shared" si="12"/>
        <v/>
      </c>
      <c r="J249" s="14"/>
      <c r="K249" s="14"/>
      <c r="L249" s="14"/>
      <c r="M249" s="14"/>
      <c r="N249" s="14"/>
      <c r="O249" s="14"/>
      <c r="P249" s="14"/>
      <c r="S249" s="106" t="str">
        <f t="shared" si="13"/>
        <v/>
      </c>
      <c r="U249" s="127" t="str">
        <f>IFERROR(INDEX('J&amp;C Details'!$S$70:$S$79, MATCH($C249, 'J&amp;C Details'!$B$70:$B$79, 0))*$S249*24*$W249, "")</f>
        <v/>
      </c>
      <c r="W249" s="262" t="str">
        <f>IF($Y249="", "", IF($I249="", 1, IF($I249=$U$4, 'J&amp;C Details'!$AP$82, IF($I249=$U$5, 'J&amp;C Details'!$AP$84, ""))))</f>
        <v/>
      </c>
      <c r="Y249" s="39" t="str">
        <f t="shared" si="14"/>
        <v/>
      </c>
      <c r="AA249" s="39" t="str">
        <f>IF($G249="", "", IF($E249=$R$3, Report!$BB$209, IF($I249="", Report!$BB$212, IF($I249=$U$4, Report!$BB$211, IF($I249=$U$5, Report!$BB$210, "")))))</f>
        <v/>
      </c>
    </row>
    <row r="250" spans="1:27" x14ac:dyDescent="0.25">
      <c r="A250" s="14"/>
      <c r="B250" s="460"/>
      <c r="C250" s="478"/>
      <c r="D250" s="462"/>
      <c r="E250" s="479"/>
      <c r="F250" s="14"/>
      <c r="G250" s="106" t="str">
        <f>IF($D250="", "", IF($E250=Expenses!$L$5, 0, $D250))</f>
        <v/>
      </c>
      <c r="H250" s="14"/>
      <c r="I250" s="39" t="str">
        <f t="shared" si="12"/>
        <v/>
      </c>
      <c r="J250" s="14"/>
      <c r="K250" s="14"/>
      <c r="L250" s="14"/>
      <c r="M250" s="14"/>
      <c r="N250" s="14"/>
      <c r="O250" s="14"/>
      <c r="P250" s="14"/>
      <c r="S250" s="106" t="str">
        <f t="shared" si="13"/>
        <v/>
      </c>
      <c r="U250" s="127" t="str">
        <f>IFERROR(INDEX('J&amp;C Details'!$S$70:$S$79, MATCH($C250, 'J&amp;C Details'!$B$70:$B$79, 0))*$S250*24*$W250, "")</f>
        <v/>
      </c>
      <c r="W250" s="262" t="str">
        <f>IF($Y250="", "", IF($I250="", 1, IF($I250=$U$4, 'J&amp;C Details'!$AP$82, IF($I250=$U$5, 'J&amp;C Details'!$AP$84, ""))))</f>
        <v/>
      </c>
      <c r="Y250" s="39" t="str">
        <f t="shared" si="14"/>
        <v/>
      </c>
      <c r="AA250" s="39" t="str">
        <f>IF($G250="", "", IF($E250=$R$3, Report!$BB$209, IF($I250="", Report!$BB$212, IF($I250=$U$4, Report!$BB$211, IF($I250=$U$5, Report!$BB$210, "")))))</f>
        <v/>
      </c>
    </row>
    <row r="251" spans="1:27" x14ac:dyDescent="0.25">
      <c r="A251" s="14"/>
      <c r="B251" s="460"/>
      <c r="C251" s="478"/>
      <c r="D251" s="462"/>
      <c r="E251" s="479"/>
      <c r="F251" s="14"/>
      <c r="G251" s="106" t="str">
        <f>IF($D251="", "", IF($E251=Expenses!$L$5, 0, $D251))</f>
        <v/>
      </c>
      <c r="H251" s="14"/>
      <c r="I251" s="39" t="str">
        <f t="shared" si="12"/>
        <v/>
      </c>
      <c r="J251" s="14"/>
      <c r="K251" s="14"/>
      <c r="L251" s="14"/>
      <c r="M251" s="14"/>
      <c r="N251" s="14"/>
      <c r="O251" s="14"/>
      <c r="P251" s="14"/>
      <c r="S251" s="106" t="str">
        <f t="shared" si="13"/>
        <v/>
      </c>
      <c r="U251" s="127" t="str">
        <f>IFERROR(INDEX('J&amp;C Details'!$S$70:$S$79, MATCH($C251, 'J&amp;C Details'!$B$70:$B$79, 0))*$S251*24*$W251, "")</f>
        <v/>
      </c>
      <c r="W251" s="262" t="str">
        <f>IF($Y251="", "", IF($I251="", 1, IF($I251=$U$4, 'J&amp;C Details'!$AP$82, IF($I251=$U$5, 'J&amp;C Details'!$AP$84, ""))))</f>
        <v/>
      </c>
      <c r="Y251" s="39" t="str">
        <f t="shared" si="14"/>
        <v/>
      </c>
      <c r="AA251" s="39" t="str">
        <f>IF($G251="", "", IF($E251=$R$3, Report!$BB$209, IF($I251="", Report!$BB$212, IF($I251=$U$4, Report!$BB$211, IF($I251=$U$5, Report!$BB$210, "")))))</f>
        <v/>
      </c>
    </row>
    <row r="252" spans="1:27" x14ac:dyDescent="0.25">
      <c r="A252" s="14"/>
      <c r="B252" s="460"/>
      <c r="C252" s="478"/>
      <c r="D252" s="462"/>
      <c r="E252" s="479"/>
      <c r="F252" s="14"/>
      <c r="G252" s="106" t="str">
        <f>IF($D252="", "", IF($E252=Expenses!$L$5, 0, $D252))</f>
        <v/>
      </c>
      <c r="H252" s="14"/>
      <c r="I252" s="39" t="str">
        <f t="shared" si="12"/>
        <v/>
      </c>
      <c r="J252" s="14"/>
      <c r="K252" s="14"/>
      <c r="L252" s="14"/>
      <c r="M252" s="14"/>
      <c r="N252" s="14"/>
      <c r="O252" s="14"/>
      <c r="P252" s="14"/>
      <c r="S252" s="106" t="str">
        <f t="shared" si="13"/>
        <v/>
      </c>
      <c r="U252" s="127" t="str">
        <f>IFERROR(INDEX('J&amp;C Details'!$S$70:$S$79, MATCH($C252, 'J&amp;C Details'!$B$70:$B$79, 0))*$S252*24*$W252, "")</f>
        <v/>
      </c>
      <c r="W252" s="262" t="str">
        <f>IF($Y252="", "", IF($I252="", 1, IF($I252=$U$4, 'J&amp;C Details'!$AP$82, IF($I252=$U$5, 'J&amp;C Details'!$AP$84, ""))))</f>
        <v/>
      </c>
      <c r="Y252" s="39" t="str">
        <f t="shared" si="14"/>
        <v/>
      </c>
      <c r="AA252" s="39" t="str">
        <f>IF($G252="", "", IF($E252=$R$3, Report!$BB$209, IF($I252="", Report!$BB$212, IF($I252=$U$4, Report!$BB$211, IF($I252=$U$5, Report!$BB$210, "")))))</f>
        <v/>
      </c>
    </row>
    <row r="253" spans="1:27" x14ac:dyDescent="0.25">
      <c r="A253" s="14"/>
      <c r="B253" s="460"/>
      <c r="C253" s="478"/>
      <c r="D253" s="462"/>
      <c r="E253" s="479"/>
      <c r="F253" s="14"/>
      <c r="G253" s="106" t="str">
        <f>IF($D253="", "", IF($E253=Expenses!$L$5, 0, $D253))</f>
        <v/>
      </c>
      <c r="H253" s="14"/>
      <c r="I253" s="39" t="str">
        <f t="shared" si="12"/>
        <v/>
      </c>
      <c r="J253" s="14"/>
      <c r="K253" s="14"/>
      <c r="L253" s="14"/>
      <c r="M253" s="14"/>
      <c r="N253" s="14"/>
      <c r="O253" s="14"/>
      <c r="P253" s="14"/>
      <c r="S253" s="106" t="str">
        <f t="shared" si="13"/>
        <v/>
      </c>
      <c r="U253" s="127" t="str">
        <f>IFERROR(INDEX('J&amp;C Details'!$S$70:$S$79, MATCH($C253, 'J&amp;C Details'!$B$70:$B$79, 0))*$S253*24*$W253, "")</f>
        <v/>
      </c>
      <c r="W253" s="262" t="str">
        <f>IF($Y253="", "", IF($I253="", 1, IF($I253=$U$4, 'J&amp;C Details'!$AP$82, IF($I253=$U$5, 'J&amp;C Details'!$AP$84, ""))))</f>
        <v/>
      </c>
      <c r="Y253" s="39" t="str">
        <f t="shared" si="14"/>
        <v/>
      </c>
      <c r="AA253" s="39" t="str">
        <f>IF($G253="", "", IF($E253=$R$3, Report!$BB$209, IF($I253="", Report!$BB$212, IF($I253=$U$4, Report!$BB$211, IF($I253=$U$5, Report!$BB$210, "")))))</f>
        <v/>
      </c>
    </row>
    <row r="254" spans="1:27" x14ac:dyDescent="0.25">
      <c r="A254" s="14"/>
      <c r="B254" s="460"/>
      <c r="C254" s="478"/>
      <c r="D254" s="462"/>
      <c r="E254" s="479"/>
      <c r="F254" s="14"/>
      <c r="G254" s="106" t="str">
        <f>IF($D254="", "", IF($E254=Expenses!$L$5, 0, $D254))</f>
        <v/>
      </c>
      <c r="H254" s="14"/>
      <c r="I254" s="39" t="str">
        <f t="shared" si="12"/>
        <v/>
      </c>
      <c r="J254" s="14"/>
      <c r="K254" s="14"/>
      <c r="L254" s="14"/>
      <c r="M254" s="14"/>
      <c r="N254" s="14"/>
      <c r="O254" s="14"/>
      <c r="P254" s="14"/>
      <c r="S254" s="106" t="str">
        <f t="shared" si="13"/>
        <v/>
      </c>
      <c r="U254" s="127" t="str">
        <f>IFERROR(INDEX('J&amp;C Details'!$S$70:$S$79, MATCH($C254, 'J&amp;C Details'!$B$70:$B$79, 0))*$S254*24*$W254, "")</f>
        <v/>
      </c>
      <c r="W254" s="262" t="str">
        <f>IF($Y254="", "", IF($I254="", 1, IF($I254=$U$4, 'J&amp;C Details'!$AP$82, IF($I254=$U$5, 'J&amp;C Details'!$AP$84, ""))))</f>
        <v/>
      </c>
      <c r="Y254" s="39" t="str">
        <f t="shared" si="14"/>
        <v/>
      </c>
      <c r="AA254" s="39" t="str">
        <f>IF($G254="", "", IF($E254=$R$3, Report!$BB$209, IF($I254="", Report!$BB$212, IF($I254=$U$4, Report!$BB$211, IF($I254=$U$5, Report!$BB$210, "")))))</f>
        <v/>
      </c>
    </row>
    <row r="255" spans="1:27" x14ac:dyDescent="0.25">
      <c r="A255" s="14"/>
      <c r="B255" s="460"/>
      <c r="C255" s="478"/>
      <c r="D255" s="462"/>
      <c r="E255" s="479"/>
      <c r="F255" s="14"/>
      <c r="G255" s="106" t="str">
        <f>IF($D255="", "", IF($E255=Expenses!$L$5, 0, $D255))</f>
        <v/>
      </c>
      <c r="H255" s="14"/>
      <c r="I255" s="39" t="str">
        <f t="shared" si="12"/>
        <v/>
      </c>
      <c r="J255" s="14"/>
      <c r="K255" s="14"/>
      <c r="L255" s="14"/>
      <c r="M255" s="14"/>
      <c r="N255" s="14"/>
      <c r="O255" s="14"/>
      <c r="P255" s="14"/>
      <c r="S255" s="106" t="str">
        <f t="shared" si="13"/>
        <v/>
      </c>
      <c r="U255" s="127" t="str">
        <f>IFERROR(INDEX('J&amp;C Details'!$S$70:$S$79, MATCH($C255, 'J&amp;C Details'!$B$70:$B$79, 0))*$S255*24*$W255, "")</f>
        <v/>
      </c>
      <c r="W255" s="262" t="str">
        <f>IF($Y255="", "", IF($I255="", 1, IF($I255=$U$4, 'J&amp;C Details'!$AP$82, IF($I255=$U$5, 'J&amp;C Details'!$AP$84, ""))))</f>
        <v/>
      </c>
      <c r="Y255" s="39" t="str">
        <f t="shared" si="14"/>
        <v/>
      </c>
      <c r="AA255" s="39" t="str">
        <f>IF($G255="", "", IF($E255=$R$3, Report!$BB$209, IF($I255="", Report!$BB$212, IF($I255=$U$4, Report!$BB$211, IF($I255=$U$5, Report!$BB$210, "")))))</f>
        <v/>
      </c>
    </row>
    <row r="256" spans="1:27" x14ac:dyDescent="0.25">
      <c r="A256" s="14"/>
      <c r="B256" s="460"/>
      <c r="C256" s="478"/>
      <c r="D256" s="462"/>
      <c r="E256" s="479"/>
      <c r="F256" s="14"/>
      <c r="G256" s="106" t="str">
        <f>IF($D256="", "", IF($E256=Expenses!$L$5, 0, $D256))</f>
        <v/>
      </c>
      <c r="H256" s="14"/>
      <c r="I256" s="39" t="str">
        <f t="shared" si="12"/>
        <v/>
      </c>
      <c r="J256" s="14"/>
      <c r="K256" s="14"/>
      <c r="L256" s="14"/>
      <c r="M256" s="14"/>
      <c r="N256" s="14"/>
      <c r="O256" s="14"/>
      <c r="P256" s="14"/>
      <c r="S256" s="106" t="str">
        <f t="shared" si="13"/>
        <v/>
      </c>
      <c r="U256" s="127" t="str">
        <f>IFERROR(INDEX('J&amp;C Details'!$S$70:$S$79, MATCH($C256, 'J&amp;C Details'!$B$70:$B$79, 0))*$S256*24*$W256, "")</f>
        <v/>
      </c>
      <c r="W256" s="262" t="str">
        <f>IF($Y256="", "", IF($I256="", 1, IF($I256=$U$4, 'J&amp;C Details'!$AP$82, IF($I256=$U$5, 'J&amp;C Details'!$AP$84, ""))))</f>
        <v/>
      </c>
      <c r="Y256" s="39" t="str">
        <f t="shared" si="14"/>
        <v/>
      </c>
      <c r="AA256" s="39" t="str">
        <f>IF($G256="", "", IF($E256=$R$3, Report!$BB$209, IF($I256="", Report!$BB$212, IF($I256=$U$4, Report!$BB$211, IF($I256=$U$5, Report!$BB$210, "")))))</f>
        <v/>
      </c>
    </row>
    <row r="257" spans="1:27" x14ac:dyDescent="0.25">
      <c r="A257" s="14"/>
      <c r="B257" s="460"/>
      <c r="C257" s="478"/>
      <c r="D257" s="462"/>
      <c r="E257" s="479"/>
      <c r="F257" s="14"/>
      <c r="G257" s="106" t="str">
        <f>IF($D257="", "", IF($E257=Expenses!$L$5, 0, $D257))</f>
        <v/>
      </c>
      <c r="H257" s="14"/>
      <c r="I257" s="39" t="str">
        <f t="shared" si="12"/>
        <v/>
      </c>
      <c r="J257" s="14"/>
      <c r="K257" s="14"/>
      <c r="L257" s="14"/>
      <c r="M257" s="14"/>
      <c r="N257" s="14"/>
      <c r="O257" s="14"/>
      <c r="P257" s="14"/>
      <c r="S257" s="106" t="str">
        <f t="shared" si="13"/>
        <v/>
      </c>
      <c r="U257" s="127" t="str">
        <f>IFERROR(INDEX('J&amp;C Details'!$S$70:$S$79, MATCH($C257, 'J&amp;C Details'!$B$70:$B$79, 0))*$S257*24*$W257, "")</f>
        <v/>
      </c>
      <c r="W257" s="262" t="str">
        <f>IF($Y257="", "", IF($I257="", 1, IF($I257=$U$4, 'J&amp;C Details'!$AP$82, IF($I257=$U$5, 'J&amp;C Details'!$AP$84, ""))))</f>
        <v/>
      </c>
      <c r="Y257" s="39" t="str">
        <f t="shared" si="14"/>
        <v/>
      </c>
      <c r="AA257" s="39" t="str">
        <f>IF($G257="", "", IF($E257=$R$3, Report!$BB$209, IF($I257="", Report!$BB$212, IF($I257=$U$4, Report!$BB$211, IF($I257=$U$5, Report!$BB$210, "")))))</f>
        <v/>
      </c>
    </row>
    <row r="258" spans="1:27" x14ac:dyDescent="0.25">
      <c r="A258" s="14"/>
      <c r="B258" s="460"/>
      <c r="C258" s="478"/>
      <c r="D258" s="462"/>
      <c r="E258" s="479"/>
      <c r="F258" s="14"/>
      <c r="G258" s="106" t="str">
        <f>IF($D258="", "", IF($E258=Expenses!$L$5, 0, $D258))</f>
        <v/>
      </c>
      <c r="H258" s="14"/>
      <c r="I258" s="39" t="str">
        <f t="shared" si="12"/>
        <v/>
      </c>
      <c r="J258" s="14"/>
      <c r="K258" s="14"/>
      <c r="L258" s="14"/>
      <c r="M258" s="14"/>
      <c r="N258" s="14"/>
      <c r="O258" s="14"/>
      <c r="P258" s="14"/>
      <c r="S258" s="106" t="str">
        <f t="shared" si="13"/>
        <v/>
      </c>
      <c r="U258" s="127" t="str">
        <f>IFERROR(INDEX('J&amp;C Details'!$S$70:$S$79, MATCH($C258, 'J&amp;C Details'!$B$70:$B$79, 0))*$S258*24*$W258, "")</f>
        <v/>
      </c>
      <c r="W258" s="262" t="str">
        <f>IF($Y258="", "", IF($I258="", 1, IF($I258=$U$4, 'J&amp;C Details'!$AP$82, IF($I258=$U$5, 'J&amp;C Details'!$AP$84, ""))))</f>
        <v/>
      </c>
      <c r="Y258" s="39" t="str">
        <f t="shared" si="14"/>
        <v/>
      </c>
      <c r="AA258" s="39" t="str">
        <f>IF($G258="", "", IF($E258=$R$3, Report!$BB$209, IF($I258="", Report!$BB$212, IF($I258=$U$4, Report!$BB$211, IF($I258=$U$5, Report!$BB$210, "")))))</f>
        <v/>
      </c>
    </row>
    <row r="259" spans="1:27" x14ac:dyDescent="0.25">
      <c r="A259" s="14"/>
      <c r="B259" s="460"/>
      <c r="C259" s="478"/>
      <c r="D259" s="462"/>
      <c r="E259" s="479"/>
      <c r="F259" s="14"/>
      <c r="G259" s="106" t="str">
        <f>IF($D259="", "", IF($E259=Expenses!$L$5, 0, $D259))</f>
        <v/>
      </c>
      <c r="H259" s="14"/>
      <c r="I259" s="39" t="str">
        <f t="shared" si="12"/>
        <v/>
      </c>
      <c r="J259" s="14"/>
      <c r="K259" s="14"/>
      <c r="L259" s="14"/>
      <c r="M259" s="14"/>
      <c r="N259" s="14"/>
      <c r="O259" s="14"/>
      <c r="P259" s="14"/>
      <c r="S259" s="106" t="str">
        <f t="shared" si="13"/>
        <v/>
      </c>
      <c r="U259" s="127" t="str">
        <f>IFERROR(INDEX('J&amp;C Details'!$S$70:$S$79, MATCH($C259, 'J&amp;C Details'!$B$70:$B$79, 0))*$S259*24*$W259, "")</f>
        <v/>
      </c>
      <c r="W259" s="262" t="str">
        <f>IF($Y259="", "", IF($I259="", 1, IF($I259=$U$4, 'J&amp;C Details'!$AP$82, IF($I259=$U$5, 'J&amp;C Details'!$AP$84, ""))))</f>
        <v/>
      </c>
      <c r="Y259" s="39" t="str">
        <f t="shared" si="14"/>
        <v/>
      </c>
      <c r="AA259" s="39" t="str">
        <f>IF($G259="", "", IF($E259=$R$3, Report!$BB$209, IF($I259="", Report!$BB$212, IF($I259=$U$4, Report!$BB$211, IF($I259=$U$5, Report!$BB$210, "")))))</f>
        <v/>
      </c>
    </row>
    <row r="260" spans="1:27" x14ac:dyDescent="0.25">
      <c r="A260" s="14"/>
      <c r="B260" s="460"/>
      <c r="C260" s="478"/>
      <c r="D260" s="462"/>
      <c r="E260" s="479"/>
      <c r="F260" s="14"/>
      <c r="G260" s="106" t="str">
        <f>IF($D260="", "", IF($E260=Expenses!$L$5, 0, $D260))</f>
        <v/>
      </c>
      <c r="H260" s="14"/>
      <c r="I260" s="39" t="str">
        <f t="shared" si="12"/>
        <v/>
      </c>
      <c r="J260" s="14"/>
      <c r="K260" s="14"/>
      <c r="L260" s="14"/>
      <c r="M260" s="14"/>
      <c r="N260" s="14"/>
      <c r="O260" s="14"/>
      <c r="P260" s="14"/>
      <c r="S260" s="106" t="str">
        <f t="shared" si="13"/>
        <v/>
      </c>
      <c r="U260" s="127" t="str">
        <f>IFERROR(INDEX('J&amp;C Details'!$S$70:$S$79, MATCH($C260, 'J&amp;C Details'!$B$70:$B$79, 0))*$S260*24*$W260, "")</f>
        <v/>
      </c>
      <c r="W260" s="262" t="str">
        <f>IF($Y260="", "", IF($I260="", 1, IF($I260=$U$4, 'J&amp;C Details'!$AP$82, IF($I260=$U$5, 'J&amp;C Details'!$AP$84, ""))))</f>
        <v/>
      </c>
      <c r="Y260" s="39" t="str">
        <f t="shared" si="14"/>
        <v/>
      </c>
      <c r="AA260" s="39" t="str">
        <f>IF($G260="", "", IF($E260=$R$3, Report!$BB$209, IF($I260="", Report!$BB$212, IF($I260=$U$4, Report!$BB$211, IF($I260=$U$5, Report!$BB$210, "")))))</f>
        <v/>
      </c>
    </row>
    <row r="261" spans="1:27" x14ac:dyDescent="0.25">
      <c r="A261" s="14"/>
      <c r="B261" s="460"/>
      <c r="C261" s="478"/>
      <c r="D261" s="462"/>
      <c r="E261" s="479"/>
      <c r="F261" s="14"/>
      <c r="G261" s="106" t="str">
        <f>IF($D261="", "", IF($E261=Expenses!$L$5, 0, $D261))</f>
        <v/>
      </c>
      <c r="H261" s="14"/>
      <c r="I261" s="39" t="str">
        <f t="shared" si="12"/>
        <v/>
      </c>
      <c r="J261" s="14"/>
      <c r="K261" s="14"/>
      <c r="L261" s="14"/>
      <c r="M261" s="14"/>
      <c r="N261" s="14"/>
      <c r="O261" s="14"/>
      <c r="P261" s="14"/>
      <c r="S261" s="106" t="str">
        <f t="shared" si="13"/>
        <v/>
      </c>
      <c r="U261" s="127" t="str">
        <f>IFERROR(INDEX('J&amp;C Details'!$S$70:$S$79, MATCH($C261, 'J&amp;C Details'!$B$70:$B$79, 0))*$S261*24*$W261, "")</f>
        <v/>
      </c>
      <c r="W261" s="262" t="str">
        <f>IF($Y261="", "", IF($I261="", 1, IF($I261=$U$4, 'J&amp;C Details'!$AP$82, IF($I261=$U$5, 'J&amp;C Details'!$AP$84, ""))))</f>
        <v/>
      </c>
      <c r="Y261" s="39" t="str">
        <f t="shared" si="14"/>
        <v/>
      </c>
      <c r="AA261" s="39" t="str">
        <f>IF($G261="", "", IF($E261=$R$3, Report!$BB$209, IF($I261="", Report!$BB$212, IF($I261=$U$4, Report!$BB$211, IF($I261=$U$5, Report!$BB$210, "")))))</f>
        <v/>
      </c>
    </row>
    <row r="262" spans="1:27" x14ac:dyDescent="0.25">
      <c r="A262" s="14"/>
      <c r="B262" s="460"/>
      <c r="C262" s="478"/>
      <c r="D262" s="462"/>
      <c r="E262" s="479"/>
      <c r="F262" s="14"/>
      <c r="G262" s="106" t="str">
        <f>IF($D262="", "", IF($E262=Expenses!$L$5, 0, $D262))</f>
        <v/>
      </c>
      <c r="H262" s="14"/>
      <c r="I262" s="39" t="str">
        <f t="shared" si="12"/>
        <v/>
      </c>
      <c r="J262" s="14"/>
      <c r="K262" s="14"/>
      <c r="L262" s="14"/>
      <c r="M262" s="14"/>
      <c r="N262" s="14"/>
      <c r="O262" s="14"/>
      <c r="P262" s="14"/>
      <c r="S262" s="106" t="str">
        <f t="shared" si="13"/>
        <v/>
      </c>
      <c r="U262" s="127" t="str">
        <f>IFERROR(INDEX('J&amp;C Details'!$S$70:$S$79, MATCH($C262, 'J&amp;C Details'!$B$70:$B$79, 0))*$S262*24*$W262, "")</f>
        <v/>
      </c>
      <c r="W262" s="262" t="str">
        <f>IF($Y262="", "", IF($I262="", 1, IF($I262=$U$4, 'J&amp;C Details'!$AP$82, IF($I262=$U$5, 'J&amp;C Details'!$AP$84, ""))))</f>
        <v/>
      </c>
      <c r="Y262" s="39" t="str">
        <f t="shared" si="14"/>
        <v/>
      </c>
      <c r="AA262" s="39" t="str">
        <f>IF($G262="", "", IF($E262=$R$3, Report!$BB$209, IF($I262="", Report!$BB$212, IF($I262=$U$4, Report!$BB$211, IF($I262=$U$5, Report!$BB$210, "")))))</f>
        <v/>
      </c>
    </row>
    <row r="263" spans="1:27" x14ac:dyDescent="0.25">
      <c r="A263" s="14"/>
      <c r="B263" s="460"/>
      <c r="C263" s="478"/>
      <c r="D263" s="462"/>
      <c r="E263" s="479"/>
      <c r="F263" s="14"/>
      <c r="G263" s="106" t="str">
        <f>IF($D263="", "", IF($E263=Expenses!$L$5, 0, $D263))</f>
        <v/>
      </c>
      <c r="H263" s="14"/>
      <c r="I263" s="39" t="str">
        <f t="shared" si="12"/>
        <v/>
      </c>
      <c r="J263" s="14"/>
      <c r="K263" s="14"/>
      <c r="L263" s="14"/>
      <c r="M263" s="14"/>
      <c r="N263" s="14"/>
      <c r="O263" s="14"/>
      <c r="P263" s="14"/>
      <c r="S263" s="106" t="str">
        <f t="shared" si="13"/>
        <v/>
      </c>
      <c r="U263" s="127" t="str">
        <f>IFERROR(INDEX('J&amp;C Details'!$S$70:$S$79, MATCH($C263, 'J&amp;C Details'!$B$70:$B$79, 0))*$S263*24*$W263, "")</f>
        <v/>
      </c>
      <c r="W263" s="262" t="str">
        <f>IF($Y263="", "", IF($I263="", 1, IF($I263=$U$4, 'J&amp;C Details'!$AP$82, IF($I263=$U$5, 'J&amp;C Details'!$AP$84, ""))))</f>
        <v/>
      </c>
      <c r="Y263" s="39" t="str">
        <f t="shared" si="14"/>
        <v/>
      </c>
      <c r="AA263" s="39" t="str">
        <f>IF($G263="", "", IF($E263=$R$3, Report!$BB$209, IF($I263="", Report!$BB$212, IF($I263=$U$4, Report!$BB$211, IF($I263=$U$5, Report!$BB$210, "")))))</f>
        <v/>
      </c>
    </row>
    <row r="264" spans="1:27" x14ac:dyDescent="0.25">
      <c r="A264" s="14"/>
      <c r="B264" s="460"/>
      <c r="C264" s="478"/>
      <c r="D264" s="462"/>
      <c r="E264" s="479"/>
      <c r="F264" s="14"/>
      <c r="G264" s="106" t="str">
        <f>IF($D264="", "", IF($E264=Expenses!$L$5, 0, $D264))</f>
        <v/>
      </c>
      <c r="H264" s="14"/>
      <c r="I264" s="39" t="str">
        <f t="shared" si="12"/>
        <v/>
      </c>
      <c r="J264" s="14"/>
      <c r="K264" s="14"/>
      <c r="L264" s="14"/>
      <c r="M264" s="14"/>
      <c r="N264" s="14"/>
      <c r="O264" s="14"/>
      <c r="P264" s="14"/>
      <c r="S264" s="106" t="str">
        <f t="shared" si="13"/>
        <v/>
      </c>
      <c r="U264" s="127" t="str">
        <f>IFERROR(INDEX('J&amp;C Details'!$S$70:$S$79, MATCH($C264, 'J&amp;C Details'!$B$70:$B$79, 0))*$S264*24*$W264, "")</f>
        <v/>
      </c>
      <c r="W264" s="262" t="str">
        <f>IF($Y264="", "", IF($I264="", 1, IF($I264=$U$4, 'J&amp;C Details'!$AP$82, IF($I264=$U$5, 'J&amp;C Details'!$AP$84, ""))))</f>
        <v/>
      </c>
      <c r="Y264" s="39" t="str">
        <f t="shared" si="14"/>
        <v/>
      </c>
      <c r="AA264" s="39" t="str">
        <f>IF($G264="", "", IF($E264=$R$3, Report!$BB$209, IF($I264="", Report!$BB$212, IF($I264=$U$4, Report!$BB$211, IF($I264=$U$5, Report!$BB$210, "")))))</f>
        <v/>
      </c>
    </row>
    <row r="265" spans="1:27" x14ac:dyDescent="0.25">
      <c r="A265" s="14"/>
      <c r="B265" s="460"/>
      <c r="C265" s="478"/>
      <c r="D265" s="462"/>
      <c r="E265" s="479"/>
      <c r="F265" s="14"/>
      <c r="G265" s="106" t="str">
        <f>IF($D265="", "", IF($E265=Expenses!$L$5, 0, $D265))</f>
        <v/>
      </c>
      <c r="H265" s="14"/>
      <c r="I265" s="39" t="str">
        <f t="shared" si="12"/>
        <v/>
      </c>
      <c r="J265" s="14"/>
      <c r="K265" s="14"/>
      <c r="L265" s="14"/>
      <c r="M265" s="14"/>
      <c r="N265" s="14"/>
      <c r="O265" s="14"/>
      <c r="P265" s="14"/>
      <c r="S265" s="106" t="str">
        <f t="shared" si="13"/>
        <v/>
      </c>
      <c r="U265" s="127" t="str">
        <f>IFERROR(INDEX('J&amp;C Details'!$S$70:$S$79, MATCH($C265, 'J&amp;C Details'!$B$70:$B$79, 0))*$S265*24*$W265, "")</f>
        <v/>
      </c>
      <c r="W265" s="262" t="str">
        <f>IF($Y265="", "", IF($I265="", 1, IF($I265=$U$4, 'J&amp;C Details'!$AP$82, IF($I265=$U$5, 'J&amp;C Details'!$AP$84, ""))))</f>
        <v/>
      </c>
      <c r="Y265" s="39" t="str">
        <f t="shared" si="14"/>
        <v/>
      </c>
      <c r="AA265" s="39" t="str">
        <f>IF($G265="", "", IF($E265=$R$3, Report!$BB$209, IF($I265="", Report!$BB$212, IF($I265=$U$4, Report!$BB$211, IF($I265=$U$5, Report!$BB$210, "")))))</f>
        <v/>
      </c>
    </row>
    <row r="266" spans="1:27" x14ac:dyDescent="0.25">
      <c r="A266" s="14"/>
      <c r="B266" s="460"/>
      <c r="C266" s="478"/>
      <c r="D266" s="462"/>
      <c r="E266" s="479"/>
      <c r="F266" s="14"/>
      <c r="G266" s="106" t="str">
        <f>IF($D266="", "", IF($E266=Expenses!$L$5, 0, $D266))</f>
        <v/>
      </c>
      <c r="H266" s="14"/>
      <c r="I266" s="39" t="str">
        <f t="shared" si="12"/>
        <v/>
      </c>
      <c r="J266" s="14"/>
      <c r="K266" s="14"/>
      <c r="L266" s="14"/>
      <c r="M266" s="14"/>
      <c r="N266" s="14"/>
      <c r="O266" s="14"/>
      <c r="P266" s="14"/>
      <c r="S266" s="106" t="str">
        <f t="shared" si="13"/>
        <v/>
      </c>
      <c r="U266" s="127" t="str">
        <f>IFERROR(INDEX('J&amp;C Details'!$S$70:$S$79, MATCH($C266, 'J&amp;C Details'!$B$70:$B$79, 0))*$S266*24*$W266, "")</f>
        <v/>
      </c>
      <c r="W266" s="262" t="str">
        <f>IF($Y266="", "", IF($I266="", 1, IF($I266=$U$4, 'J&amp;C Details'!$AP$82, IF($I266=$U$5, 'J&amp;C Details'!$AP$84, ""))))</f>
        <v/>
      </c>
      <c r="Y266" s="39" t="str">
        <f t="shared" si="14"/>
        <v/>
      </c>
      <c r="AA266" s="39" t="str">
        <f>IF($G266="", "", IF($E266=$R$3, Report!$BB$209, IF($I266="", Report!$BB$212, IF($I266=$U$4, Report!$BB$211, IF($I266=$U$5, Report!$BB$210, "")))))</f>
        <v/>
      </c>
    </row>
    <row r="267" spans="1:27" x14ac:dyDescent="0.25">
      <c r="A267" s="14"/>
      <c r="B267" s="460"/>
      <c r="C267" s="478"/>
      <c r="D267" s="462"/>
      <c r="E267" s="479"/>
      <c r="F267" s="14"/>
      <c r="G267" s="106" t="str">
        <f>IF($D267="", "", IF($E267=Expenses!$L$5, 0, $D267))</f>
        <v/>
      </c>
      <c r="H267" s="14"/>
      <c r="I267" s="39" t="str">
        <f t="shared" si="12"/>
        <v/>
      </c>
      <c r="J267" s="14"/>
      <c r="K267" s="14"/>
      <c r="L267" s="14"/>
      <c r="M267" s="14"/>
      <c r="N267" s="14"/>
      <c r="O267" s="14"/>
      <c r="P267" s="14"/>
      <c r="S267" s="106" t="str">
        <f t="shared" si="13"/>
        <v/>
      </c>
      <c r="U267" s="127" t="str">
        <f>IFERROR(INDEX('J&amp;C Details'!$S$70:$S$79, MATCH($C267, 'J&amp;C Details'!$B$70:$B$79, 0))*$S267*24*$W267, "")</f>
        <v/>
      </c>
      <c r="W267" s="262" t="str">
        <f>IF($Y267="", "", IF($I267="", 1, IF($I267=$U$4, 'J&amp;C Details'!$AP$82, IF($I267=$U$5, 'J&amp;C Details'!$AP$84, ""))))</f>
        <v/>
      </c>
      <c r="Y267" s="39" t="str">
        <f t="shared" si="14"/>
        <v/>
      </c>
      <c r="AA267" s="39" t="str">
        <f>IF($G267="", "", IF($E267=$R$3, Report!$BB$209, IF($I267="", Report!$BB$212, IF($I267=$U$4, Report!$BB$211, IF($I267=$U$5, Report!$BB$210, "")))))</f>
        <v/>
      </c>
    </row>
    <row r="268" spans="1:27" x14ac:dyDescent="0.25">
      <c r="A268" s="14"/>
      <c r="B268" s="460"/>
      <c r="C268" s="478"/>
      <c r="D268" s="462"/>
      <c r="E268" s="479"/>
      <c r="F268" s="14"/>
      <c r="G268" s="106" t="str">
        <f>IF($D268="", "", IF($E268=Expenses!$L$5, 0, $D268))</f>
        <v/>
      </c>
      <c r="H268" s="14"/>
      <c r="I268" s="39" t="str">
        <f t="shared" ref="I268:I331" si="15">IF($B268="", "", IF(OR(TEXT($B268, "ddd")="sat", TEXT($B268, "ddd")="sun"), $U$4, IF( COUNTIF($V$50:$V$89, $B268)&gt;0, $U$5, "")))</f>
        <v/>
      </c>
      <c r="J268" s="14"/>
      <c r="K268" s="14"/>
      <c r="L268" s="14"/>
      <c r="M268" s="14"/>
      <c r="N268" s="14"/>
      <c r="O268" s="14"/>
      <c r="P268" s="14"/>
      <c r="S268" s="106" t="str">
        <f t="shared" ref="S268:S331" si="16">IF($D268="", "", $D268)</f>
        <v/>
      </c>
      <c r="U268" s="127" t="str">
        <f>IFERROR(INDEX('J&amp;C Details'!$S$70:$S$79, MATCH($C268, 'J&amp;C Details'!$B$70:$B$79, 0))*$S268*24*$W268, "")</f>
        <v/>
      </c>
      <c r="W268" s="262" t="str">
        <f>IF($Y268="", "", IF($I268="", 1, IF($I268=$U$4, 'J&amp;C Details'!$AP$82, IF($I268=$U$5, 'J&amp;C Details'!$AP$84, ""))))</f>
        <v/>
      </c>
      <c r="Y268" s="39" t="str">
        <f t="shared" ref="Y268:Y331" si="17">IF(COUNTIF($B268:$D268, "")&lt;3, "Used", "")</f>
        <v/>
      </c>
      <c r="AA268" s="39" t="str">
        <f>IF($G268="", "", IF($E268=$R$3, Report!$BB$209, IF($I268="", Report!$BB$212, IF($I268=$U$4, Report!$BB$211, IF($I268=$U$5, Report!$BB$210, "")))))</f>
        <v/>
      </c>
    </row>
    <row r="269" spans="1:27" x14ac:dyDescent="0.25">
      <c r="A269" s="14"/>
      <c r="B269" s="460"/>
      <c r="C269" s="478"/>
      <c r="D269" s="462"/>
      <c r="E269" s="479"/>
      <c r="F269" s="14"/>
      <c r="G269" s="106" t="str">
        <f>IF($D269="", "", IF($E269=Expenses!$L$5, 0, $D269))</f>
        <v/>
      </c>
      <c r="H269" s="14"/>
      <c r="I269" s="39" t="str">
        <f t="shared" si="15"/>
        <v/>
      </c>
      <c r="J269" s="14"/>
      <c r="K269" s="14"/>
      <c r="L269" s="14"/>
      <c r="M269" s="14"/>
      <c r="N269" s="14"/>
      <c r="O269" s="14"/>
      <c r="P269" s="14"/>
      <c r="S269" s="106" t="str">
        <f t="shared" si="16"/>
        <v/>
      </c>
      <c r="U269" s="127" t="str">
        <f>IFERROR(INDEX('J&amp;C Details'!$S$70:$S$79, MATCH($C269, 'J&amp;C Details'!$B$70:$B$79, 0))*$S269*24*$W269, "")</f>
        <v/>
      </c>
      <c r="W269" s="262" t="str">
        <f>IF($Y269="", "", IF($I269="", 1, IF($I269=$U$4, 'J&amp;C Details'!$AP$82, IF($I269=$U$5, 'J&amp;C Details'!$AP$84, ""))))</f>
        <v/>
      </c>
      <c r="Y269" s="39" t="str">
        <f t="shared" si="17"/>
        <v/>
      </c>
      <c r="AA269" s="39" t="str">
        <f>IF($G269="", "", IF($E269=$R$3, Report!$BB$209, IF($I269="", Report!$BB$212, IF($I269=$U$4, Report!$BB$211, IF($I269=$U$5, Report!$BB$210, "")))))</f>
        <v/>
      </c>
    </row>
    <row r="270" spans="1:27" x14ac:dyDescent="0.25">
      <c r="A270" s="14"/>
      <c r="B270" s="460"/>
      <c r="C270" s="478"/>
      <c r="D270" s="462"/>
      <c r="E270" s="479"/>
      <c r="F270" s="14"/>
      <c r="G270" s="106" t="str">
        <f>IF($D270="", "", IF($E270=Expenses!$L$5, 0, $D270))</f>
        <v/>
      </c>
      <c r="H270" s="14"/>
      <c r="I270" s="39" t="str">
        <f t="shared" si="15"/>
        <v/>
      </c>
      <c r="J270" s="14"/>
      <c r="K270" s="14"/>
      <c r="L270" s="14"/>
      <c r="M270" s="14"/>
      <c r="N270" s="14"/>
      <c r="O270" s="14"/>
      <c r="P270" s="14"/>
      <c r="S270" s="106" t="str">
        <f t="shared" si="16"/>
        <v/>
      </c>
      <c r="U270" s="127" t="str">
        <f>IFERROR(INDEX('J&amp;C Details'!$S$70:$S$79, MATCH($C270, 'J&amp;C Details'!$B$70:$B$79, 0))*$S270*24*$W270, "")</f>
        <v/>
      </c>
      <c r="W270" s="262" t="str">
        <f>IF($Y270="", "", IF($I270="", 1, IF($I270=$U$4, 'J&amp;C Details'!$AP$82, IF($I270=$U$5, 'J&amp;C Details'!$AP$84, ""))))</f>
        <v/>
      </c>
      <c r="Y270" s="39" t="str">
        <f t="shared" si="17"/>
        <v/>
      </c>
      <c r="AA270" s="39" t="str">
        <f>IF($G270="", "", IF($E270=$R$3, Report!$BB$209, IF($I270="", Report!$BB$212, IF($I270=$U$4, Report!$BB$211, IF($I270=$U$5, Report!$BB$210, "")))))</f>
        <v/>
      </c>
    </row>
    <row r="271" spans="1:27" x14ac:dyDescent="0.25">
      <c r="A271" s="14"/>
      <c r="B271" s="460"/>
      <c r="C271" s="478"/>
      <c r="D271" s="462"/>
      <c r="E271" s="479"/>
      <c r="F271" s="14"/>
      <c r="G271" s="106" t="str">
        <f>IF($D271="", "", IF($E271=Expenses!$L$5, 0, $D271))</f>
        <v/>
      </c>
      <c r="H271" s="14"/>
      <c r="I271" s="39" t="str">
        <f t="shared" si="15"/>
        <v/>
      </c>
      <c r="J271" s="14"/>
      <c r="K271" s="14"/>
      <c r="L271" s="14"/>
      <c r="M271" s="14"/>
      <c r="N271" s="14"/>
      <c r="O271" s="14"/>
      <c r="P271" s="14"/>
      <c r="S271" s="106" t="str">
        <f t="shared" si="16"/>
        <v/>
      </c>
      <c r="U271" s="127" t="str">
        <f>IFERROR(INDEX('J&amp;C Details'!$S$70:$S$79, MATCH($C271, 'J&amp;C Details'!$B$70:$B$79, 0))*$S271*24*$W271, "")</f>
        <v/>
      </c>
      <c r="W271" s="262" t="str">
        <f>IF($Y271="", "", IF($I271="", 1, IF($I271=$U$4, 'J&amp;C Details'!$AP$82, IF($I271=$U$5, 'J&amp;C Details'!$AP$84, ""))))</f>
        <v/>
      </c>
      <c r="Y271" s="39" t="str">
        <f t="shared" si="17"/>
        <v/>
      </c>
      <c r="AA271" s="39" t="str">
        <f>IF($G271="", "", IF($E271=$R$3, Report!$BB$209, IF($I271="", Report!$BB$212, IF($I271=$U$4, Report!$BB$211, IF($I271=$U$5, Report!$BB$210, "")))))</f>
        <v/>
      </c>
    </row>
    <row r="272" spans="1:27" x14ac:dyDescent="0.25">
      <c r="A272" s="14"/>
      <c r="B272" s="460"/>
      <c r="C272" s="478"/>
      <c r="D272" s="462"/>
      <c r="E272" s="479"/>
      <c r="F272" s="14"/>
      <c r="G272" s="106" t="str">
        <f>IF($D272="", "", IF($E272=Expenses!$L$5, 0, $D272))</f>
        <v/>
      </c>
      <c r="H272" s="14"/>
      <c r="I272" s="39" t="str">
        <f t="shared" si="15"/>
        <v/>
      </c>
      <c r="J272" s="14"/>
      <c r="K272" s="14"/>
      <c r="L272" s="14"/>
      <c r="M272" s="14"/>
      <c r="N272" s="14"/>
      <c r="O272" s="14"/>
      <c r="P272" s="14"/>
      <c r="S272" s="106" t="str">
        <f t="shared" si="16"/>
        <v/>
      </c>
      <c r="U272" s="127" t="str">
        <f>IFERROR(INDEX('J&amp;C Details'!$S$70:$S$79, MATCH($C272, 'J&amp;C Details'!$B$70:$B$79, 0))*$S272*24*$W272, "")</f>
        <v/>
      </c>
      <c r="W272" s="262" t="str">
        <f>IF($Y272="", "", IF($I272="", 1, IF($I272=$U$4, 'J&amp;C Details'!$AP$82, IF($I272=$U$5, 'J&amp;C Details'!$AP$84, ""))))</f>
        <v/>
      </c>
      <c r="Y272" s="39" t="str">
        <f t="shared" si="17"/>
        <v/>
      </c>
      <c r="AA272" s="39" t="str">
        <f>IF($G272="", "", IF($E272=$R$3, Report!$BB$209, IF($I272="", Report!$BB$212, IF($I272=$U$4, Report!$BB$211, IF($I272=$U$5, Report!$BB$210, "")))))</f>
        <v/>
      </c>
    </row>
    <row r="273" spans="1:27" x14ac:dyDescent="0.25">
      <c r="A273" s="14"/>
      <c r="B273" s="460"/>
      <c r="C273" s="478"/>
      <c r="D273" s="462"/>
      <c r="E273" s="479"/>
      <c r="F273" s="14"/>
      <c r="G273" s="106" t="str">
        <f>IF($D273="", "", IF($E273=Expenses!$L$5, 0, $D273))</f>
        <v/>
      </c>
      <c r="H273" s="14"/>
      <c r="I273" s="39" t="str">
        <f t="shared" si="15"/>
        <v/>
      </c>
      <c r="J273" s="14"/>
      <c r="K273" s="14"/>
      <c r="L273" s="14"/>
      <c r="M273" s="14"/>
      <c r="N273" s="14"/>
      <c r="O273" s="14"/>
      <c r="P273" s="14"/>
      <c r="S273" s="106" t="str">
        <f t="shared" si="16"/>
        <v/>
      </c>
      <c r="U273" s="127" t="str">
        <f>IFERROR(INDEX('J&amp;C Details'!$S$70:$S$79, MATCH($C273, 'J&amp;C Details'!$B$70:$B$79, 0))*$S273*24*$W273, "")</f>
        <v/>
      </c>
      <c r="W273" s="262" t="str">
        <f>IF($Y273="", "", IF($I273="", 1, IF($I273=$U$4, 'J&amp;C Details'!$AP$82, IF($I273=$U$5, 'J&amp;C Details'!$AP$84, ""))))</f>
        <v/>
      </c>
      <c r="Y273" s="39" t="str">
        <f t="shared" si="17"/>
        <v/>
      </c>
      <c r="AA273" s="39" t="str">
        <f>IF($G273="", "", IF($E273=$R$3, Report!$BB$209, IF($I273="", Report!$BB$212, IF($I273=$U$4, Report!$BB$211, IF($I273=$U$5, Report!$BB$210, "")))))</f>
        <v/>
      </c>
    </row>
    <row r="274" spans="1:27" x14ac:dyDescent="0.25">
      <c r="A274" s="14"/>
      <c r="B274" s="460"/>
      <c r="C274" s="478"/>
      <c r="D274" s="462"/>
      <c r="E274" s="479"/>
      <c r="F274" s="14"/>
      <c r="G274" s="106" t="str">
        <f>IF($D274="", "", IF($E274=Expenses!$L$5, 0, $D274))</f>
        <v/>
      </c>
      <c r="H274" s="14"/>
      <c r="I274" s="39" t="str">
        <f t="shared" si="15"/>
        <v/>
      </c>
      <c r="J274" s="14"/>
      <c r="K274" s="14"/>
      <c r="L274" s="14"/>
      <c r="M274" s="14"/>
      <c r="N274" s="14"/>
      <c r="O274" s="14"/>
      <c r="P274" s="14"/>
      <c r="S274" s="106" t="str">
        <f t="shared" si="16"/>
        <v/>
      </c>
      <c r="U274" s="127" t="str">
        <f>IFERROR(INDEX('J&amp;C Details'!$S$70:$S$79, MATCH($C274, 'J&amp;C Details'!$B$70:$B$79, 0))*$S274*24*$W274, "")</f>
        <v/>
      </c>
      <c r="W274" s="262" t="str">
        <f>IF($Y274="", "", IF($I274="", 1, IF($I274=$U$4, 'J&amp;C Details'!$AP$82, IF($I274=$U$5, 'J&amp;C Details'!$AP$84, ""))))</f>
        <v/>
      </c>
      <c r="Y274" s="39" t="str">
        <f t="shared" si="17"/>
        <v/>
      </c>
      <c r="AA274" s="39" t="str">
        <f>IF($G274="", "", IF($E274=$R$3, Report!$BB$209, IF($I274="", Report!$BB$212, IF($I274=$U$4, Report!$BB$211, IF($I274=$U$5, Report!$BB$210, "")))))</f>
        <v/>
      </c>
    </row>
    <row r="275" spans="1:27" x14ac:dyDescent="0.25">
      <c r="A275" s="14"/>
      <c r="B275" s="460"/>
      <c r="C275" s="478"/>
      <c r="D275" s="462"/>
      <c r="E275" s="479"/>
      <c r="F275" s="14"/>
      <c r="G275" s="106" t="str">
        <f>IF($D275="", "", IF($E275=Expenses!$L$5, 0, $D275))</f>
        <v/>
      </c>
      <c r="H275" s="14"/>
      <c r="I275" s="39" t="str">
        <f t="shared" si="15"/>
        <v/>
      </c>
      <c r="J275" s="14"/>
      <c r="K275" s="14"/>
      <c r="L275" s="14"/>
      <c r="M275" s="14"/>
      <c r="N275" s="14"/>
      <c r="O275" s="14"/>
      <c r="P275" s="14"/>
      <c r="S275" s="106" t="str">
        <f t="shared" si="16"/>
        <v/>
      </c>
      <c r="U275" s="127" t="str">
        <f>IFERROR(INDEX('J&amp;C Details'!$S$70:$S$79, MATCH($C275, 'J&amp;C Details'!$B$70:$B$79, 0))*$S275*24*$W275, "")</f>
        <v/>
      </c>
      <c r="W275" s="262" t="str">
        <f>IF($Y275="", "", IF($I275="", 1, IF($I275=$U$4, 'J&amp;C Details'!$AP$82, IF($I275=$U$5, 'J&amp;C Details'!$AP$84, ""))))</f>
        <v/>
      </c>
      <c r="Y275" s="39" t="str">
        <f t="shared" si="17"/>
        <v/>
      </c>
      <c r="AA275" s="39" t="str">
        <f>IF($G275="", "", IF($E275=$R$3, Report!$BB$209, IF($I275="", Report!$BB$212, IF($I275=$U$4, Report!$BB$211, IF($I275=$U$5, Report!$BB$210, "")))))</f>
        <v/>
      </c>
    </row>
    <row r="276" spans="1:27" x14ac:dyDescent="0.25">
      <c r="A276" s="14"/>
      <c r="B276" s="460"/>
      <c r="C276" s="478"/>
      <c r="D276" s="462"/>
      <c r="E276" s="479"/>
      <c r="F276" s="14"/>
      <c r="G276" s="106" t="str">
        <f>IF($D276="", "", IF($E276=Expenses!$L$5, 0, $D276))</f>
        <v/>
      </c>
      <c r="H276" s="14"/>
      <c r="I276" s="39" t="str">
        <f t="shared" si="15"/>
        <v/>
      </c>
      <c r="J276" s="14"/>
      <c r="K276" s="14"/>
      <c r="L276" s="14"/>
      <c r="M276" s="14"/>
      <c r="N276" s="14"/>
      <c r="O276" s="14"/>
      <c r="P276" s="14"/>
      <c r="S276" s="106" t="str">
        <f t="shared" si="16"/>
        <v/>
      </c>
      <c r="U276" s="127" t="str">
        <f>IFERROR(INDEX('J&amp;C Details'!$S$70:$S$79, MATCH($C276, 'J&amp;C Details'!$B$70:$B$79, 0))*$S276*24*$W276, "")</f>
        <v/>
      </c>
      <c r="W276" s="262" t="str">
        <f>IF($Y276="", "", IF($I276="", 1, IF($I276=$U$4, 'J&amp;C Details'!$AP$82, IF($I276=$U$5, 'J&amp;C Details'!$AP$84, ""))))</f>
        <v/>
      </c>
      <c r="Y276" s="39" t="str">
        <f t="shared" si="17"/>
        <v/>
      </c>
      <c r="AA276" s="39" t="str">
        <f>IF($G276="", "", IF($E276=$R$3, Report!$BB$209, IF($I276="", Report!$BB$212, IF($I276=$U$4, Report!$BB$211, IF($I276=$U$5, Report!$BB$210, "")))))</f>
        <v/>
      </c>
    </row>
    <row r="277" spans="1:27" x14ac:dyDescent="0.25">
      <c r="A277" s="14"/>
      <c r="B277" s="460"/>
      <c r="C277" s="478"/>
      <c r="D277" s="462"/>
      <c r="E277" s="479"/>
      <c r="F277" s="14"/>
      <c r="G277" s="106" t="str">
        <f>IF($D277="", "", IF($E277=Expenses!$L$5, 0, $D277))</f>
        <v/>
      </c>
      <c r="H277" s="14"/>
      <c r="I277" s="39" t="str">
        <f t="shared" si="15"/>
        <v/>
      </c>
      <c r="J277" s="14"/>
      <c r="K277" s="14"/>
      <c r="L277" s="14"/>
      <c r="M277" s="14"/>
      <c r="N277" s="14"/>
      <c r="O277" s="14"/>
      <c r="P277" s="14"/>
      <c r="S277" s="106" t="str">
        <f t="shared" si="16"/>
        <v/>
      </c>
      <c r="U277" s="127" t="str">
        <f>IFERROR(INDEX('J&amp;C Details'!$S$70:$S$79, MATCH($C277, 'J&amp;C Details'!$B$70:$B$79, 0))*$S277*24*$W277, "")</f>
        <v/>
      </c>
      <c r="W277" s="262" t="str">
        <f>IF($Y277="", "", IF($I277="", 1, IF($I277=$U$4, 'J&amp;C Details'!$AP$82, IF($I277=$U$5, 'J&amp;C Details'!$AP$84, ""))))</f>
        <v/>
      </c>
      <c r="Y277" s="39" t="str">
        <f t="shared" si="17"/>
        <v/>
      </c>
      <c r="AA277" s="39" t="str">
        <f>IF($G277="", "", IF($E277=$R$3, Report!$BB$209, IF($I277="", Report!$BB$212, IF($I277=$U$4, Report!$BB$211, IF($I277=$U$5, Report!$BB$210, "")))))</f>
        <v/>
      </c>
    </row>
    <row r="278" spans="1:27" x14ac:dyDescent="0.25">
      <c r="A278" s="14"/>
      <c r="B278" s="460"/>
      <c r="C278" s="478"/>
      <c r="D278" s="462"/>
      <c r="E278" s="479"/>
      <c r="F278" s="14"/>
      <c r="G278" s="106" t="str">
        <f>IF($D278="", "", IF($E278=Expenses!$L$5, 0, $D278))</f>
        <v/>
      </c>
      <c r="H278" s="14"/>
      <c r="I278" s="39" t="str">
        <f t="shared" si="15"/>
        <v/>
      </c>
      <c r="J278" s="14"/>
      <c r="K278" s="14"/>
      <c r="L278" s="14"/>
      <c r="M278" s="14"/>
      <c r="N278" s="14"/>
      <c r="O278" s="14"/>
      <c r="P278" s="14"/>
      <c r="S278" s="106" t="str">
        <f t="shared" si="16"/>
        <v/>
      </c>
      <c r="U278" s="127" t="str">
        <f>IFERROR(INDEX('J&amp;C Details'!$S$70:$S$79, MATCH($C278, 'J&amp;C Details'!$B$70:$B$79, 0))*$S278*24*$W278, "")</f>
        <v/>
      </c>
      <c r="W278" s="262" t="str">
        <f>IF($Y278="", "", IF($I278="", 1, IF($I278=$U$4, 'J&amp;C Details'!$AP$82, IF($I278=$U$5, 'J&amp;C Details'!$AP$84, ""))))</f>
        <v/>
      </c>
      <c r="Y278" s="39" t="str">
        <f t="shared" si="17"/>
        <v/>
      </c>
      <c r="AA278" s="39" t="str">
        <f>IF($G278="", "", IF($E278=$R$3, Report!$BB$209, IF($I278="", Report!$BB$212, IF($I278=$U$4, Report!$BB$211, IF($I278=$U$5, Report!$BB$210, "")))))</f>
        <v/>
      </c>
    </row>
    <row r="279" spans="1:27" x14ac:dyDescent="0.25">
      <c r="A279" s="14"/>
      <c r="B279" s="460"/>
      <c r="C279" s="478"/>
      <c r="D279" s="462"/>
      <c r="E279" s="479"/>
      <c r="F279" s="14"/>
      <c r="G279" s="106" t="str">
        <f>IF($D279="", "", IF($E279=Expenses!$L$5, 0, $D279))</f>
        <v/>
      </c>
      <c r="H279" s="14"/>
      <c r="I279" s="39" t="str">
        <f t="shared" si="15"/>
        <v/>
      </c>
      <c r="J279" s="14"/>
      <c r="K279" s="14"/>
      <c r="L279" s="14"/>
      <c r="M279" s="14"/>
      <c r="N279" s="14"/>
      <c r="O279" s="14"/>
      <c r="P279" s="14"/>
      <c r="S279" s="106" t="str">
        <f t="shared" si="16"/>
        <v/>
      </c>
      <c r="U279" s="127" t="str">
        <f>IFERROR(INDEX('J&amp;C Details'!$S$70:$S$79, MATCH($C279, 'J&amp;C Details'!$B$70:$B$79, 0))*$S279*24*$W279, "")</f>
        <v/>
      </c>
      <c r="W279" s="262" t="str">
        <f>IF($Y279="", "", IF($I279="", 1, IF($I279=$U$4, 'J&amp;C Details'!$AP$82, IF($I279=$U$5, 'J&amp;C Details'!$AP$84, ""))))</f>
        <v/>
      </c>
      <c r="Y279" s="39" t="str">
        <f t="shared" si="17"/>
        <v/>
      </c>
      <c r="AA279" s="39" t="str">
        <f>IF($G279="", "", IF($E279=$R$3, Report!$BB$209, IF($I279="", Report!$BB$212, IF($I279=$U$4, Report!$BB$211, IF($I279=$U$5, Report!$BB$210, "")))))</f>
        <v/>
      </c>
    </row>
    <row r="280" spans="1:27" x14ac:dyDescent="0.25">
      <c r="A280" s="14"/>
      <c r="B280" s="460"/>
      <c r="C280" s="478"/>
      <c r="D280" s="462"/>
      <c r="E280" s="479"/>
      <c r="F280" s="14"/>
      <c r="G280" s="106" t="str">
        <f>IF($D280="", "", IF($E280=Expenses!$L$5, 0, $D280))</f>
        <v/>
      </c>
      <c r="H280" s="14"/>
      <c r="I280" s="39" t="str">
        <f t="shared" si="15"/>
        <v/>
      </c>
      <c r="J280" s="14"/>
      <c r="K280" s="14"/>
      <c r="L280" s="14"/>
      <c r="M280" s="14"/>
      <c r="N280" s="14"/>
      <c r="O280" s="14"/>
      <c r="P280" s="14"/>
      <c r="S280" s="106" t="str">
        <f t="shared" si="16"/>
        <v/>
      </c>
      <c r="U280" s="127" t="str">
        <f>IFERROR(INDEX('J&amp;C Details'!$S$70:$S$79, MATCH($C280, 'J&amp;C Details'!$B$70:$B$79, 0))*$S280*24*$W280, "")</f>
        <v/>
      </c>
      <c r="W280" s="262" t="str">
        <f>IF($Y280="", "", IF($I280="", 1, IF($I280=$U$4, 'J&amp;C Details'!$AP$82, IF($I280=$U$5, 'J&amp;C Details'!$AP$84, ""))))</f>
        <v/>
      </c>
      <c r="Y280" s="39" t="str">
        <f t="shared" si="17"/>
        <v/>
      </c>
      <c r="AA280" s="39" t="str">
        <f>IF($G280="", "", IF($E280=$R$3, Report!$BB$209, IF($I280="", Report!$BB$212, IF($I280=$U$4, Report!$BB$211, IF($I280=$U$5, Report!$BB$210, "")))))</f>
        <v/>
      </c>
    </row>
    <row r="281" spans="1:27" x14ac:dyDescent="0.25">
      <c r="A281" s="14"/>
      <c r="B281" s="460"/>
      <c r="C281" s="478"/>
      <c r="D281" s="462"/>
      <c r="E281" s="479"/>
      <c r="F281" s="14"/>
      <c r="G281" s="106" t="str">
        <f>IF($D281="", "", IF($E281=Expenses!$L$5, 0, $D281))</f>
        <v/>
      </c>
      <c r="H281" s="14"/>
      <c r="I281" s="39" t="str">
        <f t="shared" si="15"/>
        <v/>
      </c>
      <c r="J281" s="14"/>
      <c r="K281" s="14"/>
      <c r="L281" s="14"/>
      <c r="M281" s="14"/>
      <c r="N281" s="14"/>
      <c r="O281" s="14"/>
      <c r="P281" s="14"/>
      <c r="S281" s="106" t="str">
        <f t="shared" si="16"/>
        <v/>
      </c>
      <c r="U281" s="127" t="str">
        <f>IFERROR(INDEX('J&amp;C Details'!$S$70:$S$79, MATCH($C281, 'J&amp;C Details'!$B$70:$B$79, 0))*$S281*24*$W281, "")</f>
        <v/>
      </c>
      <c r="W281" s="262" t="str">
        <f>IF($Y281="", "", IF($I281="", 1, IF($I281=$U$4, 'J&amp;C Details'!$AP$82, IF($I281=$U$5, 'J&amp;C Details'!$AP$84, ""))))</f>
        <v/>
      </c>
      <c r="Y281" s="39" t="str">
        <f t="shared" si="17"/>
        <v/>
      </c>
      <c r="AA281" s="39" t="str">
        <f>IF($G281="", "", IF($E281=$R$3, Report!$BB$209, IF($I281="", Report!$BB$212, IF($I281=$U$4, Report!$BB$211, IF($I281=$U$5, Report!$BB$210, "")))))</f>
        <v/>
      </c>
    </row>
    <row r="282" spans="1:27" x14ac:dyDescent="0.25">
      <c r="A282" s="14"/>
      <c r="B282" s="460"/>
      <c r="C282" s="478"/>
      <c r="D282" s="462"/>
      <c r="E282" s="479"/>
      <c r="F282" s="14"/>
      <c r="G282" s="106" t="str">
        <f>IF($D282="", "", IF($E282=Expenses!$L$5, 0, $D282))</f>
        <v/>
      </c>
      <c r="H282" s="14"/>
      <c r="I282" s="39" t="str">
        <f t="shared" si="15"/>
        <v/>
      </c>
      <c r="J282" s="14"/>
      <c r="K282" s="14"/>
      <c r="L282" s="14"/>
      <c r="M282" s="14"/>
      <c r="N282" s="14"/>
      <c r="O282" s="14"/>
      <c r="P282" s="14"/>
      <c r="S282" s="106" t="str">
        <f t="shared" si="16"/>
        <v/>
      </c>
      <c r="U282" s="127" t="str">
        <f>IFERROR(INDEX('J&amp;C Details'!$S$70:$S$79, MATCH($C282, 'J&amp;C Details'!$B$70:$B$79, 0))*$S282*24*$W282, "")</f>
        <v/>
      </c>
      <c r="W282" s="262" t="str">
        <f>IF($Y282="", "", IF($I282="", 1, IF($I282=$U$4, 'J&amp;C Details'!$AP$82, IF($I282=$U$5, 'J&amp;C Details'!$AP$84, ""))))</f>
        <v/>
      </c>
      <c r="Y282" s="39" t="str">
        <f t="shared" si="17"/>
        <v/>
      </c>
      <c r="AA282" s="39" t="str">
        <f>IF($G282="", "", IF($E282=$R$3, Report!$BB$209, IF($I282="", Report!$BB$212, IF($I282=$U$4, Report!$BB$211, IF($I282=$U$5, Report!$BB$210, "")))))</f>
        <v/>
      </c>
    </row>
    <row r="283" spans="1:27" x14ac:dyDescent="0.25">
      <c r="A283" s="14"/>
      <c r="B283" s="460"/>
      <c r="C283" s="478"/>
      <c r="D283" s="462"/>
      <c r="E283" s="479"/>
      <c r="F283" s="14"/>
      <c r="G283" s="106" t="str">
        <f>IF($D283="", "", IF($E283=Expenses!$L$5, 0, $D283))</f>
        <v/>
      </c>
      <c r="H283" s="14"/>
      <c r="I283" s="39" t="str">
        <f t="shared" si="15"/>
        <v/>
      </c>
      <c r="J283" s="14"/>
      <c r="K283" s="14"/>
      <c r="L283" s="14"/>
      <c r="M283" s="14"/>
      <c r="N283" s="14"/>
      <c r="O283" s="14"/>
      <c r="P283" s="14"/>
      <c r="S283" s="106" t="str">
        <f t="shared" si="16"/>
        <v/>
      </c>
      <c r="U283" s="127" t="str">
        <f>IFERROR(INDEX('J&amp;C Details'!$S$70:$S$79, MATCH($C283, 'J&amp;C Details'!$B$70:$B$79, 0))*$S283*24*$W283, "")</f>
        <v/>
      </c>
      <c r="W283" s="262" t="str">
        <f>IF($Y283="", "", IF($I283="", 1, IF($I283=$U$4, 'J&amp;C Details'!$AP$82, IF($I283=$U$5, 'J&amp;C Details'!$AP$84, ""))))</f>
        <v/>
      </c>
      <c r="Y283" s="39" t="str">
        <f t="shared" si="17"/>
        <v/>
      </c>
      <c r="AA283" s="39" t="str">
        <f>IF($G283="", "", IF($E283=$R$3, Report!$BB$209, IF($I283="", Report!$BB$212, IF($I283=$U$4, Report!$BB$211, IF($I283=$U$5, Report!$BB$210, "")))))</f>
        <v/>
      </c>
    </row>
    <row r="284" spans="1:27" x14ac:dyDescent="0.25">
      <c r="A284" s="14"/>
      <c r="B284" s="460"/>
      <c r="C284" s="478"/>
      <c r="D284" s="462"/>
      <c r="E284" s="479"/>
      <c r="F284" s="14"/>
      <c r="G284" s="106" t="str">
        <f>IF($D284="", "", IF($E284=Expenses!$L$5, 0, $D284))</f>
        <v/>
      </c>
      <c r="H284" s="14"/>
      <c r="I284" s="39" t="str">
        <f t="shared" si="15"/>
        <v/>
      </c>
      <c r="J284" s="14"/>
      <c r="K284" s="14"/>
      <c r="L284" s="14"/>
      <c r="M284" s="14"/>
      <c r="N284" s="14"/>
      <c r="O284" s="14"/>
      <c r="P284" s="14"/>
      <c r="S284" s="106" t="str">
        <f t="shared" si="16"/>
        <v/>
      </c>
      <c r="U284" s="127" t="str">
        <f>IFERROR(INDEX('J&amp;C Details'!$S$70:$S$79, MATCH($C284, 'J&amp;C Details'!$B$70:$B$79, 0))*$S284*24*$W284, "")</f>
        <v/>
      </c>
      <c r="W284" s="262" t="str">
        <f>IF($Y284="", "", IF($I284="", 1, IF($I284=$U$4, 'J&amp;C Details'!$AP$82, IF($I284=$U$5, 'J&amp;C Details'!$AP$84, ""))))</f>
        <v/>
      </c>
      <c r="Y284" s="39" t="str">
        <f t="shared" si="17"/>
        <v/>
      </c>
      <c r="AA284" s="39" t="str">
        <f>IF($G284="", "", IF($E284=$R$3, Report!$BB$209, IF($I284="", Report!$BB$212, IF($I284=$U$4, Report!$BB$211, IF($I284=$U$5, Report!$BB$210, "")))))</f>
        <v/>
      </c>
    </row>
    <row r="285" spans="1:27" x14ac:dyDescent="0.25">
      <c r="A285" s="14"/>
      <c r="B285" s="460"/>
      <c r="C285" s="478"/>
      <c r="D285" s="462"/>
      <c r="E285" s="479"/>
      <c r="F285" s="14"/>
      <c r="G285" s="106" t="str">
        <f>IF($D285="", "", IF($E285=Expenses!$L$5, 0, $D285))</f>
        <v/>
      </c>
      <c r="H285" s="14"/>
      <c r="I285" s="39" t="str">
        <f t="shared" si="15"/>
        <v/>
      </c>
      <c r="J285" s="14"/>
      <c r="K285" s="14"/>
      <c r="L285" s="14"/>
      <c r="M285" s="14"/>
      <c r="N285" s="14"/>
      <c r="O285" s="14"/>
      <c r="P285" s="14"/>
      <c r="S285" s="106" t="str">
        <f t="shared" si="16"/>
        <v/>
      </c>
      <c r="U285" s="127" t="str">
        <f>IFERROR(INDEX('J&amp;C Details'!$S$70:$S$79, MATCH($C285, 'J&amp;C Details'!$B$70:$B$79, 0))*$S285*24*$W285, "")</f>
        <v/>
      </c>
      <c r="W285" s="262" t="str">
        <f>IF($Y285="", "", IF($I285="", 1, IF($I285=$U$4, 'J&amp;C Details'!$AP$82, IF($I285=$U$5, 'J&amp;C Details'!$AP$84, ""))))</f>
        <v/>
      </c>
      <c r="Y285" s="39" t="str">
        <f t="shared" si="17"/>
        <v/>
      </c>
      <c r="AA285" s="39" t="str">
        <f>IF($G285="", "", IF($E285=$R$3, Report!$BB$209, IF($I285="", Report!$BB$212, IF($I285=$U$4, Report!$BB$211, IF($I285=$U$5, Report!$BB$210, "")))))</f>
        <v/>
      </c>
    </row>
    <row r="286" spans="1:27" x14ac:dyDescent="0.25">
      <c r="A286" s="14"/>
      <c r="B286" s="460"/>
      <c r="C286" s="478"/>
      <c r="D286" s="462"/>
      <c r="E286" s="479"/>
      <c r="F286" s="14"/>
      <c r="G286" s="106" t="str">
        <f>IF($D286="", "", IF($E286=Expenses!$L$5, 0, $D286))</f>
        <v/>
      </c>
      <c r="H286" s="14"/>
      <c r="I286" s="39" t="str">
        <f t="shared" si="15"/>
        <v/>
      </c>
      <c r="J286" s="14"/>
      <c r="K286" s="14"/>
      <c r="L286" s="14"/>
      <c r="M286" s="14"/>
      <c r="N286" s="14"/>
      <c r="O286" s="14"/>
      <c r="P286" s="14"/>
      <c r="S286" s="106" t="str">
        <f t="shared" si="16"/>
        <v/>
      </c>
      <c r="U286" s="127" t="str">
        <f>IFERROR(INDEX('J&amp;C Details'!$S$70:$S$79, MATCH($C286, 'J&amp;C Details'!$B$70:$B$79, 0))*$S286*24*$W286, "")</f>
        <v/>
      </c>
      <c r="W286" s="262" t="str">
        <f>IF($Y286="", "", IF($I286="", 1, IF($I286=$U$4, 'J&amp;C Details'!$AP$82, IF($I286=$U$5, 'J&amp;C Details'!$AP$84, ""))))</f>
        <v/>
      </c>
      <c r="Y286" s="39" t="str">
        <f t="shared" si="17"/>
        <v/>
      </c>
      <c r="AA286" s="39" t="str">
        <f>IF($G286="", "", IF($E286=$R$3, Report!$BB$209, IF($I286="", Report!$BB$212, IF($I286=$U$4, Report!$BB$211, IF($I286=$U$5, Report!$BB$210, "")))))</f>
        <v/>
      </c>
    </row>
    <row r="287" spans="1:27" x14ac:dyDescent="0.25">
      <c r="A287" s="14"/>
      <c r="B287" s="460"/>
      <c r="C287" s="478"/>
      <c r="D287" s="462"/>
      <c r="E287" s="479"/>
      <c r="F287" s="14"/>
      <c r="G287" s="106" t="str">
        <f>IF($D287="", "", IF($E287=Expenses!$L$5, 0, $D287))</f>
        <v/>
      </c>
      <c r="H287" s="14"/>
      <c r="I287" s="39" t="str">
        <f t="shared" si="15"/>
        <v/>
      </c>
      <c r="J287" s="14"/>
      <c r="K287" s="14"/>
      <c r="L287" s="14"/>
      <c r="M287" s="14"/>
      <c r="N287" s="14"/>
      <c r="O287" s="14"/>
      <c r="P287" s="14"/>
      <c r="S287" s="106" t="str">
        <f t="shared" si="16"/>
        <v/>
      </c>
      <c r="U287" s="127" t="str">
        <f>IFERROR(INDEX('J&amp;C Details'!$S$70:$S$79, MATCH($C287, 'J&amp;C Details'!$B$70:$B$79, 0))*$S287*24*$W287, "")</f>
        <v/>
      </c>
      <c r="W287" s="262" t="str">
        <f>IF($Y287="", "", IF($I287="", 1, IF($I287=$U$4, 'J&amp;C Details'!$AP$82, IF($I287=$U$5, 'J&amp;C Details'!$AP$84, ""))))</f>
        <v/>
      </c>
      <c r="Y287" s="39" t="str">
        <f t="shared" si="17"/>
        <v/>
      </c>
      <c r="AA287" s="39" t="str">
        <f>IF($G287="", "", IF($E287=$R$3, Report!$BB$209, IF($I287="", Report!$BB$212, IF($I287=$U$4, Report!$BB$211, IF($I287=$U$5, Report!$BB$210, "")))))</f>
        <v/>
      </c>
    </row>
    <row r="288" spans="1:27" x14ac:dyDescent="0.25">
      <c r="A288" s="14"/>
      <c r="B288" s="460"/>
      <c r="C288" s="478"/>
      <c r="D288" s="462"/>
      <c r="E288" s="479"/>
      <c r="F288" s="14"/>
      <c r="G288" s="106" t="str">
        <f>IF($D288="", "", IF($E288=Expenses!$L$5, 0, $D288))</f>
        <v/>
      </c>
      <c r="H288" s="14"/>
      <c r="I288" s="39" t="str">
        <f t="shared" si="15"/>
        <v/>
      </c>
      <c r="J288" s="14"/>
      <c r="K288" s="14"/>
      <c r="L288" s="14"/>
      <c r="M288" s="14"/>
      <c r="N288" s="14"/>
      <c r="O288" s="14"/>
      <c r="P288" s="14"/>
      <c r="S288" s="106" t="str">
        <f t="shared" si="16"/>
        <v/>
      </c>
      <c r="U288" s="127" t="str">
        <f>IFERROR(INDEX('J&amp;C Details'!$S$70:$S$79, MATCH($C288, 'J&amp;C Details'!$B$70:$B$79, 0))*$S288*24*$W288, "")</f>
        <v/>
      </c>
      <c r="W288" s="262" t="str">
        <f>IF($Y288="", "", IF($I288="", 1, IF($I288=$U$4, 'J&amp;C Details'!$AP$82, IF($I288=$U$5, 'J&amp;C Details'!$AP$84, ""))))</f>
        <v/>
      </c>
      <c r="Y288" s="39" t="str">
        <f t="shared" si="17"/>
        <v/>
      </c>
      <c r="AA288" s="39" t="str">
        <f>IF($G288="", "", IF($E288=$R$3, Report!$BB$209, IF($I288="", Report!$BB$212, IF($I288=$U$4, Report!$BB$211, IF($I288=$U$5, Report!$BB$210, "")))))</f>
        <v/>
      </c>
    </row>
    <row r="289" spans="1:27" x14ac:dyDescent="0.25">
      <c r="A289" s="14"/>
      <c r="B289" s="460"/>
      <c r="C289" s="478"/>
      <c r="D289" s="462"/>
      <c r="E289" s="479"/>
      <c r="F289" s="14"/>
      <c r="G289" s="106" t="str">
        <f>IF($D289="", "", IF($E289=Expenses!$L$5, 0, $D289))</f>
        <v/>
      </c>
      <c r="H289" s="14"/>
      <c r="I289" s="39" t="str">
        <f t="shared" si="15"/>
        <v/>
      </c>
      <c r="J289" s="14"/>
      <c r="K289" s="14"/>
      <c r="L289" s="14"/>
      <c r="M289" s="14"/>
      <c r="N289" s="14"/>
      <c r="O289" s="14"/>
      <c r="P289" s="14"/>
      <c r="S289" s="106" t="str">
        <f t="shared" si="16"/>
        <v/>
      </c>
      <c r="U289" s="127" t="str">
        <f>IFERROR(INDEX('J&amp;C Details'!$S$70:$S$79, MATCH($C289, 'J&amp;C Details'!$B$70:$B$79, 0))*$S289*24*$W289, "")</f>
        <v/>
      </c>
      <c r="W289" s="262" t="str">
        <f>IF($Y289="", "", IF($I289="", 1, IF($I289=$U$4, 'J&amp;C Details'!$AP$82, IF($I289=$U$5, 'J&amp;C Details'!$AP$84, ""))))</f>
        <v/>
      </c>
      <c r="Y289" s="39" t="str">
        <f t="shared" si="17"/>
        <v/>
      </c>
      <c r="AA289" s="39" t="str">
        <f>IF($G289="", "", IF($E289=$R$3, Report!$BB$209, IF($I289="", Report!$BB$212, IF($I289=$U$4, Report!$BB$211, IF($I289=$U$5, Report!$BB$210, "")))))</f>
        <v/>
      </c>
    </row>
    <row r="290" spans="1:27" x14ac:dyDescent="0.25">
      <c r="A290" s="14"/>
      <c r="B290" s="460"/>
      <c r="C290" s="478"/>
      <c r="D290" s="462"/>
      <c r="E290" s="479"/>
      <c r="F290" s="14"/>
      <c r="G290" s="106" t="str">
        <f>IF($D290="", "", IF($E290=Expenses!$L$5, 0, $D290))</f>
        <v/>
      </c>
      <c r="H290" s="14"/>
      <c r="I290" s="39" t="str">
        <f t="shared" si="15"/>
        <v/>
      </c>
      <c r="J290" s="14"/>
      <c r="K290" s="14"/>
      <c r="L290" s="14"/>
      <c r="M290" s="14"/>
      <c r="N290" s="14"/>
      <c r="O290" s="14"/>
      <c r="P290" s="14"/>
      <c r="S290" s="106" t="str">
        <f t="shared" si="16"/>
        <v/>
      </c>
      <c r="U290" s="127" t="str">
        <f>IFERROR(INDEX('J&amp;C Details'!$S$70:$S$79, MATCH($C290, 'J&amp;C Details'!$B$70:$B$79, 0))*$S290*24*$W290, "")</f>
        <v/>
      </c>
      <c r="W290" s="262" t="str">
        <f>IF($Y290="", "", IF($I290="", 1, IF($I290=$U$4, 'J&amp;C Details'!$AP$82, IF($I290=$U$5, 'J&amp;C Details'!$AP$84, ""))))</f>
        <v/>
      </c>
      <c r="Y290" s="39" t="str">
        <f t="shared" si="17"/>
        <v/>
      </c>
      <c r="AA290" s="39" t="str">
        <f>IF($G290="", "", IF($E290=$R$3, Report!$BB$209, IF($I290="", Report!$BB$212, IF($I290=$U$4, Report!$BB$211, IF($I290=$U$5, Report!$BB$210, "")))))</f>
        <v/>
      </c>
    </row>
    <row r="291" spans="1:27" x14ac:dyDescent="0.25">
      <c r="A291" s="14"/>
      <c r="B291" s="460"/>
      <c r="C291" s="478"/>
      <c r="D291" s="462"/>
      <c r="E291" s="479"/>
      <c r="F291" s="14"/>
      <c r="G291" s="106" t="str">
        <f>IF($D291="", "", IF($E291=Expenses!$L$5, 0, $D291))</f>
        <v/>
      </c>
      <c r="H291" s="14"/>
      <c r="I291" s="39" t="str">
        <f t="shared" si="15"/>
        <v/>
      </c>
      <c r="J291" s="14"/>
      <c r="K291" s="14"/>
      <c r="L291" s="14"/>
      <c r="M291" s="14"/>
      <c r="N291" s="14"/>
      <c r="O291" s="14"/>
      <c r="P291" s="14"/>
      <c r="S291" s="106" t="str">
        <f t="shared" si="16"/>
        <v/>
      </c>
      <c r="U291" s="127" t="str">
        <f>IFERROR(INDEX('J&amp;C Details'!$S$70:$S$79, MATCH($C291, 'J&amp;C Details'!$B$70:$B$79, 0))*$S291*24*$W291, "")</f>
        <v/>
      </c>
      <c r="W291" s="262" t="str">
        <f>IF($Y291="", "", IF($I291="", 1, IF($I291=$U$4, 'J&amp;C Details'!$AP$82, IF($I291=$U$5, 'J&amp;C Details'!$AP$84, ""))))</f>
        <v/>
      </c>
      <c r="Y291" s="39" t="str">
        <f t="shared" si="17"/>
        <v/>
      </c>
      <c r="AA291" s="39" t="str">
        <f>IF($G291="", "", IF($E291=$R$3, Report!$BB$209, IF($I291="", Report!$BB$212, IF($I291=$U$4, Report!$BB$211, IF($I291=$U$5, Report!$BB$210, "")))))</f>
        <v/>
      </c>
    </row>
    <row r="292" spans="1:27" x14ac:dyDescent="0.25">
      <c r="A292" s="14"/>
      <c r="B292" s="460"/>
      <c r="C292" s="478"/>
      <c r="D292" s="462"/>
      <c r="E292" s="479"/>
      <c r="F292" s="14"/>
      <c r="G292" s="106" t="str">
        <f>IF($D292="", "", IF($E292=Expenses!$L$5, 0, $D292))</f>
        <v/>
      </c>
      <c r="H292" s="14"/>
      <c r="I292" s="39" t="str">
        <f t="shared" si="15"/>
        <v/>
      </c>
      <c r="J292" s="14"/>
      <c r="K292" s="14"/>
      <c r="L292" s="14"/>
      <c r="M292" s="14"/>
      <c r="N292" s="14"/>
      <c r="O292" s="14"/>
      <c r="P292" s="14"/>
      <c r="S292" s="106" t="str">
        <f t="shared" si="16"/>
        <v/>
      </c>
      <c r="U292" s="127" t="str">
        <f>IFERROR(INDEX('J&amp;C Details'!$S$70:$S$79, MATCH($C292, 'J&amp;C Details'!$B$70:$B$79, 0))*$S292*24*$W292, "")</f>
        <v/>
      </c>
      <c r="W292" s="262" t="str">
        <f>IF($Y292="", "", IF($I292="", 1, IF($I292=$U$4, 'J&amp;C Details'!$AP$82, IF($I292=$U$5, 'J&amp;C Details'!$AP$84, ""))))</f>
        <v/>
      </c>
      <c r="Y292" s="39" t="str">
        <f t="shared" si="17"/>
        <v/>
      </c>
      <c r="AA292" s="39" t="str">
        <f>IF($G292="", "", IF($E292=$R$3, Report!$BB$209, IF($I292="", Report!$BB$212, IF($I292=$U$4, Report!$BB$211, IF($I292=$U$5, Report!$BB$210, "")))))</f>
        <v/>
      </c>
    </row>
    <row r="293" spans="1:27" x14ac:dyDescent="0.25">
      <c r="A293" s="14"/>
      <c r="B293" s="460"/>
      <c r="C293" s="478"/>
      <c r="D293" s="462"/>
      <c r="E293" s="479"/>
      <c r="F293" s="14"/>
      <c r="G293" s="106" t="str">
        <f>IF($D293="", "", IF($E293=Expenses!$L$5, 0, $D293))</f>
        <v/>
      </c>
      <c r="H293" s="14"/>
      <c r="I293" s="39" t="str">
        <f t="shared" si="15"/>
        <v/>
      </c>
      <c r="J293" s="14"/>
      <c r="K293" s="14"/>
      <c r="L293" s="14"/>
      <c r="M293" s="14"/>
      <c r="N293" s="14"/>
      <c r="O293" s="14"/>
      <c r="P293" s="14"/>
      <c r="S293" s="106" t="str">
        <f t="shared" si="16"/>
        <v/>
      </c>
      <c r="U293" s="127" t="str">
        <f>IFERROR(INDEX('J&amp;C Details'!$S$70:$S$79, MATCH($C293, 'J&amp;C Details'!$B$70:$B$79, 0))*$S293*24*$W293, "")</f>
        <v/>
      </c>
      <c r="W293" s="262" t="str">
        <f>IF($Y293="", "", IF($I293="", 1, IF($I293=$U$4, 'J&amp;C Details'!$AP$82, IF($I293=$U$5, 'J&amp;C Details'!$AP$84, ""))))</f>
        <v/>
      </c>
      <c r="Y293" s="39" t="str">
        <f t="shared" si="17"/>
        <v/>
      </c>
      <c r="AA293" s="39" t="str">
        <f>IF($G293="", "", IF($E293=$R$3, Report!$BB$209, IF($I293="", Report!$BB$212, IF($I293=$U$4, Report!$BB$211, IF($I293=$U$5, Report!$BB$210, "")))))</f>
        <v/>
      </c>
    </row>
    <row r="294" spans="1:27" x14ac:dyDescent="0.25">
      <c r="A294" s="14"/>
      <c r="B294" s="460"/>
      <c r="C294" s="478"/>
      <c r="D294" s="462"/>
      <c r="E294" s="479"/>
      <c r="F294" s="14"/>
      <c r="G294" s="106" t="str">
        <f>IF($D294="", "", IF($E294=Expenses!$L$5, 0, $D294))</f>
        <v/>
      </c>
      <c r="H294" s="14"/>
      <c r="I294" s="39" t="str">
        <f t="shared" si="15"/>
        <v/>
      </c>
      <c r="J294" s="14"/>
      <c r="K294" s="14"/>
      <c r="L294" s="14"/>
      <c r="M294" s="14"/>
      <c r="N294" s="14"/>
      <c r="O294" s="14"/>
      <c r="P294" s="14"/>
      <c r="S294" s="106" t="str">
        <f t="shared" si="16"/>
        <v/>
      </c>
      <c r="U294" s="127" t="str">
        <f>IFERROR(INDEX('J&amp;C Details'!$S$70:$S$79, MATCH($C294, 'J&amp;C Details'!$B$70:$B$79, 0))*$S294*24*$W294, "")</f>
        <v/>
      </c>
      <c r="W294" s="262" t="str">
        <f>IF($Y294="", "", IF($I294="", 1, IF($I294=$U$4, 'J&amp;C Details'!$AP$82, IF($I294=$U$5, 'J&amp;C Details'!$AP$84, ""))))</f>
        <v/>
      </c>
      <c r="Y294" s="39" t="str">
        <f t="shared" si="17"/>
        <v/>
      </c>
      <c r="AA294" s="39" t="str">
        <f>IF($G294="", "", IF($E294=$R$3, Report!$BB$209, IF($I294="", Report!$BB$212, IF($I294=$U$4, Report!$BB$211, IF($I294=$U$5, Report!$BB$210, "")))))</f>
        <v/>
      </c>
    </row>
    <row r="295" spans="1:27" x14ac:dyDescent="0.25">
      <c r="A295" s="14"/>
      <c r="B295" s="460"/>
      <c r="C295" s="478"/>
      <c r="D295" s="462"/>
      <c r="E295" s="479"/>
      <c r="F295" s="14"/>
      <c r="G295" s="106" t="str">
        <f>IF($D295="", "", IF($E295=Expenses!$L$5, 0, $D295))</f>
        <v/>
      </c>
      <c r="H295" s="14"/>
      <c r="I295" s="39" t="str">
        <f t="shared" si="15"/>
        <v/>
      </c>
      <c r="J295" s="14"/>
      <c r="K295" s="14"/>
      <c r="L295" s="14"/>
      <c r="M295" s="14"/>
      <c r="N295" s="14"/>
      <c r="O295" s="14"/>
      <c r="P295" s="14"/>
      <c r="S295" s="106" t="str">
        <f t="shared" si="16"/>
        <v/>
      </c>
      <c r="U295" s="127" t="str">
        <f>IFERROR(INDEX('J&amp;C Details'!$S$70:$S$79, MATCH($C295, 'J&amp;C Details'!$B$70:$B$79, 0))*$S295*24*$W295, "")</f>
        <v/>
      </c>
      <c r="W295" s="262" t="str">
        <f>IF($Y295="", "", IF($I295="", 1, IF($I295=$U$4, 'J&amp;C Details'!$AP$82, IF($I295=$U$5, 'J&amp;C Details'!$AP$84, ""))))</f>
        <v/>
      </c>
      <c r="Y295" s="39" t="str">
        <f t="shared" si="17"/>
        <v/>
      </c>
      <c r="AA295" s="39" t="str">
        <f>IF($G295="", "", IF($E295=$R$3, Report!$BB$209, IF($I295="", Report!$BB$212, IF($I295=$U$4, Report!$BB$211, IF($I295=$U$5, Report!$BB$210, "")))))</f>
        <v/>
      </c>
    </row>
    <row r="296" spans="1:27" x14ac:dyDescent="0.25">
      <c r="A296" s="14"/>
      <c r="B296" s="460"/>
      <c r="C296" s="478"/>
      <c r="D296" s="462"/>
      <c r="E296" s="479"/>
      <c r="F296" s="14"/>
      <c r="G296" s="106" t="str">
        <f>IF($D296="", "", IF($E296=Expenses!$L$5, 0, $D296))</f>
        <v/>
      </c>
      <c r="H296" s="14"/>
      <c r="I296" s="39" t="str">
        <f t="shared" si="15"/>
        <v/>
      </c>
      <c r="J296" s="14"/>
      <c r="K296" s="14"/>
      <c r="L296" s="14"/>
      <c r="M296" s="14"/>
      <c r="N296" s="14"/>
      <c r="O296" s="14"/>
      <c r="P296" s="14"/>
      <c r="S296" s="106" t="str">
        <f t="shared" si="16"/>
        <v/>
      </c>
      <c r="U296" s="127" t="str">
        <f>IFERROR(INDEX('J&amp;C Details'!$S$70:$S$79, MATCH($C296, 'J&amp;C Details'!$B$70:$B$79, 0))*$S296*24*$W296, "")</f>
        <v/>
      </c>
      <c r="W296" s="262" t="str">
        <f>IF($Y296="", "", IF($I296="", 1, IF($I296=$U$4, 'J&amp;C Details'!$AP$82, IF($I296=$U$5, 'J&amp;C Details'!$AP$84, ""))))</f>
        <v/>
      </c>
      <c r="Y296" s="39" t="str">
        <f t="shared" si="17"/>
        <v/>
      </c>
      <c r="AA296" s="39" t="str">
        <f>IF($G296="", "", IF($E296=$R$3, Report!$BB$209, IF($I296="", Report!$BB$212, IF($I296=$U$4, Report!$BB$211, IF($I296=$U$5, Report!$BB$210, "")))))</f>
        <v/>
      </c>
    </row>
    <row r="297" spans="1:27" x14ac:dyDescent="0.25">
      <c r="A297" s="14"/>
      <c r="B297" s="460"/>
      <c r="C297" s="478"/>
      <c r="D297" s="462"/>
      <c r="E297" s="479"/>
      <c r="F297" s="14"/>
      <c r="G297" s="106" t="str">
        <f>IF($D297="", "", IF($E297=Expenses!$L$5, 0, $D297))</f>
        <v/>
      </c>
      <c r="H297" s="14"/>
      <c r="I297" s="39" t="str">
        <f t="shared" si="15"/>
        <v/>
      </c>
      <c r="J297" s="14"/>
      <c r="K297" s="14"/>
      <c r="L297" s="14"/>
      <c r="M297" s="14"/>
      <c r="N297" s="14"/>
      <c r="O297" s="14"/>
      <c r="P297" s="14"/>
      <c r="S297" s="106" t="str">
        <f t="shared" si="16"/>
        <v/>
      </c>
      <c r="U297" s="127" t="str">
        <f>IFERROR(INDEX('J&amp;C Details'!$S$70:$S$79, MATCH($C297, 'J&amp;C Details'!$B$70:$B$79, 0))*$S297*24*$W297, "")</f>
        <v/>
      </c>
      <c r="W297" s="262" t="str">
        <f>IF($Y297="", "", IF($I297="", 1, IF($I297=$U$4, 'J&amp;C Details'!$AP$82, IF($I297=$U$5, 'J&amp;C Details'!$AP$84, ""))))</f>
        <v/>
      </c>
      <c r="Y297" s="39" t="str">
        <f t="shared" si="17"/>
        <v/>
      </c>
      <c r="AA297" s="39" t="str">
        <f>IF($G297="", "", IF($E297=$R$3, Report!$BB$209, IF($I297="", Report!$BB$212, IF($I297=$U$4, Report!$BB$211, IF($I297=$U$5, Report!$BB$210, "")))))</f>
        <v/>
      </c>
    </row>
    <row r="298" spans="1:27" x14ac:dyDescent="0.25">
      <c r="A298" s="14"/>
      <c r="B298" s="460"/>
      <c r="C298" s="478"/>
      <c r="D298" s="462"/>
      <c r="E298" s="479"/>
      <c r="F298" s="14"/>
      <c r="G298" s="106" t="str">
        <f>IF($D298="", "", IF($E298=Expenses!$L$5, 0, $D298))</f>
        <v/>
      </c>
      <c r="H298" s="14"/>
      <c r="I298" s="39" t="str">
        <f t="shared" si="15"/>
        <v/>
      </c>
      <c r="J298" s="14"/>
      <c r="K298" s="14"/>
      <c r="L298" s="14"/>
      <c r="M298" s="14"/>
      <c r="N298" s="14"/>
      <c r="O298" s="14"/>
      <c r="P298" s="14"/>
      <c r="S298" s="106" t="str">
        <f t="shared" si="16"/>
        <v/>
      </c>
      <c r="U298" s="127" t="str">
        <f>IFERROR(INDEX('J&amp;C Details'!$S$70:$S$79, MATCH($C298, 'J&amp;C Details'!$B$70:$B$79, 0))*$S298*24*$W298, "")</f>
        <v/>
      </c>
      <c r="W298" s="262" t="str">
        <f>IF($Y298="", "", IF($I298="", 1, IF($I298=$U$4, 'J&amp;C Details'!$AP$82, IF($I298=$U$5, 'J&amp;C Details'!$AP$84, ""))))</f>
        <v/>
      </c>
      <c r="Y298" s="39" t="str">
        <f t="shared" si="17"/>
        <v/>
      </c>
      <c r="AA298" s="39" t="str">
        <f>IF($G298="", "", IF($E298=$R$3, Report!$BB$209, IF($I298="", Report!$BB$212, IF($I298=$U$4, Report!$BB$211, IF($I298=$U$5, Report!$BB$210, "")))))</f>
        <v/>
      </c>
    </row>
    <row r="299" spans="1:27" x14ac:dyDescent="0.25">
      <c r="A299" s="14"/>
      <c r="B299" s="460"/>
      <c r="C299" s="478"/>
      <c r="D299" s="462"/>
      <c r="E299" s="479"/>
      <c r="F299" s="14"/>
      <c r="G299" s="106" t="str">
        <f>IF($D299="", "", IF($E299=Expenses!$L$5, 0, $D299))</f>
        <v/>
      </c>
      <c r="H299" s="14"/>
      <c r="I299" s="39" t="str">
        <f t="shared" si="15"/>
        <v/>
      </c>
      <c r="J299" s="14"/>
      <c r="K299" s="14"/>
      <c r="L299" s="14"/>
      <c r="M299" s="14"/>
      <c r="N299" s="14"/>
      <c r="O299" s="14"/>
      <c r="P299" s="14"/>
      <c r="S299" s="106" t="str">
        <f t="shared" si="16"/>
        <v/>
      </c>
      <c r="U299" s="127" t="str">
        <f>IFERROR(INDEX('J&amp;C Details'!$S$70:$S$79, MATCH($C299, 'J&amp;C Details'!$B$70:$B$79, 0))*$S299*24*$W299, "")</f>
        <v/>
      </c>
      <c r="W299" s="262" t="str">
        <f>IF($Y299="", "", IF($I299="", 1, IF($I299=$U$4, 'J&amp;C Details'!$AP$82, IF($I299=$U$5, 'J&amp;C Details'!$AP$84, ""))))</f>
        <v/>
      </c>
      <c r="Y299" s="39" t="str">
        <f t="shared" si="17"/>
        <v/>
      </c>
      <c r="AA299" s="39" t="str">
        <f>IF($G299="", "", IF($E299=$R$3, Report!$BB$209, IF($I299="", Report!$BB$212, IF($I299=$U$4, Report!$BB$211, IF($I299=$U$5, Report!$BB$210, "")))))</f>
        <v/>
      </c>
    </row>
    <row r="300" spans="1:27" x14ac:dyDescent="0.25">
      <c r="A300" s="14"/>
      <c r="B300" s="460"/>
      <c r="C300" s="478"/>
      <c r="D300" s="462"/>
      <c r="E300" s="479"/>
      <c r="F300" s="14"/>
      <c r="G300" s="106" t="str">
        <f>IF($D300="", "", IF($E300=Expenses!$L$5, 0, $D300))</f>
        <v/>
      </c>
      <c r="H300" s="14"/>
      <c r="I300" s="39" t="str">
        <f t="shared" si="15"/>
        <v/>
      </c>
      <c r="J300" s="14"/>
      <c r="K300" s="14"/>
      <c r="L300" s="14"/>
      <c r="M300" s="14"/>
      <c r="N300" s="14"/>
      <c r="O300" s="14"/>
      <c r="P300" s="14"/>
      <c r="S300" s="106" t="str">
        <f t="shared" si="16"/>
        <v/>
      </c>
      <c r="U300" s="127" t="str">
        <f>IFERROR(INDEX('J&amp;C Details'!$S$70:$S$79, MATCH($C300, 'J&amp;C Details'!$B$70:$B$79, 0))*$S300*24*$W300, "")</f>
        <v/>
      </c>
      <c r="W300" s="262" t="str">
        <f>IF($Y300="", "", IF($I300="", 1, IF($I300=$U$4, 'J&amp;C Details'!$AP$82, IF($I300=$U$5, 'J&amp;C Details'!$AP$84, ""))))</f>
        <v/>
      </c>
      <c r="Y300" s="39" t="str">
        <f t="shared" si="17"/>
        <v/>
      </c>
      <c r="AA300" s="39" t="str">
        <f>IF($G300="", "", IF($E300=$R$3, Report!$BB$209, IF($I300="", Report!$BB$212, IF($I300=$U$4, Report!$BB$211, IF($I300=$U$5, Report!$BB$210, "")))))</f>
        <v/>
      </c>
    </row>
    <row r="301" spans="1:27" x14ac:dyDescent="0.25">
      <c r="A301" s="14"/>
      <c r="B301" s="460"/>
      <c r="C301" s="478"/>
      <c r="D301" s="462"/>
      <c r="E301" s="479"/>
      <c r="F301" s="14"/>
      <c r="G301" s="106" t="str">
        <f>IF($D301="", "", IF($E301=Expenses!$L$5, 0, $D301))</f>
        <v/>
      </c>
      <c r="H301" s="14"/>
      <c r="I301" s="39" t="str">
        <f t="shared" si="15"/>
        <v/>
      </c>
      <c r="J301" s="14"/>
      <c r="K301" s="14"/>
      <c r="L301" s="14"/>
      <c r="M301" s="14"/>
      <c r="N301" s="14"/>
      <c r="O301" s="14"/>
      <c r="P301" s="14"/>
      <c r="S301" s="106" t="str">
        <f t="shared" si="16"/>
        <v/>
      </c>
      <c r="U301" s="127" t="str">
        <f>IFERROR(INDEX('J&amp;C Details'!$S$70:$S$79, MATCH($C301, 'J&amp;C Details'!$B$70:$B$79, 0))*$S301*24*$W301, "")</f>
        <v/>
      </c>
      <c r="W301" s="262" t="str">
        <f>IF($Y301="", "", IF($I301="", 1, IF($I301=$U$4, 'J&amp;C Details'!$AP$82, IF($I301=$U$5, 'J&amp;C Details'!$AP$84, ""))))</f>
        <v/>
      </c>
      <c r="Y301" s="39" t="str">
        <f t="shared" si="17"/>
        <v/>
      </c>
      <c r="AA301" s="39" t="str">
        <f>IF($G301="", "", IF($E301=$R$3, Report!$BB$209, IF($I301="", Report!$BB$212, IF($I301=$U$4, Report!$BB$211, IF($I301=$U$5, Report!$BB$210, "")))))</f>
        <v/>
      </c>
    </row>
    <row r="302" spans="1:27" x14ac:dyDescent="0.25">
      <c r="A302" s="14"/>
      <c r="B302" s="460"/>
      <c r="C302" s="478"/>
      <c r="D302" s="462"/>
      <c r="E302" s="479"/>
      <c r="F302" s="14"/>
      <c r="G302" s="106" t="str">
        <f>IF($D302="", "", IF($E302=Expenses!$L$5, 0, $D302))</f>
        <v/>
      </c>
      <c r="H302" s="14"/>
      <c r="I302" s="39" t="str">
        <f t="shared" si="15"/>
        <v/>
      </c>
      <c r="J302" s="14"/>
      <c r="K302" s="14"/>
      <c r="L302" s="14"/>
      <c r="M302" s="14"/>
      <c r="N302" s="14"/>
      <c r="O302" s="14"/>
      <c r="P302" s="14"/>
      <c r="S302" s="106" t="str">
        <f t="shared" si="16"/>
        <v/>
      </c>
      <c r="U302" s="127" t="str">
        <f>IFERROR(INDEX('J&amp;C Details'!$S$70:$S$79, MATCH($C302, 'J&amp;C Details'!$B$70:$B$79, 0))*$S302*24*$W302, "")</f>
        <v/>
      </c>
      <c r="W302" s="262" t="str">
        <f>IF($Y302="", "", IF($I302="", 1, IF($I302=$U$4, 'J&amp;C Details'!$AP$82, IF($I302=$U$5, 'J&amp;C Details'!$AP$84, ""))))</f>
        <v/>
      </c>
      <c r="Y302" s="39" t="str">
        <f t="shared" si="17"/>
        <v/>
      </c>
      <c r="AA302" s="39" t="str">
        <f>IF($G302="", "", IF($E302=$R$3, Report!$BB$209, IF($I302="", Report!$BB$212, IF($I302=$U$4, Report!$BB$211, IF($I302=$U$5, Report!$BB$210, "")))))</f>
        <v/>
      </c>
    </row>
    <row r="303" spans="1:27" x14ac:dyDescent="0.25">
      <c r="A303" s="14"/>
      <c r="B303" s="460"/>
      <c r="C303" s="478"/>
      <c r="D303" s="462"/>
      <c r="E303" s="479"/>
      <c r="F303" s="14"/>
      <c r="G303" s="106" t="str">
        <f>IF($D303="", "", IF($E303=Expenses!$L$5, 0, $D303))</f>
        <v/>
      </c>
      <c r="H303" s="14"/>
      <c r="I303" s="39" t="str">
        <f t="shared" si="15"/>
        <v/>
      </c>
      <c r="J303" s="14"/>
      <c r="K303" s="14"/>
      <c r="L303" s="14"/>
      <c r="M303" s="14"/>
      <c r="N303" s="14"/>
      <c r="O303" s="14"/>
      <c r="P303" s="14"/>
      <c r="S303" s="106" t="str">
        <f t="shared" si="16"/>
        <v/>
      </c>
      <c r="U303" s="127" t="str">
        <f>IFERROR(INDEX('J&amp;C Details'!$S$70:$S$79, MATCH($C303, 'J&amp;C Details'!$B$70:$B$79, 0))*$S303*24*$W303, "")</f>
        <v/>
      </c>
      <c r="W303" s="262" t="str">
        <f>IF($Y303="", "", IF($I303="", 1, IF($I303=$U$4, 'J&amp;C Details'!$AP$82, IF($I303=$U$5, 'J&amp;C Details'!$AP$84, ""))))</f>
        <v/>
      </c>
      <c r="Y303" s="39" t="str">
        <f t="shared" si="17"/>
        <v/>
      </c>
      <c r="AA303" s="39" t="str">
        <f>IF($G303="", "", IF($E303=$R$3, Report!$BB$209, IF($I303="", Report!$BB$212, IF($I303=$U$4, Report!$BB$211, IF($I303=$U$5, Report!$BB$210, "")))))</f>
        <v/>
      </c>
    </row>
    <row r="304" spans="1:27" x14ac:dyDescent="0.25">
      <c r="A304" s="14"/>
      <c r="B304" s="460"/>
      <c r="C304" s="478"/>
      <c r="D304" s="462"/>
      <c r="E304" s="479"/>
      <c r="F304" s="14"/>
      <c r="G304" s="106" t="str">
        <f>IF($D304="", "", IF($E304=Expenses!$L$5, 0, $D304))</f>
        <v/>
      </c>
      <c r="H304" s="14"/>
      <c r="I304" s="39" t="str">
        <f t="shared" si="15"/>
        <v/>
      </c>
      <c r="J304" s="14"/>
      <c r="K304" s="14"/>
      <c r="L304" s="14"/>
      <c r="M304" s="14"/>
      <c r="N304" s="14"/>
      <c r="O304" s="14"/>
      <c r="P304" s="14"/>
      <c r="S304" s="106" t="str">
        <f t="shared" si="16"/>
        <v/>
      </c>
      <c r="U304" s="127" t="str">
        <f>IFERROR(INDEX('J&amp;C Details'!$S$70:$S$79, MATCH($C304, 'J&amp;C Details'!$B$70:$B$79, 0))*$S304*24*$W304, "")</f>
        <v/>
      </c>
      <c r="W304" s="262" t="str">
        <f>IF($Y304="", "", IF($I304="", 1, IF($I304=$U$4, 'J&amp;C Details'!$AP$82, IF($I304=$U$5, 'J&amp;C Details'!$AP$84, ""))))</f>
        <v/>
      </c>
      <c r="Y304" s="39" t="str">
        <f t="shared" si="17"/>
        <v/>
      </c>
      <c r="AA304" s="39" t="str">
        <f>IF($G304="", "", IF($E304=$R$3, Report!$BB$209, IF($I304="", Report!$BB$212, IF($I304=$U$4, Report!$BB$211, IF($I304=$U$5, Report!$BB$210, "")))))</f>
        <v/>
      </c>
    </row>
    <row r="305" spans="1:27" x14ac:dyDescent="0.25">
      <c r="A305" s="14"/>
      <c r="B305" s="460"/>
      <c r="C305" s="478"/>
      <c r="D305" s="462"/>
      <c r="E305" s="479"/>
      <c r="F305" s="14"/>
      <c r="G305" s="106" t="str">
        <f>IF($D305="", "", IF($E305=Expenses!$L$5, 0, $D305))</f>
        <v/>
      </c>
      <c r="H305" s="14"/>
      <c r="I305" s="39" t="str">
        <f t="shared" si="15"/>
        <v/>
      </c>
      <c r="J305" s="14"/>
      <c r="K305" s="14"/>
      <c r="L305" s="14"/>
      <c r="M305" s="14"/>
      <c r="N305" s="14"/>
      <c r="O305" s="14"/>
      <c r="P305" s="14"/>
      <c r="S305" s="106" t="str">
        <f t="shared" si="16"/>
        <v/>
      </c>
      <c r="U305" s="127" t="str">
        <f>IFERROR(INDEX('J&amp;C Details'!$S$70:$S$79, MATCH($C305, 'J&amp;C Details'!$B$70:$B$79, 0))*$S305*24*$W305, "")</f>
        <v/>
      </c>
      <c r="W305" s="262" t="str">
        <f>IF($Y305="", "", IF($I305="", 1, IF($I305=$U$4, 'J&amp;C Details'!$AP$82, IF($I305=$U$5, 'J&amp;C Details'!$AP$84, ""))))</f>
        <v/>
      </c>
      <c r="Y305" s="39" t="str">
        <f t="shared" si="17"/>
        <v/>
      </c>
      <c r="AA305" s="39" t="str">
        <f>IF($G305="", "", IF($E305=$R$3, Report!$BB$209, IF($I305="", Report!$BB$212, IF($I305=$U$4, Report!$BB$211, IF($I305=$U$5, Report!$BB$210, "")))))</f>
        <v/>
      </c>
    </row>
    <row r="306" spans="1:27" x14ac:dyDescent="0.25">
      <c r="A306" s="14"/>
      <c r="B306" s="460"/>
      <c r="C306" s="478"/>
      <c r="D306" s="462"/>
      <c r="E306" s="479"/>
      <c r="F306" s="14"/>
      <c r="G306" s="106" t="str">
        <f>IF($D306="", "", IF($E306=Expenses!$L$5, 0, $D306))</f>
        <v/>
      </c>
      <c r="H306" s="14"/>
      <c r="I306" s="39" t="str">
        <f t="shared" si="15"/>
        <v/>
      </c>
      <c r="J306" s="14"/>
      <c r="K306" s="14"/>
      <c r="L306" s="14"/>
      <c r="M306" s="14"/>
      <c r="N306" s="14"/>
      <c r="O306" s="14"/>
      <c r="P306" s="14"/>
      <c r="S306" s="106" t="str">
        <f t="shared" si="16"/>
        <v/>
      </c>
      <c r="U306" s="127" t="str">
        <f>IFERROR(INDEX('J&amp;C Details'!$S$70:$S$79, MATCH($C306, 'J&amp;C Details'!$B$70:$B$79, 0))*$S306*24*$W306, "")</f>
        <v/>
      </c>
      <c r="W306" s="262" t="str">
        <f>IF($Y306="", "", IF($I306="", 1, IF($I306=$U$4, 'J&amp;C Details'!$AP$82, IF($I306=$U$5, 'J&amp;C Details'!$AP$84, ""))))</f>
        <v/>
      </c>
      <c r="Y306" s="39" t="str">
        <f t="shared" si="17"/>
        <v/>
      </c>
      <c r="AA306" s="39" t="str">
        <f>IF($G306="", "", IF($E306=$R$3, Report!$BB$209, IF($I306="", Report!$BB$212, IF($I306=$U$4, Report!$BB$211, IF($I306=$U$5, Report!$BB$210, "")))))</f>
        <v/>
      </c>
    </row>
    <row r="307" spans="1:27" x14ac:dyDescent="0.25">
      <c r="A307" s="14"/>
      <c r="B307" s="460"/>
      <c r="C307" s="478"/>
      <c r="D307" s="462"/>
      <c r="E307" s="479"/>
      <c r="F307" s="14"/>
      <c r="G307" s="106" t="str">
        <f>IF($D307="", "", IF($E307=Expenses!$L$5, 0, $D307))</f>
        <v/>
      </c>
      <c r="H307" s="14"/>
      <c r="I307" s="39" t="str">
        <f t="shared" si="15"/>
        <v/>
      </c>
      <c r="J307" s="14"/>
      <c r="K307" s="14"/>
      <c r="L307" s="14"/>
      <c r="M307" s="14"/>
      <c r="N307" s="14"/>
      <c r="O307" s="14"/>
      <c r="P307" s="14"/>
      <c r="S307" s="106" t="str">
        <f t="shared" si="16"/>
        <v/>
      </c>
      <c r="U307" s="127" t="str">
        <f>IFERROR(INDEX('J&amp;C Details'!$S$70:$S$79, MATCH($C307, 'J&amp;C Details'!$B$70:$B$79, 0))*$S307*24*$W307, "")</f>
        <v/>
      </c>
      <c r="W307" s="262" t="str">
        <f>IF($Y307="", "", IF($I307="", 1, IF($I307=$U$4, 'J&amp;C Details'!$AP$82, IF($I307=$U$5, 'J&amp;C Details'!$AP$84, ""))))</f>
        <v/>
      </c>
      <c r="Y307" s="39" t="str">
        <f t="shared" si="17"/>
        <v/>
      </c>
      <c r="AA307" s="39" t="str">
        <f>IF($G307="", "", IF($E307=$R$3, Report!$BB$209, IF($I307="", Report!$BB$212, IF($I307=$U$4, Report!$BB$211, IF($I307=$U$5, Report!$BB$210, "")))))</f>
        <v/>
      </c>
    </row>
    <row r="308" spans="1:27" x14ac:dyDescent="0.25">
      <c r="A308" s="14"/>
      <c r="B308" s="460"/>
      <c r="C308" s="478"/>
      <c r="D308" s="462"/>
      <c r="E308" s="479"/>
      <c r="F308" s="14"/>
      <c r="G308" s="106" t="str">
        <f>IF($D308="", "", IF($E308=Expenses!$L$5, 0, $D308))</f>
        <v/>
      </c>
      <c r="H308" s="14"/>
      <c r="I308" s="39" t="str">
        <f t="shared" si="15"/>
        <v/>
      </c>
      <c r="J308" s="14"/>
      <c r="K308" s="14"/>
      <c r="L308" s="14"/>
      <c r="M308" s="14"/>
      <c r="N308" s="14"/>
      <c r="O308" s="14"/>
      <c r="P308" s="14"/>
      <c r="S308" s="106" t="str">
        <f t="shared" si="16"/>
        <v/>
      </c>
      <c r="U308" s="127" t="str">
        <f>IFERROR(INDEX('J&amp;C Details'!$S$70:$S$79, MATCH($C308, 'J&amp;C Details'!$B$70:$B$79, 0))*$S308*24*$W308, "")</f>
        <v/>
      </c>
      <c r="W308" s="262" t="str">
        <f>IF($Y308="", "", IF($I308="", 1, IF($I308=$U$4, 'J&amp;C Details'!$AP$82, IF($I308=$U$5, 'J&amp;C Details'!$AP$84, ""))))</f>
        <v/>
      </c>
      <c r="Y308" s="39" t="str">
        <f t="shared" si="17"/>
        <v/>
      </c>
      <c r="AA308" s="39" t="str">
        <f>IF($G308="", "", IF($E308=$R$3, Report!$BB$209, IF($I308="", Report!$BB$212, IF($I308=$U$4, Report!$BB$211, IF($I308=$U$5, Report!$BB$210, "")))))</f>
        <v/>
      </c>
    </row>
    <row r="309" spans="1:27" x14ac:dyDescent="0.25">
      <c r="A309" s="14"/>
      <c r="B309" s="460"/>
      <c r="C309" s="478"/>
      <c r="D309" s="462"/>
      <c r="E309" s="479"/>
      <c r="F309" s="14"/>
      <c r="G309" s="106" t="str">
        <f>IF($D309="", "", IF($E309=Expenses!$L$5, 0, $D309))</f>
        <v/>
      </c>
      <c r="H309" s="14"/>
      <c r="I309" s="39" t="str">
        <f t="shared" si="15"/>
        <v/>
      </c>
      <c r="J309" s="14"/>
      <c r="K309" s="14"/>
      <c r="L309" s="14"/>
      <c r="M309" s="14"/>
      <c r="N309" s="14"/>
      <c r="O309" s="14"/>
      <c r="P309" s="14"/>
      <c r="S309" s="106" t="str">
        <f t="shared" si="16"/>
        <v/>
      </c>
      <c r="U309" s="127" t="str">
        <f>IFERROR(INDEX('J&amp;C Details'!$S$70:$S$79, MATCH($C309, 'J&amp;C Details'!$B$70:$B$79, 0))*$S309*24*$W309, "")</f>
        <v/>
      </c>
      <c r="W309" s="262" t="str">
        <f>IF($Y309="", "", IF($I309="", 1, IF($I309=$U$4, 'J&amp;C Details'!$AP$82, IF($I309=$U$5, 'J&amp;C Details'!$AP$84, ""))))</f>
        <v/>
      </c>
      <c r="Y309" s="39" t="str">
        <f t="shared" si="17"/>
        <v/>
      </c>
      <c r="AA309" s="39" t="str">
        <f>IF($G309="", "", IF($E309=$R$3, Report!$BB$209, IF($I309="", Report!$BB$212, IF($I309=$U$4, Report!$BB$211, IF($I309=$U$5, Report!$BB$210, "")))))</f>
        <v/>
      </c>
    </row>
    <row r="310" spans="1:27" x14ac:dyDescent="0.25">
      <c r="A310" s="14"/>
      <c r="B310" s="460"/>
      <c r="C310" s="478"/>
      <c r="D310" s="462"/>
      <c r="E310" s="479"/>
      <c r="F310" s="14"/>
      <c r="G310" s="106" t="str">
        <f>IF($D310="", "", IF($E310=Expenses!$L$5, 0, $D310))</f>
        <v/>
      </c>
      <c r="H310" s="14"/>
      <c r="I310" s="39" t="str">
        <f t="shared" si="15"/>
        <v/>
      </c>
      <c r="J310" s="14"/>
      <c r="K310" s="14"/>
      <c r="L310" s="14"/>
      <c r="M310" s="14"/>
      <c r="N310" s="14"/>
      <c r="O310" s="14"/>
      <c r="P310" s="14"/>
      <c r="S310" s="106" t="str">
        <f t="shared" si="16"/>
        <v/>
      </c>
      <c r="U310" s="127" t="str">
        <f>IFERROR(INDEX('J&amp;C Details'!$S$70:$S$79, MATCH($C310, 'J&amp;C Details'!$B$70:$B$79, 0))*$S310*24*$W310, "")</f>
        <v/>
      </c>
      <c r="W310" s="262" t="str">
        <f>IF($Y310="", "", IF($I310="", 1, IF($I310=$U$4, 'J&amp;C Details'!$AP$82, IF($I310=$U$5, 'J&amp;C Details'!$AP$84, ""))))</f>
        <v/>
      </c>
      <c r="Y310" s="39" t="str">
        <f t="shared" si="17"/>
        <v/>
      </c>
      <c r="AA310" s="39" t="str">
        <f>IF($G310="", "", IF($E310=$R$3, Report!$BB$209, IF($I310="", Report!$BB$212, IF($I310=$U$4, Report!$BB$211, IF($I310=$U$5, Report!$BB$210, "")))))</f>
        <v/>
      </c>
    </row>
    <row r="311" spans="1:27" x14ac:dyDescent="0.25">
      <c r="A311" s="14"/>
      <c r="B311" s="460"/>
      <c r="C311" s="478"/>
      <c r="D311" s="462"/>
      <c r="E311" s="479"/>
      <c r="F311" s="14"/>
      <c r="G311" s="106" t="str">
        <f>IF($D311="", "", IF($E311=Expenses!$L$5, 0, $D311))</f>
        <v/>
      </c>
      <c r="H311" s="14"/>
      <c r="I311" s="39" t="str">
        <f t="shared" si="15"/>
        <v/>
      </c>
      <c r="J311" s="14"/>
      <c r="K311" s="14"/>
      <c r="L311" s="14"/>
      <c r="M311" s="14"/>
      <c r="N311" s="14"/>
      <c r="O311" s="14"/>
      <c r="P311" s="14"/>
      <c r="S311" s="106" t="str">
        <f t="shared" si="16"/>
        <v/>
      </c>
      <c r="U311" s="127" t="str">
        <f>IFERROR(INDEX('J&amp;C Details'!$S$70:$S$79, MATCH($C311, 'J&amp;C Details'!$B$70:$B$79, 0))*$S311*24*$W311, "")</f>
        <v/>
      </c>
      <c r="W311" s="262" t="str">
        <f>IF($Y311="", "", IF($I311="", 1, IF($I311=$U$4, 'J&amp;C Details'!$AP$82, IF($I311=$U$5, 'J&amp;C Details'!$AP$84, ""))))</f>
        <v/>
      </c>
      <c r="Y311" s="39" t="str">
        <f t="shared" si="17"/>
        <v/>
      </c>
      <c r="AA311" s="39" t="str">
        <f>IF($G311="", "", IF($E311=$R$3, Report!$BB$209, IF($I311="", Report!$BB$212, IF($I311=$U$4, Report!$BB$211, IF($I311=$U$5, Report!$BB$210, "")))))</f>
        <v/>
      </c>
    </row>
    <row r="312" spans="1:27" x14ac:dyDescent="0.25">
      <c r="A312" s="14"/>
      <c r="B312" s="460"/>
      <c r="C312" s="478"/>
      <c r="D312" s="462"/>
      <c r="E312" s="479"/>
      <c r="F312" s="14"/>
      <c r="G312" s="106" t="str">
        <f>IF($D312="", "", IF($E312=Expenses!$L$5, 0, $D312))</f>
        <v/>
      </c>
      <c r="H312" s="14"/>
      <c r="I312" s="39" t="str">
        <f t="shared" si="15"/>
        <v/>
      </c>
      <c r="J312" s="14"/>
      <c r="K312" s="14"/>
      <c r="L312" s="14"/>
      <c r="M312" s="14"/>
      <c r="N312" s="14"/>
      <c r="O312" s="14"/>
      <c r="P312" s="14"/>
      <c r="S312" s="106" t="str">
        <f t="shared" si="16"/>
        <v/>
      </c>
      <c r="U312" s="127" t="str">
        <f>IFERROR(INDEX('J&amp;C Details'!$S$70:$S$79, MATCH($C312, 'J&amp;C Details'!$B$70:$B$79, 0))*$S312*24*$W312, "")</f>
        <v/>
      </c>
      <c r="W312" s="262" t="str">
        <f>IF($Y312="", "", IF($I312="", 1, IF($I312=$U$4, 'J&amp;C Details'!$AP$82, IF($I312=$U$5, 'J&amp;C Details'!$AP$84, ""))))</f>
        <v/>
      </c>
      <c r="Y312" s="39" t="str">
        <f t="shared" si="17"/>
        <v/>
      </c>
      <c r="AA312" s="39" t="str">
        <f>IF($G312="", "", IF($E312=$R$3, Report!$BB$209, IF($I312="", Report!$BB$212, IF($I312=$U$4, Report!$BB$211, IF($I312=$U$5, Report!$BB$210, "")))))</f>
        <v/>
      </c>
    </row>
    <row r="313" spans="1:27" x14ac:dyDescent="0.25">
      <c r="A313" s="14"/>
      <c r="B313" s="460"/>
      <c r="C313" s="478"/>
      <c r="D313" s="462"/>
      <c r="E313" s="479"/>
      <c r="F313" s="14"/>
      <c r="G313" s="106" t="str">
        <f>IF($D313="", "", IF($E313=Expenses!$L$5, 0, $D313))</f>
        <v/>
      </c>
      <c r="H313" s="14"/>
      <c r="I313" s="39" t="str">
        <f t="shared" si="15"/>
        <v/>
      </c>
      <c r="J313" s="14"/>
      <c r="K313" s="14"/>
      <c r="L313" s="14"/>
      <c r="M313" s="14"/>
      <c r="N313" s="14"/>
      <c r="O313" s="14"/>
      <c r="P313" s="14"/>
      <c r="S313" s="106" t="str">
        <f t="shared" si="16"/>
        <v/>
      </c>
      <c r="U313" s="127" t="str">
        <f>IFERROR(INDEX('J&amp;C Details'!$S$70:$S$79, MATCH($C313, 'J&amp;C Details'!$B$70:$B$79, 0))*$S313*24*$W313, "")</f>
        <v/>
      </c>
      <c r="W313" s="262" t="str">
        <f>IF($Y313="", "", IF($I313="", 1, IF($I313=$U$4, 'J&amp;C Details'!$AP$82, IF($I313=$U$5, 'J&amp;C Details'!$AP$84, ""))))</f>
        <v/>
      </c>
      <c r="Y313" s="39" t="str">
        <f t="shared" si="17"/>
        <v/>
      </c>
      <c r="AA313" s="39" t="str">
        <f>IF($G313="", "", IF($E313=$R$3, Report!$BB$209, IF($I313="", Report!$BB$212, IF($I313=$U$4, Report!$BB$211, IF($I313=$U$5, Report!$BB$210, "")))))</f>
        <v/>
      </c>
    </row>
    <row r="314" spans="1:27" x14ac:dyDescent="0.25">
      <c r="A314" s="14"/>
      <c r="B314" s="460"/>
      <c r="C314" s="478"/>
      <c r="D314" s="462"/>
      <c r="E314" s="479"/>
      <c r="F314" s="14"/>
      <c r="G314" s="106" t="str">
        <f>IF($D314="", "", IF($E314=Expenses!$L$5, 0, $D314))</f>
        <v/>
      </c>
      <c r="H314" s="14"/>
      <c r="I314" s="39" t="str">
        <f t="shared" si="15"/>
        <v/>
      </c>
      <c r="J314" s="14"/>
      <c r="K314" s="14"/>
      <c r="L314" s="14"/>
      <c r="M314" s="14"/>
      <c r="N314" s="14"/>
      <c r="O314" s="14"/>
      <c r="P314" s="14"/>
      <c r="S314" s="106" t="str">
        <f t="shared" si="16"/>
        <v/>
      </c>
      <c r="U314" s="127" t="str">
        <f>IFERROR(INDEX('J&amp;C Details'!$S$70:$S$79, MATCH($C314, 'J&amp;C Details'!$B$70:$B$79, 0))*$S314*24*$W314, "")</f>
        <v/>
      </c>
      <c r="W314" s="262" t="str">
        <f>IF($Y314="", "", IF($I314="", 1, IF($I314=$U$4, 'J&amp;C Details'!$AP$82, IF($I314=$U$5, 'J&amp;C Details'!$AP$84, ""))))</f>
        <v/>
      </c>
      <c r="Y314" s="39" t="str">
        <f t="shared" si="17"/>
        <v/>
      </c>
      <c r="AA314" s="39" t="str">
        <f>IF($G314="", "", IF($E314=$R$3, Report!$BB$209, IF($I314="", Report!$BB$212, IF($I314=$U$4, Report!$BB$211, IF($I314=$U$5, Report!$BB$210, "")))))</f>
        <v/>
      </c>
    </row>
    <row r="315" spans="1:27" x14ac:dyDescent="0.25">
      <c r="A315" s="14"/>
      <c r="B315" s="460"/>
      <c r="C315" s="478"/>
      <c r="D315" s="462"/>
      <c r="E315" s="479"/>
      <c r="F315" s="14"/>
      <c r="G315" s="106" t="str">
        <f>IF($D315="", "", IF($E315=Expenses!$L$5, 0, $D315))</f>
        <v/>
      </c>
      <c r="H315" s="14"/>
      <c r="I315" s="39" t="str">
        <f t="shared" si="15"/>
        <v/>
      </c>
      <c r="J315" s="14"/>
      <c r="K315" s="14"/>
      <c r="L315" s="14"/>
      <c r="M315" s="14"/>
      <c r="N315" s="14"/>
      <c r="O315" s="14"/>
      <c r="P315" s="14"/>
      <c r="S315" s="106" t="str">
        <f t="shared" si="16"/>
        <v/>
      </c>
      <c r="U315" s="127" t="str">
        <f>IFERROR(INDEX('J&amp;C Details'!$S$70:$S$79, MATCH($C315, 'J&amp;C Details'!$B$70:$B$79, 0))*$S315*24*$W315, "")</f>
        <v/>
      </c>
      <c r="W315" s="262" t="str">
        <f>IF($Y315="", "", IF($I315="", 1, IF($I315=$U$4, 'J&amp;C Details'!$AP$82, IF($I315=$U$5, 'J&amp;C Details'!$AP$84, ""))))</f>
        <v/>
      </c>
      <c r="Y315" s="39" t="str">
        <f t="shared" si="17"/>
        <v/>
      </c>
      <c r="AA315" s="39" t="str">
        <f>IF($G315="", "", IF($E315=$R$3, Report!$BB$209, IF($I315="", Report!$BB$212, IF($I315=$U$4, Report!$BB$211, IF($I315=$U$5, Report!$BB$210, "")))))</f>
        <v/>
      </c>
    </row>
    <row r="316" spans="1:27" x14ac:dyDescent="0.25">
      <c r="A316" s="14"/>
      <c r="B316" s="460"/>
      <c r="C316" s="478"/>
      <c r="D316" s="462"/>
      <c r="E316" s="479"/>
      <c r="F316" s="14"/>
      <c r="G316" s="106" t="str">
        <f>IF($D316="", "", IF($E316=Expenses!$L$5, 0, $D316))</f>
        <v/>
      </c>
      <c r="H316" s="14"/>
      <c r="I316" s="39" t="str">
        <f t="shared" si="15"/>
        <v/>
      </c>
      <c r="J316" s="14"/>
      <c r="K316" s="14"/>
      <c r="L316" s="14"/>
      <c r="M316" s="14"/>
      <c r="N316" s="14"/>
      <c r="O316" s="14"/>
      <c r="P316" s="14"/>
      <c r="S316" s="106" t="str">
        <f t="shared" si="16"/>
        <v/>
      </c>
      <c r="U316" s="127" t="str">
        <f>IFERROR(INDEX('J&amp;C Details'!$S$70:$S$79, MATCH($C316, 'J&amp;C Details'!$B$70:$B$79, 0))*$S316*24*$W316, "")</f>
        <v/>
      </c>
      <c r="W316" s="262" t="str">
        <f>IF($Y316="", "", IF($I316="", 1, IF($I316=$U$4, 'J&amp;C Details'!$AP$82, IF($I316=$U$5, 'J&amp;C Details'!$AP$84, ""))))</f>
        <v/>
      </c>
      <c r="Y316" s="39" t="str">
        <f t="shared" si="17"/>
        <v/>
      </c>
      <c r="AA316" s="39" t="str">
        <f>IF($G316="", "", IF($E316=$R$3, Report!$BB$209, IF($I316="", Report!$BB$212, IF($I316=$U$4, Report!$BB$211, IF($I316=$U$5, Report!$BB$210, "")))))</f>
        <v/>
      </c>
    </row>
    <row r="317" spans="1:27" x14ac:dyDescent="0.25">
      <c r="A317" s="14"/>
      <c r="B317" s="460"/>
      <c r="C317" s="478"/>
      <c r="D317" s="462"/>
      <c r="E317" s="479"/>
      <c r="F317" s="14"/>
      <c r="G317" s="106" t="str">
        <f>IF($D317="", "", IF($E317=Expenses!$L$5, 0, $D317))</f>
        <v/>
      </c>
      <c r="H317" s="14"/>
      <c r="I317" s="39" t="str">
        <f t="shared" si="15"/>
        <v/>
      </c>
      <c r="J317" s="14"/>
      <c r="K317" s="14"/>
      <c r="L317" s="14"/>
      <c r="M317" s="14"/>
      <c r="N317" s="14"/>
      <c r="O317" s="14"/>
      <c r="P317" s="14"/>
      <c r="S317" s="106" t="str">
        <f t="shared" si="16"/>
        <v/>
      </c>
      <c r="U317" s="127" t="str">
        <f>IFERROR(INDEX('J&amp;C Details'!$S$70:$S$79, MATCH($C317, 'J&amp;C Details'!$B$70:$B$79, 0))*$S317*24*$W317, "")</f>
        <v/>
      </c>
      <c r="W317" s="262" t="str">
        <f>IF($Y317="", "", IF($I317="", 1, IF($I317=$U$4, 'J&amp;C Details'!$AP$82, IF($I317=$U$5, 'J&amp;C Details'!$AP$84, ""))))</f>
        <v/>
      </c>
      <c r="Y317" s="39" t="str">
        <f t="shared" si="17"/>
        <v/>
      </c>
      <c r="AA317" s="39" t="str">
        <f>IF($G317="", "", IF($E317=$R$3, Report!$BB$209, IF($I317="", Report!$BB$212, IF($I317=$U$4, Report!$BB$211, IF($I317=$U$5, Report!$BB$210, "")))))</f>
        <v/>
      </c>
    </row>
    <row r="318" spans="1:27" x14ac:dyDescent="0.25">
      <c r="A318" s="14"/>
      <c r="B318" s="460"/>
      <c r="C318" s="478"/>
      <c r="D318" s="462"/>
      <c r="E318" s="479"/>
      <c r="F318" s="14"/>
      <c r="G318" s="106" t="str">
        <f>IF($D318="", "", IF($E318=Expenses!$L$5, 0, $D318))</f>
        <v/>
      </c>
      <c r="H318" s="14"/>
      <c r="I318" s="39" t="str">
        <f t="shared" si="15"/>
        <v/>
      </c>
      <c r="J318" s="14"/>
      <c r="K318" s="14"/>
      <c r="L318" s="14"/>
      <c r="M318" s="14"/>
      <c r="N318" s="14"/>
      <c r="O318" s="14"/>
      <c r="P318" s="14"/>
      <c r="S318" s="106" t="str">
        <f t="shared" si="16"/>
        <v/>
      </c>
      <c r="U318" s="127" t="str">
        <f>IFERROR(INDEX('J&amp;C Details'!$S$70:$S$79, MATCH($C318, 'J&amp;C Details'!$B$70:$B$79, 0))*$S318*24*$W318, "")</f>
        <v/>
      </c>
      <c r="W318" s="262" t="str">
        <f>IF($Y318="", "", IF($I318="", 1, IF($I318=$U$4, 'J&amp;C Details'!$AP$82, IF($I318=$U$5, 'J&amp;C Details'!$AP$84, ""))))</f>
        <v/>
      </c>
      <c r="Y318" s="39" t="str">
        <f t="shared" si="17"/>
        <v/>
      </c>
      <c r="AA318" s="39" t="str">
        <f>IF($G318="", "", IF($E318=$R$3, Report!$BB$209, IF($I318="", Report!$BB$212, IF($I318=$U$4, Report!$BB$211, IF($I318=$U$5, Report!$BB$210, "")))))</f>
        <v/>
      </c>
    </row>
    <row r="319" spans="1:27" x14ac:dyDescent="0.25">
      <c r="A319" s="14"/>
      <c r="B319" s="460"/>
      <c r="C319" s="478"/>
      <c r="D319" s="462"/>
      <c r="E319" s="479"/>
      <c r="F319" s="14"/>
      <c r="G319" s="106" t="str">
        <f>IF($D319="", "", IF($E319=Expenses!$L$5, 0, $D319))</f>
        <v/>
      </c>
      <c r="H319" s="14"/>
      <c r="I319" s="39" t="str">
        <f t="shared" si="15"/>
        <v/>
      </c>
      <c r="J319" s="14"/>
      <c r="K319" s="14"/>
      <c r="L319" s="14"/>
      <c r="M319" s="14"/>
      <c r="N319" s="14"/>
      <c r="O319" s="14"/>
      <c r="P319" s="14"/>
      <c r="S319" s="106" t="str">
        <f t="shared" si="16"/>
        <v/>
      </c>
      <c r="U319" s="127" t="str">
        <f>IFERROR(INDEX('J&amp;C Details'!$S$70:$S$79, MATCH($C319, 'J&amp;C Details'!$B$70:$B$79, 0))*$S319*24*$W319, "")</f>
        <v/>
      </c>
      <c r="W319" s="262" t="str">
        <f>IF($Y319="", "", IF($I319="", 1, IF($I319=$U$4, 'J&amp;C Details'!$AP$82, IF($I319=$U$5, 'J&amp;C Details'!$AP$84, ""))))</f>
        <v/>
      </c>
      <c r="Y319" s="39" t="str">
        <f t="shared" si="17"/>
        <v/>
      </c>
      <c r="AA319" s="39" t="str">
        <f>IF($G319="", "", IF($E319=$R$3, Report!$BB$209, IF($I319="", Report!$BB$212, IF($I319=$U$4, Report!$BB$211, IF($I319=$U$5, Report!$BB$210, "")))))</f>
        <v/>
      </c>
    </row>
    <row r="320" spans="1:27" x14ac:dyDescent="0.25">
      <c r="A320" s="14"/>
      <c r="B320" s="460"/>
      <c r="C320" s="478"/>
      <c r="D320" s="462"/>
      <c r="E320" s="479"/>
      <c r="F320" s="14"/>
      <c r="G320" s="106" t="str">
        <f>IF($D320="", "", IF($E320=Expenses!$L$5, 0, $D320))</f>
        <v/>
      </c>
      <c r="H320" s="14"/>
      <c r="I320" s="39" t="str">
        <f t="shared" si="15"/>
        <v/>
      </c>
      <c r="J320" s="14"/>
      <c r="K320" s="14"/>
      <c r="L320" s="14"/>
      <c r="M320" s="14"/>
      <c r="N320" s="14"/>
      <c r="O320" s="14"/>
      <c r="P320" s="14"/>
      <c r="S320" s="106" t="str">
        <f t="shared" si="16"/>
        <v/>
      </c>
      <c r="U320" s="127" t="str">
        <f>IFERROR(INDEX('J&amp;C Details'!$S$70:$S$79, MATCH($C320, 'J&amp;C Details'!$B$70:$B$79, 0))*$S320*24*$W320, "")</f>
        <v/>
      </c>
      <c r="W320" s="262" t="str">
        <f>IF($Y320="", "", IF($I320="", 1, IF($I320=$U$4, 'J&amp;C Details'!$AP$82, IF($I320=$U$5, 'J&amp;C Details'!$AP$84, ""))))</f>
        <v/>
      </c>
      <c r="Y320" s="39" t="str">
        <f t="shared" si="17"/>
        <v/>
      </c>
      <c r="AA320" s="39" t="str">
        <f>IF($G320="", "", IF($E320=$R$3, Report!$BB$209, IF($I320="", Report!$BB$212, IF($I320=$U$4, Report!$BB$211, IF($I320=$U$5, Report!$BB$210, "")))))</f>
        <v/>
      </c>
    </row>
    <row r="321" spans="1:27" x14ac:dyDescent="0.25">
      <c r="A321" s="14"/>
      <c r="B321" s="460"/>
      <c r="C321" s="478"/>
      <c r="D321" s="462"/>
      <c r="E321" s="479"/>
      <c r="F321" s="14"/>
      <c r="G321" s="106" t="str">
        <f>IF($D321="", "", IF($E321=Expenses!$L$5, 0, $D321))</f>
        <v/>
      </c>
      <c r="H321" s="14"/>
      <c r="I321" s="39" t="str">
        <f t="shared" si="15"/>
        <v/>
      </c>
      <c r="J321" s="14"/>
      <c r="K321" s="14"/>
      <c r="L321" s="14"/>
      <c r="M321" s="14"/>
      <c r="N321" s="14"/>
      <c r="O321" s="14"/>
      <c r="P321" s="14"/>
      <c r="S321" s="106" t="str">
        <f t="shared" si="16"/>
        <v/>
      </c>
      <c r="U321" s="127" t="str">
        <f>IFERROR(INDEX('J&amp;C Details'!$S$70:$S$79, MATCH($C321, 'J&amp;C Details'!$B$70:$B$79, 0))*$S321*24*$W321, "")</f>
        <v/>
      </c>
      <c r="W321" s="262" t="str">
        <f>IF($Y321="", "", IF($I321="", 1, IF($I321=$U$4, 'J&amp;C Details'!$AP$82, IF($I321=$U$5, 'J&amp;C Details'!$AP$84, ""))))</f>
        <v/>
      </c>
      <c r="Y321" s="39" t="str">
        <f t="shared" si="17"/>
        <v/>
      </c>
      <c r="AA321" s="39" t="str">
        <f>IF($G321="", "", IF($E321=$R$3, Report!$BB$209, IF($I321="", Report!$BB$212, IF($I321=$U$4, Report!$BB$211, IF($I321=$U$5, Report!$BB$210, "")))))</f>
        <v/>
      </c>
    </row>
    <row r="322" spans="1:27" x14ac:dyDescent="0.25">
      <c r="A322" s="14"/>
      <c r="B322" s="460"/>
      <c r="C322" s="478"/>
      <c r="D322" s="462"/>
      <c r="E322" s="479"/>
      <c r="F322" s="14"/>
      <c r="G322" s="106" t="str">
        <f>IF($D322="", "", IF($E322=Expenses!$L$5, 0, $D322))</f>
        <v/>
      </c>
      <c r="H322" s="14"/>
      <c r="I322" s="39" t="str">
        <f t="shared" si="15"/>
        <v/>
      </c>
      <c r="J322" s="14"/>
      <c r="K322" s="14"/>
      <c r="L322" s="14"/>
      <c r="M322" s="14"/>
      <c r="N322" s="14"/>
      <c r="O322" s="14"/>
      <c r="P322" s="14"/>
      <c r="S322" s="106" t="str">
        <f t="shared" si="16"/>
        <v/>
      </c>
      <c r="U322" s="127" t="str">
        <f>IFERROR(INDEX('J&amp;C Details'!$S$70:$S$79, MATCH($C322, 'J&amp;C Details'!$B$70:$B$79, 0))*$S322*24*$W322, "")</f>
        <v/>
      </c>
      <c r="W322" s="262" t="str">
        <f>IF($Y322="", "", IF($I322="", 1, IF($I322=$U$4, 'J&amp;C Details'!$AP$82, IF($I322=$U$5, 'J&amp;C Details'!$AP$84, ""))))</f>
        <v/>
      </c>
      <c r="Y322" s="39" t="str">
        <f t="shared" si="17"/>
        <v/>
      </c>
      <c r="AA322" s="39" t="str">
        <f>IF($G322="", "", IF($E322=$R$3, Report!$BB$209, IF($I322="", Report!$BB$212, IF($I322=$U$4, Report!$BB$211, IF($I322=$U$5, Report!$BB$210, "")))))</f>
        <v/>
      </c>
    </row>
    <row r="323" spans="1:27" x14ac:dyDescent="0.25">
      <c r="A323" s="14"/>
      <c r="B323" s="460"/>
      <c r="C323" s="478"/>
      <c r="D323" s="462"/>
      <c r="E323" s="479"/>
      <c r="F323" s="14"/>
      <c r="G323" s="106" t="str">
        <f>IF($D323="", "", IF($E323=Expenses!$L$5, 0, $D323))</f>
        <v/>
      </c>
      <c r="H323" s="14"/>
      <c r="I323" s="39" t="str">
        <f t="shared" si="15"/>
        <v/>
      </c>
      <c r="J323" s="14"/>
      <c r="K323" s="14"/>
      <c r="L323" s="14"/>
      <c r="M323" s="14"/>
      <c r="N323" s="14"/>
      <c r="O323" s="14"/>
      <c r="P323" s="14"/>
      <c r="S323" s="106" t="str">
        <f t="shared" si="16"/>
        <v/>
      </c>
      <c r="U323" s="127" t="str">
        <f>IFERROR(INDEX('J&amp;C Details'!$S$70:$S$79, MATCH($C323, 'J&amp;C Details'!$B$70:$B$79, 0))*$S323*24*$W323, "")</f>
        <v/>
      </c>
      <c r="W323" s="262" t="str">
        <f>IF($Y323="", "", IF($I323="", 1, IF($I323=$U$4, 'J&amp;C Details'!$AP$82, IF($I323=$U$5, 'J&amp;C Details'!$AP$84, ""))))</f>
        <v/>
      </c>
      <c r="Y323" s="39" t="str">
        <f t="shared" si="17"/>
        <v/>
      </c>
      <c r="AA323" s="39" t="str">
        <f>IF($G323="", "", IF($E323=$R$3, Report!$BB$209, IF($I323="", Report!$BB$212, IF($I323=$U$4, Report!$BB$211, IF($I323=$U$5, Report!$BB$210, "")))))</f>
        <v/>
      </c>
    </row>
    <row r="324" spans="1:27" x14ac:dyDescent="0.25">
      <c r="A324" s="14"/>
      <c r="B324" s="460"/>
      <c r="C324" s="478"/>
      <c r="D324" s="462"/>
      <c r="E324" s="479"/>
      <c r="F324" s="14"/>
      <c r="G324" s="106" t="str">
        <f>IF($D324="", "", IF($E324=Expenses!$L$5, 0, $D324))</f>
        <v/>
      </c>
      <c r="H324" s="14"/>
      <c r="I324" s="39" t="str">
        <f t="shared" si="15"/>
        <v/>
      </c>
      <c r="J324" s="14"/>
      <c r="K324" s="14"/>
      <c r="L324" s="14"/>
      <c r="M324" s="14"/>
      <c r="N324" s="14"/>
      <c r="O324" s="14"/>
      <c r="P324" s="14"/>
      <c r="S324" s="106" t="str">
        <f t="shared" si="16"/>
        <v/>
      </c>
      <c r="U324" s="127" t="str">
        <f>IFERROR(INDEX('J&amp;C Details'!$S$70:$S$79, MATCH($C324, 'J&amp;C Details'!$B$70:$B$79, 0))*$S324*24*$W324, "")</f>
        <v/>
      </c>
      <c r="W324" s="262" t="str">
        <f>IF($Y324="", "", IF($I324="", 1, IF($I324=$U$4, 'J&amp;C Details'!$AP$82, IF($I324=$U$5, 'J&amp;C Details'!$AP$84, ""))))</f>
        <v/>
      </c>
      <c r="Y324" s="39" t="str">
        <f t="shared" si="17"/>
        <v/>
      </c>
      <c r="AA324" s="39" t="str">
        <f>IF($G324="", "", IF($E324=$R$3, Report!$BB$209, IF($I324="", Report!$BB$212, IF($I324=$U$4, Report!$BB$211, IF($I324=$U$5, Report!$BB$210, "")))))</f>
        <v/>
      </c>
    </row>
    <row r="325" spans="1:27" x14ac:dyDescent="0.25">
      <c r="A325" s="14"/>
      <c r="B325" s="460"/>
      <c r="C325" s="478"/>
      <c r="D325" s="462"/>
      <c r="E325" s="479"/>
      <c r="F325" s="14"/>
      <c r="G325" s="106" t="str">
        <f>IF($D325="", "", IF($E325=Expenses!$L$5, 0, $D325))</f>
        <v/>
      </c>
      <c r="H325" s="14"/>
      <c r="I325" s="39" t="str">
        <f t="shared" si="15"/>
        <v/>
      </c>
      <c r="J325" s="14"/>
      <c r="K325" s="14"/>
      <c r="L325" s="14"/>
      <c r="M325" s="14"/>
      <c r="N325" s="14"/>
      <c r="O325" s="14"/>
      <c r="P325" s="14"/>
      <c r="S325" s="106" t="str">
        <f t="shared" si="16"/>
        <v/>
      </c>
      <c r="U325" s="127" t="str">
        <f>IFERROR(INDEX('J&amp;C Details'!$S$70:$S$79, MATCH($C325, 'J&amp;C Details'!$B$70:$B$79, 0))*$S325*24*$W325, "")</f>
        <v/>
      </c>
      <c r="W325" s="262" t="str">
        <f>IF($Y325="", "", IF($I325="", 1, IF($I325=$U$4, 'J&amp;C Details'!$AP$82, IF($I325=$U$5, 'J&amp;C Details'!$AP$84, ""))))</f>
        <v/>
      </c>
      <c r="Y325" s="39" t="str">
        <f t="shared" si="17"/>
        <v/>
      </c>
      <c r="AA325" s="39" t="str">
        <f>IF($G325="", "", IF($E325=$R$3, Report!$BB$209, IF($I325="", Report!$BB$212, IF($I325=$U$4, Report!$BB$211, IF($I325=$U$5, Report!$BB$210, "")))))</f>
        <v/>
      </c>
    </row>
    <row r="326" spans="1:27" x14ac:dyDescent="0.25">
      <c r="A326" s="14"/>
      <c r="B326" s="460"/>
      <c r="C326" s="478"/>
      <c r="D326" s="462"/>
      <c r="E326" s="479"/>
      <c r="F326" s="14"/>
      <c r="G326" s="106" t="str">
        <f>IF($D326="", "", IF($E326=Expenses!$L$5, 0, $D326))</f>
        <v/>
      </c>
      <c r="H326" s="14"/>
      <c r="I326" s="39" t="str">
        <f t="shared" si="15"/>
        <v/>
      </c>
      <c r="J326" s="14"/>
      <c r="K326" s="14"/>
      <c r="L326" s="14"/>
      <c r="M326" s="14"/>
      <c r="N326" s="14"/>
      <c r="O326" s="14"/>
      <c r="P326" s="14"/>
      <c r="S326" s="106" t="str">
        <f t="shared" si="16"/>
        <v/>
      </c>
      <c r="U326" s="127" t="str">
        <f>IFERROR(INDEX('J&amp;C Details'!$S$70:$S$79, MATCH($C326, 'J&amp;C Details'!$B$70:$B$79, 0))*$S326*24*$W326, "")</f>
        <v/>
      </c>
      <c r="W326" s="262" t="str">
        <f>IF($Y326="", "", IF($I326="", 1, IF($I326=$U$4, 'J&amp;C Details'!$AP$82, IF($I326=$U$5, 'J&amp;C Details'!$AP$84, ""))))</f>
        <v/>
      </c>
      <c r="Y326" s="39" t="str">
        <f t="shared" si="17"/>
        <v/>
      </c>
      <c r="AA326" s="39" t="str">
        <f>IF($G326="", "", IF($E326=$R$3, Report!$BB$209, IF($I326="", Report!$BB$212, IF($I326=$U$4, Report!$BB$211, IF($I326=$U$5, Report!$BB$210, "")))))</f>
        <v/>
      </c>
    </row>
    <row r="327" spans="1:27" x14ac:dyDescent="0.25">
      <c r="A327" s="14"/>
      <c r="B327" s="460"/>
      <c r="C327" s="478"/>
      <c r="D327" s="462"/>
      <c r="E327" s="479"/>
      <c r="F327" s="14"/>
      <c r="G327" s="106" t="str">
        <f>IF($D327="", "", IF($E327=Expenses!$L$5, 0, $D327))</f>
        <v/>
      </c>
      <c r="H327" s="14"/>
      <c r="I327" s="39" t="str">
        <f t="shared" si="15"/>
        <v/>
      </c>
      <c r="J327" s="14"/>
      <c r="K327" s="14"/>
      <c r="L327" s="14"/>
      <c r="M327" s="14"/>
      <c r="N327" s="14"/>
      <c r="O327" s="14"/>
      <c r="P327" s="14"/>
      <c r="S327" s="106" t="str">
        <f t="shared" si="16"/>
        <v/>
      </c>
      <c r="U327" s="127" t="str">
        <f>IFERROR(INDEX('J&amp;C Details'!$S$70:$S$79, MATCH($C327, 'J&amp;C Details'!$B$70:$B$79, 0))*$S327*24*$W327, "")</f>
        <v/>
      </c>
      <c r="W327" s="262" t="str">
        <f>IF($Y327="", "", IF($I327="", 1, IF($I327=$U$4, 'J&amp;C Details'!$AP$82, IF($I327=$U$5, 'J&amp;C Details'!$AP$84, ""))))</f>
        <v/>
      </c>
      <c r="Y327" s="39" t="str">
        <f t="shared" si="17"/>
        <v/>
      </c>
      <c r="AA327" s="39" t="str">
        <f>IF($G327="", "", IF($E327=$R$3, Report!$BB$209, IF($I327="", Report!$BB$212, IF($I327=$U$4, Report!$BB$211, IF($I327=$U$5, Report!$BB$210, "")))))</f>
        <v/>
      </c>
    </row>
    <row r="328" spans="1:27" x14ac:dyDescent="0.25">
      <c r="A328" s="14"/>
      <c r="B328" s="460"/>
      <c r="C328" s="478"/>
      <c r="D328" s="462"/>
      <c r="E328" s="479"/>
      <c r="F328" s="14"/>
      <c r="G328" s="106" t="str">
        <f>IF($D328="", "", IF($E328=Expenses!$L$5, 0, $D328))</f>
        <v/>
      </c>
      <c r="H328" s="14"/>
      <c r="I328" s="39" t="str">
        <f t="shared" si="15"/>
        <v/>
      </c>
      <c r="J328" s="14"/>
      <c r="K328" s="14"/>
      <c r="L328" s="14"/>
      <c r="M328" s="14"/>
      <c r="N328" s="14"/>
      <c r="O328" s="14"/>
      <c r="P328" s="14"/>
      <c r="S328" s="106" t="str">
        <f t="shared" si="16"/>
        <v/>
      </c>
      <c r="U328" s="127" t="str">
        <f>IFERROR(INDEX('J&amp;C Details'!$S$70:$S$79, MATCH($C328, 'J&amp;C Details'!$B$70:$B$79, 0))*$S328*24*$W328, "")</f>
        <v/>
      </c>
      <c r="W328" s="262" t="str">
        <f>IF($Y328="", "", IF($I328="", 1, IF($I328=$U$4, 'J&amp;C Details'!$AP$82, IF($I328=$U$5, 'J&amp;C Details'!$AP$84, ""))))</f>
        <v/>
      </c>
      <c r="Y328" s="39" t="str">
        <f t="shared" si="17"/>
        <v/>
      </c>
      <c r="AA328" s="39" t="str">
        <f>IF($G328="", "", IF($E328=$R$3, Report!$BB$209, IF($I328="", Report!$BB$212, IF($I328=$U$4, Report!$BB$211, IF($I328=$U$5, Report!$BB$210, "")))))</f>
        <v/>
      </c>
    </row>
    <row r="329" spans="1:27" x14ac:dyDescent="0.25">
      <c r="A329" s="14"/>
      <c r="B329" s="460"/>
      <c r="C329" s="478"/>
      <c r="D329" s="462"/>
      <c r="E329" s="479"/>
      <c r="F329" s="14"/>
      <c r="G329" s="106" t="str">
        <f>IF($D329="", "", IF($E329=Expenses!$L$5, 0, $D329))</f>
        <v/>
      </c>
      <c r="H329" s="14"/>
      <c r="I329" s="39" t="str">
        <f t="shared" si="15"/>
        <v/>
      </c>
      <c r="J329" s="14"/>
      <c r="K329" s="14"/>
      <c r="L329" s="14"/>
      <c r="M329" s="14"/>
      <c r="N329" s="14"/>
      <c r="O329" s="14"/>
      <c r="P329" s="14"/>
      <c r="S329" s="106" t="str">
        <f t="shared" si="16"/>
        <v/>
      </c>
      <c r="U329" s="127" t="str">
        <f>IFERROR(INDEX('J&amp;C Details'!$S$70:$S$79, MATCH($C329, 'J&amp;C Details'!$B$70:$B$79, 0))*$S329*24*$W329, "")</f>
        <v/>
      </c>
      <c r="W329" s="262" t="str">
        <f>IF($Y329="", "", IF($I329="", 1, IF($I329=$U$4, 'J&amp;C Details'!$AP$82, IF($I329=$U$5, 'J&amp;C Details'!$AP$84, ""))))</f>
        <v/>
      </c>
      <c r="Y329" s="39" t="str">
        <f t="shared" si="17"/>
        <v/>
      </c>
      <c r="AA329" s="39" t="str">
        <f>IF($G329="", "", IF($E329=$R$3, Report!$BB$209, IF($I329="", Report!$BB$212, IF($I329=$U$4, Report!$BB$211, IF($I329=$U$5, Report!$BB$210, "")))))</f>
        <v/>
      </c>
    </row>
    <row r="330" spans="1:27" x14ac:dyDescent="0.25">
      <c r="A330" s="14"/>
      <c r="B330" s="460"/>
      <c r="C330" s="478"/>
      <c r="D330" s="462"/>
      <c r="E330" s="479"/>
      <c r="F330" s="14"/>
      <c r="G330" s="106" t="str">
        <f>IF($D330="", "", IF($E330=Expenses!$L$5, 0, $D330))</f>
        <v/>
      </c>
      <c r="H330" s="14"/>
      <c r="I330" s="39" t="str">
        <f t="shared" si="15"/>
        <v/>
      </c>
      <c r="J330" s="14"/>
      <c r="K330" s="14"/>
      <c r="L330" s="14"/>
      <c r="M330" s="14"/>
      <c r="N330" s="14"/>
      <c r="O330" s="14"/>
      <c r="P330" s="14"/>
      <c r="S330" s="106" t="str">
        <f t="shared" si="16"/>
        <v/>
      </c>
      <c r="U330" s="127" t="str">
        <f>IFERROR(INDEX('J&amp;C Details'!$S$70:$S$79, MATCH($C330, 'J&amp;C Details'!$B$70:$B$79, 0))*$S330*24*$W330, "")</f>
        <v/>
      </c>
      <c r="W330" s="262" t="str">
        <f>IF($Y330="", "", IF($I330="", 1, IF($I330=$U$4, 'J&amp;C Details'!$AP$82, IF($I330=$U$5, 'J&amp;C Details'!$AP$84, ""))))</f>
        <v/>
      </c>
      <c r="Y330" s="39" t="str">
        <f t="shared" si="17"/>
        <v/>
      </c>
      <c r="AA330" s="39" t="str">
        <f>IF($G330="", "", IF($E330=$R$3, Report!$BB$209, IF($I330="", Report!$BB$212, IF($I330=$U$4, Report!$BB$211, IF($I330=$U$5, Report!$BB$210, "")))))</f>
        <v/>
      </c>
    </row>
    <row r="331" spans="1:27" x14ac:dyDescent="0.25">
      <c r="A331" s="14"/>
      <c r="B331" s="460"/>
      <c r="C331" s="478"/>
      <c r="D331" s="462"/>
      <c r="E331" s="479"/>
      <c r="F331" s="14"/>
      <c r="G331" s="106" t="str">
        <f>IF($D331="", "", IF($E331=Expenses!$L$5, 0, $D331))</f>
        <v/>
      </c>
      <c r="H331" s="14"/>
      <c r="I331" s="39" t="str">
        <f t="shared" si="15"/>
        <v/>
      </c>
      <c r="J331" s="14"/>
      <c r="K331" s="14"/>
      <c r="L331" s="14"/>
      <c r="M331" s="14"/>
      <c r="N331" s="14"/>
      <c r="O331" s="14"/>
      <c r="P331" s="14"/>
      <c r="S331" s="106" t="str">
        <f t="shared" si="16"/>
        <v/>
      </c>
      <c r="U331" s="127" t="str">
        <f>IFERROR(INDEX('J&amp;C Details'!$S$70:$S$79, MATCH($C331, 'J&amp;C Details'!$B$70:$B$79, 0))*$S331*24*$W331, "")</f>
        <v/>
      </c>
      <c r="W331" s="262" t="str">
        <f>IF($Y331="", "", IF($I331="", 1, IF($I331=$U$4, 'J&amp;C Details'!$AP$82, IF($I331=$U$5, 'J&amp;C Details'!$AP$84, ""))))</f>
        <v/>
      </c>
      <c r="Y331" s="39" t="str">
        <f t="shared" si="17"/>
        <v/>
      </c>
      <c r="AA331" s="39" t="str">
        <f>IF($G331="", "", IF($E331=$R$3, Report!$BB$209, IF($I331="", Report!$BB$212, IF($I331=$U$4, Report!$BB$211, IF($I331=$U$5, Report!$BB$210, "")))))</f>
        <v/>
      </c>
    </row>
    <row r="332" spans="1:27" x14ac:dyDescent="0.25">
      <c r="A332" s="14"/>
      <c r="B332" s="460"/>
      <c r="C332" s="478"/>
      <c r="D332" s="462"/>
      <c r="E332" s="479"/>
      <c r="F332" s="14"/>
      <c r="G332" s="106" t="str">
        <f>IF($D332="", "", IF($E332=Expenses!$L$5, 0, $D332))</f>
        <v/>
      </c>
      <c r="H332" s="14"/>
      <c r="I332" s="39" t="str">
        <f t="shared" ref="I332:I395" si="18">IF($B332="", "", IF(OR(TEXT($B332, "ddd")="sat", TEXT($B332, "ddd")="sun"), $U$4, IF( COUNTIF($V$50:$V$89, $B332)&gt;0, $U$5, "")))</f>
        <v/>
      </c>
      <c r="J332" s="14"/>
      <c r="K332" s="14"/>
      <c r="L332" s="14"/>
      <c r="M332" s="14"/>
      <c r="N332" s="14"/>
      <c r="O332" s="14"/>
      <c r="P332" s="14"/>
      <c r="S332" s="106" t="str">
        <f t="shared" ref="S332:S395" si="19">IF($D332="", "", $D332)</f>
        <v/>
      </c>
      <c r="U332" s="127" t="str">
        <f>IFERROR(INDEX('J&amp;C Details'!$S$70:$S$79, MATCH($C332, 'J&amp;C Details'!$B$70:$B$79, 0))*$S332*24*$W332, "")</f>
        <v/>
      </c>
      <c r="W332" s="262" t="str">
        <f>IF($Y332="", "", IF($I332="", 1, IF($I332=$U$4, 'J&amp;C Details'!$AP$82, IF($I332=$U$5, 'J&amp;C Details'!$AP$84, ""))))</f>
        <v/>
      </c>
      <c r="Y332" s="39" t="str">
        <f t="shared" ref="Y332:Y395" si="20">IF(COUNTIF($B332:$D332, "")&lt;3, "Used", "")</f>
        <v/>
      </c>
      <c r="AA332" s="39" t="str">
        <f>IF($G332="", "", IF($E332=$R$3, Report!$BB$209, IF($I332="", Report!$BB$212, IF($I332=$U$4, Report!$BB$211, IF($I332=$U$5, Report!$BB$210, "")))))</f>
        <v/>
      </c>
    </row>
    <row r="333" spans="1:27" x14ac:dyDescent="0.25">
      <c r="A333" s="14"/>
      <c r="B333" s="460"/>
      <c r="C333" s="478"/>
      <c r="D333" s="462"/>
      <c r="E333" s="479"/>
      <c r="F333" s="14"/>
      <c r="G333" s="106" t="str">
        <f>IF($D333="", "", IF($E333=Expenses!$L$5, 0, $D333))</f>
        <v/>
      </c>
      <c r="H333" s="14"/>
      <c r="I333" s="39" t="str">
        <f t="shared" si="18"/>
        <v/>
      </c>
      <c r="J333" s="14"/>
      <c r="K333" s="14"/>
      <c r="L333" s="14"/>
      <c r="M333" s="14"/>
      <c r="N333" s="14"/>
      <c r="O333" s="14"/>
      <c r="P333" s="14"/>
      <c r="S333" s="106" t="str">
        <f t="shared" si="19"/>
        <v/>
      </c>
      <c r="U333" s="127" t="str">
        <f>IFERROR(INDEX('J&amp;C Details'!$S$70:$S$79, MATCH($C333, 'J&amp;C Details'!$B$70:$B$79, 0))*$S333*24*$W333, "")</f>
        <v/>
      </c>
      <c r="W333" s="262" t="str">
        <f>IF($Y333="", "", IF($I333="", 1, IF($I333=$U$4, 'J&amp;C Details'!$AP$82, IF($I333=$U$5, 'J&amp;C Details'!$AP$84, ""))))</f>
        <v/>
      </c>
      <c r="Y333" s="39" t="str">
        <f t="shared" si="20"/>
        <v/>
      </c>
      <c r="AA333" s="39" t="str">
        <f>IF($G333="", "", IF($E333=$R$3, Report!$BB$209, IF($I333="", Report!$BB$212, IF($I333=$U$4, Report!$BB$211, IF($I333=$U$5, Report!$BB$210, "")))))</f>
        <v/>
      </c>
    </row>
    <row r="334" spans="1:27" x14ac:dyDescent="0.25">
      <c r="A334" s="14"/>
      <c r="B334" s="460"/>
      <c r="C334" s="478"/>
      <c r="D334" s="462"/>
      <c r="E334" s="479"/>
      <c r="F334" s="14"/>
      <c r="G334" s="106" t="str">
        <f>IF($D334="", "", IF($E334=Expenses!$L$5, 0, $D334))</f>
        <v/>
      </c>
      <c r="H334" s="14"/>
      <c r="I334" s="39" t="str">
        <f t="shared" si="18"/>
        <v/>
      </c>
      <c r="J334" s="14"/>
      <c r="K334" s="14"/>
      <c r="L334" s="14"/>
      <c r="M334" s="14"/>
      <c r="N334" s="14"/>
      <c r="O334" s="14"/>
      <c r="P334" s="14"/>
      <c r="S334" s="106" t="str">
        <f t="shared" si="19"/>
        <v/>
      </c>
      <c r="U334" s="127" t="str">
        <f>IFERROR(INDEX('J&amp;C Details'!$S$70:$S$79, MATCH($C334, 'J&amp;C Details'!$B$70:$B$79, 0))*$S334*24*$W334, "")</f>
        <v/>
      </c>
      <c r="W334" s="262" t="str">
        <f>IF($Y334="", "", IF($I334="", 1, IF($I334=$U$4, 'J&amp;C Details'!$AP$82, IF($I334=$U$5, 'J&amp;C Details'!$AP$84, ""))))</f>
        <v/>
      </c>
      <c r="Y334" s="39" t="str">
        <f t="shared" si="20"/>
        <v/>
      </c>
      <c r="AA334" s="39" t="str">
        <f>IF($G334="", "", IF($E334=$R$3, Report!$BB$209, IF($I334="", Report!$BB$212, IF($I334=$U$4, Report!$BB$211, IF($I334=$U$5, Report!$BB$210, "")))))</f>
        <v/>
      </c>
    </row>
    <row r="335" spans="1:27" x14ac:dyDescent="0.25">
      <c r="A335" s="14"/>
      <c r="B335" s="460"/>
      <c r="C335" s="478"/>
      <c r="D335" s="462"/>
      <c r="E335" s="479"/>
      <c r="F335" s="14"/>
      <c r="G335" s="106" t="str">
        <f>IF($D335="", "", IF($E335=Expenses!$L$5, 0, $D335))</f>
        <v/>
      </c>
      <c r="H335" s="14"/>
      <c r="I335" s="39" t="str">
        <f t="shared" si="18"/>
        <v/>
      </c>
      <c r="J335" s="14"/>
      <c r="K335" s="14"/>
      <c r="L335" s="14"/>
      <c r="M335" s="14"/>
      <c r="N335" s="14"/>
      <c r="O335" s="14"/>
      <c r="P335" s="14"/>
      <c r="S335" s="106" t="str">
        <f t="shared" si="19"/>
        <v/>
      </c>
      <c r="U335" s="127" t="str">
        <f>IFERROR(INDEX('J&amp;C Details'!$S$70:$S$79, MATCH($C335, 'J&amp;C Details'!$B$70:$B$79, 0))*$S335*24*$W335, "")</f>
        <v/>
      </c>
      <c r="W335" s="262" t="str">
        <f>IF($Y335="", "", IF($I335="", 1, IF($I335=$U$4, 'J&amp;C Details'!$AP$82, IF($I335=$U$5, 'J&amp;C Details'!$AP$84, ""))))</f>
        <v/>
      </c>
      <c r="Y335" s="39" t="str">
        <f t="shared" si="20"/>
        <v/>
      </c>
      <c r="AA335" s="39" t="str">
        <f>IF($G335="", "", IF($E335=$R$3, Report!$BB$209, IF($I335="", Report!$BB$212, IF($I335=$U$4, Report!$BB$211, IF($I335=$U$5, Report!$BB$210, "")))))</f>
        <v/>
      </c>
    </row>
    <row r="336" spans="1:27" x14ac:dyDescent="0.25">
      <c r="A336" s="14"/>
      <c r="B336" s="460"/>
      <c r="C336" s="478"/>
      <c r="D336" s="462"/>
      <c r="E336" s="479"/>
      <c r="F336" s="14"/>
      <c r="G336" s="106" t="str">
        <f>IF($D336="", "", IF($E336=Expenses!$L$5, 0, $D336))</f>
        <v/>
      </c>
      <c r="H336" s="14"/>
      <c r="I336" s="39" t="str">
        <f t="shared" si="18"/>
        <v/>
      </c>
      <c r="J336" s="14"/>
      <c r="K336" s="14"/>
      <c r="L336" s="14"/>
      <c r="M336" s="14"/>
      <c r="N336" s="14"/>
      <c r="O336" s="14"/>
      <c r="P336" s="14"/>
      <c r="S336" s="106" t="str">
        <f t="shared" si="19"/>
        <v/>
      </c>
      <c r="U336" s="127" t="str">
        <f>IFERROR(INDEX('J&amp;C Details'!$S$70:$S$79, MATCH($C336, 'J&amp;C Details'!$B$70:$B$79, 0))*$S336*24*$W336, "")</f>
        <v/>
      </c>
      <c r="W336" s="262" t="str">
        <f>IF($Y336="", "", IF($I336="", 1, IF($I336=$U$4, 'J&amp;C Details'!$AP$82, IF($I336=$U$5, 'J&amp;C Details'!$AP$84, ""))))</f>
        <v/>
      </c>
      <c r="Y336" s="39" t="str">
        <f t="shared" si="20"/>
        <v/>
      </c>
      <c r="AA336" s="39" t="str">
        <f>IF($G336="", "", IF($E336=$R$3, Report!$BB$209, IF($I336="", Report!$BB$212, IF($I336=$U$4, Report!$BB$211, IF($I336=$U$5, Report!$BB$210, "")))))</f>
        <v/>
      </c>
    </row>
    <row r="337" spans="1:27" x14ac:dyDescent="0.25">
      <c r="A337" s="14"/>
      <c r="B337" s="460"/>
      <c r="C337" s="478"/>
      <c r="D337" s="462"/>
      <c r="E337" s="479"/>
      <c r="F337" s="14"/>
      <c r="G337" s="106" t="str">
        <f>IF($D337="", "", IF($E337=Expenses!$L$5, 0, $D337))</f>
        <v/>
      </c>
      <c r="H337" s="14"/>
      <c r="I337" s="39" t="str">
        <f t="shared" si="18"/>
        <v/>
      </c>
      <c r="J337" s="14"/>
      <c r="K337" s="14"/>
      <c r="L337" s="14"/>
      <c r="M337" s="14"/>
      <c r="N337" s="14"/>
      <c r="O337" s="14"/>
      <c r="P337" s="14"/>
      <c r="S337" s="106" t="str">
        <f t="shared" si="19"/>
        <v/>
      </c>
      <c r="U337" s="127" t="str">
        <f>IFERROR(INDEX('J&amp;C Details'!$S$70:$S$79, MATCH($C337, 'J&amp;C Details'!$B$70:$B$79, 0))*$S337*24*$W337, "")</f>
        <v/>
      </c>
      <c r="W337" s="262" t="str">
        <f>IF($Y337="", "", IF($I337="", 1, IF($I337=$U$4, 'J&amp;C Details'!$AP$82, IF($I337=$U$5, 'J&amp;C Details'!$AP$84, ""))))</f>
        <v/>
      </c>
      <c r="Y337" s="39" t="str">
        <f t="shared" si="20"/>
        <v/>
      </c>
      <c r="AA337" s="39" t="str">
        <f>IF($G337="", "", IF($E337=$R$3, Report!$BB$209, IF($I337="", Report!$BB$212, IF($I337=$U$4, Report!$BB$211, IF($I337=$U$5, Report!$BB$210, "")))))</f>
        <v/>
      </c>
    </row>
    <row r="338" spans="1:27" x14ac:dyDescent="0.25">
      <c r="A338" s="14"/>
      <c r="B338" s="460"/>
      <c r="C338" s="478"/>
      <c r="D338" s="462"/>
      <c r="E338" s="479"/>
      <c r="F338" s="14"/>
      <c r="G338" s="106" t="str">
        <f>IF($D338="", "", IF($E338=Expenses!$L$5, 0, $D338))</f>
        <v/>
      </c>
      <c r="H338" s="14"/>
      <c r="I338" s="39" t="str">
        <f t="shared" si="18"/>
        <v/>
      </c>
      <c r="J338" s="14"/>
      <c r="K338" s="14"/>
      <c r="L338" s="14"/>
      <c r="M338" s="14"/>
      <c r="N338" s="14"/>
      <c r="O338" s="14"/>
      <c r="P338" s="14"/>
      <c r="S338" s="106" t="str">
        <f t="shared" si="19"/>
        <v/>
      </c>
      <c r="U338" s="127" t="str">
        <f>IFERROR(INDEX('J&amp;C Details'!$S$70:$S$79, MATCH($C338, 'J&amp;C Details'!$B$70:$B$79, 0))*$S338*24*$W338, "")</f>
        <v/>
      </c>
      <c r="W338" s="262" t="str">
        <f>IF($Y338="", "", IF($I338="", 1, IF($I338=$U$4, 'J&amp;C Details'!$AP$82, IF($I338=$U$5, 'J&amp;C Details'!$AP$84, ""))))</f>
        <v/>
      </c>
      <c r="Y338" s="39" t="str">
        <f t="shared" si="20"/>
        <v/>
      </c>
      <c r="AA338" s="39" t="str">
        <f>IF($G338="", "", IF($E338=$R$3, Report!$BB$209, IF($I338="", Report!$BB$212, IF($I338=$U$4, Report!$BB$211, IF($I338=$U$5, Report!$BB$210, "")))))</f>
        <v/>
      </c>
    </row>
    <row r="339" spans="1:27" x14ac:dyDescent="0.25">
      <c r="A339" s="14"/>
      <c r="B339" s="460"/>
      <c r="C339" s="478"/>
      <c r="D339" s="462"/>
      <c r="E339" s="479"/>
      <c r="F339" s="14"/>
      <c r="G339" s="106" t="str">
        <f>IF($D339="", "", IF($E339=Expenses!$L$5, 0, $D339))</f>
        <v/>
      </c>
      <c r="H339" s="14"/>
      <c r="I339" s="39" t="str">
        <f t="shared" si="18"/>
        <v/>
      </c>
      <c r="J339" s="14"/>
      <c r="K339" s="14"/>
      <c r="L339" s="14"/>
      <c r="M339" s="14"/>
      <c r="N339" s="14"/>
      <c r="O339" s="14"/>
      <c r="P339" s="14"/>
      <c r="S339" s="106" t="str">
        <f t="shared" si="19"/>
        <v/>
      </c>
      <c r="U339" s="127" t="str">
        <f>IFERROR(INDEX('J&amp;C Details'!$S$70:$S$79, MATCH($C339, 'J&amp;C Details'!$B$70:$B$79, 0))*$S339*24*$W339, "")</f>
        <v/>
      </c>
      <c r="W339" s="262" t="str">
        <f>IF($Y339="", "", IF($I339="", 1, IF($I339=$U$4, 'J&amp;C Details'!$AP$82, IF($I339=$U$5, 'J&amp;C Details'!$AP$84, ""))))</f>
        <v/>
      </c>
      <c r="Y339" s="39" t="str">
        <f t="shared" si="20"/>
        <v/>
      </c>
      <c r="AA339" s="39" t="str">
        <f>IF($G339="", "", IF($E339=$R$3, Report!$BB$209, IF($I339="", Report!$BB$212, IF($I339=$U$4, Report!$BB$211, IF($I339=$U$5, Report!$BB$210, "")))))</f>
        <v/>
      </c>
    </row>
    <row r="340" spans="1:27" x14ac:dyDescent="0.25">
      <c r="A340" s="14"/>
      <c r="B340" s="460"/>
      <c r="C340" s="478"/>
      <c r="D340" s="462"/>
      <c r="E340" s="479"/>
      <c r="F340" s="14"/>
      <c r="G340" s="106" t="str">
        <f>IF($D340="", "", IF($E340=Expenses!$L$5, 0, $D340))</f>
        <v/>
      </c>
      <c r="H340" s="14"/>
      <c r="I340" s="39" t="str">
        <f t="shared" si="18"/>
        <v/>
      </c>
      <c r="J340" s="14"/>
      <c r="K340" s="14"/>
      <c r="L340" s="14"/>
      <c r="M340" s="14"/>
      <c r="N340" s="14"/>
      <c r="O340" s="14"/>
      <c r="P340" s="14"/>
      <c r="S340" s="106" t="str">
        <f t="shared" si="19"/>
        <v/>
      </c>
      <c r="U340" s="127" t="str">
        <f>IFERROR(INDEX('J&amp;C Details'!$S$70:$S$79, MATCH($C340, 'J&amp;C Details'!$B$70:$B$79, 0))*$S340*24*$W340, "")</f>
        <v/>
      </c>
      <c r="W340" s="262" t="str">
        <f>IF($Y340="", "", IF($I340="", 1, IF($I340=$U$4, 'J&amp;C Details'!$AP$82, IF($I340=$U$5, 'J&amp;C Details'!$AP$84, ""))))</f>
        <v/>
      </c>
      <c r="Y340" s="39" t="str">
        <f t="shared" si="20"/>
        <v/>
      </c>
      <c r="AA340" s="39" t="str">
        <f>IF($G340="", "", IF($E340=$R$3, Report!$BB$209, IF($I340="", Report!$BB$212, IF($I340=$U$4, Report!$BB$211, IF($I340=$U$5, Report!$BB$210, "")))))</f>
        <v/>
      </c>
    </row>
    <row r="341" spans="1:27" x14ac:dyDescent="0.25">
      <c r="A341" s="14"/>
      <c r="B341" s="460"/>
      <c r="C341" s="478"/>
      <c r="D341" s="462"/>
      <c r="E341" s="479"/>
      <c r="F341" s="14"/>
      <c r="G341" s="106" t="str">
        <f>IF($D341="", "", IF($E341=Expenses!$L$5, 0, $D341))</f>
        <v/>
      </c>
      <c r="H341" s="14"/>
      <c r="I341" s="39" t="str">
        <f t="shared" si="18"/>
        <v/>
      </c>
      <c r="J341" s="14"/>
      <c r="K341" s="14"/>
      <c r="L341" s="14"/>
      <c r="M341" s="14"/>
      <c r="N341" s="14"/>
      <c r="O341" s="14"/>
      <c r="P341" s="14"/>
      <c r="S341" s="106" t="str">
        <f t="shared" si="19"/>
        <v/>
      </c>
      <c r="U341" s="127" t="str">
        <f>IFERROR(INDEX('J&amp;C Details'!$S$70:$S$79, MATCH($C341, 'J&amp;C Details'!$B$70:$B$79, 0))*$S341*24*$W341, "")</f>
        <v/>
      </c>
      <c r="W341" s="262" t="str">
        <f>IF($Y341="", "", IF($I341="", 1, IF($I341=$U$4, 'J&amp;C Details'!$AP$82, IF($I341=$U$5, 'J&amp;C Details'!$AP$84, ""))))</f>
        <v/>
      </c>
      <c r="Y341" s="39" t="str">
        <f t="shared" si="20"/>
        <v/>
      </c>
      <c r="AA341" s="39" t="str">
        <f>IF($G341="", "", IF($E341=$R$3, Report!$BB$209, IF($I341="", Report!$BB$212, IF($I341=$U$4, Report!$BB$211, IF($I341=$U$5, Report!$BB$210, "")))))</f>
        <v/>
      </c>
    </row>
    <row r="342" spans="1:27" x14ac:dyDescent="0.25">
      <c r="A342" s="14"/>
      <c r="B342" s="460"/>
      <c r="C342" s="478"/>
      <c r="D342" s="462"/>
      <c r="E342" s="479"/>
      <c r="F342" s="14"/>
      <c r="G342" s="106" t="str">
        <f>IF($D342="", "", IF($E342=Expenses!$L$5, 0, $D342))</f>
        <v/>
      </c>
      <c r="H342" s="14"/>
      <c r="I342" s="39" t="str">
        <f t="shared" si="18"/>
        <v/>
      </c>
      <c r="J342" s="14"/>
      <c r="K342" s="14"/>
      <c r="L342" s="14"/>
      <c r="M342" s="14"/>
      <c r="N342" s="14"/>
      <c r="O342" s="14"/>
      <c r="P342" s="14"/>
      <c r="S342" s="106" t="str">
        <f t="shared" si="19"/>
        <v/>
      </c>
      <c r="U342" s="127" t="str">
        <f>IFERROR(INDEX('J&amp;C Details'!$S$70:$S$79, MATCH($C342, 'J&amp;C Details'!$B$70:$B$79, 0))*$S342*24*$W342, "")</f>
        <v/>
      </c>
      <c r="W342" s="262" t="str">
        <f>IF($Y342="", "", IF($I342="", 1, IF($I342=$U$4, 'J&amp;C Details'!$AP$82, IF($I342=$U$5, 'J&amp;C Details'!$AP$84, ""))))</f>
        <v/>
      </c>
      <c r="Y342" s="39" t="str">
        <f t="shared" si="20"/>
        <v/>
      </c>
      <c r="AA342" s="39" t="str">
        <f>IF($G342="", "", IF($E342=$R$3, Report!$BB$209, IF($I342="", Report!$BB$212, IF($I342=$U$4, Report!$BB$211, IF($I342=$U$5, Report!$BB$210, "")))))</f>
        <v/>
      </c>
    </row>
    <row r="343" spans="1:27" x14ac:dyDescent="0.25">
      <c r="A343" s="14"/>
      <c r="B343" s="460"/>
      <c r="C343" s="478"/>
      <c r="D343" s="462"/>
      <c r="E343" s="479"/>
      <c r="F343" s="14"/>
      <c r="G343" s="106" t="str">
        <f>IF($D343="", "", IF($E343=Expenses!$L$5, 0, $D343))</f>
        <v/>
      </c>
      <c r="H343" s="14"/>
      <c r="I343" s="39" t="str">
        <f t="shared" si="18"/>
        <v/>
      </c>
      <c r="J343" s="14"/>
      <c r="K343" s="14"/>
      <c r="L343" s="14"/>
      <c r="M343" s="14"/>
      <c r="N343" s="14"/>
      <c r="O343" s="14"/>
      <c r="P343" s="14"/>
      <c r="S343" s="106" t="str">
        <f t="shared" si="19"/>
        <v/>
      </c>
      <c r="U343" s="127" t="str">
        <f>IFERROR(INDEX('J&amp;C Details'!$S$70:$S$79, MATCH($C343, 'J&amp;C Details'!$B$70:$B$79, 0))*$S343*24*$W343, "")</f>
        <v/>
      </c>
      <c r="W343" s="262" t="str">
        <f>IF($Y343="", "", IF($I343="", 1, IF($I343=$U$4, 'J&amp;C Details'!$AP$82, IF($I343=$U$5, 'J&amp;C Details'!$AP$84, ""))))</f>
        <v/>
      </c>
      <c r="Y343" s="39" t="str">
        <f t="shared" si="20"/>
        <v/>
      </c>
      <c r="AA343" s="39" t="str">
        <f>IF($G343="", "", IF($E343=$R$3, Report!$BB$209, IF($I343="", Report!$BB$212, IF($I343=$U$4, Report!$BB$211, IF($I343=$U$5, Report!$BB$210, "")))))</f>
        <v/>
      </c>
    </row>
    <row r="344" spans="1:27" x14ac:dyDescent="0.25">
      <c r="A344" s="14"/>
      <c r="B344" s="460"/>
      <c r="C344" s="478"/>
      <c r="D344" s="462"/>
      <c r="E344" s="479"/>
      <c r="F344" s="14"/>
      <c r="G344" s="106" t="str">
        <f>IF($D344="", "", IF($E344=Expenses!$L$5, 0, $D344))</f>
        <v/>
      </c>
      <c r="H344" s="14"/>
      <c r="I344" s="39" t="str">
        <f t="shared" si="18"/>
        <v/>
      </c>
      <c r="J344" s="14"/>
      <c r="K344" s="14"/>
      <c r="L344" s="14"/>
      <c r="M344" s="14"/>
      <c r="N344" s="14"/>
      <c r="O344" s="14"/>
      <c r="P344" s="14"/>
      <c r="S344" s="106" t="str">
        <f t="shared" si="19"/>
        <v/>
      </c>
      <c r="U344" s="127" t="str">
        <f>IFERROR(INDEX('J&amp;C Details'!$S$70:$S$79, MATCH($C344, 'J&amp;C Details'!$B$70:$B$79, 0))*$S344*24*$W344, "")</f>
        <v/>
      </c>
      <c r="W344" s="262" t="str">
        <f>IF($Y344="", "", IF($I344="", 1, IF($I344=$U$4, 'J&amp;C Details'!$AP$82, IF($I344=$U$5, 'J&amp;C Details'!$AP$84, ""))))</f>
        <v/>
      </c>
      <c r="Y344" s="39" t="str">
        <f t="shared" si="20"/>
        <v/>
      </c>
      <c r="AA344" s="39" t="str">
        <f>IF($G344="", "", IF($E344=$R$3, Report!$BB$209, IF($I344="", Report!$BB$212, IF($I344=$U$4, Report!$BB$211, IF($I344=$U$5, Report!$BB$210, "")))))</f>
        <v/>
      </c>
    </row>
    <row r="345" spans="1:27" x14ac:dyDescent="0.25">
      <c r="A345" s="14"/>
      <c r="B345" s="460"/>
      <c r="C345" s="478"/>
      <c r="D345" s="462"/>
      <c r="E345" s="479"/>
      <c r="F345" s="14"/>
      <c r="G345" s="106" t="str">
        <f>IF($D345="", "", IF($E345=Expenses!$L$5, 0, $D345))</f>
        <v/>
      </c>
      <c r="H345" s="14"/>
      <c r="I345" s="39" t="str">
        <f t="shared" si="18"/>
        <v/>
      </c>
      <c r="J345" s="14"/>
      <c r="K345" s="14"/>
      <c r="L345" s="14"/>
      <c r="M345" s="14"/>
      <c r="N345" s="14"/>
      <c r="O345" s="14"/>
      <c r="P345" s="14"/>
      <c r="S345" s="106" t="str">
        <f t="shared" si="19"/>
        <v/>
      </c>
      <c r="U345" s="127" t="str">
        <f>IFERROR(INDEX('J&amp;C Details'!$S$70:$S$79, MATCH($C345, 'J&amp;C Details'!$B$70:$B$79, 0))*$S345*24*$W345, "")</f>
        <v/>
      </c>
      <c r="W345" s="262" t="str">
        <f>IF($Y345="", "", IF($I345="", 1, IF($I345=$U$4, 'J&amp;C Details'!$AP$82, IF($I345=$U$5, 'J&amp;C Details'!$AP$84, ""))))</f>
        <v/>
      </c>
      <c r="Y345" s="39" t="str">
        <f t="shared" si="20"/>
        <v/>
      </c>
      <c r="AA345" s="39" t="str">
        <f>IF($G345="", "", IF($E345=$R$3, Report!$BB$209, IF($I345="", Report!$BB$212, IF($I345=$U$4, Report!$BB$211, IF($I345=$U$5, Report!$BB$210, "")))))</f>
        <v/>
      </c>
    </row>
    <row r="346" spans="1:27" x14ac:dyDescent="0.25">
      <c r="A346" s="14"/>
      <c r="B346" s="460"/>
      <c r="C346" s="478"/>
      <c r="D346" s="462"/>
      <c r="E346" s="479"/>
      <c r="F346" s="14"/>
      <c r="G346" s="106" t="str">
        <f>IF($D346="", "", IF($E346=Expenses!$L$5, 0, $D346))</f>
        <v/>
      </c>
      <c r="H346" s="14"/>
      <c r="I346" s="39" t="str">
        <f t="shared" si="18"/>
        <v/>
      </c>
      <c r="J346" s="14"/>
      <c r="K346" s="14"/>
      <c r="L346" s="14"/>
      <c r="M346" s="14"/>
      <c r="N346" s="14"/>
      <c r="O346" s="14"/>
      <c r="P346" s="14"/>
      <c r="S346" s="106" t="str">
        <f t="shared" si="19"/>
        <v/>
      </c>
      <c r="U346" s="127" t="str">
        <f>IFERROR(INDEX('J&amp;C Details'!$S$70:$S$79, MATCH($C346, 'J&amp;C Details'!$B$70:$B$79, 0))*$S346*24*$W346, "")</f>
        <v/>
      </c>
      <c r="W346" s="262" t="str">
        <f>IF($Y346="", "", IF($I346="", 1, IF($I346=$U$4, 'J&amp;C Details'!$AP$82, IF($I346=$U$5, 'J&amp;C Details'!$AP$84, ""))))</f>
        <v/>
      </c>
      <c r="Y346" s="39" t="str">
        <f t="shared" si="20"/>
        <v/>
      </c>
      <c r="AA346" s="39" t="str">
        <f>IF($G346="", "", IF($E346=$R$3, Report!$BB$209, IF($I346="", Report!$BB$212, IF($I346=$U$4, Report!$BB$211, IF($I346=$U$5, Report!$BB$210, "")))))</f>
        <v/>
      </c>
    </row>
    <row r="347" spans="1:27" x14ac:dyDescent="0.25">
      <c r="A347" s="14"/>
      <c r="B347" s="460"/>
      <c r="C347" s="478"/>
      <c r="D347" s="462"/>
      <c r="E347" s="479"/>
      <c r="F347" s="14"/>
      <c r="G347" s="106" t="str">
        <f>IF($D347="", "", IF($E347=Expenses!$L$5, 0, $D347))</f>
        <v/>
      </c>
      <c r="H347" s="14"/>
      <c r="I347" s="39" t="str">
        <f t="shared" si="18"/>
        <v/>
      </c>
      <c r="J347" s="14"/>
      <c r="K347" s="14"/>
      <c r="L347" s="14"/>
      <c r="M347" s="14"/>
      <c r="N347" s="14"/>
      <c r="O347" s="14"/>
      <c r="P347" s="14"/>
      <c r="S347" s="106" t="str">
        <f t="shared" si="19"/>
        <v/>
      </c>
      <c r="U347" s="127" t="str">
        <f>IFERROR(INDEX('J&amp;C Details'!$S$70:$S$79, MATCH($C347, 'J&amp;C Details'!$B$70:$B$79, 0))*$S347*24*$W347, "")</f>
        <v/>
      </c>
      <c r="W347" s="262" t="str">
        <f>IF($Y347="", "", IF($I347="", 1, IF($I347=$U$4, 'J&amp;C Details'!$AP$82, IF($I347=$U$5, 'J&amp;C Details'!$AP$84, ""))))</f>
        <v/>
      </c>
      <c r="Y347" s="39" t="str">
        <f t="shared" si="20"/>
        <v/>
      </c>
      <c r="AA347" s="39" t="str">
        <f>IF($G347="", "", IF($E347=$R$3, Report!$BB$209, IF($I347="", Report!$BB$212, IF($I347=$U$4, Report!$BB$211, IF($I347=$U$5, Report!$BB$210, "")))))</f>
        <v/>
      </c>
    </row>
    <row r="348" spans="1:27" x14ac:dyDescent="0.25">
      <c r="A348" s="14"/>
      <c r="B348" s="460"/>
      <c r="C348" s="478"/>
      <c r="D348" s="462"/>
      <c r="E348" s="479"/>
      <c r="F348" s="14"/>
      <c r="G348" s="106" t="str">
        <f>IF($D348="", "", IF($E348=Expenses!$L$5, 0, $D348))</f>
        <v/>
      </c>
      <c r="H348" s="14"/>
      <c r="I348" s="39" t="str">
        <f t="shared" si="18"/>
        <v/>
      </c>
      <c r="J348" s="14"/>
      <c r="K348" s="14"/>
      <c r="L348" s="14"/>
      <c r="M348" s="14"/>
      <c r="N348" s="14"/>
      <c r="O348" s="14"/>
      <c r="P348" s="14"/>
      <c r="S348" s="106" t="str">
        <f t="shared" si="19"/>
        <v/>
      </c>
      <c r="U348" s="127" t="str">
        <f>IFERROR(INDEX('J&amp;C Details'!$S$70:$S$79, MATCH($C348, 'J&amp;C Details'!$B$70:$B$79, 0))*$S348*24*$W348, "")</f>
        <v/>
      </c>
      <c r="W348" s="262" t="str">
        <f>IF($Y348="", "", IF($I348="", 1, IF($I348=$U$4, 'J&amp;C Details'!$AP$82, IF($I348=$U$5, 'J&amp;C Details'!$AP$84, ""))))</f>
        <v/>
      </c>
      <c r="Y348" s="39" t="str">
        <f t="shared" si="20"/>
        <v/>
      </c>
      <c r="AA348" s="39" t="str">
        <f>IF($G348="", "", IF($E348=$R$3, Report!$BB$209, IF($I348="", Report!$BB$212, IF($I348=$U$4, Report!$BB$211, IF($I348=$U$5, Report!$BB$210, "")))))</f>
        <v/>
      </c>
    </row>
    <row r="349" spans="1:27" x14ac:dyDescent="0.25">
      <c r="A349" s="14"/>
      <c r="B349" s="460"/>
      <c r="C349" s="478"/>
      <c r="D349" s="462"/>
      <c r="E349" s="479"/>
      <c r="F349" s="14"/>
      <c r="G349" s="106" t="str">
        <f>IF($D349="", "", IF($E349=Expenses!$L$5, 0, $D349))</f>
        <v/>
      </c>
      <c r="H349" s="14"/>
      <c r="I349" s="39" t="str">
        <f t="shared" si="18"/>
        <v/>
      </c>
      <c r="J349" s="14"/>
      <c r="K349" s="14"/>
      <c r="L349" s="14"/>
      <c r="M349" s="14"/>
      <c r="N349" s="14"/>
      <c r="O349" s="14"/>
      <c r="P349" s="14"/>
      <c r="S349" s="106" t="str">
        <f t="shared" si="19"/>
        <v/>
      </c>
      <c r="U349" s="127" t="str">
        <f>IFERROR(INDEX('J&amp;C Details'!$S$70:$S$79, MATCH($C349, 'J&amp;C Details'!$B$70:$B$79, 0))*$S349*24*$W349, "")</f>
        <v/>
      </c>
      <c r="W349" s="262" t="str">
        <f>IF($Y349="", "", IF($I349="", 1, IF($I349=$U$4, 'J&amp;C Details'!$AP$82, IF($I349=$U$5, 'J&amp;C Details'!$AP$84, ""))))</f>
        <v/>
      </c>
      <c r="Y349" s="39" t="str">
        <f t="shared" si="20"/>
        <v/>
      </c>
      <c r="AA349" s="39" t="str">
        <f>IF($G349="", "", IF($E349=$R$3, Report!$BB$209, IF($I349="", Report!$BB$212, IF($I349=$U$4, Report!$BB$211, IF($I349=$U$5, Report!$BB$210, "")))))</f>
        <v/>
      </c>
    </row>
    <row r="350" spans="1:27" x14ac:dyDescent="0.25">
      <c r="A350" s="14"/>
      <c r="B350" s="460"/>
      <c r="C350" s="478"/>
      <c r="D350" s="462"/>
      <c r="E350" s="479"/>
      <c r="F350" s="14"/>
      <c r="G350" s="106" t="str">
        <f>IF($D350="", "", IF($E350=Expenses!$L$5, 0, $D350))</f>
        <v/>
      </c>
      <c r="H350" s="14"/>
      <c r="I350" s="39" t="str">
        <f t="shared" si="18"/>
        <v/>
      </c>
      <c r="J350" s="14"/>
      <c r="K350" s="14"/>
      <c r="L350" s="14"/>
      <c r="M350" s="14"/>
      <c r="N350" s="14"/>
      <c r="O350" s="14"/>
      <c r="P350" s="14"/>
      <c r="S350" s="106" t="str">
        <f t="shared" si="19"/>
        <v/>
      </c>
      <c r="U350" s="127" t="str">
        <f>IFERROR(INDEX('J&amp;C Details'!$S$70:$S$79, MATCH($C350, 'J&amp;C Details'!$B$70:$B$79, 0))*$S350*24*$W350, "")</f>
        <v/>
      </c>
      <c r="W350" s="262" t="str">
        <f>IF($Y350="", "", IF($I350="", 1, IF($I350=$U$4, 'J&amp;C Details'!$AP$82, IF($I350=$U$5, 'J&amp;C Details'!$AP$84, ""))))</f>
        <v/>
      </c>
      <c r="Y350" s="39" t="str">
        <f t="shared" si="20"/>
        <v/>
      </c>
      <c r="AA350" s="39" t="str">
        <f>IF($G350="", "", IF($E350=$R$3, Report!$BB$209, IF($I350="", Report!$BB$212, IF($I350=$U$4, Report!$BB$211, IF($I350=$U$5, Report!$BB$210, "")))))</f>
        <v/>
      </c>
    </row>
    <row r="351" spans="1:27" x14ac:dyDescent="0.25">
      <c r="A351" s="14"/>
      <c r="B351" s="460"/>
      <c r="C351" s="478"/>
      <c r="D351" s="462"/>
      <c r="E351" s="479"/>
      <c r="F351" s="14"/>
      <c r="G351" s="106" t="str">
        <f>IF($D351="", "", IF($E351=Expenses!$L$5, 0, $D351))</f>
        <v/>
      </c>
      <c r="H351" s="14"/>
      <c r="I351" s="39" t="str">
        <f t="shared" si="18"/>
        <v/>
      </c>
      <c r="J351" s="14"/>
      <c r="K351" s="14"/>
      <c r="L351" s="14"/>
      <c r="M351" s="14"/>
      <c r="N351" s="14"/>
      <c r="O351" s="14"/>
      <c r="P351" s="14"/>
      <c r="S351" s="106" t="str">
        <f t="shared" si="19"/>
        <v/>
      </c>
      <c r="U351" s="127" t="str">
        <f>IFERROR(INDEX('J&amp;C Details'!$S$70:$S$79, MATCH($C351, 'J&amp;C Details'!$B$70:$B$79, 0))*$S351*24*$W351, "")</f>
        <v/>
      </c>
      <c r="W351" s="262" t="str">
        <f>IF($Y351="", "", IF($I351="", 1, IF($I351=$U$4, 'J&amp;C Details'!$AP$82, IF($I351=$U$5, 'J&amp;C Details'!$AP$84, ""))))</f>
        <v/>
      </c>
      <c r="Y351" s="39" t="str">
        <f t="shared" si="20"/>
        <v/>
      </c>
      <c r="AA351" s="39" t="str">
        <f>IF($G351="", "", IF($E351=$R$3, Report!$BB$209, IF($I351="", Report!$BB$212, IF($I351=$U$4, Report!$BB$211, IF($I351=$U$5, Report!$BB$210, "")))))</f>
        <v/>
      </c>
    </row>
    <row r="352" spans="1:27" x14ac:dyDescent="0.25">
      <c r="A352" s="14"/>
      <c r="B352" s="460"/>
      <c r="C352" s="478"/>
      <c r="D352" s="462"/>
      <c r="E352" s="479"/>
      <c r="F352" s="14"/>
      <c r="G352" s="106" t="str">
        <f>IF($D352="", "", IF($E352=Expenses!$L$5, 0, $D352))</f>
        <v/>
      </c>
      <c r="H352" s="14"/>
      <c r="I352" s="39" t="str">
        <f t="shared" si="18"/>
        <v/>
      </c>
      <c r="J352" s="14"/>
      <c r="K352" s="14"/>
      <c r="L352" s="14"/>
      <c r="M352" s="14"/>
      <c r="N352" s="14"/>
      <c r="O352" s="14"/>
      <c r="P352" s="14"/>
      <c r="S352" s="106" t="str">
        <f t="shared" si="19"/>
        <v/>
      </c>
      <c r="U352" s="127" t="str">
        <f>IFERROR(INDEX('J&amp;C Details'!$S$70:$S$79, MATCH($C352, 'J&amp;C Details'!$B$70:$B$79, 0))*$S352*24*$W352, "")</f>
        <v/>
      </c>
      <c r="W352" s="262" t="str">
        <f>IF($Y352="", "", IF($I352="", 1, IF($I352=$U$4, 'J&amp;C Details'!$AP$82, IF($I352=$U$5, 'J&amp;C Details'!$AP$84, ""))))</f>
        <v/>
      </c>
      <c r="Y352" s="39" t="str">
        <f t="shared" si="20"/>
        <v/>
      </c>
      <c r="AA352" s="39" t="str">
        <f>IF($G352="", "", IF($E352=$R$3, Report!$BB$209, IF($I352="", Report!$BB$212, IF($I352=$U$4, Report!$BB$211, IF($I352=$U$5, Report!$BB$210, "")))))</f>
        <v/>
      </c>
    </row>
    <row r="353" spans="1:27" x14ac:dyDescent="0.25">
      <c r="A353" s="14"/>
      <c r="B353" s="460"/>
      <c r="C353" s="478"/>
      <c r="D353" s="462"/>
      <c r="E353" s="479"/>
      <c r="F353" s="14"/>
      <c r="G353" s="106" t="str">
        <f>IF($D353="", "", IF($E353=Expenses!$L$5, 0, $D353))</f>
        <v/>
      </c>
      <c r="H353" s="14"/>
      <c r="I353" s="39" t="str">
        <f t="shared" si="18"/>
        <v/>
      </c>
      <c r="J353" s="14"/>
      <c r="K353" s="14"/>
      <c r="L353" s="14"/>
      <c r="M353" s="14"/>
      <c r="N353" s="14"/>
      <c r="O353" s="14"/>
      <c r="P353" s="14"/>
      <c r="S353" s="106" t="str">
        <f t="shared" si="19"/>
        <v/>
      </c>
      <c r="U353" s="127" t="str">
        <f>IFERROR(INDEX('J&amp;C Details'!$S$70:$S$79, MATCH($C353, 'J&amp;C Details'!$B$70:$B$79, 0))*$S353*24*$W353, "")</f>
        <v/>
      </c>
      <c r="W353" s="262" t="str">
        <f>IF($Y353="", "", IF($I353="", 1, IF($I353=$U$4, 'J&amp;C Details'!$AP$82, IF($I353=$U$5, 'J&amp;C Details'!$AP$84, ""))))</f>
        <v/>
      </c>
      <c r="Y353" s="39" t="str">
        <f t="shared" si="20"/>
        <v/>
      </c>
      <c r="AA353" s="39" t="str">
        <f>IF($G353="", "", IF($E353=$R$3, Report!$BB$209, IF($I353="", Report!$BB$212, IF($I353=$U$4, Report!$BB$211, IF($I353=$U$5, Report!$BB$210, "")))))</f>
        <v/>
      </c>
    </row>
    <row r="354" spans="1:27" x14ac:dyDescent="0.25">
      <c r="A354" s="14"/>
      <c r="B354" s="460"/>
      <c r="C354" s="478"/>
      <c r="D354" s="462"/>
      <c r="E354" s="479"/>
      <c r="F354" s="14"/>
      <c r="G354" s="106" t="str">
        <f>IF($D354="", "", IF($E354=Expenses!$L$5, 0, $D354))</f>
        <v/>
      </c>
      <c r="H354" s="14"/>
      <c r="I354" s="39" t="str">
        <f t="shared" si="18"/>
        <v/>
      </c>
      <c r="J354" s="14"/>
      <c r="K354" s="14"/>
      <c r="L354" s="14"/>
      <c r="M354" s="14"/>
      <c r="N354" s="14"/>
      <c r="O354" s="14"/>
      <c r="P354" s="14"/>
      <c r="S354" s="106" t="str">
        <f t="shared" si="19"/>
        <v/>
      </c>
      <c r="U354" s="127" t="str">
        <f>IFERROR(INDEX('J&amp;C Details'!$S$70:$S$79, MATCH($C354, 'J&amp;C Details'!$B$70:$B$79, 0))*$S354*24*$W354, "")</f>
        <v/>
      </c>
      <c r="W354" s="262" t="str">
        <f>IF($Y354="", "", IF($I354="", 1, IF($I354=$U$4, 'J&amp;C Details'!$AP$82, IF($I354=$U$5, 'J&amp;C Details'!$AP$84, ""))))</f>
        <v/>
      </c>
      <c r="Y354" s="39" t="str">
        <f t="shared" si="20"/>
        <v/>
      </c>
      <c r="AA354" s="39" t="str">
        <f>IF($G354="", "", IF($E354=$R$3, Report!$BB$209, IF($I354="", Report!$BB$212, IF($I354=$U$4, Report!$BB$211, IF($I354=$U$5, Report!$BB$210, "")))))</f>
        <v/>
      </c>
    </row>
    <row r="355" spans="1:27" x14ac:dyDescent="0.25">
      <c r="A355" s="14"/>
      <c r="B355" s="460"/>
      <c r="C355" s="478"/>
      <c r="D355" s="462"/>
      <c r="E355" s="479"/>
      <c r="F355" s="14"/>
      <c r="G355" s="106" t="str">
        <f>IF($D355="", "", IF($E355=Expenses!$L$5, 0, $D355))</f>
        <v/>
      </c>
      <c r="H355" s="14"/>
      <c r="I355" s="39" t="str">
        <f t="shared" si="18"/>
        <v/>
      </c>
      <c r="J355" s="14"/>
      <c r="K355" s="14"/>
      <c r="L355" s="14"/>
      <c r="M355" s="14"/>
      <c r="N355" s="14"/>
      <c r="O355" s="14"/>
      <c r="P355" s="14"/>
      <c r="S355" s="106" t="str">
        <f t="shared" si="19"/>
        <v/>
      </c>
      <c r="U355" s="127" t="str">
        <f>IFERROR(INDEX('J&amp;C Details'!$S$70:$S$79, MATCH($C355, 'J&amp;C Details'!$B$70:$B$79, 0))*$S355*24*$W355, "")</f>
        <v/>
      </c>
      <c r="W355" s="262" t="str">
        <f>IF($Y355="", "", IF($I355="", 1, IF($I355=$U$4, 'J&amp;C Details'!$AP$82, IF($I355=$U$5, 'J&amp;C Details'!$AP$84, ""))))</f>
        <v/>
      </c>
      <c r="Y355" s="39" t="str">
        <f t="shared" si="20"/>
        <v/>
      </c>
      <c r="AA355" s="39" t="str">
        <f>IF($G355="", "", IF($E355=$R$3, Report!$BB$209, IF($I355="", Report!$BB$212, IF($I355=$U$4, Report!$BB$211, IF($I355=$U$5, Report!$BB$210, "")))))</f>
        <v/>
      </c>
    </row>
    <row r="356" spans="1:27" x14ac:dyDescent="0.25">
      <c r="A356" s="14"/>
      <c r="B356" s="460"/>
      <c r="C356" s="478"/>
      <c r="D356" s="462"/>
      <c r="E356" s="479"/>
      <c r="F356" s="14"/>
      <c r="G356" s="106" t="str">
        <f>IF($D356="", "", IF($E356=Expenses!$L$5, 0, $D356))</f>
        <v/>
      </c>
      <c r="H356" s="14"/>
      <c r="I356" s="39" t="str">
        <f t="shared" si="18"/>
        <v/>
      </c>
      <c r="J356" s="14"/>
      <c r="K356" s="14"/>
      <c r="L356" s="14"/>
      <c r="M356" s="14"/>
      <c r="N356" s="14"/>
      <c r="O356" s="14"/>
      <c r="P356" s="14"/>
      <c r="S356" s="106" t="str">
        <f t="shared" si="19"/>
        <v/>
      </c>
      <c r="U356" s="127" t="str">
        <f>IFERROR(INDEX('J&amp;C Details'!$S$70:$S$79, MATCH($C356, 'J&amp;C Details'!$B$70:$B$79, 0))*$S356*24*$W356, "")</f>
        <v/>
      </c>
      <c r="W356" s="262" t="str">
        <f>IF($Y356="", "", IF($I356="", 1, IF($I356=$U$4, 'J&amp;C Details'!$AP$82, IF($I356=$U$5, 'J&amp;C Details'!$AP$84, ""))))</f>
        <v/>
      </c>
      <c r="Y356" s="39" t="str">
        <f t="shared" si="20"/>
        <v/>
      </c>
      <c r="AA356" s="39" t="str">
        <f>IF($G356="", "", IF($E356=$R$3, Report!$BB$209, IF($I356="", Report!$BB$212, IF($I356=$U$4, Report!$BB$211, IF($I356=$U$5, Report!$BB$210, "")))))</f>
        <v/>
      </c>
    </row>
    <row r="357" spans="1:27" x14ac:dyDescent="0.25">
      <c r="A357" s="14"/>
      <c r="B357" s="460"/>
      <c r="C357" s="478"/>
      <c r="D357" s="462"/>
      <c r="E357" s="479"/>
      <c r="F357" s="14"/>
      <c r="G357" s="106" t="str">
        <f>IF($D357="", "", IF($E357=Expenses!$L$5, 0, $D357))</f>
        <v/>
      </c>
      <c r="H357" s="14"/>
      <c r="I357" s="39" t="str">
        <f t="shared" si="18"/>
        <v/>
      </c>
      <c r="J357" s="14"/>
      <c r="K357" s="14"/>
      <c r="L357" s="14"/>
      <c r="M357" s="14"/>
      <c r="N357" s="14"/>
      <c r="O357" s="14"/>
      <c r="P357" s="14"/>
      <c r="S357" s="106" t="str">
        <f t="shared" si="19"/>
        <v/>
      </c>
      <c r="U357" s="127" t="str">
        <f>IFERROR(INDEX('J&amp;C Details'!$S$70:$S$79, MATCH($C357, 'J&amp;C Details'!$B$70:$B$79, 0))*$S357*24*$W357, "")</f>
        <v/>
      </c>
      <c r="W357" s="262" t="str">
        <f>IF($Y357="", "", IF($I357="", 1, IF($I357=$U$4, 'J&amp;C Details'!$AP$82, IF($I357=$U$5, 'J&amp;C Details'!$AP$84, ""))))</f>
        <v/>
      </c>
      <c r="Y357" s="39" t="str">
        <f t="shared" si="20"/>
        <v/>
      </c>
      <c r="AA357" s="39" t="str">
        <f>IF($G357="", "", IF($E357=$R$3, Report!$BB$209, IF($I357="", Report!$BB$212, IF($I357=$U$4, Report!$BB$211, IF($I357=$U$5, Report!$BB$210, "")))))</f>
        <v/>
      </c>
    </row>
    <row r="358" spans="1:27" x14ac:dyDescent="0.25">
      <c r="A358" s="14"/>
      <c r="B358" s="460"/>
      <c r="C358" s="478"/>
      <c r="D358" s="462"/>
      <c r="E358" s="479"/>
      <c r="F358" s="14"/>
      <c r="G358" s="106" t="str">
        <f>IF($D358="", "", IF($E358=Expenses!$L$5, 0, $D358))</f>
        <v/>
      </c>
      <c r="H358" s="14"/>
      <c r="I358" s="39" t="str">
        <f t="shared" si="18"/>
        <v/>
      </c>
      <c r="J358" s="14"/>
      <c r="K358" s="14"/>
      <c r="L358" s="14"/>
      <c r="M358" s="14"/>
      <c r="N358" s="14"/>
      <c r="O358" s="14"/>
      <c r="P358" s="14"/>
      <c r="S358" s="106" t="str">
        <f t="shared" si="19"/>
        <v/>
      </c>
      <c r="U358" s="127" t="str">
        <f>IFERROR(INDEX('J&amp;C Details'!$S$70:$S$79, MATCH($C358, 'J&amp;C Details'!$B$70:$B$79, 0))*$S358*24*$W358, "")</f>
        <v/>
      </c>
      <c r="W358" s="262" t="str">
        <f>IF($Y358="", "", IF($I358="", 1, IF($I358=$U$4, 'J&amp;C Details'!$AP$82, IF($I358=$U$5, 'J&amp;C Details'!$AP$84, ""))))</f>
        <v/>
      </c>
      <c r="Y358" s="39" t="str">
        <f t="shared" si="20"/>
        <v/>
      </c>
      <c r="AA358" s="39" t="str">
        <f>IF($G358="", "", IF($E358=$R$3, Report!$BB$209, IF($I358="", Report!$BB$212, IF($I358=$U$4, Report!$BB$211, IF($I358=$U$5, Report!$BB$210, "")))))</f>
        <v/>
      </c>
    </row>
    <row r="359" spans="1:27" x14ac:dyDescent="0.25">
      <c r="A359" s="14"/>
      <c r="B359" s="460"/>
      <c r="C359" s="478"/>
      <c r="D359" s="462"/>
      <c r="E359" s="479"/>
      <c r="F359" s="14"/>
      <c r="G359" s="106" t="str">
        <f>IF($D359="", "", IF($E359=Expenses!$L$5, 0, $D359))</f>
        <v/>
      </c>
      <c r="H359" s="14"/>
      <c r="I359" s="39" t="str">
        <f t="shared" si="18"/>
        <v/>
      </c>
      <c r="J359" s="14"/>
      <c r="K359" s="14"/>
      <c r="L359" s="14"/>
      <c r="M359" s="14"/>
      <c r="N359" s="14"/>
      <c r="O359" s="14"/>
      <c r="P359" s="14"/>
      <c r="S359" s="106" t="str">
        <f t="shared" si="19"/>
        <v/>
      </c>
      <c r="U359" s="127" t="str">
        <f>IFERROR(INDEX('J&amp;C Details'!$S$70:$S$79, MATCH($C359, 'J&amp;C Details'!$B$70:$B$79, 0))*$S359*24*$W359, "")</f>
        <v/>
      </c>
      <c r="W359" s="262" t="str">
        <f>IF($Y359="", "", IF($I359="", 1, IF($I359=$U$4, 'J&amp;C Details'!$AP$82, IF($I359=$U$5, 'J&amp;C Details'!$AP$84, ""))))</f>
        <v/>
      </c>
      <c r="Y359" s="39" t="str">
        <f t="shared" si="20"/>
        <v/>
      </c>
      <c r="AA359" s="39" t="str">
        <f>IF($G359="", "", IF($E359=$R$3, Report!$BB$209, IF($I359="", Report!$BB$212, IF($I359=$U$4, Report!$BB$211, IF($I359=$U$5, Report!$BB$210, "")))))</f>
        <v/>
      </c>
    </row>
    <row r="360" spans="1:27" x14ac:dyDescent="0.25">
      <c r="A360" s="14"/>
      <c r="B360" s="460"/>
      <c r="C360" s="478"/>
      <c r="D360" s="462"/>
      <c r="E360" s="479"/>
      <c r="F360" s="14"/>
      <c r="G360" s="106" t="str">
        <f>IF($D360="", "", IF($E360=Expenses!$L$5, 0, $D360))</f>
        <v/>
      </c>
      <c r="H360" s="14"/>
      <c r="I360" s="39" t="str">
        <f t="shared" si="18"/>
        <v/>
      </c>
      <c r="J360" s="14"/>
      <c r="K360" s="14"/>
      <c r="L360" s="14"/>
      <c r="M360" s="14"/>
      <c r="N360" s="14"/>
      <c r="O360" s="14"/>
      <c r="P360" s="14"/>
      <c r="S360" s="106" t="str">
        <f t="shared" si="19"/>
        <v/>
      </c>
      <c r="U360" s="127" t="str">
        <f>IFERROR(INDEX('J&amp;C Details'!$S$70:$S$79, MATCH($C360, 'J&amp;C Details'!$B$70:$B$79, 0))*$S360*24*$W360, "")</f>
        <v/>
      </c>
      <c r="W360" s="262" t="str">
        <f>IF($Y360="", "", IF($I360="", 1, IF($I360=$U$4, 'J&amp;C Details'!$AP$82, IF($I360=$U$5, 'J&amp;C Details'!$AP$84, ""))))</f>
        <v/>
      </c>
      <c r="Y360" s="39" t="str">
        <f t="shared" si="20"/>
        <v/>
      </c>
      <c r="AA360" s="39" t="str">
        <f>IF($G360="", "", IF($E360=$R$3, Report!$BB$209, IF($I360="", Report!$BB$212, IF($I360=$U$4, Report!$BB$211, IF($I360=$U$5, Report!$BB$210, "")))))</f>
        <v/>
      </c>
    </row>
    <row r="361" spans="1:27" x14ac:dyDescent="0.25">
      <c r="A361" s="14"/>
      <c r="B361" s="460"/>
      <c r="C361" s="478"/>
      <c r="D361" s="462"/>
      <c r="E361" s="479"/>
      <c r="F361" s="14"/>
      <c r="G361" s="106" t="str">
        <f>IF($D361="", "", IF($E361=Expenses!$L$5, 0, $D361))</f>
        <v/>
      </c>
      <c r="H361" s="14"/>
      <c r="I361" s="39" t="str">
        <f t="shared" si="18"/>
        <v/>
      </c>
      <c r="J361" s="14"/>
      <c r="K361" s="14"/>
      <c r="L361" s="14"/>
      <c r="M361" s="14"/>
      <c r="N361" s="14"/>
      <c r="O361" s="14"/>
      <c r="P361" s="14"/>
      <c r="S361" s="106" t="str">
        <f t="shared" si="19"/>
        <v/>
      </c>
      <c r="U361" s="127" t="str">
        <f>IFERROR(INDEX('J&amp;C Details'!$S$70:$S$79, MATCH($C361, 'J&amp;C Details'!$B$70:$B$79, 0))*$S361*24*$W361, "")</f>
        <v/>
      </c>
      <c r="W361" s="262" t="str">
        <f>IF($Y361="", "", IF($I361="", 1, IF($I361=$U$4, 'J&amp;C Details'!$AP$82, IF($I361=$U$5, 'J&amp;C Details'!$AP$84, ""))))</f>
        <v/>
      </c>
      <c r="Y361" s="39" t="str">
        <f t="shared" si="20"/>
        <v/>
      </c>
      <c r="AA361" s="39" t="str">
        <f>IF($G361="", "", IF($E361=$R$3, Report!$BB$209, IF($I361="", Report!$BB$212, IF($I361=$U$4, Report!$BB$211, IF($I361=$U$5, Report!$BB$210, "")))))</f>
        <v/>
      </c>
    </row>
    <row r="362" spans="1:27" x14ac:dyDescent="0.25">
      <c r="A362" s="14"/>
      <c r="B362" s="460"/>
      <c r="C362" s="478"/>
      <c r="D362" s="462"/>
      <c r="E362" s="479"/>
      <c r="F362" s="14"/>
      <c r="G362" s="106" t="str">
        <f>IF($D362="", "", IF($E362=Expenses!$L$5, 0, $D362))</f>
        <v/>
      </c>
      <c r="H362" s="14"/>
      <c r="I362" s="39" t="str">
        <f t="shared" si="18"/>
        <v/>
      </c>
      <c r="J362" s="14"/>
      <c r="K362" s="14"/>
      <c r="L362" s="14"/>
      <c r="M362" s="14"/>
      <c r="N362" s="14"/>
      <c r="O362" s="14"/>
      <c r="P362" s="14"/>
      <c r="S362" s="106" t="str">
        <f t="shared" si="19"/>
        <v/>
      </c>
      <c r="U362" s="127" t="str">
        <f>IFERROR(INDEX('J&amp;C Details'!$S$70:$S$79, MATCH($C362, 'J&amp;C Details'!$B$70:$B$79, 0))*$S362*24*$W362, "")</f>
        <v/>
      </c>
      <c r="W362" s="262" t="str">
        <f>IF($Y362="", "", IF($I362="", 1, IF($I362=$U$4, 'J&amp;C Details'!$AP$82, IF($I362=$U$5, 'J&amp;C Details'!$AP$84, ""))))</f>
        <v/>
      </c>
      <c r="Y362" s="39" t="str">
        <f t="shared" si="20"/>
        <v/>
      </c>
      <c r="AA362" s="39" t="str">
        <f>IF($G362="", "", IF($E362=$R$3, Report!$BB$209, IF($I362="", Report!$BB$212, IF($I362=$U$4, Report!$BB$211, IF($I362=$U$5, Report!$BB$210, "")))))</f>
        <v/>
      </c>
    </row>
    <row r="363" spans="1:27" x14ac:dyDescent="0.25">
      <c r="A363" s="14"/>
      <c r="B363" s="460"/>
      <c r="C363" s="478"/>
      <c r="D363" s="462"/>
      <c r="E363" s="479"/>
      <c r="F363" s="14"/>
      <c r="G363" s="106" t="str">
        <f>IF($D363="", "", IF($E363=Expenses!$L$5, 0, $D363))</f>
        <v/>
      </c>
      <c r="H363" s="14"/>
      <c r="I363" s="39" t="str">
        <f t="shared" si="18"/>
        <v/>
      </c>
      <c r="J363" s="14"/>
      <c r="K363" s="14"/>
      <c r="L363" s="14"/>
      <c r="M363" s="14"/>
      <c r="N363" s="14"/>
      <c r="O363" s="14"/>
      <c r="P363" s="14"/>
      <c r="S363" s="106" t="str">
        <f t="shared" si="19"/>
        <v/>
      </c>
      <c r="U363" s="127" t="str">
        <f>IFERROR(INDEX('J&amp;C Details'!$S$70:$S$79, MATCH($C363, 'J&amp;C Details'!$B$70:$B$79, 0))*$S363*24*$W363, "")</f>
        <v/>
      </c>
      <c r="W363" s="262" t="str">
        <f>IF($Y363="", "", IF($I363="", 1, IF($I363=$U$4, 'J&amp;C Details'!$AP$82, IF($I363=$U$5, 'J&amp;C Details'!$AP$84, ""))))</f>
        <v/>
      </c>
      <c r="Y363" s="39" t="str">
        <f t="shared" si="20"/>
        <v/>
      </c>
      <c r="AA363" s="39" t="str">
        <f>IF($G363="", "", IF($E363=$R$3, Report!$BB$209, IF($I363="", Report!$BB$212, IF($I363=$U$4, Report!$BB$211, IF($I363=$U$5, Report!$BB$210, "")))))</f>
        <v/>
      </c>
    </row>
    <row r="364" spans="1:27" x14ac:dyDescent="0.25">
      <c r="A364" s="14"/>
      <c r="B364" s="460"/>
      <c r="C364" s="478"/>
      <c r="D364" s="462"/>
      <c r="E364" s="479"/>
      <c r="F364" s="14"/>
      <c r="G364" s="106" t="str">
        <f>IF($D364="", "", IF($E364=Expenses!$L$5, 0, $D364))</f>
        <v/>
      </c>
      <c r="H364" s="14"/>
      <c r="I364" s="39" t="str">
        <f t="shared" si="18"/>
        <v/>
      </c>
      <c r="J364" s="14"/>
      <c r="K364" s="14"/>
      <c r="L364" s="14"/>
      <c r="M364" s="14"/>
      <c r="N364" s="14"/>
      <c r="O364" s="14"/>
      <c r="P364" s="14"/>
      <c r="S364" s="106" t="str">
        <f t="shared" si="19"/>
        <v/>
      </c>
      <c r="U364" s="127" t="str">
        <f>IFERROR(INDEX('J&amp;C Details'!$S$70:$S$79, MATCH($C364, 'J&amp;C Details'!$B$70:$B$79, 0))*$S364*24*$W364, "")</f>
        <v/>
      </c>
      <c r="W364" s="262" t="str">
        <f>IF($Y364="", "", IF($I364="", 1, IF($I364=$U$4, 'J&amp;C Details'!$AP$82, IF($I364=$U$5, 'J&amp;C Details'!$AP$84, ""))))</f>
        <v/>
      </c>
      <c r="Y364" s="39" t="str">
        <f t="shared" si="20"/>
        <v/>
      </c>
      <c r="AA364" s="39" t="str">
        <f>IF($G364="", "", IF($E364=$R$3, Report!$BB$209, IF($I364="", Report!$BB$212, IF($I364=$U$4, Report!$BB$211, IF($I364=$U$5, Report!$BB$210, "")))))</f>
        <v/>
      </c>
    </row>
    <row r="365" spans="1:27" x14ac:dyDescent="0.25">
      <c r="A365" s="14"/>
      <c r="B365" s="460"/>
      <c r="C365" s="478"/>
      <c r="D365" s="462"/>
      <c r="E365" s="479"/>
      <c r="F365" s="14"/>
      <c r="G365" s="106" t="str">
        <f>IF($D365="", "", IF($E365=Expenses!$L$5, 0, $D365))</f>
        <v/>
      </c>
      <c r="H365" s="14"/>
      <c r="I365" s="39" t="str">
        <f t="shared" si="18"/>
        <v/>
      </c>
      <c r="J365" s="14"/>
      <c r="K365" s="14"/>
      <c r="L365" s="14"/>
      <c r="M365" s="14"/>
      <c r="N365" s="14"/>
      <c r="O365" s="14"/>
      <c r="P365" s="14"/>
      <c r="S365" s="106" t="str">
        <f t="shared" si="19"/>
        <v/>
      </c>
      <c r="U365" s="127" t="str">
        <f>IFERROR(INDEX('J&amp;C Details'!$S$70:$S$79, MATCH($C365, 'J&amp;C Details'!$B$70:$B$79, 0))*$S365*24*$W365, "")</f>
        <v/>
      </c>
      <c r="W365" s="262" t="str">
        <f>IF($Y365="", "", IF($I365="", 1, IF($I365=$U$4, 'J&amp;C Details'!$AP$82, IF($I365=$U$5, 'J&amp;C Details'!$AP$84, ""))))</f>
        <v/>
      </c>
      <c r="Y365" s="39" t="str">
        <f t="shared" si="20"/>
        <v/>
      </c>
      <c r="AA365" s="39" t="str">
        <f>IF($G365="", "", IF($E365=$R$3, Report!$BB$209, IF($I365="", Report!$BB$212, IF($I365=$U$4, Report!$BB$211, IF($I365=$U$5, Report!$BB$210, "")))))</f>
        <v/>
      </c>
    </row>
    <row r="366" spans="1:27" x14ac:dyDescent="0.25">
      <c r="A366" s="14"/>
      <c r="B366" s="460"/>
      <c r="C366" s="478"/>
      <c r="D366" s="462"/>
      <c r="E366" s="479"/>
      <c r="F366" s="14"/>
      <c r="G366" s="106" t="str">
        <f>IF($D366="", "", IF($E366=Expenses!$L$5, 0, $D366))</f>
        <v/>
      </c>
      <c r="H366" s="14"/>
      <c r="I366" s="39" t="str">
        <f t="shared" si="18"/>
        <v/>
      </c>
      <c r="J366" s="14"/>
      <c r="K366" s="14"/>
      <c r="L366" s="14"/>
      <c r="M366" s="14"/>
      <c r="N366" s="14"/>
      <c r="O366" s="14"/>
      <c r="P366" s="14"/>
      <c r="S366" s="106" t="str">
        <f t="shared" si="19"/>
        <v/>
      </c>
      <c r="U366" s="127" t="str">
        <f>IFERROR(INDEX('J&amp;C Details'!$S$70:$S$79, MATCH($C366, 'J&amp;C Details'!$B$70:$B$79, 0))*$S366*24*$W366, "")</f>
        <v/>
      </c>
      <c r="W366" s="262" t="str">
        <f>IF($Y366="", "", IF($I366="", 1, IF($I366=$U$4, 'J&amp;C Details'!$AP$82, IF($I366=$U$5, 'J&amp;C Details'!$AP$84, ""))))</f>
        <v/>
      </c>
      <c r="Y366" s="39" t="str">
        <f t="shared" si="20"/>
        <v/>
      </c>
      <c r="AA366" s="39" t="str">
        <f>IF($G366="", "", IF($E366=$R$3, Report!$BB$209, IF($I366="", Report!$BB$212, IF($I366=$U$4, Report!$BB$211, IF($I366=$U$5, Report!$BB$210, "")))))</f>
        <v/>
      </c>
    </row>
    <row r="367" spans="1:27" x14ac:dyDescent="0.25">
      <c r="A367" s="14"/>
      <c r="B367" s="460"/>
      <c r="C367" s="478"/>
      <c r="D367" s="462"/>
      <c r="E367" s="479"/>
      <c r="F367" s="14"/>
      <c r="G367" s="106" t="str">
        <f>IF($D367="", "", IF($E367=Expenses!$L$5, 0, $D367))</f>
        <v/>
      </c>
      <c r="H367" s="14"/>
      <c r="I367" s="39" t="str">
        <f t="shared" si="18"/>
        <v/>
      </c>
      <c r="J367" s="14"/>
      <c r="K367" s="14"/>
      <c r="L367" s="14"/>
      <c r="M367" s="14"/>
      <c r="N367" s="14"/>
      <c r="O367" s="14"/>
      <c r="P367" s="14"/>
      <c r="S367" s="106" t="str">
        <f t="shared" si="19"/>
        <v/>
      </c>
      <c r="U367" s="127" t="str">
        <f>IFERROR(INDEX('J&amp;C Details'!$S$70:$S$79, MATCH($C367, 'J&amp;C Details'!$B$70:$B$79, 0))*$S367*24*$W367, "")</f>
        <v/>
      </c>
      <c r="W367" s="262" t="str">
        <f>IF($Y367="", "", IF($I367="", 1, IF($I367=$U$4, 'J&amp;C Details'!$AP$82, IF($I367=$U$5, 'J&amp;C Details'!$AP$84, ""))))</f>
        <v/>
      </c>
      <c r="Y367" s="39" t="str">
        <f t="shared" si="20"/>
        <v/>
      </c>
      <c r="AA367" s="39" t="str">
        <f>IF($G367="", "", IF($E367=$R$3, Report!$BB$209, IF($I367="", Report!$BB$212, IF($I367=$U$4, Report!$BB$211, IF($I367=$U$5, Report!$BB$210, "")))))</f>
        <v/>
      </c>
    </row>
    <row r="368" spans="1:27" x14ac:dyDescent="0.25">
      <c r="A368" s="14"/>
      <c r="B368" s="460"/>
      <c r="C368" s="478"/>
      <c r="D368" s="462"/>
      <c r="E368" s="479"/>
      <c r="F368" s="14"/>
      <c r="G368" s="106" t="str">
        <f>IF($D368="", "", IF($E368=Expenses!$L$5, 0, $D368))</f>
        <v/>
      </c>
      <c r="H368" s="14"/>
      <c r="I368" s="39" t="str">
        <f t="shared" si="18"/>
        <v/>
      </c>
      <c r="J368" s="14"/>
      <c r="K368" s="14"/>
      <c r="L368" s="14"/>
      <c r="M368" s="14"/>
      <c r="N368" s="14"/>
      <c r="O368" s="14"/>
      <c r="P368" s="14"/>
      <c r="S368" s="106" t="str">
        <f t="shared" si="19"/>
        <v/>
      </c>
      <c r="U368" s="127" t="str">
        <f>IFERROR(INDEX('J&amp;C Details'!$S$70:$S$79, MATCH($C368, 'J&amp;C Details'!$B$70:$B$79, 0))*$S368*24*$W368, "")</f>
        <v/>
      </c>
      <c r="W368" s="262" t="str">
        <f>IF($Y368="", "", IF($I368="", 1, IF($I368=$U$4, 'J&amp;C Details'!$AP$82, IF($I368=$U$5, 'J&amp;C Details'!$AP$84, ""))))</f>
        <v/>
      </c>
      <c r="Y368" s="39" t="str">
        <f t="shared" si="20"/>
        <v/>
      </c>
      <c r="AA368" s="39" t="str">
        <f>IF($G368="", "", IF($E368=$R$3, Report!$BB$209, IF($I368="", Report!$BB$212, IF($I368=$U$4, Report!$BB$211, IF($I368=$U$5, Report!$BB$210, "")))))</f>
        <v/>
      </c>
    </row>
    <row r="369" spans="1:27" x14ac:dyDescent="0.25">
      <c r="A369" s="14"/>
      <c r="B369" s="460"/>
      <c r="C369" s="478"/>
      <c r="D369" s="462"/>
      <c r="E369" s="479"/>
      <c r="F369" s="14"/>
      <c r="G369" s="106" t="str">
        <f>IF($D369="", "", IF($E369=Expenses!$L$5, 0, $D369))</f>
        <v/>
      </c>
      <c r="H369" s="14"/>
      <c r="I369" s="39" t="str">
        <f t="shared" si="18"/>
        <v/>
      </c>
      <c r="J369" s="14"/>
      <c r="K369" s="14"/>
      <c r="L369" s="14"/>
      <c r="M369" s="14"/>
      <c r="N369" s="14"/>
      <c r="O369" s="14"/>
      <c r="P369" s="14"/>
      <c r="S369" s="106" t="str">
        <f t="shared" si="19"/>
        <v/>
      </c>
      <c r="U369" s="127" t="str">
        <f>IFERROR(INDEX('J&amp;C Details'!$S$70:$S$79, MATCH($C369, 'J&amp;C Details'!$B$70:$B$79, 0))*$S369*24*$W369, "")</f>
        <v/>
      </c>
      <c r="W369" s="262" t="str">
        <f>IF($Y369="", "", IF($I369="", 1, IF($I369=$U$4, 'J&amp;C Details'!$AP$82, IF($I369=$U$5, 'J&amp;C Details'!$AP$84, ""))))</f>
        <v/>
      </c>
      <c r="Y369" s="39" t="str">
        <f t="shared" si="20"/>
        <v/>
      </c>
      <c r="AA369" s="39" t="str">
        <f>IF($G369="", "", IF($E369=$R$3, Report!$BB$209, IF($I369="", Report!$BB$212, IF($I369=$U$4, Report!$BB$211, IF($I369=$U$5, Report!$BB$210, "")))))</f>
        <v/>
      </c>
    </row>
    <row r="370" spans="1:27" x14ac:dyDescent="0.25">
      <c r="A370" s="14"/>
      <c r="B370" s="460"/>
      <c r="C370" s="478"/>
      <c r="D370" s="462"/>
      <c r="E370" s="479"/>
      <c r="F370" s="14"/>
      <c r="G370" s="106" t="str">
        <f>IF($D370="", "", IF($E370=Expenses!$L$5, 0, $D370))</f>
        <v/>
      </c>
      <c r="H370" s="14"/>
      <c r="I370" s="39" t="str">
        <f t="shared" si="18"/>
        <v/>
      </c>
      <c r="J370" s="14"/>
      <c r="K370" s="14"/>
      <c r="L370" s="14"/>
      <c r="M370" s="14"/>
      <c r="N370" s="14"/>
      <c r="O370" s="14"/>
      <c r="P370" s="14"/>
      <c r="S370" s="106" t="str">
        <f t="shared" si="19"/>
        <v/>
      </c>
      <c r="U370" s="127" t="str">
        <f>IFERROR(INDEX('J&amp;C Details'!$S$70:$S$79, MATCH($C370, 'J&amp;C Details'!$B$70:$B$79, 0))*$S370*24*$W370, "")</f>
        <v/>
      </c>
      <c r="W370" s="262" t="str">
        <f>IF($Y370="", "", IF($I370="", 1, IF($I370=$U$4, 'J&amp;C Details'!$AP$82, IF($I370=$U$5, 'J&amp;C Details'!$AP$84, ""))))</f>
        <v/>
      </c>
      <c r="Y370" s="39" t="str">
        <f t="shared" si="20"/>
        <v/>
      </c>
      <c r="AA370" s="39" t="str">
        <f>IF($G370="", "", IF($E370=$R$3, Report!$BB$209, IF($I370="", Report!$BB$212, IF($I370=$U$4, Report!$BB$211, IF($I370=$U$5, Report!$BB$210, "")))))</f>
        <v/>
      </c>
    </row>
    <row r="371" spans="1:27" x14ac:dyDescent="0.25">
      <c r="A371" s="14"/>
      <c r="B371" s="460"/>
      <c r="C371" s="478"/>
      <c r="D371" s="462"/>
      <c r="E371" s="479"/>
      <c r="F371" s="14"/>
      <c r="G371" s="106" t="str">
        <f>IF($D371="", "", IF($E371=Expenses!$L$5, 0, $D371))</f>
        <v/>
      </c>
      <c r="H371" s="14"/>
      <c r="I371" s="39" t="str">
        <f t="shared" si="18"/>
        <v/>
      </c>
      <c r="J371" s="14"/>
      <c r="K371" s="14"/>
      <c r="L371" s="14"/>
      <c r="M371" s="14"/>
      <c r="N371" s="14"/>
      <c r="O371" s="14"/>
      <c r="P371" s="14"/>
      <c r="S371" s="106" t="str">
        <f t="shared" si="19"/>
        <v/>
      </c>
      <c r="U371" s="127" t="str">
        <f>IFERROR(INDEX('J&amp;C Details'!$S$70:$S$79, MATCH($C371, 'J&amp;C Details'!$B$70:$B$79, 0))*$S371*24*$W371, "")</f>
        <v/>
      </c>
      <c r="W371" s="262" t="str">
        <f>IF($Y371="", "", IF($I371="", 1, IF($I371=$U$4, 'J&amp;C Details'!$AP$82, IF($I371=$U$5, 'J&amp;C Details'!$AP$84, ""))))</f>
        <v/>
      </c>
      <c r="Y371" s="39" t="str">
        <f t="shared" si="20"/>
        <v/>
      </c>
      <c r="AA371" s="39" t="str">
        <f>IF($G371="", "", IF($E371=$R$3, Report!$BB$209, IF($I371="", Report!$BB$212, IF($I371=$U$4, Report!$BB$211, IF($I371=$U$5, Report!$BB$210, "")))))</f>
        <v/>
      </c>
    </row>
    <row r="372" spans="1:27" x14ac:dyDescent="0.25">
      <c r="A372" s="14"/>
      <c r="B372" s="460"/>
      <c r="C372" s="478"/>
      <c r="D372" s="462"/>
      <c r="E372" s="479"/>
      <c r="F372" s="14"/>
      <c r="G372" s="106" t="str">
        <f>IF($D372="", "", IF($E372=Expenses!$L$5, 0, $D372))</f>
        <v/>
      </c>
      <c r="H372" s="14"/>
      <c r="I372" s="39" t="str">
        <f t="shared" si="18"/>
        <v/>
      </c>
      <c r="J372" s="14"/>
      <c r="K372" s="14"/>
      <c r="L372" s="14"/>
      <c r="M372" s="14"/>
      <c r="N372" s="14"/>
      <c r="O372" s="14"/>
      <c r="P372" s="14"/>
      <c r="S372" s="106" t="str">
        <f t="shared" si="19"/>
        <v/>
      </c>
      <c r="U372" s="127" t="str">
        <f>IFERROR(INDEX('J&amp;C Details'!$S$70:$S$79, MATCH($C372, 'J&amp;C Details'!$B$70:$B$79, 0))*$S372*24*$W372, "")</f>
        <v/>
      </c>
      <c r="W372" s="262" t="str">
        <f>IF($Y372="", "", IF($I372="", 1, IF($I372=$U$4, 'J&amp;C Details'!$AP$82, IF($I372=$U$5, 'J&amp;C Details'!$AP$84, ""))))</f>
        <v/>
      </c>
      <c r="Y372" s="39" t="str">
        <f t="shared" si="20"/>
        <v/>
      </c>
      <c r="AA372" s="39" t="str">
        <f>IF($G372="", "", IF($E372=$R$3, Report!$BB$209, IF($I372="", Report!$BB$212, IF($I372=$U$4, Report!$BB$211, IF($I372=$U$5, Report!$BB$210, "")))))</f>
        <v/>
      </c>
    </row>
    <row r="373" spans="1:27" x14ac:dyDescent="0.25">
      <c r="A373" s="14"/>
      <c r="B373" s="460"/>
      <c r="C373" s="478"/>
      <c r="D373" s="462"/>
      <c r="E373" s="479"/>
      <c r="F373" s="14"/>
      <c r="G373" s="106" t="str">
        <f>IF($D373="", "", IF($E373=Expenses!$L$5, 0, $D373))</f>
        <v/>
      </c>
      <c r="H373" s="14"/>
      <c r="I373" s="39" t="str">
        <f t="shared" si="18"/>
        <v/>
      </c>
      <c r="J373" s="14"/>
      <c r="K373" s="14"/>
      <c r="L373" s="14"/>
      <c r="M373" s="14"/>
      <c r="N373" s="14"/>
      <c r="O373" s="14"/>
      <c r="P373" s="14"/>
      <c r="S373" s="106" t="str">
        <f t="shared" si="19"/>
        <v/>
      </c>
      <c r="U373" s="127" t="str">
        <f>IFERROR(INDEX('J&amp;C Details'!$S$70:$S$79, MATCH($C373, 'J&amp;C Details'!$B$70:$B$79, 0))*$S373*24*$W373, "")</f>
        <v/>
      </c>
      <c r="W373" s="262" t="str">
        <f>IF($Y373="", "", IF($I373="", 1, IF($I373=$U$4, 'J&amp;C Details'!$AP$82, IF($I373=$U$5, 'J&amp;C Details'!$AP$84, ""))))</f>
        <v/>
      </c>
      <c r="Y373" s="39" t="str">
        <f t="shared" si="20"/>
        <v/>
      </c>
      <c r="AA373" s="39" t="str">
        <f>IF($G373="", "", IF($E373=$R$3, Report!$BB$209, IF($I373="", Report!$BB$212, IF($I373=$U$4, Report!$BB$211, IF($I373=$U$5, Report!$BB$210, "")))))</f>
        <v/>
      </c>
    </row>
    <row r="374" spans="1:27" x14ac:dyDescent="0.25">
      <c r="A374" s="14"/>
      <c r="B374" s="460"/>
      <c r="C374" s="478"/>
      <c r="D374" s="462"/>
      <c r="E374" s="479"/>
      <c r="F374" s="14"/>
      <c r="G374" s="106" t="str">
        <f>IF($D374="", "", IF($E374=Expenses!$L$5, 0, $D374))</f>
        <v/>
      </c>
      <c r="H374" s="14"/>
      <c r="I374" s="39" t="str">
        <f t="shared" si="18"/>
        <v/>
      </c>
      <c r="J374" s="14"/>
      <c r="K374" s="14"/>
      <c r="L374" s="14"/>
      <c r="M374" s="14"/>
      <c r="N374" s="14"/>
      <c r="O374" s="14"/>
      <c r="P374" s="14"/>
      <c r="S374" s="106" t="str">
        <f t="shared" si="19"/>
        <v/>
      </c>
      <c r="U374" s="127" t="str">
        <f>IFERROR(INDEX('J&amp;C Details'!$S$70:$S$79, MATCH($C374, 'J&amp;C Details'!$B$70:$B$79, 0))*$S374*24*$W374, "")</f>
        <v/>
      </c>
      <c r="W374" s="262" t="str">
        <f>IF($Y374="", "", IF($I374="", 1, IF($I374=$U$4, 'J&amp;C Details'!$AP$82, IF($I374=$U$5, 'J&amp;C Details'!$AP$84, ""))))</f>
        <v/>
      </c>
      <c r="Y374" s="39" t="str">
        <f t="shared" si="20"/>
        <v/>
      </c>
      <c r="AA374" s="39" t="str">
        <f>IF($G374="", "", IF($E374=$R$3, Report!$BB$209, IF($I374="", Report!$BB$212, IF($I374=$U$4, Report!$BB$211, IF($I374=$U$5, Report!$BB$210, "")))))</f>
        <v/>
      </c>
    </row>
    <row r="375" spans="1:27" x14ac:dyDescent="0.25">
      <c r="A375" s="14"/>
      <c r="B375" s="460"/>
      <c r="C375" s="478"/>
      <c r="D375" s="462"/>
      <c r="E375" s="479"/>
      <c r="F375" s="14"/>
      <c r="G375" s="106" t="str">
        <f>IF($D375="", "", IF($E375=Expenses!$L$5, 0, $D375))</f>
        <v/>
      </c>
      <c r="H375" s="14"/>
      <c r="I375" s="39" t="str">
        <f t="shared" si="18"/>
        <v/>
      </c>
      <c r="J375" s="14"/>
      <c r="K375" s="14"/>
      <c r="L375" s="14"/>
      <c r="M375" s="14"/>
      <c r="N375" s="14"/>
      <c r="O375" s="14"/>
      <c r="P375" s="14"/>
      <c r="S375" s="106" t="str">
        <f t="shared" si="19"/>
        <v/>
      </c>
      <c r="U375" s="127" t="str">
        <f>IFERROR(INDEX('J&amp;C Details'!$S$70:$S$79, MATCH($C375, 'J&amp;C Details'!$B$70:$B$79, 0))*$S375*24*$W375, "")</f>
        <v/>
      </c>
      <c r="W375" s="262" t="str">
        <f>IF($Y375="", "", IF($I375="", 1, IF($I375=$U$4, 'J&amp;C Details'!$AP$82, IF($I375=$U$5, 'J&amp;C Details'!$AP$84, ""))))</f>
        <v/>
      </c>
      <c r="Y375" s="39" t="str">
        <f t="shared" si="20"/>
        <v/>
      </c>
      <c r="AA375" s="39" t="str">
        <f>IF($G375="", "", IF($E375=$R$3, Report!$BB$209, IF($I375="", Report!$BB$212, IF($I375=$U$4, Report!$BB$211, IF($I375=$U$5, Report!$BB$210, "")))))</f>
        <v/>
      </c>
    </row>
    <row r="376" spans="1:27" x14ac:dyDescent="0.25">
      <c r="A376" s="14"/>
      <c r="B376" s="460"/>
      <c r="C376" s="478"/>
      <c r="D376" s="462"/>
      <c r="E376" s="479"/>
      <c r="F376" s="14"/>
      <c r="G376" s="106" t="str">
        <f>IF($D376="", "", IF($E376=Expenses!$L$5, 0, $D376))</f>
        <v/>
      </c>
      <c r="H376" s="14"/>
      <c r="I376" s="39" t="str">
        <f t="shared" si="18"/>
        <v/>
      </c>
      <c r="J376" s="14"/>
      <c r="K376" s="14"/>
      <c r="L376" s="14"/>
      <c r="M376" s="14"/>
      <c r="N376" s="14"/>
      <c r="O376" s="14"/>
      <c r="P376" s="14"/>
      <c r="S376" s="106" t="str">
        <f t="shared" si="19"/>
        <v/>
      </c>
      <c r="U376" s="127" t="str">
        <f>IFERROR(INDEX('J&amp;C Details'!$S$70:$S$79, MATCH($C376, 'J&amp;C Details'!$B$70:$B$79, 0))*$S376*24*$W376, "")</f>
        <v/>
      </c>
      <c r="W376" s="262" t="str">
        <f>IF($Y376="", "", IF($I376="", 1, IF($I376=$U$4, 'J&amp;C Details'!$AP$82, IF($I376=$U$5, 'J&amp;C Details'!$AP$84, ""))))</f>
        <v/>
      </c>
      <c r="Y376" s="39" t="str">
        <f t="shared" si="20"/>
        <v/>
      </c>
      <c r="AA376" s="39" t="str">
        <f>IF($G376="", "", IF($E376=$R$3, Report!$BB$209, IF($I376="", Report!$BB$212, IF($I376=$U$4, Report!$BB$211, IF($I376=$U$5, Report!$BB$210, "")))))</f>
        <v/>
      </c>
    </row>
    <row r="377" spans="1:27" x14ac:dyDescent="0.25">
      <c r="A377" s="14"/>
      <c r="B377" s="460"/>
      <c r="C377" s="478"/>
      <c r="D377" s="462"/>
      <c r="E377" s="479"/>
      <c r="F377" s="14"/>
      <c r="G377" s="106" t="str">
        <f>IF($D377="", "", IF($E377=Expenses!$L$5, 0, $D377))</f>
        <v/>
      </c>
      <c r="H377" s="14"/>
      <c r="I377" s="39" t="str">
        <f t="shared" si="18"/>
        <v/>
      </c>
      <c r="J377" s="14"/>
      <c r="K377" s="14"/>
      <c r="L377" s="14"/>
      <c r="M377" s="14"/>
      <c r="N377" s="14"/>
      <c r="O377" s="14"/>
      <c r="P377" s="14"/>
      <c r="S377" s="106" t="str">
        <f t="shared" si="19"/>
        <v/>
      </c>
      <c r="U377" s="127" t="str">
        <f>IFERROR(INDEX('J&amp;C Details'!$S$70:$S$79, MATCH($C377, 'J&amp;C Details'!$B$70:$B$79, 0))*$S377*24*$W377, "")</f>
        <v/>
      </c>
      <c r="W377" s="262" t="str">
        <f>IF($Y377="", "", IF($I377="", 1, IF($I377=$U$4, 'J&amp;C Details'!$AP$82, IF($I377=$U$5, 'J&amp;C Details'!$AP$84, ""))))</f>
        <v/>
      </c>
      <c r="Y377" s="39" t="str">
        <f t="shared" si="20"/>
        <v/>
      </c>
      <c r="AA377" s="39" t="str">
        <f>IF($G377="", "", IF($E377=$R$3, Report!$BB$209, IF($I377="", Report!$BB$212, IF($I377=$U$4, Report!$BB$211, IF($I377=$U$5, Report!$BB$210, "")))))</f>
        <v/>
      </c>
    </row>
    <row r="378" spans="1:27" x14ac:dyDescent="0.25">
      <c r="A378" s="14"/>
      <c r="B378" s="460"/>
      <c r="C378" s="478"/>
      <c r="D378" s="462"/>
      <c r="E378" s="479"/>
      <c r="F378" s="14"/>
      <c r="G378" s="106" t="str">
        <f>IF($D378="", "", IF($E378=Expenses!$L$5, 0, $D378))</f>
        <v/>
      </c>
      <c r="H378" s="14"/>
      <c r="I378" s="39" t="str">
        <f t="shared" si="18"/>
        <v/>
      </c>
      <c r="J378" s="14"/>
      <c r="K378" s="14"/>
      <c r="L378" s="14"/>
      <c r="M378" s="14"/>
      <c r="N378" s="14"/>
      <c r="O378" s="14"/>
      <c r="P378" s="14"/>
      <c r="S378" s="106" t="str">
        <f t="shared" si="19"/>
        <v/>
      </c>
      <c r="U378" s="127" t="str">
        <f>IFERROR(INDEX('J&amp;C Details'!$S$70:$S$79, MATCH($C378, 'J&amp;C Details'!$B$70:$B$79, 0))*$S378*24*$W378, "")</f>
        <v/>
      </c>
      <c r="W378" s="262" t="str">
        <f>IF($Y378="", "", IF($I378="", 1, IF($I378=$U$4, 'J&amp;C Details'!$AP$82, IF($I378=$U$5, 'J&amp;C Details'!$AP$84, ""))))</f>
        <v/>
      </c>
      <c r="Y378" s="39" t="str">
        <f t="shared" si="20"/>
        <v/>
      </c>
      <c r="AA378" s="39" t="str">
        <f>IF($G378="", "", IF($E378=$R$3, Report!$BB$209, IF($I378="", Report!$BB$212, IF($I378=$U$4, Report!$BB$211, IF($I378=$U$5, Report!$BB$210, "")))))</f>
        <v/>
      </c>
    </row>
    <row r="379" spans="1:27" x14ac:dyDescent="0.25">
      <c r="A379" s="14"/>
      <c r="B379" s="460"/>
      <c r="C379" s="478"/>
      <c r="D379" s="462"/>
      <c r="E379" s="479"/>
      <c r="F379" s="14"/>
      <c r="G379" s="106" t="str">
        <f>IF($D379="", "", IF($E379=Expenses!$L$5, 0, $D379))</f>
        <v/>
      </c>
      <c r="H379" s="14"/>
      <c r="I379" s="39" t="str">
        <f t="shared" si="18"/>
        <v/>
      </c>
      <c r="J379" s="14"/>
      <c r="K379" s="14"/>
      <c r="L379" s="14"/>
      <c r="M379" s="14"/>
      <c r="N379" s="14"/>
      <c r="O379" s="14"/>
      <c r="P379" s="14"/>
      <c r="S379" s="106" t="str">
        <f t="shared" si="19"/>
        <v/>
      </c>
      <c r="U379" s="127" t="str">
        <f>IFERROR(INDEX('J&amp;C Details'!$S$70:$S$79, MATCH($C379, 'J&amp;C Details'!$B$70:$B$79, 0))*$S379*24*$W379, "")</f>
        <v/>
      </c>
      <c r="W379" s="262" t="str">
        <f>IF($Y379="", "", IF($I379="", 1, IF($I379=$U$4, 'J&amp;C Details'!$AP$82, IF($I379=$U$5, 'J&amp;C Details'!$AP$84, ""))))</f>
        <v/>
      </c>
      <c r="Y379" s="39" t="str">
        <f t="shared" si="20"/>
        <v/>
      </c>
      <c r="AA379" s="39" t="str">
        <f>IF($G379="", "", IF($E379=$R$3, Report!$BB$209, IF($I379="", Report!$BB$212, IF($I379=$U$4, Report!$BB$211, IF($I379=$U$5, Report!$BB$210, "")))))</f>
        <v/>
      </c>
    </row>
    <row r="380" spans="1:27" x14ac:dyDescent="0.25">
      <c r="A380" s="14"/>
      <c r="B380" s="460"/>
      <c r="C380" s="478"/>
      <c r="D380" s="462"/>
      <c r="E380" s="479"/>
      <c r="F380" s="14"/>
      <c r="G380" s="106" t="str">
        <f>IF($D380="", "", IF($E380=Expenses!$L$5, 0, $D380))</f>
        <v/>
      </c>
      <c r="H380" s="14"/>
      <c r="I380" s="39" t="str">
        <f t="shared" si="18"/>
        <v/>
      </c>
      <c r="J380" s="14"/>
      <c r="K380" s="14"/>
      <c r="L380" s="14"/>
      <c r="M380" s="14"/>
      <c r="N380" s="14"/>
      <c r="O380" s="14"/>
      <c r="P380" s="14"/>
      <c r="S380" s="106" t="str">
        <f t="shared" si="19"/>
        <v/>
      </c>
      <c r="U380" s="127" t="str">
        <f>IFERROR(INDEX('J&amp;C Details'!$S$70:$S$79, MATCH($C380, 'J&amp;C Details'!$B$70:$B$79, 0))*$S380*24*$W380, "")</f>
        <v/>
      </c>
      <c r="W380" s="262" t="str">
        <f>IF($Y380="", "", IF($I380="", 1, IF($I380=$U$4, 'J&amp;C Details'!$AP$82, IF($I380=$U$5, 'J&amp;C Details'!$AP$84, ""))))</f>
        <v/>
      </c>
      <c r="Y380" s="39" t="str">
        <f t="shared" si="20"/>
        <v/>
      </c>
      <c r="AA380" s="39" t="str">
        <f>IF($G380="", "", IF($E380=$R$3, Report!$BB$209, IF($I380="", Report!$BB$212, IF($I380=$U$4, Report!$BB$211, IF($I380=$U$5, Report!$BB$210, "")))))</f>
        <v/>
      </c>
    </row>
    <row r="381" spans="1:27" x14ac:dyDescent="0.25">
      <c r="A381" s="14"/>
      <c r="B381" s="460"/>
      <c r="C381" s="478"/>
      <c r="D381" s="462"/>
      <c r="E381" s="479"/>
      <c r="F381" s="14"/>
      <c r="G381" s="106" t="str">
        <f>IF($D381="", "", IF($E381=Expenses!$L$5, 0, $D381))</f>
        <v/>
      </c>
      <c r="H381" s="14"/>
      <c r="I381" s="39" t="str">
        <f t="shared" si="18"/>
        <v/>
      </c>
      <c r="J381" s="14"/>
      <c r="K381" s="14"/>
      <c r="L381" s="14"/>
      <c r="M381" s="14"/>
      <c r="N381" s="14"/>
      <c r="O381" s="14"/>
      <c r="P381" s="14"/>
      <c r="S381" s="106" t="str">
        <f t="shared" si="19"/>
        <v/>
      </c>
      <c r="U381" s="127" t="str">
        <f>IFERROR(INDEX('J&amp;C Details'!$S$70:$S$79, MATCH($C381, 'J&amp;C Details'!$B$70:$B$79, 0))*$S381*24*$W381, "")</f>
        <v/>
      </c>
      <c r="W381" s="262" t="str">
        <f>IF($Y381="", "", IF($I381="", 1, IF($I381=$U$4, 'J&amp;C Details'!$AP$82, IF($I381=$U$5, 'J&amp;C Details'!$AP$84, ""))))</f>
        <v/>
      </c>
      <c r="Y381" s="39" t="str">
        <f t="shared" si="20"/>
        <v/>
      </c>
      <c r="AA381" s="39" t="str">
        <f>IF($G381="", "", IF($E381=$R$3, Report!$BB$209, IF($I381="", Report!$BB$212, IF($I381=$U$4, Report!$BB$211, IF($I381=$U$5, Report!$BB$210, "")))))</f>
        <v/>
      </c>
    </row>
    <row r="382" spans="1:27" x14ac:dyDescent="0.25">
      <c r="A382" s="14"/>
      <c r="B382" s="460"/>
      <c r="C382" s="478"/>
      <c r="D382" s="462"/>
      <c r="E382" s="479"/>
      <c r="F382" s="14"/>
      <c r="G382" s="106" t="str">
        <f>IF($D382="", "", IF($E382=Expenses!$L$5, 0, $D382))</f>
        <v/>
      </c>
      <c r="H382" s="14"/>
      <c r="I382" s="39" t="str">
        <f t="shared" si="18"/>
        <v/>
      </c>
      <c r="J382" s="14"/>
      <c r="K382" s="14"/>
      <c r="L382" s="14"/>
      <c r="M382" s="14"/>
      <c r="N382" s="14"/>
      <c r="O382" s="14"/>
      <c r="P382" s="14"/>
      <c r="S382" s="106" t="str">
        <f t="shared" si="19"/>
        <v/>
      </c>
      <c r="U382" s="127" t="str">
        <f>IFERROR(INDEX('J&amp;C Details'!$S$70:$S$79, MATCH($C382, 'J&amp;C Details'!$B$70:$B$79, 0))*$S382*24*$W382, "")</f>
        <v/>
      </c>
      <c r="W382" s="262" t="str">
        <f>IF($Y382="", "", IF($I382="", 1, IF($I382=$U$4, 'J&amp;C Details'!$AP$82, IF($I382=$U$5, 'J&amp;C Details'!$AP$84, ""))))</f>
        <v/>
      </c>
      <c r="Y382" s="39" t="str">
        <f t="shared" si="20"/>
        <v/>
      </c>
      <c r="AA382" s="39" t="str">
        <f>IF($G382="", "", IF($E382=$R$3, Report!$BB$209, IF($I382="", Report!$BB$212, IF($I382=$U$4, Report!$BB$211, IF($I382=$U$5, Report!$BB$210, "")))))</f>
        <v/>
      </c>
    </row>
    <row r="383" spans="1:27" x14ac:dyDescent="0.25">
      <c r="A383" s="14"/>
      <c r="B383" s="460"/>
      <c r="C383" s="478"/>
      <c r="D383" s="462"/>
      <c r="E383" s="479"/>
      <c r="F383" s="14"/>
      <c r="G383" s="106" t="str">
        <f>IF($D383="", "", IF($E383=Expenses!$L$5, 0, $D383))</f>
        <v/>
      </c>
      <c r="H383" s="14"/>
      <c r="I383" s="39" t="str">
        <f t="shared" si="18"/>
        <v/>
      </c>
      <c r="J383" s="14"/>
      <c r="K383" s="14"/>
      <c r="L383" s="14"/>
      <c r="M383" s="14"/>
      <c r="N383" s="14"/>
      <c r="O383" s="14"/>
      <c r="P383" s="14"/>
      <c r="S383" s="106" t="str">
        <f t="shared" si="19"/>
        <v/>
      </c>
      <c r="U383" s="127" t="str">
        <f>IFERROR(INDEX('J&amp;C Details'!$S$70:$S$79, MATCH($C383, 'J&amp;C Details'!$B$70:$B$79, 0))*$S383*24*$W383, "")</f>
        <v/>
      </c>
      <c r="W383" s="262" t="str">
        <f>IF($Y383="", "", IF($I383="", 1, IF($I383=$U$4, 'J&amp;C Details'!$AP$82, IF($I383=$U$5, 'J&amp;C Details'!$AP$84, ""))))</f>
        <v/>
      </c>
      <c r="Y383" s="39" t="str">
        <f t="shared" si="20"/>
        <v/>
      </c>
      <c r="AA383" s="39" t="str">
        <f>IF($G383="", "", IF($E383=$R$3, Report!$BB$209, IF($I383="", Report!$BB$212, IF($I383=$U$4, Report!$BB$211, IF($I383=$U$5, Report!$BB$210, "")))))</f>
        <v/>
      </c>
    </row>
    <row r="384" spans="1:27" x14ac:dyDescent="0.25">
      <c r="A384" s="14"/>
      <c r="B384" s="460"/>
      <c r="C384" s="478"/>
      <c r="D384" s="462"/>
      <c r="E384" s="479"/>
      <c r="F384" s="14"/>
      <c r="G384" s="106" t="str">
        <f>IF($D384="", "", IF($E384=Expenses!$L$5, 0, $D384))</f>
        <v/>
      </c>
      <c r="H384" s="14"/>
      <c r="I384" s="39" t="str">
        <f t="shared" si="18"/>
        <v/>
      </c>
      <c r="J384" s="14"/>
      <c r="K384" s="14"/>
      <c r="L384" s="14"/>
      <c r="M384" s="14"/>
      <c r="N384" s="14"/>
      <c r="O384" s="14"/>
      <c r="P384" s="14"/>
      <c r="S384" s="106" t="str">
        <f t="shared" si="19"/>
        <v/>
      </c>
      <c r="U384" s="127" t="str">
        <f>IFERROR(INDEX('J&amp;C Details'!$S$70:$S$79, MATCH($C384, 'J&amp;C Details'!$B$70:$B$79, 0))*$S384*24*$W384, "")</f>
        <v/>
      </c>
      <c r="W384" s="262" t="str">
        <f>IF($Y384="", "", IF($I384="", 1, IF($I384=$U$4, 'J&amp;C Details'!$AP$82, IF($I384=$U$5, 'J&amp;C Details'!$AP$84, ""))))</f>
        <v/>
      </c>
      <c r="Y384" s="39" t="str">
        <f t="shared" si="20"/>
        <v/>
      </c>
      <c r="AA384" s="39" t="str">
        <f>IF($G384="", "", IF($E384=$R$3, Report!$BB$209, IF($I384="", Report!$BB$212, IF($I384=$U$4, Report!$BB$211, IF($I384=$U$5, Report!$BB$210, "")))))</f>
        <v/>
      </c>
    </row>
    <row r="385" spans="1:27" x14ac:dyDescent="0.25">
      <c r="A385" s="14"/>
      <c r="B385" s="460"/>
      <c r="C385" s="478"/>
      <c r="D385" s="462"/>
      <c r="E385" s="479"/>
      <c r="F385" s="14"/>
      <c r="G385" s="106" t="str">
        <f>IF($D385="", "", IF($E385=Expenses!$L$5, 0, $D385))</f>
        <v/>
      </c>
      <c r="H385" s="14"/>
      <c r="I385" s="39" t="str">
        <f t="shared" si="18"/>
        <v/>
      </c>
      <c r="J385" s="14"/>
      <c r="K385" s="14"/>
      <c r="L385" s="14"/>
      <c r="M385" s="14"/>
      <c r="N385" s="14"/>
      <c r="O385" s="14"/>
      <c r="P385" s="14"/>
      <c r="S385" s="106" t="str">
        <f t="shared" si="19"/>
        <v/>
      </c>
      <c r="U385" s="127" t="str">
        <f>IFERROR(INDEX('J&amp;C Details'!$S$70:$S$79, MATCH($C385, 'J&amp;C Details'!$B$70:$B$79, 0))*$S385*24*$W385, "")</f>
        <v/>
      </c>
      <c r="W385" s="262" t="str">
        <f>IF($Y385="", "", IF($I385="", 1, IF($I385=$U$4, 'J&amp;C Details'!$AP$82, IF($I385=$U$5, 'J&amp;C Details'!$AP$84, ""))))</f>
        <v/>
      </c>
      <c r="Y385" s="39" t="str">
        <f t="shared" si="20"/>
        <v/>
      </c>
      <c r="AA385" s="39" t="str">
        <f>IF($G385="", "", IF($E385=$R$3, Report!$BB$209, IF($I385="", Report!$BB$212, IF($I385=$U$4, Report!$BB$211, IF($I385=$U$5, Report!$BB$210, "")))))</f>
        <v/>
      </c>
    </row>
    <row r="386" spans="1:27" x14ac:dyDescent="0.25">
      <c r="A386" s="14"/>
      <c r="B386" s="460"/>
      <c r="C386" s="478"/>
      <c r="D386" s="462"/>
      <c r="E386" s="479"/>
      <c r="F386" s="14"/>
      <c r="G386" s="106" t="str">
        <f>IF($D386="", "", IF($E386=Expenses!$L$5, 0, $D386))</f>
        <v/>
      </c>
      <c r="H386" s="14"/>
      <c r="I386" s="39" t="str">
        <f t="shared" si="18"/>
        <v/>
      </c>
      <c r="J386" s="14"/>
      <c r="K386" s="14"/>
      <c r="L386" s="14"/>
      <c r="M386" s="14"/>
      <c r="N386" s="14"/>
      <c r="O386" s="14"/>
      <c r="P386" s="14"/>
      <c r="S386" s="106" t="str">
        <f t="shared" si="19"/>
        <v/>
      </c>
      <c r="U386" s="127" t="str">
        <f>IFERROR(INDEX('J&amp;C Details'!$S$70:$S$79, MATCH($C386, 'J&amp;C Details'!$B$70:$B$79, 0))*$S386*24*$W386, "")</f>
        <v/>
      </c>
      <c r="W386" s="262" t="str">
        <f>IF($Y386="", "", IF($I386="", 1, IF($I386=$U$4, 'J&amp;C Details'!$AP$82, IF($I386=$U$5, 'J&amp;C Details'!$AP$84, ""))))</f>
        <v/>
      </c>
      <c r="Y386" s="39" t="str">
        <f t="shared" si="20"/>
        <v/>
      </c>
      <c r="AA386" s="39" t="str">
        <f>IF($G386="", "", IF($E386=$R$3, Report!$BB$209, IF($I386="", Report!$BB$212, IF($I386=$U$4, Report!$BB$211, IF($I386=$U$5, Report!$BB$210, "")))))</f>
        <v/>
      </c>
    </row>
    <row r="387" spans="1:27" x14ac:dyDescent="0.25">
      <c r="A387" s="14"/>
      <c r="B387" s="460"/>
      <c r="C387" s="478"/>
      <c r="D387" s="462"/>
      <c r="E387" s="479"/>
      <c r="F387" s="14"/>
      <c r="G387" s="106" t="str">
        <f>IF($D387="", "", IF($E387=Expenses!$L$5, 0, $D387))</f>
        <v/>
      </c>
      <c r="H387" s="14"/>
      <c r="I387" s="39" t="str">
        <f t="shared" si="18"/>
        <v/>
      </c>
      <c r="J387" s="14"/>
      <c r="K387" s="14"/>
      <c r="L387" s="14"/>
      <c r="M387" s="14"/>
      <c r="N387" s="14"/>
      <c r="O387" s="14"/>
      <c r="P387" s="14"/>
      <c r="S387" s="106" t="str">
        <f t="shared" si="19"/>
        <v/>
      </c>
      <c r="U387" s="127" t="str">
        <f>IFERROR(INDEX('J&amp;C Details'!$S$70:$S$79, MATCH($C387, 'J&amp;C Details'!$B$70:$B$79, 0))*$S387*24*$W387, "")</f>
        <v/>
      </c>
      <c r="W387" s="262" t="str">
        <f>IF($Y387="", "", IF($I387="", 1, IF($I387=$U$4, 'J&amp;C Details'!$AP$82, IF($I387=$U$5, 'J&amp;C Details'!$AP$84, ""))))</f>
        <v/>
      </c>
      <c r="Y387" s="39" t="str">
        <f t="shared" si="20"/>
        <v/>
      </c>
      <c r="AA387" s="39" t="str">
        <f>IF($G387="", "", IF($E387=$R$3, Report!$BB$209, IF($I387="", Report!$BB$212, IF($I387=$U$4, Report!$BB$211, IF($I387=$U$5, Report!$BB$210, "")))))</f>
        <v/>
      </c>
    </row>
    <row r="388" spans="1:27" x14ac:dyDescent="0.25">
      <c r="A388" s="14"/>
      <c r="B388" s="460"/>
      <c r="C388" s="478"/>
      <c r="D388" s="462"/>
      <c r="E388" s="479"/>
      <c r="F388" s="14"/>
      <c r="G388" s="106" t="str">
        <f>IF($D388="", "", IF($E388=Expenses!$L$5, 0, $D388))</f>
        <v/>
      </c>
      <c r="H388" s="14"/>
      <c r="I388" s="39" t="str">
        <f t="shared" si="18"/>
        <v/>
      </c>
      <c r="J388" s="14"/>
      <c r="K388" s="14"/>
      <c r="L388" s="14"/>
      <c r="M388" s="14"/>
      <c r="N388" s="14"/>
      <c r="O388" s="14"/>
      <c r="P388" s="14"/>
      <c r="S388" s="106" t="str">
        <f t="shared" si="19"/>
        <v/>
      </c>
      <c r="U388" s="127" t="str">
        <f>IFERROR(INDEX('J&amp;C Details'!$S$70:$S$79, MATCH($C388, 'J&amp;C Details'!$B$70:$B$79, 0))*$S388*24*$W388, "")</f>
        <v/>
      </c>
      <c r="W388" s="262" t="str">
        <f>IF($Y388="", "", IF($I388="", 1, IF($I388=$U$4, 'J&amp;C Details'!$AP$82, IF($I388=$U$5, 'J&amp;C Details'!$AP$84, ""))))</f>
        <v/>
      </c>
      <c r="Y388" s="39" t="str">
        <f t="shared" si="20"/>
        <v/>
      </c>
      <c r="AA388" s="39" t="str">
        <f>IF($G388="", "", IF($E388=$R$3, Report!$BB$209, IF($I388="", Report!$BB$212, IF($I388=$U$4, Report!$BB$211, IF($I388=$U$5, Report!$BB$210, "")))))</f>
        <v/>
      </c>
    </row>
    <row r="389" spans="1:27" x14ac:dyDescent="0.25">
      <c r="A389" s="14"/>
      <c r="B389" s="460"/>
      <c r="C389" s="478"/>
      <c r="D389" s="462"/>
      <c r="E389" s="479"/>
      <c r="F389" s="14"/>
      <c r="G389" s="106" t="str">
        <f>IF($D389="", "", IF($E389=Expenses!$L$5, 0, $D389))</f>
        <v/>
      </c>
      <c r="H389" s="14"/>
      <c r="I389" s="39" t="str">
        <f t="shared" si="18"/>
        <v/>
      </c>
      <c r="J389" s="14"/>
      <c r="K389" s="14"/>
      <c r="L389" s="14"/>
      <c r="M389" s="14"/>
      <c r="N389" s="14"/>
      <c r="O389" s="14"/>
      <c r="P389" s="14"/>
      <c r="S389" s="106" t="str">
        <f t="shared" si="19"/>
        <v/>
      </c>
      <c r="U389" s="127" t="str">
        <f>IFERROR(INDEX('J&amp;C Details'!$S$70:$S$79, MATCH($C389, 'J&amp;C Details'!$B$70:$B$79, 0))*$S389*24*$W389, "")</f>
        <v/>
      </c>
      <c r="W389" s="262" t="str">
        <f>IF($Y389="", "", IF($I389="", 1, IF($I389=$U$4, 'J&amp;C Details'!$AP$82, IF($I389=$U$5, 'J&amp;C Details'!$AP$84, ""))))</f>
        <v/>
      </c>
      <c r="Y389" s="39" t="str">
        <f t="shared" si="20"/>
        <v/>
      </c>
      <c r="AA389" s="39" t="str">
        <f>IF($G389="", "", IF($E389=$R$3, Report!$BB$209, IF($I389="", Report!$BB$212, IF($I389=$U$4, Report!$BB$211, IF($I389=$U$5, Report!$BB$210, "")))))</f>
        <v/>
      </c>
    </row>
    <row r="390" spans="1:27" x14ac:dyDescent="0.25">
      <c r="A390" s="14"/>
      <c r="B390" s="460"/>
      <c r="C390" s="478"/>
      <c r="D390" s="462"/>
      <c r="E390" s="479"/>
      <c r="F390" s="14"/>
      <c r="G390" s="106" t="str">
        <f>IF($D390="", "", IF($E390=Expenses!$L$5, 0, $D390))</f>
        <v/>
      </c>
      <c r="H390" s="14"/>
      <c r="I390" s="39" t="str">
        <f t="shared" si="18"/>
        <v/>
      </c>
      <c r="J390" s="14"/>
      <c r="K390" s="14"/>
      <c r="L390" s="14"/>
      <c r="M390" s="14"/>
      <c r="N390" s="14"/>
      <c r="O390" s="14"/>
      <c r="P390" s="14"/>
      <c r="S390" s="106" t="str">
        <f t="shared" si="19"/>
        <v/>
      </c>
      <c r="U390" s="127" t="str">
        <f>IFERROR(INDEX('J&amp;C Details'!$S$70:$S$79, MATCH($C390, 'J&amp;C Details'!$B$70:$B$79, 0))*$S390*24*$W390, "")</f>
        <v/>
      </c>
      <c r="W390" s="262" t="str">
        <f>IF($Y390="", "", IF($I390="", 1, IF($I390=$U$4, 'J&amp;C Details'!$AP$82, IF($I390=$U$5, 'J&amp;C Details'!$AP$84, ""))))</f>
        <v/>
      </c>
      <c r="Y390" s="39" t="str">
        <f t="shared" si="20"/>
        <v/>
      </c>
      <c r="AA390" s="39" t="str">
        <f>IF($G390="", "", IF($E390=$R$3, Report!$BB$209, IF($I390="", Report!$BB$212, IF($I390=$U$4, Report!$BB$211, IF($I390=$U$5, Report!$BB$210, "")))))</f>
        <v/>
      </c>
    </row>
    <row r="391" spans="1:27" x14ac:dyDescent="0.25">
      <c r="A391" s="14"/>
      <c r="B391" s="460"/>
      <c r="C391" s="478"/>
      <c r="D391" s="462"/>
      <c r="E391" s="479"/>
      <c r="F391" s="14"/>
      <c r="G391" s="106" t="str">
        <f>IF($D391="", "", IF($E391=Expenses!$L$5, 0, $D391))</f>
        <v/>
      </c>
      <c r="H391" s="14"/>
      <c r="I391" s="39" t="str">
        <f t="shared" si="18"/>
        <v/>
      </c>
      <c r="J391" s="14"/>
      <c r="K391" s="14"/>
      <c r="L391" s="14"/>
      <c r="M391" s="14"/>
      <c r="N391" s="14"/>
      <c r="O391" s="14"/>
      <c r="P391" s="14"/>
      <c r="S391" s="106" t="str">
        <f t="shared" si="19"/>
        <v/>
      </c>
      <c r="U391" s="127" t="str">
        <f>IFERROR(INDEX('J&amp;C Details'!$S$70:$S$79, MATCH($C391, 'J&amp;C Details'!$B$70:$B$79, 0))*$S391*24*$W391, "")</f>
        <v/>
      </c>
      <c r="W391" s="262" t="str">
        <f>IF($Y391="", "", IF($I391="", 1, IF($I391=$U$4, 'J&amp;C Details'!$AP$82, IF($I391=$U$5, 'J&amp;C Details'!$AP$84, ""))))</f>
        <v/>
      </c>
      <c r="Y391" s="39" t="str">
        <f t="shared" si="20"/>
        <v/>
      </c>
      <c r="AA391" s="39" t="str">
        <f>IF($G391="", "", IF($E391=$R$3, Report!$BB$209, IF($I391="", Report!$BB$212, IF($I391=$U$4, Report!$BB$211, IF($I391=$U$5, Report!$BB$210, "")))))</f>
        <v/>
      </c>
    </row>
    <row r="392" spans="1:27" x14ac:dyDescent="0.25">
      <c r="A392" s="14"/>
      <c r="B392" s="460"/>
      <c r="C392" s="478"/>
      <c r="D392" s="462"/>
      <c r="E392" s="479"/>
      <c r="F392" s="14"/>
      <c r="G392" s="106" t="str">
        <f>IF($D392="", "", IF($E392=Expenses!$L$5, 0, $D392))</f>
        <v/>
      </c>
      <c r="H392" s="14"/>
      <c r="I392" s="39" t="str">
        <f t="shared" si="18"/>
        <v/>
      </c>
      <c r="J392" s="14"/>
      <c r="K392" s="14"/>
      <c r="L392" s="14"/>
      <c r="M392" s="14"/>
      <c r="N392" s="14"/>
      <c r="O392" s="14"/>
      <c r="P392" s="14"/>
      <c r="S392" s="106" t="str">
        <f t="shared" si="19"/>
        <v/>
      </c>
      <c r="U392" s="127" t="str">
        <f>IFERROR(INDEX('J&amp;C Details'!$S$70:$S$79, MATCH($C392, 'J&amp;C Details'!$B$70:$B$79, 0))*$S392*24*$W392, "")</f>
        <v/>
      </c>
      <c r="W392" s="262" t="str">
        <f>IF($Y392="", "", IF($I392="", 1, IF($I392=$U$4, 'J&amp;C Details'!$AP$82, IF($I392=$U$5, 'J&amp;C Details'!$AP$84, ""))))</f>
        <v/>
      </c>
      <c r="Y392" s="39" t="str">
        <f t="shared" si="20"/>
        <v/>
      </c>
      <c r="AA392" s="39" t="str">
        <f>IF($G392="", "", IF($E392=$R$3, Report!$BB$209, IF($I392="", Report!$BB$212, IF($I392=$U$4, Report!$BB$211, IF($I392=$U$5, Report!$BB$210, "")))))</f>
        <v/>
      </c>
    </row>
    <row r="393" spans="1:27" x14ac:dyDescent="0.25">
      <c r="A393" s="14"/>
      <c r="B393" s="460"/>
      <c r="C393" s="478"/>
      <c r="D393" s="462"/>
      <c r="E393" s="479"/>
      <c r="F393" s="14"/>
      <c r="G393" s="106" t="str">
        <f>IF($D393="", "", IF($E393=Expenses!$L$5, 0, $D393))</f>
        <v/>
      </c>
      <c r="H393" s="14"/>
      <c r="I393" s="39" t="str">
        <f t="shared" si="18"/>
        <v/>
      </c>
      <c r="J393" s="14"/>
      <c r="K393" s="14"/>
      <c r="L393" s="14"/>
      <c r="M393" s="14"/>
      <c r="N393" s="14"/>
      <c r="O393" s="14"/>
      <c r="P393" s="14"/>
      <c r="S393" s="106" t="str">
        <f t="shared" si="19"/>
        <v/>
      </c>
      <c r="U393" s="127" t="str">
        <f>IFERROR(INDEX('J&amp;C Details'!$S$70:$S$79, MATCH($C393, 'J&amp;C Details'!$B$70:$B$79, 0))*$S393*24*$W393, "")</f>
        <v/>
      </c>
      <c r="W393" s="262" t="str">
        <f>IF($Y393="", "", IF($I393="", 1, IF($I393=$U$4, 'J&amp;C Details'!$AP$82, IF($I393=$U$5, 'J&amp;C Details'!$AP$84, ""))))</f>
        <v/>
      </c>
      <c r="Y393" s="39" t="str">
        <f t="shared" si="20"/>
        <v/>
      </c>
      <c r="AA393" s="39" t="str">
        <f>IF($G393="", "", IF($E393=$R$3, Report!$BB$209, IF($I393="", Report!$BB$212, IF($I393=$U$4, Report!$BB$211, IF($I393=$U$5, Report!$BB$210, "")))))</f>
        <v/>
      </c>
    </row>
    <row r="394" spans="1:27" x14ac:dyDescent="0.25">
      <c r="A394" s="14"/>
      <c r="B394" s="460"/>
      <c r="C394" s="478"/>
      <c r="D394" s="462"/>
      <c r="E394" s="479"/>
      <c r="F394" s="14"/>
      <c r="G394" s="106" t="str">
        <f>IF($D394="", "", IF($E394=Expenses!$L$5, 0, $D394))</f>
        <v/>
      </c>
      <c r="H394" s="14"/>
      <c r="I394" s="39" t="str">
        <f t="shared" si="18"/>
        <v/>
      </c>
      <c r="J394" s="14"/>
      <c r="K394" s="14"/>
      <c r="L394" s="14"/>
      <c r="M394" s="14"/>
      <c r="N394" s="14"/>
      <c r="O394" s="14"/>
      <c r="P394" s="14"/>
      <c r="S394" s="106" t="str">
        <f t="shared" si="19"/>
        <v/>
      </c>
      <c r="U394" s="127" t="str">
        <f>IFERROR(INDEX('J&amp;C Details'!$S$70:$S$79, MATCH($C394, 'J&amp;C Details'!$B$70:$B$79, 0))*$S394*24*$W394, "")</f>
        <v/>
      </c>
      <c r="W394" s="262" t="str">
        <f>IF($Y394="", "", IF($I394="", 1, IF($I394=$U$4, 'J&amp;C Details'!$AP$82, IF($I394=$U$5, 'J&amp;C Details'!$AP$84, ""))))</f>
        <v/>
      </c>
      <c r="Y394" s="39" t="str">
        <f t="shared" si="20"/>
        <v/>
      </c>
      <c r="AA394" s="39" t="str">
        <f>IF($G394="", "", IF($E394=$R$3, Report!$BB$209, IF($I394="", Report!$BB$212, IF($I394=$U$4, Report!$BB$211, IF($I394=$U$5, Report!$BB$210, "")))))</f>
        <v/>
      </c>
    </row>
    <row r="395" spans="1:27" x14ac:dyDescent="0.25">
      <c r="A395" s="14"/>
      <c r="B395" s="460"/>
      <c r="C395" s="478"/>
      <c r="D395" s="462"/>
      <c r="E395" s="479"/>
      <c r="F395" s="14"/>
      <c r="G395" s="106" t="str">
        <f>IF($D395="", "", IF($E395=Expenses!$L$5, 0, $D395))</f>
        <v/>
      </c>
      <c r="H395" s="14"/>
      <c r="I395" s="39" t="str">
        <f t="shared" si="18"/>
        <v/>
      </c>
      <c r="J395" s="14"/>
      <c r="K395" s="14"/>
      <c r="L395" s="14"/>
      <c r="M395" s="14"/>
      <c r="N395" s="14"/>
      <c r="O395" s="14"/>
      <c r="P395" s="14"/>
      <c r="S395" s="106" t="str">
        <f t="shared" si="19"/>
        <v/>
      </c>
      <c r="U395" s="127" t="str">
        <f>IFERROR(INDEX('J&amp;C Details'!$S$70:$S$79, MATCH($C395, 'J&amp;C Details'!$B$70:$B$79, 0))*$S395*24*$W395, "")</f>
        <v/>
      </c>
      <c r="W395" s="262" t="str">
        <f>IF($Y395="", "", IF($I395="", 1, IF($I395=$U$4, 'J&amp;C Details'!$AP$82, IF($I395=$U$5, 'J&amp;C Details'!$AP$84, ""))))</f>
        <v/>
      </c>
      <c r="Y395" s="39" t="str">
        <f t="shared" si="20"/>
        <v/>
      </c>
      <c r="AA395" s="39" t="str">
        <f>IF($G395="", "", IF($E395=$R$3, Report!$BB$209, IF($I395="", Report!$BB$212, IF($I395=$U$4, Report!$BB$211, IF($I395=$U$5, Report!$BB$210, "")))))</f>
        <v/>
      </c>
    </row>
    <row r="396" spans="1:27" x14ac:dyDescent="0.25">
      <c r="A396" s="14"/>
      <c r="B396" s="460"/>
      <c r="C396" s="478"/>
      <c r="D396" s="462"/>
      <c r="E396" s="479"/>
      <c r="F396" s="14"/>
      <c r="G396" s="106" t="str">
        <f>IF($D396="", "", IF($E396=Expenses!$L$5, 0, $D396))</f>
        <v/>
      </c>
      <c r="H396" s="14"/>
      <c r="I396" s="39" t="str">
        <f t="shared" ref="I396:I459" si="21">IF($B396="", "", IF(OR(TEXT($B396, "ddd")="sat", TEXT($B396, "ddd")="sun"), $U$4, IF( COUNTIF($V$50:$V$89, $B396)&gt;0, $U$5, "")))</f>
        <v/>
      </c>
      <c r="J396" s="14"/>
      <c r="K396" s="14"/>
      <c r="L396" s="14"/>
      <c r="M396" s="14"/>
      <c r="N396" s="14"/>
      <c r="O396" s="14"/>
      <c r="P396" s="14"/>
      <c r="S396" s="106" t="str">
        <f t="shared" ref="S396:S459" si="22">IF($D396="", "", $D396)</f>
        <v/>
      </c>
      <c r="U396" s="127" t="str">
        <f>IFERROR(INDEX('J&amp;C Details'!$S$70:$S$79, MATCH($C396, 'J&amp;C Details'!$B$70:$B$79, 0))*$S396*24*$W396, "")</f>
        <v/>
      </c>
      <c r="W396" s="262" t="str">
        <f>IF($Y396="", "", IF($I396="", 1, IF($I396=$U$4, 'J&amp;C Details'!$AP$82, IF($I396=$U$5, 'J&amp;C Details'!$AP$84, ""))))</f>
        <v/>
      </c>
      <c r="Y396" s="39" t="str">
        <f t="shared" ref="Y396:Y459" si="23">IF(COUNTIF($B396:$D396, "")&lt;3, "Used", "")</f>
        <v/>
      </c>
      <c r="AA396" s="39" t="str">
        <f>IF($G396="", "", IF($E396=$R$3, Report!$BB$209, IF($I396="", Report!$BB$212, IF($I396=$U$4, Report!$BB$211, IF($I396=$U$5, Report!$BB$210, "")))))</f>
        <v/>
      </c>
    </row>
    <row r="397" spans="1:27" x14ac:dyDescent="0.25">
      <c r="A397" s="14"/>
      <c r="B397" s="460"/>
      <c r="C397" s="478"/>
      <c r="D397" s="462"/>
      <c r="E397" s="479"/>
      <c r="F397" s="14"/>
      <c r="G397" s="106" t="str">
        <f>IF($D397="", "", IF($E397=Expenses!$L$5, 0, $D397))</f>
        <v/>
      </c>
      <c r="H397" s="14"/>
      <c r="I397" s="39" t="str">
        <f t="shared" si="21"/>
        <v/>
      </c>
      <c r="J397" s="14"/>
      <c r="K397" s="14"/>
      <c r="L397" s="14"/>
      <c r="M397" s="14"/>
      <c r="N397" s="14"/>
      <c r="O397" s="14"/>
      <c r="P397" s="14"/>
      <c r="S397" s="106" t="str">
        <f t="shared" si="22"/>
        <v/>
      </c>
      <c r="U397" s="127" t="str">
        <f>IFERROR(INDEX('J&amp;C Details'!$S$70:$S$79, MATCH($C397, 'J&amp;C Details'!$B$70:$B$79, 0))*$S397*24*$W397, "")</f>
        <v/>
      </c>
      <c r="W397" s="262" t="str">
        <f>IF($Y397="", "", IF($I397="", 1, IF($I397=$U$4, 'J&amp;C Details'!$AP$82, IF($I397=$U$5, 'J&amp;C Details'!$AP$84, ""))))</f>
        <v/>
      </c>
      <c r="Y397" s="39" t="str">
        <f t="shared" si="23"/>
        <v/>
      </c>
      <c r="AA397" s="39" t="str">
        <f>IF($G397="", "", IF($E397=$R$3, Report!$BB$209, IF($I397="", Report!$BB$212, IF($I397=$U$4, Report!$BB$211, IF($I397=$U$5, Report!$BB$210, "")))))</f>
        <v/>
      </c>
    </row>
    <row r="398" spans="1:27" x14ac:dyDescent="0.25">
      <c r="A398" s="14"/>
      <c r="B398" s="460"/>
      <c r="C398" s="478"/>
      <c r="D398" s="462"/>
      <c r="E398" s="479"/>
      <c r="F398" s="14"/>
      <c r="G398" s="106" t="str">
        <f>IF($D398="", "", IF($E398=Expenses!$L$5, 0, $D398))</f>
        <v/>
      </c>
      <c r="H398" s="14"/>
      <c r="I398" s="39" t="str">
        <f t="shared" si="21"/>
        <v/>
      </c>
      <c r="J398" s="14"/>
      <c r="K398" s="14"/>
      <c r="L398" s="14"/>
      <c r="M398" s="14"/>
      <c r="N398" s="14"/>
      <c r="O398" s="14"/>
      <c r="P398" s="14"/>
      <c r="S398" s="106" t="str">
        <f t="shared" si="22"/>
        <v/>
      </c>
      <c r="U398" s="127" t="str">
        <f>IFERROR(INDEX('J&amp;C Details'!$S$70:$S$79, MATCH($C398, 'J&amp;C Details'!$B$70:$B$79, 0))*$S398*24*$W398, "")</f>
        <v/>
      </c>
      <c r="W398" s="262" t="str">
        <f>IF($Y398="", "", IF($I398="", 1, IF($I398=$U$4, 'J&amp;C Details'!$AP$82, IF($I398=$U$5, 'J&amp;C Details'!$AP$84, ""))))</f>
        <v/>
      </c>
      <c r="Y398" s="39" t="str">
        <f t="shared" si="23"/>
        <v/>
      </c>
      <c r="AA398" s="39" t="str">
        <f>IF($G398="", "", IF($E398=$R$3, Report!$BB$209, IF($I398="", Report!$BB$212, IF($I398=$U$4, Report!$BB$211, IF($I398=$U$5, Report!$BB$210, "")))))</f>
        <v/>
      </c>
    </row>
    <row r="399" spans="1:27" x14ac:dyDescent="0.25">
      <c r="A399" s="14"/>
      <c r="B399" s="460"/>
      <c r="C399" s="478"/>
      <c r="D399" s="462"/>
      <c r="E399" s="479"/>
      <c r="F399" s="14"/>
      <c r="G399" s="106" t="str">
        <f>IF($D399="", "", IF($E399=Expenses!$L$5, 0, $D399))</f>
        <v/>
      </c>
      <c r="H399" s="14"/>
      <c r="I399" s="39" t="str">
        <f t="shared" si="21"/>
        <v/>
      </c>
      <c r="J399" s="14"/>
      <c r="K399" s="14"/>
      <c r="L399" s="14"/>
      <c r="M399" s="14"/>
      <c r="N399" s="14"/>
      <c r="O399" s="14"/>
      <c r="P399" s="14"/>
      <c r="S399" s="106" t="str">
        <f t="shared" si="22"/>
        <v/>
      </c>
      <c r="U399" s="127" t="str">
        <f>IFERROR(INDEX('J&amp;C Details'!$S$70:$S$79, MATCH($C399, 'J&amp;C Details'!$B$70:$B$79, 0))*$S399*24*$W399, "")</f>
        <v/>
      </c>
      <c r="W399" s="262" t="str">
        <f>IF($Y399="", "", IF($I399="", 1, IF($I399=$U$4, 'J&amp;C Details'!$AP$82, IF($I399=$U$5, 'J&amp;C Details'!$AP$84, ""))))</f>
        <v/>
      </c>
      <c r="Y399" s="39" t="str">
        <f t="shared" si="23"/>
        <v/>
      </c>
      <c r="AA399" s="39" t="str">
        <f>IF($G399="", "", IF($E399=$R$3, Report!$BB$209, IF($I399="", Report!$BB$212, IF($I399=$U$4, Report!$BB$211, IF($I399=$U$5, Report!$BB$210, "")))))</f>
        <v/>
      </c>
    </row>
    <row r="400" spans="1:27" x14ac:dyDescent="0.25">
      <c r="A400" s="14"/>
      <c r="B400" s="460"/>
      <c r="C400" s="478"/>
      <c r="D400" s="462"/>
      <c r="E400" s="479"/>
      <c r="F400" s="14"/>
      <c r="G400" s="106" t="str">
        <f>IF($D400="", "", IF($E400=Expenses!$L$5, 0, $D400))</f>
        <v/>
      </c>
      <c r="H400" s="14"/>
      <c r="I400" s="39" t="str">
        <f t="shared" si="21"/>
        <v/>
      </c>
      <c r="J400" s="14"/>
      <c r="K400" s="14"/>
      <c r="L400" s="14"/>
      <c r="M400" s="14"/>
      <c r="N400" s="14"/>
      <c r="O400" s="14"/>
      <c r="P400" s="14"/>
      <c r="S400" s="106" t="str">
        <f t="shared" si="22"/>
        <v/>
      </c>
      <c r="U400" s="127" t="str">
        <f>IFERROR(INDEX('J&amp;C Details'!$S$70:$S$79, MATCH($C400, 'J&amp;C Details'!$B$70:$B$79, 0))*$S400*24*$W400, "")</f>
        <v/>
      </c>
      <c r="W400" s="262" t="str">
        <f>IF($Y400="", "", IF($I400="", 1, IF($I400=$U$4, 'J&amp;C Details'!$AP$82, IF($I400=$U$5, 'J&amp;C Details'!$AP$84, ""))))</f>
        <v/>
      </c>
      <c r="Y400" s="39" t="str">
        <f t="shared" si="23"/>
        <v/>
      </c>
      <c r="AA400" s="39" t="str">
        <f>IF($G400="", "", IF($E400=$R$3, Report!$BB$209, IF($I400="", Report!$BB$212, IF($I400=$U$4, Report!$BB$211, IF($I400=$U$5, Report!$BB$210, "")))))</f>
        <v/>
      </c>
    </row>
    <row r="401" spans="1:27" x14ac:dyDescent="0.25">
      <c r="A401" s="14"/>
      <c r="B401" s="460"/>
      <c r="C401" s="478"/>
      <c r="D401" s="462"/>
      <c r="E401" s="479"/>
      <c r="F401" s="14"/>
      <c r="G401" s="106" t="str">
        <f>IF($D401="", "", IF($E401=Expenses!$L$5, 0, $D401))</f>
        <v/>
      </c>
      <c r="H401" s="14"/>
      <c r="I401" s="39" t="str">
        <f t="shared" si="21"/>
        <v/>
      </c>
      <c r="J401" s="14"/>
      <c r="K401" s="14"/>
      <c r="L401" s="14"/>
      <c r="M401" s="14"/>
      <c r="N401" s="14"/>
      <c r="O401" s="14"/>
      <c r="P401" s="14"/>
      <c r="S401" s="106" t="str">
        <f t="shared" si="22"/>
        <v/>
      </c>
      <c r="U401" s="127" t="str">
        <f>IFERROR(INDEX('J&amp;C Details'!$S$70:$S$79, MATCH($C401, 'J&amp;C Details'!$B$70:$B$79, 0))*$S401*24*$W401, "")</f>
        <v/>
      </c>
      <c r="W401" s="262" t="str">
        <f>IF($Y401="", "", IF($I401="", 1, IF($I401=$U$4, 'J&amp;C Details'!$AP$82, IF($I401=$U$5, 'J&amp;C Details'!$AP$84, ""))))</f>
        <v/>
      </c>
      <c r="Y401" s="39" t="str">
        <f t="shared" si="23"/>
        <v/>
      </c>
      <c r="AA401" s="39" t="str">
        <f>IF($G401="", "", IF($E401=$R$3, Report!$BB$209, IF($I401="", Report!$BB$212, IF($I401=$U$4, Report!$BB$211, IF($I401=$U$5, Report!$BB$210, "")))))</f>
        <v/>
      </c>
    </row>
    <row r="402" spans="1:27" x14ac:dyDescent="0.25">
      <c r="A402" s="14"/>
      <c r="B402" s="460"/>
      <c r="C402" s="478"/>
      <c r="D402" s="462"/>
      <c r="E402" s="479"/>
      <c r="F402" s="14"/>
      <c r="G402" s="106" t="str">
        <f>IF($D402="", "", IF($E402=Expenses!$L$5, 0, $D402))</f>
        <v/>
      </c>
      <c r="H402" s="14"/>
      <c r="I402" s="39" t="str">
        <f t="shared" si="21"/>
        <v/>
      </c>
      <c r="J402" s="14"/>
      <c r="K402" s="14"/>
      <c r="L402" s="14"/>
      <c r="M402" s="14"/>
      <c r="N402" s="14"/>
      <c r="O402" s="14"/>
      <c r="P402" s="14"/>
      <c r="S402" s="106" t="str">
        <f t="shared" si="22"/>
        <v/>
      </c>
      <c r="U402" s="127" t="str">
        <f>IFERROR(INDEX('J&amp;C Details'!$S$70:$S$79, MATCH($C402, 'J&amp;C Details'!$B$70:$B$79, 0))*$S402*24*$W402, "")</f>
        <v/>
      </c>
      <c r="W402" s="262" t="str">
        <f>IF($Y402="", "", IF($I402="", 1, IF($I402=$U$4, 'J&amp;C Details'!$AP$82, IF($I402=$U$5, 'J&amp;C Details'!$AP$84, ""))))</f>
        <v/>
      </c>
      <c r="Y402" s="39" t="str">
        <f t="shared" si="23"/>
        <v/>
      </c>
      <c r="AA402" s="39" t="str">
        <f>IF($G402="", "", IF($E402=$R$3, Report!$BB$209, IF($I402="", Report!$BB$212, IF($I402=$U$4, Report!$BB$211, IF($I402=$U$5, Report!$BB$210, "")))))</f>
        <v/>
      </c>
    </row>
    <row r="403" spans="1:27" x14ac:dyDescent="0.25">
      <c r="A403" s="14"/>
      <c r="B403" s="460"/>
      <c r="C403" s="478"/>
      <c r="D403" s="462"/>
      <c r="E403" s="479"/>
      <c r="F403" s="14"/>
      <c r="G403" s="106" t="str">
        <f>IF($D403="", "", IF($E403=Expenses!$L$5, 0, $D403))</f>
        <v/>
      </c>
      <c r="H403" s="14"/>
      <c r="I403" s="39" t="str">
        <f t="shared" si="21"/>
        <v/>
      </c>
      <c r="J403" s="14"/>
      <c r="K403" s="14"/>
      <c r="L403" s="14"/>
      <c r="M403" s="14"/>
      <c r="N403" s="14"/>
      <c r="O403" s="14"/>
      <c r="P403" s="14"/>
      <c r="S403" s="106" t="str">
        <f t="shared" si="22"/>
        <v/>
      </c>
      <c r="U403" s="127" t="str">
        <f>IFERROR(INDEX('J&amp;C Details'!$S$70:$S$79, MATCH($C403, 'J&amp;C Details'!$B$70:$B$79, 0))*$S403*24*$W403, "")</f>
        <v/>
      </c>
      <c r="W403" s="262" t="str">
        <f>IF($Y403="", "", IF($I403="", 1, IF($I403=$U$4, 'J&amp;C Details'!$AP$82, IF($I403=$U$5, 'J&amp;C Details'!$AP$84, ""))))</f>
        <v/>
      </c>
      <c r="Y403" s="39" t="str">
        <f t="shared" si="23"/>
        <v/>
      </c>
      <c r="AA403" s="39" t="str">
        <f>IF($G403="", "", IF($E403=$R$3, Report!$BB$209, IF($I403="", Report!$BB$212, IF($I403=$U$4, Report!$BB$211, IF($I403=$U$5, Report!$BB$210, "")))))</f>
        <v/>
      </c>
    </row>
    <row r="404" spans="1:27" x14ac:dyDescent="0.25">
      <c r="A404" s="14"/>
      <c r="B404" s="460"/>
      <c r="C404" s="478"/>
      <c r="D404" s="462"/>
      <c r="E404" s="479"/>
      <c r="F404" s="14"/>
      <c r="G404" s="106" t="str">
        <f>IF($D404="", "", IF($E404=Expenses!$L$5, 0, $D404))</f>
        <v/>
      </c>
      <c r="H404" s="14"/>
      <c r="I404" s="39" t="str">
        <f t="shared" si="21"/>
        <v/>
      </c>
      <c r="J404" s="14"/>
      <c r="K404" s="14"/>
      <c r="L404" s="14"/>
      <c r="M404" s="14"/>
      <c r="N404" s="14"/>
      <c r="O404" s="14"/>
      <c r="P404" s="14"/>
      <c r="S404" s="106" t="str">
        <f t="shared" si="22"/>
        <v/>
      </c>
      <c r="U404" s="127" t="str">
        <f>IFERROR(INDEX('J&amp;C Details'!$S$70:$S$79, MATCH($C404, 'J&amp;C Details'!$B$70:$B$79, 0))*$S404*24*$W404, "")</f>
        <v/>
      </c>
      <c r="W404" s="262" t="str">
        <f>IF($Y404="", "", IF($I404="", 1, IF($I404=$U$4, 'J&amp;C Details'!$AP$82, IF($I404=$U$5, 'J&amp;C Details'!$AP$84, ""))))</f>
        <v/>
      </c>
      <c r="Y404" s="39" t="str">
        <f t="shared" si="23"/>
        <v/>
      </c>
      <c r="AA404" s="39" t="str">
        <f>IF($G404="", "", IF($E404=$R$3, Report!$BB$209, IF($I404="", Report!$BB$212, IF($I404=$U$4, Report!$BB$211, IF($I404=$U$5, Report!$BB$210, "")))))</f>
        <v/>
      </c>
    </row>
    <row r="405" spans="1:27" x14ac:dyDescent="0.25">
      <c r="A405" s="14"/>
      <c r="B405" s="460"/>
      <c r="C405" s="478"/>
      <c r="D405" s="462"/>
      <c r="E405" s="479"/>
      <c r="F405" s="14"/>
      <c r="G405" s="106" t="str">
        <f>IF($D405="", "", IF($E405=Expenses!$L$5, 0, $D405))</f>
        <v/>
      </c>
      <c r="H405" s="14"/>
      <c r="I405" s="39" t="str">
        <f t="shared" si="21"/>
        <v/>
      </c>
      <c r="J405" s="14"/>
      <c r="K405" s="14"/>
      <c r="L405" s="14"/>
      <c r="M405" s="14"/>
      <c r="N405" s="14"/>
      <c r="O405" s="14"/>
      <c r="P405" s="14"/>
      <c r="S405" s="106" t="str">
        <f t="shared" si="22"/>
        <v/>
      </c>
      <c r="U405" s="127" t="str">
        <f>IFERROR(INDEX('J&amp;C Details'!$S$70:$S$79, MATCH($C405, 'J&amp;C Details'!$B$70:$B$79, 0))*$S405*24*$W405, "")</f>
        <v/>
      </c>
      <c r="W405" s="262" t="str">
        <f>IF($Y405="", "", IF($I405="", 1, IF($I405=$U$4, 'J&amp;C Details'!$AP$82, IF($I405=$U$5, 'J&amp;C Details'!$AP$84, ""))))</f>
        <v/>
      </c>
      <c r="Y405" s="39" t="str">
        <f t="shared" si="23"/>
        <v/>
      </c>
      <c r="AA405" s="39" t="str">
        <f>IF($G405="", "", IF($E405=$R$3, Report!$BB$209, IF($I405="", Report!$BB$212, IF($I405=$U$4, Report!$BB$211, IF($I405=$U$5, Report!$BB$210, "")))))</f>
        <v/>
      </c>
    </row>
    <row r="406" spans="1:27" x14ac:dyDescent="0.25">
      <c r="A406" s="14"/>
      <c r="B406" s="460"/>
      <c r="C406" s="478"/>
      <c r="D406" s="462"/>
      <c r="E406" s="479"/>
      <c r="F406" s="14"/>
      <c r="G406" s="106" t="str">
        <f>IF($D406="", "", IF($E406=Expenses!$L$5, 0, $D406))</f>
        <v/>
      </c>
      <c r="H406" s="14"/>
      <c r="I406" s="39" t="str">
        <f t="shared" si="21"/>
        <v/>
      </c>
      <c r="J406" s="14"/>
      <c r="K406" s="14"/>
      <c r="L406" s="14"/>
      <c r="M406" s="14"/>
      <c r="N406" s="14"/>
      <c r="O406" s="14"/>
      <c r="P406" s="14"/>
      <c r="S406" s="106" t="str">
        <f t="shared" si="22"/>
        <v/>
      </c>
      <c r="U406" s="127" t="str">
        <f>IFERROR(INDEX('J&amp;C Details'!$S$70:$S$79, MATCH($C406, 'J&amp;C Details'!$B$70:$B$79, 0))*$S406*24*$W406, "")</f>
        <v/>
      </c>
      <c r="W406" s="262" t="str">
        <f>IF($Y406="", "", IF($I406="", 1, IF($I406=$U$4, 'J&amp;C Details'!$AP$82, IF($I406=$U$5, 'J&amp;C Details'!$AP$84, ""))))</f>
        <v/>
      </c>
      <c r="Y406" s="39" t="str">
        <f t="shared" si="23"/>
        <v/>
      </c>
      <c r="AA406" s="39" t="str">
        <f>IF($G406="", "", IF($E406=$R$3, Report!$BB$209, IF($I406="", Report!$BB$212, IF($I406=$U$4, Report!$BB$211, IF($I406=$U$5, Report!$BB$210, "")))))</f>
        <v/>
      </c>
    </row>
    <row r="407" spans="1:27" x14ac:dyDescent="0.25">
      <c r="A407" s="14"/>
      <c r="B407" s="460"/>
      <c r="C407" s="478"/>
      <c r="D407" s="462"/>
      <c r="E407" s="479"/>
      <c r="F407" s="14"/>
      <c r="G407" s="106" t="str">
        <f>IF($D407="", "", IF($E407=Expenses!$L$5, 0, $D407))</f>
        <v/>
      </c>
      <c r="H407" s="14"/>
      <c r="I407" s="39" t="str">
        <f t="shared" si="21"/>
        <v/>
      </c>
      <c r="J407" s="14"/>
      <c r="K407" s="14"/>
      <c r="L407" s="14"/>
      <c r="M407" s="14"/>
      <c r="N407" s="14"/>
      <c r="O407" s="14"/>
      <c r="P407" s="14"/>
      <c r="S407" s="106" t="str">
        <f t="shared" si="22"/>
        <v/>
      </c>
      <c r="U407" s="127" t="str">
        <f>IFERROR(INDEX('J&amp;C Details'!$S$70:$S$79, MATCH($C407, 'J&amp;C Details'!$B$70:$B$79, 0))*$S407*24*$W407, "")</f>
        <v/>
      </c>
      <c r="W407" s="262" t="str">
        <f>IF($Y407="", "", IF($I407="", 1, IF($I407=$U$4, 'J&amp;C Details'!$AP$82, IF($I407=$U$5, 'J&amp;C Details'!$AP$84, ""))))</f>
        <v/>
      </c>
      <c r="Y407" s="39" t="str">
        <f t="shared" si="23"/>
        <v/>
      </c>
      <c r="AA407" s="39" t="str">
        <f>IF($G407="", "", IF($E407=$R$3, Report!$BB$209, IF($I407="", Report!$BB$212, IF($I407=$U$4, Report!$BB$211, IF($I407=$U$5, Report!$BB$210, "")))))</f>
        <v/>
      </c>
    </row>
    <row r="408" spans="1:27" x14ac:dyDescent="0.25">
      <c r="A408" s="14"/>
      <c r="B408" s="460"/>
      <c r="C408" s="478"/>
      <c r="D408" s="462"/>
      <c r="E408" s="479"/>
      <c r="F408" s="14"/>
      <c r="G408" s="106" t="str">
        <f>IF($D408="", "", IF($E408=Expenses!$L$5, 0, $D408))</f>
        <v/>
      </c>
      <c r="H408" s="14"/>
      <c r="I408" s="39" t="str">
        <f t="shared" si="21"/>
        <v/>
      </c>
      <c r="J408" s="14"/>
      <c r="K408" s="14"/>
      <c r="L408" s="14"/>
      <c r="M408" s="14"/>
      <c r="N408" s="14"/>
      <c r="O408" s="14"/>
      <c r="P408" s="14"/>
      <c r="S408" s="106" t="str">
        <f t="shared" si="22"/>
        <v/>
      </c>
      <c r="U408" s="127" t="str">
        <f>IFERROR(INDEX('J&amp;C Details'!$S$70:$S$79, MATCH($C408, 'J&amp;C Details'!$B$70:$B$79, 0))*$S408*24*$W408, "")</f>
        <v/>
      </c>
      <c r="W408" s="262" t="str">
        <f>IF($Y408="", "", IF($I408="", 1, IF($I408=$U$4, 'J&amp;C Details'!$AP$82, IF($I408=$U$5, 'J&amp;C Details'!$AP$84, ""))))</f>
        <v/>
      </c>
      <c r="Y408" s="39" t="str">
        <f t="shared" si="23"/>
        <v/>
      </c>
      <c r="AA408" s="39" t="str">
        <f>IF($G408="", "", IF($E408=$R$3, Report!$BB$209, IF($I408="", Report!$BB$212, IF($I408=$U$4, Report!$BB$211, IF($I408=$U$5, Report!$BB$210, "")))))</f>
        <v/>
      </c>
    </row>
    <row r="409" spans="1:27" x14ac:dyDescent="0.25">
      <c r="A409" s="14"/>
      <c r="B409" s="460"/>
      <c r="C409" s="478"/>
      <c r="D409" s="462"/>
      <c r="E409" s="479"/>
      <c r="F409" s="14"/>
      <c r="G409" s="106" t="str">
        <f>IF($D409="", "", IF($E409=Expenses!$L$5, 0, $D409))</f>
        <v/>
      </c>
      <c r="H409" s="14"/>
      <c r="I409" s="39" t="str">
        <f t="shared" si="21"/>
        <v/>
      </c>
      <c r="J409" s="14"/>
      <c r="K409" s="14"/>
      <c r="L409" s="14"/>
      <c r="M409" s="14"/>
      <c r="N409" s="14"/>
      <c r="O409" s="14"/>
      <c r="P409" s="14"/>
      <c r="S409" s="106" t="str">
        <f t="shared" si="22"/>
        <v/>
      </c>
      <c r="U409" s="127" t="str">
        <f>IFERROR(INDEX('J&amp;C Details'!$S$70:$S$79, MATCH($C409, 'J&amp;C Details'!$B$70:$B$79, 0))*$S409*24*$W409, "")</f>
        <v/>
      </c>
      <c r="W409" s="262" t="str">
        <f>IF($Y409="", "", IF($I409="", 1, IF($I409=$U$4, 'J&amp;C Details'!$AP$82, IF($I409=$U$5, 'J&amp;C Details'!$AP$84, ""))))</f>
        <v/>
      </c>
      <c r="Y409" s="39" t="str">
        <f t="shared" si="23"/>
        <v/>
      </c>
      <c r="AA409" s="39" t="str">
        <f>IF($G409="", "", IF($E409=$R$3, Report!$BB$209, IF($I409="", Report!$BB$212, IF($I409=$U$4, Report!$BB$211, IF($I409=$U$5, Report!$BB$210, "")))))</f>
        <v/>
      </c>
    </row>
    <row r="410" spans="1:27" x14ac:dyDescent="0.25">
      <c r="A410" s="14"/>
      <c r="B410" s="460"/>
      <c r="C410" s="478"/>
      <c r="D410" s="462"/>
      <c r="E410" s="479"/>
      <c r="F410" s="14"/>
      <c r="G410" s="106" t="str">
        <f>IF($D410="", "", IF($E410=Expenses!$L$5, 0, $D410))</f>
        <v/>
      </c>
      <c r="H410" s="14"/>
      <c r="I410" s="39" t="str">
        <f t="shared" si="21"/>
        <v/>
      </c>
      <c r="J410" s="14"/>
      <c r="K410" s="14"/>
      <c r="L410" s="14"/>
      <c r="M410" s="14"/>
      <c r="N410" s="14"/>
      <c r="O410" s="14"/>
      <c r="P410" s="14"/>
      <c r="S410" s="106" t="str">
        <f t="shared" si="22"/>
        <v/>
      </c>
      <c r="U410" s="127" t="str">
        <f>IFERROR(INDEX('J&amp;C Details'!$S$70:$S$79, MATCH($C410, 'J&amp;C Details'!$B$70:$B$79, 0))*$S410*24*$W410, "")</f>
        <v/>
      </c>
      <c r="W410" s="262" t="str">
        <f>IF($Y410="", "", IF($I410="", 1, IF($I410=$U$4, 'J&amp;C Details'!$AP$82, IF($I410=$U$5, 'J&amp;C Details'!$AP$84, ""))))</f>
        <v/>
      </c>
      <c r="Y410" s="39" t="str">
        <f t="shared" si="23"/>
        <v/>
      </c>
      <c r="AA410" s="39" t="str">
        <f>IF($G410="", "", IF($E410=$R$3, Report!$BB$209, IF($I410="", Report!$BB$212, IF($I410=$U$4, Report!$BB$211, IF($I410=$U$5, Report!$BB$210, "")))))</f>
        <v/>
      </c>
    </row>
    <row r="411" spans="1:27" x14ac:dyDescent="0.25">
      <c r="A411" s="14"/>
      <c r="B411" s="460"/>
      <c r="C411" s="478"/>
      <c r="D411" s="462"/>
      <c r="E411" s="479"/>
      <c r="F411" s="14"/>
      <c r="G411" s="106" t="str">
        <f>IF($D411="", "", IF($E411=Expenses!$L$5, 0, $D411))</f>
        <v/>
      </c>
      <c r="H411" s="14"/>
      <c r="I411" s="39" t="str">
        <f t="shared" si="21"/>
        <v/>
      </c>
      <c r="J411" s="14"/>
      <c r="K411" s="14"/>
      <c r="L411" s="14"/>
      <c r="M411" s="14"/>
      <c r="N411" s="14"/>
      <c r="O411" s="14"/>
      <c r="P411" s="14"/>
      <c r="S411" s="106" t="str">
        <f t="shared" si="22"/>
        <v/>
      </c>
      <c r="U411" s="127" t="str">
        <f>IFERROR(INDEX('J&amp;C Details'!$S$70:$S$79, MATCH($C411, 'J&amp;C Details'!$B$70:$B$79, 0))*$S411*24*$W411, "")</f>
        <v/>
      </c>
      <c r="W411" s="262" t="str">
        <f>IF($Y411="", "", IF($I411="", 1, IF($I411=$U$4, 'J&amp;C Details'!$AP$82, IF($I411=$U$5, 'J&amp;C Details'!$AP$84, ""))))</f>
        <v/>
      </c>
      <c r="Y411" s="39" t="str">
        <f t="shared" si="23"/>
        <v/>
      </c>
      <c r="AA411" s="39" t="str">
        <f>IF($G411="", "", IF($E411=$R$3, Report!$BB$209, IF($I411="", Report!$BB$212, IF($I411=$U$4, Report!$BB$211, IF($I411=$U$5, Report!$BB$210, "")))))</f>
        <v/>
      </c>
    </row>
    <row r="412" spans="1:27" x14ac:dyDescent="0.25">
      <c r="A412" s="14"/>
      <c r="B412" s="460"/>
      <c r="C412" s="478"/>
      <c r="D412" s="462"/>
      <c r="E412" s="479"/>
      <c r="F412" s="14"/>
      <c r="G412" s="106" t="str">
        <f>IF($D412="", "", IF($E412=Expenses!$L$5, 0, $D412))</f>
        <v/>
      </c>
      <c r="H412" s="14"/>
      <c r="I412" s="39" t="str">
        <f t="shared" si="21"/>
        <v/>
      </c>
      <c r="J412" s="14"/>
      <c r="K412" s="14"/>
      <c r="L412" s="14"/>
      <c r="M412" s="14"/>
      <c r="N412" s="14"/>
      <c r="O412" s="14"/>
      <c r="P412" s="14"/>
      <c r="S412" s="106" t="str">
        <f t="shared" si="22"/>
        <v/>
      </c>
      <c r="U412" s="127" t="str">
        <f>IFERROR(INDEX('J&amp;C Details'!$S$70:$S$79, MATCH($C412, 'J&amp;C Details'!$B$70:$B$79, 0))*$S412*24*$W412, "")</f>
        <v/>
      </c>
      <c r="W412" s="262" t="str">
        <f>IF($Y412="", "", IF($I412="", 1, IF($I412=$U$4, 'J&amp;C Details'!$AP$82, IF($I412=$U$5, 'J&amp;C Details'!$AP$84, ""))))</f>
        <v/>
      </c>
      <c r="Y412" s="39" t="str">
        <f t="shared" si="23"/>
        <v/>
      </c>
      <c r="AA412" s="39" t="str">
        <f>IF($G412="", "", IF($E412=$R$3, Report!$BB$209, IF($I412="", Report!$BB$212, IF($I412=$U$4, Report!$BB$211, IF($I412=$U$5, Report!$BB$210, "")))))</f>
        <v/>
      </c>
    </row>
    <row r="413" spans="1:27" x14ac:dyDescent="0.25">
      <c r="A413" s="14"/>
      <c r="B413" s="460"/>
      <c r="C413" s="478"/>
      <c r="D413" s="462"/>
      <c r="E413" s="479"/>
      <c r="F413" s="14"/>
      <c r="G413" s="106" t="str">
        <f>IF($D413="", "", IF($E413=Expenses!$L$5, 0, $D413))</f>
        <v/>
      </c>
      <c r="H413" s="14"/>
      <c r="I413" s="39" t="str">
        <f t="shared" si="21"/>
        <v/>
      </c>
      <c r="J413" s="14"/>
      <c r="K413" s="14"/>
      <c r="L413" s="14"/>
      <c r="M413" s="14"/>
      <c r="N413" s="14"/>
      <c r="O413" s="14"/>
      <c r="P413" s="14"/>
      <c r="S413" s="106" t="str">
        <f t="shared" si="22"/>
        <v/>
      </c>
      <c r="U413" s="127" t="str">
        <f>IFERROR(INDEX('J&amp;C Details'!$S$70:$S$79, MATCH($C413, 'J&amp;C Details'!$B$70:$B$79, 0))*$S413*24*$W413, "")</f>
        <v/>
      </c>
      <c r="W413" s="262" t="str">
        <f>IF($Y413="", "", IF($I413="", 1, IF($I413=$U$4, 'J&amp;C Details'!$AP$82, IF($I413=$U$5, 'J&amp;C Details'!$AP$84, ""))))</f>
        <v/>
      </c>
      <c r="Y413" s="39" t="str">
        <f t="shared" si="23"/>
        <v/>
      </c>
      <c r="AA413" s="39" t="str">
        <f>IF($G413="", "", IF($E413=$R$3, Report!$BB$209, IF($I413="", Report!$BB$212, IF($I413=$U$4, Report!$BB$211, IF($I413=$U$5, Report!$BB$210, "")))))</f>
        <v/>
      </c>
    </row>
    <row r="414" spans="1:27" x14ac:dyDescent="0.25">
      <c r="A414" s="14"/>
      <c r="B414" s="460"/>
      <c r="C414" s="478"/>
      <c r="D414" s="462"/>
      <c r="E414" s="479"/>
      <c r="F414" s="14"/>
      <c r="G414" s="106" t="str">
        <f>IF($D414="", "", IF($E414=Expenses!$L$5, 0, $D414))</f>
        <v/>
      </c>
      <c r="H414" s="14"/>
      <c r="I414" s="39" t="str">
        <f t="shared" si="21"/>
        <v/>
      </c>
      <c r="J414" s="14"/>
      <c r="K414" s="14"/>
      <c r="L414" s="14"/>
      <c r="M414" s="14"/>
      <c r="N414" s="14"/>
      <c r="O414" s="14"/>
      <c r="P414" s="14"/>
      <c r="S414" s="106" t="str">
        <f t="shared" si="22"/>
        <v/>
      </c>
      <c r="U414" s="127" t="str">
        <f>IFERROR(INDEX('J&amp;C Details'!$S$70:$S$79, MATCH($C414, 'J&amp;C Details'!$B$70:$B$79, 0))*$S414*24*$W414, "")</f>
        <v/>
      </c>
      <c r="W414" s="262" t="str">
        <f>IF($Y414="", "", IF($I414="", 1, IF($I414=$U$4, 'J&amp;C Details'!$AP$82, IF($I414=$U$5, 'J&amp;C Details'!$AP$84, ""))))</f>
        <v/>
      </c>
      <c r="Y414" s="39" t="str">
        <f t="shared" si="23"/>
        <v/>
      </c>
      <c r="AA414" s="39" t="str">
        <f>IF($G414="", "", IF($E414=$R$3, Report!$BB$209, IF($I414="", Report!$BB$212, IF($I414=$U$4, Report!$BB$211, IF($I414=$U$5, Report!$BB$210, "")))))</f>
        <v/>
      </c>
    </row>
    <row r="415" spans="1:27" x14ac:dyDescent="0.25">
      <c r="A415" s="14"/>
      <c r="B415" s="460"/>
      <c r="C415" s="478"/>
      <c r="D415" s="462"/>
      <c r="E415" s="479"/>
      <c r="F415" s="14"/>
      <c r="G415" s="106" t="str">
        <f>IF($D415="", "", IF($E415=Expenses!$L$5, 0, $D415))</f>
        <v/>
      </c>
      <c r="H415" s="14"/>
      <c r="I415" s="39" t="str">
        <f t="shared" si="21"/>
        <v/>
      </c>
      <c r="J415" s="14"/>
      <c r="K415" s="14"/>
      <c r="L415" s="14"/>
      <c r="M415" s="14"/>
      <c r="N415" s="14"/>
      <c r="O415" s="14"/>
      <c r="P415" s="14"/>
      <c r="S415" s="106" t="str">
        <f t="shared" si="22"/>
        <v/>
      </c>
      <c r="U415" s="127" t="str">
        <f>IFERROR(INDEX('J&amp;C Details'!$S$70:$S$79, MATCH($C415, 'J&amp;C Details'!$B$70:$B$79, 0))*$S415*24*$W415, "")</f>
        <v/>
      </c>
      <c r="W415" s="262" t="str">
        <f>IF($Y415="", "", IF($I415="", 1, IF($I415=$U$4, 'J&amp;C Details'!$AP$82, IF($I415=$U$5, 'J&amp;C Details'!$AP$84, ""))))</f>
        <v/>
      </c>
      <c r="Y415" s="39" t="str">
        <f t="shared" si="23"/>
        <v/>
      </c>
      <c r="AA415" s="39" t="str">
        <f>IF($G415="", "", IF($E415=$R$3, Report!$BB$209, IF($I415="", Report!$BB$212, IF($I415=$U$4, Report!$BB$211, IF($I415=$U$5, Report!$BB$210, "")))))</f>
        <v/>
      </c>
    </row>
    <row r="416" spans="1:27" x14ac:dyDescent="0.25">
      <c r="A416" s="14"/>
      <c r="B416" s="460"/>
      <c r="C416" s="478"/>
      <c r="D416" s="462"/>
      <c r="E416" s="479"/>
      <c r="F416" s="14"/>
      <c r="G416" s="106" t="str">
        <f>IF($D416="", "", IF($E416=Expenses!$L$5, 0, $D416))</f>
        <v/>
      </c>
      <c r="H416" s="14"/>
      <c r="I416" s="39" t="str">
        <f t="shared" si="21"/>
        <v/>
      </c>
      <c r="J416" s="14"/>
      <c r="K416" s="14"/>
      <c r="L416" s="14"/>
      <c r="M416" s="14"/>
      <c r="N416" s="14"/>
      <c r="O416" s="14"/>
      <c r="P416" s="14"/>
      <c r="S416" s="106" t="str">
        <f t="shared" si="22"/>
        <v/>
      </c>
      <c r="U416" s="127" t="str">
        <f>IFERROR(INDEX('J&amp;C Details'!$S$70:$S$79, MATCH($C416, 'J&amp;C Details'!$B$70:$B$79, 0))*$S416*24*$W416, "")</f>
        <v/>
      </c>
      <c r="W416" s="262" t="str">
        <f>IF($Y416="", "", IF($I416="", 1, IF($I416=$U$4, 'J&amp;C Details'!$AP$82, IF($I416=$U$5, 'J&amp;C Details'!$AP$84, ""))))</f>
        <v/>
      </c>
      <c r="Y416" s="39" t="str">
        <f t="shared" si="23"/>
        <v/>
      </c>
      <c r="AA416" s="39" t="str">
        <f>IF($G416="", "", IF($E416=$R$3, Report!$BB$209, IF($I416="", Report!$BB$212, IF($I416=$U$4, Report!$BB$211, IF($I416=$U$5, Report!$BB$210, "")))))</f>
        <v/>
      </c>
    </row>
    <row r="417" spans="1:27" x14ac:dyDescent="0.25">
      <c r="A417" s="14"/>
      <c r="B417" s="460"/>
      <c r="C417" s="478"/>
      <c r="D417" s="462"/>
      <c r="E417" s="479"/>
      <c r="F417" s="14"/>
      <c r="G417" s="106" t="str">
        <f>IF($D417="", "", IF($E417=Expenses!$L$5, 0, $D417))</f>
        <v/>
      </c>
      <c r="H417" s="14"/>
      <c r="I417" s="39" t="str">
        <f t="shared" si="21"/>
        <v/>
      </c>
      <c r="J417" s="14"/>
      <c r="K417" s="14"/>
      <c r="L417" s="14"/>
      <c r="M417" s="14"/>
      <c r="N417" s="14"/>
      <c r="O417" s="14"/>
      <c r="P417" s="14"/>
      <c r="S417" s="106" t="str">
        <f t="shared" si="22"/>
        <v/>
      </c>
      <c r="U417" s="127" t="str">
        <f>IFERROR(INDEX('J&amp;C Details'!$S$70:$S$79, MATCH($C417, 'J&amp;C Details'!$B$70:$B$79, 0))*$S417*24*$W417, "")</f>
        <v/>
      </c>
      <c r="W417" s="262" t="str">
        <f>IF($Y417="", "", IF($I417="", 1, IF($I417=$U$4, 'J&amp;C Details'!$AP$82, IF($I417=$U$5, 'J&amp;C Details'!$AP$84, ""))))</f>
        <v/>
      </c>
      <c r="Y417" s="39" t="str">
        <f t="shared" si="23"/>
        <v/>
      </c>
      <c r="AA417" s="39" t="str">
        <f>IF($G417="", "", IF($E417=$R$3, Report!$BB$209, IF($I417="", Report!$BB$212, IF($I417=$U$4, Report!$BB$211, IF($I417=$U$5, Report!$BB$210, "")))))</f>
        <v/>
      </c>
    </row>
    <row r="418" spans="1:27" x14ac:dyDescent="0.25">
      <c r="A418" s="14"/>
      <c r="B418" s="460"/>
      <c r="C418" s="478"/>
      <c r="D418" s="462"/>
      <c r="E418" s="479"/>
      <c r="F418" s="14"/>
      <c r="G418" s="106" t="str">
        <f>IF($D418="", "", IF($E418=Expenses!$L$5, 0, $D418))</f>
        <v/>
      </c>
      <c r="H418" s="14"/>
      <c r="I418" s="39" t="str">
        <f t="shared" si="21"/>
        <v/>
      </c>
      <c r="J418" s="14"/>
      <c r="K418" s="14"/>
      <c r="L418" s="14"/>
      <c r="M418" s="14"/>
      <c r="N418" s="14"/>
      <c r="O418" s="14"/>
      <c r="P418" s="14"/>
      <c r="S418" s="106" t="str">
        <f t="shared" si="22"/>
        <v/>
      </c>
      <c r="U418" s="127" t="str">
        <f>IFERROR(INDEX('J&amp;C Details'!$S$70:$S$79, MATCH($C418, 'J&amp;C Details'!$B$70:$B$79, 0))*$S418*24*$W418, "")</f>
        <v/>
      </c>
      <c r="W418" s="262" t="str">
        <f>IF($Y418="", "", IF($I418="", 1, IF($I418=$U$4, 'J&amp;C Details'!$AP$82, IF($I418=$U$5, 'J&amp;C Details'!$AP$84, ""))))</f>
        <v/>
      </c>
      <c r="Y418" s="39" t="str">
        <f t="shared" si="23"/>
        <v/>
      </c>
      <c r="AA418" s="39" t="str">
        <f>IF($G418="", "", IF($E418=$R$3, Report!$BB$209, IF($I418="", Report!$BB$212, IF($I418=$U$4, Report!$BB$211, IF($I418=$U$5, Report!$BB$210, "")))))</f>
        <v/>
      </c>
    </row>
    <row r="419" spans="1:27" x14ac:dyDescent="0.25">
      <c r="A419" s="14"/>
      <c r="B419" s="460"/>
      <c r="C419" s="478"/>
      <c r="D419" s="462"/>
      <c r="E419" s="479"/>
      <c r="F419" s="14"/>
      <c r="G419" s="106" t="str">
        <f>IF($D419="", "", IF($E419=Expenses!$L$5, 0, $D419))</f>
        <v/>
      </c>
      <c r="H419" s="14"/>
      <c r="I419" s="39" t="str">
        <f t="shared" si="21"/>
        <v/>
      </c>
      <c r="J419" s="14"/>
      <c r="K419" s="14"/>
      <c r="L419" s="14"/>
      <c r="M419" s="14"/>
      <c r="N419" s="14"/>
      <c r="O419" s="14"/>
      <c r="P419" s="14"/>
      <c r="S419" s="106" t="str">
        <f t="shared" si="22"/>
        <v/>
      </c>
      <c r="U419" s="127" t="str">
        <f>IFERROR(INDEX('J&amp;C Details'!$S$70:$S$79, MATCH($C419, 'J&amp;C Details'!$B$70:$B$79, 0))*$S419*24*$W419, "")</f>
        <v/>
      </c>
      <c r="W419" s="262" t="str">
        <f>IF($Y419="", "", IF($I419="", 1, IF($I419=$U$4, 'J&amp;C Details'!$AP$82, IF($I419=$U$5, 'J&amp;C Details'!$AP$84, ""))))</f>
        <v/>
      </c>
      <c r="Y419" s="39" t="str">
        <f t="shared" si="23"/>
        <v/>
      </c>
      <c r="AA419" s="39" t="str">
        <f>IF($G419="", "", IF($E419=$R$3, Report!$BB$209, IF($I419="", Report!$BB$212, IF($I419=$U$4, Report!$BB$211, IF($I419=$U$5, Report!$BB$210, "")))))</f>
        <v/>
      </c>
    </row>
    <row r="420" spans="1:27" x14ac:dyDescent="0.25">
      <c r="A420" s="14"/>
      <c r="B420" s="460"/>
      <c r="C420" s="478"/>
      <c r="D420" s="462"/>
      <c r="E420" s="479"/>
      <c r="F420" s="14"/>
      <c r="G420" s="106" t="str">
        <f>IF($D420="", "", IF($E420=Expenses!$L$5, 0, $D420))</f>
        <v/>
      </c>
      <c r="H420" s="14"/>
      <c r="I420" s="39" t="str">
        <f t="shared" si="21"/>
        <v/>
      </c>
      <c r="J420" s="14"/>
      <c r="K420" s="14"/>
      <c r="L420" s="14"/>
      <c r="M420" s="14"/>
      <c r="N420" s="14"/>
      <c r="O420" s="14"/>
      <c r="P420" s="14"/>
      <c r="S420" s="106" t="str">
        <f t="shared" si="22"/>
        <v/>
      </c>
      <c r="U420" s="127" t="str">
        <f>IFERROR(INDEX('J&amp;C Details'!$S$70:$S$79, MATCH($C420, 'J&amp;C Details'!$B$70:$B$79, 0))*$S420*24*$W420, "")</f>
        <v/>
      </c>
      <c r="W420" s="262" t="str">
        <f>IF($Y420="", "", IF($I420="", 1, IF($I420=$U$4, 'J&amp;C Details'!$AP$82, IF($I420=$U$5, 'J&amp;C Details'!$AP$84, ""))))</f>
        <v/>
      </c>
      <c r="Y420" s="39" t="str">
        <f t="shared" si="23"/>
        <v/>
      </c>
      <c r="AA420" s="39" t="str">
        <f>IF($G420="", "", IF($E420=$R$3, Report!$BB$209, IF($I420="", Report!$BB$212, IF($I420=$U$4, Report!$BB$211, IF($I420=$U$5, Report!$BB$210, "")))))</f>
        <v/>
      </c>
    </row>
    <row r="421" spans="1:27" x14ac:dyDescent="0.25">
      <c r="A421" s="14"/>
      <c r="B421" s="460"/>
      <c r="C421" s="478"/>
      <c r="D421" s="462"/>
      <c r="E421" s="479"/>
      <c r="F421" s="14"/>
      <c r="G421" s="106" t="str">
        <f>IF($D421="", "", IF($E421=Expenses!$L$5, 0, $D421))</f>
        <v/>
      </c>
      <c r="H421" s="14"/>
      <c r="I421" s="39" t="str">
        <f t="shared" si="21"/>
        <v/>
      </c>
      <c r="J421" s="14"/>
      <c r="K421" s="14"/>
      <c r="L421" s="14"/>
      <c r="M421" s="14"/>
      <c r="N421" s="14"/>
      <c r="O421" s="14"/>
      <c r="P421" s="14"/>
      <c r="S421" s="106" t="str">
        <f t="shared" si="22"/>
        <v/>
      </c>
      <c r="U421" s="127" t="str">
        <f>IFERROR(INDEX('J&amp;C Details'!$S$70:$S$79, MATCH($C421, 'J&amp;C Details'!$B$70:$B$79, 0))*$S421*24*$W421, "")</f>
        <v/>
      </c>
      <c r="W421" s="262" t="str">
        <f>IF($Y421="", "", IF($I421="", 1, IF($I421=$U$4, 'J&amp;C Details'!$AP$82, IF($I421=$U$5, 'J&amp;C Details'!$AP$84, ""))))</f>
        <v/>
      </c>
      <c r="Y421" s="39" t="str">
        <f t="shared" si="23"/>
        <v/>
      </c>
      <c r="AA421" s="39" t="str">
        <f>IF($G421="", "", IF($E421=$R$3, Report!$BB$209, IF($I421="", Report!$BB$212, IF($I421=$U$4, Report!$BB$211, IF($I421=$U$5, Report!$BB$210, "")))))</f>
        <v/>
      </c>
    </row>
    <row r="422" spans="1:27" x14ac:dyDescent="0.25">
      <c r="A422" s="14"/>
      <c r="B422" s="460"/>
      <c r="C422" s="478"/>
      <c r="D422" s="462"/>
      <c r="E422" s="479"/>
      <c r="F422" s="14"/>
      <c r="G422" s="106" t="str">
        <f>IF($D422="", "", IF($E422=Expenses!$L$5, 0, $D422))</f>
        <v/>
      </c>
      <c r="H422" s="14"/>
      <c r="I422" s="39" t="str">
        <f t="shared" si="21"/>
        <v/>
      </c>
      <c r="J422" s="14"/>
      <c r="K422" s="14"/>
      <c r="L422" s="14"/>
      <c r="M422" s="14"/>
      <c r="N422" s="14"/>
      <c r="O422" s="14"/>
      <c r="P422" s="14"/>
      <c r="S422" s="106" t="str">
        <f t="shared" si="22"/>
        <v/>
      </c>
      <c r="U422" s="127" t="str">
        <f>IFERROR(INDEX('J&amp;C Details'!$S$70:$S$79, MATCH($C422, 'J&amp;C Details'!$B$70:$B$79, 0))*$S422*24*$W422, "")</f>
        <v/>
      </c>
      <c r="W422" s="262" t="str">
        <f>IF($Y422="", "", IF($I422="", 1, IF($I422=$U$4, 'J&amp;C Details'!$AP$82, IF($I422=$U$5, 'J&amp;C Details'!$AP$84, ""))))</f>
        <v/>
      </c>
      <c r="Y422" s="39" t="str">
        <f t="shared" si="23"/>
        <v/>
      </c>
      <c r="AA422" s="39" t="str">
        <f>IF($G422="", "", IF($E422=$R$3, Report!$BB$209, IF($I422="", Report!$BB$212, IF($I422=$U$4, Report!$BB$211, IF($I422=$U$5, Report!$BB$210, "")))))</f>
        <v/>
      </c>
    </row>
    <row r="423" spans="1:27" x14ac:dyDescent="0.25">
      <c r="A423" s="14"/>
      <c r="B423" s="460"/>
      <c r="C423" s="478"/>
      <c r="D423" s="462"/>
      <c r="E423" s="479"/>
      <c r="F423" s="14"/>
      <c r="G423" s="106" t="str">
        <f>IF($D423="", "", IF($E423=Expenses!$L$5, 0, $D423))</f>
        <v/>
      </c>
      <c r="H423" s="14"/>
      <c r="I423" s="39" t="str">
        <f t="shared" si="21"/>
        <v/>
      </c>
      <c r="J423" s="14"/>
      <c r="K423" s="14"/>
      <c r="L423" s="14"/>
      <c r="M423" s="14"/>
      <c r="N423" s="14"/>
      <c r="O423" s="14"/>
      <c r="P423" s="14"/>
      <c r="S423" s="106" t="str">
        <f t="shared" si="22"/>
        <v/>
      </c>
      <c r="U423" s="127" t="str">
        <f>IFERROR(INDEX('J&amp;C Details'!$S$70:$S$79, MATCH($C423, 'J&amp;C Details'!$B$70:$B$79, 0))*$S423*24*$W423, "")</f>
        <v/>
      </c>
      <c r="W423" s="262" t="str">
        <f>IF($Y423="", "", IF($I423="", 1, IF($I423=$U$4, 'J&amp;C Details'!$AP$82, IF($I423=$U$5, 'J&amp;C Details'!$AP$84, ""))))</f>
        <v/>
      </c>
      <c r="Y423" s="39" t="str">
        <f t="shared" si="23"/>
        <v/>
      </c>
      <c r="AA423" s="39" t="str">
        <f>IF($G423="", "", IF($E423=$R$3, Report!$BB$209, IF($I423="", Report!$BB$212, IF($I423=$U$4, Report!$BB$211, IF($I423=$U$5, Report!$BB$210, "")))))</f>
        <v/>
      </c>
    </row>
    <row r="424" spans="1:27" x14ac:dyDescent="0.25">
      <c r="A424" s="14"/>
      <c r="B424" s="460"/>
      <c r="C424" s="478"/>
      <c r="D424" s="462"/>
      <c r="E424" s="479"/>
      <c r="F424" s="14"/>
      <c r="G424" s="106" t="str">
        <f>IF($D424="", "", IF($E424=Expenses!$L$5, 0, $D424))</f>
        <v/>
      </c>
      <c r="H424" s="14"/>
      <c r="I424" s="39" t="str">
        <f t="shared" si="21"/>
        <v/>
      </c>
      <c r="J424" s="14"/>
      <c r="K424" s="14"/>
      <c r="L424" s="14"/>
      <c r="M424" s="14"/>
      <c r="N424" s="14"/>
      <c r="O424" s="14"/>
      <c r="P424" s="14"/>
      <c r="S424" s="106" t="str">
        <f t="shared" si="22"/>
        <v/>
      </c>
      <c r="U424" s="127" t="str">
        <f>IFERROR(INDEX('J&amp;C Details'!$S$70:$S$79, MATCH($C424, 'J&amp;C Details'!$B$70:$B$79, 0))*$S424*24*$W424, "")</f>
        <v/>
      </c>
      <c r="W424" s="262" t="str">
        <f>IF($Y424="", "", IF($I424="", 1, IF($I424=$U$4, 'J&amp;C Details'!$AP$82, IF($I424=$U$5, 'J&amp;C Details'!$AP$84, ""))))</f>
        <v/>
      </c>
      <c r="Y424" s="39" t="str">
        <f t="shared" si="23"/>
        <v/>
      </c>
      <c r="AA424" s="39" t="str">
        <f>IF($G424="", "", IF($E424=$R$3, Report!$BB$209, IF($I424="", Report!$BB$212, IF($I424=$U$4, Report!$BB$211, IF($I424=$U$5, Report!$BB$210, "")))))</f>
        <v/>
      </c>
    </row>
    <row r="425" spans="1:27" x14ac:dyDescent="0.25">
      <c r="A425" s="14"/>
      <c r="B425" s="460"/>
      <c r="C425" s="478"/>
      <c r="D425" s="462"/>
      <c r="E425" s="479"/>
      <c r="F425" s="14"/>
      <c r="G425" s="106" t="str">
        <f>IF($D425="", "", IF($E425=Expenses!$L$5, 0, $D425))</f>
        <v/>
      </c>
      <c r="H425" s="14"/>
      <c r="I425" s="39" t="str">
        <f t="shared" si="21"/>
        <v/>
      </c>
      <c r="J425" s="14"/>
      <c r="K425" s="14"/>
      <c r="L425" s="14"/>
      <c r="M425" s="14"/>
      <c r="N425" s="14"/>
      <c r="O425" s="14"/>
      <c r="P425" s="14"/>
      <c r="S425" s="106" t="str">
        <f t="shared" si="22"/>
        <v/>
      </c>
      <c r="U425" s="127" t="str">
        <f>IFERROR(INDEX('J&amp;C Details'!$S$70:$S$79, MATCH($C425, 'J&amp;C Details'!$B$70:$B$79, 0))*$S425*24*$W425, "")</f>
        <v/>
      </c>
      <c r="W425" s="262" t="str">
        <f>IF($Y425="", "", IF($I425="", 1, IF($I425=$U$4, 'J&amp;C Details'!$AP$82, IF($I425=$U$5, 'J&amp;C Details'!$AP$84, ""))))</f>
        <v/>
      </c>
      <c r="Y425" s="39" t="str">
        <f t="shared" si="23"/>
        <v/>
      </c>
      <c r="AA425" s="39" t="str">
        <f>IF($G425="", "", IF($E425=$R$3, Report!$BB$209, IF($I425="", Report!$BB$212, IF($I425=$U$4, Report!$BB$211, IF($I425=$U$5, Report!$BB$210, "")))))</f>
        <v/>
      </c>
    </row>
    <row r="426" spans="1:27" x14ac:dyDescent="0.25">
      <c r="A426" s="14"/>
      <c r="B426" s="460"/>
      <c r="C426" s="478"/>
      <c r="D426" s="462"/>
      <c r="E426" s="479"/>
      <c r="F426" s="14"/>
      <c r="G426" s="106" t="str">
        <f>IF($D426="", "", IF($E426=Expenses!$L$5, 0, $D426))</f>
        <v/>
      </c>
      <c r="H426" s="14"/>
      <c r="I426" s="39" t="str">
        <f t="shared" si="21"/>
        <v/>
      </c>
      <c r="J426" s="14"/>
      <c r="K426" s="14"/>
      <c r="L426" s="14"/>
      <c r="M426" s="14"/>
      <c r="N426" s="14"/>
      <c r="O426" s="14"/>
      <c r="P426" s="14"/>
      <c r="S426" s="106" t="str">
        <f t="shared" si="22"/>
        <v/>
      </c>
      <c r="U426" s="127" t="str">
        <f>IFERROR(INDEX('J&amp;C Details'!$S$70:$S$79, MATCH($C426, 'J&amp;C Details'!$B$70:$B$79, 0))*$S426*24*$W426, "")</f>
        <v/>
      </c>
      <c r="W426" s="262" t="str">
        <f>IF($Y426="", "", IF($I426="", 1, IF($I426=$U$4, 'J&amp;C Details'!$AP$82, IF($I426=$U$5, 'J&amp;C Details'!$AP$84, ""))))</f>
        <v/>
      </c>
      <c r="Y426" s="39" t="str">
        <f t="shared" si="23"/>
        <v/>
      </c>
      <c r="AA426" s="39" t="str">
        <f>IF($G426="", "", IF($E426=$R$3, Report!$BB$209, IF($I426="", Report!$BB$212, IF($I426=$U$4, Report!$BB$211, IF($I426=$U$5, Report!$BB$210, "")))))</f>
        <v/>
      </c>
    </row>
    <row r="427" spans="1:27" x14ac:dyDescent="0.25">
      <c r="A427" s="14"/>
      <c r="B427" s="460"/>
      <c r="C427" s="478"/>
      <c r="D427" s="462"/>
      <c r="E427" s="479"/>
      <c r="F427" s="14"/>
      <c r="G427" s="106" t="str">
        <f>IF($D427="", "", IF($E427=Expenses!$L$5, 0, $D427))</f>
        <v/>
      </c>
      <c r="H427" s="14"/>
      <c r="I427" s="39" t="str">
        <f t="shared" si="21"/>
        <v/>
      </c>
      <c r="J427" s="14"/>
      <c r="K427" s="14"/>
      <c r="L427" s="14"/>
      <c r="M427" s="14"/>
      <c r="N427" s="14"/>
      <c r="O427" s="14"/>
      <c r="P427" s="14"/>
      <c r="S427" s="106" t="str">
        <f t="shared" si="22"/>
        <v/>
      </c>
      <c r="U427" s="127" t="str">
        <f>IFERROR(INDEX('J&amp;C Details'!$S$70:$S$79, MATCH($C427, 'J&amp;C Details'!$B$70:$B$79, 0))*$S427*24*$W427, "")</f>
        <v/>
      </c>
      <c r="W427" s="262" t="str">
        <f>IF($Y427="", "", IF($I427="", 1, IF($I427=$U$4, 'J&amp;C Details'!$AP$82, IF($I427=$U$5, 'J&amp;C Details'!$AP$84, ""))))</f>
        <v/>
      </c>
      <c r="Y427" s="39" t="str">
        <f t="shared" si="23"/>
        <v/>
      </c>
      <c r="AA427" s="39" t="str">
        <f>IF($G427="", "", IF($E427=$R$3, Report!$BB$209, IF($I427="", Report!$BB$212, IF($I427=$U$4, Report!$BB$211, IF($I427=$U$5, Report!$BB$210, "")))))</f>
        <v/>
      </c>
    </row>
    <row r="428" spans="1:27" x14ac:dyDescent="0.25">
      <c r="A428" s="14"/>
      <c r="B428" s="460"/>
      <c r="C428" s="478"/>
      <c r="D428" s="462"/>
      <c r="E428" s="479"/>
      <c r="F428" s="14"/>
      <c r="G428" s="106" t="str">
        <f>IF($D428="", "", IF($E428=Expenses!$L$5, 0, $D428))</f>
        <v/>
      </c>
      <c r="H428" s="14"/>
      <c r="I428" s="39" t="str">
        <f t="shared" si="21"/>
        <v/>
      </c>
      <c r="J428" s="14"/>
      <c r="K428" s="14"/>
      <c r="L428" s="14"/>
      <c r="M428" s="14"/>
      <c r="N428" s="14"/>
      <c r="O428" s="14"/>
      <c r="P428" s="14"/>
      <c r="S428" s="106" t="str">
        <f t="shared" si="22"/>
        <v/>
      </c>
      <c r="U428" s="127" t="str">
        <f>IFERROR(INDEX('J&amp;C Details'!$S$70:$S$79, MATCH($C428, 'J&amp;C Details'!$B$70:$B$79, 0))*$S428*24*$W428, "")</f>
        <v/>
      </c>
      <c r="W428" s="262" t="str">
        <f>IF($Y428="", "", IF($I428="", 1, IF($I428=$U$4, 'J&amp;C Details'!$AP$82, IF($I428=$U$5, 'J&amp;C Details'!$AP$84, ""))))</f>
        <v/>
      </c>
      <c r="Y428" s="39" t="str">
        <f t="shared" si="23"/>
        <v/>
      </c>
      <c r="AA428" s="39" t="str">
        <f>IF($G428="", "", IF($E428=$R$3, Report!$BB$209, IF($I428="", Report!$BB$212, IF($I428=$U$4, Report!$BB$211, IF($I428=$U$5, Report!$BB$210, "")))))</f>
        <v/>
      </c>
    </row>
    <row r="429" spans="1:27" x14ac:dyDescent="0.25">
      <c r="A429" s="14"/>
      <c r="B429" s="460"/>
      <c r="C429" s="478"/>
      <c r="D429" s="462"/>
      <c r="E429" s="479"/>
      <c r="F429" s="14"/>
      <c r="G429" s="106" t="str">
        <f>IF($D429="", "", IF($E429=Expenses!$L$5, 0, $D429))</f>
        <v/>
      </c>
      <c r="H429" s="14"/>
      <c r="I429" s="39" t="str">
        <f t="shared" si="21"/>
        <v/>
      </c>
      <c r="J429" s="14"/>
      <c r="K429" s="14"/>
      <c r="L429" s="14"/>
      <c r="M429" s="14"/>
      <c r="N429" s="14"/>
      <c r="O429" s="14"/>
      <c r="P429" s="14"/>
      <c r="S429" s="106" t="str">
        <f t="shared" si="22"/>
        <v/>
      </c>
      <c r="U429" s="127" t="str">
        <f>IFERROR(INDEX('J&amp;C Details'!$S$70:$S$79, MATCH($C429, 'J&amp;C Details'!$B$70:$B$79, 0))*$S429*24*$W429, "")</f>
        <v/>
      </c>
      <c r="W429" s="262" t="str">
        <f>IF($Y429="", "", IF($I429="", 1, IF($I429=$U$4, 'J&amp;C Details'!$AP$82, IF($I429=$U$5, 'J&amp;C Details'!$AP$84, ""))))</f>
        <v/>
      </c>
      <c r="Y429" s="39" t="str">
        <f t="shared" si="23"/>
        <v/>
      </c>
      <c r="AA429" s="39" t="str">
        <f>IF($G429="", "", IF($E429=$R$3, Report!$BB$209, IF($I429="", Report!$BB$212, IF($I429=$U$4, Report!$BB$211, IF($I429=$U$5, Report!$BB$210, "")))))</f>
        <v/>
      </c>
    </row>
    <row r="430" spans="1:27" x14ac:dyDescent="0.25">
      <c r="A430" s="14"/>
      <c r="B430" s="460"/>
      <c r="C430" s="478"/>
      <c r="D430" s="462"/>
      <c r="E430" s="479"/>
      <c r="F430" s="14"/>
      <c r="G430" s="106" t="str">
        <f>IF($D430="", "", IF($E430=Expenses!$L$5, 0, $D430))</f>
        <v/>
      </c>
      <c r="H430" s="14"/>
      <c r="I430" s="39" t="str">
        <f t="shared" si="21"/>
        <v/>
      </c>
      <c r="J430" s="14"/>
      <c r="K430" s="14"/>
      <c r="L430" s="14"/>
      <c r="M430" s="14"/>
      <c r="N430" s="14"/>
      <c r="O430" s="14"/>
      <c r="P430" s="14"/>
      <c r="S430" s="106" t="str">
        <f t="shared" si="22"/>
        <v/>
      </c>
      <c r="U430" s="127" t="str">
        <f>IFERROR(INDEX('J&amp;C Details'!$S$70:$S$79, MATCH($C430, 'J&amp;C Details'!$B$70:$B$79, 0))*$S430*24*$W430, "")</f>
        <v/>
      </c>
      <c r="W430" s="262" t="str">
        <f>IF($Y430="", "", IF($I430="", 1, IF($I430=$U$4, 'J&amp;C Details'!$AP$82, IF($I430=$U$5, 'J&amp;C Details'!$AP$84, ""))))</f>
        <v/>
      </c>
      <c r="Y430" s="39" t="str">
        <f t="shared" si="23"/>
        <v/>
      </c>
      <c r="AA430" s="39" t="str">
        <f>IF($G430="", "", IF($E430=$R$3, Report!$BB$209, IF($I430="", Report!$BB$212, IF($I430=$U$4, Report!$BB$211, IF($I430=$U$5, Report!$BB$210, "")))))</f>
        <v/>
      </c>
    </row>
    <row r="431" spans="1:27" x14ac:dyDescent="0.25">
      <c r="A431" s="14"/>
      <c r="B431" s="460"/>
      <c r="C431" s="478"/>
      <c r="D431" s="462"/>
      <c r="E431" s="479"/>
      <c r="F431" s="14"/>
      <c r="G431" s="106" t="str">
        <f>IF($D431="", "", IF($E431=Expenses!$L$5, 0, $D431))</f>
        <v/>
      </c>
      <c r="H431" s="14"/>
      <c r="I431" s="39" t="str">
        <f t="shared" si="21"/>
        <v/>
      </c>
      <c r="J431" s="14"/>
      <c r="K431" s="14"/>
      <c r="L431" s="14"/>
      <c r="M431" s="14"/>
      <c r="N431" s="14"/>
      <c r="O431" s="14"/>
      <c r="P431" s="14"/>
      <c r="S431" s="106" t="str">
        <f t="shared" si="22"/>
        <v/>
      </c>
      <c r="U431" s="127" t="str">
        <f>IFERROR(INDEX('J&amp;C Details'!$S$70:$S$79, MATCH($C431, 'J&amp;C Details'!$B$70:$B$79, 0))*$S431*24*$W431, "")</f>
        <v/>
      </c>
      <c r="W431" s="262" t="str">
        <f>IF($Y431="", "", IF($I431="", 1, IF($I431=$U$4, 'J&amp;C Details'!$AP$82, IF($I431=$U$5, 'J&amp;C Details'!$AP$84, ""))))</f>
        <v/>
      </c>
      <c r="Y431" s="39" t="str">
        <f t="shared" si="23"/>
        <v/>
      </c>
      <c r="AA431" s="39" t="str">
        <f>IF($G431="", "", IF($E431=$R$3, Report!$BB$209, IF($I431="", Report!$BB$212, IF($I431=$U$4, Report!$BB$211, IF($I431=$U$5, Report!$BB$210, "")))))</f>
        <v/>
      </c>
    </row>
    <row r="432" spans="1:27" x14ac:dyDescent="0.25">
      <c r="A432" s="14"/>
      <c r="B432" s="460"/>
      <c r="C432" s="478"/>
      <c r="D432" s="462"/>
      <c r="E432" s="479"/>
      <c r="F432" s="14"/>
      <c r="G432" s="106" t="str">
        <f>IF($D432="", "", IF($E432=Expenses!$L$5, 0, $D432))</f>
        <v/>
      </c>
      <c r="H432" s="14"/>
      <c r="I432" s="39" t="str">
        <f t="shared" si="21"/>
        <v/>
      </c>
      <c r="J432" s="14"/>
      <c r="K432" s="14"/>
      <c r="L432" s="14"/>
      <c r="M432" s="14"/>
      <c r="N432" s="14"/>
      <c r="O432" s="14"/>
      <c r="P432" s="14"/>
      <c r="S432" s="106" t="str">
        <f t="shared" si="22"/>
        <v/>
      </c>
      <c r="U432" s="127" t="str">
        <f>IFERROR(INDEX('J&amp;C Details'!$S$70:$S$79, MATCH($C432, 'J&amp;C Details'!$B$70:$B$79, 0))*$S432*24*$W432, "")</f>
        <v/>
      </c>
      <c r="W432" s="262" t="str">
        <f>IF($Y432="", "", IF($I432="", 1, IF($I432=$U$4, 'J&amp;C Details'!$AP$82, IF($I432=$U$5, 'J&amp;C Details'!$AP$84, ""))))</f>
        <v/>
      </c>
      <c r="Y432" s="39" t="str">
        <f t="shared" si="23"/>
        <v/>
      </c>
      <c r="AA432" s="39" t="str">
        <f>IF($G432="", "", IF($E432=$R$3, Report!$BB$209, IF($I432="", Report!$BB$212, IF($I432=$U$4, Report!$BB$211, IF($I432=$U$5, Report!$BB$210, "")))))</f>
        <v/>
      </c>
    </row>
    <row r="433" spans="1:27" x14ac:dyDescent="0.25">
      <c r="A433" s="14"/>
      <c r="B433" s="460"/>
      <c r="C433" s="478"/>
      <c r="D433" s="462"/>
      <c r="E433" s="479"/>
      <c r="F433" s="14"/>
      <c r="G433" s="106" t="str">
        <f>IF($D433="", "", IF($E433=Expenses!$L$5, 0, $D433))</f>
        <v/>
      </c>
      <c r="H433" s="14"/>
      <c r="I433" s="39" t="str">
        <f t="shared" si="21"/>
        <v/>
      </c>
      <c r="J433" s="14"/>
      <c r="K433" s="14"/>
      <c r="L433" s="14"/>
      <c r="M433" s="14"/>
      <c r="N433" s="14"/>
      <c r="O433" s="14"/>
      <c r="P433" s="14"/>
      <c r="S433" s="106" t="str">
        <f t="shared" si="22"/>
        <v/>
      </c>
      <c r="U433" s="127" t="str">
        <f>IFERROR(INDEX('J&amp;C Details'!$S$70:$S$79, MATCH($C433, 'J&amp;C Details'!$B$70:$B$79, 0))*$S433*24*$W433, "")</f>
        <v/>
      </c>
      <c r="W433" s="262" t="str">
        <f>IF($Y433="", "", IF($I433="", 1, IF($I433=$U$4, 'J&amp;C Details'!$AP$82, IF($I433=$U$5, 'J&amp;C Details'!$AP$84, ""))))</f>
        <v/>
      </c>
      <c r="Y433" s="39" t="str">
        <f t="shared" si="23"/>
        <v/>
      </c>
      <c r="AA433" s="39" t="str">
        <f>IF($G433="", "", IF($E433=$R$3, Report!$BB$209, IF($I433="", Report!$BB$212, IF($I433=$U$4, Report!$BB$211, IF($I433=$U$5, Report!$BB$210, "")))))</f>
        <v/>
      </c>
    </row>
    <row r="434" spans="1:27" x14ac:dyDescent="0.25">
      <c r="A434" s="14"/>
      <c r="B434" s="460"/>
      <c r="C434" s="478"/>
      <c r="D434" s="462"/>
      <c r="E434" s="479"/>
      <c r="F434" s="14"/>
      <c r="G434" s="106" t="str">
        <f>IF($D434="", "", IF($E434=Expenses!$L$5, 0, $D434))</f>
        <v/>
      </c>
      <c r="H434" s="14"/>
      <c r="I434" s="39" t="str">
        <f t="shared" si="21"/>
        <v/>
      </c>
      <c r="J434" s="14"/>
      <c r="K434" s="14"/>
      <c r="L434" s="14"/>
      <c r="M434" s="14"/>
      <c r="N434" s="14"/>
      <c r="O434" s="14"/>
      <c r="P434" s="14"/>
      <c r="S434" s="106" t="str">
        <f t="shared" si="22"/>
        <v/>
      </c>
      <c r="U434" s="127" t="str">
        <f>IFERROR(INDEX('J&amp;C Details'!$S$70:$S$79, MATCH($C434, 'J&amp;C Details'!$B$70:$B$79, 0))*$S434*24*$W434, "")</f>
        <v/>
      </c>
      <c r="W434" s="262" t="str">
        <f>IF($Y434="", "", IF($I434="", 1, IF($I434=$U$4, 'J&amp;C Details'!$AP$82, IF($I434=$U$5, 'J&amp;C Details'!$AP$84, ""))))</f>
        <v/>
      </c>
      <c r="Y434" s="39" t="str">
        <f t="shared" si="23"/>
        <v/>
      </c>
      <c r="AA434" s="39" t="str">
        <f>IF($G434="", "", IF($E434=$R$3, Report!$BB$209, IF($I434="", Report!$BB$212, IF($I434=$U$4, Report!$BB$211, IF($I434=$U$5, Report!$BB$210, "")))))</f>
        <v/>
      </c>
    </row>
    <row r="435" spans="1:27" x14ac:dyDescent="0.25">
      <c r="A435" s="14"/>
      <c r="B435" s="460"/>
      <c r="C435" s="478"/>
      <c r="D435" s="462"/>
      <c r="E435" s="479"/>
      <c r="F435" s="14"/>
      <c r="G435" s="106" t="str">
        <f>IF($D435="", "", IF($E435=Expenses!$L$5, 0, $D435))</f>
        <v/>
      </c>
      <c r="H435" s="14"/>
      <c r="I435" s="39" t="str">
        <f t="shared" si="21"/>
        <v/>
      </c>
      <c r="J435" s="14"/>
      <c r="K435" s="14"/>
      <c r="L435" s="14"/>
      <c r="M435" s="14"/>
      <c r="N435" s="14"/>
      <c r="O435" s="14"/>
      <c r="P435" s="14"/>
      <c r="S435" s="106" t="str">
        <f t="shared" si="22"/>
        <v/>
      </c>
      <c r="U435" s="127" t="str">
        <f>IFERROR(INDEX('J&amp;C Details'!$S$70:$S$79, MATCH($C435, 'J&amp;C Details'!$B$70:$B$79, 0))*$S435*24*$W435, "")</f>
        <v/>
      </c>
      <c r="W435" s="262" t="str">
        <f>IF($Y435="", "", IF($I435="", 1, IF($I435=$U$4, 'J&amp;C Details'!$AP$82, IF($I435=$U$5, 'J&amp;C Details'!$AP$84, ""))))</f>
        <v/>
      </c>
      <c r="Y435" s="39" t="str">
        <f t="shared" si="23"/>
        <v/>
      </c>
      <c r="AA435" s="39" t="str">
        <f>IF($G435="", "", IF($E435=$R$3, Report!$BB$209, IF($I435="", Report!$BB$212, IF($I435=$U$4, Report!$BB$211, IF($I435=$U$5, Report!$BB$210, "")))))</f>
        <v/>
      </c>
    </row>
    <row r="436" spans="1:27" x14ac:dyDescent="0.25">
      <c r="A436" s="14"/>
      <c r="B436" s="460"/>
      <c r="C436" s="478"/>
      <c r="D436" s="462"/>
      <c r="E436" s="479"/>
      <c r="F436" s="14"/>
      <c r="G436" s="106" t="str">
        <f>IF($D436="", "", IF($E436=Expenses!$L$5, 0, $D436))</f>
        <v/>
      </c>
      <c r="H436" s="14"/>
      <c r="I436" s="39" t="str">
        <f t="shared" si="21"/>
        <v/>
      </c>
      <c r="J436" s="14"/>
      <c r="K436" s="14"/>
      <c r="L436" s="14"/>
      <c r="M436" s="14"/>
      <c r="N436" s="14"/>
      <c r="O436" s="14"/>
      <c r="P436" s="14"/>
      <c r="S436" s="106" t="str">
        <f t="shared" si="22"/>
        <v/>
      </c>
      <c r="U436" s="127" t="str">
        <f>IFERROR(INDEX('J&amp;C Details'!$S$70:$S$79, MATCH($C436, 'J&amp;C Details'!$B$70:$B$79, 0))*$S436*24*$W436, "")</f>
        <v/>
      </c>
      <c r="W436" s="262" t="str">
        <f>IF($Y436="", "", IF($I436="", 1, IF($I436=$U$4, 'J&amp;C Details'!$AP$82, IF($I436=$U$5, 'J&amp;C Details'!$AP$84, ""))))</f>
        <v/>
      </c>
      <c r="Y436" s="39" t="str">
        <f t="shared" si="23"/>
        <v/>
      </c>
      <c r="AA436" s="39" t="str">
        <f>IF($G436="", "", IF($E436=$R$3, Report!$BB$209, IF($I436="", Report!$BB$212, IF($I436=$U$4, Report!$BB$211, IF($I436=$U$5, Report!$BB$210, "")))))</f>
        <v/>
      </c>
    </row>
    <row r="437" spans="1:27" x14ac:dyDescent="0.25">
      <c r="A437" s="14"/>
      <c r="B437" s="460"/>
      <c r="C437" s="478"/>
      <c r="D437" s="462"/>
      <c r="E437" s="479"/>
      <c r="F437" s="14"/>
      <c r="G437" s="106" t="str">
        <f>IF($D437="", "", IF($E437=Expenses!$L$5, 0, $D437))</f>
        <v/>
      </c>
      <c r="H437" s="14"/>
      <c r="I437" s="39" t="str">
        <f t="shared" si="21"/>
        <v/>
      </c>
      <c r="J437" s="14"/>
      <c r="K437" s="14"/>
      <c r="L437" s="14"/>
      <c r="M437" s="14"/>
      <c r="N437" s="14"/>
      <c r="O437" s="14"/>
      <c r="P437" s="14"/>
      <c r="S437" s="106" t="str">
        <f t="shared" si="22"/>
        <v/>
      </c>
      <c r="U437" s="127" t="str">
        <f>IFERROR(INDEX('J&amp;C Details'!$S$70:$S$79, MATCH($C437, 'J&amp;C Details'!$B$70:$B$79, 0))*$S437*24*$W437, "")</f>
        <v/>
      </c>
      <c r="W437" s="262" t="str">
        <f>IF($Y437="", "", IF($I437="", 1, IF($I437=$U$4, 'J&amp;C Details'!$AP$82, IF($I437=$U$5, 'J&amp;C Details'!$AP$84, ""))))</f>
        <v/>
      </c>
      <c r="Y437" s="39" t="str">
        <f t="shared" si="23"/>
        <v/>
      </c>
      <c r="AA437" s="39" t="str">
        <f>IF($G437="", "", IF($E437=$R$3, Report!$BB$209, IF($I437="", Report!$BB$212, IF($I437=$U$4, Report!$BB$211, IF($I437=$U$5, Report!$BB$210, "")))))</f>
        <v/>
      </c>
    </row>
    <row r="438" spans="1:27" x14ac:dyDescent="0.25">
      <c r="A438" s="14"/>
      <c r="B438" s="460"/>
      <c r="C438" s="478"/>
      <c r="D438" s="462"/>
      <c r="E438" s="479"/>
      <c r="F438" s="14"/>
      <c r="G438" s="106" t="str">
        <f>IF($D438="", "", IF($E438=Expenses!$L$5, 0, $D438))</f>
        <v/>
      </c>
      <c r="H438" s="14"/>
      <c r="I438" s="39" t="str">
        <f t="shared" si="21"/>
        <v/>
      </c>
      <c r="J438" s="14"/>
      <c r="K438" s="14"/>
      <c r="L438" s="14"/>
      <c r="M438" s="14"/>
      <c r="N438" s="14"/>
      <c r="O438" s="14"/>
      <c r="P438" s="14"/>
      <c r="S438" s="106" t="str">
        <f t="shared" si="22"/>
        <v/>
      </c>
      <c r="U438" s="127" t="str">
        <f>IFERROR(INDEX('J&amp;C Details'!$S$70:$S$79, MATCH($C438, 'J&amp;C Details'!$B$70:$B$79, 0))*$S438*24*$W438, "")</f>
        <v/>
      </c>
      <c r="W438" s="262" t="str">
        <f>IF($Y438="", "", IF($I438="", 1, IF($I438=$U$4, 'J&amp;C Details'!$AP$82, IF($I438=$U$5, 'J&amp;C Details'!$AP$84, ""))))</f>
        <v/>
      </c>
      <c r="Y438" s="39" t="str">
        <f t="shared" si="23"/>
        <v/>
      </c>
      <c r="AA438" s="39" t="str">
        <f>IF($G438="", "", IF($E438=$R$3, Report!$BB$209, IF($I438="", Report!$BB$212, IF($I438=$U$4, Report!$BB$211, IF($I438=$U$5, Report!$BB$210, "")))))</f>
        <v/>
      </c>
    </row>
    <row r="439" spans="1:27" x14ac:dyDescent="0.25">
      <c r="A439" s="14"/>
      <c r="B439" s="460"/>
      <c r="C439" s="478"/>
      <c r="D439" s="462"/>
      <c r="E439" s="479"/>
      <c r="F439" s="14"/>
      <c r="G439" s="106" t="str">
        <f>IF($D439="", "", IF($E439=Expenses!$L$5, 0, $D439))</f>
        <v/>
      </c>
      <c r="H439" s="14"/>
      <c r="I439" s="39" t="str">
        <f t="shared" si="21"/>
        <v/>
      </c>
      <c r="J439" s="14"/>
      <c r="K439" s="14"/>
      <c r="L439" s="14"/>
      <c r="M439" s="14"/>
      <c r="N439" s="14"/>
      <c r="O439" s="14"/>
      <c r="P439" s="14"/>
      <c r="S439" s="106" t="str">
        <f t="shared" si="22"/>
        <v/>
      </c>
      <c r="U439" s="127" t="str">
        <f>IFERROR(INDEX('J&amp;C Details'!$S$70:$S$79, MATCH($C439, 'J&amp;C Details'!$B$70:$B$79, 0))*$S439*24*$W439, "")</f>
        <v/>
      </c>
      <c r="W439" s="262" t="str">
        <f>IF($Y439="", "", IF($I439="", 1, IF($I439=$U$4, 'J&amp;C Details'!$AP$82, IF($I439=$U$5, 'J&amp;C Details'!$AP$84, ""))))</f>
        <v/>
      </c>
      <c r="Y439" s="39" t="str">
        <f t="shared" si="23"/>
        <v/>
      </c>
      <c r="AA439" s="39" t="str">
        <f>IF($G439="", "", IF($E439=$R$3, Report!$BB$209, IF($I439="", Report!$BB$212, IF($I439=$U$4, Report!$BB$211, IF($I439=$U$5, Report!$BB$210, "")))))</f>
        <v/>
      </c>
    </row>
    <row r="440" spans="1:27" x14ac:dyDescent="0.25">
      <c r="A440" s="14"/>
      <c r="B440" s="460"/>
      <c r="C440" s="478"/>
      <c r="D440" s="462"/>
      <c r="E440" s="479"/>
      <c r="F440" s="14"/>
      <c r="G440" s="106" t="str">
        <f>IF($D440="", "", IF($E440=Expenses!$L$5, 0, $D440))</f>
        <v/>
      </c>
      <c r="H440" s="14"/>
      <c r="I440" s="39" t="str">
        <f t="shared" si="21"/>
        <v/>
      </c>
      <c r="J440" s="14"/>
      <c r="K440" s="14"/>
      <c r="L440" s="14"/>
      <c r="M440" s="14"/>
      <c r="N440" s="14"/>
      <c r="O440" s="14"/>
      <c r="P440" s="14"/>
      <c r="S440" s="106" t="str">
        <f t="shared" si="22"/>
        <v/>
      </c>
      <c r="U440" s="127" t="str">
        <f>IFERROR(INDEX('J&amp;C Details'!$S$70:$S$79, MATCH($C440, 'J&amp;C Details'!$B$70:$B$79, 0))*$S440*24*$W440, "")</f>
        <v/>
      </c>
      <c r="W440" s="262" t="str">
        <f>IF($Y440="", "", IF($I440="", 1, IF($I440=$U$4, 'J&amp;C Details'!$AP$82, IF($I440=$U$5, 'J&amp;C Details'!$AP$84, ""))))</f>
        <v/>
      </c>
      <c r="Y440" s="39" t="str">
        <f t="shared" si="23"/>
        <v/>
      </c>
      <c r="AA440" s="39" t="str">
        <f>IF($G440="", "", IF($E440=$R$3, Report!$BB$209, IF($I440="", Report!$BB$212, IF($I440=$U$4, Report!$BB$211, IF($I440=$U$5, Report!$BB$210, "")))))</f>
        <v/>
      </c>
    </row>
    <row r="441" spans="1:27" x14ac:dyDescent="0.25">
      <c r="A441" s="14"/>
      <c r="B441" s="460"/>
      <c r="C441" s="478"/>
      <c r="D441" s="462"/>
      <c r="E441" s="479"/>
      <c r="F441" s="14"/>
      <c r="G441" s="106" t="str">
        <f>IF($D441="", "", IF($E441=Expenses!$L$5, 0, $D441))</f>
        <v/>
      </c>
      <c r="H441" s="14"/>
      <c r="I441" s="39" t="str">
        <f t="shared" si="21"/>
        <v/>
      </c>
      <c r="J441" s="14"/>
      <c r="K441" s="14"/>
      <c r="L441" s="14"/>
      <c r="M441" s="14"/>
      <c r="N441" s="14"/>
      <c r="O441" s="14"/>
      <c r="P441" s="14"/>
      <c r="S441" s="106" t="str">
        <f t="shared" si="22"/>
        <v/>
      </c>
      <c r="U441" s="127" t="str">
        <f>IFERROR(INDEX('J&amp;C Details'!$S$70:$S$79, MATCH($C441, 'J&amp;C Details'!$B$70:$B$79, 0))*$S441*24*$W441, "")</f>
        <v/>
      </c>
      <c r="W441" s="262" t="str">
        <f>IF($Y441="", "", IF($I441="", 1, IF($I441=$U$4, 'J&amp;C Details'!$AP$82, IF($I441=$U$5, 'J&amp;C Details'!$AP$84, ""))))</f>
        <v/>
      </c>
      <c r="Y441" s="39" t="str">
        <f t="shared" si="23"/>
        <v/>
      </c>
      <c r="AA441" s="39" t="str">
        <f>IF($G441="", "", IF($E441=$R$3, Report!$BB$209, IF($I441="", Report!$BB$212, IF($I441=$U$4, Report!$BB$211, IF($I441=$U$5, Report!$BB$210, "")))))</f>
        <v/>
      </c>
    </row>
    <row r="442" spans="1:27" x14ac:dyDescent="0.25">
      <c r="A442" s="14"/>
      <c r="B442" s="460"/>
      <c r="C442" s="478"/>
      <c r="D442" s="462"/>
      <c r="E442" s="479"/>
      <c r="F442" s="14"/>
      <c r="G442" s="106" t="str">
        <f>IF($D442="", "", IF($E442=Expenses!$L$5, 0, $D442))</f>
        <v/>
      </c>
      <c r="H442" s="14"/>
      <c r="I442" s="39" t="str">
        <f t="shared" si="21"/>
        <v/>
      </c>
      <c r="J442" s="14"/>
      <c r="K442" s="14"/>
      <c r="L442" s="14"/>
      <c r="M442" s="14"/>
      <c r="N442" s="14"/>
      <c r="O442" s="14"/>
      <c r="P442" s="14"/>
      <c r="S442" s="106" t="str">
        <f t="shared" si="22"/>
        <v/>
      </c>
      <c r="U442" s="127" t="str">
        <f>IFERROR(INDEX('J&amp;C Details'!$S$70:$S$79, MATCH($C442, 'J&amp;C Details'!$B$70:$B$79, 0))*$S442*24*$W442, "")</f>
        <v/>
      </c>
      <c r="W442" s="262" t="str">
        <f>IF($Y442="", "", IF($I442="", 1, IF($I442=$U$4, 'J&amp;C Details'!$AP$82, IF($I442=$U$5, 'J&amp;C Details'!$AP$84, ""))))</f>
        <v/>
      </c>
      <c r="Y442" s="39" t="str">
        <f t="shared" si="23"/>
        <v/>
      </c>
      <c r="AA442" s="39" t="str">
        <f>IF($G442="", "", IF($E442=$R$3, Report!$BB$209, IF($I442="", Report!$BB$212, IF($I442=$U$4, Report!$BB$211, IF($I442=$U$5, Report!$BB$210, "")))))</f>
        <v/>
      </c>
    </row>
    <row r="443" spans="1:27" x14ac:dyDescent="0.25">
      <c r="A443" s="14"/>
      <c r="B443" s="460"/>
      <c r="C443" s="478"/>
      <c r="D443" s="462"/>
      <c r="E443" s="479"/>
      <c r="F443" s="14"/>
      <c r="G443" s="106" t="str">
        <f>IF($D443="", "", IF($E443=Expenses!$L$5, 0, $D443))</f>
        <v/>
      </c>
      <c r="H443" s="14"/>
      <c r="I443" s="39" t="str">
        <f t="shared" si="21"/>
        <v/>
      </c>
      <c r="J443" s="14"/>
      <c r="K443" s="14"/>
      <c r="L443" s="14"/>
      <c r="M443" s="14"/>
      <c r="N443" s="14"/>
      <c r="O443" s="14"/>
      <c r="P443" s="14"/>
      <c r="S443" s="106" t="str">
        <f t="shared" si="22"/>
        <v/>
      </c>
      <c r="U443" s="127" t="str">
        <f>IFERROR(INDEX('J&amp;C Details'!$S$70:$S$79, MATCH($C443, 'J&amp;C Details'!$B$70:$B$79, 0))*$S443*24*$W443, "")</f>
        <v/>
      </c>
      <c r="W443" s="262" t="str">
        <f>IF($Y443="", "", IF($I443="", 1, IF($I443=$U$4, 'J&amp;C Details'!$AP$82, IF($I443=$U$5, 'J&amp;C Details'!$AP$84, ""))))</f>
        <v/>
      </c>
      <c r="Y443" s="39" t="str">
        <f t="shared" si="23"/>
        <v/>
      </c>
      <c r="AA443" s="39" t="str">
        <f>IF($G443="", "", IF($E443=$R$3, Report!$BB$209, IF($I443="", Report!$BB$212, IF($I443=$U$4, Report!$BB$211, IF($I443=$U$5, Report!$BB$210, "")))))</f>
        <v/>
      </c>
    </row>
    <row r="444" spans="1:27" x14ac:dyDescent="0.25">
      <c r="A444" s="14"/>
      <c r="B444" s="460"/>
      <c r="C444" s="478"/>
      <c r="D444" s="462"/>
      <c r="E444" s="479"/>
      <c r="F444" s="14"/>
      <c r="G444" s="106" t="str">
        <f>IF($D444="", "", IF($E444=Expenses!$L$5, 0, $D444))</f>
        <v/>
      </c>
      <c r="H444" s="14"/>
      <c r="I444" s="39" t="str">
        <f t="shared" si="21"/>
        <v/>
      </c>
      <c r="J444" s="14"/>
      <c r="K444" s="14"/>
      <c r="L444" s="14"/>
      <c r="M444" s="14"/>
      <c r="N444" s="14"/>
      <c r="O444" s="14"/>
      <c r="P444" s="14"/>
      <c r="S444" s="106" t="str">
        <f t="shared" si="22"/>
        <v/>
      </c>
      <c r="U444" s="127" t="str">
        <f>IFERROR(INDEX('J&amp;C Details'!$S$70:$S$79, MATCH($C444, 'J&amp;C Details'!$B$70:$B$79, 0))*$S444*24*$W444, "")</f>
        <v/>
      </c>
      <c r="W444" s="262" t="str">
        <f>IF($Y444="", "", IF($I444="", 1, IF($I444=$U$4, 'J&amp;C Details'!$AP$82, IF($I444=$U$5, 'J&amp;C Details'!$AP$84, ""))))</f>
        <v/>
      </c>
      <c r="Y444" s="39" t="str">
        <f t="shared" si="23"/>
        <v/>
      </c>
      <c r="AA444" s="39" t="str">
        <f>IF($G444="", "", IF($E444=$R$3, Report!$BB$209, IF($I444="", Report!$BB$212, IF($I444=$U$4, Report!$BB$211, IF($I444=$U$5, Report!$BB$210, "")))))</f>
        <v/>
      </c>
    </row>
    <row r="445" spans="1:27" x14ac:dyDescent="0.25">
      <c r="A445" s="14"/>
      <c r="B445" s="460"/>
      <c r="C445" s="478"/>
      <c r="D445" s="462"/>
      <c r="E445" s="479"/>
      <c r="F445" s="14"/>
      <c r="G445" s="106" t="str">
        <f>IF($D445="", "", IF($E445=Expenses!$L$5, 0, $D445))</f>
        <v/>
      </c>
      <c r="H445" s="14"/>
      <c r="I445" s="39" t="str">
        <f t="shared" si="21"/>
        <v/>
      </c>
      <c r="J445" s="14"/>
      <c r="K445" s="14"/>
      <c r="L445" s="14"/>
      <c r="M445" s="14"/>
      <c r="N445" s="14"/>
      <c r="O445" s="14"/>
      <c r="P445" s="14"/>
      <c r="S445" s="106" t="str">
        <f t="shared" si="22"/>
        <v/>
      </c>
      <c r="U445" s="127" t="str">
        <f>IFERROR(INDEX('J&amp;C Details'!$S$70:$S$79, MATCH($C445, 'J&amp;C Details'!$B$70:$B$79, 0))*$S445*24*$W445, "")</f>
        <v/>
      </c>
      <c r="W445" s="262" t="str">
        <f>IF($Y445="", "", IF($I445="", 1, IF($I445=$U$4, 'J&amp;C Details'!$AP$82, IF($I445=$U$5, 'J&amp;C Details'!$AP$84, ""))))</f>
        <v/>
      </c>
      <c r="Y445" s="39" t="str">
        <f t="shared" si="23"/>
        <v/>
      </c>
      <c r="AA445" s="39" t="str">
        <f>IF($G445="", "", IF($E445=$R$3, Report!$BB$209, IF($I445="", Report!$BB$212, IF($I445=$U$4, Report!$BB$211, IF($I445=$U$5, Report!$BB$210, "")))))</f>
        <v/>
      </c>
    </row>
    <row r="446" spans="1:27" x14ac:dyDescent="0.25">
      <c r="A446" s="14"/>
      <c r="B446" s="460"/>
      <c r="C446" s="478"/>
      <c r="D446" s="462"/>
      <c r="E446" s="479"/>
      <c r="F446" s="14"/>
      <c r="G446" s="106" t="str">
        <f>IF($D446="", "", IF($E446=Expenses!$L$5, 0, $D446))</f>
        <v/>
      </c>
      <c r="H446" s="14"/>
      <c r="I446" s="39" t="str">
        <f t="shared" si="21"/>
        <v/>
      </c>
      <c r="J446" s="14"/>
      <c r="K446" s="14"/>
      <c r="L446" s="14"/>
      <c r="M446" s="14"/>
      <c r="N446" s="14"/>
      <c r="O446" s="14"/>
      <c r="P446" s="14"/>
      <c r="S446" s="106" t="str">
        <f t="shared" si="22"/>
        <v/>
      </c>
      <c r="U446" s="127" t="str">
        <f>IFERROR(INDEX('J&amp;C Details'!$S$70:$S$79, MATCH($C446, 'J&amp;C Details'!$B$70:$B$79, 0))*$S446*24*$W446, "")</f>
        <v/>
      </c>
      <c r="W446" s="262" t="str">
        <f>IF($Y446="", "", IF($I446="", 1, IF($I446=$U$4, 'J&amp;C Details'!$AP$82, IF($I446=$U$5, 'J&amp;C Details'!$AP$84, ""))))</f>
        <v/>
      </c>
      <c r="Y446" s="39" t="str">
        <f t="shared" si="23"/>
        <v/>
      </c>
      <c r="AA446" s="39" t="str">
        <f>IF($G446="", "", IF($E446=$R$3, Report!$BB$209, IF($I446="", Report!$BB$212, IF($I446=$U$4, Report!$BB$211, IF($I446=$U$5, Report!$BB$210, "")))))</f>
        <v/>
      </c>
    </row>
    <row r="447" spans="1:27" x14ac:dyDescent="0.25">
      <c r="A447" s="14"/>
      <c r="B447" s="460"/>
      <c r="C447" s="478"/>
      <c r="D447" s="462"/>
      <c r="E447" s="479"/>
      <c r="F447" s="14"/>
      <c r="G447" s="106" t="str">
        <f>IF($D447="", "", IF($E447=Expenses!$L$5, 0, $D447))</f>
        <v/>
      </c>
      <c r="H447" s="14"/>
      <c r="I447" s="39" t="str">
        <f t="shared" si="21"/>
        <v/>
      </c>
      <c r="J447" s="14"/>
      <c r="K447" s="14"/>
      <c r="L447" s="14"/>
      <c r="M447" s="14"/>
      <c r="N447" s="14"/>
      <c r="O447" s="14"/>
      <c r="P447" s="14"/>
      <c r="S447" s="106" t="str">
        <f t="shared" si="22"/>
        <v/>
      </c>
      <c r="U447" s="127" t="str">
        <f>IFERROR(INDEX('J&amp;C Details'!$S$70:$S$79, MATCH($C447, 'J&amp;C Details'!$B$70:$B$79, 0))*$S447*24*$W447, "")</f>
        <v/>
      </c>
      <c r="W447" s="262" t="str">
        <f>IF($Y447="", "", IF($I447="", 1, IF($I447=$U$4, 'J&amp;C Details'!$AP$82, IF($I447=$U$5, 'J&amp;C Details'!$AP$84, ""))))</f>
        <v/>
      </c>
      <c r="Y447" s="39" t="str">
        <f t="shared" si="23"/>
        <v/>
      </c>
      <c r="AA447" s="39" t="str">
        <f>IF($G447="", "", IF($E447=$R$3, Report!$BB$209, IF($I447="", Report!$BB$212, IF($I447=$U$4, Report!$BB$211, IF($I447=$U$5, Report!$BB$210, "")))))</f>
        <v/>
      </c>
    </row>
    <row r="448" spans="1:27" x14ac:dyDescent="0.25">
      <c r="A448" s="14"/>
      <c r="B448" s="460"/>
      <c r="C448" s="478"/>
      <c r="D448" s="462"/>
      <c r="E448" s="479"/>
      <c r="F448" s="14"/>
      <c r="G448" s="106" t="str">
        <f>IF($D448="", "", IF($E448=Expenses!$L$5, 0, $D448))</f>
        <v/>
      </c>
      <c r="H448" s="14"/>
      <c r="I448" s="39" t="str">
        <f t="shared" si="21"/>
        <v/>
      </c>
      <c r="J448" s="14"/>
      <c r="K448" s="14"/>
      <c r="L448" s="14"/>
      <c r="M448" s="14"/>
      <c r="N448" s="14"/>
      <c r="O448" s="14"/>
      <c r="P448" s="14"/>
      <c r="S448" s="106" t="str">
        <f t="shared" si="22"/>
        <v/>
      </c>
      <c r="U448" s="127" t="str">
        <f>IFERROR(INDEX('J&amp;C Details'!$S$70:$S$79, MATCH($C448, 'J&amp;C Details'!$B$70:$B$79, 0))*$S448*24*$W448, "")</f>
        <v/>
      </c>
      <c r="W448" s="262" t="str">
        <f>IF($Y448="", "", IF($I448="", 1, IF($I448=$U$4, 'J&amp;C Details'!$AP$82, IF($I448=$U$5, 'J&amp;C Details'!$AP$84, ""))))</f>
        <v/>
      </c>
      <c r="Y448" s="39" t="str">
        <f t="shared" si="23"/>
        <v/>
      </c>
      <c r="AA448" s="39" t="str">
        <f>IF($G448="", "", IF($E448=$R$3, Report!$BB$209, IF($I448="", Report!$BB$212, IF($I448=$U$4, Report!$BB$211, IF($I448=$U$5, Report!$BB$210, "")))))</f>
        <v/>
      </c>
    </row>
    <row r="449" spans="1:27" x14ac:dyDescent="0.25">
      <c r="A449" s="14"/>
      <c r="B449" s="460"/>
      <c r="C449" s="478"/>
      <c r="D449" s="462"/>
      <c r="E449" s="479"/>
      <c r="F449" s="14"/>
      <c r="G449" s="106" t="str">
        <f>IF($D449="", "", IF($E449=Expenses!$L$5, 0, $D449))</f>
        <v/>
      </c>
      <c r="H449" s="14"/>
      <c r="I449" s="39" t="str">
        <f t="shared" si="21"/>
        <v/>
      </c>
      <c r="J449" s="14"/>
      <c r="K449" s="14"/>
      <c r="L449" s="14"/>
      <c r="M449" s="14"/>
      <c r="N449" s="14"/>
      <c r="O449" s="14"/>
      <c r="P449" s="14"/>
      <c r="S449" s="106" t="str">
        <f t="shared" si="22"/>
        <v/>
      </c>
      <c r="U449" s="127" t="str">
        <f>IFERROR(INDEX('J&amp;C Details'!$S$70:$S$79, MATCH($C449, 'J&amp;C Details'!$B$70:$B$79, 0))*$S449*24*$W449, "")</f>
        <v/>
      </c>
      <c r="W449" s="262" t="str">
        <f>IF($Y449="", "", IF($I449="", 1, IF($I449=$U$4, 'J&amp;C Details'!$AP$82, IF($I449=$U$5, 'J&amp;C Details'!$AP$84, ""))))</f>
        <v/>
      </c>
      <c r="Y449" s="39" t="str">
        <f t="shared" si="23"/>
        <v/>
      </c>
      <c r="AA449" s="39" t="str">
        <f>IF($G449="", "", IF($E449=$R$3, Report!$BB$209, IF($I449="", Report!$BB$212, IF($I449=$U$4, Report!$BB$211, IF($I449=$U$5, Report!$BB$210, "")))))</f>
        <v/>
      </c>
    </row>
    <row r="450" spans="1:27" x14ac:dyDescent="0.25">
      <c r="A450" s="14"/>
      <c r="B450" s="460"/>
      <c r="C450" s="478"/>
      <c r="D450" s="462"/>
      <c r="E450" s="479"/>
      <c r="F450" s="14"/>
      <c r="G450" s="106" t="str">
        <f>IF($D450="", "", IF($E450=Expenses!$L$5, 0, $D450))</f>
        <v/>
      </c>
      <c r="H450" s="14"/>
      <c r="I450" s="39" t="str">
        <f t="shared" si="21"/>
        <v/>
      </c>
      <c r="J450" s="14"/>
      <c r="K450" s="14"/>
      <c r="L450" s="14"/>
      <c r="M450" s="14"/>
      <c r="N450" s="14"/>
      <c r="O450" s="14"/>
      <c r="P450" s="14"/>
      <c r="S450" s="106" t="str">
        <f t="shared" si="22"/>
        <v/>
      </c>
      <c r="U450" s="127" t="str">
        <f>IFERROR(INDEX('J&amp;C Details'!$S$70:$S$79, MATCH($C450, 'J&amp;C Details'!$B$70:$B$79, 0))*$S450*24*$W450, "")</f>
        <v/>
      </c>
      <c r="W450" s="262" t="str">
        <f>IF($Y450="", "", IF($I450="", 1, IF($I450=$U$4, 'J&amp;C Details'!$AP$82, IF($I450=$U$5, 'J&amp;C Details'!$AP$84, ""))))</f>
        <v/>
      </c>
      <c r="Y450" s="39" t="str">
        <f t="shared" si="23"/>
        <v/>
      </c>
      <c r="AA450" s="39" t="str">
        <f>IF($G450="", "", IF($E450=$R$3, Report!$BB$209, IF($I450="", Report!$BB$212, IF($I450=$U$4, Report!$BB$211, IF($I450=$U$5, Report!$BB$210, "")))))</f>
        <v/>
      </c>
    </row>
    <row r="451" spans="1:27" x14ac:dyDescent="0.25">
      <c r="A451" s="14"/>
      <c r="B451" s="460"/>
      <c r="C451" s="478"/>
      <c r="D451" s="462"/>
      <c r="E451" s="479"/>
      <c r="F451" s="14"/>
      <c r="G451" s="106" t="str">
        <f>IF($D451="", "", IF($E451=Expenses!$L$5, 0, $D451))</f>
        <v/>
      </c>
      <c r="H451" s="14"/>
      <c r="I451" s="39" t="str">
        <f t="shared" si="21"/>
        <v/>
      </c>
      <c r="J451" s="14"/>
      <c r="K451" s="14"/>
      <c r="L451" s="14"/>
      <c r="M451" s="14"/>
      <c r="N451" s="14"/>
      <c r="O451" s="14"/>
      <c r="P451" s="14"/>
      <c r="S451" s="106" t="str">
        <f t="shared" si="22"/>
        <v/>
      </c>
      <c r="U451" s="127" t="str">
        <f>IFERROR(INDEX('J&amp;C Details'!$S$70:$S$79, MATCH($C451, 'J&amp;C Details'!$B$70:$B$79, 0))*$S451*24*$W451, "")</f>
        <v/>
      </c>
      <c r="W451" s="262" t="str">
        <f>IF($Y451="", "", IF($I451="", 1, IF($I451=$U$4, 'J&amp;C Details'!$AP$82, IF($I451=$U$5, 'J&amp;C Details'!$AP$84, ""))))</f>
        <v/>
      </c>
      <c r="Y451" s="39" t="str">
        <f t="shared" si="23"/>
        <v/>
      </c>
      <c r="AA451" s="39" t="str">
        <f>IF($G451="", "", IF($E451=$R$3, Report!$BB$209, IF($I451="", Report!$BB$212, IF($I451=$U$4, Report!$BB$211, IF($I451=$U$5, Report!$BB$210, "")))))</f>
        <v/>
      </c>
    </row>
    <row r="452" spans="1:27" x14ac:dyDescent="0.25">
      <c r="A452" s="14"/>
      <c r="B452" s="460"/>
      <c r="C452" s="478"/>
      <c r="D452" s="462"/>
      <c r="E452" s="479"/>
      <c r="F452" s="14"/>
      <c r="G452" s="106" t="str">
        <f>IF($D452="", "", IF($E452=Expenses!$L$5, 0, $D452))</f>
        <v/>
      </c>
      <c r="H452" s="14"/>
      <c r="I452" s="39" t="str">
        <f t="shared" si="21"/>
        <v/>
      </c>
      <c r="J452" s="14"/>
      <c r="K452" s="14"/>
      <c r="L452" s="14"/>
      <c r="M452" s="14"/>
      <c r="N452" s="14"/>
      <c r="O452" s="14"/>
      <c r="P452" s="14"/>
      <c r="S452" s="106" t="str">
        <f t="shared" si="22"/>
        <v/>
      </c>
      <c r="U452" s="127" t="str">
        <f>IFERROR(INDEX('J&amp;C Details'!$S$70:$S$79, MATCH($C452, 'J&amp;C Details'!$B$70:$B$79, 0))*$S452*24*$W452, "")</f>
        <v/>
      </c>
      <c r="W452" s="262" t="str">
        <f>IF($Y452="", "", IF($I452="", 1, IF($I452=$U$4, 'J&amp;C Details'!$AP$82, IF($I452=$U$5, 'J&amp;C Details'!$AP$84, ""))))</f>
        <v/>
      </c>
      <c r="Y452" s="39" t="str">
        <f t="shared" si="23"/>
        <v/>
      </c>
      <c r="AA452" s="39" t="str">
        <f>IF($G452="", "", IF($E452=$R$3, Report!$BB$209, IF($I452="", Report!$BB$212, IF($I452=$U$4, Report!$BB$211, IF($I452=$U$5, Report!$BB$210, "")))))</f>
        <v/>
      </c>
    </row>
    <row r="453" spans="1:27" x14ac:dyDescent="0.25">
      <c r="A453" s="14"/>
      <c r="B453" s="460"/>
      <c r="C453" s="478"/>
      <c r="D453" s="462"/>
      <c r="E453" s="479"/>
      <c r="F453" s="14"/>
      <c r="G453" s="106" t="str">
        <f>IF($D453="", "", IF($E453=Expenses!$L$5, 0, $D453))</f>
        <v/>
      </c>
      <c r="H453" s="14"/>
      <c r="I453" s="39" t="str">
        <f t="shared" si="21"/>
        <v/>
      </c>
      <c r="J453" s="14"/>
      <c r="K453" s="14"/>
      <c r="L453" s="14"/>
      <c r="M453" s="14"/>
      <c r="N453" s="14"/>
      <c r="O453" s="14"/>
      <c r="P453" s="14"/>
      <c r="S453" s="106" t="str">
        <f t="shared" si="22"/>
        <v/>
      </c>
      <c r="U453" s="127" t="str">
        <f>IFERROR(INDEX('J&amp;C Details'!$S$70:$S$79, MATCH($C453, 'J&amp;C Details'!$B$70:$B$79, 0))*$S453*24*$W453, "")</f>
        <v/>
      </c>
      <c r="W453" s="262" t="str">
        <f>IF($Y453="", "", IF($I453="", 1, IF($I453=$U$4, 'J&amp;C Details'!$AP$82, IF($I453=$U$5, 'J&amp;C Details'!$AP$84, ""))))</f>
        <v/>
      </c>
      <c r="Y453" s="39" t="str">
        <f t="shared" si="23"/>
        <v/>
      </c>
      <c r="AA453" s="39" t="str">
        <f>IF($G453="", "", IF($E453=$R$3, Report!$BB$209, IF($I453="", Report!$BB$212, IF($I453=$U$4, Report!$BB$211, IF($I453=$U$5, Report!$BB$210, "")))))</f>
        <v/>
      </c>
    </row>
    <row r="454" spans="1:27" x14ac:dyDescent="0.25">
      <c r="A454" s="14"/>
      <c r="B454" s="460"/>
      <c r="C454" s="478"/>
      <c r="D454" s="462"/>
      <c r="E454" s="479"/>
      <c r="F454" s="14"/>
      <c r="G454" s="106" t="str">
        <f>IF($D454="", "", IF($E454=Expenses!$L$5, 0, $D454))</f>
        <v/>
      </c>
      <c r="H454" s="14"/>
      <c r="I454" s="39" t="str">
        <f t="shared" si="21"/>
        <v/>
      </c>
      <c r="J454" s="14"/>
      <c r="K454" s="14"/>
      <c r="L454" s="14"/>
      <c r="M454" s="14"/>
      <c r="N454" s="14"/>
      <c r="O454" s="14"/>
      <c r="P454" s="14"/>
      <c r="S454" s="106" t="str">
        <f t="shared" si="22"/>
        <v/>
      </c>
      <c r="U454" s="127" t="str">
        <f>IFERROR(INDEX('J&amp;C Details'!$S$70:$S$79, MATCH($C454, 'J&amp;C Details'!$B$70:$B$79, 0))*$S454*24*$W454, "")</f>
        <v/>
      </c>
      <c r="W454" s="262" t="str">
        <f>IF($Y454="", "", IF($I454="", 1, IF($I454=$U$4, 'J&amp;C Details'!$AP$82, IF($I454=$U$5, 'J&amp;C Details'!$AP$84, ""))))</f>
        <v/>
      </c>
      <c r="Y454" s="39" t="str">
        <f t="shared" si="23"/>
        <v/>
      </c>
      <c r="AA454" s="39" t="str">
        <f>IF($G454="", "", IF($E454=$R$3, Report!$BB$209, IF($I454="", Report!$BB$212, IF($I454=$U$4, Report!$BB$211, IF($I454=$U$5, Report!$BB$210, "")))))</f>
        <v/>
      </c>
    </row>
    <row r="455" spans="1:27" x14ac:dyDescent="0.25">
      <c r="A455" s="14"/>
      <c r="B455" s="460"/>
      <c r="C455" s="478"/>
      <c r="D455" s="462"/>
      <c r="E455" s="479"/>
      <c r="F455" s="14"/>
      <c r="G455" s="106" t="str">
        <f>IF($D455="", "", IF($E455=Expenses!$L$5, 0, $D455))</f>
        <v/>
      </c>
      <c r="H455" s="14"/>
      <c r="I455" s="39" t="str">
        <f t="shared" si="21"/>
        <v/>
      </c>
      <c r="J455" s="14"/>
      <c r="K455" s="14"/>
      <c r="L455" s="14"/>
      <c r="M455" s="14"/>
      <c r="N455" s="14"/>
      <c r="O455" s="14"/>
      <c r="P455" s="14"/>
      <c r="S455" s="106" t="str">
        <f t="shared" si="22"/>
        <v/>
      </c>
      <c r="U455" s="127" t="str">
        <f>IFERROR(INDEX('J&amp;C Details'!$S$70:$S$79, MATCH($C455, 'J&amp;C Details'!$B$70:$B$79, 0))*$S455*24*$W455, "")</f>
        <v/>
      </c>
      <c r="W455" s="262" t="str">
        <f>IF($Y455="", "", IF($I455="", 1, IF($I455=$U$4, 'J&amp;C Details'!$AP$82, IF($I455=$U$5, 'J&amp;C Details'!$AP$84, ""))))</f>
        <v/>
      </c>
      <c r="Y455" s="39" t="str">
        <f t="shared" si="23"/>
        <v/>
      </c>
      <c r="AA455" s="39" t="str">
        <f>IF($G455="", "", IF($E455=$R$3, Report!$BB$209, IF($I455="", Report!$BB$212, IF($I455=$U$4, Report!$BB$211, IF($I455=$U$5, Report!$BB$210, "")))))</f>
        <v/>
      </c>
    </row>
    <row r="456" spans="1:27" x14ac:dyDescent="0.25">
      <c r="A456" s="14"/>
      <c r="B456" s="460"/>
      <c r="C456" s="478"/>
      <c r="D456" s="462"/>
      <c r="E456" s="479"/>
      <c r="F456" s="14"/>
      <c r="G456" s="106" t="str">
        <f>IF($D456="", "", IF($E456=Expenses!$L$5, 0, $D456))</f>
        <v/>
      </c>
      <c r="H456" s="14"/>
      <c r="I456" s="39" t="str">
        <f t="shared" si="21"/>
        <v/>
      </c>
      <c r="J456" s="14"/>
      <c r="K456" s="14"/>
      <c r="L456" s="14"/>
      <c r="M456" s="14"/>
      <c r="N456" s="14"/>
      <c r="O456" s="14"/>
      <c r="P456" s="14"/>
      <c r="S456" s="106" t="str">
        <f t="shared" si="22"/>
        <v/>
      </c>
      <c r="U456" s="127" t="str">
        <f>IFERROR(INDEX('J&amp;C Details'!$S$70:$S$79, MATCH($C456, 'J&amp;C Details'!$B$70:$B$79, 0))*$S456*24*$W456, "")</f>
        <v/>
      </c>
      <c r="W456" s="262" t="str">
        <f>IF($Y456="", "", IF($I456="", 1, IF($I456=$U$4, 'J&amp;C Details'!$AP$82, IF($I456=$U$5, 'J&amp;C Details'!$AP$84, ""))))</f>
        <v/>
      </c>
      <c r="Y456" s="39" t="str">
        <f t="shared" si="23"/>
        <v/>
      </c>
      <c r="AA456" s="39" t="str">
        <f>IF($G456="", "", IF($E456=$R$3, Report!$BB$209, IF($I456="", Report!$BB$212, IF($I456=$U$4, Report!$BB$211, IF($I456=$U$5, Report!$BB$210, "")))))</f>
        <v/>
      </c>
    </row>
    <row r="457" spans="1:27" x14ac:dyDescent="0.25">
      <c r="A457" s="14"/>
      <c r="B457" s="460"/>
      <c r="C457" s="478"/>
      <c r="D457" s="462"/>
      <c r="E457" s="479"/>
      <c r="F457" s="14"/>
      <c r="G457" s="106" t="str">
        <f>IF($D457="", "", IF($E457=Expenses!$L$5, 0, $D457))</f>
        <v/>
      </c>
      <c r="H457" s="14"/>
      <c r="I457" s="39" t="str">
        <f t="shared" si="21"/>
        <v/>
      </c>
      <c r="J457" s="14"/>
      <c r="K457" s="14"/>
      <c r="L457" s="14"/>
      <c r="M457" s="14"/>
      <c r="N457" s="14"/>
      <c r="O457" s="14"/>
      <c r="P457" s="14"/>
      <c r="S457" s="106" t="str">
        <f t="shared" si="22"/>
        <v/>
      </c>
      <c r="U457" s="127" t="str">
        <f>IFERROR(INDEX('J&amp;C Details'!$S$70:$S$79, MATCH($C457, 'J&amp;C Details'!$B$70:$B$79, 0))*$S457*24*$W457, "")</f>
        <v/>
      </c>
      <c r="W457" s="262" t="str">
        <f>IF($Y457="", "", IF($I457="", 1, IF($I457=$U$4, 'J&amp;C Details'!$AP$82, IF($I457=$U$5, 'J&amp;C Details'!$AP$84, ""))))</f>
        <v/>
      </c>
      <c r="Y457" s="39" t="str">
        <f t="shared" si="23"/>
        <v/>
      </c>
      <c r="AA457" s="39" t="str">
        <f>IF($G457="", "", IF($E457=$R$3, Report!$BB$209, IF($I457="", Report!$BB$212, IF($I457=$U$4, Report!$BB$211, IF($I457=$U$5, Report!$BB$210, "")))))</f>
        <v/>
      </c>
    </row>
    <row r="458" spans="1:27" x14ac:dyDescent="0.25">
      <c r="A458" s="14"/>
      <c r="B458" s="460"/>
      <c r="C458" s="478"/>
      <c r="D458" s="462"/>
      <c r="E458" s="479"/>
      <c r="F458" s="14"/>
      <c r="G458" s="106" t="str">
        <f>IF($D458="", "", IF($E458=Expenses!$L$5, 0, $D458))</f>
        <v/>
      </c>
      <c r="H458" s="14"/>
      <c r="I458" s="39" t="str">
        <f t="shared" si="21"/>
        <v/>
      </c>
      <c r="J458" s="14"/>
      <c r="K458" s="14"/>
      <c r="L458" s="14"/>
      <c r="M458" s="14"/>
      <c r="N458" s="14"/>
      <c r="O458" s="14"/>
      <c r="P458" s="14"/>
      <c r="S458" s="106" t="str">
        <f t="shared" si="22"/>
        <v/>
      </c>
      <c r="U458" s="127" t="str">
        <f>IFERROR(INDEX('J&amp;C Details'!$S$70:$S$79, MATCH($C458, 'J&amp;C Details'!$B$70:$B$79, 0))*$S458*24*$W458, "")</f>
        <v/>
      </c>
      <c r="W458" s="262" t="str">
        <f>IF($Y458="", "", IF($I458="", 1, IF($I458=$U$4, 'J&amp;C Details'!$AP$82, IF($I458=$U$5, 'J&amp;C Details'!$AP$84, ""))))</f>
        <v/>
      </c>
      <c r="Y458" s="39" t="str">
        <f t="shared" si="23"/>
        <v/>
      </c>
      <c r="AA458" s="39" t="str">
        <f>IF($G458="", "", IF($E458=$R$3, Report!$BB$209, IF($I458="", Report!$BB$212, IF($I458=$U$4, Report!$BB$211, IF($I458=$U$5, Report!$BB$210, "")))))</f>
        <v/>
      </c>
    </row>
    <row r="459" spans="1:27" x14ac:dyDescent="0.25">
      <c r="A459" s="14"/>
      <c r="B459" s="460"/>
      <c r="C459" s="478"/>
      <c r="D459" s="462"/>
      <c r="E459" s="479"/>
      <c r="F459" s="14"/>
      <c r="G459" s="106" t="str">
        <f>IF($D459="", "", IF($E459=Expenses!$L$5, 0, $D459))</f>
        <v/>
      </c>
      <c r="H459" s="14"/>
      <c r="I459" s="39" t="str">
        <f t="shared" si="21"/>
        <v/>
      </c>
      <c r="J459" s="14"/>
      <c r="K459" s="14"/>
      <c r="L459" s="14"/>
      <c r="M459" s="14"/>
      <c r="N459" s="14"/>
      <c r="O459" s="14"/>
      <c r="P459" s="14"/>
      <c r="S459" s="106" t="str">
        <f t="shared" si="22"/>
        <v/>
      </c>
      <c r="U459" s="127" t="str">
        <f>IFERROR(INDEX('J&amp;C Details'!$S$70:$S$79, MATCH($C459, 'J&amp;C Details'!$B$70:$B$79, 0))*$S459*24*$W459, "")</f>
        <v/>
      </c>
      <c r="W459" s="262" t="str">
        <f>IF($Y459="", "", IF($I459="", 1, IF($I459=$U$4, 'J&amp;C Details'!$AP$82, IF($I459=$U$5, 'J&amp;C Details'!$AP$84, ""))))</f>
        <v/>
      </c>
      <c r="Y459" s="39" t="str">
        <f t="shared" si="23"/>
        <v/>
      </c>
      <c r="AA459" s="39" t="str">
        <f>IF($G459="", "", IF($E459=$R$3, Report!$BB$209, IF($I459="", Report!$BB$212, IF($I459=$U$4, Report!$BB$211, IF($I459=$U$5, Report!$BB$210, "")))))</f>
        <v/>
      </c>
    </row>
    <row r="460" spans="1:27" x14ac:dyDescent="0.25">
      <c r="A460" s="14"/>
      <c r="B460" s="460"/>
      <c r="C460" s="478"/>
      <c r="D460" s="462"/>
      <c r="E460" s="479"/>
      <c r="F460" s="14"/>
      <c r="G460" s="106" t="str">
        <f>IF($D460="", "", IF($E460=Expenses!$L$5, 0, $D460))</f>
        <v/>
      </c>
      <c r="H460" s="14"/>
      <c r="I460" s="39" t="str">
        <f t="shared" ref="I460:I523" si="24">IF($B460="", "", IF(OR(TEXT($B460, "ddd")="sat", TEXT($B460, "ddd")="sun"), $U$4, IF( COUNTIF($V$50:$V$89, $B460)&gt;0, $U$5, "")))</f>
        <v/>
      </c>
      <c r="J460" s="14"/>
      <c r="K460" s="14"/>
      <c r="L460" s="14"/>
      <c r="M460" s="14"/>
      <c r="N460" s="14"/>
      <c r="O460" s="14"/>
      <c r="P460" s="14"/>
      <c r="S460" s="106" t="str">
        <f t="shared" ref="S460:S523" si="25">IF($D460="", "", $D460)</f>
        <v/>
      </c>
      <c r="U460" s="127" t="str">
        <f>IFERROR(INDEX('J&amp;C Details'!$S$70:$S$79, MATCH($C460, 'J&amp;C Details'!$B$70:$B$79, 0))*$S460*24*$W460, "")</f>
        <v/>
      </c>
      <c r="W460" s="262" t="str">
        <f>IF($Y460="", "", IF($I460="", 1, IF($I460=$U$4, 'J&amp;C Details'!$AP$82, IF($I460=$U$5, 'J&amp;C Details'!$AP$84, ""))))</f>
        <v/>
      </c>
      <c r="Y460" s="39" t="str">
        <f t="shared" ref="Y460:Y523" si="26">IF(COUNTIF($B460:$D460, "")&lt;3, "Used", "")</f>
        <v/>
      </c>
      <c r="AA460" s="39" t="str">
        <f>IF($G460="", "", IF($E460=$R$3, Report!$BB$209, IF($I460="", Report!$BB$212, IF($I460=$U$4, Report!$BB$211, IF($I460=$U$5, Report!$BB$210, "")))))</f>
        <v/>
      </c>
    </row>
    <row r="461" spans="1:27" x14ac:dyDescent="0.25">
      <c r="A461" s="14"/>
      <c r="B461" s="460"/>
      <c r="C461" s="478"/>
      <c r="D461" s="462"/>
      <c r="E461" s="479"/>
      <c r="F461" s="14"/>
      <c r="G461" s="106" t="str">
        <f>IF($D461="", "", IF($E461=Expenses!$L$5, 0, $D461))</f>
        <v/>
      </c>
      <c r="H461" s="14"/>
      <c r="I461" s="39" t="str">
        <f t="shared" si="24"/>
        <v/>
      </c>
      <c r="J461" s="14"/>
      <c r="K461" s="14"/>
      <c r="L461" s="14"/>
      <c r="M461" s="14"/>
      <c r="N461" s="14"/>
      <c r="O461" s="14"/>
      <c r="P461" s="14"/>
      <c r="S461" s="106" t="str">
        <f t="shared" si="25"/>
        <v/>
      </c>
      <c r="U461" s="127" t="str">
        <f>IFERROR(INDEX('J&amp;C Details'!$S$70:$S$79, MATCH($C461, 'J&amp;C Details'!$B$70:$B$79, 0))*$S461*24*$W461, "")</f>
        <v/>
      </c>
      <c r="W461" s="262" t="str">
        <f>IF($Y461="", "", IF($I461="", 1, IF($I461=$U$4, 'J&amp;C Details'!$AP$82, IF($I461=$U$5, 'J&amp;C Details'!$AP$84, ""))))</f>
        <v/>
      </c>
      <c r="Y461" s="39" t="str">
        <f t="shared" si="26"/>
        <v/>
      </c>
      <c r="AA461" s="39" t="str">
        <f>IF($G461="", "", IF($E461=$R$3, Report!$BB$209, IF($I461="", Report!$BB$212, IF($I461=$U$4, Report!$BB$211, IF($I461=$U$5, Report!$BB$210, "")))))</f>
        <v/>
      </c>
    </row>
    <row r="462" spans="1:27" x14ac:dyDescent="0.25">
      <c r="A462" s="14"/>
      <c r="B462" s="460"/>
      <c r="C462" s="478"/>
      <c r="D462" s="462"/>
      <c r="E462" s="479"/>
      <c r="F462" s="14"/>
      <c r="G462" s="106" t="str">
        <f>IF($D462="", "", IF($E462=Expenses!$L$5, 0, $D462))</f>
        <v/>
      </c>
      <c r="H462" s="14"/>
      <c r="I462" s="39" t="str">
        <f t="shared" si="24"/>
        <v/>
      </c>
      <c r="J462" s="14"/>
      <c r="K462" s="14"/>
      <c r="L462" s="14"/>
      <c r="M462" s="14"/>
      <c r="N462" s="14"/>
      <c r="O462" s="14"/>
      <c r="P462" s="14"/>
      <c r="S462" s="106" t="str">
        <f t="shared" si="25"/>
        <v/>
      </c>
      <c r="U462" s="127" t="str">
        <f>IFERROR(INDEX('J&amp;C Details'!$S$70:$S$79, MATCH($C462, 'J&amp;C Details'!$B$70:$B$79, 0))*$S462*24*$W462, "")</f>
        <v/>
      </c>
      <c r="W462" s="262" t="str">
        <f>IF($Y462="", "", IF($I462="", 1, IF($I462=$U$4, 'J&amp;C Details'!$AP$82, IF($I462=$U$5, 'J&amp;C Details'!$AP$84, ""))))</f>
        <v/>
      </c>
      <c r="Y462" s="39" t="str">
        <f t="shared" si="26"/>
        <v/>
      </c>
      <c r="AA462" s="39" t="str">
        <f>IF($G462="", "", IF($E462=$R$3, Report!$BB$209, IF($I462="", Report!$BB$212, IF($I462=$U$4, Report!$BB$211, IF($I462=$U$5, Report!$BB$210, "")))))</f>
        <v/>
      </c>
    </row>
    <row r="463" spans="1:27" x14ac:dyDescent="0.25">
      <c r="A463" s="14"/>
      <c r="B463" s="460"/>
      <c r="C463" s="478"/>
      <c r="D463" s="462"/>
      <c r="E463" s="479"/>
      <c r="F463" s="14"/>
      <c r="G463" s="106" t="str">
        <f>IF($D463="", "", IF($E463=Expenses!$L$5, 0, $D463))</f>
        <v/>
      </c>
      <c r="H463" s="14"/>
      <c r="I463" s="39" t="str">
        <f t="shared" si="24"/>
        <v/>
      </c>
      <c r="J463" s="14"/>
      <c r="K463" s="14"/>
      <c r="L463" s="14"/>
      <c r="M463" s="14"/>
      <c r="N463" s="14"/>
      <c r="O463" s="14"/>
      <c r="P463" s="14"/>
      <c r="S463" s="106" t="str">
        <f t="shared" si="25"/>
        <v/>
      </c>
      <c r="U463" s="127" t="str">
        <f>IFERROR(INDEX('J&amp;C Details'!$S$70:$S$79, MATCH($C463, 'J&amp;C Details'!$B$70:$B$79, 0))*$S463*24*$W463, "")</f>
        <v/>
      </c>
      <c r="W463" s="262" t="str">
        <f>IF($Y463="", "", IF($I463="", 1, IF($I463=$U$4, 'J&amp;C Details'!$AP$82, IF($I463=$U$5, 'J&amp;C Details'!$AP$84, ""))))</f>
        <v/>
      </c>
      <c r="Y463" s="39" t="str">
        <f t="shared" si="26"/>
        <v/>
      </c>
      <c r="AA463" s="39" t="str">
        <f>IF($G463="", "", IF($E463=$R$3, Report!$BB$209, IF($I463="", Report!$BB$212, IF($I463=$U$4, Report!$BB$211, IF($I463=$U$5, Report!$BB$210, "")))))</f>
        <v/>
      </c>
    </row>
    <row r="464" spans="1:27" x14ac:dyDescent="0.25">
      <c r="A464" s="14"/>
      <c r="B464" s="460"/>
      <c r="C464" s="478"/>
      <c r="D464" s="462"/>
      <c r="E464" s="479"/>
      <c r="F464" s="14"/>
      <c r="G464" s="106" t="str">
        <f>IF($D464="", "", IF($E464=Expenses!$L$5, 0, $D464))</f>
        <v/>
      </c>
      <c r="H464" s="14"/>
      <c r="I464" s="39" t="str">
        <f t="shared" si="24"/>
        <v/>
      </c>
      <c r="J464" s="14"/>
      <c r="K464" s="14"/>
      <c r="L464" s="14"/>
      <c r="M464" s="14"/>
      <c r="N464" s="14"/>
      <c r="O464" s="14"/>
      <c r="P464" s="14"/>
      <c r="S464" s="106" t="str">
        <f t="shared" si="25"/>
        <v/>
      </c>
      <c r="U464" s="127" t="str">
        <f>IFERROR(INDEX('J&amp;C Details'!$S$70:$S$79, MATCH($C464, 'J&amp;C Details'!$B$70:$B$79, 0))*$S464*24*$W464, "")</f>
        <v/>
      </c>
      <c r="W464" s="262" t="str">
        <f>IF($Y464="", "", IF($I464="", 1, IF($I464=$U$4, 'J&amp;C Details'!$AP$82, IF($I464=$U$5, 'J&amp;C Details'!$AP$84, ""))))</f>
        <v/>
      </c>
      <c r="Y464" s="39" t="str">
        <f t="shared" si="26"/>
        <v/>
      </c>
      <c r="AA464" s="39" t="str">
        <f>IF($G464="", "", IF($E464=$R$3, Report!$BB$209, IF($I464="", Report!$BB$212, IF($I464=$U$4, Report!$BB$211, IF($I464=$U$5, Report!$BB$210, "")))))</f>
        <v/>
      </c>
    </row>
    <row r="465" spans="1:27" x14ac:dyDescent="0.25">
      <c r="A465" s="14"/>
      <c r="B465" s="460"/>
      <c r="C465" s="478"/>
      <c r="D465" s="462"/>
      <c r="E465" s="479"/>
      <c r="F465" s="14"/>
      <c r="G465" s="106" t="str">
        <f>IF($D465="", "", IF($E465=Expenses!$L$5, 0, $D465))</f>
        <v/>
      </c>
      <c r="H465" s="14"/>
      <c r="I465" s="39" t="str">
        <f t="shared" si="24"/>
        <v/>
      </c>
      <c r="J465" s="14"/>
      <c r="K465" s="14"/>
      <c r="L465" s="14"/>
      <c r="M465" s="14"/>
      <c r="N465" s="14"/>
      <c r="O465" s="14"/>
      <c r="P465" s="14"/>
      <c r="S465" s="106" t="str">
        <f t="shared" si="25"/>
        <v/>
      </c>
      <c r="U465" s="127" t="str">
        <f>IFERROR(INDEX('J&amp;C Details'!$S$70:$S$79, MATCH($C465, 'J&amp;C Details'!$B$70:$B$79, 0))*$S465*24*$W465, "")</f>
        <v/>
      </c>
      <c r="W465" s="262" t="str">
        <f>IF($Y465="", "", IF($I465="", 1, IF($I465=$U$4, 'J&amp;C Details'!$AP$82, IF($I465=$U$5, 'J&amp;C Details'!$AP$84, ""))))</f>
        <v/>
      </c>
      <c r="Y465" s="39" t="str">
        <f t="shared" si="26"/>
        <v/>
      </c>
      <c r="AA465" s="39" t="str">
        <f>IF($G465="", "", IF($E465=$R$3, Report!$BB$209, IF($I465="", Report!$BB$212, IF($I465=$U$4, Report!$BB$211, IF($I465=$U$5, Report!$BB$210, "")))))</f>
        <v/>
      </c>
    </row>
    <row r="466" spans="1:27" x14ac:dyDescent="0.25">
      <c r="A466" s="14"/>
      <c r="B466" s="460"/>
      <c r="C466" s="478"/>
      <c r="D466" s="462"/>
      <c r="E466" s="479"/>
      <c r="F466" s="14"/>
      <c r="G466" s="106" t="str">
        <f>IF($D466="", "", IF($E466=Expenses!$L$5, 0, $D466))</f>
        <v/>
      </c>
      <c r="H466" s="14"/>
      <c r="I466" s="39" t="str">
        <f t="shared" si="24"/>
        <v/>
      </c>
      <c r="J466" s="14"/>
      <c r="K466" s="14"/>
      <c r="L466" s="14"/>
      <c r="M466" s="14"/>
      <c r="N466" s="14"/>
      <c r="O466" s="14"/>
      <c r="P466" s="14"/>
      <c r="S466" s="106" t="str">
        <f t="shared" si="25"/>
        <v/>
      </c>
      <c r="U466" s="127" t="str">
        <f>IFERROR(INDEX('J&amp;C Details'!$S$70:$S$79, MATCH($C466, 'J&amp;C Details'!$B$70:$B$79, 0))*$S466*24*$W466, "")</f>
        <v/>
      </c>
      <c r="W466" s="262" t="str">
        <f>IF($Y466="", "", IF($I466="", 1, IF($I466=$U$4, 'J&amp;C Details'!$AP$82, IF($I466=$U$5, 'J&amp;C Details'!$AP$84, ""))))</f>
        <v/>
      </c>
      <c r="Y466" s="39" t="str">
        <f t="shared" si="26"/>
        <v/>
      </c>
      <c r="AA466" s="39" t="str">
        <f>IF($G466="", "", IF($E466=$R$3, Report!$BB$209, IF($I466="", Report!$BB$212, IF($I466=$U$4, Report!$BB$211, IF($I466=$U$5, Report!$BB$210, "")))))</f>
        <v/>
      </c>
    </row>
    <row r="467" spans="1:27" x14ac:dyDescent="0.25">
      <c r="A467" s="14"/>
      <c r="B467" s="460"/>
      <c r="C467" s="478"/>
      <c r="D467" s="462"/>
      <c r="E467" s="479"/>
      <c r="F467" s="14"/>
      <c r="G467" s="106" t="str">
        <f>IF($D467="", "", IF($E467=Expenses!$L$5, 0, $D467))</f>
        <v/>
      </c>
      <c r="H467" s="14"/>
      <c r="I467" s="39" t="str">
        <f t="shared" si="24"/>
        <v/>
      </c>
      <c r="J467" s="14"/>
      <c r="K467" s="14"/>
      <c r="L467" s="14"/>
      <c r="M467" s="14"/>
      <c r="N467" s="14"/>
      <c r="O467" s="14"/>
      <c r="P467" s="14"/>
      <c r="S467" s="106" t="str">
        <f t="shared" si="25"/>
        <v/>
      </c>
      <c r="U467" s="127" t="str">
        <f>IFERROR(INDEX('J&amp;C Details'!$S$70:$S$79, MATCH($C467, 'J&amp;C Details'!$B$70:$B$79, 0))*$S467*24*$W467, "")</f>
        <v/>
      </c>
      <c r="W467" s="262" t="str">
        <f>IF($Y467="", "", IF($I467="", 1, IF($I467=$U$4, 'J&amp;C Details'!$AP$82, IF($I467=$U$5, 'J&amp;C Details'!$AP$84, ""))))</f>
        <v/>
      </c>
      <c r="Y467" s="39" t="str">
        <f t="shared" si="26"/>
        <v/>
      </c>
      <c r="AA467" s="39" t="str">
        <f>IF($G467="", "", IF($E467=$R$3, Report!$BB$209, IF($I467="", Report!$BB$212, IF($I467=$U$4, Report!$BB$211, IF($I467=$U$5, Report!$BB$210, "")))))</f>
        <v/>
      </c>
    </row>
    <row r="468" spans="1:27" x14ac:dyDescent="0.25">
      <c r="A468" s="14"/>
      <c r="B468" s="460"/>
      <c r="C468" s="478"/>
      <c r="D468" s="462"/>
      <c r="E468" s="479"/>
      <c r="F468" s="14"/>
      <c r="G468" s="106" t="str">
        <f>IF($D468="", "", IF($E468=Expenses!$L$5, 0, $D468))</f>
        <v/>
      </c>
      <c r="H468" s="14"/>
      <c r="I468" s="39" t="str">
        <f t="shared" si="24"/>
        <v/>
      </c>
      <c r="J468" s="14"/>
      <c r="K468" s="14"/>
      <c r="L468" s="14"/>
      <c r="M468" s="14"/>
      <c r="N468" s="14"/>
      <c r="O468" s="14"/>
      <c r="P468" s="14"/>
      <c r="S468" s="106" t="str">
        <f t="shared" si="25"/>
        <v/>
      </c>
      <c r="U468" s="127" t="str">
        <f>IFERROR(INDEX('J&amp;C Details'!$S$70:$S$79, MATCH($C468, 'J&amp;C Details'!$B$70:$B$79, 0))*$S468*24*$W468, "")</f>
        <v/>
      </c>
      <c r="W468" s="262" t="str">
        <f>IF($Y468="", "", IF($I468="", 1, IF($I468=$U$4, 'J&amp;C Details'!$AP$82, IF($I468=$U$5, 'J&amp;C Details'!$AP$84, ""))))</f>
        <v/>
      </c>
      <c r="Y468" s="39" t="str">
        <f t="shared" si="26"/>
        <v/>
      </c>
      <c r="AA468" s="39" t="str">
        <f>IF($G468="", "", IF($E468=$R$3, Report!$BB$209, IF($I468="", Report!$BB$212, IF($I468=$U$4, Report!$BB$211, IF($I468=$U$5, Report!$BB$210, "")))))</f>
        <v/>
      </c>
    </row>
    <row r="469" spans="1:27" x14ac:dyDescent="0.25">
      <c r="A469" s="14"/>
      <c r="B469" s="460"/>
      <c r="C469" s="478"/>
      <c r="D469" s="462"/>
      <c r="E469" s="479"/>
      <c r="F469" s="14"/>
      <c r="G469" s="106" t="str">
        <f>IF($D469="", "", IF($E469=Expenses!$L$5, 0, $D469))</f>
        <v/>
      </c>
      <c r="H469" s="14"/>
      <c r="I469" s="39" t="str">
        <f t="shared" si="24"/>
        <v/>
      </c>
      <c r="J469" s="14"/>
      <c r="K469" s="14"/>
      <c r="L469" s="14"/>
      <c r="M469" s="14"/>
      <c r="N469" s="14"/>
      <c r="O469" s="14"/>
      <c r="P469" s="14"/>
      <c r="S469" s="106" t="str">
        <f t="shared" si="25"/>
        <v/>
      </c>
      <c r="U469" s="127" t="str">
        <f>IFERROR(INDEX('J&amp;C Details'!$S$70:$S$79, MATCH($C469, 'J&amp;C Details'!$B$70:$B$79, 0))*$S469*24*$W469, "")</f>
        <v/>
      </c>
      <c r="W469" s="262" t="str">
        <f>IF($Y469="", "", IF($I469="", 1, IF($I469=$U$4, 'J&amp;C Details'!$AP$82, IF($I469=$U$5, 'J&amp;C Details'!$AP$84, ""))))</f>
        <v/>
      </c>
      <c r="Y469" s="39" t="str">
        <f t="shared" si="26"/>
        <v/>
      </c>
      <c r="AA469" s="39" t="str">
        <f>IF($G469="", "", IF($E469=$R$3, Report!$BB$209, IF($I469="", Report!$BB$212, IF($I469=$U$4, Report!$BB$211, IF($I469=$U$5, Report!$BB$210, "")))))</f>
        <v/>
      </c>
    </row>
    <row r="470" spans="1:27" x14ac:dyDescent="0.25">
      <c r="A470" s="14"/>
      <c r="B470" s="460"/>
      <c r="C470" s="478"/>
      <c r="D470" s="462"/>
      <c r="E470" s="479"/>
      <c r="F470" s="14"/>
      <c r="G470" s="106" t="str">
        <f>IF($D470="", "", IF($E470=Expenses!$L$5, 0, $D470))</f>
        <v/>
      </c>
      <c r="H470" s="14"/>
      <c r="I470" s="39" t="str">
        <f t="shared" si="24"/>
        <v/>
      </c>
      <c r="J470" s="14"/>
      <c r="K470" s="14"/>
      <c r="L470" s="14"/>
      <c r="M470" s="14"/>
      <c r="N470" s="14"/>
      <c r="O470" s="14"/>
      <c r="P470" s="14"/>
      <c r="S470" s="106" t="str">
        <f t="shared" si="25"/>
        <v/>
      </c>
      <c r="U470" s="127" t="str">
        <f>IFERROR(INDEX('J&amp;C Details'!$S$70:$S$79, MATCH($C470, 'J&amp;C Details'!$B$70:$B$79, 0))*$S470*24*$W470, "")</f>
        <v/>
      </c>
      <c r="W470" s="262" t="str">
        <f>IF($Y470="", "", IF($I470="", 1, IF($I470=$U$4, 'J&amp;C Details'!$AP$82, IF($I470=$U$5, 'J&amp;C Details'!$AP$84, ""))))</f>
        <v/>
      </c>
      <c r="Y470" s="39" t="str">
        <f t="shared" si="26"/>
        <v/>
      </c>
      <c r="AA470" s="39" t="str">
        <f>IF($G470="", "", IF($E470=$R$3, Report!$BB$209, IF($I470="", Report!$BB$212, IF($I470=$U$4, Report!$BB$211, IF($I470=$U$5, Report!$BB$210, "")))))</f>
        <v/>
      </c>
    </row>
    <row r="471" spans="1:27" x14ac:dyDescent="0.25">
      <c r="A471" s="14"/>
      <c r="B471" s="460"/>
      <c r="C471" s="478"/>
      <c r="D471" s="462"/>
      <c r="E471" s="479"/>
      <c r="F471" s="14"/>
      <c r="G471" s="106" t="str">
        <f>IF($D471="", "", IF($E471=Expenses!$L$5, 0, $D471))</f>
        <v/>
      </c>
      <c r="H471" s="14"/>
      <c r="I471" s="39" t="str">
        <f t="shared" si="24"/>
        <v/>
      </c>
      <c r="J471" s="14"/>
      <c r="K471" s="14"/>
      <c r="L471" s="14"/>
      <c r="M471" s="14"/>
      <c r="N471" s="14"/>
      <c r="O471" s="14"/>
      <c r="P471" s="14"/>
      <c r="S471" s="106" t="str">
        <f t="shared" si="25"/>
        <v/>
      </c>
      <c r="U471" s="127" t="str">
        <f>IFERROR(INDEX('J&amp;C Details'!$S$70:$S$79, MATCH($C471, 'J&amp;C Details'!$B$70:$B$79, 0))*$S471*24*$W471, "")</f>
        <v/>
      </c>
      <c r="W471" s="262" t="str">
        <f>IF($Y471="", "", IF($I471="", 1, IF($I471=$U$4, 'J&amp;C Details'!$AP$82, IF($I471=$U$5, 'J&amp;C Details'!$AP$84, ""))))</f>
        <v/>
      </c>
      <c r="Y471" s="39" t="str">
        <f t="shared" si="26"/>
        <v/>
      </c>
      <c r="AA471" s="39" t="str">
        <f>IF($G471="", "", IF($E471=$R$3, Report!$BB$209, IF($I471="", Report!$BB$212, IF($I471=$U$4, Report!$BB$211, IF($I471=$U$5, Report!$BB$210, "")))))</f>
        <v/>
      </c>
    </row>
    <row r="472" spans="1:27" x14ac:dyDescent="0.25">
      <c r="A472" s="14"/>
      <c r="B472" s="460"/>
      <c r="C472" s="478"/>
      <c r="D472" s="462"/>
      <c r="E472" s="479"/>
      <c r="F472" s="14"/>
      <c r="G472" s="106" t="str">
        <f>IF($D472="", "", IF($E472=Expenses!$L$5, 0, $D472))</f>
        <v/>
      </c>
      <c r="H472" s="14"/>
      <c r="I472" s="39" t="str">
        <f t="shared" si="24"/>
        <v/>
      </c>
      <c r="J472" s="14"/>
      <c r="K472" s="14"/>
      <c r="L472" s="14"/>
      <c r="M472" s="14"/>
      <c r="N472" s="14"/>
      <c r="O472" s="14"/>
      <c r="P472" s="14"/>
      <c r="S472" s="106" t="str">
        <f t="shared" si="25"/>
        <v/>
      </c>
      <c r="U472" s="127" t="str">
        <f>IFERROR(INDEX('J&amp;C Details'!$S$70:$S$79, MATCH($C472, 'J&amp;C Details'!$B$70:$B$79, 0))*$S472*24*$W472, "")</f>
        <v/>
      </c>
      <c r="W472" s="262" t="str">
        <f>IF($Y472="", "", IF($I472="", 1, IF($I472=$U$4, 'J&amp;C Details'!$AP$82, IF($I472=$U$5, 'J&amp;C Details'!$AP$84, ""))))</f>
        <v/>
      </c>
      <c r="Y472" s="39" t="str">
        <f t="shared" si="26"/>
        <v/>
      </c>
      <c r="AA472" s="39" t="str">
        <f>IF($G472="", "", IF($E472=$R$3, Report!$BB$209, IF($I472="", Report!$BB$212, IF($I472=$U$4, Report!$BB$211, IF($I472=$U$5, Report!$BB$210, "")))))</f>
        <v/>
      </c>
    </row>
    <row r="473" spans="1:27" x14ac:dyDescent="0.25">
      <c r="A473" s="14"/>
      <c r="B473" s="460"/>
      <c r="C473" s="478"/>
      <c r="D473" s="462"/>
      <c r="E473" s="479"/>
      <c r="F473" s="14"/>
      <c r="G473" s="106" t="str">
        <f>IF($D473="", "", IF($E473=Expenses!$L$5, 0, $D473))</f>
        <v/>
      </c>
      <c r="H473" s="14"/>
      <c r="I473" s="39" t="str">
        <f t="shared" si="24"/>
        <v/>
      </c>
      <c r="J473" s="14"/>
      <c r="K473" s="14"/>
      <c r="L473" s="14"/>
      <c r="M473" s="14"/>
      <c r="N473" s="14"/>
      <c r="O473" s="14"/>
      <c r="P473" s="14"/>
      <c r="S473" s="106" t="str">
        <f t="shared" si="25"/>
        <v/>
      </c>
      <c r="U473" s="127" t="str">
        <f>IFERROR(INDEX('J&amp;C Details'!$S$70:$S$79, MATCH($C473, 'J&amp;C Details'!$B$70:$B$79, 0))*$S473*24*$W473, "")</f>
        <v/>
      </c>
      <c r="W473" s="262" t="str">
        <f>IF($Y473="", "", IF($I473="", 1, IF($I473=$U$4, 'J&amp;C Details'!$AP$82, IF($I473=$U$5, 'J&amp;C Details'!$AP$84, ""))))</f>
        <v/>
      </c>
      <c r="Y473" s="39" t="str">
        <f t="shared" si="26"/>
        <v/>
      </c>
      <c r="AA473" s="39" t="str">
        <f>IF($G473="", "", IF($E473=$R$3, Report!$BB$209, IF($I473="", Report!$BB$212, IF($I473=$U$4, Report!$BB$211, IF($I473=$U$5, Report!$BB$210, "")))))</f>
        <v/>
      </c>
    </row>
    <row r="474" spans="1:27" x14ac:dyDescent="0.25">
      <c r="A474" s="14"/>
      <c r="B474" s="460"/>
      <c r="C474" s="478"/>
      <c r="D474" s="462"/>
      <c r="E474" s="479"/>
      <c r="F474" s="14"/>
      <c r="G474" s="106" t="str">
        <f>IF($D474="", "", IF($E474=Expenses!$L$5, 0, $D474))</f>
        <v/>
      </c>
      <c r="H474" s="14"/>
      <c r="I474" s="39" t="str">
        <f t="shared" si="24"/>
        <v/>
      </c>
      <c r="J474" s="14"/>
      <c r="K474" s="14"/>
      <c r="L474" s="14"/>
      <c r="M474" s="14"/>
      <c r="N474" s="14"/>
      <c r="O474" s="14"/>
      <c r="P474" s="14"/>
      <c r="S474" s="106" t="str">
        <f t="shared" si="25"/>
        <v/>
      </c>
      <c r="U474" s="127" t="str">
        <f>IFERROR(INDEX('J&amp;C Details'!$S$70:$S$79, MATCH($C474, 'J&amp;C Details'!$B$70:$B$79, 0))*$S474*24*$W474, "")</f>
        <v/>
      </c>
      <c r="W474" s="262" t="str">
        <f>IF($Y474="", "", IF($I474="", 1, IF($I474=$U$4, 'J&amp;C Details'!$AP$82, IF($I474=$U$5, 'J&amp;C Details'!$AP$84, ""))))</f>
        <v/>
      </c>
      <c r="Y474" s="39" t="str">
        <f t="shared" si="26"/>
        <v/>
      </c>
      <c r="AA474" s="39" t="str">
        <f>IF($G474="", "", IF($E474=$R$3, Report!$BB$209, IF($I474="", Report!$BB$212, IF($I474=$U$4, Report!$BB$211, IF($I474=$U$5, Report!$BB$210, "")))))</f>
        <v/>
      </c>
    </row>
    <row r="475" spans="1:27" x14ac:dyDescent="0.25">
      <c r="A475" s="14"/>
      <c r="B475" s="460"/>
      <c r="C475" s="478"/>
      <c r="D475" s="462"/>
      <c r="E475" s="479"/>
      <c r="F475" s="14"/>
      <c r="G475" s="106" t="str">
        <f>IF($D475="", "", IF($E475=Expenses!$L$5, 0, $D475))</f>
        <v/>
      </c>
      <c r="H475" s="14"/>
      <c r="I475" s="39" t="str">
        <f t="shared" si="24"/>
        <v/>
      </c>
      <c r="J475" s="14"/>
      <c r="K475" s="14"/>
      <c r="L475" s="14"/>
      <c r="M475" s="14"/>
      <c r="N475" s="14"/>
      <c r="O475" s="14"/>
      <c r="P475" s="14"/>
      <c r="S475" s="106" t="str">
        <f t="shared" si="25"/>
        <v/>
      </c>
      <c r="U475" s="127" t="str">
        <f>IFERROR(INDEX('J&amp;C Details'!$S$70:$S$79, MATCH($C475, 'J&amp;C Details'!$B$70:$B$79, 0))*$S475*24*$W475, "")</f>
        <v/>
      </c>
      <c r="W475" s="262" t="str">
        <f>IF($Y475="", "", IF($I475="", 1, IF($I475=$U$4, 'J&amp;C Details'!$AP$82, IF($I475=$U$5, 'J&amp;C Details'!$AP$84, ""))))</f>
        <v/>
      </c>
      <c r="Y475" s="39" t="str">
        <f t="shared" si="26"/>
        <v/>
      </c>
      <c r="AA475" s="39" t="str">
        <f>IF($G475="", "", IF($E475=$R$3, Report!$BB$209, IF($I475="", Report!$BB$212, IF($I475=$U$4, Report!$BB$211, IF($I475=$U$5, Report!$BB$210, "")))))</f>
        <v/>
      </c>
    </row>
    <row r="476" spans="1:27" x14ac:dyDescent="0.25">
      <c r="A476" s="14"/>
      <c r="B476" s="460"/>
      <c r="C476" s="478"/>
      <c r="D476" s="462"/>
      <c r="E476" s="479"/>
      <c r="F476" s="14"/>
      <c r="G476" s="106" t="str">
        <f>IF($D476="", "", IF($E476=Expenses!$L$5, 0, $D476))</f>
        <v/>
      </c>
      <c r="H476" s="14"/>
      <c r="I476" s="39" t="str">
        <f t="shared" si="24"/>
        <v/>
      </c>
      <c r="J476" s="14"/>
      <c r="K476" s="14"/>
      <c r="L476" s="14"/>
      <c r="M476" s="14"/>
      <c r="N476" s="14"/>
      <c r="O476" s="14"/>
      <c r="P476" s="14"/>
      <c r="S476" s="106" t="str">
        <f t="shared" si="25"/>
        <v/>
      </c>
      <c r="U476" s="127" t="str">
        <f>IFERROR(INDEX('J&amp;C Details'!$S$70:$S$79, MATCH($C476, 'J&amp;C Details'!$B$70:$B$79, 0))*$S476*24*$W476, "")</f>
        <v/>
      </c>
      <c r="W476" s="262" t="str">
        <f>IF($Y476="", "", IF($I476="", 1, IF($I476=$U$4, 'J&amp;C Details'!$AP$82, IF($I476=$U$5, 'J&amp;C Details'!$AP$84, ""))))</f>
        <v/>
      </c>
      <c r="Y476" s="39" t="str">
        <f t="shared" si="26"/>
        <v/>
      </c>
      <c r="AA476" s="39" t="str">
        <f>IF($G476="", "", IF($E476=$R$3, Report!$BB$209, IF($I476="", Report!$BB$212, IF($I476=$U$4, Report!$BB$211, IF($I476=$U$5, Report!$BB$210, "")))))</f>
        <v/>
      </c>
    </row>
    <row r="477" spans="1:27" x14ac:dyDescent="0.25">
      <c r="A477" s="14"/>
      <c r="B477" s="460"/>
      <c r="C477" s="478"/>
      <c r="D477" s="462"/>
      <c r="E477" s="479"/>
      <c r="F477" s="14"/>
      <c r="G477" s="106" t="str">
        <f>IF($D477="", "", IF($E477=Expenses!$L$5, 0, $D477))</f>
        <v/>
      </c>
      <c r="H477" s="14"/>
      <c r="I477" s="39" t="str">
        <f t="shared" si="24"/>
        <v/>
      </c>
      <c r="J477" s="14"/>
      <c r="K477" s="14"/>
      <c r="L477" s="14"/>
      <c r="M477" s="14"/>
      <c r="N477" s="14"/>
      <c r="O477" s="14"/>
      <c r="P477" s="14"/>
      <c r="S477" s="106" t="str">
        <f t="shared" si="25"/>
        <v/>
      </c>
      <c r="U477" s="127" t="str">
        <f>IFERROR(INDEX('J&amp;C Details'!$S$70:$S$79, MATCH($C477, 'J&amp;C Details'!$B$70:$B$79, 0))*$S477*24*$W477, "")</f>
        <v/>
      </c>
      <c r="W477" s="262" t="str">
        <f>IF($Y477="", "", IF($I477="", 1, IF($I477=$U$4, 'J&amp;C Details'!$AP$82, IF($I477=$U$5, 'J&amp;C Details'!$AP$84, ""))))</f>
        <v/>
      </c>
      <c r="Y477" s="39" t="str">
        <f t="shared" si="26"/>
        <v/>
      </c>
      <c r="AA477" s="39" t="str">
        <f>IF($G477="", "", IF($E477=$R$3, Report!$BB$209, IF($I477="", Report!$BB$212, IF($I477=$U$4, Report!$BB$211, IF($I477=$U$5, Report!$BB$210, "")))))</f>
        <v/>
      </c>
    </row>
    <row r="478" spans="1:27" x14ac:dyDescent="0.25">
      <c r="A478" s="14"/>
      <c r="B478" s="460"/>
      <c r="C478" s="478"/>
      <c r="D478" s="462"/>
      <c r="E478" s="479"/>
      <c r="F478" s="14"/>
      <c r="G478" s="106" t="str">
        <f>IF($D478="", "", IF($E478=Expenses!$L$5, 0, $D478))</f>
        <v/>
      </c>
      <c r="H478" s="14"/>
      <c r="I478" s="39" t="str">
        <f t="shared" si="24"/>
        <v/>
      </c>
      <c r="J478" s="14"/>
      <c r="K478" s="14"/>
      <c r="L478" s="14"/>
      <c r="M478" s="14"/>
      <c r="N478" s="14"/>
      <c r="O478" s="14"/>
      <c r="P478" s="14"/>
      <c r="S478" s="106" t="str">
        <f t="shared" si="25"/>
        <v/>
      </c>
      <c r="U478" s="127" t="str">
        <f>IFERROR(INDEX('J&amp;C Details'!$S$70:$S$79, MATCH($C478, 'J&amp;C Details'!$B$70:$B$79, 0))*$S478*24*$W478, "")</f>
        <v/>
      </c>
      <c r="W478" s="262" t="str">
        <f>IF($Y478="", "", IF($I478="", 1, IF($I478=$U$4, 'J&amp;C Details'!$AP$82, IF($I478=$U$5, 'J&amp;C Details'!$AP$84, ""))))</f>
        <v/>
      </c>
      <c r="Y478" s="39" t="str">
        <f t="shared" si="26"/>
        <v/>
      </c>
      <c r="AA478" s="39" t="str">
        <f>IF($G478="", "", IF($E478=$R$3, Report!$BB$209, IF($I478="", Report!$BB$212, IF($I478=$U$4, Report!$BB$211, IF($I478=$U$5, Report!$BB$210, "")))))</f>
        <v/>
      </c>
    </row>
    <row r="479" spans="1:27" x14ac:dyDescent="0.25">
      <c r="A479" s="14"/>
      <c r="B479" s="460"/>
      <c r="C479" s="478"/>
      <c r="D479" s="462"/>
      <c r="E479" s="479"/>
      <c r="F479" s="14"/>
      <c r="G479" s="106" t="str">
        <f>IF($D479="", "", IF($E479=Expenses!$L$5, 0, $D479))</f>
        <v/>
      </c>
      <c r="H479" s="14"/>
      <c r="I479" s="39" t="str">
        <f t="shared" si="24"/>
        <v/>
      </c>
      <c r="J479" s="14"/>
      <c r="K479" s="14"/>
      <c r="L479" s="14"/>
      <c r="M479" s="14"/>
      <c r="N479" s="14"/>
      <c r="O479" s="14"/>
      <c r="P479" s="14"/>
      <c r="S479" s="106" t="str">
        <f t="shared" si="25"/>
        <v/>
      </c>
      <c r="U479" s="127" t="str">
        <f>IFERROR(INDEX('J&amp;C Details'!$S$70:$S$79, MATCH($C479, 'J&amp;C Details'!$B$70:$B$79, 0))*$S479*24*$W479, "")</f>
        <v/>
      </c>
      <c r="W479" s="262" t="str">
        <f>IF($Y479="", "", IF($I479="", 1, IF($I479=$U$4, 'J&amp;C Details'!$AP$82, IF($I479=$U$5, 'J&amp;C Details'!$AP$84, ""))))</f>
        <v/>
      </c>
      <c r="Y479" s="39" t="str">
        <f t="shared" si="26"/>
        <v/>
      </c>
      <c r="AA479" s="39" t="str">
        <f>IF($G479="", "", IF($E479=$R$3, Report!$BB$209, IF($I479="", Report!$BB$212, IF($I479=$U$4, Report!$BB$211, IF($I479=$U$5, Report!$BB$210, "")))))</f>
        <v/>
      </c>
    </row>
    <row r="480" spans="1:27" x14ac:dyDescent="0.25">
      <c r="A480" s="14"/>
      <c r="B480" s="460"/>
      <c r="C480" s="478"/>
      <c r="D480" s="462"/>
      <c r="E480" s="479"/>
      <c r="F480" s="14"/>
      <c r="G480" s="106" t="str">
        <f>IF($D480="", "", IF($E480=Expenses!$L$5, 0, $D480))</f>
        <v/>
      </c>
      <c r="H480" s="14"/>
      <c r="I480" s="39" t="str">
        <f t="shared" si="24"/>
        <v/>
      </c>
      <c r="J480" s="14"/>
      <c r="K480" s="14"/>
      <c r="L480" s="14"/>
      <c r="M480" s="14"/>
      <c r="N480" s="14"/>
      <c r="O480" s="14"/>
      <c r="P480" s="14"/>
      <c r="S480" s="106" t="str">
        <f t="shared" si="25"/>
        <v/>
      </c>
      <c r="U480" s="127" t="str">
        <f>IFERROR(INDEX('J&amp;C Details'!$S$70:$S$79, MATCH($C480, 'J&amp;C Details'!$B$70:$B$79, 0))*$S480*24*$W480, "")</f>
        <v/>
      </c>
      <c r="W480" s="262" t="str">
        <f>IF($Y480="", "", IF($I480="", 1, IF($I480=$U$4, 'J&amp;C Details'!$AP$82, IF($I480=$U$5, 'J&amp;C Details'!$AP$84, ""))))</f>
        <v/>
      </c>
      <c r="Y480" s="39" t="str">
        <f t="shared" si="26"/>
        <v/>
      </c>
      <c r="AA480" s="39" t="str">
        <f>IF($G480="", "", IF($E480=$R$3, Report!$BB$209, IF($I480="", Report!$BB$212, IF($I480=$U$4, Report!$BB$211, IF($I480=$U$5, Report!$BB$210, "")))))</f>
        <v/>
      </c>
    </row>
    <row r="481" spans="1:27" x14ac:dyDescent="0.25">
      <c r="A481" s="14"/>
      <c r="B481" s="460"/>
      <c r="C481" s="478"/>
      <c r="D481" s="462"/>
      <c r="E481" s="479"/>
      <c r="F481" s="14"/>
      <c r="G481" s="106" t="str">
        <f>IF($D481="", "", IF($E481=Expenses!$L$5, 0, $D481))</f>
        <v/>
      </c>
      <c r="H481" s="14"/>
      <c r="I481" s="39" t="str">
        <f t="shared" si="24"/>
        <v/>
      </c>
      <c r="J481" s="14"/>
      <c r="K481" s="14"/>
      <c r="L481" s="14"/>
      <c r="M481" s="14"/>
      <c r="N481" s="14"/>
      <c r="O481" s="14"/>
      <c r="P481" s="14"/>
      <c r="S481" s="106" t="str">
        <f t="shared" si="25"/>
        <v/>
      </c>
      <c r="U481" s="127" t="str">
        <f>IFERROR(INDEX('J&amp;C Details'!$S$70:$S$79, MATCH($C481, 'J&amp;C Details'!$B$70:$B$79, 0))*$S481*24*$W481, "")</f>
        <v/>
      </c>
      <c r="W481" s="262" t="str">
        <f>IF($Y481="", "", IF($I481="", 1, IF($I481=$U$4, 'J&amp;C Details'!$AP$82, IF($I481=$U$5, 'J&amp;C Details'!$AP$84, ""))))</f>
        <v/>
      </c>
      <c r="Y481" s="39" t="str">
        <f t="shared" si="26"/>
        <v/>
      </c>
      <c r="AA481" s="39" t="str">
        <f>IF($G481="", "", IF($E481=$R$3, Report!$BB$209, IF($I481="", Report!$BB$212, IF($I481=$U$4, Report!$BB$211, IF($I481=$U$5, Report!$BB$210, "")))))</f>
        <v/>
      </c>
    </row>
    <row r="482" spans="1:27" x14ac:dyDescent="0.25">
      <c r="A482" s="14"/>
      <c r="B482" s="460"/>
      <c r="C482" s="478"/>
      <c r="D482" s="462"/>
      <c r="E482" s="479"/>
      <c r="F482" s="14"/>
      <c r="G482" s="106" t="str">
        <f>IF($D482="", "", IF($E482=Expenses!$L$5, 0, $D482))</f>
        <v/>
      </c>
      <c r="H482" s="14"/>
      <c r="I482" s="39" t="str">
        <f t="shared" si="24"/>
        <v/>
      </c>
      <c r="J482" s="14"/>
      <c r="K482" s="14"/>
      <c r="L482" s="14"/>
      <c r="M482" s="14"/>
      <c r="N482" s="14"/>
      <c r="O482" s="14"/>
      <c r="P482" s="14"/>
      <c r="S482" s="106" t="str">
        <f t="shared" si="25"/>
        <v/>
      </c>
      <c r="U482" s="127" t="str">
        <f>IFERROR(INDEX('J&amp;C Details'!$S$70:$S$79, MATCH($C482, 'J&amp;C Details'!$B$70:$B$79, 0))*$S482*24*$W482, "")</f>
        <v/>
      </c>
      <c r="W482" s="262" t="str">
        <f>IF($Y482="", "", IF($I482="", 1, IF($I482=$U$4, 'J&amp;C Details'!$AP$82, IF($I482=$U$5, 'J&amp;C Details'!$AP$84, ""))))</f>
        <v/>
      </c>
      <c r="Y482" s="39" t="str">
        <f t="shared" si="26"/>
        <v/>
      </c>
      <c r="AA482" s="39" t="str">
        <f>IF($G482="", "", IF($E482=$R$3, Report!$BB$209, IF($I482="", Report!$BB$212, IF($I482=$U$4, Report!$BB$211, IF($I482=$U$5, Report!$BB$210, "")))))</f>
        <v/>
      </c>
    </row>
    <row r="483" spans="1:27" x14ac:dyDescent="0.25">
      <c r="A483" s="14"/>
      <c r="B483" s="460"/>
      <c r="C483" s="478"/>
      <c r="D483" s="462"/>
      <c r="E483" s="479"/>
      <c r="F483" s="14"/>
      <c r="G483" s="106" t="str">
        <f>IF($D483="", "", IF($E483=Expenses!$L$5, 0, $D483))</f>
        <v/>
      </c>
      <c r="H483" s="14"/>
      <c r="I483" s="39" t="str">
        <f t="shared" si="24"/>
        <v/>
      </c>
      <c r="J483" s="14"/>
      <c r="K483" s="14"/>
      <c r="L483" s="14"/>
      <c r="M483" s="14"/>
      <c r="N483" s="14"/>
      <c r="O483" s="14"/>
      <c r="P483" s="14"/>
      <c r="S483" s="106" t="str">
        <f t="shared" si="25"/>
        <v/>
      </c>
      <c r="U483" s="127" t="str">
        <f>IFERROR(INDEX('J&amp;C Details'!$S$70:$S$79, MATCH($C483, 'J&amp;C Details'!$B$70:$B$79, 0))*$S483*24*$W483, "")</f>
        <v/>
      </c>
      <c r="W483" s="262" t="str">
        <f>IF($Y483="", "", IF($I483="", 1, IF($I483=$U$4, 'J&amp;C Details'!$AP$82, IF($I483=$U$5, 'J&amp;C Details'!$AP$84, ""))))</f>
        <v/>
      </c>
      <c r="Y483" s="39" t="str">
        <f t="shared" si="26"/>
        <v/>
      </c>
      <c r="AA483" s="39" t="str">
        <f>IF($G483="", "", IF($E483=$R$3, Report!$BB$209, IF($I483="", Report!$BB$212, IF($I483=$U$4, Report!$BB$211, IF($I483=$U$5, Report!$BB$210, "")))))</f>
        <v/>
      </c>
    </row>
    <row r="484" spans="1:27" x14ac:dyDescent="0.25">
      <c r="A484" s="14"/>
      <c r="B484" s="460"/>
      <c r="C484" s="478"/>
      <c r="D484" s="462"/>
      <c r="E484" s="479"/>
      <c r="F484" s="14"/>
      <c r="G484" s="106" t="str">
        <f>IF($D484="", "", IF($E484=Expenses!$L$5, 0, $D484))</f>
        <v/>
      </c>
      <c r="H484" s="14"/>
      <c r="I484" s="39" t="str">
        <f t="shared" si="24"/>
        <v/>
      </c>
      <c r="J484" s="14"/>
      <c r="K484" s="14"/>
      <c r="L484" s="14"/>
      <c r="M484" s="14"/>
      <c r="N484" s="14"/>
      <c r="O484" s="14"/>
      <c r="P484" s="14"/>
      <c r="S484" s="106" t="str">
        <f t="shared" si="25"/>
        <v/>
      </c>
      <c r="U484" s="127" t="str">
        <f>IFERROR(INDEX('J&amp;C Details'!$S$70:$S$79, MATCH($C484, 'J&amp;C Details'!$B$70:$B$79, 0))*$S484*24*$W484, "")</f>
        <v/>
      </c>
      <c r="W484" s="262" t="str">
        <f>IF($Y484="", "", IF($I484="", 1, IF($I484=$U$4, 'J&amp;C Details'!$AP$82, IF($I484=$U$5, 'J&amp;C Details'!$AP$84, ""))))</f>
        <v/>
      </c>
      <c r="Y484" s="39" t="str">
        <f t="shared" si="26"/>
        <v/>
      </c>
      <c r="AA484" s="39" t="str">
        <f>IF($G484="", "", IF($E484=$R$3, Report!$BB$209, IF($I484="", Report!$BB$212, IF($I484=$U$4, Report!$BB$211, IF($I484=$U$5, Report!$BB$210, "")))))</f>
        <v/>
      </c>
    </row>
    <row r="485" spans="1:27" x14ac:dyDescent="0.25">
      <c r="A485" s="14"/>
      <c r="B485" s="460"/>
      <c r="C485" s="478"/>
      <c r="D485" s="462"/>
      <c r="E485" s="479"/>
      <c r="F485" s="14"/>
      <c r="G485" s="106" t="str">
        <f>IF($D485="", "", IF($E485=Expenses!$L$5, 0, $D485))</f>
        <v/>
      </c>
      <c r="H485" s="14"/>
      <c r="I485" s="39" t="str">
        <f t="shared" si="24"/>
        <v/>
      </c>
      <c r="J485" s="14"/>
      <c r="K485" s="14"/>
      <c r="L485" s="14"/>
      <c r="M485" s="14"/>
      <c r="N485" s="14"/>
      <c r="O485" s="14"/>
      <c r="P485" s="14"/>
      <c r="S485" s="106" t="str">
        <f t="shared" si="25"/>
        <v/>
      </c>
      <c r="U485" s="127" t="str">
        <f>IFERROR(INDEX('J&amp;C Details'!$S$70:$S$79, MATCH($C485, 'J&amp;C Details'!$B$70:$B$79, 0))*$S485*24*$W485, "")</f>
        <v/>
      </c>
      <c r="W485" s="262" t="str">
        <f>IF($Y485="", "", IF($I485="", 1, IF($I485=$U$4, 'J&amp;C Details'!$AP$82, IF($I485=$U$5, 'J&amp;C Details'!$AP$84, ""))))</f>
        <v/>
      </c>
      <c r="Y485" s="39" t="str">
        <f t="shared" si="26"/>
        <v/>
      </c>
      <c r="AA485" s="39" t="str">
        <f>IF($G485="", "", IF($E485=$R$3, Report!$BB$209, IF($I485="", Report!$BB$212, IF($I485=$U$4, Report!$BB$211, IF($I485=$U$5, Report!$BB$210, "")))))</f>
        <v/>
      </c>
    </row>
    <row r="486" spans="1:27" x14ac:dyDescent="0.25">
      <c r="A486" s="14"/>
      <c r="B486" s="460"/>
      <c r="C486" s="478"/>
      <c r="D486" s="462"/>
      <c r="E486" s="479"/>
      <c r="F486" s="14"/>
      <c r="G486" s="106" t="str">
        <f>IF($D486="", "", IF($E486=Expenses!$L$5, 0, $D486))</f>
        <v/>
      </c>
      <c r="H486" s="14"/>
      <c r="I486" s="39" t="str">
        <f t="shared" si="24"/>
        <v/>
      </c>
      <c r="J486" s="14"/>
      <c r="K486" s="14"/>
      <c r="L486" s="14"/>
      <c r="M486" s="14"/>
      <c r="N486" s="14"/>
      <c r="O486" s="14"/>
      <c r="P486" s="14"/>
      <c r="S486" s="106" t="str">
        <f t="shared" si="25"/>
        <v/>
      </c>
      <c r="U486" s="127" t="str">
        <f>IFERROR(INDEX('J&amp;C Details'!$S$70:$S$79, MATCH($C486, 'J&amp;C Details'!$B$70:$B$79, 0))*$S486*24*$W486, "")</f>
        <v/>
      </c>
      <c r="W486" s="262" t="str">
        <f>IF($Y486="", "", IF($I486="", 1, IF($I486=$U$4, 'J&amp;C Details'!$AP$82, IF($I486=$U$5, 'J&amp;C Details'!$AP$84, ""))))</f>
        <v/>
      </c>
      <c r="Y486" s="39" t="str">
        <f t="shared" si="26"/>
        <v/>
      </c>
      <c r="AA486" s="39" t="str">
        <f>IF($G486="", "", IF($E486=$R$3, Report!$BB$209, IF($I486="", Report!$BB$212, IF($I486=$U$4, Report!$BB$211, IF($I486=$U$5, Report!$BB$210, "")))))</f>
        <v/>
      </c>
    </row>
    <row r="487" spans="1:27" x14ac:dyDescent="0.25">
      <c r="A487" s="14"/>
      <c r="B487" s="460"/>
      <c r="C487" s="478"/>
      <c r="D487" s="462"/>
      <c r="E487" s="479"/>
      <c r="F487" s="14"/>
      <c r="G487" s="106" t="str">
        <f>IF($D487="", "", IF($E487=Expenses!$L$5, 0, $D487))</f>
        <v/>
      </c>
      <c r="H487" s="14"/>
      <c r="I487" s="39" t="str">
        <f t="shared" si="24"/>
        <v/>
      </c>
      <c r="J487" s="14"/>
      <c r="K487" s="14"/>
      <c r="L487" s="14"/>
      <c r="M487" s="14"/>
      <c r="N487" s="14"/>
      <c r="O487" s="14"/>
      <c r="P487" s="14"/>
      <c r="S487" s="106" t="str">
        <f t="shared" si="25"/>
        <v/>
      </c>
      <c r="U487" s="127" t="str">
        <f>IFERROR(INDEX('J&amp;C Details'!$S$70:$S$79, MATCH($C487, 'J&amp;C Details'!$B$70:$B$79, 0))*$S487*24*$W487, "")</f>
        <v/>
      </c>
      <c r="W487" s="262" t="str">
        <f>IF($Y487="", "", IF($I487="", 1, IF($I487=$U$4, 'J&amp;C Details'!$AP$82, IF($I487=$U$5, 'J&amp;C Details'!$AP$84, ""))))</f>
        <v/>
      </c>
      <c r="Y487" s="39" t="str">
        <f t="shared" si="26"/>
        <v/>
      </c>
      <c r="AA487" s="39" t="str">
        <f>IF($G487="", "", IF($E487=$R$3, Report!$BB$209, IF($I487="", Report!$BB$212, IF($I487=$U$4, Report!$BB$211, IF($I487=$U$5, Report!$BB$210, "")))))</f>
        <v/>
      </c>
    </row>
    <row r="488" spans="1:27" x14ac:dyDescent="0.25">
      <c r="A488" s="14"/>
      <c r="B488" s="460"/>
      <c r="C488" s="478"/>
      <c r="D488" s="462"/>
      <c r="E488" s="479"/>
      <c r="F488" s="14"/>
      <c r="G488" s="106" t="str">
        <f>IF($D488="", "", IF($E488=Expenses!$L$5, 0, $D488))</f>
        <v/>
      </c>
      <c r="H488" s="14"/>
      <c r="I488" s="39" t="str">
        <f t="shared" si="24"/>
        <v/>
      </c>
      <c r="J488" s="14"/>
      <c r="K488" s="14"/>
      <c r="L488" s="14"/>
      <c r="M488" s="14"/>
      <c r="N488" s="14"/>
      <c r="O488" s="14"/>
      <c r="P488" s="14"/>
      <c r="S488" s="106" t="str">
        <f t="shared" si="25"/>
        <v/>
      </c>
      <c r="U488" s="127" t="str">
        <f>IFERROR(INDEX('J&amp;C Details'!$S$70:$S$79, MATCH($C488, 'J&amp;C Details'!$B$70:$B$79, 0))*$S488*24*$W488, "")</f>
        <v/>
      </c>
      <c r="W488" s="262" t="str">
        <f>IF($Y488="", "", IF($I488="", 1, IF($I488=$U$4, 'J&amp;C Details'!$AP$82, IF($I488=$U$5, 'J&amp;C Details'!$AP$84, ""))))</f>
        <v/>
      </c>
      <c r="Y488" s="39" t="str">
        <f t="shared" si="26"/>
        <v/>
      </c>
      <c r="AA488" s="39" t="str">
        <f>IF($G488="", "", IF($E488=$R$3, Report!$BB$209, IF($I488="", Report!$BB$212, IF($I488=$U$4, Report!$BB$211, IF($I488=$U$5, Report!$BB$210, "")))))</f>
        <v/>
      </c>
    </row>
    <row r="489" spans="1:27" x14ac:dyDescent="0.25">
      <c r="A489" s="14"/>
      <c r="B489" s="460"/>
      <c r="C489" s="478"/>
      <c r="D489" s="462"/>
      <c r="E489" s="479"/>
      <c r="F489" s="14"/>
      <c r="G489" s="106" t="str">
        <f>IF($D489="", "", IF($E489=Expenses!$L$5, 0, $D489))</f>
        <v/>
      </c>
      <c r="H489" s="14"/>
      <c r="I489" s="39" t="str">
        <f t="shared" si="24"/>
        <v/>
      </c>
      <c r="J489" s="14"/>
      <c r="K489" s="14"/>
      <c r="L489" s="14"/>
      <c r="M489" s="14"/>
      <c r="N489" s="14"/>
      <c r="O489" s="14"/>
      <c r="P489" s="14"/>
      <c r="S489" s="106" t="str">
        <f t="shared" si="25"/>
        <v/>
      </c>
      <c r="U489" s="127" t="str">
        <f>IFERROR(INDEX('J&amp;C Details'!$S$70:$S$79, MATCH($C489, 'J&amp;C Details'!$B$70:$B$79, 0))*$S489*24*$W489, "")</f>
        <v/>
      </c>
      <c r="W489" s="262" t="str">
        <f>IF($Y489="", "", IF($I489="", 1, IF($I489=$U$4, 'J&amp;C Details'!$AP$82, IF($I489=$U$5, 'J&amp;C Details'!$AP$84, ""))))</f>
        <v/>
      </c>
      <c r="Y489" s="39" t="str">
        <f t="shared" si="26"/>
        <v/>
      </c>
      <c r="AA489" s="39" t="str">
        <f>IF($G489="", "", IF($E489=$R$3, Report!$BB$209, IF($I489="", Report!$BB$212, IF($I489=$U$4, Report!$BB$211, IF($I489=$U$5, Report!$BB$210, "")))))</f>
        <v/>
      </c>
    </row>
    <row r="490" spans="1:27" x14ac:dyDescent="0.25">
      <c r="A490" s="14"/>
      <c r="B490" s="460"/>
      <c r="C490" s="478"/>
      <c r="D490" s="462"/>
      <c r="E490" s="479"/>
      <c r="F490" s="14"/>
      <c r="G490" s="106" t="str">
        <f>IF($D490="", "", IF($E490=Expenses!$L$5, 0, $D490))</f>
        <v/>
      </c>
      <c r="H490" s="14"/>
      <c r="I490" s="39" t="str">
        <f t="shared" si="24"/>
        <v/>
      </c>
      <c r="J490" s="14"/>
      <c r="K490" s="14"/>
      <c r="L490" s="14"/>
      <c r="M490" s="14"/>
      <c r="N490" s="14"/>
      <c r="O490" s="14"/>
      <c r="P490" s="14"/>
      <c r="S490" s="106" t="str">
        <f t="shared" si="25"/>
        <v/>
      </c>
      <c r="U490" s="127" t="str">
        <f>IFERROR(INDEX('J&amp;C Details'!$S$70:$S$79, MATCH($C490, 'J&amp;C Details'!$B$70:$B$79, 0))*$S490*24*$W490, "")</f>
        <v/>
      </c>
      <c r="W490" s="262" t="str">
        <f>IF($Y490="", "", IF($I490="", 1, IF($I490=$U$4, 'J&amp;C Details'!$AP$82, IF($I490=$U$5, 'J&amp;C Details'!$AP$84, ""))))</f>
        <v/>
      </c>
      <c r="Y490" s="39" t="str">
        <f t="shared" si="26"/>
        <v/>
      </c>
      <c r="AA490" s="39" t="str">
        <f>IF($G490="", "", IF($E490=$R$3, Report!$BB$209, IF($I490="", Report!$BB$212, IF($I490=$U$4, Report!$BB$211, IF($I490=$U$5, Report!$BB$210, "")))))</f>
        <v/>
      </c>
    </row>
    <row r="491" spans="1:27" x14ac:dyDescent="0.25">
      <c r="A491" s="14"/>
      <c r="B491" s="460"/>
      <c r="C491" s="478"/>
      <c r="D491" s="462"/>
      <c r="E491" s="479"/>
      <c r="F491" s="14"/>
      <c r="G491" s="106" t="str">
        <f>IF($D491="", "", IF($E491=Expenses!$L$5, 0, $D491))</f>
        <v/>
      </c>
      <c r="H491" s="14"/>
      <c r="I491" s="39" t="str">
        <f t="shared" si="24"/>
        <v/>
      </c>
      <c r="J491" s="14"/>
      <c r="K491" s="14"/>
      <c r="L491" s="14"/>
      <c r="M491" s="14"/>
      <c r="N491" s="14"/>
      <c r="O491" s="14"/>
      <c r="P491" s="14"/>
      <c r="S491" s="106" t="str">
        <f t="shared" si="25"/>
        <v/>
      </c>
      <c r="U491" s="127" t="str">
        <f>IFERROR(INDEX('J&amp;C Details'!$S$70:$S$79, MATCH($C491, 'J&amp;C Details'!$B$70:$B$79, 0))*$S491*24*$W491, "")</f>
        <v/>
      </c>
      <c r="W491" s="262" t="str">
        <f>IF($Y491="", "", IF($I491="", 1, IF($I491=$U$4, 'J&amp;C Details'!$AP$82, IF($I491=$U$5, 'J&amp;C Details'!$AP$84, ""))))</f>
        <v/>
      </c>
      <c r="Y491" s="39" t="str">
        <f t="shared" si="26"/>
        <v/>
      </c>
      <c r="AA491" s="39" t="str">
        <f>IF($G491="", "", IF($E491=$R$3, Report!$BB$209, IF($I491="", Report!$BB$212, IF($I491=$U$4, Report!$BB$211, IF($I491=$U$5, Report!$BB$210, "")))))</f>
        <v/>
      </c>
    </row>
    <row r="492" spans="1:27" x14ac:dyDescent="0.25">
      <c r="A492" s="14"/>
      <c r="B492" s="460"/>
      <c r="C492" s="478"/>
      <c r="D492" s="462"/>
      <c r="E492" s="479"/>
      <c r="F492" s="14"/>
      <c r="G492" s="106" t="str">
        <f>IF($D492="", "", IF($E492=Expenses!$L$5, 0, $D492))</f>
        <v/>
      </c>
      <c r="H492" s="14"/>
      <c r="I492" s="39" t="str">
        <f t="shared" si="24"/>
        <v/>
      </c>
      <c r="J492" s="14"/>
      <c r="K492" s="14"/>
      <c r="L492" s="14"/>
      <c r="M492" s="14"/>
      <c r="N492" s="14"/>
      <c r="O492" s="14"/>
      <c r="P492" s="14"/>
      <c r="S492" s="106" t="str">
        <f t="shared" si="25"/>
        <v/>
      </c>
      <c r="U492" s="127" t="str">
        <f>IFERROR(INDEX('J&amp;C Details'!$S$70:$S$79, MATCH($C492, 'J&amp;C Details'!$B$70:$B$79, 0))*$S492*24*$W492, "")</f>
        <v/>
      </c>
      <c r="W492" s="262" t="str">
        <f>IF($Y492="", "", IF($I492="", 1, IF($I492=$U$4, 'J&amp;C Details'!$AP$82, IF($I492=$U$5, 'J&amp;C Details'!$AP$84, ""))))</f>
        <v/>
      </c>
      <c r="Y492" s="39" t="str">
        <f t="shared" si="26"/>
        <v/>
      </c>
      <c r="AA492" s="39" t="str">
        <f>IF($G492="", "", IF($E492=$R$3, Report!$BB$209, IF($I492="", Report!$BB$212, IF($I492=$U$4, Report!$BB$211, IF($I492=$U$5, Report!$BB$210, "")))))</f>
        <v/>
      </c>
    </row>
    <row r="493" spans="1:27" x14ac:dyDescent="0.25">
      <c r="A493" s="14"/>
      <c r="B493" s="460"/>
      <c r="C493" s="478"/>
      <c r="D493" s="462"/>
      <c r="E493" s="479"/>
      <c r="F493" s="14"/>
      <c r="G493" s="106" t="str">
        <f>IF($D493="", "", IF($E493=Expenses!$L$5, 0, $D493))</f>
        <v/>
      </c>
      <c r="H493" s="14"/>
      <c r="I493" s="39" t="str">
        <f t="shared" si="24"/>
        <v/>
      </c>
      <c r="J493" s="14"/>
      <c r="K493" s="14"/>
      <c r="L493" s="14"/>
      <c r="M493" s="14"/>
      <c r="N493" s="14"/>
      <c r="O493" s="14"/>
      <c r="P493" s="14"/>
      <c r="S493" s="106" t="str">
        <f t="shared" si="25"/>
        <v/>
      </c>
      <c r="U493" s="127" t="str">
        <f>IFERROR(INDEX('J&amp;C Details'!$S$70:$S$79, MATCH($C493, 'J&amp;C Details'!$B$70:$B$79, 0))*$S493*24*$W493, "")</f>
        <v/>
      </c>
      <c r="W493" s="262" t="str">
        <f>IF($Y493="", "", IF($I493="", 1, IF($I493=$U$4, 'J&amp;C Details'!$AP$82, IF($I493=$U$5, 'J&amp;C Details'!$AP$84, ""))))</f>
        <v/>
      </c>
      <c r="Y493" s="39" t="str">
        <f t="shared" si="26"/>
        <v/>
      </c>
      <c r="AA493" s="39" t="str">
        <f>IF($G493="", "", IF($E493=$R$3, Report!$BB$209, IF($I493="", Report!$BB$212, IF($I493=$U$4, Report!$BB$211, IF($I493=$U$5, Report!$BB$210, "")))))</f>
        <v/>
      </c>
    </row>
    <row r="494" spans="1:27" x14ac:dyDescent="0.25">
      <c r="A494" s="14"/>
      <c r="B494" s="460"/>
      <c r="C494" s="478"/>
      <c r="D494" s="462"/>
      <c r="E494" s="479"/>
      <c r="F494" s="14"/>
      <c r="G494" s="106" t="str">
        <f>IF($D494="", "", IF($E494=Expenses!$L$5, 0, $D494))</f>
        <v/>
      </c>
      <c r="H494" s="14"/>
      <c r="I494" s="39" t="str">
        <f t="shared" si="24"/>
        <v/>
      </c>
      <c r="J494" s="14"/>
      <c r="K494" s="14"/>
      <c r="L494" s="14"/>
      <c r="M494" s="14"/>
      <c r="N494" s="14"/>
      <c r="O494" s="14"/>
      <c r="P494" s="14"/>
      <c r="S494" s="106" t="str">
        <f t="shared" si="25"/>
        <v/>
      </c>
      <c r="U494" s="127" t="str">
        <f>IFERROR(INDEX('J&amp;C Details'!$S$70:$S$79, MATCH($C494, 'J&amp;C Details'!$B$70:$B$79, 0))*$S494*24*$W494, "")</f>
        <v/>
      </c>
      <c r="W494" s="262" t="str">
        <f>IF($Y494="", "", IF($I494="", 1, IF($I494=$U$4, 'J&amp;C Details'!$AP$82, IF($I494=$U$5, 'J&amp;C Details'!$AP$84, ""))))</f>
        <v/>
      </c>
      <c r="Y494" s="39" t="str">
        <f t="shared" si="26"/>
        <v/>
      </c>
      <c r="AA494" s="39" t="str">
        <f>IF($G494="", "", IF($E494=$R$3, Report!$BB$209, IF($I494="", Report!$BB$212, IF($I494=$U$4, Report!$BB$211, IF($I494=$U$5, Report!$BB$210, "")))))</f>
        <v/>
      </c>
    </row>
    <row r="495" spans="1:27" x14ac:dyDescent="0.25">
      <c r="A495" s="14"/>
      <c r="B495" s="460"/>
      <c r="C495" s="478"/>
      <c r="D495" s="462"/>
      <c r="E495" s="479"/>
      <c r="F495" s="14"/>
      <c r="G495" s="106" t="str">
        <f>IF($D495="", "", IF($E495=Expenses!$L$5, 0, $D495))</f>
        <v/>
      </c>
      <c r="H495" s="14"/>
      <c r="I495" s="39" t="str">
        <f t="shared" si="24"/>
        <v/>
      </c>
      <c r="J495" s="14"/>
      <c r="K495" s="14"/>
      <c r="L495" s="14"/>
      <c r="M495" s="14"/>
      <c r="N495" s="14"/>
      <c r="O495" s="14"/>
      <c r="P495" s="14"/>
      <c r="S495" s="106" t="str">
        <f t="shared" si="25"/>
        <v/>
      </c>
      <c r="U495" s="127" t="str">
        <f>IFERROR(INDEX('J&amp;C Details'!$S$70:$S$79, MATCH($C495, 'J&amp;C Details'!$B$70:$B$79, 0))*$S495*24*$W495, "")</f>
        <v/>
      </c>
      <c r="W495" s="262" t="str">
        <f>IF($Y495="", "", IF($I495="", 1, IF($I495=$U$4, 'J&amp;C Details'!$AP$82, IF($I495=$U$5, 'J&amp;C Details'!$AP$84, ""))))</f>
        <v/>
      </c>
      <c r="Y495" s="39" t="str">
        <f t="shared" si="26"/>
        <v/>
      </c>
      <c r="AA495" s="39" t="str">
        <f>IF($G495="", "", IF($E495=$R$3, Report!$BB$209, IF($I495="", Report!$BB$212, IF($I495=$U$4, Report!$BB$211, IF($I495=$U$5, Report!$BB$210, "")))))</f>
        <v/>
      </c>
    </row>
    <row r="496" spans="1:27" x14ac:dyDescent="0.25">
      <c r="A496" s="14"/>
      <c r="B496" s="460"/>
      <c r="C496" s="478"/>
      <c r="D496" s="462"/>
      <c r="E496" s="479"/>
      <c r="F496" s="14"/>
      <c r="G496" s="106" t="str">
        <f>IF($D496="", "", IF($E496=Expenses!$L$5, 0, $D496))</f>
        <v/>
      </c>
      <c r="H496" s="14"/>
      <c r="I496" s="39" t="str">
        <f t="shared" si="24"/>
        <v/>
      </c>
      <c r="J496" s="14"/>
      <c r="K496" s="14"/>
      <c r="L496" s="14"/>
      <c r="M496" s="14"/>
      <c r="N496" s="14"/>
      <c r="O496" s="14"/>
      <c r="P496" s="14"/>
      <c r="S496" s="106" t="str">
        <f t="shared" si="25"/>
        <v/>
      </c>
      <c r="U496" s="127" t="str">
        <f>IFERROR(INDEX('J&amp;C Details'!$S$70:$S$79, MATCH($C496, 'J&amp;C Details'!$B$70:$B$79, 0))*$S496*24*$W496, "")</f>
        <v/>
      </c>
      <c r="W496" s="262" t="str">
        <f>IF($Y496="", "", IF($I496="", 1, IF($I496=$U$4, 'J&amp;C Details'!$AP$82, IF($I496=$U$5, 'J&amp;C Details'!$AP$84, ""))))</f>
        <v/>
      </c>
      <c r="Y496" s="39" t="str">
        <f t="shared" si="26"/>
        <v/>
      </c>
      <c r="AA496" s="39" t="str">
        <f>IF($G496="", "", IF($E496=$R$3, Report!$BB$209, IF($I496="", Report!$BB$212, IF($I496=$U$4, Report!$BB$211, IF($I496=$U$5, Report!$BB$210, "")))))</f>
        <v/>
      </c>
    </row>
    <row r="497" spans="1:27" x14ac:dyDescent="0.25">
      <c r="A497" s="14"/>
      <c r="B497" s="460"/>
      <c r="C497" s="478"/>
      <c r="D497" s="462"/>
      <c r="E497" s="479"/>
      <c r="F497" s="14"/>
      <c r="G497" s="106" t="str">
        <f>IF($D497="", "", IF($E497=Expenses!$L$5, 0, $D497))</f>
        <v/>
      </c>
      <c r="H497" s="14"/>
      <c r="I497" s="39" t="str">
        <f t="shared" si="24"/>
        <v/>
      </c>
      <c r="J497" s="14"/>
      <c r="K497" s="14"/>
      <c r="L497" s="14"/>
      <c r="M497" s="14"/>
      <c r="N497" s="14"/>
      <c r="O497" s="14"/>
      <c r="P497" s="14"/>
      <c r="S497" s="106" t="str">
        <f t="shared" si="25"/>
        <v/>
      </c>
      <c r="U497" s="127" t="str">
        <f>IFERROR(INDEX('J&amp;C Details'!$S$70:$S$79, MATCH($C497, 'J&amp;C Details'!$B$70:$B$79, 0))*$S497*24*$W497, "")</f>
        <v/>
      </c>
      <c r="W497" s="262" t="str">
        <f>IF($Y497="", "", IF($I497="", 1, IF($I497=$U$4, 'J&amp;C Details'!$AP$82, IF($I497=$U$5, 'J&amp;C Details'!$AP$84, ""))))</f>
        <v/>
      </c>
      <c r="Y497" s="39" t="str">
        <f t="shared" si="26"/>
        <v/>
      </c>
      <c r="AA497" s="39" t="str">
        <f>IF($G497="", "", IF($E497=$R$3, Report!$BB$209, IF($I497="", Report!$BB$212, IF($I497=$U$4, Report!$BB$211, IF($I497=$U$5, Report!$BB$210, "")))))</f>
        <v/>
      </c>
    </row>
    <row r="498" spans="1:27" x14ac:dyDescent="0.25">
      <c r="A498" s="14"/>
      <c r="B498" s="460"/>
      <c r="C498" s="478"/>
      <c r="D498" s="462"/>
      <c r="E498" s="479"/>
      <c r="F498" s="14"/>
      <c r="G498" s="106" t="str">
        <f>IF($D498="", "", IF($E498=Expenses!$L$5, 0, $D498))</f>
        <v/>
      </c>
      <c r="H498" s="14"/>
      <c r="I498" s="39" t="str">
        <f t="shared" si="24"/>
        <v/>
      </c>
      <c r="J498" s="14"/>
      <c r="K498" s="14"/>
      <c r="L498" s="14"/>
      <c r="M498" s="14"/>
      <c r="N498" s="14"/>
      <c r="O498" s="14"/>
      <c r="P498" s="14"/>
      <c r="S498" s="106" t="str">
        <f t="shared" si="25"/>
        <v/>
      </c>
      <c r="U498" s="127" t="str">
        <f>IFERROR(INDEX('J&amp;C Details'!$S$70:$S$79, MATCH($C498, 'J&amp;C Details'!$B$70:$B$79, 0))*$S498*24*$W498, "")</f>
        <v/>
      </c>
      <c r="W498" s="262" t="str">
        <f>IF($Y498="", "", IF($I498="", 1, IF($I498=$U$4, 'J&amp;C Details'!$AP$82, IF($I498=$U$5, 'J&amp;C Details'!$AP$84, ""))))</f>
        <v/>
      </c>
      <c r="Y498" s="39" t="str">
        <f t="shared" si="26"/>
        <v/>
      </c>
      <c r="AA498" s="39" t="str">
        <f>IF($G498="", "", IF($E498=$R$3, Report!$BB$209, IF($I498="", Report!$BB$212, IF($I498=$U$4, Report!$BB$211, IF($I498=$U$5, Report!$BB$210, "")))))</f>
        <v/>
      </c>
    </row>
    <row r="499" spans="1:27" x14ac:dyDescent="0.25">
      <c r="A499" s="14"/>
      <c r="B499" s="460"/>
      <c r="C499" s="478"/>
      <c r="D499" s="462"/>
      <c r="E499" s="479"/>
      <c r="F499" s="14"/>
      <c r="G499" s="106" t="str">
        <f>IF($D499="", "", IF($E499=Expenses!$L$5, 0, $D499))</f>
        <v/>
      </c>
      <c r="H499" s="14"/>
      <c r="I499" s="39" t="str">
        <f t="shared" si="24"/>
        <v/>
      </c>
      <c r="J499" s="14"/>
      <c r="K499" s="14"/>
      <c r="L499" s="14"/>
      <c r="M499" s="14"/>
      <c r="N499" s="14"/>
      <c r="O499" s="14"/>
      <c r="P499" s="14"/>
      <c r="S499" s="106" t="str">
        <f t="shared" si="25"/>
        <v/>
      </c>
      <c r="U499" s="127" t="str">
        <f>IFERROR(INDEX('J&amp;C Details'!$S$70:$S$79, MATCH($C499, 'J&amp;C Details'!$B$70:$B$79, 0))*$S499*24*$W499, "")</f>
        <v/>
      </c>
      <c r="W499" s="262" t="str">
        <f>IF($Y499="", "", IF($I499="", 1, IF($I499=$U$4, 'J&amp;C Details'!$AP$82, IF($I499=$U$5, 'J&amp;C Details'!$AP$84, ""))))</f>
        <v/>
      </c>
      <c r="Y499" s="39" t="str">
        <f t="shared" si="26"/>
        <v/>
      </c>
      <c r="AA499" s="39" t="str">
        <f>IF($G499="", "", IF($E499=$R$3, Report!$BB$209, IF($I499="", Report!$BB$212, IF($I499=$U$4, Report!$BB$211, IF($I499=$U$5, Report!$BB$210, "")))))</f>
        <v/>
      </c>
    </row>
    <row r="500" spans="1:27" x14ac:dyDescent="0.25">
      <c r="A500" s="14"/>
      <c r="B500" s="460"/>
      <c r="C500" s="478"/>
      <c r="D500" s="462"/>
      <c r="E500" s="479"/>
      <c r="F500" s="14"/>
      <c r="G500" s="106" t="str">
        <f>IF($D500="", "", IF($E500=Expenses!$L$5, 0, $D500))</f>
        <v/>
      </c>
      <c r="H500" s="14"/>
      <c r="I500" s="39" t="str">
        <f t="shared" si="24"/>
        <v/>
      </c>
      <c r="J500" s="14"/>
      <c r="K500" s="14"/>
      <c r="L500" s="14"/>
      <c r="M500" s="14"/>
      <c r="N500" s="14"/>
      <c r="O500" s="14"/>
      <c r="P500" s="14"/>
      <c r="S500" s="106" t="str">
        <f t="shared" si="25"/>
        <v/>
      </c>
      <c r="U500" s="127" t="str">
        <f>IFERROR(INDEX('J&amp;C Details'!$S$70:$S$79, MATCH($C500, 'J&amp;C Details'!$B$70:$B$79, 0))*$S500*24*$W500, "")</f>
        <v/>
      </c>
      <c r="W500" s="262" t="str">
        <f>IF($Y500="", "", IF($I500="", 1, IF($I500=$U$4, 'J&amp;C Details'!$AP$82, IF($I500=$U$5, 'J&amp;C Details'!$AP$84, ""))))</f>
        <v/>
      </c>
      <c r="Y500" s="39" t="str">
        <f t="shared" si="26"/>
        <v/>
      </c>
      <c r="AA500" s="39" t="str">
        <f>IF($G500="", "", IF($E500=$R$3, Report!$BB$209, IF($I500="", Report!$BB$212, IF($I500=$U$4, Report!$BB$211, IF($I500=$U$5, Report!$BB$210, "")))))</f>
        <v/>
      </c>
    </row>
    <row r="501" spans="1:27" x14ac:dyDescent="0.25">
      <c r="A501" s="14"/>
      <c r="B501" s="460"/>
      <c r="C501" s="478"/>
      <c r="D501" s="462"/>
      <c r="E501" s="479"/>
      <c r="F501" s="14"/>
      <c r="G501" s="106" t="str">
        <f>IF($D501="", "", IF($E501=Expenses!$L$5, 0, $D501))</f>
        <v/>
      </c>
      <c r="H501" s="14"/>
      <c r="I501" s="39" t="str">
        <f t="shared" si="24"/>
        <v/>
      </c>
      <c r="J501" s="14"/>
      <c r="K501" s="14"/>
      <c r="L501" s="14"/>
      <c r="M501" s="14"/>
      <c r="N501" s="14"/>
      <c r="O501" s="14"/>
      <c r="P501" s="14"/>
      <c r="S501" s="106" t="str">
        <f t="shared" si="25"/>
        <v/>
      </c>
      <c r="U501" s="127" t="str">
        <f>IFERROR(INDEX('J&amp;C Details'!$S$70:$S$79, MATCH($C501, 'J&amp;C Details'!$B$70:$B$79, 0))*$S501*24*$W501, "")</f>
        <v/>
      </c>
      <c r="W501" s="262" t="str">
        <f>IF($Y501="", "", IF($I501="", 1, IF($I501=$U$4, 'J&amp;C Details'!$AP$82, IF($I501=$U$5, 'J&amp;C Details'!$AP$84, ""))))</f>
        <v/>
      </c>
      <c r="Y501" s="39" t="str">
        <f t="shared" si="26"/>
        <v/>
      </c>
      <c r="AA501" s="39" t="str">
        <f>IF($G501="", "", IF($E501=$R$3, Report!$BB$209, IF($I501="", Report!$BB$212, IF($I501=$U$4, Report!$BB$211, IF($I501=$U$5, Report!$BB$210, "")))))</f>
        <v/>
      </c>
    </row>
    <row r="502" spans="1:27" x14ac:dyDescent="0.25">
      <c r="A502" s="14"/>
      <c r="B502" s="460"/>
      <c r="C502" s="478"/>
      <c r="D502" s="462"/>
      <c r="E502" s="479"/>
      <c r="F502" s="14"/>
      <c r="G502" s="106" t="str">
        <f>IF($D502="", "", IF($E502=Expenses!$L$5, 0, $D502))</f>
        <v/>
      </c>
      <c r="H502" s="14"/>
      <c r="I502" s="39" t="str">
        <f t="shared" si="24"/>
        <v/>
      </c>
      <c r="J502" s="14"/>
      <c r="K502" s="14"/>
      <c r="L502" s="14"/>
      <c r="M502" s="14"/>
      <c r="N502" s="14"/>
      <c r="O502" s="14"/>
      <c r="P502" s="14"/>
      <c r="S502" s="106" t="str">
        <f t="shared" si="25"/>
        <v/>
      </c>
      <c r="U502" s="127" t="str">
        <f>IFERROR(INDEX('J&amp;C Details'!$S$70:$S$79, MATCH($C502, 'J&amp;C Details'!$B$70:$B$79, 0))*$S502*24*$W502, "")</f>
        <v/>
      </c>
      <c r="W502" s="262" t="str">
        <f>IF($Y502="", "", IF($I502="", 1, IF($I502=$U$4, 'J&amp;C Details'!$AP$82, IF($I502=$U$5, 'J&amp;C Details'!$AP$84, ""))))</f>
        <v/>
      </c>
      <c r="Y502" s="39" t="str">
        <f t="shared" si="26"/>
        <v/>
      </c>
      <c r="AA502" s="39" t="str">
        <f>IF($G502="", "", IF($E502=$R$3, Report!$BB$209, IF($I502="", Report!$BB$212, IF($I502=$U$4, Report!$BB$211, IF($I502=$U$5, Report!$BB$210, "")))))</f>
        <v/>
      </c>
    </row>
    <row r="503" spans="1:27" x14ac:dyDescent="0.25">
      <c r="A503" s="14"/>
      <c r="B503" s="460"/>
      <c r="C503" s="478"/>
      <c r="D503" s="462"/>
      <c r="E503" s="479"/>
      <c r="F503" s="14"/>
      <c r="G503" s="106" t="str">
        <f>IF($D503="", "", IF($E503=Expenses!$L$5, 0, $D503))</f>
        <v/>
      </c>
      <c r="H503" s="14"/>
      <c r="I503" s="39" t="str">
        <f t="shared" si="24"/>
        <v/>
      </c>
      <c r="J503" s="14"/>
      <c r="K503" s="14"/>
      <c r="L503" s="14"/>
      <c r="M503" s="14"/>
      <c r="N503" s="14"/>
      <c r="O503" s="14"/>
      <c r="P503" s="14"/>
      <c r="S503" s="106" t="str">
        <f t="shared" si="25"/>
        <v/>
      </c>
      <c r="U503" s="127" t="str">
        <f>IFERROR(INDEX('J&amp;C Details'!$S$70:$S$79, MATCH($C503, 'J&amp;C Details'!$B$70:$B$79, 0))*$S503*24*$W503, "")</f>
        <v/>
      </c>
      <c r="W503" s="262" t="str">
        <f>IF($Y503="", "", IF($I503="", 1, IF($I503=$U$4, 'J&amp;C Details'!$AP$82, IF($I503=$U$5, 'J&amp;C Details'!$AP$84, ""))))</f>
        <v/>
      </c>
      <c r="Y503" s="39" t="str">
        <f t="shared" si="26"/>
        <v/>
      </c>
      <c r="AA503" s="39" t="str">
        <f>IF($G503="", "", IF($E503=$R$3, Report!$BB$209, IF($I503="", Report!$BB$212, IF($I503=$U$4, Report!$BB$211, IF($I503=$U$5, Report!$BB$210, "")))))</f>
        <v/>
      </c>
    </row>
    <row r="504" spans="1:27" x14ac:dyDescent="0.25">
      <c r="A504" s="14"/>
      <c r="B504" s="460"/>
      <c r="C504" s="478"/>
      <c r="D504" s="462"/>
      <c r="E504" s="479"/>
      <c r="F504" s="14"/>
      <c r="G504" s="106" t="str">
        <f>IF($D504="", "", IF($E504=Expenses!$L$5, 0, $D504))</f>
        <v/>
      </c>
      <c r="H504" s="14"/>
      <c r="I504" s="39" t="str">
        <f t="shared" si="24"/>
        <v/>
      </c>
      <c r="J504" s="14"/>
      <c r="K504" s="14"/>
      <c r="L504" s="14"/>
      <c r="M504" s="14"/>
      <c r="N504" s="14"/>
      <c r="O504" s="14"/>
      <c r="P504" s="14"/>
      <c r="S504" s="106" t="str">
        <f t="shared" si="25"/>
        <v/>
      </c>
      <c r="U504" s="127" t="str">
        <f>IFERROR(INDEX('J&amp;C Details'!$S$70:$S$79, MATCH($C504, 'J&amp;C Details'!$B$70:$B$79, 0))*$S504*24*$W504, "")</f>
        <v/>
      </c>
      <c r="W504" s="262" t="str">
        <f>IF($Y504="", "", IF($I504="", 1, IF($I504=$U$4, 'J&amp;C Details'!$AP$82, IF($I504=$U$5, 'J&amp;C Details'!$AP$84, ""))))</f>
        <v/>
      </c>
      <c r="Y504" s="39" t="str">
        <f t="shared" si="26"/>
        <v/>
      </c>
      <c r="AA504" s="39" t="str">
        <f>IF($G504="", "", IF($E504=$R$3, Report!$BB$209, IF($I504="", Report!$BB$212, IF($I504=$U$4, Report!$BB$211, IF($I504=$U$5, Report!$BB$210, "")))))</f>
        <v/>
      </c>
    </row>
    <row r="505" spans="1:27" x14ac:dyDescent="0.25">
      <c r="A505" s="14"/>
      <c r="B505" s="460"/>
      <c r="C505" s="478"/>
      <c r="D505" s="462"/>
      <c r="E505" s="479"/>
      <c r="F505" s="14"/>
      <c r="G505" s="106" t="str">
        <f>IF($D505="", "", IF($E505=Expenses!$L$5, 0, $D505))</f>
        <v/>
      </c>
      <c r="H505" s="14"/>
      <c r="I505" s="39" t="str">
        <f t="shared" si="24"/>
        <v/>
      </c>
      <c r="J505" s="14"/>
      <c r="K505" s="14"/>
      <c r="L505" s="14"/>
      <c r="M505" s="14"/>
      <c r="N505" s="14"/>
      <c r="O505" s="14"/>
      <c r="P505" s="14"/>
      <c r="S505" s="106" t="str">
        <f t="shared" si="25"/>
        <v/>
      </c>
      <c r="U505" s="127" t="str">
        <f>IFERROR(INDEX('J&amp;C Details'!$S$70:$S$79, MATCH($C505, 'J&amp;C Details'!$B$70:$B$79, 0))*$S505*24*$W505, "")</f>
        <v/>
      </c>
      <c r="W505" s="262" t="str">
        <f>IF($Y505="", "", IF($I505="", 1, IF($I505=$U$4, 'J&amp;C Details'!$AP$82, IF($I505=$U$5, 'J&amp;C Details'!$AP$84, ""))))</f>
        <v/>
      </c>
      <c r="Y505" s="39" t="str">
        <f t="shared" si="26"/>
        <v/>
      </c>
      <c r="AA505" s="39" t="str">
        <f>IF($G505="", "", IF($E505=$R$3, Report!$BB$209, IF($I505="", Report!$BB$212, IF($I505=$U$4, Report!$BB$211, IF($I505=$U$5, Report!$BB$210, "")))))</f>
        <v/>
      </c>
    </row>
    <row r="506" spans="1:27" x14ac:dyDescent="0.25">
      <c r="A506" s="14"/>
      <c r="B506" s="460"/>
      <c r="C506" s="478"/>
      <c r="D506" s="462"/>
      <c r="E506" s="479"/>
      <c r="F506" s="14"/>
      <c r="G506" s="106" t="str">
        <f>IF($D506="", "", IF($E506=Expenses!$L$5, 0, $D506))</f>
        <v/>
      </c>
      <c r="H506" s="14"/>
      <c r="I506" s="39" t="str">
        <f t="shared" si="24"/>
        <v/>
      </c>
      <c r="J506" s="14"/>
      <c r="K506" s="14"/>
      <c r="L506" s="14"/>
      <c r="M506" s="14"/>
      <c r="N506" s="14"/>
      <c r="O506" s="14"/>
      <c r="P506" s="14"/>
      <c r="S506" s="106" t="str">
        <f t="shared" si="25"/>
        <v/>
      </c>
      <c r="U506" s="127" t="str">
        <f>IFERROR(INDEX('J&amp;C Details'!$S$70:$S$79, MATCH($C506, 'J&amp;C Details'!$B$70:$B$79, 0))*$S506*24*$W506, "")</f>
        <v/>
      </c>
      <c r="W506" s="262" t="str">
        <f>IF($Y506="", "", IF($I506="", 1, IF($I506=$U$4, 'J&amp;C Details'!$AP$82, IF($I506=$U$5, 'J&amp;C Details'!$AP$84, ""))))</f>
        <v/>
      </c>
      <c r="Y506" s="39" t="str">
        <f t="shared" si="26"/>
        <v/>
      </c>
      <c r="AA506" s="39" t="str">
        <f>IF($G506="", "", IF($E506=$R$3, Report!$BB$209, IF($I506="", Report!$BB$212, IF($I506=$U$4, Report!$BB$211, IF($I506=$U$5, Report!$BB$210, "")))))</f>
        <v/>
      </c>
    </row>
    <row r="507" spans="1:27" x14ac:dyDescent="0.25">
      <c r="A507" s="14"/>
      <c r="B507" s="460"/>
      <c r="C507" s="478"/>
      <c r="D507" s="462"/>
      <c r="E507" s="479"/>
      <c r="F507" s="14"/>
      <c r="G507" s="106" t="str">
        <f>IF($D507="", "", IF($E507=Expenses!$L$5, 0, $D507))</f>
        <v/>
      </c>
      <c r="H507" s="14"/>
      <c r="I507" s="39" t="str">
        <f t="shared" si="24"/>
        <v/>
      </c>
      <c r="J507" s="14"/>
      <c r="K507" s="14"/>
      <c r="L507" s="14"/>
      <c r="M507" s="14"/>
      <c r="N507" s="14"/>
      <c r="O507" s="14"/>
      <c r="P507" s="14"/>
      <c r="S507" s="106" t="str">
        <f t="shared" si="25"/>
        <v/>
      </c>
      <c r="U507" s="127" t="str">
        <f>IFERROR(INDEX('J&amp;C Details'!$S$70:$S$79, MATCH($C507, 'J&amp;C Details'!$B$70:$B$79, 0))*$S507*24*$W507, "")</f>
        <v/>
      </c>
      <c r="W507" s="262" t="str">
        <f>IF($Y507="", "", IF($I507="", 1, IF($I507=$U$4, 'J&amp;C Details'!$AP$82, IF($I507=$U$5, 'J&amp;C Details'!$AP$84, ""))))</f>
        <v/>
      </c>
      <c r="Y507" s="39" t="str">
        <f t="shared" si="26"/>
        <v/>
      </c>
      <c r="AA507" s="39" t="str">
        <f>IF($G507="", "", IF($E507=$R$3, Report!$BB$209, IF($I507="", Report!$BB$212, IF($I507=$U$4, Report!$BB$211, IF($I507=$U$5, Report!$BB$210, "")))))</f>
        <v/>
      </c>
    </row>
    <row r="508" spans="1:27" x14ac:dyDescent="0.25">
      <c r="A508" s="14"/>
      <c r="B508" s="460"/>
      <c r="C508" s="478"/>
      <c r="D508" s="462"/>
      <c r="E508" s="479"/>
      <c r="F508" s="14"/>
      <c r="G508" s="106" t="str">
        <f>IF($D508="", "", IF($E508=Expenses!$L$5, 0, $D508))</f>
        <v/>
      </c>
      <c r="H508" s="14"/>
      <c r="I508" s="39" t="str">
        <f t="shared" si="24"/>
        <v/>
      </c>
      <c r="J508" s="14"/>
      <c r="K508" s="14"/>
      <c r="L508" s="14"/>
      <c r="M508" s="14"/>
      <c r="N508" s="14"/>
      <c r="O508" s="14"/>
      <c r="P508" s="14"/>
      <c r="S508" s="106" t="str">
        <f t="shared" si="25"/>
        <v/>
      </c>
      <c r="U508" s="127" t="str">
        <f>IFERROR(INDEX('J&amp;C Details'!$S$70:$S$79, MATCH($C508, 'J&amp;C Details'!$B$70:$B$79, 0))*$S508*24*$W508, "")</f>
        <v/>
      </c>
      <c r="W508" s="262" t="str">
        <f>IF($Y508="", "", IF($I508="", 1, IF($I508=$U$4, 'J&amp;C Details'!$AP$82, IF($I508=$U$5, 'J&amp;C Details'!$AP$84, ""))))</f>
        <v/>
      </c>
      <c r="Y508" s="39" t="str">
        <f t="shared" si="26"/>
        <v/>
      </c>
      <c r="AA508" s="39" t="str">
        <f>IF($G508="", "", IF($E508=$R$3, Report!$BB$209, IF($I508="", Report!$BB$212, IF($I508=$U$4, Report!$BB$211, IF($I508=$U$5, Report!$BB$210, "")))))</f>
        <v/>
      </c>
    </row>
    <row r="509" spans="1:27" x14ac:dyDescent="0.25">
      <c r="A509" s="14"/>
      <c r="B509" s="460"/>
      <c r="C509" s="478"/>
      <c r="D509" s="462"/>
      <c r="E509" s="479"/>
      <c r="F509" s="14"/>
      <c r="G509" s="106" t="str">
        <f>IF($D509="", "", IF($E509=Expenses!$L$5, 0, $D509))</f>
        <v/>
      </c>
      <c r="H509" s="14"/>
      <c r="I509" s="39" t="str">
        <f t="shared" si="24"/>
        <v/>
      </c>
      <c r="J509" s="14"/>
      <c r="K509" s="14"/>
      <c r="L509" s="14"/>
      <c r="M509" s="14"/>
      <c r="N509" s="14"/>
      <c r="O509" s="14"/>
      <c r="P509" s="14"/>
      <c r="S509" s="106" t="str">
        <f t="shared" si="25"/>
        <v/>
      </c>
      <c r="U509" s="127" t="str">
        <f>IFERROR(INDEX('J&amp;C Details'!$S$70:$S$79, MATCH($C509, 'J&amp;C Details'!$B$70:$B$79, 0))*$S509*24*$W509, "")</f>
        <v/>
      </c>
      <c r="W509" s="262" t="str">
        <f>IF($Y509="", "", IF($I509="", 1, IF($I509=$U$4, 'J&amp;C Details'!$AP$82, IF($I509=$U$5, 'J&amp;C Details'!$AP$84, ""))))</f>
        <v/>
      </c>
      <c r="Y509" s="39" t="str">
        <f t="shared" si="26"/>
        <v/>
      </c>
      <c r="AA509" s="39" t="str">
        <f>IF($G509="", "", IF($E509=$R$3, Report!$BB$209, IF($I509="", Report!$BB$212, IF($I509=$U$4, Report!$BB$211, IF($I509=$U$5, Report!$BB$210, "")))))</f>
        <v/>
      </c>
    </row>
    <row r="510" spans="1:27" x14ac:dyDescent="0.25">
      <c r="A510" s="14"/>
      <c r="B510" s="460"/>
      <c r="C510" s="478"/>
      <c r="D510" s="462"/>
      <c r="E510" s="479"/>
      <c r="F510" s="14"/>
      <c r="G510" s="106" t="str">
        <f>IF($D510="", "", IF($E510=Expenses!$L$5, 0, $D510))</f>
        <v/>
      </c>
      <c r="H510" s="14"/>
      <c r="I510" s="39" t="str">
        <f t="shared" si="24"/>
        <v/>
      </c>
      <c r="J510" s="14"/>
      <c r="K510" s="14"/>
      <c r="L510" s="14"/>
      <c r="M510" s="14"/>
      <c r="N510" s="14"/>
      <c r="O510" s="14"/>
      <c r="P510" s="14"/>
      <c r="S510" s="106" t="str">
        <f t="shared" si="25"/>
        <v/>
      </c>
      <c r="U510" s="127" t="str">
        <f>IFERROR(INDEX('J&amp;C Details'!$S$70:$S$79, MATCH($C510, 'J&amp;C Details'!$B$70:$B$79, 0))*$S510*24*$W510, "")</f>
        <v/>
      </c>
      <c r="W510" s="262" t="str">
        <f>IF($Y510="", "", IF($I510="", 1, IF($I510=$U$4, 'J&amp;C Details'!$AP$82, IF($I510=$U$5, 'J&amp;C Details'!$AP$84, ""))))</f>
        <v/>
      </c>
      <c r="Y510" s="39" t="str">
        <f t="shared" si="26"/>
        <v/>
      </c>
      <c r="AA510" s="39" t="str">
        <f>IF($G510="", "", IF($E510=$R$3, Report!$BB$209, IF($I510="", Report!$BB$212, IF($I510=$U$4, Report!$BB$211, IF($I510=$U$5, Report!$BB$210, "")))))</f>
        <v/>
      </c>
    </row>
    <row r="511" spans="1:27" x14ac:dyDescent="0.25">
      <c r="A511" s="14"/>
      <c r="B511" s="460"/>
      <c r="C511" s="478"/>
      <c r="D511" s="462"/>
      <c r="E511" s="479"/>
      <c r="F511" s="14"/>
      <c r="G511" s="106" t="str">
        <f>IF($D511="", "", IF($E511=Expenses!$L$5, 0, $D511))</f>
        <v/>
      </c>
      <c r="H511" s="14"/>
      <c r="I511" s="39" t="str">
        <f t="shared" si="24"/>
        <v/>
      </c>
      <c r="J511" s="14"/>
      <c r="K511" s="14"/>
      <c r="L511" s="14"/>
      <c r="M511" s="14"/>
      <c r="N511" s="14"/>
      <c r="O511" s="14"/>
      <c r="P511" s="14"/>
      <c r="S511" s="106" t="str">
        <f t="shared" si="25"/>
        <v/>
      </c>
      <c r="U511" s="127" t="str">
        <f>IFERROR(INDEX('J&amp;C Details'!$S$70:$S$79, MATCH($C511, 'J&amp;C Details'!$B$70:$B$79, 0))*$S511*24*$W511, "")</f>
        <v/>
      </c>
      <c r="W511" s="262" t="str">
        <f>IF($Y511="", "", IF($I511="", 1, IF($I511=$U$4, 'J&amp;C Details'!$AP$82, IF($I511=$U$5, 'J&amp;C Details'!$AP$84, ""))))</f>
        <v/>
      </c>
      <c r="Y511" s="39" t="str">
        <f t="shared" si="26"/>
        <v/>
      </c>
      <c r="AA511" s="39" t="str">
        <f>IF($G511="", "", IF($E511=$R$3, Report!$BB$209, IF($I511="", Report!$BB$212, IF($I511=$U$4, Report!$BB$211, IF($I511=$U$5, Report!$BB$210, "")))))</f>
        <v/>
      </c>
    </row>
    <row r="512" spans="1:27" x14ac:dyDescent="0.25">
      <c r="A512" s="14"/>
      <c r="B512" s="460"/>
      <c r="C512" s="478"/>
      <c r="D512" s="462"/>
      <c r="E512" s="479"/>
      <c r="F512" s="14"/>
      <c r="G512" s="106" t="str">
        <f>IF($D512="", "", IF($E512=Expenses!$L$5, 0, $D512))</f>
        <v/>
      </c>
      <c r="H512" s="14"/>
      <c r="I512" s="39" t="str">
        <f t="shared" si="24"/>
        <v/>
      </c>
      <c r="J512" s="14"/>
      <c r="K512" s="14"/>
      <c r="L512" s="14"/>
      <c r="M512" s="14"/>
      <c r="N512" s="14"/>
      <c r="O512" s="14"/>
      <c r="P512" s="14"/>
      <c r="S512" s="106" t="str">
        <f t="shared" si="25"/>
        <v/>
      </c>
      <c r="U512" s="127" t="str">
        <f>IFERROR(INDEX('J&amp;C Details'!$S$70:$S$79, MATCH($C512, 'J&amp;C Details'!$B$70:$B$79, 0))*$S512*24*$W512, "")</f>
        <v/>
      </c>
      <c r="W512" s="262" t="str">
        <f>IF($Y512="", "", IF($I512="", 1, IF($I512=$U$4, 'J&amp;C Details'!$AP$82, IF($I512=$U$5, 'J&amp;C Details'!$AP$84, ""))))</f>
        <v/>
      </c>
      <c r="Y512" s="39" t="str">
        <f t="shared" si="26"/>
        <v/>
      </c>
      <c r="AA512" s="39" t="str">
        <f>IF($G512="", "", IF($E512=$R$3, Report!$BB$209, IF($I512="", Report!$BB$212, IF($I512=$U$4, Report!$BB$211, IF($I512=$U$5, Report!$BB$210, "")))))</f>
        <v/>
      </c>
    </row>
    <row r="513" spans="1:27" x14ac:dyDescent="0.25">
      <c r="A513" s="14"/>
      <c r="B513" s="460"/>
      <c r="C513" s="478"/>
      <c r="D513" s="462"/>
      <c r="E513" s="479"/>
      <c r="F513" s="14"/>
      <c r="G513" s="106" t="str">
        <f>IF($D513="", "", IF($E513=Expenses!$L$5, 0, $D513))</f>
        <v/>
      </c>
      <c r="H513" s="14"/>
      <c r="I513" s="39" t="str">
        <f t="shared" si="24"/>
        <v/>
      </c>
      <c r="J513" s="14"/>
      <c r="K513" s="14"/>
      <c r="L513" s="14"/>
      <c r="M513" s="14"/>
      <c r="N513" s="14"/>
      <c r="O513" s="14"/>
      <c r="P513" s="14"/>
      <c r="S513" s="106" t="str">
        <f t="shared" si="25"/>
        <v/>
      </c>
      <c r="U513" s="127" t="str">
        <f>IFERROR(INDEX('J&amp;C Details'!$S$70:$S$79, MATCH($C513, 'J&amp;C Details'!$B$70:$B$79, 0))*$S513*24*$W513, "")</f>
        <v/>
      </c>
      <c r="W513" s="262" t="str">
        <f>IF($Y513="", "", IF($I513="", 1, IF($I513=$U$4, 'J&amp;C Details'!$AP$82, IF($I513=$U$5, 'J&amp;C Details'!$AP$84, ""))))</f>
        <v/>
      </c>
      <c r="Y513" s="39" t="str">
        <f t="shared" si="26"/>
        <v/>
      </c>
      <c r="AA513" s="39" t="str">
        <f>IF($G513="", "", IF($E513=$R$3, Report!$BB$209, IF($I513="", Report!$BB$212, IF($I513=$U$4, Report!$BB$211, IF($I513=$U$5, Report!$BB$210, "")))))</f>
        <v/>
      </c>
    </row>
    <row r="514" spans="1:27" x14ac:dyDescent="0.25">
      <c r="A514" s="14"/>
      <c r="B514" s="460"/>
      <c r="C514" s="478"/>
      <c r="D514" s="462"/>
      <c r="E514" s="479"/>
      <c r="F514" s="14"/>
      <c r="G514" s="106" t="str">
        <f>IF($D514="", "", IF($E514=Expenses!$L$5, 0, $D514))</f>
        <v/>
      </c>
      <c r="H514" s="14"/>
      <c r="I514" s="39" t="str">
        <f t="shared" si="24"/>
        <v/>
      </c>
      <c r="J514" s="14"/>
      <c r="K514" s="14"/>
      <c r="L514" s="14"/>
      <c r="M514" s="14"/>
      <c r="N514" s="14"/>
      <c r="O514" s="14"/>
      <c r="P514" s="14"/>
      <c r="S514" s="106" t="str">
        <f t="shared" si="25"/>
        <v/>
      </c>
      <c r="U514" s="127" t="str">
        <f>IFERROR(INDEX('J&amp;C Details'!$S$70:$S$79, MATCH($C514, 'J&amp;C Details'!$B$70:$B$79, 0))*$S514*24*$W514, "")</f>
        <v/>
      </c>
      <c r="W514" s="262" t="str">
        <f>IF($Y514="", "", IF($I514="", 1, IF($I514=$U$4, 'J&amp;C Details'!$AP$82, IF($I514=$U$5, 'J&amp;C Details'!$AP$84, ""))))</f>
        <v/>
      </c>
      <c r="Y514" s="39" t="str">
        <f t="shared" si="26"/>
        <v/>
      </c>
      <c r="AA514" s="39" t="str">
        <f>IF($G514="", "", IF($E514=$R$3, Report!$BB$209, IF($I514="", Report!$BB$212, IF($I514=$U$4, Report!$BB$211, IF($I514=$U$5, Report!$BB$210, "")))))</f>
        <v/>
      </c>
    </row>
    <row r="515" spans="1:27" x14ac:dyDescent="0.25">
      <c r="A515" s="14"/>
      <c r="B515" s="460"/>
      <c r="C515" s="478"/>
      <c r="D515" s="462"/>
      <c r="E515" s="479"/>
      <c r="F515" s="14"/>
      <c r="G515" s="106" t="str">
        <f>IF($D515="", "", IF($E515=Expenses!$L$5, 0, $D515))</f>
        <v/>
      </c>
      <c r="H515" s="14"/>
      <c r="I515" s="39" t="str">
        <f t="shared" si="24"/>
        <v/>
      </c>
      <c r="J515" s="14"/>
      <c r="K515" s="14"/>
      <c r="L515" s="14"/>
      <c r="M515" s="14"/>
      <c r="N515" s="14"/>
      <c r="O515" s="14"/>
      <c r="P515" s="14"/>
      <c r="S515" s="106" t="str">
        <f t="shared" si="25"/>
        <v/>
      </c>
      <c r="U515" s="127" t="str">
        <f>IFERROR(INDEX('J&amp;C Details'!$S$70:$S$79, MATCH($C515, 'J&amp;C Details'!$B$70:$B$79, 0))*$S515*24*$W515, "")</f>
        <v/>
      </c>
      <c r="W515" s="262" t="str">
        <f>IF($Y515="", "", IF($I515="", 1, IF($I515=$U$4, 'J&amp;C Details'!$AP$82, IF($I515=$U$5, 'J&amp;C Details'!$AP$84, ""))))</f>
        <v/>
      </c>
      <c r="Y515" s="39" t="str">
        <f t="shared" si="26"/>
        <v/>
      </c>
      <c r="AA515" s="39" t="str">
        <f>IF($G515="", "", IF($E515=$R$3, Report!$BB$209, IF($I515="", Report!$BB$212, IF($I515=$U$4, Report!$BB$211, IF($I515=$U$5, Report!$BB$210, "")))))</f>
        <v/>
      </c>
    </row>
    <row r="516" spans="1:27" x14ac:dyDescent="0.25">
      <c r="A516" s="14"/>
      <c r="B516" s="460"/>
      <c r="C516" s="478"/>
      <c r="D516" s="462"/>
      <c r="E516" s="479"/>
      <c r="F516" s="14"/>
      <c r="G516" s="106" t="str">
        <f>IF($D516="", "", IF($E516=Expenses!$L$5, 0, $D516))</f>
        <v/>
      </c>
      <c r="H516" s="14"/>
      <c r="I516" s="39" t="str">
        <f t="shared" si="24"/>
        <v/>
      </c>
      <c r="J516" s="14"/>
      <c r="K516" s="14"/>
      <c r="L516" s="14"/>
      <c r="M516" s="14"/>
      <c r="N516" s="14"/>
      <c r="O516" s="14"/>
      <c r="P516" s="14"/>
      <c r="S516" s="106" t="str">
        <f t="shared" si="25"/>
        <v/>
      </c>
      <c r="U516" s="127" t="str">
        <f>IFERROR(INDEX('J&amp;C Details'!$S$70:$S$79, MATCH($C516, 'J&amp;C Details'!$B$70:$B$79, 0))*$S516*24*$W516, "")</f>
        <v/>
      </c>
      <c r="W516" s="262" t="str">
        <f>IF($Y516="", "", IF($I516="", 1, IF($I516=$U$4, 'J&amp;C Details'!$AP$82, IF($I516=$U$5, 'J&amp;C Details'!$AP$84, ""))))</f>
        <v/>
      </c>
      <c r="Y516" s="39" t="str">
        <f t="shared" si="26"/>
        <v/>
      </c>
      <c r="AA516" s="39" t="str">
        <f>IF($G516="", "", IF($E516=$R$3, Report!$BB$209, IF($I516="", Report!$BB$212, IF($I516=$U$4, Report!$BB$211, IF($I516=$U$5, Report!$BB$210, "")))))</f>
        <v/>
      </c>
    </row>
    <row r="517" spans="1:27" x14ac:dyDescent="0.25">
      <c r="A517" s="14"/>
      <c r="B517" s="460"/>
      <c r="C517" s="478"/>
      <c r="D517" s="462"/>
      <c r="E517" s="479"/>
      <c r="F517" s="14"/>
      <c r="G517" s="106" t="str">
        <f>IF($D517="", "", IF($E517=Expenses!$L$5, 0, $D517))</f>
        <v/>
      </c>
      <c r="H517" s="14"/>
      <c r="I517" s="39" t="str">
        <f t="shared" si="24"/>
        <v/>
      </c>
      <c r="J517" s="14"/>
      <c r="K517" s="14"/>
      <c r="L517" s="14"/>
      <c r="M517" s="14"/>
      <c r="N517" s="14"/>
      <c r="O517" s="14"/>
      <c r="P517" s="14"/>
      <c r="S517" s="106" t="str">
        <f t="shared" si="25"/>
        <v/>
      </c>
      <c r="U517" s="127" t="str">
        <f>IFERROR(INDEX('J&amp;C Details'!$S$70:$S$79, MATCH($C517, 'J&amp;C Details'!$B$70:$B$79, 0))*$S517*24*$W517, "")</f>
        <v/>
      </c>
      <c r="W517" s="262" t="str">
        <f>IF($Y517="", "", IF($I517="", 1, IF($I517=$U$4, 'J&amp;C Details'!$AP$82, IF($I517=$U$5, 'J&amp;C Details'!$AP$84, ""))))</f>
        <v/>
      </c>
      <c r="Y517" s="39" t="str">
        <f t="shared" si="26"/>
        <v/>
      </c>
      <c r="AA517" s="39" t="str">
        <f>IF($G517="", "", IF($E517=$R$3, Report!$BB$209, IF($I517="", Report!$BB$212, IF($I517=$U$4, Report!$BB$211, IF($I517=$U$5, Report!$BB$210, "")))))</f>
        <v/>
      </c>
    </row>
    <row r="518" spans="1:27" x14ac:dyDescent="0.25">
      <c r="A518" s="14"/>
      <c r="B518" s="460"/>
      <c r="C518" s="478"/>
      <c r="D518" s="462"/>
      <c r="E518" s="479"/>
      <c r="F518" s="14"/>
      <c r="G518" s="106" t="str">
        <f>IF($D518="", "", IF($E518=Expenses!$L$5, 0, $D518))</f>
        <v/>
      </c>
      <c r="H518" s="14"/>
      <c r="I518" s="39" t="str">
        <f t="shared" si="24"/>
        <v/>
      </c>
      <c r="J518" s="14"/>
      <c r="K518" s="14"/>
      <c r="L518" s="14"/>
      <c r="M518" s="14"/>
      <c r="N518" s="14"/>
      <c r="O518" s="14"/>
      <c r="P518" s="14"/>
      <c r="S518" s="106" t="str">
        <f t="shared" si="25"/>
        <v/>
      </c>
      <c r="U518" s="127" t="str">
        <f>IFERROR(INDEX('J&amp;C Details'!$S$70:$S$79, MATCH($C518, 'J&amp;C Details'!$B$70:$B$79, 0))*$S518*24*$W518, "")</f>
        <v/>
      </c>
      <c r="W518" s="262" t="str">
        <f>IF($Y518="", "", IF($I518="", 1, IF($I518=$U$4, 'J&amp;C Details'!$AP$82, IF($I518=$U$5, 'J&amp;C Details'!$AP$84, ""))))</f>
        <v/>
      </c>
      <c r="Y518" s="39" t="str">
        <f t="shared" si="26"/>
        <v/>
      </c>
      <c r="AA518" s="39" t="str">
        <f>IF($G518="", "", IF($E518=$R$3, Report!$BB$209, IF($I518="", Report!$BB$212, IF($I518=$U$4, Report!$BB$211, IF($I518=$U$5, Report!$BB$210, "")))))</f>
        <v/>
      </c>
    </row>
    <row r="519" spans="1:27" x14ac:dyDescent="0.25">
      <c r="A519" s="14"/>
      <c r="B519" s="460"/>
      <c r="C519" s="478"/>
      <c r="D519" s="462"/>
      <c r="E519" s="479"/>
      <c r="F519" s="14"/>
      <c r="G519" s="106" t="str">
        <f>IF($D519="", "", IF($E519=Expenses!$L$5, 0, $D519))</f>
        <v/>
      </c>
      <c r="H519" s="14"/>
      <c r="I519" s="39" t="str">
        <f t="shared" si="24"/>
        <v/>
      </c>
      <c r="J519" s="14"/>
      <c r="K519" s="14"/>
      <c r="L519" s="14"/>
      <c r="M519" s="14"/>
      <c r="N519" s="14"/>
      <c r="O519" s="14"/>
      <c r="P519" s="14"/>
      <c r="S519" s="106" t="str">
        <f t="shared" si="25"/>
        <v/>
      </c>
      <c r="U519" s="127" t="str">
        <f>IFERROR(INDEX('J&amp;C Details'!$S$70:$S$79, MATCH($C519, 'J&amp;C Details'!$B$70:$B$79, 0))*$S519*24*$W519, "")</f>
        <v/>
      </c>
      <c r="W519" s="262" t="str">
        <f>IF($Y519="", "", IF($I519="", 1, IF($I519=$U$4, 'J&amp;C Details'!$AP$82, IF($I519=$U$5, 'J&amp;C Details'!$AP$84, ""))))</f>
        <v/>
      </c>
      <c r="Y519" s="39" t="str">
        <f t="shared" si="26"/>
        <v/>
      </c>
      <c r="AA519" s="39" t="str">
        <f>IF($G519="", "", IF($E519=$R$3, Report!$BB$209, IF($I519="", Report!$BB$212, IF($I519=$U$4, Report!$BB$211, IF($I519=$U$5, Report!$BB$210, "")))))</f>
        <v/>
      </c>
    </row>
    <row r="520" spans="1:27" x14ac:dyDescent="0.25">
      <c r="A520" s="14"/>
      <c r="B520" s="460"/>
      <c r="C520" s="478"/>
      <c r="D520" s="462"/>
      <c r="E520" s="479"/>
      <c r="F520" s="14"/>
      <c r="G520" s="106" t="str">
        <f>IF($D520="", "", IF($E520=Expenses!$L$5, 0, $D520))</f>
        <v/>
      </c>
      <c r="H520" s="14"/>
      <c r="I520" s="39" t="str">
        <f t="shared" si="24"/>
        <v/>
      </c>
      <c r="J520" s="14"/>
      <c r="K520" s="14"/>
      <c r="L520" s="14"/>
      <c r="M520" s="14"/>
      <c r="N520" s="14"/>
      <c r="O520" s="14"/>
      <c r="P520" s="14"/>
      <c r="S520" s="106" t="str">
        <f t="shared" si="25"/>
        <v/>
      </c>
      <c r="U520" s="127" t="str">
        <f>IFERROR(INDEX('J&amp;C Details'!$S$70:$S$79, MATCH($C520, 'J&amp;C Details'!$B$70:$B$79, 0))*$S520*24*$W520, "")</f>
        <v/>
      </c>
      <c r="W520" s="262" t="str">
        <f>IF($Y520="", "", IF($I520="", 1, IF($I520=$U$4, 'J&amp;C Details'!$AP$82, IF($I520=$U$5, 'J&amp;C Details'!$AP$84, ""))))</f>
        <v/>
      </c>
      <c r="Y520" s="39" t="str">
        <f t="shared" si="26"/>
        <v/>
      </c>
      <c r="AA520" s="39" t="str">
        <f>IF($G520="", "", IF($E520=$R$3, Report!$BB$209, IF($I520="", Report!$BB$212, IF($I520=$U$4, Report!$BB$211, IF($I520=$U$5, Report!$BB$210, "")))))</f>
        <v/>
      </c>
    </row>
    <row r="521" spans="1:27" x14ac:dyDescent="0.25">
      <c r="A521" s="14"/>
      <c r="B521" s="460"/>
      <c r="C521" s="478"/>
      <c r="D521" s="462"/>
      <c r="E521" s="479"/>
      <c r="F521" s="14"/>
      <c r="G521" s="106" t="str">
        <f>IF($D521="", "", IF($E521=Expenses!$L$5, 0, $D521))</f>
        <v/>
      </c>
      <c r="H521" s="14"/>
      <c r="I521" s="39" t="str">
        <f t="shared" si="24"/>
        <v/>
      </c>
      <c r="J521" s="14"/>
      <c r="K521" s="14"/>
      <c r="L521" s="14"/>
      <c r="M521" s="14"/>
      <c r="N521" s="14"/>
      <c r="O521" s="14"/>
      <c r="P521" s="14"/>
      <c r="S521" s="106" t="str">
        <f t="shared" si="25"/>
        <v/>
      </c>
      <c r="U521" s="127" t="str">
        <f>IFERROR(INDEX('J&amp;C Details'!$S$70:$S$79, MATCH($C521, 'J&amp;C Details'!$B$70:$B$79, 0))*$S521*24*$W521, "")</f>
        <v/>
      </c>
      <c r="W521" s="262" t="str">
        <f>IF($Y521="", "", IF($I521="", 1, IF($I521=$U$4, 'J&amp;C Details'!$AP$82, IF($I521=$U$5, 'J&amp;C Details'!$AP$84, ""))))</f>
        <v/>
      </c>
      <c r="Y521" s="39" t="str">
        <f t="shared" si="26"/>
        <v/>
      </c>
      <c r="AA521" s="39" t="str">
        <f>IF($G521="", "", IF($E521=$R$3, Report!$BB$209, IF($I521="", Report!$BB$212, IF($I521=$U$4, Report!$BB$211, IF($I521=$U$5, Report!$BB$210, "")))))</f>
        <v/>
      </c>
    </row>
    <row r="522" spans="1:27" x14ac:dyDescent="0.25">
      <c r="A522" s="14"/>
      <c r="B522" s="460"/>
      <c r="C522" s="478"/>
      <c r="D522" s="462"/>
      <c r="E522" s="479"/>
      <c r="F522" s="14"/>
      <c r="G522" s="106" t="str">
        <f>IF($D522="", "", IF($E522=Expenses!$L$5, 0, $D522))</f>
        <v/>
      </c>
      <c r="H522" s="14"/>
      <c r="I522" s="39" t="str">
        <f t="shared" si="24"/>
        <v/>
      </c>
      <c r="J522" s="14"/>
      <c r="K522" s="14"/>
      <c r="L522" s="14"/>
      <c r="M522" s="14"/>
      <c r="N522" s="14"/>
      <c r="O522" s="14"/>
      <c r="P522" s="14"/>
      <c r="S522" s="106" t="str">
        <f t="shared" si="25"/>
        <v/>
      </c>
      <c r="U522" s="127" t="str">
        <f>IFERROR(INDEX('J&amp;C Details'!$S$70:$S$79, MATCH($C522, 'J&amp;C Details'!$B$70:$B$79, 0))*$S522*24*$W522, "")</f>
        <v/>
      </c>
      <c r="W522" s="262" t="str">
        <f>IF($Y522="", "", IF($I522="", 1, IF($I522=$U$4, 'J&amp;C Details'!$AP$82, IF($I522=$U$5, 'J&amp;C Details'!$AP$84, ""))))</f>
        <v/>
      </c>
      <c r="Y522" s="39" t="str">
        <f t="shared" si="26"/>
        <v/>
      </c>
      <c r="AA522" s="39" t="str">
        <f>IF($G522="", "", IF($E522=$R$3, Report!$BB$209, IF($I522="", Report!$BB$212, IF($I522=$U$4, Report!$BB$211, IF($I522=$U$5, Report!$BB$210, "")))))</f>
        <v/>
      </c>
    </row>
    <row r="523" spans="1:27" x14ac:dyDescent="0.25">
      <c r="A523" s="14"/>
      <c r="B523" s="460"/>
      <c r="C523" s="478"/>
      <c r="D523" s="462"/>
      <c r="E523" s="479"/>
      <c r="F523" s="14"/>
      <c r="G523" s="106" t="str">
        <f>IF($D523="", "", IF($E523=Expenses!$L$5, 0, $D523))</f>
        <v/>
      </c>
      <c r="H523" s="14"/>
      <c r="I523" s="39" t="str">
        <f t="shared" si="24"/>
        <v/>
      </c>
      <c r="J523" s="14"/>
      <c r="K523" s="14"/>
      <c r="L523" s="14"/>
      <c r="M523" s="14"/>
      <c r="N523" s="14"/>
      <c r="O523" s="14"/>
      <c r="P523" s="14"/>
      <c r="S523" s="106" t="str">
        <f t="shared" si="25"/>
        <v/>
      </c>
      <c r="U523" s="127" t="str">
        <f>IFERROR(INDEX('J&amp;C Details'!$S$70:$S$79, MATCH($C523, 'J&amp;C Details'!$B$70:$B$79, 0))*$S523*24*$W523, "")</f>
        <v/>
      </c>
      <c r="W523" s="262" t="str">
        <f>IF($Y523="", "", IF($I523="", 1, IF($I523=$U$4, 'J&amp;C Details'!$AP$82, IF($I523=$U$5, 'J&amp;C Details'!$AP$84, ""))))</f>
        <v/>
      </c>
      <c r="Y523" s="39" t="str">
        <f t="shared" si="26"/>
        <v/>
      </c>
      <c r="AA523" s="39" t="str">
        <f>IF($G523="", "", IF($E523=$R$3, Report!$BB$209, IF($I523="", Report!$BB$212, IF($I523=$U$4, Report!$BB$211, IF($I523=$U$5, Report!$BB$210, "")))))</f>
        <v/>
      </c>
    </row>
    <row r="524" spans="1:27" x14ac:dyDescent="0.25">
      <c r="A524" s="14"/>
      <c r="B524" s="460"/>
      <c r="C524" s="478"/>
      <c r="D524" s="462"/>
      <c r="E524" s="479"/>
      <c r="F524" s="14"/>
      <c r="G524" s="106" t="str">
        <f>IF($D524="", "", IF($E524=Expenses!$L$5, 0, $D524))</f>
        <v/>
      </c>
      <c r="H524" s="14"/>
      <c r="I524" s="39" t="str">
        <f t="shared" ref="I524:I587" si="27">IF($B524="", "", IF(OR(TEXT($B524, "ddd")="sat", TEXT($B524, "ddd")="sun"), $U$4, IF( COUNTIF($V$50:$V$89, $B524)&gt;0, $U$5, "")))</f>
        <v/>
      </c>
      <c r="J524" s="14"/>
      <c r="K524" s="14"/>
      <c r="L524" s="14"/>
      <c r="M524" s="14"/>
      <c r="N524" s="14"/>
      <c r="O524" s="14"/>
      <c r="P524" s="14"/>
      <c r="S524" s="106" t="str">
        <f t="shared" ref="S524:S587" si="28">IF($D524="", "", $D524)</f>
        <v/>
      </c>
      <c r="U524" s="127" t="str">
        <f>IFERROR(INDEX('J&amp;C Details'!$S$70:$S$79, MATCH($C524, 'J&amp;C Details'!$B$70:$B$79, 0))*$S524*24*$W524, "")</f>
        <v/>
      </c>
      <c r="W524" s="262" t="str">
        <f>IF($Y524="", "", IF($I524="", 1, IF($I524=$U$4, 'J&amp;C Details'!$AP$82, IF($I524=$U$5, 'J&amp;C Details'!$AP$84, ""))))</f>
        <v/>
      </c>
      <c r="Y524" s="39" t="str">
        <f t="shared" ref="Y524:Y587" si="29">IF(COUNTIF($B524:$D524, "")&lt;3, "Used", "")</f>
        <v/>
      </c>
      <c r="AA524" s="39" t="str">
        <f>IF($G524="", "", IF($E524=$R$3, Report!$BB$209, IF($I524="", Report!$BB$212, IF($I524=$U$4, Report!$BB$211, IF($I524=$U$5, Report!$BB$210, "")))))</f>
        <v/>
      </c>
    </row>
    <row r="525" spans="1:27" x14ac:dyDescent="0.25">
      <c r="A525" s="14"/>
      <c r="B525" s="460"/>
      <c r="C525" s="478"/>
      <c r="D525" s="462"/>
      <c r="E525" s="479"/>
      <c r="F525" s="14"/>
      <c r="G525" s="106" t="str">
        <f>IF($D525="", "", IF($E525=Expenses!$L$5, 0, $D525))</f>
        <v/>
      </c>
      <c r="H525" s="14"/>
      <c r="I525" s="39" t="str">
        <f t="shared" si="27"/>
        <v/>
      </c>
      <c r="J525" s="14"/>
      <c r="K525" s="14"/>
      <c r="L525" s="14"/>
      <c r="M525" s="14"/>
      <c r="N525" s="14"/>
      <c r="O525" s="14"/>
      <c r="P525" s="14"/>
      <c r="S525" s="106" t="str">
        <f t="shared" si="28"/>
        <v/>
      </c>
      <c r="U525" s="127" t="str">
        <f>IFERROR(INDEX('J&amp;C Details'!$S$70:$S$79, MATCH($C525, 'J&amp;C Details'!$B$70:$B$79, 0))*$S525*24*$W525, "")</f>
        <v/>
      </c>
      <c r="W525" s="262" t="str">
        <f>IF($Y525="", "", IF($I525="", 1, IF($I525=$U$4, 'J&amp;C Details'!$AP$82, IF($I525=$U$5, 'J&amp;C Details'!$AP$84, ""))))</f>
        <v/>
      </c>
      <c r="Y525" s="39" t="str">
        <f t="shared" si="29"/>
        <v/>
      </c>
      <c r="AA525" s="39" t="str">
        <f>IF($G525="", "", IF($E525=$R$3, Report!$BB$209, IF($I525="", Report!$BB$212, IF($I525=$U$4, Report!$BB$211, IF($I525=$U$5, Report!$BB$210, "")))))</f>
        <v/>
      </c>
    </row>
    <row r="526" spans="1:27" x14ac:dyDescent="0.25">
      <c r="A526" s="14"/>
      <c r="B526" s="460"/>
      <c r="C526" s="478"/>
      <c r="D526" s="462"/>
      <c r="E526" s="479"/>
      <c r="F526" s="14"/>
      <c r="G526" s="106" t="str">
        <f>IF($D526="", "", IF($E526=Expenses!$L$5, 0, $D526))</f>
        <v/>
      </c>
      <c r="H526" s="14"/>
      <c r="I526" s="39" t="str">
        <f t="shared" si="27"/>
        <v/>
      </c>
      <c r="J526" s="14"/>
      <c r="K526" s="14"/>
      <c r="L526" s="14"/>
      <c r="M526" s="14"/>
      <c r="N526" s="14"/>
      <c r="O526" s="14"/>
      <c r="P526" s="14"/>
      <c r="S526" s="106" t="str">
        <f t="shared" si="28"/>
        <v/>
      </c>
      <c r="U526" s="127" t="str">
        <f>IFERROR(INDEX('J&amp;C Details'!$S$70:$S$79, MATCH($C526, 'J&amp;C Details'!$B$70:$B$79, 0))*$S526*24*$W526, "")</f>
        <v/>
      </c>
      <c r="W526" s="262" t="str">
        <f>IF($Y526="", "", IF($I526="", 1, IF($I526=$U$4, 'J&amp;C Details'!$AP$82, IF($I526=$U$5, 'J&amp;C Details'!$AP$84, ""))))</f>
        <v/>
      </c>
      <c r="Y526" s="39" t="str">
        <f t="shared" si="29"/>
        <v/>
      </c>
      <c r="AA526" s="39" t="str">
        <f>IF($G526="", "", IF($E526=$R$3, Report!$BB$209, IF($I526="", Report!$BB$212, IF($I526=$U$4, Report!$BB$211, IF($I526=$U$5, Report!$BB$210, "")))))</f>
        <v/>
      </c>
    </row>
    <row r="527" spans="1:27" x14ac:dyDescent="0.25">
      <c r="A527" s="14"/>
      <c r="B527" s="460"/>
      <c r="C527" s="478"/>
      <c r="D527" s="462"/>
      <c r="E527" s="479"/>
      <c r="F527" s="14"/>
      <c r="G527" s="106" t="str">
        <f>IF($D527="", "", IF($E527=Expenses!$L$5, 0, $D527))</f>
        <v/>
      </c>
      <c r="H527" s="14"/>
      <c r="I527" s="39" t="str">
        <f t="shared" si="27"/>
        <v/>
      </c>
      <c r="J527" s="14"/>
      <c r="K527" s="14"/>
      <c r="L527" s="14"/>
      <c r="M527" s="14"/>
      <c r="N527" s="14"/>
      <c r="O527" s="14"/>
      <c r="P527" s="14"/>
      <c r="S527" s="106" t="str">
        <f t="shared" si="28"/>
        <v/>
      </c>
      <c r="U527" s="127" t="str">
        <f>IFERROR(INDEX('J&amp;C Details'!$S$70:$S$79, MATCH($C527, 'J&amp;C Details'!$B$70:$B$79, 0))*$S527*24*$W527, "")</f>
        <v/>
      </c>
      <c r="W527" s="262" t="str">
        <f>IF($Y527="", "", IF($I527="", 1, IF($I527=$U$4, 'J&amp;C Details'!$AP$82, IF($I527=$U$5, 'J&amp;C Details'!$AP$84, ""))))</f>
        <v/>
      </c>
      <c r="Y527" s="39" t="str">
        <f t="shared" si="29"/>
        <v/>
      </c>
      <c r="AA527" s="39" t="str">
        <f>IF($G527="", "", IF($E527=$R$3, Report!$BB$209, IF($I527="", Report!$BB$212, IF($I527=$U$4, Report!$BB$211, IF($I527=$U$5, Report!$BB$210, "")))))</f>
        <v/>
      </c>
    </row>
    <row r="528" spans="1:27" x14ac:dyDescent="0.25">
      <c r="A528" s="14"/>
      <c r="B528" s="460"/>
      <c r="C528" s="478"/>
      <c r="D528" s="462"/>
      <c r="E528" s="479"/>
      <c r="F528" s="14"/>
      <c r="G528" s="106" t="str">
        <f>IF($D528="", "", IF($E528=Expenses!$L$5, 0, $D528))</f>
        <v/>
      </c>
      <c r="H528" s="14"/>
      <c r="I528" s="39" t="str">
        <f t="shared" si="27"/>
        <v/>
      </c>
      <c r="J528" s="14"/>
      <c r="K528" s="14"/>
      <c r="L528" s="14"/>
      <c r="M528" s="14"/>
      <c r="N528" s="14"/>
      <c r="O528" s="14"/>
      <c r="P528" s="14"/>
      <c r="S528" s="106" t="str">
        <f t="shared" si="28"/>
        <v/>
      </c>
      <c r="U528" s="127" t="str">
        <f>IFERROR(INDEX('J&amp;C Details'!$S$70:$S$79, MATCH($C528, 'J&amp;C Details'!$B$70:$B$79, 0))*$S528*24*$W528, "")</f>
        <v/>
      </c>
      <c r="W528" s="262" t="str">
        <f>IF($Y528="", "", IF($I528="", 1, IF($I528=$U$4, 'J&amp;C Details'!$AP$82, IF($I528=$U$5, 'J&amp;C Details'!$AP$84, ""))))</f>
        <v/>
      </c>
      <c r="Y528" s="39" t="str">
        <f t="shared" si="29"/>
        <v/>
      </c>
      <c r="AA528" s="39" t="str">
        <f>IF($G528="", "", IF($E528=$R$3, Report!$BB$209, IF($I528="", Report!$BB$212, IF($I528=$U$4, Report!$BB$211, IF($I528=$U$5, Report!$BB$210, "")))))</f>
        <v/>
      </c>
    </row>
    <row r="529" spans="1:27" x14ac:dyDescent="0.25">
      <c r="A529" s="14"/>
      <c r="B529" s="460"/>
      <c r="C529" s="478"/>
      <c r="D529" s="462"/>
      <c r="E529" s="479"/>
      <c r="F529" s="14"/>
      <c r="G529" s="106" t="str">
        <f>IF($D529="", "", IF($E529=Expenses!$L$5, 0, $D529))</f>
        <v/>
      </c>
      <c r="H529" s="14"/>
      <c r="I529" s="39" t="str">
        <f t="shared" si="27"/>
        <v/>
      </c>
      <c r="J529" s="14"/>
      <c r="K529" s="14"/>
      <c r="L529" s="14"/>
      <c r="M529" s="14"/>
      <c r="N529" s="14"/>
      <c r="O529" s="14"/>
      <c r="P529" s="14"/>
      <c r="S529" s="106" t="str">
        <f t="shared" si="28"/>
        <v/>
      </c>
      <c r="U529" s="127" t="str">
        <f>IFERROR(INDEX('J&amp;C Details'!$S$70:$S$79, MATCH($C529, 'J&amp;C Details'!$B$70:$B$79, 0))*$S529*24*$W529, "")</f>
        <v/>
      </c>
      <c r="W529" s="262" t="str">
        <f>IF($Y529="", "", IF($I529="", 1, IF($I529=$U$4, 'J&amp;C Details'!$AP$82, IF($I529=$U$5, 'J&amp;C Details'!$AP$84, ""))))</f>
        <v/>
      </c>
      <c r="Y529" s="39" t="str">
        <f t="shared" si="29"/>
        <v/>
      </c>
      <c r="AA529" s="39" t="str">
        <f>IF($G529="", "", IF($E529=$R$3, Report!$BB$209, IF($I529="", Report!$BB$212, IF($I529=$U$4, Report!$BB$211, IF($I529=$U$5, Report!$BB$210, "")))))</f>
        <v/>
      </c>
    </row>
    <row r="530" spans="1:27" x14ac:dyDescent="0.25">
      <c r="A530" s="14"/>
      <c r="B530" s="460"/>
      <c r="C530" s="478"/>
      <c r="D530" s="462"/>
      <c r="E530" s="479"/>
      <c r="F530" s="14"/>
      <c r="G530" s="106" t="str">
        <f>IF($D530="", "", IF($E530=Expenses!$L$5, 0, $D530))</f>
        <v/>
      </c>
      <c r="H530" s="14"/>
      <c r="I530" s="39" t="str">
        <f t="shared" si="27"/>
        <v/>
      </c>
      <c r="J530" s="14"/>
      <c r="K530" s="14"/>
      <c r="L530" s="14"/>
      <c r="M530" s="14"/>
      <c r="N530" s="14"/>
      <c r="O530" s="14"/>
      <c r="P530" s="14"/>
      <c r="S530" s="106" t="str">
        <f t="shared" si="28"/>
        <v/>
      </c>
      <c r="U530" s="127" t="str">
        <f>IFERROR(INDEX('J&amp;C Details'!$S$70:$S$79, MATCH($C530, 'J&amp;C Details'!$B$70:$B$79, 0))*$S530*24*$W530, "")</f>
        <v/>
      </c>
      <c r="W530" s="262" t="str">
        <f>IF($Y530="", "", IF($I530="", 1, IF($I530=$U$4, 'J&amp;C Details'!$AP$82, IF($I530=$U$5, 'J&amp;C Details'!$AP$84, ""))))</f>
        <v/>
      </c>
      <c r="Y530" s="39" t="str">
        <f t="shared" si="29"/>
        <v/>
      </c>
      <c r="AA530" s="39" t="str">
        <f>IF($G530="", "", IF($E530=$R$3, Report!$BB$209, IF($I530="", Report!$BB$212, IF($I530=$U$4, Report!$BB$211, IF($I530=$U$5, Report!$BB$210, "")))))</f>
        <v/>
      </c>
    </row>
    <row r="531" spans="1:27" x14ac:dyDescent="0.25">
      <c r="A531" s="14"/>
      <c r="B531" s="460"/>
      <c r="C531" s="478"/>
      <c r="D531" s="462"/>
      <c r="E531" s="479"/>
      <c r="F531" s="14"/>
      <c r="G531" s="106" t="str">
        <f>IF($D531="", "", IF($E531=Expenses!$L$5, 0, $D531))</f>
        <v/>
      </c>
      <c r="H531" s="14"/>
      <c r="I531" s="39" t="str">
        <f t="shared" si="27"/>
        <v/>
      </c>
      <c r="J531" s="14"/>
      <c r="K531" s="14"/>
      <c r="L531" s="14"/>
      <c r="M531" s="14"/>
      <c r="N531" s="14"/>
      <c r="O531" s="14"/>
      <c r="P531" s="14"/>
      <c r="S531" s="106" t="str">
        <f t="shared" si="28"/>
        <v/>
      </c>
      <c r="U531" s="127" t="str">
        <f>IFERROR(INDEX('J&amp;C Details'!$S$70:$S$79, MATCH($C531, 'J&amp;C Details'!$B$70:$B$79, 0))*$S531*24*$W531, "")</f>
        <v/>
      </c>
      <c r="W531" s="262" t="str">
        <f>IF($Y531="", "", IF($I531="", 1, IF($I531=$U$4, 'J&amp;C Details'!$AP$82, IF($I531=$U$5, 'J&amp;C Details'!$AP$84, ""))))</f>
        <v/>
      </c>
      <c r="Y531" s="39" t="str">
        <f t="shared" si="29"/>
        <v/>
      </c>
      <c r="AA531" s="39" t="str">
        <f>IF($G531="", "", IF($E531=$R$3, Report!$BB$209, IF($I531="", Report!$BB$212, IF($I531=$U$4, Report!$BB$211, IF($I531=$U$5, Report!$BB$210, "")))))</f>
        <v/>
      </c>
    </row>
    <row r="532" spans="1:27" x14ac:dyDescent="0.25">
      <c r="A532" s="14"/>
      <c r="B532" s="460"/>
      <c r="C532" s="478"/>
      <c r="D532" s="462"/>
      <c r="E532" s="479"/>
      <c r="F532" s="14"/>
      <c r="G532" s="106" t="str">
        <f>IF($D532="", "", IF($E532=Expenses!$L$5, 0, $D532))</f>
        <v/>
      </c>
      <c r="H532" s="14"/>
      <c r="I532" s="39" t="str">
        <f t="shared" si="27"/>
        <v/>
      </c>
      <c r="J532" s="14"/>
      <c r="K532" s="14"/>
      <c r="L532" s="14"/>
      <c r="M532" s="14"/>
      <c r="N532" s="14"/>
      <c r="O532" s="14"/>
      <c r="P532" s="14"/>
      <c r="S532" s="106" t="str">
        <f t="shared" si="28"/>
        <v/>
      </c>
      <c r="U532" s="127" t="str">
        <f>IFERROR(INDEX('J&amp;C Details'!$S$70:$S$79, MATCH($C532, 'J&amp;C Details'!$B$70:$B$79, 0))*$S532*24*$W532, "")</f>
        <v/>
      </c>
      <c r="W532" s="262" t="str">
        <f>IF($Y532="", "", IF($I532="", 1, IF($I532=$U$4, 'J&amp;C Details'!$AP$82, IF($I532=$U$5, 'J&amp;C Details'!$AP$84, ""))))</f>
        <v/>
      </c>
      <c r="Y532" s="39" t="str">
        <f t="shared" si="29"/>
        <v/>
      </c>
      <c r="AA532" s="39" t="str">
        <f>IF($G532="", "", IF($E532=$R$3, Report!$BB$209, IF($I532="", Report!$BB$212, IF($I532=$U$4, Report!$BB$211, IF($I532=$U$5, Report!$BB$210, "")))))</f>
        <v/>
      </c>
    </row>
    <row r="533" spans="1:27" x14ac:dyDescent="0.25">
      <c r="A533" s="14"/>
      <c r="B533" s="460"/>
      <c r="C533" s="478"/>
      <c r="D533" s="462"/>
      <c r="E533" s="479"/>
      <c r="F533" s="14"/>
      <c r="G533" s="106" t="str">
        <f>IF($D533="", "", IF($E533=Expenses!$L$5, 0, $D533))</f>
        <v/>
      </c>
      <c r="H533" s="14"/>
      <c r="I533" s="39" t="str">
        <f t="shared" si="27"/>
        <v/>
      </c>
      <c r="J533" s="14"/>
      <c r="K533" s="14"/>
      <c r="L533" s="14"/>
      <c r="M533" s="14"/>
      <c r="N533" s="14"/>
      <c r="O533" s="14"/>
      <c r="P533" s="14"/>
      <c r="S533" s="106" t="str">
        <f t="shared" si="28"/>
        <v/>
      </c>
      <c r="U533" s="127" t="str">
        <f>IFERROR(INDEX('J&amp;C Details'!$S$70:$S$79, MATCH($C533, 'J&amp;C Details'!$B$70:$B$79, 0))*$S533*24*$W533, "")</f>
        <v/>
      </c>
      <c r="W533" s="262" t="str">
        <f>IF($Y533="", "", IF($I533="", 1, IF($I533=$U$4, 'J&amp;C Details'!$AP$82, IF($I533=$U$5, 'J&amp;C Details'!$AP$84, ""))))</f>
        <v/>
      </c>
      <c r="Y533" s="39" t="str">
        <f t="shared" si="29"/>
        <v/>
      </c>
      <c r="AA533" s="39" t="str">
        <f>IF($G533="", "", IF($E533=$R$3, Report!$BB$209, IF($I533="", Report!$BB$212, IF($I533=$U$4, Report!$BB$211, IF($I533=$U$5, Report!$BB$210, "")))))</f>
        <v/>
      </c>
    </row>
    <row r="534" spans="1:27" x14ac:dyDescent="0.25">
      <c r="A534" s="14"/>
      <c r="B534" s="460"/>
      <c r="C534" s="478"/>
      <c r="D534" s="462"/>
      <c r="E534" s="479"/>
      <c r="F534" s="14"/>
      <c r="G534" s="106" t="str">
        <f>IF($D534="", "", IF($E534=Expenses!$L$5, 0, $D534))</f>
        <v/>
      </c>
      <c r="H534" s="14"/>
      <c r="I534" s="39" t="str">
        <f t="shared" si="27"/>
        <v/>
      </c>
      <c r="J534" s="14"/>
      <c r="K534" s="14"/>
      <c r="L534" s="14"/>
      <c r="M534" s="14"/>
      <c r="N534" s="14"/>
      <c r="O534" s="14"/>
      <c r="P534" s="14"/>
      <c r="S534" s="106" t="str">
        <f t="shared" si="28"/>
        <v/>
      </c>
      <c r="U534" s="127" t="str">
        <f>IFERROR(INDEX('J&amp;C Details'!$S$70:$S$79, MATCH($C534, 'J&amp;C Details'!$B$70:$B$79, 0))*$S534*24*$W534, "")</f>
        <v/>
      </c>
      <c r="W534" s="262" t="str">
        <f>IF($Y534="", "", IF($I534="", 1, IF($I534=$U$4, 'J&amp;C Details'!$AP$82, IF($I534=$U$5, 'J&amp;C Details'!$AP$84, ""))))</f>
        <v/>
      </c>
      <c r="Y534" s="39" t="str">
        <f t="shared" si="29"/>
        <v/>
      </c>
      <c r="AA534" s="39" t="str">
        <f>IF($G534="", "", IF($E534=$R$3, Report!$BB$209, IF($I534="", Report!$BB$212, IF($I534=$U$4, Report!$BB$211, IF($I534=$U$5, Report!$BB$210, "")))))</f>
        <v/>
      </c>
    </row>
    <row r="535" spans="1:27" x14ac:dyDescent="0.25">
      <c r="A535" s="14"/>
      <c r="B535" s="460"/>
      <c r="C535" s="478"/>
      <c r="D535" s="462"/>
      <c r="E535" s="479"/>
      <c r="F535" s="14"/>
      <c r="G535" s="106" t="str">
        <f>IF($D535="", "", IF($E535=Expenses!$L$5, 0, $D535))</f>
        <v/>
      </c>
      <c r="H535" s="14"/>
      <c r="I535" s="39" t="str">
        <f t="shared" si="27"/>
        <v/>
      </c>
      <c r="J535" s="14"/>
      <c r="K535" s="14"/>
      <c r="L535" s="14"/>
      <c r="M535" s="14"/>
      <c r="N535" s="14"/>
      <c r="O535" s="14"/>
      <c r="P535" s="14"/>
      <c r="S535" s="106" t="str">
        <f t="shared" si="28"/>
        <v/>
      </c>
      <c r="U535" s="127" t="str">
        <f>IFERROR(INDEX('J&amp;C Details'!$S$70:$S$79, MATCH($C535, 'J&amp;C Details'!$B$70:$B$79, 0))*$S535*24*$W535, "")</f>
        <v/>
      </c>
      <c r="W535" s="262" t="str">
        <f>IF($Y535="", "", IF($I535="", 1, IF($I535=$U$4, 'J&amp;C Details'!$AP$82, IF($I535=$U$5, 'J&amp;C Details'!$AP$84, ""))))</f>
        <v/>
      </c>
      <c r="Y535" s="39" t="str">
        <f t="shared" si="29"/>
        <v/>
      </c>
      <c r="AA535" s="39" t="str">
        <f>IF($G535="", "", IF($E535=$R$3, Report!$BB$209, IF($I535="", Report!$BB$212, IF($I535=$U$4, Report!$BB$211, IF($I535=$U$5, Report!$BB$210, "")))))</f>
        <v/>
      </c>
    </row>
    <row r="536" spans="1:27" x14ac:dyDescent="0.25">
      <c r="A536" s="14"/>
      <c r="B536" s="460"/>
      <c r="C536" s="478"/>
      <c r="D536" s="462"/>
      <c r="E536" s="479"/>
      <c r="F536" s="14"/>
      <c r="G536" s="106" t="str">
        <f>IF($D536="", "", IF($E536=Expenses!$L$5, 0, $D536))</f>
        <v/>
      </c>
      <c r="H536" s="14"/>
      <c r="I536" s="39" t="str">
        <f t="shared" si="27"/>
        <v/>
      </c>
      <c r="J536" s="14"/>
      <c r="K536" s="14"/>
      <c r="L536" s="14"/>
      <c r="M536" s="14"/>
      <c r="N536" s="14"/>
      <c r="O536" s="14"/>
      <c r="P536" s="14"/>
      <c r="S536" s="106" t="str">
        <f t="shared" si="28"/>
        <v/>
      </c>
      <c r="U536" s="127" t="str">
        <f>IFERROR(INDEX('J&amp;C Details'!$S$70:$S$79, MATCH($C536, 'J&amp;C Details'!$B$70:$B$79, 0))*$S536*24*$W536, "")</f>
        <v/>
      </c>
      <c r="W536" s="262" t="str">
        <f>IF($Y536="", "", IF($I536="", 1, IF($I536=$U$4, 'J&amp;C Details'!$AP$82, IF($I536=$U$5, 'J&amp;C Details'!$AP$84, ""))))</f>
        <v/>
      </c>
      <c r="Y536" s="39" t="str">
        <f t="shared" si="29"/>
        <v/>
      </c>
      <c r="AA536" s="39" t="str">
        <f>IF($G536="", "", IF($E536=$R$3, Report!$BB$209, IF($I536="", Report!$BB$212, IF($I536=$U$4, Report!$BB$211, IF($I536=$U$5, Report!$BB$210, "")))))</f>
        <v/>
      </c>
    </row>
    <row r="537" spans="1:27" x14ac:dyDescent="0.25">
      <c r="A537" s="14"/>
      <c r="B537" s="460"/>
      <c r="C537" s="478"/>
      <c r="D537" s="462"/>
      <c r="E537" s="479"/>
      <c r="F537" s="14"/>
      <c r="G537" s="106" t="str">
        <f>IF($D537="", "", IF($E537=Expenses!$L$5, 0, $D537))</f>
        <v/>
      </c>
      <c r="H537" s="14"/>
      <c r="I537" s="39" t="str">
        <f t="shared" si="27"/>
        <v/>
      </c>
      <c r="J537" s="14"/>
      <c r="K537" s="14"/>
      <c r="L537" s="14"/>
      <c r="M537" s="14"/>
      <c r="N537" s="14"/>
      <c r="O537" s="14"/>
      <c r="P537" s="14"/>
      <c r="S537" s="106" t="str">
        <f t="shared" si="28"/>
        <v/>
      </c>
      <c r="U537" s="127" t="str">
        <f>IFERROR(INDEX('J&amp;C Details'!$S$70:$S$79, MATCH($C537, 'J&amp;C Details'!$B$70:$B$79, 0))*$S537*24*$W537, "")</f>
        <v/>
      </c>
      <c r="W537" s="262" t="str">
        <f>IF($Y537="", "", IF($I537="", 1, IF($I537=$U$4, 'J&amp;C Details'!$AP$82, IF($I537=$U$5, 'J&amp;C Details'!$AP$84, ""))))</f>
        <v/>
      </c>
      <c r="Y537" s="39" t="str">
        <f t="shared" si="29"/>
        <v/>
      </c>
      <c r="AA537" s="39" t="str">
        <f>IF($G537="", "", IF($E537=$R$3, Report!$BB$209, IF($I537="", Report!$BB$212, IF($I537=$U$4, Report!$BB$211, IF($I537=$U$5, Report!$BB$210, "")))))</f>
        <v/>
      </c>
    </row>
    <row r="538" spans="1:27" x14ac:dyDescent="0.25">
      <c r="A538" s="14"/>
      <c r="B538" s="460"/>
      <c r="C538" s="478"/>
      <c r="D538" s="462"/>
      <c r="E538" s="479"/>
      <c r="F538" s="14"/>
      <c r="G538" s="106" t="str">
        <f>IF($D538="", "", IF($E538=Expenses!$L$5, 0, $D538))</f>
        <v/>
      </c>
      <c r="H538" s="14"/>
      <c r="I538" s="39" t="str">
        <f t="shared" si="27"/>
        <v/>
      </c>
      <c r="J538" s="14"/>
      <c r="K538" s="14"/>
      <c r="L538" s="14"/>
      <c r="M538" s="14"/>
      <c r="N538" s="14"/>
      <c r="O538" s="14"/>
      <c r="P538" s="14"/>
      <c r="S538" s="106" t="str">
        <f t="shared" si="28"/>
        <v/>
      </c>
      <c r="U538" s="127" t="str">
        <f>IFERROR(INDEX('J&amp;C Details'!$S$70:$S$79, MATCH($C538, 'J&amp;C Details'!$B$70:$B$79, 0))*$S538*24*$W538, "")</f>
        <v/>
      </c>
      <c r="W538" s="262" t="str">
        <f>IF($Y538="", "", IF($I538="", 1, IF($I538=$U$4, 'J&amp;C Details'!$AP$82, IF($I538=$U$5, 'J&amp;C Details'!$AP$84, ""))))</f>
        <v/>
      </c>
      <c r="Y538" s="39" t="str">
        <f t="shared" si="29"/>
        <v/>
      </c>
      <c r="AA538" s="39" t="str">
        <f>IF($G538="", "", IF($E538=$R$3, Report!$BB$209, IF($I538="", Report!$BB$212, IF($I538=$U$4, Report!$BB$211, IF($I538=$U$5, Report!$BB$210, "")))))</f>
        <v/>
      </c>
    </row>
    <row r="539" spans="1:27" x14ac:dyDescent="0.25">
      <c r="A539" s="14"/>
      <c r="B539" s="460"/>
      <c r="C539" s="478"/>
      <c r="D539" s="462"/>
      <c r="E539" s="479"/>
      <c r="F539" s="14"/>
      <c r="G539" s="106" t="str">
        <f>IF($D539="", "", IF($E539=Expenses!$L$5, 0, $D539))</f>
        <v/>
      </c>
      <c r="H539" s="14"/>
      <c r="I539" s="39" t="str">
        <f t="shared" si="27"/>
        <v/>
      </c>
      <c r="J539" s="14"/>
      <c r="K539" s="14"/>
      <c r="L539" s="14"/>
      <c r="M539" s="14"/>
      <c r="N539" s="14"/>
      <c r="O539" s="14"/>
      <c r="P539" s="14"/>
      <c r="S539" s="106" t="str">
        <f t="shared" si="28"/>
        <v/>
      </c>
      <c r="U539" s="127" t="str">
        <f>IFERROR(INDEX('J&amp;C Details'!$S$70:$S$79, MATCH($C539, 'J&amp;C Details'!$B$70:$B$79, 0))*$S539*24*$W539, "")</f>
        <v/>
      </c>
      <c r="W539" s="262" t="str">
        <f>IF($Y539="", "", IF($I539="", 1, IF($I539=$U$4, 'J&amp;C Details'!$AP$82, IF($I539=$U$5, 'J&amp;C Details'!$AP$84, ""))))</f>
        <v/>
      </c>
      <c r="Y539" s="39" t="str">
        <f t="shared" si="29"/>
        <v/>
      </c>
      <c r="AA539" s="39" t="str">
        <f>IF($G539="", "", IF($E539=$R$3, Report!$BB$209, IF($I539="", Report!$BB$212, IF($I539=$U$4, Report!$BB$211, IF($I539=$U$5, Report!$BB$210, "")))))</f>
        <v/>
      </c>
    </row>
    <row r="540" spans="1:27" x14ac:dyDescent="0.25">
      <c r="A540" s="14"/>
      <c r="B540" s="460"/>
      <c r="C540" s="478"/>
      <c r="D540" s="462"/>
      <c r="E540" s="479"/>
      <c r="F540" s="14"/>
      <c r="G540" s="106" t="str">
        <f>IF($D540="", "", IF($E540=Expenses!$L$5, 0, $D540))</f>
        <v/>
      </c>
      <c r="H540" s="14"/>
      <c r="I540" s="39" t="str">
        <f t="shared" si="27"/>
        <v/>
      </c>
      <c r="J540" s="14"/>
      <c r="K540" s="14"/>
      <c r="L540" s="14"/>
      <c r="M540" s="14"/>
      <c r="N540" s="14"/>
      <c r="O540" s="14"/>
      <c r="P540" s="14"/>
      <c r="S540" s="106" t="str">
        <f t="shared" si="28"/>
        <v/>
      </c>
      <c r="U540" s="127" t="str">
        <f>IFERROR(INDEX('J&amp;C Details'!$S$70:$S$79, MATCH($C540, 'J&amp;C Details'!$B$70:$B$79, 0))*$S540*24*$W540, "")</f>
        <v/>
      </c>
      <c r="W540" s="262" t="str">
        <f>IF($Y540="", "", IF($I540="", 1, IF($I540=$U$4, 'J&amp;C Details'!$AP$82, IF($I540=$U$5, 'J&amp;C Details'!$AP$84, ""))))</f>
        <v/>
      </c>
      <c r="Y540" s="39" t="str">
        <f t="shared" si="29"/>
        <v/>
      </c>
      <c r="AA540" s="39" t="str">
        <f>IF($G540="", "", IF($E540=$R$3, Report!$BB$209, IF($I540="", Report!$BB$212, IF($I540=$U$4, Report!$BB$211, IF($I540=$U$5, Report!$BB$210, "")))))</f>
        <v/>
      </c>
    </row>
    <row r="541" spans="1:27" x14ac:dyDescent="0.25">
      <c r="A541" s="14"/>
      <c r="B541" s="460"/>
      <c r="C541" s="478"/>
      <c r="D541" s="462"/>
      <c r="E541" s="479"/>
      <c r="F541" s="14"/>
      <c r="G541" s="106" t="str">
        <f>IF($D541="", "", IF($E541=Expenses!$L$5, 0, $D541))</f>
        <v/>
      </c>
      <c r="H541" s="14"/>
      <c r="I541" s="39" t="str">
        <f t="shared" si="27"/>
        <v/>
      </c>
      <c r="J541" s="14"/>
      <c r="K541" s="14"/>
      <c r="L541" s="14"/>
      <c r="M541" s="14"/>
      <c r="N541" s="14"/>
      <c r="O541" s="14"/>
      <c r="P541" s="14"/>
      <c r="S541" s="106" t="str">
        <f t="shared" si="28"/>
        <v/>
      </c>
      <c r="U541" s="127" t="str">
        <f>IFERROR(INDEX('J&amp;C Details'!$S$70:$S$79, MATCH($C541, 'J&amp;C Details'!$B$70:$B$79, 0))*$S541*24*$W541, "")</f>
        <v/>
      </c>
      <c r="W541" s="262" t="str">
        <f>IF($Y541="", "", IF($I541="", 1, IF($I541=$U$4, 'J&amp;C Details'!$AP$82, IF($I541=$U$5, 'J&amp;C Details'!$AP$84, ""))))</f>
        <v/>
      </c>
      <c r="Y541" s="39" t="str">
        <f t="shared" si="29"/>
        <v/>
      </c>
      <c r="AA541" s="39" t="str">
        <f>IF($G541="", "", IF($E541=$R$3, Report!$BB$209, IF($I541="", Report!$BB$212, IF($I541=$U$4, Report!$BB$211, IF($I541=$U$5, Report!$BB$210, "")))))</f>
        <v/>
      </c>
    </row>
    <row r="542" spans="1:27" x14ac:dyDescent="0.25">
      <c r="A542" s="14"/>
      <c r="B542" s="460"/>
      <c r="C542" s="478"/>
      <c r="D542" s="462"/>
      <c r="E542" s="479"/>
      <c r="F542" s="14"/>
      <c r="G542" s="106" t="str">
        <f>IF($D542="", "", IF($E542=Expenses!$L$5, 0, $D542))</f>
        <v/>
      </c>
      <c r="H542" s="14"/>
      <c r="I542" s="39" t="str">
        <f t="shared" si="27"/>
        <v/>
      </c>
      <c r="J542" s="14"/>
      <c r="K542" s="14"/>
      <c r="L542" s="14"/>
      <c r="M542" s="14"/>
      <c r="N542" s="14"/>
      <c r="O542" s="14"/>
      <c r="P542" s="14"/>
      <c r="S542" s="106" t="str">
        <f t="shared" si="28"/>
        <v/>
      </c>
      <c r="U542" s="127" t="str">
        <f>IFERROR(INDEX('J&amp;C Details'!$S$70:$S$79, MATCH($C542, 'J&amp;C Details'!$B$70:$B$79, 0))*$S542*24*$W542, "")</f>
        <v/>
      </c>
      <c r="W542" s="262" t="str">
        <f>IF($Y542="", "", IF($I542="", 1, IF($I542=$U$4, 'J&amp;C Details'!$AP$82, IF($I542=$U$5, 'J&amp;C Details'!$AP$84, ""))))</f>
        <v/>
      </c>
      <c r="Y542" s="39" t="str">
        <f t="shared" si="29"/>
        <v/>
      </c>
      <c r="AA542" s="39" t="str">
        <f>IF($G542="", "", IF($E542=$R$3, Report!$BB$209, IF($I542="", Report!$BB$212, IF($I542=$U$4, Report!$BB$211, IF($I542=$U$5, Report!$BB$210, "")))))</f>
        <v/>
      </c>
    </row>
    <row r="543" spans="1:27" x14ac:dyDescent="0.25">
      <c r="A543" s="14"/>
      <c r="B543" s="460"/>
      <c r="C543" s="478"/>
      <c r="D543" s="462"/>
      <c r="E543" s="479"/>
      <c r="F543" s="14"/>
      <c r="G543" s="106" t="str">
        <f>IF($D543="", "", IF($E543=Expenses!$L$5, 0, $D543))</f>
        <v/>
      </c>
      <c r="H543" s="14"/>
      <c r="I543" s="39" t="str">
        <f t="shared" si="27"/>
        <v/>
      </c>
      <c r="J543" s="14"/>
      <c r="K543" s="14"/>
      <c r="L543" s="14"/>
      <c r="M543" s="14"/>
      <c r="N543" s="14"/>
      <c r="O543" s="14"/>
      <c r="P543" s="14"/>
      <c r="S543" s="106" t="str">
        <f t="shared" si="28"/>
        <v/>
      </c>
      <c r="U543" s="127" t="str">
        <f>IFERROR(INDEX('J&amp;C Details'!$S$70:$S$79, MATCH($C543, 'J&amp;C Details'!$B$70:$B$79, 0))*$S543*24*$W543, "")</f>
        <v/>
      </c>
      <c r="W543" s="262" t="str">
        <f>IF($Y543="", "", IF($I543="", 1, IF($I543=$U$4, 'J&amp;C Details'!$AP$82, IF($I543=$U$5, 'J&amp;C Details'!$AP$84, ""))))</f>
        <v/>
      </c>
      <c r="Y543" s="39" t="str">
        <f t="shared" si="29"/>
        <v/>
      </c>
      <c r="AA543" s="39" t="str">
        <f>IF($G543="", "", IF($E543=$R$3, Report!$BB$209, IF($I543="", Report!$BB$212, IF($I543=$U$4, Report!$BB$211, IF($I543=$U$5, Report!$BB$210, "")))))</f>
        <v/>
      </c>
    </row>
    <row r="544" spans="1:27" x14ac:dyDescent="0.25">
      <c r="A544" s="14"/>
      <c r="B544" s="460"/>
      <c r="C544" s="478"/>
      <c r="D544" s="462"/>
      <c r="E544" s="479"/>
      <c r="F544" s="14"/>
      <c r="G544" s="106" t="str">
        <f>IF($D544="", "", IF($E544=Expenses!$L$5, 0, $D544))</f>
        <v/>
      </c>
      <c r="H544" s="14"/>
      <c r="I544" s="39" t="str">
        <f t="shared" si="27"/>
        <v/>
      </c>
      <c r="J544" s="14"/>
      <c r="K544" s="14"/>
      <c r="L544" s="14"/>
      <c r="M544" s="14"/>
      <c r="N544" s="14"/>
      <c r="O544" s="14"/>
      <c r="P544" s="14"/>
      <c r="S544" s="106" t="str">
        <f t="shared" si="28"/>
        <v/>
      </c>
      <c r="U544" s="127" t="str">
        <f>IFERROR(INDEX('J&amp;C Details'!$S$70:$S$79, MATCH($C544, 'J&amp;C Details'!$B$70:$B$79, 0))*$S544*24*$W544, "")</f>
        <v/>
      </c>
      <c r="W544" s="262" t="str">
        <f>IF($Y544="", "", IF($I544="", 1, IF($I544=$U$4, 'J&amp;C Details'!$AP$82, IF($I544=$U$5, 'J&amp;C Details'!$AP$84, ""))))</f>
        <v/>
      </c>
      <c r="Y544" s="39" t="str">
        <f t="shared" si="29"/>
        <v/>
      </c>
      <c r="AA544" s="39" t="str">
        <f>IF($G544="", "", IF($E544=$R$3, Report!$BB$209, IF($I544="", Report!$BB$212, IF($I544=$U$4, Report!$BB$211, IF($I544=$U$5, Report!$BB$210, "")))))</f>
        <v/>
      </c>
    </row>
    <row r="545" spans="1:27" x14ac:dyDescent="0.25">
      <c r="A545" s="14"/>
      <c r="B545" s="460"/>
      <c r="C545" s="478"/>
      <c r="D545" s="462"/>
      <c r="E545" s="479"/>
      <c r="F545" s="14"/>
      <c r="G545" s="106" t="str">
        <f>IF($D545="", "", IF($E545=Expenses!$L$5, 0, $D545))</f>
        <v/>
      </c>
      <c r="H545" s="14"/>
      <c r="I545" s="39" t="str">
        <f t="shared" si="27"/>
        <v/>
      </c>
      <c r="J545" s="14"/>
      <c r="K545" s="14"/>
      <c r="L545" s="14"/>
      <c r="M545" s="14"/>
      <c r="N545" s="14"/>
      <c r="O545" s="14"/>
      <c r="P545" s="14"/>
      <c r="S545" s="106" t="str">
        <f t="shared" si="28"/>
        <v/>
      </c>
      <c r="U545" s="127" t="str">
        <f>IFERROR(INDEX('J&amp;C Details'!$S$70:$S$79, MATCH($C545, 'J&amp;C Details'!$B$70:$B$79, 0))*$S545*24*$W545, "")</f>
        <v/>
      </c>
      <c r="W545" s="262" t="str">
        <f>IF($Y545="", "", IF($I545="", 1, IF($I545=$U$4, 'J&amp;C Details'!$AP$82, IF($I545=$U$5, 'J&amp;C Details'!$AP$84, ""))))</f>
        <v/>
      </c>
      <c r="Y545" s="39" t="str">
        <f t="shared" si="29"/>
        <v/>
      </c>
      <c r="AA545" s="39" t="str">
        <f>IF($G545="", "", IF($E545=$R$3, Report!$BB$209, IF($I545="", Report!$BB$212, IF($I545=$U$4, Report!$BB$211, IF($I545=$U$5, Report!$BB$210, "")))))</f>
        <v/>
      </c>
    </row>
    <row r="546" spans="1:27" x14ac:dyDescent="0.25">
      <c r="A546" s="14"/>
      <c r="B546" s="460"/>
      <c r="C546" s="478"/>
      <c r="D546" s="462"/>
      <c r="E546" s="479"/>
      <c r="F546" s="14"/>
      <c r="G546" s="106" t="str">
        <f>IF($D546="", "", IF($E546=Expenses!$L$5, 0, $D546))</f>
        <v/>
      </c>
      <c r="H546" s="14"/>
      <c r="I546" s="39" t="str">
        <f t="shared" si="27"/>
        <v/>
      </c>
      <c r="J546" s="14"/>
      <c r="K546" s="14"/>
      <c r="L546" s="14"/>
      <c r="M546" s="14"/>
      <c r="N546" s="14"/>
      <c r="O546" s="14"/>
      <c r="P546" s="14"/>
      <c r="S546" s="106" t="str">
        <f t="shared" si="28"/>
        <v/>
      </c>
      <c r="U546" s="127" t="str">
        <f>IFERROR(INDEX('J&amp;C Details'!$S$70:$S$79, MATCH($C546, 'J&amp;C Details'!$B$70:$B$79, 0))*$S546*24*$W546, "")</f>
        <v/>
      </c>
      <c r="W546" s="262" t="str">
        <f>IF($Y546="", "", IF($I546="", 1, IF($I546=$U$4, 'J&amp;C Details'!$AP$82, IF($I546=$U$5, 'J&amp;C Details'!$AP$84, ""))))</f>
        <v/>
      </c>
      <c r="Y546" s="39" t="str">
        <f t="shared" si="29"/>
        <v/>
      </c>
      <c r="AA546" s="39" t="str">
        <f>IF($G546="", "", IF($E546=$R$3, Report!$BB$209, IF($I546="", Report!$BB$212, IF($I546=$U$4, Report!$BB$211, IF($I546=$U$5, Report!$BB$210, "")))))</f>
        <v/>
      </c>
    </row>
    <row r="547" spans="1:27" x14ac:dyDescent="0.25">
      <c r="A547" s="14"/>
      <c r="B547" s="460"/>
      <c r="C547" s="478"/>
      <c r="D547" s="462"/>
      <c r="E547" s="479"/>
      <c r="F547" s="14"/>
      <c r="G547" s="106" t="str">
        <f>IF($D547="", "", IF($E547=Expenses!$L$5, 0, $D547))</f>
        <v/>
      </c>
      <c r="H547" s="14"/>
      <c r="I547" s="39" t="str">
        <f t="shared" si="27"/>
        <v/>
      </c>
      <c r="J547" s="14"/>
      <c r="K547" s="14"/>
      <c r="L547" s="14"/>
      <c r="M547" s="14"/>
      <c r="N547" s="14"/>
      <c r="O547" s="14"/>
      <c r="P547" s="14"/>
      <c r="S547" s="106" t="str">
        <f t="shared" si="28"/>
        <v/>
      </c>
      <c r="U547" s="127" t="str">
        <f>IFERROR(INDEX('J&amp;C Details'!$S$70:$S$79, MATCH($C547, 'J&amp;C Details'!$B$70:$B$79, 0))*$S547*24*$W547, "")</f>
        <v/>
      </c>
      <c r="W547" s="262" t="str">
        <f>IF($Y547="", "", IF($I547="", 1, IF($I547=$U$4, 'J&amp;C Details'!$AP$82, IF($I547=$U$5, 'J&amp;C Details'!$AP$84, ""))))</f>
        <v/>
      </c>
      <c r="Y547" s="39" t="str">
        <f t="shared" si="29"/>
        <v/>
      </c>
      <c r="AA547" s="39" t="str">
        <f>IF($G547="", "", IF($E547=$R$3, Report!$BB$209, IF($I547="", Report!$BB$212, IF($I547=$U$4, Report!$BB$211, IF($I547=$U$5, Report!$BB$210, "")))))</f>
        <v/>
      </c>
    </row>
    <row r="548" spans="1:27" x14ac:dyDescent="0.25">
      <c r="A548" s="14"/>
      <c r="B548" s="460"/>
      <c r="C548" s="478"/>
      <c r="D548" s="462"/>
      <c r="E548" s="479"/>
      <c r="F548" s="14"/>
      <c r="G548" s="106" t="str">
        <f>IF($D548="", "", IF($E548=Expenses!$L$5, 0, $D548))</f>
        <v/>
      </c>
      <c r="H548" s="14"/>
      <c r="I548" s="39" t="str">
        <f t="shared" si="27"/>
        <v/>
      </c>
      <c r="J548" s="14"/>
      <c r="K548" s="14"/>
      <c r="L548" s="14"/>
      <c r="M548" s="14"/>
      <c r="N548" s="14"/>
      <c r="O548" s="14"/>
      <c r="P548" s="14"/>
      <c r="S548" s="106" t="str">
        <f t="shared" si="28"/>
        <v/>
      </c>
      <c r="U548" s="127" t="str">
        <f>IFERROR(INDEX('J&amp;C Details'!$S$70:$S$79, MATCH($C548, 'J&amp;C Details'!$B$70:$B$79, 0))*$S548*24*$W548, "")</f>
        <v/>
      </c>
      <c r="W548" s="262" t="str">
        <f>IF($Y548="", "", IF($I548="", 1, IF($I548=$U$4, 'J&amp;C Details'!$AP$82, IF($I548=$U$5, 'J&amp;C Details'!$AP$84, ""))))</f>
        <v/>
      </c>
      <c r="Y548" s="39" t="str">
        <f t="shared" si="29"/>
        <v/>
      </c>
      <c r="AA548" s="39" t="str">
        <f>IF($G548="", "", IF($E548=$R$3, Report!$BB$209, IF($I548="", Report!$BB$212, IF($I548=$U$4, Report!$BB$211, IF($I548=$U$5, Report!$BB$210, "")))))</f>
        <v/>
      </c>
    </row>
    <row r="549" spans="1:27" x14ac:dyDescent="0.25">
      <c r="A549" s="14"/>
      <c r="B549" s="460"/>
      <c r="C549" s="478"/>
      <c r="D549" s="462"/>
      <c r="E549" s="479"/>
      <c r="F549" s="14"/>
      <c r="G549" s="106" t="str">
        <f>IF($D549="", "", IF($E549=Expenses!$L$5, 0, $D549))</f>
        <v/>
      </c>
      <c r="H549" s="14"/>
      <c r="I549" s="39" t="str">
        <f t="shared" si="27"/>
        <v/>
      </c>
      <c r="J549" s="14"/>
      <c r="K549" s="14"/>
      <c r="L549" s="14"/>
      <c r="M549" s="14"/>
      <c r="N549" s="14"/>
      <c r="O549" s="14"/>
      <c r="P549" s="14"/>
      <c r="S549" s="106" t="str">
        <f t="shared" si="28"/>
        <v/>
      </c>
      <c r="U549" s="127" t="str">
        <f>IFERROR(INDEX('J&amp;C Details'!$S$70:$S$79, MATCH($C549, 'J&amp;C Details'!$B$70:$B$79, 0))*$S549*24*$W549, "")</f>
        <v/>
      </c>
      <c r="W549" s="262" t="str">
        <f>IF($Y549="", "", IF($I549="", 1, IF($I549=$U$4, 'J&amp;C Details'!$AP$82, IF($I549=$U$5, 'J&amp;C Details'!$AP$84, ""))))</f>
        <v/>
      </c>
      <c r="Y549" s="39" t="str">
        <f t="shared" si="29"/>
        <v/>
      </c>
      <c r="AA549" s="39" t="str">
        <f>IF($G549="", "", IF($E549=$R$3, Report!$BB$209, IF($I549="", Report!$BB$212, IF($I549=$U$4, Report!$BB$211, IF($I549=$U$5, Report!$BB$210, "")))))</f>
        <v/>
      </c>
    </row>
    <row r="550" spans="1:27" x14ac:dyDescent="0.25">
      <c r="A550" s="14"/>
      <c r="B550" s="460"/>
      <c r="C550" s="478"/>
      <c r="D550" s="462"/>
      <c r="E550" s="479"/>
      <c r="F550" s="14"/>
      <c r="G550" s="106" t="str">
        <f>IF($D550="", "", IF($E550=Expenses!$L$5, 0, $D550))</f>
        <v/>
      </c>
      <c r="H550" s="14"/>
      <c r="I550" s="39" t="str">
        <f t="shared" si="27"/>
        <v/>
      </c>
      <c r="J550" s="14"/>
      <c r="K550" s="14"/>
      <c r="L550" s="14"/>
      <c r="M550" s="14"/>
      <c r="N550" s="14"/>
      <c r="O550" s="14"/>
      <c r="P550" s="14"/>
      <c r="S550" s="106" t="str">
        <f t="shared" si="28"/>
        <v/>
      </c>
      <c r="U550" s="127" t="str">
        <f>IFERROR(INDEX('J&amp;C Details'!$S$70:$S$79, MATCH($C550, 'J&amp;C Details'!$B$70:$B$79, 0))*$S550*24*$W550, "")</f>
        <v/>
      </c>
      <c r="W550" s="262" t="str">
        <f>IF($Y550="", "", IF($I550="", 1, IF($I550=$U$4, 'J&amp;C Details'!$AP$82, IF($I550=$U$5, 'J&amp;C Details'!$AP$84, ""))))</f>
        <v/>
      </c>
      <c r="Y550" s="39" t="str">
        <f t="shared" si="29"/>
        <v/>
      </c>
      <c r="AA550" s="39" t="str">
        <f>IF($G550="", "", IF($E550=$R$3, Report!$BB$209, IF($I550="", Report!$BB$212, IF($I550=$U$4, Report!$BB$211, IF($I550=$U$5, Report!$BB$210, "")))))</f>
        <v/>
      </c>
    </row>
    <row r="551" spans="1:27" x14ac:dyDescent="0.25">
      <c r="A551" s="14"/>
      <c r="B551" s="460"/>
      <c r="C551" s="478"/>
      <c r="D551" s="462"/>
      <c r="E551" s="479"/>
      <c r="F551" s="14"/>
      <c r="G551" s="106" t="str">
        <f>IF($D551="", "", IF($E551=Expenses!$L$5, 0, $D551))</f>
        <v/>
      </c>
      <c r="H551" s="14"/>
      <c r="I551" s="39" t="str">
        <f t="shared" si="27"/>
        <v/>
      </c>
      <c r="J551" s="14"/>
      <c r="K551" s="14"/>
      <c r="L551" s="14"/>
      <c r="M551" s="14"/>
      <c r="N551" s="14"/>
      <c r="O551" s="14"/>
      <c r="P551" s="14"/>
      <c r="S551" s="106" t="str">
        <f t="shared" si="28"/>
        <v/>
      </c>
      <c r="U551" s="127" t="str">
        <f>IFERROR(INDEX('J&amp;C Details'!$S$70:$S$79, MATCH($C551, 'J&amp;C Details'!$B$70:$B$79, 0))*$S551*24*$W551, "")</f>
        <v/>
      </c>
      <c r="W551" s="262" t="str">
        <f>IF($Y551="", "", IF($I551="", 1, IF($I551=$U$4, 'J&amp;C Details'!$AP$82, IF($I551=$U$5, 'J&amp;C Details'!$AP$84, ""))))</f>
        <v/>
      </c>
      <c r="Y551" s="39" t="str">
        <f t="shared" si="29"/>
        <v/>
      </c>
      <c r="AA551" s="39" t="str">
        <f>IF($G551="", "", IF($E551=$R$3, Report!$BB$209, IF($I551="", Report!$BB$212, IF($I551=$U$4, Report!$BB$211, IF($I551=$U$5, Report!$BB$210, "")))))</f>
        <v/>
      </c>
    </row>
    <row r="552" spans="1:27" x14ac:dyDescent="0.25">
      <c r="A552" s="14"/>
      <c r="B552" s="460"/>
      <c r="C552" s="478"/>
      <c r="D552" s="462"/>
      <c r="E552" s="479"/>
      <c r="F552" s="14"/>
      <c r="G552" s="106" t="str">
        <f>IF($D552="", "", IF($E552=Expenses!$L$5, 0, $D552))</f>
        <v/>
      </c>
      <c r="H552" s="14"/>
      <c r="I552" s="39" t="str">
        <f t="shared" si="27"/>
        <v/>
      </c>
      <c r="J552" s="14"/>
      <c r="K552" s="14"/>
      <c r="L552" s="14"/>
      <c r="M552" s="14"/>
      <c r="N552" s="14"/>
      <c r="O552" s="14"/>
      <c r="P552" s="14"/>
      <c r="S552" s="106" t="str">
        <f t="shared" si="28"/>
        <v/>
      </c>
      <c r="U552" s="127" t="str">
        <f>IFERROR(INDEX('J&amp;C Details'!$S$70:$S$79, MATCH($C552, 'J&amp;C Details'!$B$70:$B$79, 0))*$S552*24*$W552, "")</f>
        <v/>
      </c>
      <c r="W552" s="262" t="str">
        <f>IF($Y552="", "", IF($I552="", 1, IF($I552=$U$4, 'J&amp;C Details'!$AP$82, IF($I552=$U$5, 'J&amp;C Details'!$AP$84, ""))))</f>
        <v/>
      </c>
      <c r="Y552" s="39" t="str">
        <f t="shared" si="29"/>
        <v/>
      </c>
      <c r="AA552" s="39" t="str">
        <f>IF($G552="", "", IF($E552=$R$3, Report!$BB$209, IF($I552="", Report!$BB$212, IF($I552=$U$4, Report!$BB$211, IF($I552=$U$5, Report!$BB$210, "")))))</f>
        <v/>
      </c>
    </row>
    <row r="553" spans="1:27" x14ac:dyDescent="0.25">
      <c r="A553" s="14"/>
      <c r="B553" s="460"/>
      <c r="C553" s="478"/>
      <c r="D553" s="462"/>
      <c r="E553" s="479"/>
      <c r="F553" s="14"/>
      <c r="G553" s="106" t="str">
        <f>IF($D553="", "", IF($E553=Expenses!$L$5, 0, $D553))</f>
        <v/>
      </c>
      <c r="H553" s="14"/>
      <c r="I553" s="39" t="str">
        <f t="shared" si="27"/>
        <v/>
      </c>
      <c r="J553" s="14"/>
      <c r="K553" s="14"/>
      <c r="L553" s="14"/>
      <c r="M553" s="14"/>
      <c r="N553" s="14"/>
      <c r="O553" s="14"/>
      <c r="P553" s="14"/>
      <c r="S553" s="106" t="str">
        <f t="shared" si="28"/>
        <v/>
      </c>
      <c r="U553" s="127" t="str">
        <f>IFERROR(INDEX('J&amp;C Details'!$S$70:$S$79, MATCH($C553, 'J&amp;C Details'!$B$70:$B$79, 0))*$S553*24*$W553, "")</f>
        <v/>
      </c>
      <c r="W553" s="262" t="str">
        <f>IF($Y553="", "", IF($I553="", 1, IF($I553=$U$4, 'J&amp;C Details'!$AP$82, IF($I553=$U$5, 'J&amp;C Details'!$AP$84, ""))))</f>
        <v/>
      </c>
      <c r="Y553" s="39" t="str">
        <f t="shared" si="29"/>
        <v/>
      </c>
      <c r="AA553" s="39" t="str">
        <f>IF($G553="", "", IF($E553=$R$3, Report!$BB$209, IF($I553="", Report!$BB$212, IF($I553=$U$4, Report!$BB$211, IF($I553=$U$5, Report!$BB$210, "")))))</f>
        <v/>
      </c>
    </row>
    <row r="554" spans="1:27" x14ac:dyDescent="0.25">
      <c r="A554" s="14"/>
      <c r="B554" s="460"/>
      <c r="C554" s="478"/>
      <c r="D554" s="462"/>
      <c r="E554" s="479"/>
      <c r="F554" s="14"/>
      <c r="G554" s="106" t="str">
        <f>IF($D554="", "", IF($E554=Expenses!$L$5, 0, $D554))</f>
        <v/>
      </c>
      <c r="H554" s="14"/>
      <c r="I554" s="39" t="str">
        <f t="shared" si="27"/>
        <v/>
      </c>
      <c r="J554" s="14"/>
      <c r="K554" s="14"/>
      <c r="L554" s="14"/>
      <c r="M554" s="14"/>
      <c r="N554" s="14"/>
      <c r="O554" s="14"/>
      <c r="P554" s="14"/>
      <c r="S554" s="106" t="str">
        <f t="shared" si="28"/>
        <v/>
      </c>
      <c r="U554" s="127" t="str">
        <f>IFERROR(INDEX('J&amp;C Details'!$S$70:$S$79, MATCH($C554, 'J&amp;C Details'!$B$70:$B$79, 0))*$S554*24*$W554, "")</f>
        <v/>
      </c>
      <c r="W554" s="262" t="str">
        <f>IF($Y554="", "", IF($I554="", 1, IF($I554=$U$4, 'J&amp;C Details'!$AP$82, IF($I554=$U$5, 'J&amp;C Details'!$AP$84, ""))))</f>
        <v/>
      </c>
      <c r="Y554" s="39" t="str">
        <f t="shared" si="29"/>
        <v/>
      </c>
      <c r="AA554" s="39" t="str">
        <f>IF($G554="", "", IF($E554=$R$3, Report!$BB$209, IF($I554="", Report!$BB$212, IF($I554=$U$4, Report!$BB$211, IF($I554=$U$5, Report!$BB$210, "")))))</f>
        <v/>
      </c>
    </row>
    <row r="555" spans="1:27" x14ac:dyDescent="0.25">
      <c r="A555" s="14"/>
      <c r="B555" s="460"/>
      <c r="C555" s="478"/>
      <c r="D555" s="462"/>
      <c r="E555" s="479"/>
      <c r="F555" s="14"/>
      <c r="G555" s="106" t="str">
        <f>IF($D555="", "", IF($E555=Expenses!$L$5, 0, $D555))</f>
        <v/>
      </c>
      <c r="H555" s="14"/>
      <c r="I555" s="39" t="str">
        <f t="shared" si="27"/>
        <v/>
      </c>
      <c r="J555" s="14"/>
      <c r="K555" s="14"/>
      <c r="L555" s="14"/>
      <c r="M555" s="14"/>
      <c r="N555" s="14"/>
      <c r="O555" s="14"/>
      <c r="P555" s="14"/>
      <c r="S555" s="106" t="str">
        <f t="shared" si="28"/>
        <v/>
      </c>
      <c r="U555" s="127" t="str">
        <f>IFERROR(INDEX('J&amp;C Details'!$S$70:$S$79, MATCH($C555, 'J&amp;C Details'!$B$70:$B$79, 0))*$S555*24*$W555, "")</f>
        <v/>
      </c>
      <c r="W555" s="262" t="str">
        <f>IF($Y555="", "", IF($I555="", 1, IF($I555=$U$4, 'J&amp;C Details'!$AP$82, IF($I555=$U$5, 'J&amp;C Details'!$AP$84, ""))))</f>
        <v/>
      </c>
      <c r="Y555" s="39" t="str">
        <f t="shared" si="29"/>
        <v/>
      </c>
      <c r="AA555" s="39" t="str">
        <f>IF($G555="", "", IF($E555=$R$3, Report!$BB$209, IF($I555="", Report!$BB$212, IF($I555=$U$4, Report!$BB$211, IF($I555=$U$5, Report!$BB$210, "")))))</f>
        <v/>
      </c>
    </row>
    <row r="556" spans="1:27" x14ac:dyDescent="0.25">
      <c r="A556" s="14"/>
      <c r="B556" s="460"/>
      <c r="C556" s="478"/>
      <c r="D556" s="462"/>
      <c r="E556" s="479"/>
      <c r="F556" s="14"/>
      <c r="G556" s="106" t="str">
        <f>IF($D556="", "", IF($E556=Expenses!$L$5, 0, $D556))</f>
        <v/>
      </c>
      <c r="H556" s="14"/>
      <c r="I556" s="39" t="str">
        <f t="shared" si="27"/>
        <v/>
      </c>
      <c r="J556" s="14"/>
      <c r="K556" s="14"/>
      <c r="L556" s="14"/>
      <c r="M556" s="14"/>
      <c r="N556" s="14"/>
      <c r="O556" s="14"/>
      <c r="P556" s="14"/>
      <c r="S556" s="106" t="str">
        <f t="shared" si="28"/>
        <v/>
      </c>
      <c r="U556" s="127" t="str">
        <f>IFERROR(INDEX('J&amp;C Details'!$S$70:$S$79, MATCH($C556, 'J&amp;C Details'!$B$70:$B$79, 0))*$S556*24*$W556, "")</f>
        <v/>
      </c>
      <c r="W556" s="262" t="str">
        <f>IF($Y556="", "", IF($I556="", 1, IF($I556=$U$4, 'J&amp;C Details'!$AP$82, IF($I556=$U$5, 'J&amp;C Details'!$AP$84, ""))))</f>
        <v/>
      </c>
      <c r="Y556" s="39" t="str">
        <f t="shared" si="29"/>
        <v/>
      </c>
      <c r="AA556" s="39" t="str">
        <f>IF($G556="", "", IF($E556=$R$3, Report!$BB$209, IF($I556="", Report!$BB$212, IF($I556=$U$4, Report!$BB$211, IF($I556=$U$5, Report!$BB$210, "")))))</f>
        <v/>
      </c>
    </row>
    <row r="557" spans="1:27" x14ac:dyDescent="0.25">
      <c r="A557" s="14"/>
      <c r="B557" s="460"/>
      <c r="C557" s="478"/>
      <c r="D557" s="462"/>
      <c r="E557" s="479"/>
      <c r="F557" s="14"/>
      <c r="G557" s="106" t="str">
        <f>IF($D557="", "", IF($E557=Expenses!$L$5, 0, $D557))</f>
        <v/>
      </c>
      <c r="H557" s="14"/>
      <c r="I557" s="39" t="str">
        <f t="shared" si="27"/>
        <v/>
      </c>
      <c r="J557" s="14"/>
      <c r="K557" s="14"/>
      <c r="L557" s="14"/>
      <c r="M557" s="14"/>
      <c r="N557" s="14"/>
      <c r="O557" s="14"/>
      <c r="P557" s="14"/>
      <c r="S557" s="106" t="str">
        <f t="shared" si="28"/>
        <v/>
      </c>
      <c r="U557" s="127" t="str">
        <f>IFERROR(INDEX('J&amp;C Details'!$S$70:$S$79, MATCH($C557, 'J&amp;C Details'!$B$70:$B$79, 0))*$S557*24*$W557, "")</f>
        <v/>
      </c>
      <c r="W557" s="262" t="str">
        <f>IF($Y557="", "", IF($I557="", 1, IF($I557=$U$4, 'J&amp;C Details'!$AP$82, IF($I557=$U$5, 'J&amp;C Details'!$AP$84, ""))))</f>
        <v/>
      </c>
      <c r="Y557" s="39" t="str">
        <f t="shared" si="29"/>
        <v/>
      </c>
      <c r="AA557" s="39" t="str">
        <f>IF($G557="", "", IF($E557=$R$3, Report!$BB$209, IF($I557="", Report!$BB$212, IF($I557=$U$4, Report!$BB$211, IF($I557=$U$5, Report!$BB$210, "")))))</f>
        <v/>
      </c>
    </row>
    <row r="558" spans="1:27" x14ac:dyDescent="0.25">
      <c r="A558" s="14"/>
      <c r="B558" s="460"/>
      <c r="C558" s="478"/>
      <c r="D558" s="462"/>
      <c r="E558" s="479"/>
      <c r="F558" s="14"/>
      <c r="G558" s="106" t="str">
        <f>IF($D558="", "", IF($E558=Expenses!$L$5, 0, $D558))</f>
        <v/>
      </c>
      <c r="H558" s="14"/>
      <c r="I558" s="39" t="str">
        <f t="shared" si="27"/>
        <v/>
      </c>
      <c r="J558" s="14"/>
      <c r="K558" s="14"/>
      <c r="L558" s="14"/>
      <c r="M558" s="14"/>
      <c r="N558" s="14"/>
      <c r="O558" s="14"/>
      <c r="P558" s="14"/>
      <c r="S558" s="106" t="str">
        <f t="shared" si="28"/>
        <v/>
      </c>
      <c r="U558" s="127" t="str">
        <f>IFERROR(INDEX('J&amp;C Details'!$S$70:$S$79, MATCH($C558, 'J&amp;C Details'!$B$70:$B$79, 0))*$S558*24*$W558, "")</f>
        <v/>
      </c>
      <c r="W558" s="262" t="str">
        <f>IF($Y558="", "", IF($I558="", 1, IF($I558=$U$4, 'J&amp;C Details'!$AP$82, IF($I558=$U$5, 'J&amp;C Details'!$AP$84, ""))))</f>
        <v/>
      </c>
      <c r="Y558" s="39" t="str">
        <f t="shared" si="29"/>
        <v/>
      </c>
      <c r="AA558" s="39" t="str">
        <f>IF($G558="", "", IF($E558=$R$3, Report!$BB$209, IF($I558="", Report!$BB$212, IF($I558=$U$4, Report!$BB$211, IF($I558=$U$5, Report!$BB$210, "")))))</f>
        <v/>
      </c>
    </row>
    <row r="559" spans="1:27" x14ac:dyDescent="0.25">
      <c r="A559" s="14"/>
      <c r="B559" s="460"/>
      <c r="C559" s="478"/>
      <c r="D559" s="462"/>
      <c r="E559" s="479"/>
      <c r="F559" s="14"/>
      <c r="G559" s="106" t="str">
        <f>IF($D559="", "", IF($E559=Expenses!$L$5, 0, $D559))</f>
        <v/>
      </c>
      <c r="H559" s="14"/>
      <c r="I559" s="39" t="str">
        <f t="shared" si="27"/>
        <v/>
      </c>
      <c r="J559" s="14"/>
      <c r="K559" s="14"/>
      <c r="L559" s="14"/>
      <c r="M559" s="14"/>
      <c r="N559" s="14"/>
      <c r="O559" s="14"/>
      <c r="P559" s="14"/>
      <c r="S559" s="106" t="str">
        <f t="shared" si="28"/>
        <v/>
      </c>
      <c r="U559" s="127" t="str">
        <f>IFERROR(INDEX('J&amp;C Details'!$S$70:$S$79, MATCH($C559, 'J&amp;C Details'!$B$70:$B$79, 0))*$S559*24*$W559, "")</f>
        <v/>
      </c>
      <c r="W559" s="262" t="str">
        <f>IF($Y559="", "", IF($I559="", 1, IF($I559=$U$4, 'J&amp;C Details'!$AP$82, IF($I559=$U$5, 'J&amp;C Details'!$AP$84, ""))))</f>
        <v/>
      </c>
      <c r="Y559" s="39" t="str">
        <f t="shared" si="29"/>
        <v/>
      </c>
      <c r="AA559" s="39" t="str">
        <f>IF($G559="", "", IF($E559=$R$3, Report!$BB$209, IF($I559="", Report!$BB$212, IF($I559=$U$4, Report!$BB$211, IF($I559=$U$5, Report!$BB$210, "")))))</f>
        <v/>
      </c>
    </row>
    <row r="560" spans="1:27" x14ac:dyDescent="0.25">
      <c r="A560" s="14"/>
      <c r="B560" s="460"/>
      <c r="C560" s="478"/>
      <c r="D560" s="462"/>
      <c r="E560" s="479"/>
      <c r="F560" s="14"/>
      <c r="G560" s="106" t="str">
        <f>IF($D560="", "", IF($E560=Expenses!$L$5, 0, $D560))</f>
        <v/>
      </c>
      <c r="H560" s="14"/>
      <c r="I560" s="39" t="str">
        <f t="shared" si="27"/>
        <v/>
      </c>
      <c r="J560" s="14"/>
      <c r="K560" s="14"/>
      <c r="L560" s="14"/>
      <c r="M560" s="14"/>
      <c r="N560" s="14"/>
      <c r="O560" s="14"/>
      <c r="P560" s="14"/>
      <c r="S560" s="106" t="str">
        <f t="shared" si="28"/>
        <v/>
      </c>
      <c r="U560" s="127" t="str">
        <f>IFERROR(INDEX('J&amp;C Details'!$S$70:$S$79, MATCH($C560, 'J&amp;C Details'!$B$70:$B$79, 0))*$S560*24*$W560, "")</f>
        <v/>
      </c>
      <c r="W560" s="262" t="str">
        <f>IF($Y560="", "", IF($I560="", 1, IF($I560=$U$4, 'J&amp;C Details'!$AP$82, IF($I560=$U$5, 'J&amp;C Details'!$AP$84, ""))))</f>
        <v/>
      </c>
      <c r="Y560" s="39" t="str">
        <f t="shared" si="29"/>
        <v/>
      </c>
      <c r="AA560" s="39" t="str">
        <f>IF($G560="", "", IF($E560=$R$3, Report!$BB$209, IF($I560="", Report!$BB$212, IF($I560=$U$4, Report!$BB$211, IF($I560=$U$5, Report!$BB$210, "")))))</f>
        <v/>
      </c>
    </row>
    <row r="561" spans="1:27" x14ac:dyDescent="0.25">
      <c r="A561" s="14"/>
      <c r="B561" s="460"/>
      <c r="C561" s="478"/>
      <c r="D561" s="462"/>
      <c r="E561" s="479"/>
      <c r="F561" s="14"/>
      <c r="G561" s="106" t="str">
        <f>IF($D561="", "", IF($E561=Expenses!$L$5, 0, $D561))</f>
        <v/>
      </c>
      <c r="H561" s="14"/>
      <c r="I561" s="39" t="str">
        <f t="shared" si="27"/>
        <v/>
      </c>
      <c r="J561" s="14"/>
      <c r="K561" s="14"/>
      <c r="L561" s="14"/>
      <c r="M561" s="14"/>
      <c r="N561" s="14"/>
      <c r="O561" s="14"/>
      <c r="P561" s="14"/>
      <c r="S561" s="106" t="str">
        <f t="shared" si="28"/>
        <v/>
      </c>
      <c r="U561" s="127" t="str">
        <f>IFERROR(INDEX('J&amp;C Details'!$S$70:$S$79, MATCH($C561, 'J&amp;C Details'!$B$70:$B$79, 0))*$S561*24*$W561, "")</f>
        <v/>
      </c>
      <c r="W561" s="262" t="str">
        <f>IF($Y561="", "", IF($I561="", 1, IF($I561=$U$4, 'J&amp;C Details'!$AP$82, IF($I561=$U$5, 'J&amp;C Details'!$AP$84, ""))))</f>
        <v/>
      </c>
      <c r="Y561" s="39" t="str">
        <f t="shared" si="29"/>
        <v/>
      </c>
      <c r="AA561" s="39" t="str">
        <f>IF($G561="", "", IF($E561=$R$3, Report!$BB$209, IF($I561="", Report!$BB$212, IF($I561=$U$4, Report!$BB$211, IF($I561=$U$5, Report!$BB$210, "")))))</f>
        <v/>
      </c>
    </row>
    <row r="562" spans="1:27" x14ac:dyDescent="0.25">
      <c r="A562" s="14"/>
      <c r="B562" s="460"/>
      <c r="C562" s="478"/>
      <c r="D562" s="462"/>
      <c r="E562" s="479"/>
      <c r="F562" s="14"/>
      <c r="G562" s="106" t="str">
        <f>IF($D562="", "", IF($E562=Expenses!$L$5, 0, $D562))</f>
        <v/>
      </c>
      <c r="H562" s="14"/>
      <c r="I562" s="39" t="str">
        <f t="shared" si="27"/>
        <v/>
      </c>
      <c r="J562" s="14"/>
      <c r="K562" s="14"/>
      <c r="L562" s="14"/>
      <c r="M562" s="14"/>
      <c r="N562" s="14"/>
      <c r="O562" s="14"/>
      <c r="P562" s="14"/>
      <c r="S562" s="106" t="str">
        <f t="shared" si="28"/>
        <v/>
      </c>
      <c r="U562" s="127" t="str">
        <f>IFERROR(INDEX('J&amp;C Details'!$S$70:$S$79, MATCH($C562, 'J&amp;C Details'!$B$70:$B$79, 0))*$S562*24*$W562, "")</f>
        <v/>
      </c>
      <c r="W562" s="262" t="str">
        <f>IF($Y562="", "", IF($I562="", 1, IF($I562=$U$4, 'J&amp;C Details'!$AP$82, IF($I562=$U$5, 'J&amp;C Details'!$AP$84, ""))))</f>
        <v/>
      </c>
      <c r="Y562" s="39" t="str">
        <f t="shared" si="29"/>
        <v/>
      </c>
      <c r="AA562" s="39" t="str">
        <f>IF($G562="", "", IF($E562=$R$3, Report!$BB$209, IF($I562="", Report!$BB$212, IF($I562=$U$4, Report!$BB$211, IF($I562=$U$5, Report!$BB$210, "")))))</f>
        <v/>
      </c>
    </row>
    <row r="563" spans="1:27" x14ac:dyDescent="0.25">
      <c r="A563" s="14"/>
      <c r="B563" s="460"/>
      <c r="C563" s="478"/>
      <c r="D563" s="462"/>
      <c r="E563" s="479"/>
      <c r="F563" s="14"/>
      <c r="G563" s="106" t="str">
        <f>IF($D563="", "", IF($E563=Expenses!$L$5, 0, $D563))</f>
        <v/>
      </c>
      <c r="H563" s="14"/>
      <c r="I563" s="39" t="str">
        <f t="shared" si="27"/>
        <v/>
      </c>
      <c r="J563" s="14"/>
      <c r="K563" s="14"/>
      <c r="L563" s="14"/>
      <c r="M563" s="14"/>
      <c r="N563" s="14"/>
      <c r="O563" s="14"/>
      <c r="P563" s="14"/>
      <c r="S563" s="106" t="str">
        <f t="shared" si="28"/>
        <v/>
      </c>
      <c r="U563" s="127" t="str">
        <f>IFERROR(INDEX('J&amp;C Details'!$S$70:$S$79, MATCH($C563, 'J&amp;C Details'!$B$70:$B$79, 0))*$S563*24*$W563, "")</f>
        <v/>
      </c>
      <c r="W563" s="262" t="str">
        <f>IF($Y563="", "", IF($I563="", 1, IF($I563=$U$4, 'J&amp;C Details'!$AP$82, IF($I563=$U$5, 'J&amp;C Details'!$AP$84, ""))))</f>
        <v/>
      </c>
      <c r="Y563" s="39" t="str">
        <f t="shared" si="29"/>
        <v/>
      </c>
      <c r="AA563" s="39" t="str">
        <f>IF($G563="", "", IF($E563=$R$3, Report!$BB$209, IF($I563="", Report!$BB$212, IF($I563=$U$4, Report!$BB$211, IF($I563=$U$5, Report!$BB$210, "")))))</f>
        <v/>
      </c>
    </row>
    <row r="564" spans="1:27" x14ac:dyDescent="0.25">
      <c r="A564" s="14"/>
      <c r="B564" s="460"/>
      <c r="C564" s="478"/>
      <c r="D564" s="462"/>
      <c r="E564" s="479"/>
      <c r="F564" s="14"/>
      <c r="G564" s="106" t="str">
        <f>IF($D564="", "", IF($E564=Expenses!$L$5, 0, $D564))</f>
        <v/>
      </c>
      <c r="H564" s="14"/>
      <c r="I564" s="39" t="str">
        <f t="shared" si="27"/>
        <v/>
      </c>
      <c r="J564" s="14"/>
      <c r="K564" s="14"/>
      <c r="L564" s="14"/>
      <c r="M564" s="14"/>
      <c r="N564" s="14"/>
      <c r="O564" s="14"/>
      <c r="P564" s="14"/>
      <c r="S564" s="106" t="str">
        <f t="shared" si="28"/>
        <v/>
      </c>
      <c r="U564" s="127" t="str">
        <f>IFERROR(INDEX('J&amp;C Details'!$S$70:$S$79, MATCH($C564, 'J&amp;C Details'!$B$70:$B$79, 0))*$S564*24*$W564, "")</f>
        <v/>
      </c>
      <c r="W564" s="262" t="str">
        <f>IF($Y564="", "", IF($I564="", 1, IF($I564=$U$4, 'J&amp;C Details'!$AP$82, IF($I564=$U$5, 'J&amp;C Details'!$AP$84, ""))))</f>
        <v/>
      </c>
      <c r="Y564" s="39" t="str">
        <f t="shared" si="29"/>
        <v/>
      </c>
      <c r="AA564" s="39" t="str">
        <f>IF($G564="", "", IF($E564=$R$3, Report!$BB$209, IF($I564="", Report!$BB$212, IF($I564=$U$4, Report!$BB$211, IF($I564=$U$5, Report!$BB$210, "")))))</f>
        <v/>
      </c>
    </row>
    <row r="565" spans="1:27" x14ac:dyDescent="0.25">
      <c r="A565" s="14"/>
      <c r="B565" s="460"/>
      <c r="C565" s="478"/>
      <c r="D565" s="462"/>
      <c r="E565" s="479"/>
      <c r="F565" s="14"/>
      <c r="G565" s="106" t="str">
        <f>IF($D565="", "", IF($E565=Expenses!$L$5, 0, $D565))</f>
        <v/>
      </c>
      <c r="H565" s="14"/>
      <c r="I565" s="39" t="str">
        <f t="shared" si="27"/>
        <v/>
      </c>
      <c r="J565" s="14"/>
      <c r="K565" s="14"/>
      <c r="L565" s="14"/>
      <c r="M565" s="14"/>
      <c r="N565" s="14"/>
      <c r="O565" s="14"/>
      <c r="P565" s="14"/>
      <c r="S565" s="106" t="str">
        <f t="shared" si="28"/>
        <v/>
      </c>
      <c r="U565" s="127" t="str">
        <f>IFERROR(INDEX('J&amp;C Details'!$S$70:$S$79, MATCH($C565, 'J&amp;C Details'!$B$70:$B$79, 0))*$S565*24*$W565, "")</f>
        <v/>
      </c>
      <c r="W565" s="262" t="str">
        <f>IF($Y565="", "", IF($I565="", 1, IF($I565=$U$4, 'J&amp;C Details'!$AP$82, IF($I565=$U$5, 'J&amp;C Details'!$AP$84, ""))))</f>
        <v/>
      </c>
      <c r="Y565" s="39" t="str">
        <f t="shared" si="29"/>
        <v/>
      </c>
      <c r="AA565" s="39" t="str">
        <f>IF($G565="", "", IF($E565=$R$3, Report!$BB$209, IF($I565="", Report!$BB$212, IF($I565=$U$4, Report!$BB$211, IF($I565=$U$5, Report!$BB$210, "")))))</f>
        <v/>
      </c>
    </row>
    <row r="566" spans="1:27" x14ac:dyDescent="0.25">
      <c r="A566" s="14"/>
      <c r="B566" s="460"/>
      <c r="C566" s="478"/>
      <c r="D566" s="462"/>
      <c r="E566" s="479"/>
      <c r="F566" s="14"/>
      <c r="G566" s="106" t="str">
        <f>IF($D566="", "", IF($E566=Expenses!$L$5, 0, $D566))</f>
        <v/>
      </c>
      <c r="H566" s="14"/>
      <c r="I566" s="39" t="str">
        <f t="shared" si="27"/>
        <v/>
      </c>
      <c r="J566" s="14"/>
      <c r="K566" s="14"/>
      <c r="L566" s="14"/>
      <c r="M566" s="14"/>
      <c r="N566" s="14"/>
      <c r="O566" s="14"/>
      <c r="P566" s="14"/>
      <c r="S566" s="106" t="str">
        <f t="shared" si="28"/>
        <v/>
      </c>
      <c r="U566" s="127" t="str">
        <f>IFERROR(INDEX('J&amp;C Details'!$S$70:$S$79, MATCH($C566, 'J&amp;C Details'!$B$70:$B$79, 0))*$S566*24*$W566, "")</f>
        <v/>
      </c>
      <c r="W566" s="262" t="str">
        <f>IF($Y566="", "", IF($I566="", 1, IF($I566=$U$4, 'J&amp;C Details'!$AP$82, IF($I566=$U$5, 'J&amp;C Details'!$AP$84, ""))))</f>
        <v/>
      </c>
      <c r="Y566" s="39" t="str">
        <f t="shared" si="29"/>
        <v/>
      </c>
      <c r="AA566" s="39" t="str">
        <f>IF($G566="", "", IF($E566=$R$3, Report!$BB$209, IF($I566="", Report!$BB$212, IF($I566=$U$4, Report!$BB$211, IF($I566=$U$5, Report!$BB$210, "")))))</f>
        <v/>
      </c>
    </row>
    <row r="567" spans="1:27" x14ac:dyDescent="0.25">
      <c r="A567" s="14"/>
      <c r="B567" s="460"/>
      <c r="C567" s="478"/>
      <c r="D567" s="462"/>
      <c r="E567" s="479"/>
      <c r="F567" s="14"/>
      <c r="G567" s="106" t="str">
        <f>IF($D567="", "", IF($E567=Expenses!$L$5, 0, $D567))</f>
        <v/>
      </c>
      <c r="H567" s="14"/>
      <c r="I567" s="39" t="str">
        <f t="shared" si="27"/>
        <v/>
      </c>
      <c r="J567" s="14"/>
      <c r="K567" s="14"/>
      <c r="L567" s="14"/>
      <c r="M567" s="14"/>
      <c r="N567" s="14"/>
      <c r="O567" s="14"/>
      <c r="P567" s="14"/>
      <c r="S567" s="106" t="str">
        <f t="shared" si="28"/>
        <v/>
      </c>
      <c r="U567" s="127" t="str">
        <f>IFERROR(INDEX('J&amp;C Details'!$S$70:$S$79, MATCH($C567, 'J&amp;C Details'!$B$70:$B$79, 0))*$S567*24*$W567, "")</f>
        <v/>
      </c>
      <c r="W567" s="262" t="str">
        <f>IF($Y567="", "", IF($I567="", 1, IF($I567=$U$4, 'J&amp;C Details'!$AP$82, IF($I567=$U$5, 'J&amp;C Details'!$AP$84, ""))))</f>
        <v/>
      </c>
      <c r="Y567" s="39" t="str">
        <f t="shared" si="29"/>
        <v/>
      </c>
      <c r="AA567" s="39" t="str">
        <f>IF($G567="", "", IF($E567=$R$3, Report!$BB$209, IF($I567="", Report!$BB$212, IF($I567=$U$4, Report!$BB$211, IF($I567=$U$5, Report!$BB$210, "")))))</f>
        <v/>
      </c>
    </row>
    <row r="568" spans="1:27" x14ac:dyDescent="0.25">
      <c r="A568" s="14"/>
      <c r="B568" s="460"/>
      <c r="C568" s="478"/>
      <c r="D568" s="462"/>
      <c r="E568" s="479"/>
      <c r="F568" s="14"/>
      <c r="G568" s="106" t="str">
        <f>IF($D568="", "", IF($E568=Expenses!$L$5, 0, $D568))</f>
        <v/>
      </c>
      <c r="H568" s="14"/>
      <c r="I568" s="39" t="str">
        <f t="shared" si="27"/>
        <v/>
      </c>
      <c r="J568" s="14"/>
      <c r="K568" s="14"/>
      <c r="L568" s="14"/>
      <c r="M568" s="14"/>
      <c r="N568" s="14"/>
      <c r="O568" s="14"/>
      <c r="P568" s="14"/>
      <c r="S568" s="106" t="str">
        <f t="shared" si="28"/>
        <v/>
      </c>
      <c r="U568" s="127" t="str">
        <f>IFERROR(INDEX('J&amp;C Details'!$S$70:$S$79, MATCH($C568, 'J&amp;C Details'!$B$70:$B$79, 0))*$S568*24*$W568, "")</f>
        <v/>
      </c>
      <c r="W568" s="262" t="str">
        <f>IF($Y568="", "", IF($I568="", 1, IF($I568=$U$4, 'J&amp;C Details'!$AP$82, IF($I568=$U$5, 'J&amp;C Details'!$AP$84, ""))))</f>
        <v/>
      </c>
      <c r="Y568" s="39" t="str">
        <f t="shared" si="29"/>
        <v/>
      </c>
      <c r="AA568" s="39" t="str">
        <f>IF($G568="", "", IF($E568=$R$3, Report!$BB$209, IF($I568="", Report!$BB$212, IF($I568=$U$4, Report!$BB$211, IF($I568=$U$5, Report!$BB$210, "")))))</f>
        <v/>
      </c>
    </row>
    <row r="569" spans="1:27" x14ac:dyDescent="0.25">
      <c r="A569" s="14"/>
      <c r="B569" s="460"/>
      <c r="C569" s="478"/>
      <c r="D569" s="462"/>
      <c r="E569" s="479"/>
      <c r="F569" s="14"/>
      <c r="G569" s="106" t="str">
        <f>IF($D569="", "", IF($E569=Expenses!$L$5, 0, $D569))</f>
        <v/>
      </c>
      <c r="H569" s="14"/>
      <c r="I569" s="39" t="str">
        <f t="shared" si="27"/>
        <v/>
      </c>
      <c r="J569" s="14"/>
      <c r="K569" s="14"/>
      <c r="L569" s="14"/>
      <c r="M569" s="14"/>
      <c r="N569" s="14"/>
      <c r="O569" s="14"/>
      <c r="P569" s="14"/>
      <c r="S569" s="106" t="str">
        <f t="shared" si="28"/>
        <v/>
      </c>
      <c r="U569" s="127" t="str">
        <f>IFERROR(INDEX('J&amp;C Details'!$S$70:$S$79, MATCH($C569, 'J&amp;C Details'!$B$70:$B$79, 0))*$S569*24*$W569, "")</f>
        <v/>
      </c>
      <c r="W569" s="262" t="str">
        <f>IF($Y569="", "", IF($I569="", 1, IF($I569=$U$4, 'J&amp;C Details'!$AP$82, IF($I569=$U$5, 'J&amp;C Details'!$AP$84, ""))))</f>
        <v/>
      </c>
      <c r="Y569" s="39" t="str">
        <f t="shared" si="29"/>
        <v/>
      </c>
      <c r="AA569" s="39" t="str">
        <f>IF($G569="", "", IF($E569=$R$3, Report!$BB$209, IF($I569="", Report!$BB$212, IF($I569=$U$4, Report!$BB$211, IF($I569=$U$5, Report!$BB$210, "")))))</f>
        <v/>
      </c>
    </row>
    <row r="570" spans="1:27" x14ac:dyDescent="0.25">
      <c r="A570" s="14"/>
      <c r="B570" s="460"/>
      <c r="C570" s="478"/>
      <c r="D570" s="462"/>
      <c r="E570" s="479"/>
      <c r="F570" s="14"/>
      <c r="G570" s="106" t="str">
        <f>IF($D570="", "", IF($E570=Expenses!$L$5, 0, $D570))</f>
        <v/>
      </c>
      <c r="H570" s="14"/>
      <c r="I570" s="39" t="str">
        <f t="shared" si="27"/>
        <v/>
      </c>
      <c r="J570" s="14"/>
      <c r="K570" s="14"/>
      <c r="L570" s="14"/>
      <c r="M570" s="14"/>
      <c r="N570" s="14"/>
      <c r="O570" s="14"/>
      <c r="P570" s="14"/>
      <c r="S570" s="106" t="str">
        <f t="shared" si="28"/>
        <v/>
      </c>
      <c r="U570" s="127" t="str">
        <f>IFERROR(INDEX('J&amp;C Details'!$S$70:$S$79, MATCH($C570, 'J&amp;C Details'!$B$70:$B$79, 0))*$S570*24*$W570, "")</f>
        <v/>
      </c>
      <c r="W570" s="262" t="str">
        <f>IF($Y570="", "", IF($I570="", 1, IF($I570=$U$4, 'J&amp;C Details'!$AP$82, IF($I570=$U$5, 'J&amp;C Details'!$AP$84, ""))))</f>
        <v/>
      </c>
      <c r="Y570" s="39" t="str">
        <f t="shared" si="29"/>
        <v/>
      </c>
      <c r="AA570" s="39" t="str">
        <f>IF($G570="", "", IF($E570=$R$3, Report!$BB$209, IF($I570="", Report!$BB$212, IF($I570=$U$4, Report!$BB$211, IF($I570=$U$5, Report!$BB$210, "")))))</f>
        <v/>
      </c>
    </row>
    <row r="571" spans="1:27" x14ac:dyDescent="0.25">
      <c r="A571" s="14"/>
      <c r="B571" s="460"/>
      <c r="C571" s="478"/>
      <c r="D571" s="462"/>
      <c r="E571" s="479"/>
      <c r="F571" s="14"/>
      <c r="G571" s="106" t="str">
        <f>IF($D571="", "", IF($E571=Expenses!$L$5, 0, $D571))</f>
        <v/>
      </c>
      <c r="H571" s="14"/>
      <c r="I571" s="39" t="str">
        <f t="shared" si="27"/>
        <v/>
      </c>
      <c r="J571" s="14"/>
      <c r="K571" s="14"/>
      <c r="L571" s="14"/>
      <c r="M571" s="14"/>
      <c r="N571" s="14"/>
      <c r="O571" s="14"/>
      <c r="P571" s="14"/>
      <c r="S571" s="106" t="str">
        <f t="shared" si="28"/>
        <v/>
      </c>
      <c r="U571" s="127" t="str">
        <f>IFERROR(INDEX('J&amp;C Details'!$S$70:$S$79, MATCH($C571, 'J&amp;C Details'!$B$70:$B$79, 0))*$S571*24*$W571, "")</f>
        <v/>
      </c>
      <c r="W571" s="262" t="str">
        <f>IF($Y571="", "", IF($I571="", 1, IF($I571=$U$4, 'J&amp;C Details'!$AP$82, IF($I571=$U$5, 'J&amp;C Details'!$AP$84, ""))))</f>
        <v/>
      </c>
      <c r="Y571" s="39" t="str">
        <f t="shared" si="29"/>
        <v/>
      </c>
      <c r="AA571" s="39" t="str">
        <f>IF($G571="", "", IF($E571=$R$3, Report!$BB$209, IF($I571="", Report!$BB$212, IF($I571=$U$4, Report!$BB$211, IF($I571=$U$5, Report!$BB$210, "")))))</f>
        <v/>
      </c>
    </row>
    <row r="572" spans="1:27" x14ac:dyDescent="0.25">
      <c r="A572" s="14"/>
      <c r="B572" s="460"/>
      <c r="C572" s="478"/>
      <c r="D572" s="462"/>
      <c r="E572" s="479"/>
      <c r="F572" s="14"/>
      <c r="G572" s="106" t="str">
        <f>IF($D572="", "", IF($E572=Expenses!$L$5, 0, $D572))</f>
        <v/>
      </c>
      <c r="H572" s="14"/>
      <c r="I572" s="39" t="str">
        <f t="shared" si="27"/>
        <v/>
      </c>
      <c r="J572" s="14"/>
      <c r="K572" s="14"/>
      <c r="L572" s="14"/>
      <c r="M572" s="14"/>
      <c r="N572" s="14"/>
      <c r="O572" s="14"/>
      <c r="P572" s="14"/>
      <c r="S572" s="106" t="str">
        <f t="shared" si="28"/>
        <v/>
      </c>
      <c r="U572" s="127" t="str">
        <f>IFERROR(INDEX('J&amp;C Details'!$S$70:$S$79, MATCH($C572, 'J&amp;C Details'!$B$70:$B$79, 0))*$S572*24*$W572, "")</f>
        <v/>
      </c>
      <c r="W572" s="262" t="str">
        <f>IF($Y572="", "", IF($I572="", 1, IF($I572=$U$4, 'J&amp;C Details'!$AP$82, IF($I572=$U$5, 'J&amp;C Details'!$AP$84, ""))))</f>
        <v/>
      </c>
      <c r="Y572" s="39" t="str">
        <f t="shared" si="29"/>
        <v/>
      </c>
      <c r="AA572" s="39" t="str">
        <f>IF($G572="", "", IF($E572=$R$3, Report!$BB$209, IF($I572="", Report!$BB$212, IF($I572=$U$4, Report!$BB$211, IF($I572=$U$5, Report!$BB$210, "")))))</f>
        <v/>
      </c>
    </row>
    <row r="573" spans="1:27" x14ac:dyDescent="0.25">
      <c r="A573" s="14"/>
      <c r="B573" s="460"/>
      <c r="C573" s="478"/>
      <c r="D573" s="462"/>
      <c r="E573" s="479"/>
      <c r="F573" s="14"/>
      <c r="G573" s="106" t="str">
        <f>IF($D573="", "", IF($E573=Expenses!$L$5, 0, $D573))</f>
        <v/>
      </c>
      <c r="H573" s="14"/>
      <c r="I573" s="39" t="str">
        <f t="shared" si="27"/>
        <v/>
      </c>
      <c r="J573" s="14"/>
      <c r="K573" s="14"/>
      <c r="L573" s="14"/>
      <c r="M573" s="14"/>
      <c r="N573" s="14"/>
      <c r="O573" s="14"/>
      <c r="P573" s="14"/>
      <c r="S573" s="106" t="str">
        <f t="shared" si="28"/>
        <v/>
      </c>
      <c r="U573" s="127" t="str">
        <f>IFERROR(INDEX('J&amp;C Details'!$S$70:$S$79, MATCH($C573, 'J&amp;C Details'!$B$70:$B$79, 0))*$S573*24*$W573, "")</f>
        <v/>
      </c>
      <c r="W573" s="262" t="str">
        <f>IF($Y573="", "", IF($I573="", 1, IF($I573=$U$4, 'J&amp;C Details'!$AP$82, IF($I573=$U$5, 'J&amp;C Details'!$AP$84, ""))))</f>
        <v/>
      </c>
      <c r="Y573" s="39" t="str">
        <f t="shared" si="29"/>
        <v/>
      </c>
      <c r="AA573" s="39" t="str">
        <f>IF($G573="", "", IF($E573=$R$3, Report!$BB$209, IF($I573="", Report!$BB$212, IF($I573=$U$4, Report!$BB$211, IF($I573=$U$5, Report!$BB$210, "")))))</f>
        <v/>
      </c>
    </row>
    <row r="574" spans="1:27" x14ac:dyDescent="0.25">
      <c r="A574" s="14"/>
      <c r="B574" s="460"/>
      <c r="C574" s="478"/>
      <c r="D574" s="462"/>
      <c r="E574" s="479"/>
      <c r="F574" s="14"/>
      <c r="G574" s="106" t="str">
        <f>IF($D574="", "", IF($E574=Expenses!$L$5, 0, $D574))</f>
        <v/>
      </c>
      <c r="H574" s="14"/>
      <c r="I574" s="39" t="str">
        <f t="shared" si="27"/>
        <v/>
      </c>
      <c r="J574" s="14"/>
      <c r="K574" s="14"/>
      <c r="L574" s="14"/>
      <c r="M574" s="14"/>
      <c r="N574" s="14"/>
      <c r="O574" s="14"/>
      <c r="P574" s="14"/>
      <c r="S574" s="106" t="str">
        <f t="shared" si="28"/>
        <v/>
      </c>
      <c r="U574" s="127" t="str">
        <f>IFERROR(INDEX('J&amp;C Details'!$S$70:$S$79, MATCH($C574, 'J&amp;C Details'!$B$70:$B$79, 0))*$S574*24*$W574, "")</f>
        <v/>
      </c>
      <c r="W574" s="262" t="str">
        <f>IF($Y574="", "", IF($I574="", 1, IF($I574=$U$4, 'J&amp;C Details'!$AP$82, IF($I574=$U$5, 'J&amp;C Details'!$AP$84, ""))))</f>
        <v/>
      </c>
      <c r="Y574" s="39" t="str">
        <f t="shared" si="29"/>
        <v/>
      </c>
      <c r="AA574" s="39" t="str">
        <f>IF($G574="", "", IF($E574=$R$3, Report!$BB$209, IF($I574="", Report!$BB$212, IF($I574=$U$4, Report!$BB$211, IF($I574=$U$5, Report!$BB$210, "")))))</f>
        <v/>
      </c>
    </row>
    <row r="575" spans="1:27" x14ac:dyDescent="0.25">
      <c r="A575" s="14"/>
      <c r="B575" s="460"/>
      <c r="C575" s="478"/>
      <c r="D575" s="462"/>
      <c r="E575" s="479"/>
      <c r="F575" s="14"/>
      <c r="G575" s="106" t="str">
        <f>IF($D575="", "", IF($E575=Expenses!$L$5, 0, $D575))</f>
        <v/>
      </c>
      <c r="H575" s="14"/>
      <c r="I575" s="39" t="str">
        <f t="shared" si="27"/>
        <v/>
      </c>
      <c r="J575" s="14"/>
      <c r="K575" s="14"/>
      <c r="L575" s="14"/>
      <c r="M575" s="14"/>
      <c r="N575" s="14"/>
      <c r="O575" s="14"/>
      <c r="P575" s="14"/>
      <c r="S575" s="106" t="str">
        <f t="shared" si="28"/>
        <v/>
      </c>
      <c r="U575" s="127" t="str">
        <f>IFERROR(INDEX('J&amp;C Details'!$S$70:$S$79, MATCH($C575, 'J&amp;C Details'!$B$70:$B$79, 0))*$S575*24*$W575, "")</f>
        <v/>
      </c>
      <c r="W575" s="262" t="str">
        <f>IF($Y575="", "", IF($I575="", 1, IF($I575=$U$4, 'J&amp;C Details'!$AP$82, IF($I575=$U$5, 'J&amp;C Details'!$AP$84, ""))))</f>
        <v/>
      </c>
      <c r="Y575" s="39" t="str">
        <f t="shared" si="29"/>
        <v/>
      </c>
      <c r="AA575" s="39" t="str">
        <f>IF($G575="", "", IF($E575=$R$3, Report!$BB$209, IF($I575="", Report!$BB$212, IF($I575=$U$4, Report!$BB$211, IF($I575=$U$5, Report!$BB$210, "")))))</f>
        <v/>
      </c>
    </row>
    <row r="576" spans="1:27" x14ac:dyDescent="0.25">
      <c r="A576" s="14"/>
      <c r="B576" s="460"/>
      <c r="C576" s="478"/>
      <c r="D576" s="462"/>
      <c r="E576" s="479"/>
      <c r="F576" s="14"/>
      <c r="G576" s="106" t="str">
        <f>IF($D576="", "", IF($E576=Expenses!$L$5, 0, $D576))</f>
        <v/>
      </c>
      <c r="H576" s="14"/>
      <c r="I576" s="39" t="str">
        <f t="shared" si="27"/>
        <v/>
      </c>
      <c r="J576" s="14"/>
      <c r="K576" s="14"/>
      <c r="L576" s="14"/>
      <c r="M576" s="14"/>
      <c r="N576" s="14"/>
      <c r="O576" s="14"/>
      <c r="P576" s="14"/>
      <c r="S576" s="106" t="str">
        <f t="shared" si="28"/>
        <v/>
      </c>
      <c r="U576" s="127" t="str">
        <f>IFERROR(INDEX('J&amp;C Details'!$S$70:$S$79, MATCH($C576, 'J&amp;C Details'!$B$70:$B$79, 0))*$S576*24*$W576, "")</f>
        <v/>
      </c>
      <c r="W576" s="262" t="str">
        <f>IF($Y576="", "", IF($I576="", 1, IF($I576=$U$4, 'J&amp;C Details'!$AP$82, IF($I576=$U$5, 'J&amp;C Details'!$AP$84, ""))))</f>
        <v/>
      </c>
      <c r="Y576" s="39" t="str">
        <f t="shared" si="29"/>
        <v/>
      </c>
      <c r="AA576" s="39" t="str">
        <f>IF($G576="", "", IF($E576=$R$3, Report!$BB$209, IF($I576="", Report!$BB$212, IF($I576=$U$4, Report!$BB$211, IF($I576=$U$5, Report!$BB$210, "")))))</f>
        <v/>
      </c>
    </row>
    <row r="577" spans="1:27" x14ac:dyDescent="0.25">
      <c r="A577" s="14"/>
      <c r="B577" s="460"/>
      <c r="C577" s="478"/>
      <c r="D577" s="462"/>
      <c r="E577" s="479"/>
      <c r="F577" s="14"/>
      <c r="G577" s="106" t="str">
        <f>IF($D577="", "", IF($E577=Expenses!$L$5, 0, $D577))</f>
        <v/>
      </c>
      <c r="H577" s="14"/>
      <c r="I577" s="39" t="str">
        <f t="shared" si="27"/>
        <v/>
      </c>
      <c r="J577" s="14"/>
      <c r="K577" s="14"/>
      <c r="L577" s="14"/>
      <c r="M577" s="14"/>
      <c r="N577" s="14"/>
      <c r="O577" s="14"/>
      <c r="P577" s="14"/>
      <c r="S577" s="106" t="str">
        <f t="shared" si="28"/>
        <v/>
      </c>
      <c r="U577" s="127" t="str">
        <f>IFERROR(INDEX('J&amp;C Details'!$S$70:$S$79, MATCH($C577, 'J&amp;C Details'!$B$70:$B$79, 0))*$S577*24*$W577, "")</f>
        <v/>
      </c>
      <c r="W577" s="262" t="str">
        <f>IF($Y577="", "", IF($I577="", 1, IF($I577=$U$4, 'J&amp;C Details'!$AP$82, IF($I577=$U$5, 'J&amp;C Details'!$AP$84, ""))))</f>
        <v/>
      </c>
      <c r="Y577" s="39" t="str">
        <f t="shared" si="29"/>
        <v/>
      </c>
      <c r="AA577" s="39" t="str">
        <f>IF($G577="", "", IF($E577=$R$3, Report!$BB$209, IF($I577="", Report!$BB$212, IF($I577=$U$4, Report!$BB$211, IF($I577=$U$5, Report!$BB$210, "")))))</f>
        <v/>
      </c>
    </row>
    <row r="578" spans="1:27" x14ac:dyDescent="0.25">
      <c r="A578" s="14"/>
      <c r="B578" s="460"/>
      <c r="C578" s="478"/>
      <c r="D578" s="462"/>
      <c r="E578" s="479"/>
      <c r="F578" s="14"/>
      <c r="G578" s="106" t="str">
        <f>IF($D578="", "", IF($E578=Expenses!$L$5, 0, $D578))</f>
        <v/>
      </c>
      <c r="H578" s="14"/>
      <c r="I578" s="39" t="str">
        <f t="shared" si="27"/>
        <v/>
      </c>
      <c r="J578" s="14"/>
      <c r="K578" s="14"/>
      <c r="L578" s="14"/>
      <c r="M578" s="14"/>
      <c r="N578" s="14"/>
      <c r="O578" s="14"/>
      <c r="P578" s="14"/>
      <c r="S578" s="106" t="str">
        <f t="shared" si="28"/>
        <v/>
      </c>
      <c r="U578" s="127" t="str">
        <f>IFERROR(INDEX('J&amp;C Details'!$S$70:$S$79, MATCH($C578, 'J&amp;C Details'!$B$70:$B$79, 0))*$S578*24*$W578, "")</f>
        <v/>
      </c>
      <c r="W578" s="262" t="str">
        <f>IF($Y578="", "", IF($I578="", 1, IF($I578=$U$4, 'J&amp;C Details'!$AP$82, IF($I578=$U$5, 'J&amp;C Details'!$AP$84, ""))))</f>
        <v/>
      </c>
      <c r="Y578" s="39" t="str">
        <f t="shared" si="29"/>
        <v/>
      </c>
      <c r="AA578" s="39" t="str">
        <f>IF($G578="", "", IF($E578=$R$3, Report!$BB$209, IF($I578="", Report!$BB$212, IF($I578=$U$4, Report!$BB$211, IF($I578=$U$5, Report!$BB$210, "")))))</f>
        <v/>
      </c>
    </row>
    <row r="579" spans="1:27" x14ac:dyDescent="0.25">
      <c r="A579" s="14"/>
      <c r="B579" s="460"/>
      <c r="C579" s="478"/>
      <c r="D579" s="462"/>
      <c r="E579" s="479"/>
      <c r="F579" s="14"/>
      <c r="G579" s="106" t="str">
        <f>IF($D579="", "", IF($E579=Expenses!$L$5, 0, $D579))</f>
        <v/>
      </c>
      <c r="H579" s="14"/>
      <c r="I579" s="39" t="str">
        <f t="shared" si="27"/>
        <v/>
      </c>
      <c r="J579" s="14"/>
      <c r="K579" s="14"/>
      <c r="L579" s="14"/>
      <c r="M579" s="14"/>
      <c r="N579" s="14"/>
      <c r="O579" s="14"/>
      <c r="P579" s="14"/>
      <c r="S579" s="106" t="str">
        <f t="shared" si="28"/>
        <v/>
      </c>
      <c r="U579" s="127" t="str">
        <f>IFERROR(INDEX('J&amp;C Details'!$S$70:$S$79, MATCH($C579, 'J&amp;C Details'!$B$70:$B$79, 0))*$S579*24*$W579, "")</f>
        <v/>
      </c>
      <c r="W579" s="262" t="str">
        <f>IF($Y579="", "", IF($I579="", 1, IF($I579=$U$4, 'J&amp;C Details'!$AP$82, IF($I579=$U$5, 'J&amp;C Details'!$AP$84, ""))))</f>
        <v/>
      </c>
      <c r="Y579" s="39" t="str">
        <f t="shared" si="29"/>
        <v/>
      </c>
      <c r="AA579" s="39" t="str">
        <f>IF($G579="", "", IF($E579=$R$3, Report!$BB$209, IF($I579="", Report!$BB$212, IF($I579=$U$4, Report!$BB$211, IF($I579=$U$5, Report!$BB$210, "")))))</f>
        <v/>
      </c>
    </row>
    <row r="580" spans="1:27" x14ac:dyDescent="0.25">
      <c r="A580" s="14"/>
      <c r="B580" s="460"/>
      <c r="C580" s="478"/>
      <c r="D580" s="462"/>
      <c r="E580" s="479"/>
      <c r="F580" s="14"/>
      <c r="G580" s="106" t="str">
        <f>IF($D580="", "", IF($E580=Expenses!$L$5, 0, $D580))</f>
        <v/>
      </c>
      <c r="H580" s="14"/>
      <c r="I580" s="39" t="str">
        <f t="shared" si="27"/>
        <v/>
      </c>
      <c r="J580" s="14"/>
      <c r="K580" s="14"/>
      <c r="L580" s="14"/>
      <c r="M580" s="14"/>
      <c r="N580" s="14"/>
      <c r="O580" s="14"/>
      <c r="P580" s="14"/>
      <c r="S580" s="106" t="str">
        <f t="shared" si="28"/>
        <v/>
      </c>
      <c r="U580" s="127" t="str">
        <f>IFERROR(INDEX('J&amp;C Details'!$S$70:$S$79, MATCH($C580, 'J&amp;C Details'!$B$70:$B$79, 0))*$S580*24*$W580, "")</f>
        <v/>
      </c>
      <c r="W580" s="262" t="str">
        <f>IF($Y580="", "", IF($I580="", 1, IF($I580=$U$4, 'J&amp;C Details'!$AP$82, IF($I580=$U$5, 'J&amp;C Details'!$AP$84, ""))))</f>
        <v/>
      </c>
      <c r="Y580" s="39" t="str">
        <f t="shared" si="29"/>
        <v/>
      </c>
      <c r="AA580" s="39" t="str">
        <f>IF($G580="", "", IF($E580=$R$3, Report!$BB$209, IF($I580="", Report!$BB$212, IF($I580=$U$4, Report!$BB$211, IF($I580=$U$5, Report!$BB$210, "")))))</f>
        <v/>
      </c>
    </row>
    <row r="581" spans="1:27" x14ac:dyDescent="0.25">
      <c r="A581" s="14"/>
      <c r="B581" s="460"/>
      <c r="C581" s="478"/>
      <c r="D581" s="462"/>
      <c r="E581" s="479"/>
      <c r="F581" s="14"/>
      <c r="G581" s="106" t="str">
        <f>IF($D581="", "", IF($E581=Expenses!$L$5, 0, $D581))</f>
        <v/>
      </c>
      <c r="H581" s="14"/>
      <c r="I581" s="39" t="str">
        <f t="shared" si="27"/>
        <v/>
      </c>
      <c r="J581" s="14"/>
      <c r="K581" s="14"/>
      <c r="L581" s="14"/>
      <c r="M581" s="14"/>
      <c r="N581" s="14"/>
      <c r="O581" s="14"/>
      <c r="P581" s="14"/>
      <c r="S581" s="106" t="str">
        <f t="shared" si="28"/>
        <v/>
      </c>
      <c r="U581" s="127" t="str">
        <f>IFERROR(INDEX('J&amp;C Details'!$S$70:$S$79, MATCH($C581, 'J&amp;C Details'!$B$70:$B$79, 0))*$S581*24*$W581, "")</f>
        <v/>
      </c>
      <c r="W581" s="262" t="str">
        <f>IF($Y581="", "", IF($I581="", 1, IF($I581=$U$4, 'J&amp;C Details'!$AP$82, IF($I581=$U$5, 'J&amp;C Details'!$AP$84, ""))))</f>
        <v/>
      </c>
      <c r="Y581" s="39" t="str">
        <f t="shared" si="29"/>
        <v/>
      </c>
      <c r="AA581" s="39" t="str">
        <f>IF($G581="", "", IF($E581=$R$3, Report!$BB$209, IF($I581="", Report!$BB$212, IF($I581=$U$4, Report!$BB$211, IF($I581=$U$5, Report!$BB$210, "")))))</f>
        <v/>
      </c>
    </row>
    <row r="582" spans="1:27" x14ac:dyDescent="0.25">
      <c r="A582" s="14"/>
      <c r="B582" s="460"/>
      <c r="C582" s="478"/>
      <c r="D582" s="462"/>
      <c r="E582" s="479"/>
      <c r="F582" s="14"/>
      <c r="G582" s="106" t="str">
        <f>IF($D582="", "", IF($E582=Expenses!$L$5, 0, $D582))</f>
        <v/>
      </c>
      <c r="H582" s="14"/>
      <c r="I582" s="39" t="str">
        <f t="shared" si="27"/>
        <v/>
      </c>
      <c r="J582" s="14"/>
      <c r="K582" s="14"/>
      <c r="L582" s="14"/>
      <c r="M582" s="14"/>
      <c r="N582" s="14"/>
      <c r="O582" s="14"/>
      <c r="P582" s="14"/>
      <c r="S582" s="106" t="str">
        <f t="shared" si="28"/>
        <v/>
      </c>
      <c r="U582" s="127" t="str">
        <f>IFERROR(INDEX('J&amp;C Details'!$S$70:$S$79, MATCH($C582, 'J&amp;C Details'!$B$70:$B$79, 0))*$S582*24*$W582, "")</f>
        <v/>
      </c>
      <c r="W582" s="262" t="str">
        <f>IF($Y582="", "", IF($I582="", 1, IF($I582=$U$4, 'J&amp;C Details'!$AP$82, IF($I582=$U$5, 'J&amp;C Details'!$AP$84, ""))))</f>
        <v/>
      </c>
      <c r="Y582" s="39" t="str">
        <f t="shared" si="29"/>
        <v/>
      </c>
      <c r="AA582" s="39" t="str">
        <f>IF($G582="", "", IF($E582=$R$3, Report!$BB$209, IF($I582="", Report!$BB$212, IF($I582=$U$4, Report!$BB$211, IF($I582=$U$5, Report!$BB$210, "")))))</f>
        <v/>
      </c>
    </row>
    <row r="583" spans="1:27" x14ac:dyDescent="0.25">
      <c r="A583" s="14"/>
      <c r="B583" s="460"/>
      <c r="C583" s="478"/>
      <c r="D583" s="462"/>
      <c r="E583" s="479"/>
      <c r="F583" s="14"/>
      <c r="G583" s="106" t="str">
        <f>IF($D583="", "", IF($E583=Expenses!$L$5, 0, $D583))</f>
        <v/>
      </c>
      <c r="H583" s="14"/>
      <c r="I583" s="39" t="str">
        <f t="shared" si="27"/>
        <v/>
      </c>
      <c r="J583" s="14"/>
      <c r="K583" s="14"/>
      <c r="L583" s="14"/>
      <c r="M583" s="14"/>
      <c r="N583" s="14"/>
      <c r="O583" s="14"/>
      <c r="P583" s="14"/>
      <c r="S583" s="106" t="str">
        <f t="shared" si="28"/>
        <v/>
      </c>
      <c r="U583" s="127" t="str">
        <f>IFERROR(INDEX('J&amp;C Details'!$S$70:$S$79, MATCH($C583, 'J&amp;C Details'!$B$70:$B$79, 0))*$S583*24*$W583, "")</f>
        <v/>
      </c>
      <c r="W583" s="262" t="str">
        <f>IF($Y583="", "", IF($I583="", 1, IF($I583=$U$4, 'J&amp;C Details'!$AP$82, IF($I583=$U$5, 'J&amp;C Details'!$AP$84, ""))))</f>
        <v/>
      </c>
      <c r="Y583" s="39" t="str">
        <f t="shared" si="29"/>
        <v/>
      </c>
      <c r="AA583" s="39" t="str">
        <f>IF($G583="", "", IF($E583=$R$3, Report!$BB$209, IF($I583="", Report!$BB$212, IF($I583=$U$4, Report!$BB$211, IF($I583=$U$5, Report!$BB$210, "")))))</f>
        <v/>
      </c>
    </row>
    <row r="584" spans="1:27" x14ac:dyDescent="0.25">
      <c r="A584" s="14"/>
      <c r="B584" s="460"/>
      <c r="C584" s="478"/>
      <c r="D584" s="462"/>
      <c r="E584" s="479"/>
      <c r="F584" s="14"/>
      <c r="G584" s="106" t="str">
        <f>IF($D584="", "", IF($E584=Expenses!$L$5, 0, $D584))</f>
        <v/>
      </c>
      <c r="H584" s="14"/>
      <c r="I584" s="39" t="str">
        <f t="shared" si="27"/>
        <v/>
      </c>
      <c r="J584" s="14"/>
      <c r="K584" s="14"/>
      <c r="L584" s="14"/>
      <c r="M584" s="14"/>
      <c r="N584" s="14"/>
      <c r="O584" s="14"/>
      <c r="P584" s="14"/>
      <c r="S584" s="106" t="str">
        <f t="shared" si="28"/>
        <v/>
      </c>
      <c r="U584" s="127" t="str">
        <f>IFERROR(INDEX('J&amp;C Details'!$S$70:$S$79, MATCH($C584, 'J&amp;C Details'!$B$70:$B$79, 0))*$S584*24*$W584, "")</f>
        <v/>
      </c>
      <c r="W584" s="262" t="str">
        <f>IF($Y584="", "", IF($I584="", 1, IF($I584=$U$4, 'J&amp;C Details'!$AP$82, IF($I584=$U$5, 'J&amp;C Details'!$AP$84, ""))))</f>
        <v/>
      </c>
      <c r="Y584" s="39" t="str">
        <f t="shared" si="29"/>
        <v/>
      </c>
      <c r="AA584" s="39" t="str">
        <f>IF($G584="", "", IF($E584=$R$3, Report!$BB$209, IF($I584="", Report!$BB$212, IF($I584=$U$4, Report!$BB$211, IF($I584=$U$5, Report!$BB$210, "")))))</f>
        <v/>
      </c>
    </row>
    <row r="585" spans="1:27" x14ac:dyDescent="0.25">
      <c r="A585" s="14"/>
      <c r="B585" s="460"/>
      <c r="C585" s="478"/>
      <c r="D585" s="462"/>
      <c r="E585" s="479"/>
      <c r="F585" s="14"/>
      <c r="G585" s="106" t="str">
        <f>IF($D585="", "", IF($E585=Expenses!$L$5, 0, $D585))</f>
        <v/>
      </c>
      <c r="H585" s="14"/>
      <c r="I585" s="39" t="str">
        <f t="shared" si="27"/>
        <v/>
      </c>
      <c r="J585" s="14"/>
      <c r="K585" s="14"/>
      <c r="L585" s="14"/>
      <c r="M585" s="14"/>
      <c r="N585" s="14"/>
      <c r="O585" s="14"/>
      <c r="P585" s="14"/>
      <c r="S585" s="106" t="str">
        <f t="shared" si="28"/>
        <v/>
      </c>
      <c r="U585" s="127" t="str">
        <f>IFERROR(INDEX('J&amp;C Details'!$S$70:$S$79, MATCH($C585, 'J&amp;C Details'!$B$70:$B$79, 0))*$S585*24*$W585, "")</f>
        <v/>
      </c>
      <c r="W585" s="262" t="str">
        <f>IF($Y585="", "", IF($I585="", 1, IF($I585=$U$4, 'J&amp;C Details'!$AP$82, IF($I585=$U$5, 'J&amp;C Details'!$AP$84, ""))))</f>
        <v/>
      </c>
      <c r="Y585" s="39" t="str">
        <f t="shared" si="29"/>
        <v/>
      </c>
      <c r="AA585" s="39" t="str">
        <f>IF($G585="", "", IF($E585=$R$3, Report!$BB$209, IF($I585="", Report!$BB$212, IF($I585=$U$4, Report!$BB$211, IF($I585=$U$5, Report!$BB$210, "")))))</f>
        <v/>
      </c>
    </row>
    <row r="586" spans="1:27" x14ac:dyDescent="0.25">
      <c r="A586" s="14"/>
      <c r="B586" s="460"/>
      <c r="C586" s="478"/>
      <c r="D586" s="462"/>
      <c r="E586" s="479"/>
      <c r="F586" s="14"/>
      <c r="G586" s="106" t="str">
        <f>IF($D586="", "", IF($E586=Expenses!$L$5, 0, $D586))</f>
        <v/>
      </c>
      <c r="H586" s="14"/>
      <c r="I586" s="39" t="str">
        <f t="shared" si="27"/>
        <v/>
      </c>
      <c r="J586" s="14"/>
      <c r="K586" s="14"/>
      <c r="L586" s="14"/>
      <c r="M586" s="14"/>
      <c r="N586" s="14"/>
      <c r="O586" s="14"/>
      <c r="P586" s="14"/>
      <c r="S586" s="106" t="str">
        <f t="shared" si="28"/>
        <v/>
      </c>
      <c r="U586" s="127" t="str">
        <f>IFERROR(INDEX('J&amp;C Details'!$S$70:$S$79, MATCH($C586, 'J&amp;C Details'!$B$70:$B$79, 0))*$S586*24*$W586, "")</f>
        <v/>
      </c>
      <c r="W586" s="262" t="str">
        <f>IF($Y586="", "", IF($I586="", 1, IF($I586=$U$4, 'J&amp;C Details'!$AP$82, IF($I586=$U$5, 'J&amp;C Details'!$AP$84, ""))))</f>
        <v/>
      </c>
      <c r="Y586" s="39" t="str">
        <f t="shared" si="29"/>
        <v/>
      </c>
      <c r="AA586" s="39" t="str">
        <f>IF($G586="", "", IF($E586=$R$3, Report!$BB$209, IF($I586="", Report!$BB$212, IF($I586=$U$4, Report!$BB$211, IF($I586=$U$5, Report!$BB$210, "")))))</f>
        <v/>
      </c>
    </row>
    <row r="587" spans="1:27" x14ac:dyDescent="0.25">
      <c r="A587" s="14"/>
      <c r="B587" s="460"/>
      <c r="C587" s="478"/>
      <c r="D587" s="462"/>
      <c r="E587" s="479"/>
      <c r="F587" s="14"/>
      <c r="G587" s="106" t="str">
        <f>IF($D587="", "", IF($E587=Expenses!$L$5, 0, $D587))</f>
        <v/>
      </c>
      <c r="H587" s="14"/>
      <c r="I587" s="39" t="str">
        <f t="shared" si="27"/>
        <v/>
      </c>
      <c r="J587" s="14"/>
      <c r="K587" s="14"/>
      <c r="L587" s="14"/>
      <c r="M587" s="14"/>
      <c r="N587" s="14"/>
      <c r="O587" s="14"/>
      <c r="P587" s="14"/>
      <c r="S587" s="106" t="str">
        <f t="shared" si="28"/>
        <v/>
      </c>
      <c r="U587" s="127" t="str">
        <f>IFERROR(INDEX('J&amp;C Details'!$S$70:$S$79, MATCH($C587, 'J&amp;C Details'!$B$70:$B$79, 0))*$S587*24*$W587, "")</f>
        <v/>
      </c>
      <c r="W587" s="262" t="str">
        <f>IF($Y587="", "", IF($I587="", 1, IF($I587=$U$4, 'J&amp;C Details'!$AP$82, IF($I587=$U$5, 'J&amp;C Details'!$AP$84, ""))))</f>
        <v/>
      </c>
      <c r="Y587" s="39" t="str">
        <f t="shared" si="29"/>
        <v/>
      </c>
      <c r="AA587" s="39" t="str">
        <f>IF($G587="", "", IF($E587=$R$3, Report!$BB$209, IF($I587="", Report!$BB$212, IF($I587=$U$4, Report!$BB$211, IF($I587=$U$5, Report!$BB$210, "")))))</f>
        <v/>
      </c>
    </row>
    <row r="588" spans="1:27" x14ac:dyDescent="0.25">
      <c r="A588" s="14"/>
      <c r="B588" s="460"/>
      <c r="C588" s="478"/>
      <c r="D588" s="462"/>
      <c r="E588" s="479"/>
      <c r="F588" s="14"/>
      <c r="G588" s="106" t="str">
        <f>IF($D588="", "", IF($E588=Expenses!$L$5, 0, $D588))</f>
        <v/>
      </c>
      <c r="H588" s="14"/>
      <c r="I588" s="39" t="str">
        <f t="shared" ref="I588:I651" si="30">IF($B588="", "", IF(OR(TEXT($B588, "ddd")="sat", TEXT($B588, "ddd")="sun"), $U$4, IF( COUNTIF($V$50:$V$89, $B588)&gt;0, $U$5, "")))</f>
        <v/>
      </c>
      <c r="J588" s="14"/>
      <c r="K588" s="14"/>
      <c r="L588" s="14"/>
      <c r="M588" s="14"/>
      <c r="N588" s="14"/>
      <c r="O588" s="14"/>
      <c r="P588" s="14"/>
      <c r="S588" s="106" t="str">
        <f t="shared" ref="S588:S651" si="31">IF($D588="", "", $D588)</f>
        <v/>
      </c>
      <c r="U588" s="127" t="str">
        <f>IFERROR(INDEX('J&amp;C Details'!$S$70:$S$79, MATCH($C588, 'J&amp;C Details'!$B$70:$B$79, 0))*$S588*24*$W588, "")</f>
        <v/>
      </c>
      <c r="W588" s="262" t="str">
        <f>IF($Y588="", "", IF($I588="", 1, IF($I588=$U$4, 'J&amp;C Details'!$AP$82, IF($I588=$U$5, 'J&amp;C Details'!$AP$84, ""))))</f>
        <v/>
      </c>
      <c r="Y588" s="39" t="str">
        <f t="shared" ref="Y588:Y651" si="32">IF(COUNTIF($B588:$D588, "")&lt;3, "Used", "")</f>
        <v/>
      </c>
      <c r="AA588" s="39" t="str">
        <f>IF($G588="", "", IF($E588=$R$3, Report!$BB$209, IF($I588="", Report!$BB$212, IF($I588=$U$4, Report!$BB$211, IF($I588=$U$5, Report!$BB$210, "")))))</f>
        <v/>
      </c>
    </row>
    <row r="589" spans="1:27" x14ac:dyDescent="0.25">
      <c r="A589" s="14"/>
      <c r="B589" s="460"/>
      <c r="C589" s="478"/>
      <c r="D589" s="462"/>
      <c r="E589" s="479"/>
      <c r="F589" s="14"/>
      <c r="G589" s="106" t="str">
        <f>IF($D589="", "", IF($E589=Expenses!$L$5, 0, $D589))</f>
        <v/>
      </c>
      <c r="H589" s="14"/>
      <c r="I589" s="39" t="str">
        <f t="shared" si="30"/>
        <v/>
      </c>
      <c r="J589" s="14"/>
      <c r="K589" s="14"/>
      <c r="L589" s="14"/>
      <c r="M589" s="14"/>
      <c r="N589" s="14"/>
      <c r="O589" s="14"/>
      <c r="P589" s="14"/>
      <c r="S589" s="106" t="str">
        <f t="shared" si="31"/>
        <v/>
      </c>
      <c r="U589" s="127" t="str">
        <f>IFERROR(INDEX('J&amp;C Details'!$S$70:$S$79, MATCH($C589, 'J&amp;C Details'!$B$70:$B$79, 0))*$S589*24*$W589, "")</f>
        <v/>
      </c>
      <c r="W589" s="262" t="str">
        <f>IF($Y589="", "", IF($I589="", 1, IF($I589=$U$4, 'J&amp;C Details'!$AP$82, IF($I589=$U$5, 'J&amp;C Details'!$AP$84, ""))))</f>
        <v/>
      </c>
      <c r="Y589" s="39" t="str">
        <f t="shared" si="32"/>
        <v/>
      </c>
      <c r="AA589" s="39" t="str">
        <f>IF($G589="", "", IF($E589=$R$3, Report!$BB$209, IF($I589="", Report!$BB$212, IF($I589=$U$4, Report!$BB$211, IF($I589=$U$5, Report!$BB$210, "")))))</f>
        <v/>
      </c>
    </row>
    <row r="590" spans="1:27" x14ac:dyDescent="0.25">
      <c r="A590" s="14"/>
      <c r="B590" s="460"/>
      <c r="C590" s="478"/>
      <c r="D590" s="462"/>
      <c r="E590" s="479"/>
      <c r="F590" s="14"/>
      <c r="G590" s="106" t="str">
        <f>IF($D590="", "", IF($E590=Expenses!$L$5, 0, $D590))</f>
        <v/>
      </c>
      <c r="H590" s="14"/>
      <c r="I590" s="39" t="str">
        <f t="shared" si="30"/>
        <v/>
      </c>
      <c r="J590" s="14"/>
      <c r="K590" s="14"/>
      <c r="L590" s="14"/>
      <c r="M590" s="14"/>
      <c r="N590" s="14"/>
      <c r="O590" s="14"/>
      <c r="P590" s="14"/>
      <c r="S590" s="106" t="str">
        <f t="shared" si="31"/>
        <v/>
      </c>
      <c r="U590" s="127" t="str">
        <f>IFERROR(INDEX('J&amp;C Details'!$S$70:$S$79, MATCH($C590, 'J&amp;C Details'!$B$70:$B$79, 0))*$S590*24*$W590, "")</f>
        <v/>
      </c>
      <c r="W590" s="262" t="str">
        <f>IF($Y590="", "", IF($I590="", 1, IF($I590=$U$4, 'J&amp;C Details'!$AP$82, IF($I590=$U$5, 'J&amp;C Details'!$AP$84, ""))))</f>
        <v/>
      </c>
      <c r="Y590" s="39" t="str">
        <f t="shared" si="32"/>
        <v/>
      </c>
      <c r="AA590" s="39" t="str">
        <f>IF($G590="", "", IF($E590=$R$3, Report!$BB$209, IF($I590="", Report!$BB$212, IF($I590=$U$4, Report!$BB$211, IF($I590=$U$5, Report!$BB$210, "")))))</f>
        <v/>
      </c>
    </row>
    <row r="591" spans="1:27" x14ac:dyDescent="0.25">
      <c r="A591" s="14"/>
      <c r="B591" s="460"/>
      <c r="C591" s="478"/>
      <c r="D591" s="462"/>
      <c r="E591" s="479"/>
      <c r="F591" s="14"/>
      <c r="G591" s="106" t="str">
        <f>IF($D591="", "", IF($E591=Expenses!$L$5, 0, $D591))</f>
        <v/>
      </c>
      <c r="H591" s="14"/>
      <c r="I591" s="39" t="str">
        <f t="shared" si="30"/>
        <v/>
      </c>
      <c r="J591" s="14"/>
      <c r="K591" s="14"/>
      <c r="L591" s="14"/>
      <c r="M591" s="14"/>
      <c r="N591" s="14"/>
      <c r="O591" s="14"/>
      <c r="P591" s="14"/>
      <c r="S591" s="106" t="str">
        <f t="shared" si="31"/>
        <v/>
      </c>
      <c r="U591" s="127" t="str">
        <f>IFERROR(INDEX('J&amp;C Details'!$S$70:$S$79, MATCH($C591, 'J&amp;C Details'!$B$70:$B$79, 0))*$S591*24*$W591, "")</f>
        <v/>
      </c>
      <c r="W591" s="262" t="str">
        <f>IF($Y591="", "", IF($I591="", 1, IF($I591=$U$4, 'J&amp;C Details'!$AP$82, IF($I591=$U$5, 'J&amp;C Details'!$AP$84, ""))))</f>
        <v/>
      </c>
      <c r="Y591" s="39" t="str">
        <f t="shared" si="32"/>
        <v/>
      </c>
      <c r="AA591" s="39" t="str">
        <f>IF($G591="", "", IF($E591=$R$3, Report!$BB$209, IF($I591="", Report!$BB$212, IF($I591=$U$4, Report!$BB$211, IF($I591=$U$5, Report!$BB$210, "")))))</f>
        <v/>
      </c>
    </row>
    <row r="592" spans="1:27" x14ac:dyDescent="0.25">
      <c r="A592" s="14"/>
      <c r="B592" s="460"/>
      <c r="C592" s="478"/>
      <c r="D592" s="462"/>
      <c r="E592" s="479"/>
      <c r="F592" s="14"/>
      <c r="G592" s="106" t="str">
        <f>IF($D592="", "", IF($E592=Expenses!$L$5, 0, $D592))</f>
        <v/>
      </c>
      <c r="H592" s="14"/>
      <c r="I592" s="39" t="str">
        <f t="shared" si="30"/>
        <v/>
      </c>
      <c r="J592" s="14"/>
      <c r="K592" s="14"/>
      <c r="L592" s="14"/>
      <c r="M592" s="14"/>
      <c r="N592" s="14"/>
      <c r="O592" s="14"/>
      <c r="P592" s="14"/>
      <c r="S592" s="106" t="str">
        <f t="shared" si="31"/>
        <v/>
      </c>
      <c r="U592" s="127" t="str">
        <f>IFERROR(INDEX('J&amp;C Details'!$S$70:$S$79, MATCH($C592, 'J&amp;C Details'!$B$70:$B$79, 0))*$S592*24*$W592, "")</f>
        <v/>
      </c>
      <c r="W592" s="262" t="str">
        <f>IF($Y592="", "", IF($I592="", 1, IF($I592=$U$4, 'J&amp;C Details'!$AP$82, IF($I592=$U$5, 'J&amp;C Details'!$AP$84, ""))))</f>
        <v/>
      </c>
      <c r="Y592" s="39" t="str">
        <f t="shared" si="32"/>
        <v/>
      </c>
      <c r="AA592" s="39" t="str">
        <f>IF($G592="", "", IF($E592=$R$3, Report!$BB$209, IF($I592="", Report!$BB$212, IF($I592=$U$4, Report!$BB$211, IF($I592=$U$5, Report!$BB$210, "")))))</f>
        <v/>
      </c>
    </row>
    <row r="593" spans="1:27" x14ac:dyDescent="0.25">
      <c r="A593" s="14"/>
      <c r="B593" s="460"/>
      <c r="C593" s="478"/>
      <c r="D593" s="462"/>
      <c r="E593" s="479"/>
      <c r="F593" s="14"/>
      <c r="G593" s="106" t="str">
        <f>IF($D593="", "", IF($E593=Expenses!$L$5, 0, $D593))</f>
        <v/>
      </c>
      <c r="H593" s="14"/>
      <c r="I593" s="39" t="str">
        <f t="shared" si="30"/>
        <v/>
      </c>
      <c r="J593" s="14"/>
      <c r="K593" s="14"/>
      <c r="L593" s="14"/>
      <c r="M593" s="14"/>
      <c r="N593" s="14"/>
      <c r="O593" s="14"/>
      <c r="P593" s="14"/>
      <c r="S593" s="106" t="str">
        <f t="shared" si="31"/>
        <v/>
      </c>
      <c r="U593" s="127" t="str">
        <f>IFERROR(INDEX('J&amp;C Details'!$S$70:$S$79, MATCH($C593, 'J&amp;C Details'!$B$70:$B$79, 0))*$S593*24*$W593, "")</f>
        <v/>
      </c>
      <c r="W593" s="262" t="str">
        <f>IF($Y593="", "", IF($I593="", 1, IF($I593=$U$4, 'J&amp;C Details'!$AP$82, IF($I593=$U$5, 'J&amp;C Details'!$AP$84, ""))))</f>
        <v/>
      </c>
      <c r="Y593" s="39" t="str">
        <f t="shared" si="32"/>
        <v/>
      </c>
      <c r="AA593" s="39" t="str">
        <f>IF($G593="", "", IF($E593=$R$3, Report!$BB$209, IF($I593="", Report!$BB$212, IF($I593=$U$4, Report!$BB$211, IF($I593=$U$5, Report!$BB$210, "")))))</f>
        <v/>
      </c>
    </row>
    <row r="594" spans="1:27" x14ac:dyDescent="0.25">
      <c r="A594" s="14"/>
      <c r="B594" s="460"/>
      <c r="C594" s="478"/>
      <c r="D594" s="462"/>
      <c r="E594" s="479"/>
      <c r="F594" s="14"/>
      <c r="G594" s="106" t="str">
        <f>IF($D594="", "", IF($E594=Expenses!$L$5, 0, $D594))</f>
        <v/>
      </c>
      <c r="H594" s="14"/>
      <c r="I594" s="39" t="str">
        <f t="shared" si="30"/>
        <v/>
      </c>
      <c r="J594" s="14"/>
      <c r="K594" s="14"/>
      <c r="L594" s="14"/>
      <c r="M594" s="14"/>
      <c r="N594" s="14"/>
      <c r="O594" s="14"/>
      <c r="P594" s="14"/>
      <c r="S594" s="106" t="str">
        <f t="shared" si="31"/>
        <v/>
      </c>
      <c r="U594" s="127" t="str">
        <f>IFERROR(INDEX('J&amp;C Details'!$S$70:$S$79, MATCH($C594, 'J&amp;C Details'!$B$70:$B$79, 0))*$S594*24*$W594, "")</f>
        <v/>
      </c>
      <c r="W594" s="262" t="str">
        <f>IF($Y594="", "", IF($I594="", 1, IF($I594=$U$4, 'J&amp;C Details'!$AP$82, IF($I594=$U$5, 'J&amp;C Details'!$AP$84, ""))))</f>
        <v/>
      </c>
      <c r="Y594" s="39" t="str">
        <f t="shared" si="32"/>
        <v/>
      </c>
      <c r="AA594" s="39" t="str">
        <f>IF($G594="", "", IF($E594=$R$3, Report!$BB$209, IF($I594="", Report!$BB$212, IF($I594=$U$4, Report!$BB$211, IF($I594=$U$5, Report!$BB$210, "")))))</f>
        <v/>
      </c>
    </row>
    <row r="595" spans="1:27" x14ac:dyDescent="0.25">
      <c r="A595" s="14"/>
      <c r="B595" s="460"/>
      <c r="C595" s="478"/>
      <c r="D595" s="462"/>
      <c r="E595" s="479"/>
      <c r="F595" s="14"/>
      <c r="G595" s="106" t="str">
        <f>IF($D595="", "", IF($E595=Expenses!$L$5, 0, $D595))</f>
        <v/>
      </c>
      <c r="H595" s="14"/>
      <c r="I595" s="39" t="str">
        <f t="shared" si="30"/>
        <v/>
      </c>
      <c r="J595" s="14"/>
      <c r="K595" s="14"/>
      <c r="L595" s="14"/>
      <c r="M595" s="14"/>
      <c r="N595" s="14"/>
      <c r="O595" s="14"/>
      <c r="P595" s="14"/>
      <c r="S595" s="106" t="str">
        <f t="shared" si="31"/>
        <v/>
      </c>
      <c r="U595" s="127" t="str">
        <f>IFERROR(INDEX('J&amp;C Details'!$S$70:$S$79, MATCH($C595, 'J&amp;C Details'!$B$70:$B$79, 0))*$S595*24*$W595, "")</f>
        <v/>
      </c>
      <c r="W595" s="262" t="str">
        <f>IF($Y595="", "", IF($I595="", 1, IF($I595=$U$4, 'J&amp;C Details'!$AP$82, IF($I595=$U$5, 'J&amp;C Details'!$AP$84, ""))))</f>
        <v/>
      </c>
      <c r="Y595" s="39" t="str">
        <f t="shared" si="32"/>
        <v/>
      </c>
      <c r="AA595" s="39" t="str">
        <f>IF($G595="", "", IF($E595=$R$3, Report!$BB$209, IF($I595="", Report!$BB$212, IF($I595=$U$4, Report!$BB$211, IF($I595=$U$5, Report!$BB$210, "")))))</f>
        <v/>
      </c>
    </row>
    <row r="596" spans="1:27" x14ac:dyDescent="0.25">
      <c r="A596" s="14"/>
      <c r="B596" s="460"/>
      <c r="C596" s="478"/>
      <c r="D596" s="462"/>
      <c r="E596" s="479"/>
      <c r="F596" s="14"/>
      <c r="G596" s="106" t="str">
        <f>IF($D596="", "", IF($E596=Expenses!$L$5, 0, $D596))</f>
        <v/>
      </c>
      <c r="H596" s="14"/>
      <c r="I596" s="39" t="str">
        <f t="shared" si="30"/>
        <v/>
      </c>
      <c r="J596" s="14"/>
      <c r="K596" s="14"/>
      <c r="L596" s="14"/>
      <c r="M596" s="14"/>
      <c r="N596" s="14"/>
      <c r="O596" s="14"/>
      <c r="P596" s="14"/>
      <c r="S596" s="106" t="str">
        <f t="shared" si="31"/>
        <v/>
      </c>
      <c r="U596" s="127" t="str">
        <f>IFERROR(INDEX('J&amp;C Details'!$S$70:$S$79, MATCH($C596, 'J&amp;C Details'!$B$70:$B$79, 0))*$S596*24*$W596, "")</f>
        <v/>
      </c>
      <c r="W596" s="262" t="str">
        <f>IF($Y596="", "", IF($I596="", 1, IF($I596=$U$4, 'J&amp;C Details'!$AP$82, IF($I596=$U$5, 'J&amp;C Details'!$AP$84, ""))))</f>
        <v/>
      </c>
      <c r="Y596" s="39" t="str">
        <f t="shared" si="32"/>
        <v/>
      </c>
      <c r="AA596" s="39" t="str">
        <f>IF($G596="", "", IF($E596=$R$3, Report!$BB$209, IF($I596="", Report!$BB$212, IF($I596=$U$4, Report!$BB$211, IF($I596=$U$5, Report!$BB$210, "")))))</f>
        <v/>
      </c>
    </row>
    <row r="597" spans="1:27" x14ac:dyDescent="0.25">
      <c r="A597" s="14"/>
      <c r="B597" s="460"/>
      <c r="C597" s="478"/>
      <c r="D597" s="462"/>
      <c r="E597" s="479"/>
      <c r="F597" s="14"/>
      <c r="G597" s="106" t="str">
        <f>IF($D597="", "", IF($E597=Expenses!$L$5, 0, $D597))</f>
        <v/>
      </c>
      <c r="H597" s="14"/>
      <c r="I597" s="39" t="str">
        <f t="shared" si="30"/>
        <v/>
      </c>
      <c r="J597" s="14"/>
      <c r="K597" s="14"/>
      <c r="L597" s="14"/>
      <c r="M597" s="14"/>
      <c r="N597" s="14"/>
      <c r="O597" s="14"/>
      <c r="P597" s="14"/>
      <c r="S597" s="106" t="str">
        <f t="shared" si="31"/>
        <v/>
      </c>
      <c r="U597" s="127" t="str">
        <f>IFERROR(INDEX('J&amp;C Details'!$S$70:$S$79, MATCH($C597, 'J&amp;C Details'!$B$70:$B$79, 0))*$S597*24*$W597, "")</f>
        <v/>
      </c>
      <c r="W597" s="262" t="str">
        <f>IF($Y597="", "", IF($I597="", 1, IF($I597=$U$4, 'J&amp;C Details'!$AP$82, IF($I597=$U$5, 'J&amp;C Details'!$AP$84, ""))))</f>
        <v/>
      </c>
      <c r="Y597" s="39" t="str">
        <f t="shared" si="32"/>
        <v/>
      </c>
      <c r="AA597" s="39" t="str">
        <f>IF($G597="", "", IF($E597=$R$3, Report!$BB$209, IF($I597="", Report!$BB$212, IF($I597=$U$4, Report!$BB$211, IF($I597=$U$5, Report!$BB$210, "")))))</f>
        <v/>
      </c>
    </row>
    <row r="598" spans="1:27" x14ac:dyDescent="0.25">
      <c r="A598" s="14"/>
      <c r="B598" s="460"/>
      <c r="C598" s="478"/>
      <c r="D598" s="462"/>
      <c r="E598" s="479"/>
      <c r="F598" s="14"/>
      <c r="G598" s="106" t="str">
        <f>IF($D598="", "", IF($E598=Expenses!$L$5, 0, $D598))</f>
        <v/>
      </c>
      <c r="H598" s="14"/>
      <c r="I598" s="39" t="str">
        <f t="shared" si="30"/>
        <v/>
      </c>
      <c r="J598" s="14"/>
      <c r="K598" s="14"/>
      <c r="L598" s="14"/>
      <c r="M598" s="14"/>
      <c r="N598" s="14"/>
      <c r="O598" s="14"/>
      <c r="P598" s="14"/>
      <c r="S598" s="106" t="str">
        <f t="shared" si="31"/>
        <v/>
      </c>
      <c r="U598" s="127" t="str">
        <f>IFERROR(INDEX('J&amp;C Details'!$S$70:$S$79, MATCH($C598, 'J&amp;C Details'!$B$70:$B$79, 0))*$S598*24*$W598, "")</f>
        <v/>
      </c>
      <c r="W598" s="262" t="str">
        <f>IF($Y598="", "", IF($I598="", 1, IF($I598=$U$4, 'J&amp;C Details'!$AP$82, IF($I598=$U$5, 'J&amp;C Details'!$AP$84, ""))))</f>
        <v/>
      </c>
      <c r="Y598" s="39" t="str">
        <f t="shared" si="32"/>
        <v/>
      </c>
      <c r="AA598" s="39" t="str">
        <f>IF($G598="", "", IF($E598=$R$3, Report!$BB$209, IF($I598="", Report!$BB$212, IF($I598=$U$4, Report!$BB$211, IF($I598=$U$5, Report!$BB$210, "")))))</f>
        <v/>
      </c>
    </row>
    <row r="599" spans="1:27" x14ac:dyDescent="0.25">
      <c r="A599" s="14"/>
      <c r="B599" s="460"/>
      <c r="C599" s="478"/>
      <c r="D599" s="462"/>
      <c r="E599" s="479"/>
      <c r="F599" s="14"/>
      <c r="G599" s="106" t="str">
        <f>IF($D599="", "", IF($E599=Expenses!$L$5, 0, $D599))</f>
        <v/>
      </c>
      <c r="H599" s="14"/>
      <c r="I599" s="39" t="str">
        <f t="shared" si="30"/>
        <v/>
      </c>
      <c r="J599" s="14"/>
      <c r="K599" s="14"/>
      <c r="L599" s="14"/>
      <c r="M599" s="14"/>
      <c r="N599" s="14"/>
      <c r="O599" s="14"/>
      <c r="P599" s="14"/>
      <c r="S599" s="106" t="str">
        <f t="shared" si="31"/>
        <v/>
      </c>
      <c r="U599" s="127" t="str">
        <f>IFERROR(INDEX('J&amp;C Details'!$S$70:$S$79, MATCH($C599, 'J&amp;C Details'!$B$70:$B$79, 0))*$S599*24*$W599, "")</f>
        <v/>
      </c>
      <c r="W599" s="262" t="str">
        <f>IF($Y599="", "", IF($I599="", 1, IF($I599=$U$4, 'J&amp;C Details'!$AP$82, IF($I599=$U$5, 'J&amp;C Details'!$AP$84, ""))))</f>
        <v/>
      </c>
      <c r="Y599" s="39" t="str">
        <f t="shared" si="32"/>
        <v/>
      </c>
      <c r="AA599" s="39" t="str">
        <f>IF($G599="", "", IF($E599=$R$3, Report!$BB$209, IF($I599="", Report!$BB$212, IF($I599=$U$4, Report!$BB$211, IF($I599=$U$5, Report!$BB$210, "")))))</f>
        <v/>
      </c>
    </row>
    <row r="600" spans="1:27" x14ac:dyDescent="0.25">
      <c r="A600" s="14"/>
      <c r="B600" s="460"/>
      <c r="C600" s="478"/>
      <c r="D600" s="462"/>
      <c r="E600" s="479"/>
      <c r="F600" s="14"/>
      <c r="G600" s="106" t="str">
        <f>IF($D600="", "", IF($E600=Expenses!$L$5, 0, $D600))</f>
        <v/>
      </c>
      <c r="H600" s="14"/>
      <c r="I600" s="39" t="str">
        <f t="shared" si="30"/>
        <v/>
      </c>
      <c r="J600" s="14"/>
      <c r="K600" s="14"/>
      <c r="L600" s="14"/>
      <c r="M600" s="14"/>
      <c r="N600" s="14"/>
      <c r="O600" s="14"/>
      <c r="P600" s="14"/>
      <c r="S600" s="106" t="str">
        <f t="shared" si="31"/>
        <v/>
      </c>
      <c r="U600" s="127" t="str">
        <f>IFERROR(INDEX('J&amp;C Details'!$S$70:$S$79, MATCH($C600, 'J&amp;C Details'!$B$70:$B$79, 0))*$S600*24*$W600, "")</f>
        <v/>
      </c>
      <c r="W600" s="262" t="str">
        <f>IF($Y600="", "", IF($I600="", 1, IF($I600=$U$4, 'J&amp;C Details'!$AP$82, IF($I600=$U$5, 'J&amp;C Details'!$AP$84, ""))))</f>
        <v/>
      </c>
      <c r="Y600" s="39" t="str">
        <f t="shared" si="32"/>
        <v/>
      </c>
      <c r="AA600" s="39" t="str">
        <f>IF($G600="", "", IF($E600=$R$3, Report!$BB$209, IF($I600="", Report!$BB$212, IF($I600=$U$4, Report!$BB$211, IF($I600=$U$5, Report!$BB$210, "")))))</f>
        <v/>
      </c>
    </row>
    <row r="601" spans="1:27" x14ac:dyDescent="0.25">
      <c r="A601" s="14"/>
      <c r="B601" s="460"/>
      <c r="C601" s="478"/>
      <c r="D601" s="462"/>
      <c r="E601" s="479"/>
      <c r="F601" s="14"/>
      <c r="G601" s="106" t="str">
        <f>IF($D601="", "", IF($E601=Expenses!$L$5, 0, $D601))</f>
        <v/>
      </c>
      <c r="H601" s="14"/>
      <c r="I601" s="39" t="str">
        <f t="shared" si="30"/>
        <v/>
      </c>
      <c r="J601" s="14"/>
      <c r="K601" s="14"/>
      <c r="L601" s="14"/>
      <c r="M601" s="14"/>
      <c r="N601" s="14"/>
      <c r="O601" s="14"/>
      <c r="P601" s="14"/>
      <c r="S601" s="106" t="str">
        <f t="shared" si="31"/>
        <v/>
      </c>
      <c r="U601" s="127" t="str">
        <f>IFERROR(INDEX('J&amp;C Details'!$S$70:$S$79, MATCH($C601, 'J&amp;C Details'!$B$70:$B$79, 0))*$S601*24*$W601, "")</f>
        <v/>
      </c>
      <c r="W601" s="262" t="str">
        <f>IF($Y601="", "", IF($I601="", 1, IF($I601=$U$4, 'J&amp;C Details'!$AP$82, IF($I601=$U$5, 'J&amp;C Details'!$AP$84, ""))))</f>
        <v/>
      </c>
      <c r="Y601" s="39" t="str">
        <f t="shared" si="32"/>
        <v/>
      </c>
      <c r="AA601" s="39" t="str">
        <f>IF($G601="", "", IF($E601=$R$3, Report!$BB$209, IF($I601="", Report!$BB$212, IF($I601=$U$4, Report!$BB$211, IF($I601=$U$5, Report!$BB$210, "")))))</f>
        <v/>
      </c>
    </row>
    <row r="602" spans="1:27" x14ac:dyDescent="0.25">
      <c r="A602" s="14"/>
      <c r="B602" s="460"/>
      <c r="C602" s="478"/>
      <c r="D602" s="462"/>
      <c r="E602" s="479"/>
      <c r="F602" s="14"/>
      <c r="G602" s="106" t="str">
        <f>IF($D602="", "", IF($E602=Expenses!$L$5, 0, $D602))</f>
        <v/>
      </c>
      <c r="H602" s="14"/>
      <c r="I602" s="39" t="str">
        <f t="shared" si="30"/>
        <v/>
      </c>
      <c r="J602" s="14"/>
      <c r="K602" s="14"/>
      <c r="L602" s="14"/>
      <c r="M602" s="14"/>
      <c r="N602" s="14"/>
      <c r="O602" s="14"/>
      <c r="P602" s="14"/>
      <c r="S602" s="106" t="str">
        <f t="shared" si="31"/>
        <v/>
      </c>
      <c r="U602" s="127" t="str">
        <f>IFERROR(INDEX('J&amp;C Details'!$S$70:$S$79, MATCH($C602, 'J&amp;C Details'!$B$70:$B$79, 0))*$S602*24*$W602, "")</f>
        <v/>
      </c>
      <c r="W602" s="262" t="str">
        <f>IF($Y602="", "", IF($I602="", 1, IF($I602=$U$4, 'J&amp;C Details'!$AP$82, IF($I602=$U$5, 'J&amp;C Details'!$AP$84, ""))))</f>
        <v/>
      </c>
      <c r="Y602" s="39" t="str">
        <f t="shared" si="32"/>
        <v/>
      </c>
      <c r="AA602" s="39" t="str">
        <f>IF($G602="", "", IF($E602=$R$3, Report!$BB$209, IF($I602="", Report!$BB$212, IF($I602=$U$4, Report!$BB$211, IF($I602=$U$5, Report!$BB$210, "")))))</f>
        <v/>
      </c>
    </row>
    <row r="603" spans="1:27" x14ac:dyDescent="0.25">
      <c r="A603" s="14"/>
      <c r="B603" s="460"/>
      <c r="C603" s="478"/>
      <c r="D603" s="462"/>
      <c r="E603" s="479"/>
      <c r="F603" s="14"/>
      <c r="G603" s="106" t="str">
        <f>IF($D603="", "", IF($E603=Expenses!$L$5, 0, $D603))</f>
        <v/>
      </c>
      <c r="H603" s="14"/>
      <c r="I603" s="39" t="str">
        <f t="shared" si="30"/>
        <v/>
      </c>
      <c r="J603" s="14"/>
      <c r="K603" s="14"/>
      <c r="L603" s="14"/>
      <c r="M603" s="14"/>
      <c r="N603" s="14"/>
      <c r="O603" s="14"/>
      <c r="P603" s="14"/>
      <c r="S603" s="106" t="str">
        <f t="shared" si="31"/>
        <v/>
      </c>
      <c r="U603" s="127" t="str">
        <f>IFERROR(INDEX('J&amp;C Details'!$S$70:$S$79, MATCH($C603, 'J&amp;C Details'!$B$70:$B$79, 0))*$S603*24*$W603, "")</f>
        <v/>
      </c>
      <c r="W603" s="262" t="str">
        <f>IF($Y603="", "", IF($I603="", 1, IF($I603=$U$4, 'J&amp;C Details'!$AP$82, IF($I603=$U$5, 'J&amp;C Details'!$AP$84, ""))))</f>
        <v/>
      </c>
      <c r="Y603" s="39" t="str">
        <f t="shared" si="32"/>
        <v/>
      </c>
      <c r="AA603" s="39" t="str">
        <f>IF($G603="", "", IF($E603=$R$3, Report!$BB$209, IF($I603="", Report!$BB$212, IF($I603=$U$4, Report!$BB$211, IF($I603=$U$5, Report!$BB$210, "")))))</f>
        <v/>
      </c>
    </row>
    <row r="604" spans="1:27" x14ac:dyDescent="0.25">
      <c r="A604" s="14"/>
      <c r="B604" s="460"/>
      <c r="C604" s="478"/>
      <c r="D604" s="462"/>
      <c r="E604" s="479"/>
      <c r="F604" s="14"/>
      <c r="G604" s="106" t="str">
        <f>IF($D604="", "", IF($E604=Expenses!$L$5, 0, $D604))</f>
        <v/>
      </c>
      <c r="H604" s="14"/>
      <c r="I604" s="39" t="str">
        <f t="shared" si="30"/>
        <v/>
      </c>
      <c r="J604" s="14"/>
      <c r="K604" s="14"/>
      <c r="L604" s="14"/>
      <c r="M604" s="14"/>
      <c r="N604" s="14"/>
      <c r="O604" s="14"/>
      <c r="P604" s="14"/>
      <c r="S604" s="106" t="str">
        <f t="shared" si="31"/>
        <v/>
      </c>
      <c r="U604" s="127" t="str">
        <f>IFERROR(INDEX('J&amp;C Details'!$S$70:$S$79, MATCH($C604, 'J&amp;C Details'!$B$70:$B$79, 0))*$S604*24*$W604, "")</f>
        <v/>
      </c>
      <c r="W604" s="262" t="str">
        <f>IF($Y604="", "", IF($I604="", 1, IF($I604=$U$4, 'J&amp;C Details'!$AP$82, IF($I604=$U$5, 'J&amp;C Details'!$AP$84, ""))))</f>
        <v/>
      </c>
      <c r="Y604" s="39" t="str">
        <f t="shared" si="32"/>
        <v/>
      </c>
      <c r="AA604" s="39" t="str">
        <f>IF($G604="", "", IF($E604=$R$3, Report!$BB$209, IF($I604="", Report!$BB$212, IF($I604=$U$4, Report!$BB$211, IF($I604=$U$5, Report!$BB$210, "")))))</f>
        <v/>
      </c>
    </row>
    <row r="605" spans="1:27" x14ac:dyDescent="0.25">
      <c r="A605" s="14"/>
      <c r="B605" s="460"/>
      <c r="C605" s="478"/>
      <c r="D605" s="462"/>
      <c r="E605" s="479"/>
      <c r="F605" s="14"/>
      <c r="G605" s="106" t="str">
        <f>IF($D605="", "", IF($E605=Expenses!$L$5, 0, $D605))</f>
        <v/>
      </c>
      <c r="H605" s="14"/>
      <c r="I605" s="39" t="str">
        <f t="shared" si="30"/>
        <v/>
      </c>
      <c r="J605" s="14"/>
      <c r="K605" s="14"/>
      <c r="L605" s="14"/>
      <c r="M605" s="14"/>
      <c r="N605" s="14"/>
      <c r="O605" s="14"/>
      <c r="P605" s="14"/>
      <c r="S605" s="106" t="str">
        <f t="shared" si="31"/>
        <v/>
      </c>
      <c r="U605" s="127" t="str">
        <f>IFERROR(INDEX('J&amp;C Details'!$S$70:$S$79, MATCH($C605, 'J&amp;C Details'!$B$70:$B$79, 0))*$S605*24*$W605, "")</f>
        <v/>
      </c>
      <c r="W605" s="262" t="str">
        <f>IF($Y605="", "", IF($I605="", 1, IF($I605=$U$4, 'J&amp;C Details'!$AP$82, IF($I605=$U$5, 'J&amp;C Details'!$AP$84, ""))))</f>
        <v/>
      </c>
      <c r="Y605" s="39" t="str">
        <f t="shared" si="32"/>
        <v/>
      </c>
      <c r="AA605" s="39" t="str">
        <f>IF($G605="", "", IF($E605=$R$3, Report!$BB$209, IF($I605="", Report!$BB$212, IF($I605=$U$4, Report!$BB$211, IF($I605=$U$5, Report!$BB$210, "")))))</f>
        <v/>
      </c>
    </row>
    <row r="606" spans="1:27" x14ac:dyDescent="0.25">
      <c r="A606" s="14"/>
      <c r="B606" s="460"/>
      <c r="C606" s="478"/>
      <c r="D606" s="462"/>
      <c r="E606" s="479"/>
      <c r="F606" s="14"/>
      <c r="G606" s="106" t="str">
        <f>IF($D606="", "", IF($E606=Expenses!$L$5, 0, $D606))</f>
        <v/>
      </c>
      <c r="H606" s="14"/>
      <c r="I606" s="39" t="str">
        <f t="shared" si="30"/>
        <v/>
      </c>
      <c r="J606" s="14"/>
      <c r="K606" s="14"/>
      <c r="L606" s="14"/>
      <c r="M606" s="14"/>
      <c r="N606" s="14"/>
      <c r="O606" s="14"/>
      <c r="P606" s="14"/>
      <c r="S606" s="106" t="str">
        <f t="shared" si="31"/>
        <v/>
      </c>
      <c r="U606" s="127" t="str">
        <f>IFERROR(INDEX('J&amp;C Details'!$S$70:$S$79, MATCH($C606, 'J&amp;C Details'!$B$70:$B$79, 0))*$S606*24*$W606, "")</f>
        <v/>
      </c>
      <c r="W606" s="262" t="str">
        <f>IF($Y606="", "", IF($I606="", 1, IF($I606=$U$4, 'J&amp;C Details'!$AP$82, IF($I606=$U$5, 'J&amp;C Details'!$AP$84, ""))))</f>
        <v/>
      </c>
      <c r="Y606" s="39" t="str">
        <f t="shared" si="32"/>
        <v/>
      </c>
      <c r="AA606" s="39" t="str">
        <f>IF($G606="", "", IF($E606=$R$3, Report!$BB$209, IF($I606="", Report!$BB$212, IF($I606=$U$4, Report!$BB$211, IF($I606=$U$5, Report!$BB$210, "")))))</f>
        <v/>
      </c>
    </row>
    <row r="607" spans="1:27" x14ac:dyDescent="0.25">
      <c r="A607" s="14"/>
      <c r="B607" s="460"/>
      <c r="C607" s="478"/>
      <c r="D607" s="462"/>
      <c r="E607" s="479"/>
      <c r="F607" s="14"/>
      <c r="G607" s="106" t="str">
        <f>IF($D607="", "", IF($E607=Expenses!$L$5, 0, $D607))</f>
        <v/>
      </c>
      <c r="H607" s="14"/>
      <c r="I607" s="39" t="str">
        <f t="shared" si="30"/>
        <v/>
      </c>
      <c r="J607" s="14"/>
      <c r="K607" s="14"/>
      <c r="L607" s="14"/>
      <c r="M607" s="14"/>
      <c r="N607" s="14"/>
      <c r="O607" s="14"/>
      <c r="P607" s="14"/>
      <c r="S607" s="106" t="str">
        <f t="shared" si="31"/>
        <v/>
      </c>
      <c r="U607" s="127" t="str">
        <f>IFERROR(INDEX('J&amp;C Details'!$S$70:$S$79, MATCH($C607, 'J&amp;C Details'!$B$70:$B$79, 0))*$S607*24*$W607, "")</f>
        <v/>
      </c>
      <c r="W607" s="262" t="str">
        <f>IF($Y607="", "", IF($I607="", 1, IF($I607=$U$4, 'J&amp;C Details'!$AP$82, IF($I607=$U$5, 'J&amp;C Details'!$AP$84, ""))))</f>
        <v/>
      </c>
      <c r="Y607" s="39" t="str">
        <f t="shared" si="32"/>
        <v/>
      </c>
      <c r="AA607" s="39" t="str">
        <f>IF($G607="", "", IF($E607=$R$3, Report!$BB$209, IF($I607="", Report!$BB$212, IF($I607=$U$4, Report!$BB$211, IF($I607=$U$5, Report!$BB$210, "")))))</f>
        <v/>
      </c>
    </row>
    <row r="608" spans="1:27" x14ac:dyDescent="0.25">
      <c r="A608" s="14"/>
      <c r="B608" s="460"/>
      <c r="C608" s="478"/>
      <c r="D608" s="462"/>
      <c r="E608" s="479"/>
      <c r="F608" s="14"/>
      <c r="G608" s="106" t="str">
        <f>IF($D608="", "", IF($E608=Expenses!$L$5, 0, $D608))</f>
        <v/>
      </c>
      <c r="H608" s="14"/>
      <c r="I608" s="39" t="str">
        <f t="shared" si="30"/>
        <v/>
      </c>
      <c r="J608" s="14"/>
      <c r="K608" s="14"/>
      <c r="L608" s="14"/>
      <c r="M608" s="14"/>
      <c r="N608" s="14"/>
      <c r="O608" s="14"/>
      <c r="P608" s="14"/>
      <c r="S608" s="106" t="str">
        <f t="shared" si="31"/>
        <v/>
      </c>
      <c r="U608" s="127" t="str">
        <f>IFERROR(INDEX('J&amp;C Details'!$S$70:$S$79, MATCH($C608, 'J&amp;C Details'!$B$70:$B$79, 0))*$S608*24*$W608, "")</f>
        <v/>
      </c>
      <c r="W608" s="262" t="str">
        <f>IF($Y608="", "", IF($I608="", 1, IF($I608=$U$4, 'J&amp;C Details'!$AP$82, IF($I608=$U$5, 'J&amp;C Details'!$AP$84, ""))))</f>
        <v/>
      </c>
      <c r="Y608" s="39" t="str">
        <f t="shared" si="32"/>
        <v/>
      </c>
      <c r="AA608" s="39" t="str">
        <f>IF($G608="", "", IF($E608=$R$3, Report!$BB$209, IF($I608="", Report!$BB$212, IF($I608=$U$4, Report!$BB$211, IF($I608=$U$5, Report!$BB$210, "")))))</f>
        <v/>
      </c>
    </row>
    <row r="609" spans="1:27" x14ac:dyDescent="0.25">
      <c r="A609" s="14"/>
      <c r="B609" s="460"/>
      <c r="C609" s="478"/>
      <c r="D609" s="462"/>
      <c r="E609" s="479"/>
      <c r="F609" s="14"/>
      <c r="G609" s="106" t="str">
        <f>IF($D609="", "", IF($E609=Expenses!$L$5, 0, $D609))</f>
        <v/>
      </c>
      <c r="H609" s="14"/>
      <c r="I609" s="39" t="str">
        <f t="shared" si="30"/>
        <v/>
      </c>
      <c r="J609" s="14"/>
      <c r="K609" s="14"/>
      <c r="L609" s="14"/>
      <c r="M609" s="14"/>
      <c r="N609" s="14"/>
      <c r="O609" s="14"/>
      <c r="P609" s="14"/>
      <c r="S609" s="106" t="str">
        <f t="shared" si="31"/>
        <v/>
      </c>
      <c r="U609" s="127" t="str">
        <f>IFERROR(INDEX('J&amp;C Details'!$S$70:$S$79, MATCH($C609, 'J&amp;C Details'!$B$70:$B$79, 0))*$S609*24*$W609, "")</f>
        <v/>
      </c>
      <c r="W609" s="262" t="str">
        <f>IF($Y609="", "", IF($I609="", 1, IF($I609=$U$4, 'J&amp;C Details'!$AP$82, IF($I609=$U$5, 'J&amp;C Details'!$AP$84, ""))))</f>
        <v/>
      </c>
      <c r="Y609" s="39" t="str">
        <f t="shared" si="32"/>
        <v/>
      </c>
      <c r="AA609" s="39" t="str">
        <f>IF($G609="", "", IF($E609=$R$3, Report!$BB$209, IF($I609="", Report!$BB$212, IF($I609=$U$4, Report!$BB$211, IF($I609=$U$5, Report!$BB$210, "")))))</f>
        <v/>
      </c>
    </row>
    <row r="610" spans="1:27" x14ac:dyDescent="0.25">
      <c r="A610" s="14"/>
      <c r="B610" s="460"/>
      <c r="C610" s="478"/>
      <c r="D610" s="462"/>
      <c r="E610" s="479"/>
      <c r="F610" s="14"/>
      <c r="G610" s="106" t="str">
        <f>IF($D610="", "", IF($E610=Expenses!$L$5, 0, $D610))</f>
        <v/>
      </c>
      <c r="H610" s="14"/>
      <c r="I610" s="39" t="str">
        <f t="shared" si="30"/>
        <v/>
      </c>
      <c r="J610" s="14"/>
      <c r="K610" s="14"/>
      <c r="L610" s="14"/>
      <c r="M610" s="14"/>
      <c r="N610" s="14"/>
      <c r="O610" s="14"/>
      <c r="P610" s="14"/>
      <c r="S610" s="106" t="str">
        <f t="shared" si="31"/>
        <v/>
      </c>
      <c r="U610" s="127" t="str">
        <f>IFERROR(INDEX('J&amp;C Details'!$S$70:$S$79, MATCH($C610, 'J&amp;C Details'!$B$70:$B$79, 0))*$S610*24*$W610, "")</f>
        <v/>
      </c>
      <c r="W610" s="262" t="str">
        <f>IF($Y610="", "", IF($I610="", 1, IF($I610=$U$4, 'J&amp;C Details'!$AP$82, IF($I610=$U$5, 'J&amp;C Details'!$AP$84, ""))))</f>
        <v/>
      </c>
      <c r="Y610" s="39" t="str">
        <f t="shared" si="32"/>
        <v/>
      </c>
      <c r="AA610" s="39" t="str">
        <f>IF($G610="", "", IF($E610=$R$3, Report!$BB$209, IF($I610="", Report!$BB$212, IF($I610=$U$4, Report!$BB$211, IF($I610=$U$5, Report!$BB$210, "")))))</f>
        <v/>
      </c>
    </row>
    <row r="611" spans="1:27" x14ac:dyDescent="0.25">
      <c r="A611" s="14"/>
      <c r="B611" s="460"/>
      <c r="C611" s="478"/>
      <c r="D611" s="462"/>
      <c r="E611" s="479"/>
      <c r="F611" s="14"/>
      <c r="G611" s="106" t="str">
        <f>IF($D611="", "", IF($E611=Expenses!$L$5, 0, $D611))</f>
        <v/>
      </c>
      <c r="H611" s="14"/>
      <c r="I611" s="39" t="str">
        <f t="shared" si="30"/>
        <v/>
      </c>
      <c r="J611" s="14"/>
      <c r="K611" s="14"/>
      <c r="L611" s="14"/>
      <c r="M611" s="14"/>
      <c r="N611" s="14"/>
      <c r="O611" s="14"/>
      <c r="P611" s="14"/>
      <c r="S611" s="106" t="str">
        <f t="shared" si="31"/>
        <v/>
      </c>
      <c r="U611" s="127" t="str">
        <f>IFERROR(INDEX('J&amp;C Details'!$S$70:$S$79, MATCH($C611, 'J&amp;C Details'!$B$70:$B$79, 0))*$S611*24*$W611, "")</f>
        <v/>
      </c>
      <c r="W611" s="262" t="str">
        <f>IF($Y611="", "", IF($I611="", 1, IF($I611=$U$4, 'J&amp;C Details'!$AP$82, IF($I611=$U$5, 'J&amp;C Details'!$AP$84, ""))))</f>
        <v/>
      </c>
      <c r="Y611" s="39" t="str">
        <f t="shared" si="32"/>
        <v/>
      </c>
      <c r="AA611" s="39" t="str">
        <f>IF($G611="", "", IF($E611=$R$3, Report!$BB$209, IF($I611="", Report!$BB$212, IF($I611=$U$4, Report!$BB$211, IF($I611=$U$5, Report!$BB$210, "")))))</f>
        <v/>
      </c>
    </row>
    <row r="612" spans="1:27" x14ac:dyDescent="0.25">
      <c r="A612" s="14"/>
      <c r="B612" s="460"/>
      <c r="C612" s="478"/>
      <c r="D612" s="462"/>
      <c r="E612" s="479"/>
      <c r="F612" s="14"/>
      <c r="G612" s="106" t="str">
        <f>IF($D612="", "", IF($E612=Expenses!$L$5, 0, $D612))</f>
        <v/>
      </c>
      <c r="H612" s="14"/>
      <c r="I612" s="39" t="str">
        <f t="shared" si="30"/>
        <v/>
      </c>
      <c r="J612" s="14"/>
      <c r="K612" s="14"/>
      <c r="L612" s="14"/>
      <c r="M612" s="14"/>
      <c r="N612" s="14"/>
      <c r="O612" s="14"/>
      <c r="P612" s="14"/>
      <c r="S612" s="106" t="str">
        <f t="shared" si="31"/>
        <v/>
      </c>
      <c r="U612" s="127" t="str">
        <f>IFERROR(INDEX('J&amp;C Details'!$S$70:$S$79, MATCH($C612, 'J&amp;C Details'!$B$70:$B$79, 0))*$S612*24*$W612, "")</f>
        <v/>
      </c>
      <c r="W612" s="262" t="str">
        <f>IF($Y612="", "", IF($I612="", 1, IF($I612=$U$4, 'J&amp;C Details'!$AP$82, IF($I612=$U$5, 'J&amp;C Details'!$AP$84, ""))))</f>
        <v/>
      </c>
      <c r="Y612" s="39" t="str">
        <f t="shared" si="32"/>
        <v/>
      </c>
      <c r="AA612" s="39" t="str">
        <f>IF($G612="", "", IF($E612=$R$3, Report!$BB$209, IF($I612="", Report!$BB$212, IF($I612=$U$4, Report!$BB$211, IF($I612=$U$5, Report!$BB$210, "")))))</f>
        <v/>
      </c>
    </row>
    <row r="613" spans="1:27" x14ac:dyDescent="0.25">
      <c r="A613" s="14"/>
      <c r="B613" s="460"/>
      <c r="C613" s="478"/>
      <c r="D613" s="462"/>
      <c r="E613" s="479"/>
      <c r="F613" s="14"/>
      <c r="G613" s="106" t="str">
        <f>IF($D613="", "", IF($E613=Expenses!$L$5, 0, $D613))</f>
        <v/>
      </c>
      <c r="H613" s="14"/>
      <c r="I613" s="39" t="str">
        <f t="shared" si="30"/>
        <v/>
      </c>
      <c r="J613" s="14"/>
      <c r="K613" s="14"/>
      <c r="L613" s="14"/>
      <c r="M613" s="14"/>
      <c r="N613" s="14"/>
      <c r="O613" s="14"/>
      <c r="P613" s="14"/>
      <c r="S613" s="106" t="str">
        <f t="shared" si="31"/>
        <v/>
      </c>
      <c r="U613" s="127" t="str">
        <f>IFERROR(INDEX('J&amp;C Details'!$S$70:$S$79, MATCH($C613, 'J&amp;C Details'!$B$70:$B$79, 0))*$S613*24*$W613, "")</f>
        <v/>
      </c>
      <c r="W613" s="262" t="str">
        <f>IF($Y613="", "", IF($I613="", 1, IF($I613=$U$4, 'J&amp;C Details'!$AP$82, IF($I613=$U$5, 'J&amp;C Details'!$AP$84, ""))))</f>
        <v/>
      </c>
      <c r="Y613" s="39" t="str">
        <f t="shared" si="32"/>
        <v/>
      </c>
      <c r="AA613" s="39" t="str">
        <f>IF($G613="", "", IF($E613=$R$3, Report!$BB$209, IF($I613="", Report!$BB$212, IF($I613=$U$4, Report!$BB$211, IF($I613=$U$5, Report!$BB$210, "")))))</f>
        <v/>
      </c>
    </row>
    <row r="614" spans="1:27" x14ac:dyDescent="0.25">
      <c r="A614" s="14"/>
      <c r="B614" s="460"/>
      <c r="C614" s="478"/>
      <c r="D614" s="462"/>
      <c r="E614" s="479"/>
      <c r="F614" s="14"/>
      <c r="G614" s="106" t="str">
        <f>IF($D614="", "", IF($E614=Expenses!$L$5, 0, $D614))</f>
        <v/>
      </c>
      <c r="H614" s="14"/>
      <c r="I614" s="39" t="str">
        <f t="shared" si="30"/>
        <v/>
      </c>
      <c r="J614" s="14"/>
      <c r="K614" s="14"/>
      <c r="L614" s="14"/>
      <c r="M614" s="14"/>
      <c r="N614" s="14"/>
      <c r="O614" s="14"/>
      <c r="P614" s="14"/>
      <c r="S614" s="106" t="str">
        <f t="shared" si="31"/>
        <v/>
      </c>
      <c r="U614" s="127" t="str">
        <f>IFERROR(INDEX('J&amp;C Details'!$S$70:$S$79, MATCH($C614, 'J&amp;C Details'!$B$70:$B$79, 0))*$S614*24*$W614, "")</f>
        <v/>
      </c>
      <c r="W614" s="262" t="str">
        <f>IF($Y614="", "", IF($I614="", 1, IF($I614=$U$4, 'J&amp;C Details'!$AP$82, IF($I614=$U$5, 'J&amp;C Details'!$AP$84, ""))))</f>
        <v/>
      </c>
      <c r="Y614" s="39" t="str">
        <f t="shared" si="32"/>
        <v/>
      </c>
      <c r="AA614" s="39" t="str">
        <f>IF($G614="", "", IF($E614=$R$3, Report!$BB$209, IF($I614="", Report!$BB$212, IF($I614=$U$4, Report!$BB$211, IF($I614=$U$5, Report!$BB$210, "")))))</f>
        <v/>
      </c>
    </row>
    <row r="615" spans="1:27" x14ac:dyDescent="0.25">
      <c r="A615" s="14"/>
      <c r="B615" s="460"/>
      <c r="C615" s="478"/>
      <c r="D615" s="462"/>
      <c r="E615" s="479"/>
      <c r="F615" s="14"/>
      <c r="G615" s="106" t="str">
        <f>IF($D615="", "", IF($E615=Expenses!$L$5, 0, $D615))</f>
        <v/>
      </c>
      <c r="H615" s="14"/>
      <c r="I615" s="39" t="str">
        <f t="shared" si="30"/>
        <v/>
      </c>
      <c r="J615" s="14"/>
      <c r="K615" s="14"/>
      <c r="L615" s="14"/>
      <c r="M615" s="14"/>
      <c r="N615" s="14"/>
      <c r="O615" s="14"/>
      <c r="P615" s="14"/>
      <c r="S615" s="106" t="str">
        <f t="shared" si="31"/>
        <v/>
      </c>
      <c r="U615" s="127" t="str">
        <f>IFERROR(INDEX('J&amp;C Details'!$S$70:$S$79, MATCH($C615, 'J&amp;C Details'!$B$70:$B$79, 0))*$S615*24*$W615, "")</f>
        <v/>
      </c>
      <c r="W615" s="262" t="str">
        <f>IF($Y615="", "", IF($I615="", 1, IF($I615=$U$4, 'J&amp;C Details'!$AP$82, IF($I615=$U$5, 'J&amp;C Details'!$AP$84, ""))))</f>
        <v/>
      </c>
      <c r="Y615" s="39" t="str">
        <f t="shared" si="32"/>
        <v/>
      </c>
      <c r="AA615" s="39" t="str">
        <f>IF($G615="", "", IF($E615=$R$3, Report!$BB$209, IF($I615="", Report!$BB$212, IF($I615=$U$4, Report!$BB$211, IF($I615=$U$5, Report!$BB$210, "")))))</f>
        <v/>
      </c>
    </row>
    <row r="616" spans="1:27" x14ac:dyDescent="0.25">
      <c r="A616" s="14"/>
      <c r="B616" s="460"/>
      <c r="C616" s="478"/>
      <c r="D616" s="462"/>
      <c r="E616" s="479"/>
      <c r="F616" s="14"/>
      <c r="G616" s="106" t="str">
        <f>IF($D616="", "", IF($E616=Expenses!$L$5, 0, $D616))</f>
        <v/>
      </c>
      <c r="H616" s="14"/>
      <c r="I616" s="39" t="str">
        <f t="shared" si="30"/>
        <v/>
      </c>
      <c r="J616" s="14"/>
      <c r="K616" s="14"/>
      <c r="L616" s="14"/>
      <c r="M616" s="14"/>
      <c r="N616" s="14"/>
      <c r="O616" s="14"/>
      <c r="P616" s="14"/>
      <c r="S616" s="106" t="str">
        <f t="shared" si="31"/>
        <v/>
      </c>
      <c r="U616" s="127" t="str">
        <f>IFERROR(INDEX('J&amp;C Details'!$S$70:$S$79, MATCH($C616, 'J&amp;C Details'!$B$70:$B$79, 0))*$S616*24*$W616, "")</f>
        <v/>
      </c>
      <c r="W616" s="262" t="str">
        <f>IF($Y616="", "", IF($I616="", 1, IF($I616=$U$4, 'J&amp;C Details'!$AP$82, IF($I616=$U$5, 'J&amp;C Details'!$AP$84, ""))))</f>
        <v/>
      </c>
      <c r="Y616" s="39" t="str">
        <f t="shared" si="32"/>
        <v/>
      </c>
      <c r="AA616" s="39" t="str">
        <f>IF($G616="", "", IF($E616=$R$3, Report!$BB$209, IF($I616="", Report!$BB$212, IF($I616=$U$4, Report!$BB$211, IF($I616=$U$5, Report!$BB$210, "")))))</f>
        <v/>
      </c>
    </row>
    <row r="617" spans="1:27" x14ac:dyDescent="0.25">
      <c r="A617" s="14"/>
      <c r="B617" s="460"/>
      <c r="C617" s="478"/>
      <c r="D617" s="462"/>
      <c r="E617" s="479"/>
      <c r="F617" s="14"/>
      <c r="G617" s="106" t="str">
        <f>IF($D617="", "", IF($E617=Expenses!$L$5, 0, $D617))</f>
        <v/>
      </c>
      <c r="H617" s="14"/>
      <c r="I617" s="39" t="str">
        <f t="shared" si="30"/>
        <v/>
      </c>
      <c r="J617" s="14"/>
      <c r="K617" s="14"/>
      <c r="L617" s="14"/>
      <c r="M617" s="14"/>
      <c r="N617" s="14"/>
      <c r="O617" s="14"/>
      <c r="P617" s="14"/>
      <c r="S617" s="106" t="str">
        <f t="shared" si="31"/>
        <v/>
      </c>
      <c r="U617" s="127" t="str">
        <f>IFERROR(INDEX('J&amp;C Details'!$S$70:$S$79, MATCH($C617, 'J&amp;C Details'!$B$70:$B$79, 0))*$S617*24*$W617, "")</f>
        <v/>
      </c>
      <c r="W617" s="262" t="str">
        <f>IF($Y617="", "", IF($I617="", 1, IF($I617=$U$4, 'J&amp;C Details'!$AP$82, IF($I617=$U$5, 'J&amp;C Details'!$AP$84, ""))))</f>
        <v/>
      </c>
      <c r="Y617" s="39" t="str">
        <f t="shared" si="32"/>
        <v/>
      </c>
      <c r="AA617" s="39" t="str">
        <f>IF($G617="", "", IF($E617=$R$3, Report!$BB$209, IF($I617="", Report!$BB$212, IF($I617=$U$4, Report!$BB$211, IF($I617=$U$5, Report!$BB$210, "")))))</f>
        <v/>
      </c>
    </row>
    <row r="618" spans="1:27" x14ac:dyDescent="0.25">
      <c r="A618" s="14"/>
      <c r="B618" s="460"/>
      <c r="C618" s="478"/>
      <c r="D618" s="462"/>
      <c r="E618" s="479"/>
      <c r="F618" s="14"/>
      <c r="G618" s="106" t="str">
        <f>IF($D618="", "", IF($E618=Expenses!$L$5, 0, $D618))</f>
        <v/>
      </c>
      <c r="H618" s="14"/>
      <c r="I618" s="39" t="str">
        <f t="shared" si="30"/>
        <v/>
      </c>
      <c r="J618" s="14"/>
      <c r="K618" s="14"/>
      <c r="L618" s="14"/>
      <c r="M618" s="14"/>
      <c r="N618" s="14"/>
      <c r="O618" s="14"/>
      <c r="P618" s="14"/>
      <c r="S618" s="106" t="str">
        <f t="shared" si="31"/>
        <v/>
      </c>
      <c r="U618" s="127" t="str">
        <f>IFERROR(INDEX('J&amp;C Details'!$S$70:$S$79, MATCH($C618, 'J&amp;C Details'!$B$70:$B$79, 0))*$S618*24*$W618, "")</f>
        <v/>
      </c>
      <c r="W618" s="262" t="str">
        <f>IF($Y618="", "", IF($I618="", 1, IF($I618=$U$4, 'J&amp;C Details'!$AP$82, IF($I618=$U$5, 'J&amp;C Details'!$AP$84, ""))))</f>
        <v/>
      </c>
      <c r="Y618" s="39" t="str">
        <f t="shared" si="32"/>
        <v/>
      </c>
      <c r="AA618" s="39" t="str">
        <f>IF($G618="", "", IF($E618=$R$3, Report!$BB$209, IF($I618="", Report!$BB$212, IF($I618=$U$4, Report!$BB$211, IF($I618=$U$5, Report!$BB$210, "")))))</f>
        <v/>
      </c>
    </row>
    <row r="619" spans="1:27" x14ac:dyDescent="0.25">
      <c r="A619" s="14"/>
      <c r="B619" s="460"/>
      <c r="C619" s="478"/>
      <c r="D619" s="462"/>
      <c r="E619" s="479"/>
      <c r="F619" s="14"/>
      <c r="G619" s="106" t="str">
        <f>IF($D619="", "", IF($E619=Expenses!$L$5, 0, $D619))</f>
        <v/>
      </c>
      <c r="H619" s="14"/>
      <c r="I619" s="39" t="str">
        <f t="shared" si="30"/>
        <v/>
      </c>
      <c r="J619" s="14"/>
      <c r="K619" s="14"/>
      <c r="L619" s="14"/>
      <c r="M619" s="14"/>
      <c r="N619" s="14"/>
      <c r="O619" s="14"/>
      <c r="P619" s="14"/>
      <c r="S619" s="106" t="str">
        <f t="shared" si="31"/>
        <v/>
      </c>
      <c r="U619" s="127" t="str">
        <f>IFERROR(INDEX('J&amp;C Details'!$S$70:$S$79, MATCH($C619, 'J&amp;C Details'!$B$70:$B$79, 0))*$S619*24*$W619, "")</f>
        <v/>
      </c>
      <c r="W619" s="262" t="str">
        <f>IF($Y619="", "", IF($I619="", 1, IF($I619=$U$4, 'J&amp;C Details'!$AP$82, IF($I619=$U$5, 'J&amp;C Details'!$AP$84, ""))))</f>
        <v/>
      </c>
      <c r="Y619" s="39" t="str">
        <f t="shared" si="32"/>
        <v/>
      </c>
      <c r="AA619" s="39" t="str">
        <f>IF($G619="", "", IF($E619=$R$3, Report!$BB$209, IF($I619="", Report!$BB$212, IF($I619=$U$4, Report!$BB$211, IF($I619=$U$5, Report!$BB$210, "")))))</f>
        <v/>
      </c>
    </row>
    <row r="620" spans="1:27" x14ac:dyDescent="0.25">
      <c r="A620" s="14"/>
      <c r="B620" s="460"/>
      <c r="C620" s="478"/>
      <c r="D620" s="462"/>
      <c r="E620" s="479"/>
      <c r="F620" s="14"/>
      <c r="G620" s="106" t="str">
        <f>IF($D620="", "", IF($E620=Expenses!$L$5, 0, $D620))</f>
        <v/>
      </c>
      <c r="H620" s="14"/>
      <c r="I620" s="39" t="str">
        <f t="shared" si="30"/>
        <v/>
      </c>
      <c r="J620" s="14"/>
      <c r="K620" s="14"/>
      <c r="L620" s="14"/>
      <c r="M620" s="14"/>
      <c r="N620" s="14"/>
      <c r="O620" s="14"/>
      <c r="P620" s="14"/>
      <c r="S620" s="106" t="str">
        <f t="shared" si="31"/>
        <v/>
      </c>
      <c r="U620" s="127" t="str">
        <f>IFERROR(INDEX('J&amp;C Details'!$S$70:$S$79, MATCH($C620, 'J&amp;C Details'!$B$70:$B$79, 0))*$S620*24*$W620, "")</f>
        <v/>
      </c>
      <c r="W620" s="262" t="str">
        <f>IF($Y620="", "", IF($I620="", 1, IF($I620=$U$4, 'J&amp;C Details'!$AP$82, IF($I620=$U$5, 'J&amp;C Details'!$AP$84, ""))))</f>
        <v/>
      </c>
      <c r="Y620" s="39" t="str">
        <f t="shared" si="32"/>
        <v/>
      </c>
      <c r="AA620" s="39" t="str">
        <f>IF($G620="", "", IF($E620=$R$3, Report!$BB$209, IF($I620="", Report!$BB$212, IF($I620=$U$4, Report!$BB$211, IF($I620=$U$5, Report!$BB$210, "")))))</f>
        <v/>
      </c>
    </row>
    <row r="621" spans="1:27" x14ac:dyDescent="0.25">
      <c r="A621" s="14"/>
      <c r="B621" s="460"/>
      <c r="C621" s="478"/>
      <c r="D621" s="462"/>
      <c r="E621" s="479"/>
      <c r="F621" s="14"/>
      <c r="G621" s="106" t="str">
        <f>IF($D621="", "", IF($E621=Expenses!$L$5, 0, $D621))</f>
        <v/>
      </c>
      <c r="H621" s="14"/>
      <c r="I621" s="39" t="str">
        <f t="shared" si="30"/>
        <v/>
      </c>
      <c r="J621" s="14"/>
      <c r="K621" s="14"/>
      <c r="L621" s="14"/>
      <c r="M621" s="14"/>
      <c r="N621" s="14"/>
      <c r="O621" s="14"/>
      <c r="P621" s="14"/>
      <c r="S621" s="106" t="str">
        <f t="shared" si="31"/>
        <v/>
      </c>
      <c r="U621" s="127" t="str">
        <f>IFERROR(INDEX('J&amp;C Details'!$S$70:$S$79, MATCH($C621, 'J&amp;C Details'!$B$70:$B$79, 0))*$S621*24*$W621, "")</f>
        <v/>
      </c>
      <c r="W621" s="262" t="str">
        <f>IF($Y621="", "", IF($I621="", 1, IF($I621=$U$4, 'J&amp;C Details'!$AP$82, IF($I621=$U$5, 'J&amp;C Details'!$AP$84, ""))))</f>
        <v/>
      </c>
      <c r="Y621" s="39" t="str">
        <f t="shared" si="32"/>
        <v/>
      </c>
      <c r="AA621" s="39" t="str">
        <f>IF($G621="", "", IF($E621=$R$3, Report!$BB$209, IF($I621="", Report!$BB$212, IF($I621=$U$4, Report!$BB$211, IF($I621=$U$5, Report!$BB$210, "")))))</f>
        <v/>
      </c>
    </row>
    <row r="622" spans="1:27" x14ac:dyDescent="0.25">
      <c r="A622" s="14"/>
      <c r="B622" s="460"/>
      <c r="C622" s="478"/>
      <c r="D622" s="462"/>
      <c r="E622" s="479"/>
      <c r="F622" s="14"/>
      <c r="G622" s="106" t="str">
        <f>IF($D622="", "", IF($E622=Expenses!$L$5, 0, $D622))</f>
        <v/>
      </c>
      <c r="H622" s="14"/>
      <c r="I622" s="39" t="str">
        <f t="shared" si="30"/>
        <v/>
      </c>
      <c r="J622" s="14"/>
      <c r="K622" s="14"/>
      <c r="L622" s="14"/>
      <c r="M622" s="14"/>
      <c r="N622" s="14"/>
      <c r="O622" s="14"/>
      <c r="P622" s="14"/>
      <c r="S622" s="106" t="str">
        <f t="shared" si="31"/>
        <v/>
      </c>
      <c r="U622" s="127" t="str">
        <f>IFERROR(INDEX('J&amp;C Details'!$S$70:$S$79, MATCH($C622, 'J&amp;C Details'!$B$70:$B$79, 0))*$S622*24*$W622, "")</f>
        <v/>
      </c>
      <c r="W622" s="262" t="str">
        <f>IF($Y622="", "", IF($I622="", 1, IF($I622=$U$4, 'J&amp;C Details'!$AP$82, IF($I622=$U$5, 'J&amp;C Details'!$AP$84, ""))))</f>
        <v/>
      </c>
      <c r="Y622" s="39" t="str">
        <f t="shared" si="32"/>
        <v/>
      </c>
      <c r="AA622" s="39" t="str">
        <f>IF($G622="", "", IF($E622=$R$3, Report!$BB$209, IF($I622="", Report!$BB$212, IF($I622=$U$4, Report!$BB$211, IF($I622=$U$5, Report!$BB$210, "")))))</f>
        <v/>
      </c>
    </row>
    <row r="623" spans="1:27" x14ac:dyDescent="0.25">
      <c r="A623" s="14"/>
      <c r="B623" s="460"/>
      <c r="C623" s="478"/>
      <c r="D623" s="462"/>
      <c r="E623" s="479"/>
      <c r="F623" s="14"/>
      <c r="G623" s="106" t="str">
        <f>IF($D623="", "", IF($E623=Expenses!$L$5, 0, $D623))</f>
        <v/>
      </c>
      <c r="H623" s="14"/>
      <c r="I623" s="39" t="str">
        <f t="shared" si="30"/>
        <v/>
      </c>
      <c r="J623" s="14"/>
      <c r="K623" s="14"/>
      <c r="L623" s="14"/>
      <c r="M623" s="14"/>
      <c r="N623" s="14"/>
      <c r="O623" s="14"/>
      <c r="P623" s="14"/>
      <c r="S623" s="106" t="str">
        <f t="shared" si="31"/>
        <v/>
      </c>
      <c r="U623" s="127" t="str">
        <f>IFERROR(INDEX('J&amp;C Details'!$S$70:$S$79, MATCH($C623, 'J&amp;C Details'!$B$70:$B$79, 0))*$S623*24*$W623, "")</f>
        <v/>
      </c>
      <c r="W623" s="262" t="str">
        <f>IF($Y623="", "", IF($I623="", 1, IF($I623=$U$4, 'J&amp;C Details'!$AP$82, IF($I623=$U$5, 'J&amp;C Details'!$AP$84, ""))))</f>
        <v/>
      </c>
      <c r="Y623" s="39" t="str">
        <f t="shared" si="32"/>
        <v/>
      </c>
      <c r="AA623" s="39" t="str">
        <f>IF($G623="", "", IF($E623=$R$3, Report!$BB$209, IF($I623="", Report!$BB$212, IF($I623=$U$4, Report!$BB$211, IF($I623=$U$5, Report!$BB$210, "")))))</f>
        <v/>
      </c>
    </row>
    <row r="624" spans="1:27" x14ac:dyDescent="0.25">
      <c r="A624" s="14"/>
      <c r="B624" s="460"/>
      <c r="C624" s="478"/>
      <c r="D624" s="462"/>
      <c r="E624" s="479"/>
      <c r="F624" s="14"/>
      <c r="G624" s="106" t="str">
        <f>IF($D624="", "", IF($E624=Expenses!$L$5, 0, $D624))</f>
        <v/>
      </c>
      <c r="H624" s="14"/>
      <c r="I624" s="39" t="str">
        <f t="shared" si="30"/>
        <v/>
      </c>
      <c r="J624" s="14"/>
      <c r="K624" s="14"/>
      <c r="L624" s="14"/>
      <c r="M624" s="14"/>
      <c r="N624" s="14"/>
      <c r="O624" s="14"/>
      <c r="P624" s="14"/>
      <c r="S624" s="106" t="str">
        <f t="shared" si="31"/>
        <v/>
      </c>
      <c r="U624" s="127" t="str">
        <f>IFERROR(INDEX('J&amp;C Details'!$S$70:$S$79, MATCH($C624, 'J&amp;C Details'!$B$70:$B$79, 0))*$S624*24*$W624, "")</f>
        <v/>
      </c>
      <c r="W624" s="262" t="str">
        <f>IF($Y624="", "", IF($I624="", 1, IF($I624=$U$4, 'J&amp;C Details'!$AP$82, IF($I624=$U$5, 'J&amp;C Details'!$AP$84, ""))))</f>
        <v/>
      </c>
      <c r="Y624" s="39" t="str">
        <f t="shared" si="32"/>
        <v/>
      </c>
      <c r="AA624" s="39" t="str">
        <f>IF($G624="", "", IF($E624=$R$3, Report!$BB$209, IF($I624="", Report!$BB$212, IF($I624=$U$4, Report!$BB$211, IF($I624=$U$5, Report!$BB$210, "")))))</f>
        <v/>
      </c>
    </row>
    <row r="625" spans="1:27" x14ac:dyDescent="0.25">
      <c r="A625" s="14"/>
      <c r="B625" s="460"/>
      <c r="C625" s="478"/>
      <c r="D625" s="462"/>
      <c r="E625" s="479"/>
      <c r="F625" s="14"/>
      <c r="G625" s="106" t="str">
        <f>IF($D625="", "", IF($E625=Expenses!$L$5, 0, $D625))</f>
        <v/>
      </c>
      <c r="H625" s="14"/>
      <c r="I625" s="39" t="str">
        <f t="shared" si="30"/>
        <v/>
      </c>
      <c r="J625" s="14"/>
      <c r="K625" s="14"/>
      <c r="L625" s="14"/>
      <c r="M625" s="14"/>
      <c r="N625" s="14"/>
      <c r="O625" s="14"/>
      <c r="P625" s="14"/>
      <c r="S625" s="106" t="str">
        <f t="shared" si="31"/>
        <v/>
      </c>
      <c r="U625" s="127" t="str">
        <f>IFERROR(INDEX('J&amp;C Details'!$S$70:$S$79, MATCH($C625, 'J&amp;C Details'!$B$70:$B$79, 0))*$S625*24*$W625, "")</f>
        <v/>
      </c>
      <c r="W625" s="262" t="str">
        <f>IF($Y625="", "", IF($I625="", 1, IF($I625=$U$4, 'J&amp;C Details'!$AP$82, IF($I625=$U$5, 'J&amp;C Details'!$AP$84, ""))))</f>
        <v/>
      </c>
      <c r="Y625" s="39" t="str">
        <f t="shared" si="32"/>
        <v/>
      </c>
      <c r="AA625" s="39" t="str">
        <f>IF($G625="", "", IF($E625=$R$3, Report!$BB$209, IF($I625="", Report!$BB$212, IF($I625=$U$4, Report!$BB$211, IF($I625=$U$5, Report!$BB$210, "")))))</f>
        <v/>
      </c>
    </row>
    <row r="626" spans="1:27" x14ac:dyDescent="0.25">
      <c r="A626" s="14"/>
      <c r="B626" s="460"/>
      <c r="C626" s="478"/>
      <c r="D626" s="462"/>
      <c r="E626" s="479"/>
      <c r="F626" s="14"/>
      <c r="G626" s="106" t="str">
        <f>IF($D626="", "", IF($E626=Expenses!$L$5, 0, $D626))</f>
        <v/>
      </c>
      <c r="H626" s="14"/>
      <c r="I626" s="39" t="str">
        <f t="shared" si="30"/>
        <v/>
      </c>
      <c r="J626" s="14"/>
      <c r="K626" s="14"/>
      <c r="L626" s="14"/>
      <c r="M626" s="14"/>
      <c r="N626" s="14"/>
      <c r="O626" s="14"/>
      <c r="P626" s="14"/>
      <c r="S626" s="106" t="str">
        <f t="shared" si="31"/>
        <v/>
      </c>
      <c r="U626" s="127" t="str">
        <f>IFERROR(INDEX('J&amp;C Details'!$S$70:$S$79, MATCH($C626, 'J&amp;C Details'!$B$70:$B$79, 0))*$S626*24*$W626, "")</f>
        <v/>
      </c>
      <c r="W626" s="262" t="str">
        <f>IF($Y626="", "", IF($I626="", 1, IF($I626=$U$4, 'J&amp;C Details'!$AP$82, IF($I626=$U$5, 'J&amp;C Details'!$AP$84, ""))))</f>
        <v/>
      </c>
      <c r="Y626" s="39" t="str">
        <f t="shared" si="32"/>
        <v/>
      </c>
      <c r="AA626" s="39" t="str">
        <f>IF($G626="", "", IF($E626=$R$3, Report!$BB$209, IF($I626="", Report!$BB$212, IF($I626=$U$4, Report!$BB$211, IF($I626=$U$5, Report!$BB$210, "")))))</f>
        <v/>
      </c>
    </row>
    <row r="627" spans="1:27" x14ac:dyDescent="0.25">
      <c r="A627" s="14"/>
      <c r="B627" s="460"/>
      <c r="C627" s="478"/>
      <c r="D627" s="462"/>
      <c r="E627" s="479"/>
      <c r="F627" s="14"/>
      <c r="G627" s="106" t="str">
        <f>IF($D627="", "", IF($E627=Expenses!$L$5, 0, $D627))</f>
        <v/>
      </c>
      <c r="H627" s="14"/>
      <c r="I627" s="39" t="str">
        <f t="shared" si="30"/>
        <v/>
      </c>
      <c r="J627" s="14"/>
      <c r="K627" s="14"/>
      <c r="L627" s="14"/>
      <c r="M627" s="14"/>
      <c r="N627" s="14"/>
      <c r="O627" s="14"/>
      <c r="P627" s="14"/>
      <c r="S627" s="106" t="str">
        <f t="shared" si="31"/>
        <v/>
      </c>
      <c r="U627" s="127" t="str">
        <f>IFERROR(INDEX('J&amp;C Details'!$S$70:$S$79, MATCH($C627, 'J&amp;C Details'!$B$70:$B$79, 0))*$S627*24*$W627, "")</f>
        <v/>
      </c>
      <c r="W627" s="262" t="str">
        <f>IF($Y627="", "", IF($I627="", 1, IF($I627=$U$4, 'J&amp;C Details'!$AP$82, IF($I627=$U$5, 'J&amp;C Details'!$AP$84, ""))))</f>
        <v/>
      </c>
      <c r="Y627" s="39" t="str">
        <f t="shared" si="32"/>
        <v/>
      </c>
      <c r="AA627" s="39" t="str">
        <f>IF($G627="", "", IF($E627=$R$3, Report!$BB$209, IF($I627="", Report!$BB$212, IF($I627=$U$4, Report!$BB$211, IF($I627=$U$5, Report!$BB$210, "")))))</f>
        <v/>
      </c>
    </row>
    <row r="628" spans="1:27" x14ac:dyDescent="0.25">
      <c r="A628" s="14"/>
      <c r="B628" s="460"/>
      <c r="C628" s="478"/>
      <c r="D628" s="462"/>
      <c r="E628" s="479"/>
      <c r="F628" s="14"/>
      <c r="G628" s="106" t="str">
        <f>IF($D628="", "", IF($E628=Expenses!$L$5, 0, $D628))</f>
        <v/>
      </c>
      <c r="H628" s="14"/>
      <c r="I628" s="39" t="str">
        <f t="shared" si="30"/>
        <v/>
      </c>
      <c r="J628" s="14"/>
      <c r="K628" s="14"/>
      <c r="L628" s="14"/>
      <c r="M628" s="14"/>
      <c r="N628" s="14"/>
      <c r="O628" s="14"/>
      <c r="P628" s="14"/>
      <c r="S628" s="106" t="str">
        <f t="shared" si="31"/>
        <v/>
      </c>
      <c r="U628" s="127" t="str">
        <f>IFERROR(INDEX('J&amp;C Details'!$S$70:$S$79, MATCH($C628, 'J&amp;C Details'!$B$70:$B$79, 0))*$S628*24*$W628, "")</f>
        <v/>
      </c>
      <c r="W628" s="262" t="str">
        <f>IF($Y628="", "", IF($I628="", 1, IF($I628=$U$4, 'J&amp;C Details'!$AP$82, IF($I628=$U$5, 'J&amp;C Details'!$AP$84, ""))))</f>
        <v/>
      </c>
      <c r="Y628" s="39" t="str">
        <f t="shared" si="32"/>
        <v/>
      </c>
      <c r="AA628" s="39" t="str">
        <f>IF($G628="", "", IF($E628=$R$3, Report!$BB$209, IF($I628="", Report!$BB$212, IF($I628=$U$4, Report!$BB$211, IF($I628=$U$5, Report!$BB$210, "")))))</f>
        <v/>
      </c>
    </row>
    <row r="629" spans="1:27" x14ac:dyDescent="0.25">
      <c r="A629" s="14"/>
      <c r="B629" s="460"/>
      <c r="C629" s="478"/>
      <c r="D629" s="462"/>
      <c r="E629" s="479"/>
      <c r="F629" s="14"/>
      <c r="G629" s="106" t="str">
        <f>IF($D629="", "", IF($E629=Expenses!$L$5, 0, $D629))</f>
        <v/>
      </c>
      <c r="H629" s="14"/>
      <c r="I629" s="39" t="str">
        <f t="shared" si="30"/>
        <v/>
      </c>
      <c r="J629" s="14"/>
      <c r="K629" s="14"/>
      <c r="L629" s="14"/>
      <c r="M629" s="14"/>
      <c r="N629" s="14"/>
      <c r="O629" s="14"/>
      <c r="P629" s="14"/>
      <c r="S629" s="106" t="str">
        <f t="shared" si="31"/>
        <v/>
      </c>
      <c r="U629" s="127" t="str">
        <f>IFERROR(INDEX('J&amp;C Details'!$S$70:$S$79, MATCH($C629, 'J&amp;C Details'!$B$70:$B$79, 0))*$S629*24*$W629, "")</f>
        <v/>
      </c>
      <c r="W629" s="262" t="str">
        <f>IF($Y629="", "", IF($I629="", 1, IF($I629=$U$4, 'J&amp;C Details'!$AP$82, IF($I629=$U$5, 'J&amp;C Details'!$AP$84, ""))))</f>
        <v/>
      </c>
      <c r="Y629" s="39" t="str">
        <f t="shared" si="32"/>
        <v/>
      </c>
      <c r="AA629" s="39" t="str">
        <f>IF($G629="", "", IF($E629=$R$3, Report!$BB$209, IF($I629="", Report!$BB$212, IF($I629=$U$4, Report!$BB$211, IF($I629=$U$5, Report!$BB$210, "")))))</f>
        <v/>
      </c>
    </row>
    <row r="630" spans="1:27" x14ac:dyDescent="0.25">
      <c r="A630" s="14"/>
      <c r="B630" s="460"/>
      <c r="C630" s="478"/>
      <c r="D630" s="462"/>
      <c r="E630" s="479"/>
      <c r="F630" s="14"/>
      <c r="G630" s="106" t="str">
        <f>IF($D630="", "", IF($E630=Expenses!$L$5, 0, $D630))</f>
        <v/>
      </c>
      <c r="H630" s="14"/>
      <c r="I630" s="39" t="str">
        <f t="shared" si="30"/>
        <v/>
      </c>
      <c r="J630" s="14"/>
      <c r="K630" s="14"/>
      <c r="L630" s="14"/>
      <c r="M630" s="14"/>
      <c r="N630" s="14"/>
      <c r="O630" s="14"/>
      <c r="P630" s="14"/>
      <c r="S630" s="106" t="str">
        <f t="shared" si="31"/>
        <v/>
      </c>
      <c r="U630" s="127" t="str">
        <f>IFERROR(INDEX('J&amp;C Details'!$S$70:$S$79, MATCH($C630, 'J&amp;C Details'!$B$70:$B$79, 0))*$S630*24*$W630, "")</f>
        <v/>
      </c>
      <c r="W630" s="262" t="str">
        <f>IF($Y630="", "", IF($I630="", 1, IF($I630=$U$4, 'J&amp;C Details'!$AP$82, IF($I630=$U$5, 'J&amp;C Details'!$AP$84, ""))))</f>
        <v/>
      </c>
      <c r="Y630" s="39" t="str">
        <f t="shared" si="32"/>
        <v/>
      </c>
      <c r="AA630" s="39" t="str">
        <f>IF($G630="", "", IF($E630=$R$3, Report!$BB$209, IF($I630="", Report!$BB$212, IF($I630=$U$4, Report!$BB$211, IF($I630=$U$5, Report!$BB$210, "")))))</f>
        <v/>
      </c>
    </row>
    <row r="631" spans="1:27" x14ac:dyDescent="0.25">
      <c r="A631" s="14"/>
      <c r="B631" s="460"/>
      <c r="C631" s="478"/>
      <c r="D631" s="462"/>
      <c r="E631" s="479"/>
      <c r="F631" s="14"/>
      <c r="G631" s="106" t="str">
        <f>IF($D631="", "", IF($E631=Expenses!$L$5, 0, $D631))</f>
        <v/>
      </c>
      <c r="H631" s="14"/>
      <c r="I631" s="39" t="str">
        <f t="shared" si="30"/>
        <v/>
      </c>
      <c r="J631" s="14"/>
      <c r="K631" s="14"/>
      <c r="L631" s="14"/>
      <c r="M631" s="14"/>
      <c r="N631" s="14"/>
      <c r="O631" s="14"/>
      <c r="P631" s="14"/>
      <c r="S631" s="106" t="str">
        <f t="shared" si="31"/>
        <v/>
      </c>
      <c r="U631" s="127" t="str">
        <f>IFERROR(INDEX('J&amp;C Details'!$S$70:$S$79, MATCH($C631, 'J&amp;C Details'!$B$70:$B$79, 0))*$S631*24*$W631, "")</f>
        <v/>
      </c>
      <c r="W631" s="262" t="str">
        <f>IF($Y631="", "", IF($I631="", 1, IF($I631=$U$4, 'J&amp;C Details'!$AP$82, IF($I631=$U$5, 'J&amp;C Details'!$AP$84, ""))))</f>
        <v/>
      </c>
      <c r="Y631" s="39" t="str">
        <f t="shared" si="32"/>
        <v/>
      </c>
      <c r="AA631" s="39" t="str">
        <f>IF($G631="", "", IF($E631=$R$3, Report!$BB$209, IF($I631="", Report!$BB$212, IF($I631=$U$4, Report!$BB$211, IF($I631=$U$5, Report!$BB$210, "")))))</f>
        <v/>
      </c>
    </row>
    <row r="632" spans="1:27" x14ac:dyDescent="0.25">
      <c r="A632" s="14"/>
      <c r="B632" s="460"/>
      <c r="C632" s="478"/>
      <c r="D632" s="462"/>
      <c r="E632" s="479"/>
      <c r="F632" s="14"/>
      <c r="G632" s="106" t="str">
        <f>IF($D632="", "", IF($E632=Expenses!$L$5, 0, $D632))</f>
        <v/>
      </c>
      <c r="H632" s="14"/>
      <c r="I632" s="39" t="str">
        <f t="shared" si="30"/>
        <v/>
      </c>
      <c r="J632" s="14"/>
      <c r="K632" s="14"/>
      <c r="L632" s="14"/>
      <c r="M632" s="14"/>
      <c r="N632" s="14"/>
      <c r="O632" s="14"/>
      <c r="P632" s="14"/>
      <c r="S632" s="106" t="str">
        <f t="shared" si="31"/>
        <v/>
      </c>
      <c r="U632" s="127" t="str">
        <f>IFERROR(INDEX('J&amp;C Details'!$S$70:$S$79, MATCH($C632, 'J&amp;C Details'!$B$70:$B$79, 0))*$S632*24*$W632, "")</f>
        <v/>
      </c>
      <c r="W632" s="262" t="str">
        <f>IF($Y632="", "", IF($I632="", 1, IF($I632=$U$4, 'J&amp;C Details'!$AP$82, IF($I632=$U$5, 'J&amp;C Details'!$AP$84, ""))))</f>
        <v/>
      </c>
      <c r="Y632" s="39" t="str">
        <f t="shared" si="32"/>
        <v/>
      </c>
      <c r="AA632" s="39" t="str">
        <f>IF($G632="", "", IF($E632=$R$3, Report!$BB$209, IF($I632="", Report!$BB$212, IF($I632=$U$4, Report!$BB$211, IF($I632=$U$5, Report!$BB$210, "")))))</f>
        <v/>
      </c>
    </row>
    <row r="633" spans="1:27" x14ac:dyDescent="0.25">
      <c r="A633" s="14"/>
      <c r="B633" s="460"/>
      <c r="C633" s="478"/>
      <c r="D633" s="462"/>
      <c r="E633" s="479"/>
      <c r="F633" s="14"/>
      <c r="G633" s="106" t="str">
        <f>IF($D633="", "", IF($E633=Expenses!$L$5, 0, $D633))</f>
        <v/>
      </c>
      <c r="H633" s="14"/>
      <c r="I633" s="39" t="str">
        <f t="shared" si="30"/>
        <v/>
      </c>
      <c r="J633" s="14"/>
      <c r="K633" s="14"/>
      <c r="L633" s="14"/>
      <c r="M633" s="14"/>
      <c r="N633" s="14"/>
      <c r="O633" s="14"/>
      <c r="P633" s="14"/>
      <c r="S633" s="106" t="str">
        <f t="shared" si="31"/>
        <v/>
      </c>
      <c r="U633" s="127" t="str">
        <f>IFERROR(INDEX('J&amp;C Details'!$S$70:$S$79, MATCH($C633, 'J&amp;C Details'!$B$70:$B$79, 0))*$S633*24*$W633, "")</f>
        <v/>
      </c>
      <c r="W633" s="262" t="str">
        <f>IF($Y633="", "", IF($I633="", 1, IF($I633=$U$4, 'J&amp;C Details'!$AP$82, IF($I633=$U$5, 'J&amp;C Details'!$AP$84, ""))))</f>
        <v/>
      </c>
      <c r="Y633" s="39" t="str">
        <f t="shared" si="32"/>
        <v/>
      </c>
      <c r="AA633" s="39" t="str">
        <f>IF($G633="", "", IF($E633=$R$3, Report!$BB$209, IF($I633="", Report!$BB$212, IF($I633=$U$4, Report!$BB$211, IF($I633=$U$5, Report!$BB$210, "")))))</f>
        <v/>
      </c>
    </row>
    <row r="634" spans="1:27" x14ac:dyDescent="0.25">
      <c r="A634" s="14"/>
      <c r="B634" s="460"/>
      <c r="C634" s="478"/>
      <c r="D634" s="462"/>
      <c r="E634" s="479"/>
      <c r="F634" s="14"/>
      <c r="G634" s="106" t="str">
        <f>IF($D634="", "", IF($E634=Expenses!$L$5, 0, $D634))</f>
        <v/>
      </c>
      <c r="H634" s="14"/>
      <c r="I634" s="39" t="str">
        <f t="shared" si="30"/>
        <v/>
      </c>
      <c r="J634" s="14"/>
      <c r="K634" s="14"/>
      <c r="L634" s="14"/>
      <c r="M634" s="14"/>
      <c r="N634" s="14"/>
      <c r="O634" s="14"/>
      <c r="P634" s="14"/>
      <c r="S634" s="106" t="str">
        <f t="shared" si="31"/>
        <v/>
      </c>
      <c r="U634" s="127" t="str">
        <f>IFERROR(INDEX('J&amp;C Details'!$S$70:$S$79, MATCH($C634, 'J&amp;C Details'!$B$70:$B$79, 0))*$S634*24*$W634, "")</f>
        <v/>
      </c>
      <c r="W634" s="262" t="str">
        <f>IF($Y634="", "", IF($I634="", 1, IF($I634=$U$4, 'J&amp;C Details'!$AP$82, IF($I634=$U$5, 'J&amp;C Details'!$AP$84, ""))))</f>
        <v/>
      </c>
      <c r="Y634" s="39" t="str">
        <f t="shared" si="32"/>
        <v/>
      </c>
      <c r="AA634" s="39" t="str">
        <f>IF($G634="", "", IF($E634=$R$3, Report!$BB$209, IF($I634="", Report!$BB$212, IF($I634=$U$4, Report!$BB$211, IF($I634=$U$5, Report!$BB$210, "")))))</f>
        <v/>
      </c>
    </row>
    <row r="635" spans="1:27" x14ac:dyDescent="0.25">
      <c r="A635" s="14"/>
      <c r="B635" s="460"/>
      <c r="C635" s="478"/>
      <c r="D635" s="462"/>
      <c r="E635" s="479"/>
      <c r="F635" s="14"/>
      <c r="G635" s="106" t="str">
        <f>IF($D635="", "", IF($E635=Expenses!$L$5, 0, $D635))</f>
        <v/>
      </c>
      <c r="H635" s="14"/>
      <c r="I635" s="39" t="str">
        <f t="shared" si="30"/>
        <v/>
      </c>
      <c r="J635" s="14"/>
      <c r="K635" s="14"/>
      <c r="L635" s="14"/>
      <c r="M635" s="14"/>
      <c r="N635" s="14"/>
      <c r="O635" s="14"/>
      <c r="P635" s="14"/>
      <c r="S635" s="106" t="str">
        <f t="shared" si="31"/>
        <v/>
      </c>
      <c r="U635" s="127" t="str">
        <f>IFERROR(INDEX('J&amp;C Details'!$S$70:$S$79, MATCH($C635, 'J&amp;C Details'!$B$70:$B$79, 0))*$S635*24*$W635, "")</f>
        <v/>
      </c>
      <c r="W635" s="262" t="str">
        <f>IF($Y635="", "", IF($I635="", 1, IF($I635=$U$4, 'J&amp;C Details'!$AP$82, IF($I635=$U$5, 'J&amp;C Details'!$AP$84, ""))))</f>
        <v/>
      </c>
      <c r="Y635" s="39" t="str">
        <f t="shared" si="32"/>
        <v/>
      </c>
      <c r="AA635" s="39" t="str">
        <f>IF($G635="", "", IF($E635=$R$3, Report!$BB$209, IF($I635="", Report!$BB$212, IF($I635=$U$4, Report!$BB$211, IF($I635=$U$5, Report!$BB$210, "")))))</f>
        <v/>
      </c>
    </row>
    <row r="636" spans="1:27" x14ac:dyDescent="0.25">
      <c r="A636" s="14"/>
      <c r="B636" s="460"/>
      <c r="C636" s="478"/>
      <c r="D636" s="462"/>
      <c r="E636" s="479"/>
      <c r="F636" s="14"/>
      <c r="G636" s="106" t="str">
        <f>IF($D636="", "", IF($E636=Expenses!$L$5, 0, $D636))</f>
        <v/>
      </c>
      <c r="H636" s="14"/>
      <c r="I636" s="39" t="str">
        <f t="shared" si="30"/>
        <v/>
      </c>
      <c r="J636" s="14"/>
      <c r="K636" s="14"/>
      <c r="L636" s="14"/>
      <c r="M636" s="14"/>
      <c r="N636" s="14"/>
      <c r="O636" s="14"/>
      <c r="P636" s="14"/>
      <c r="S636" s="106" t="str">
        <f t="shared" si="31"/>
        <v/>
      </c>
      <c r="U636" s="127" t="str">
        <f>IFERROR(INDEX('J&amp;C Details'!$S$70:$S$79, MATCH($C636, 'J&amp;C Details'!$B$70:$B$79, 0))*$S636*24*$W636, "")</f>
        <v/>
      </c>
      <c r="W636" s="262" t="str">
        <f>IF($Y636="", "", IF($I636="", 1, IF($I636=$U$4, 'J&amp;C Details'!$AP$82, IF($I636=$U$5, 'J&amp;C Details'!$AP$84, ""))))</f>
        <v/>
      </c>
      <c r="Y636" s="39" t="str">
        <f t="shared" si="32"/>
        <v/>
      </c>
      <c r="AA636" s="39" t="str">
        <f>IF($G636="", "", IF($E636=$R$3, Report!$BB$209, IF($I636="", Report!$BB$212, IF($I636=$U$4, Report!$BB$211, IF($I636=$U$5, Report!$BB$210, "")))))</f>
        <v/>
      </c>
    </row>
    <row r="637" spans="1:27" x14ac:dyDescent="0.25">
      <c r="A637" s="14"/>
      <c r="B637" s="460"/>
      <c r="C637" s="478"/>
      <c r="D637" s="462"/>
      <c r="E637" s="479"/>
      <c r="F637" s="14"/>
      <c r="G637" s="106" t="str">
        <f>IF($D637="", "", IF($E637=Expenses!$L$5, 0, $D637))</f>
        <v/>
      </c>
      <c r="H637" s="14"/>
      <c r="I637" s="39" t="str">
        <f t="shared" si="30"/>
        <v/>
      </c>
      <c r="J637" s="14"/>
      <c r="K637" s="14"/>
      <c r="L637" s="14"/>
      <c r="M637" s="14"/>
      <c r="N637" s="14"/>
      <c r="O637" s="14"/>
      <c r="P637" s="14"/>
      <c r="S637" s="106" t="str">
        <f t="shared" si="31"/>
        <v/>
      </c>
      <c r="U637" s="127" t="str">
        <f>IFERROR(INDEX('J&amp;C Details'!$S$70:$S$79, MATCH($C637, 'J&amp;C Details'!$B$70:$B$79, 0))*$S637*24*$W637, "")</f>
        <v/>
      </c>
      <c r="W637" s="262" t="str">
        <f>IF($Y637="", "", IF($I637="", 1, IF($I637=$U$4, 'J&amp;C Details'!$AP$82, IF($I637=$U$5, 'J&amp;C Details'!$AP$84, ""))))</f>
        <v/>
      </c>
      <c r="Y637" s="39" t="str">
        <f t="shared" si="32"/>
        <v/>
      </c>
      <c r="AA637" s="39" t="str">
        <f>IF($G637="", "", IF($E637=$R$3, Report!$BB$209, IF($I637="", Report!$BB$212, IF($I637=$U$4, Report!$BB$211, IF($I637=$U$5, Report!$BB$210, "")))))</f>
        <v/>
      </c>
    </row>
    <row r="638" spans="1:27" x14ac:dyDescent="0.25">
      <c r="A638" s="14"/>
      <c r="B638" s="460"/>
      <c r="C638" s="478"/>
      <c r="D638" s="462"/>
      <c r="E638" s="479"/>
      <c r="F638" s="14"/>
      <c r="G638" s="106" t="str">
        <f>IF($D638="", "", IF($E638=Expenses!$L$5, 0, $D638))</f>
        <v/>
      </c>
      <c r="H638" s="14"/>
      <c r="I638" s="39" t="str">
        <f t="shared" si="30"/>
        <v/>
      </c>
      <c r="J638" s="14"/>
      <c r="K638" s="14"/>
      <c r="L638" s="14"/>
      <c r="M638" s="14"/>
      <c r="N638" s="14"/>
      <c r="O638" s="14"/>
      <c r="P638" s="14"/>
      <c r="S638" s="106" t="str">
        <f t="shared" si="31"/>
        <v/>
      </c>
      <c r="U638" s="127" t="str">
        <f>IFERROR(INDEX('J&amp;C Details'!$S$70:$S$79, MATCH($C638, 'J&amp;C Details'!$B$70:$B$79, 0))*$S638*24*$W638, "")</f>
        <v/>
      </c>
      <c r="W638" s="262" t="str">
        <f>IF($Y638="", "", IF($I638="", 1, IF($I638=$U$4, 'J&amp;C Details'!$AP$82, IF($I638=$U$5, 'J&amp;C Details'!$AP$84, ""))))</f>
        <v/>
      </c>
      <c r="Y638" s="39" t="str">
        <f t="shared" si="32"/>
        <v/>
      </c>
      <c r="AA638" s="39" t="str">
        <f>IF($G638="", "", IF($E638=$R$3, Report!$BB$209, IF($I638="", Report!$BB$212, IF($I638=$U$4, Report!$BB$211, IF($I638=$U$5, Report!$BB$210, "")))))</f>
        <v/>
      </c>
    </row>
    <row r="639" spans="1:27" x14ac:dyDescent="0.25">
      <c r="A639" s="14"/>
      <c r="B639" s="460"/>
      <c r="C639" s="478"/>
      <c r="D639" s="462"/>
      <c r="E639" s="479"/>
      <c r="F639" s="14"/>
      <c r="G639" s="106" t="str">
        <f>IF($D639="", "", IF($E639=Expenses!$L$5, 0, $D639))</f>
        <v/>
      </c>
      <c r="H639" s="14"/>
      <c r="I639" s="39" t="str">
        <f t="shared" si="30"/>
        <v/>
      </c>
      <c r="J639" s="14"/>
      <c r="K639" s="14"/>
      <c r="L639" s="14"/>
      <c r="M639" s="14"/>
      <c r="N639" s="14"/>
      <c r="O639" s="14"/>
      <c r="P639" s="14"/>
      <c r="S639" s="106" t="str">
        <f t="shared" si="31"/>
        <v/>
      </c>
      <c r="U639" s="127" t="str">
        <f>IFERROR(INDEX('J&amp;C Details'!$S$70:$S$79, MATCH($C639, 'J&amp;C Details'!$B$70:$B$79, 0))*$S639*24*$W639, "")</f>
        <v/>
      </c>
      <c r="W639" s="262" t="str">
        <f>IF($Y639="", "", IF($I639="", 1, IF($I639=$U$4, 'J&amp;C Details'!$AP$82, IF($I639=$U$5, 'J&amp;C Details'!$AP$84, ""))))</f>
        <v/>
      </c>
      <c r="Y639" s="39" t="str">
        <f t="shared" si="32"/>
        <v/>
      </c>
      <c r="AA639" s="39" t="str">
        <f>IF($G639="", "", IF($E639=$R$3, Report!$BB$209, IF($I639="", Report!$BB$212, IF($I639=$U$4, Report!$BB$211, IF($I639=$U$5, Report!$BB$210, "")))))</f>
        <v/>
      </c>
    </row>
    <row r="640" spans="1:27" x14ac:dyDescent="0.25">
      <c r="A640" s="14"/>
      <c r="B640" s="460"/>
      <c r="C640" s="478"/>
      <c r="D640" s="462"/>
      <c r="E640" s="479"/>
      <c r="F640" s="14"/>
      <c r="G640" s="106" t="str">
        <f>IF($D640="", "", IF($E640=Expenses!$L$5, 0, $D640))</f>
        <v/>
      </c>
      <c r="H640" s="14"/>
      <c r="I640" s="39" t="str">
        <f t="shared" si="30"/>
        <v/>
      </c>
      <c r="J640" s="14"/>
      <c r="K640" s="14"/>
      <c r="L640" s="14"/>
      <c r="M640" s="14"/>
      <c r="N640" s="14"/>
      <c r="O640" s="14"/>
      <c r="P640" s="14"/>
      <c r="S640" s="106" t="str">
        <f t="shared" si="31"/>
        <v/>
      </c>
      <c r="U640" s="127" t="str">
        <f>IFERROR(INDEX('J&amp;C Details'!$S$70:$S$79, MATCH($C640, 'J&amp;C Details'!$B$70:$B$79, 0))*$S640*24*$W640, "")</f>
        <v/>
      </c>
      <c r="W640" s="262" t="str">
        <f>IF($Y640="", "", IF($I640="", 1, IF($I640=$U$4, 'J&amp;C Details'!$AP$82, IF($I640=$U$5, 'J&amp;C Details'!$AP$84, ""))))</f>
        <v/>
      </c>
      <c r="Y640" s="39" t="str">
        <f t="shared" si="32"/>
        <v/>
      </c>
      <c r="AA640" s="39" t="str">
        <f>IF($G640="", "", IF($E640=$R$3, Report!$BB$209, IF($I640="", Report!$BB$212, IF($I640=$U$4, Report!$BB$211, IF($I640=$U$5, Report!$BB$210, "")))))</f>
        <v/>
      </c>
    </row>
    <row r="641" spans="1:27" x14ac:dyDescent="0.25">
      <c r="A641" s="14"/>
      <c r="B641" s="460"/>
      <c r="C641" s="478"/>
      <c r="D641" s="462"/>
      <c r="E641" s="479"/>
      <c r="F641" s="14"/>
      <c r="G641" s="106" t="str">
        <f>IF($D641="", "", IF($E641=Expenses!$L$5, 0, $D641))</f>
        <v/>
      </c>
      <c r="H641" s="14"/>
      <c r="I641" s="39" t="str">
        <f t="shared" si="30"/>
        <v/>
      </c>
      <c r="J641" s="14"/>
      <c r="K641" s="14"/>
      <c r="L641" s="14"/>
      <c r="M641" s="14"/>
      <c r="N641" s="14"/>
      <c r="O641" s="14"/>
      <c r="P641" s="14"/>
      <c r="S641" s="106" t="str">
        <f t="shared" si="31"/>
        <v/>
      </c>
      <c r="U641" s="127" t="str">
        <f>IFERROR(INDEX('J&amp;C Details'!$S$70:$S$79, MATCH($C641, 'J&amp;C Details'!$B$70:$B$79, 0))*$S641*24*$W641, "")</f>
        <v/>
      </c>
      <c r="W641" s="262" t="str">
        <f>IF($Y641="", "", IF($I641="", 1, IF($I641=$U$4, 'J&amp;C Details'!$AP$82, IF($I641=$U$5, 'J&amp;C Details'!$AP$84, ""))))</f>
        <v/>
      </c>
      <c r="Y641" s="39" t="str">
        <f t="shared" si="32"/>
        <v/>
      </c>
      <c r="AA641" s="39" t="str">
        <f>IF($G641="", "", IF($E641=$R$3, Report!$BB$209, IF($I641="", Report!$BB$212, IF($I641=$U$4, Report!$BB$211, IF($I641=$U$5, Report!$BB$210, "")))))</f>
        <v/>
      </c>
    </row>
    <row r="642" spans="1:27" x14ac:dyDescent="0.25">
      <c r="A642" s="14"/>
      <c r="B642" s="460"/>
      <c r="C642" s="478"/>
      <c r="D642" s="462"/>
      <c r="E642" s="479"/>
      <c r="F642" s="14"/>
      <c r="G642" s="106" t="str">
        <f>IF($D642="", "", IF($E642=Expenses!$L$5, 0, $D642))</f>
        <v/>
      </c>
      <c r="H642" s="14"/>
      <c r="I642" s="39" t="str">
        <f t="shared" si="30"/>
        <v/>
      </c>
      <c r="J642" s="14"/>
      <c r="K642" s="14"/>
      <c r="L642" s="14"/>
      <c r="M642" s="14"/>
      <c r="N642" s="14"/>
      <c r="O642" s="14"/>
      <c r="P642" s="14"/>
      <c r="S642" s="106" t="str">
        <f t="shared" si="31"/>
        <v/>
      </c>
      <c r="U642" s="127" t="str">
        <f>IFERROR(INDEX('J&amp;C Details'!$S$70:$S$79, MATCH($C642, 'J&amp;C Details'!$B$70:$B$79, 0))*$S642*24*$W642, "")</f>
        <v/>
      </c>
      <c r="W642" s="262" t="str">
        <f>IF($Y642="", "", IF($I642="", 1, IF($I642=$U$4, 'J&amp;C Details'!$AP$82, IF($I642=$U$5, 'J&amp;C Details'!$AP$84, ""))))</f>
        <v/>
      </c>
      <c r="Y642" s="39" t="str">
        <f t="shared" si="32"/>
        <v/>
      </c>
      <c r="AA642" s="39" t="str">
        <f>IF($G642="", "", IF($E642=$R$3, Report!$BB$209, IF($I642="", Report!$BB$212, IF($I642=$U$4, Report!$BB$211, IF($I642=$U$5, Report!$BB$210, "")))))</f>
        <v/>
      </c>
    </row>
    <row r="643" spans="1:27" x14ac:dyDescent="0.25">
      <c r="A643" s="14"/>
      <c r="B643" s="460"/>
      <c r="C643" s="478"/>
      <c r="D643" s="462"/>
      <c r="E643" s="479"/>
      <c r="F643" s="14"/>
      <c r="G643" s="106" t="str">
        <f>IF($D643="", "", IF($E643=Expenses!$L$5, 0, $D643))</f>
        <v/>
      </c>
      <c r="H643" s="14"/>
      <c r="I643" s="39" t="str">
        <f t="shared" si="30"/>
        <v/>
      </c>
      <c r="J643" s="14"/>
      <c r="K643" s="14"/>
      <c r="L643" s="14"/>
      <c r="M643" s="14"/>
      <c r="N643" s="14"/>
      <c r="O643" s="14"/>
      <c r="P643" s="14"/>
      <c r="S643" s="106" t="str">
        <f t="shared" si="31"/>
        <v/>
      </c>
      <c r="U643" s="127" t="str">
        <f>IFERROR(INDEX('J&amp;C Details'!$S$70:$S$79, MATCH($C643, 'J&amp;C Details'!$B$70:$B$79, 0))*$S643*24*$W643, "")</f>
        <v/>
      </c>
      <c r="W643" s="262" t="str">
        <f>IF($Y643="", "", IF($I643="", 1, IF($I643=$U$4, 'J&amp;C Details'!$AP$82, IF($I643=$U$5, 'J&amp;C Details'!$AP$84, ""))))</f>
        <v/>
      </c>
      <c r="Y643" s="39" t="str">
        <f t="shared" si="32"/>
        <v/>
      </c>
      <c r="AA643" s="39" t="str">
        <f>IF($G643="", "", IF($E643=$R$3, Report!$BB$209, IF($I643="", Report!$BB$212, IF($I643=$U$4, Report!$BB$211, IF($I643=$U$5, Report!$BB$210, "")))))</f>
        <v/>
      </c>
    </row>
    <row r="644" spans="1:27" x14ac:dyDescent="0.25">
      <c r="A644" s="14"/>
      <c r="B644" s="460"/>
      <c r="C644" s="478"/>
      <c r="D644" s="462"/>
      <c r="E644" s="479"/>
      <c r="F644" s="14"/>
      <c r="G644" s="106" t="str">
        <f>IF($D644="", "", IF($E644=Expenses!$L$5, 0, $D644))</f>
        <v/>
      </c>
      <c r="H644" s="14"/>
      <c r="I644" s="39" t="str">
        <f t="shared" si="30"/>
        <v/>
      </c>
      <c r="J644" s="14"/>
      <c r="K644" s="14"/>
      <c r="L644" s="14"/>
      <c r="M644" s="14"/>
      <c r="N644" s="14"/>
      <c r="O644" s="14"/>
      <c r="P644" s="14"/>
      <c r="S644" s="106" t="str">
        <f t="shared" si="31"/>
        <v/>
      </c>
      <c r="U644" s="127" t="str">
        <f>IFERROR(INDEX('J&amp;C Details'!$S$70:$S$79, MATCH($C644, 'J&amp;C Details'!$B$70:$B$79, 0))*$S644*24*$W644, "")</f>
        <v/>
      </c>
      <c r="W644" s="262" t="str">
        <f>IF($Y644="", "", IF($I644="", 1, IF($I644=$U$4, 'J&amp;C Details'!$AP$82, IF($I644=$U$5, 'J&amp;C Details'!$AP$84, ""))))</f>
        <v/>
      </c>
      <c r="Y644" s="39" t="str">
        <f t="shared" si="32"/>
        <v/>
      </c>
      <c r="AA644" s="39" t="str">
        <f>IF($G644="", "", IF($E644=$R$3, Report!$BB$209, IF($I644="", Report!$BB$212, IF($I644=$U$4, Report!$BB$211, IF($I644=$U$5, Report!$BB$210, "")))))</f>
        <v/>
      </c>
    </row>
    <row r="645" spans="1:27" x14ac:dyDescent="0.25">
      <c r="A645" s="14"/>
      <c r="B645" s="460"/>
      <c r="C645" s="478"/>
      <c r="D645" s="462"/>
      <c r="E645" s="479"/>
      <c r="F645" s="14"/>
      <c r="G645" s="106" t="str">
        <f>IF($D645="", "", IF($E645=Expenses!$L$5, 0, $D645))</f>
        <v/>
      </c>
      <c r="H645" s="14"/>
      <c r="I645" s="39" t="str">
        <f t="shared" si="30"/>
        <v/>
      </c>
      <c r="J645" s="14"/>
      <c r="K645" s="14"/>
      <c r="L645" s="14"/>
      <c r="M645" s="14"/>
      <c r="N645" s="14"/>
      <c r="O645" s="14"/>
      <c r="P645" s="14"/>
      <c r="S645" s="106" t="str">
        <f t="shared" si="31"/>
        <v/>
      </c>
      <c r="U645" s="127" t="str">
        <f>IFERROR(INDEX('J&amp;C Details'!$S$70:$S$79, MATCH($C645, 'J&amp;C Details'!$B$70:$B$79, 0))*$S645*24*$W645, "")</f>
        <v/>
      </c>
      <c r="W645" s="262" t="str">
        <f>IF($Y645="", "", IF($I645="", 1, IF($I645=$U$4, 'J&amp;C Details'!$AP$82, IF($I645=$U$5, 'J&amp;C Details'!$AP$84, ""))))</f>
        <v/>
      </c>
      <c r="Y645" s="39" t="str">
        <f t="shared" si="32"/>
        <v/>
      </c>
      <c r="AA645" s="39" t="str">
        <f>IF($G645="", "", IF($E645=$R$3, Report!$BB$209, IF($I645="", Report!$BB$212, IF($I645=$U$4, Report!$BB$211, IF($I645=$U$5, Report!$BB$210, "")))))</f>
        <v/>
      </c>
    </row>
    <row r="646" spans="1:27" x14ac:dyDescent="0.25">
      <c r="A646" s="14"/>
      <c r="B646" s="460"/>
      <c r="C646" s="478"/>
      <c r="D646" s="462"/>
      <c r="E646" s="479"/>
      <c r="F646" s="14"/>
      <c r="G646" s="106" t="str">
        <f>IF($D646="", "", IF($E646=Expenses!$L$5, 0, $D646))</f>
        <v/>
      </c>
      <c r="H646" s="14"/>
      <c r="I646" s="39" t="str">
        <f t="shared" si="30"/>
        <v/>
      </c>
      <c r="J646" s="14"/>
      <c r="K646" s="14"/>
      <c r="L646" s="14"/>
      <c r="M646" s="14"/>
      <c r="N646" s="14"/>
      <c r="O646" s="14"/>
      <c r="P646" s="14"/>
      <c r="S646" s="106" t="str">
        <f t="shared" si="31"/>
        <v/>
      </c>
      <c r="U646" s="127" t="str">
        <f>IFERROR(INDEX('J&amp;C Details'!$S$70:$S$79, MATCH($C646, 'J&amp;C Details'!$B$70:$B$79, 0))*$S646*24*$W646, "")</f>
        <v/>
      </c>
      <c r="W646" s="262" t="str">
        <f>IF($Y646="", "", IF($I646="", 1, IF($I646=$U$4, 'J&amp;C Details'!$AP$82, IF($I646=$U$5, 'J&amp;C Details'!$AP$84, ""))))</f>
        <v/>
      </c>
      <c r="Y646" s="39" t="str">
        <f t="shared" si="32"/>
        <v/>
      </c>
      <c r="AA646" s="39" t="str">
        <f>IF($G646="", "", IF($E646=$R$3, Report!$BB$209, IF($I646="", Report!$BB$212, IF($I646=$U$4, Report!$BB$211, IF($I646=$U$5, Report!$BB$210, "")))))</f>
        <v/>
      </c>
    </row>
    <row r="647" spans="1:27" x14ac:dyDescent="0.25">
      <c r="A647" s="14"/>
      <c r="B647" s="460"/>
      <c r="C647" s="478"/>
      <c r="D647" s="462"/>
      <c r="E647" s="479"/>
      <c r="F647" s="14"/>
      <c r="G647" s="106" t="str">
        <f>IF($D647="", "", IF($E647=Expenses!$L$5, 0, $D647))</f>
        <v/>
      </c>
      <c r="H647" s="14"/>
      <c r="I647" s="39" t="str">
        <f t="shared" si="30"/>
        <v/>
      </c>
      <c r="J647" s="14"/>
      <c r="K647" s="14"/>
      <c r="L647" s="14"/>
      <c r="M647" s="14"/>
      <c r="N647" s="14"/>
      <c r="O647" s="14"/>
      <c r="P647" s="14"/>
      <c r="S647" s="106" t="str">
        <f t="shared" si="31"/>
        <v/>
      </c>
      <c r="U647" s="127" t="str">
        <f>IFERROR(INDEX('J&amp;C Details'!$S$70:$S$79, MATCH($C647, 'J&amp;C Details'!$B$70:$B$79, 0))*$S647*24*$W647, "")</f>
        <v/>
      </c>
      <c r="W647" s="262" t="str">
        <f>IF($Y647="", "", IF($I647="", 1, IF($I647=$U$4, 'J&amp;C Details'!$AP$82, IF($I647=$U$5, 'J&amp;C Details'!$AP$84, ""))))</f>
        <v/>
      </c>
      <c r="Y647" s="39" t="str">
        <f t="shared" si="32"/>
        <v/>
      </c>
      <c r="AA647" s="39" t="str">
        <f>IF($G647="", "", IF($E647=$R$3, Report!$BB$209, IF($I647="", Report!$BB$212, IF($I647=$U$4, Report!$BB$211, IF($I647=$U$5, Report!$BB$210, "")))))</f>
        <v/>
      </c>
    </row>
    <row r="648" spans="1:27" x14ac:dyDescent="0.25">
      <c r="A648" s="14"/>
      <c r="B648" s="460"/>
      <c r="C648" s="478"/>
      <c r="D648" s="462"/>
      <c r="E648" s="479"/>
      <c r="F648" s="14"/>
      <c r="G648" s="106" t="str">
        <f>IF($D648="", "", IF($E648=Expenses!$L$5, 0, $D648))</f>
        <v/>
      </c>
      <c r="H648" s="14"/>
      <c r="I648" s="39" t="str">
        <f t="shared" si="30"/>
        <v/>
      </c>
      <c r="J648" s="14"/>
      <c r="K648" s="14"/>
      <c r="L648" s="14"/>
      <c r="M648" s="14"/>
      <c r="N648" s="14"/>
      <c r="O648" s="14"/>
      <c r="P648" s="14"/>
      <c r="S648" s="106" t="str">
        <f t="shared" si="31"/>
        <v/>
      </c>
      <c r="U648" s="127" t="str">
        <f>IFERROR(INDEX('J&amp;C Details'!$S$70:$S$79, MATCH($C648, 'J&amp;C Details'!$B$70:$B$79, 0))*$S648*24*$W648, "")</f>
        <v/>
      </c>
      <c r="W648" s="262" t="str">
        <f>IF($Y648="", "", IF($I648="", 1, IF($I648=$U$4, 'J&amp;C Details'!$AP$82, IF($I648=$U$5, 'J&amp;C Details'!$AP$84, ""))))</f>
        <v/>
      </c>
      <c r="Y648" s="39" t="str">
        <f t="shared" si="32"/>
        <v/>
      </c>
      <c r="AA648" s="39" t="str">
        <f>IF($G648="", "", IF($E648=$R$3, Report!$BB$209, IF($I648="", Report!$BB$212, IF($I648=$U$4, Report!$BB$211, IF($I648=$U$5, Report!$BB$210, "")))))</f>
        <v/>
      </c>
    </row>
    <row r="649" spans="1:27" x14ac:dyDescent="0.25">
      <c r="A649" s="14"/>
      <c r="B649" s="460"/>
      <c r="C649" s="478"/>
      <c r="D649" s="462"/>
      <c r="E649" s="479"/>
      <c r="F649" s="14"/>
      <c r="G649" s="106" t="str">
        <f>IF($D649="", "", IF($E649=Expenses!$L$5, 0, $D649))</f>
        <v/>
      </c>
      <c r="H649" s="14"/>
      <c r="I649" s="39" t="str">
        <f t="shared" si="30"/>
        <v/>
      </c>
      <c r="J649" s="14"/>
      <c r="K649" s="14"/>
      <c r="L649" s="14"/>
      <c r="M649" s="14"/>
      <c r="N649" s="14"/>
      <c r="O649" s="14"/>
      <c r="P649" s="14"/>
      <c r="S649" s="106" t="str">
        <f t="shared" si="31"/>
        <v/>
      </c>
      <c r="U649" s="127" t="str">
        <f>IFERROR(INDEX('J&amp;C Details'!$S$70:$S$79, MATCH($C649, 'J&amp;C Details'!$B$70:$B$79, 0))*$S649*24*$W649, "")</f>
        <v/>
      </c>
      <c r="W649" s="262" t="str">
        <f>IF($Y649="", "", IF($I649="", 1, IF($I649=$U$4, 'J&amp;C Details'!$AP$82, IF($I649=$U$5, 'J&amp;C Details'!$AP$84, ""))))</f>
        <v/>
      </c>
      <c r="Y649" s="39" t="str">
        <f t="shared" si="32"/>
        <v/>
      </c>
      <c r="AA649" s="39" t="str">
        <f>IF($G649="", "", IF($E649=$R$3, Report!$BB$209, IF($I649="", Report!$BB$212, IF($I649=$U$4, Report!$BB$211, IF($I649=$U$5, Report!$BB$210, "")))))</f>
        <v/>
      </c>
    </row>
    <row r="650" spans="1:27" x14ac:dyDescent="0.25">
      <c r="A650" s="14"/>
      <c r="B650" s="460"/>
      <c r="C650" s="478"/>
      <c r="D650" s="462"/>
      <c r="E650" s="479"/>
      <c r="F650" s="14"/>
      <c r="G650" s="106" t="str">
        <f>IF($D650="", "", IF($E650=Expenses!$L$5, 0, $D650))</f>
        <v/>
      </c>
      <c r="H650" s="14"/>
      <c r="I650" s="39" t="str">
        <f t="shared" si="30"/>
        <v/>
      </c>
      <c r="J650" s="14"/>
      <c r="K650" s="14"/>
      <c r="L650" s="14"/>
      <c r="M650" s="14"/>
      <c r="N650" s="14"/>
      <c r="O650" s="14"/>
      <c r="P650" s="14"/>
      <c r="S650" s="106" t="str">
        <f t="shared" si="31"/>
        <v/>
      </c>
      <c r="U650" s="127" t="str">
        <f>IFERROR(INDEX('J&amp;C Details'!$S$70:$S$79, MATCH($C650, 'J&amp;C Details'!$B$70:$B$79, 0))*$S650*24*$W650, "")</f>
        <v/>
      </c>
      <c r="W650" s="262" t="str">
        <f>IF($Y650="", "", IF($I650="", 1, IF($I650=$U$4, 'J&amp;C Details'!$AP$82, IF($I650=$U$5, 'J&amp;C Details'!$AP$84, ""))))</f>
        <v/>
      </c>
      <c r="Y650" s="39" t="str">
        <f t="shared" si="32"/>
        <v/>
      </c>
      <c r="AA650" s="39" t="str">
        <f>IF($G650="", "", IF($E650=$R$3, Report!$BB$209, IF($I650="", Report!$BB$212, IF($I650=$U$4, Report!$BB$211, IF($I650=$U$5, Report!$BB$210, "")))))</f>
        <v/>
      </c>
    </row>
    <row r="651" spans="1:27" x14ac:dyDescent="0.25">
      <c r="A651" s="14"/>
      <c r="B651" s="460"/>
      <c r="C651" s="478"/>
      <c r="D651" s="462"/>
      <c r="E651" s="479"/>
      <c r="F651" s="14"/>
      <c r="G651" s="106" t="str">
        <f>IF($D651="", "", IF($E651=Expenses!$L$5, 0, $D651))</f>
        <v/>
      </c>
      <c r="H651" s="14"/>
      <c r="I651" s="39" t="str">
        <f t="shared" si="30"/>
        <v/>
      </c>
      <c r="J651" s="14"/>
      <c r="K651" s="14"/>
      <c r="L651" s="14"/>
      <c r="M651" s="14"/>
      <c r="N651" s="14"/>
      <c r="O651" s="14"/>
      <c r="P651" s="14"/>
      <c r="S651" s="106" t="str">
        <f t="shared" si="31"/>
        <v/>
      </c>
      <c r="U651" s="127" t="str">
        <f>IFERROR(INDEX('J&amp;C Details'!$S$70:$S$79, MATCH($C651, 'J&amp;C Details'!$B$70:$B$79, 0))*$S651*24*$W651, "")</f>
        <v/>
      </c>
      <c r="W651" s="262" t="str">
        <f>IF($Y651="", "", IF($I651="", 1, IF($I651=$U$4, 'J&amp;C Details'!$AP$82, IF($I651=$U$5, 'J&amp;C Details'!$AP$84, ""))))</f>
        <v/>
      </c>
      <c r="Y651" s="39" t="str">
        <f t="shared" si="32"/>
        <v/>
      </c>
      <c r="AA651" s="39" t="str">
        <f>IF($G651="", "", IF($E651=$R$3, Report!$BB$209, IF($I651="", Report!$BB$212, IF($I651=$U$4, Report!$BB$211, IF($I651=$U$5, Report!$BB$210, "")))))</f>
        <v/>
      </c>
    </row>
    <row r="652" spans="1:27" x14ac:dyDescent="0.25">
      <c r="A652" s="14"/>
      <c r="B652" s="460"/>
      <c r="C652" s="478"/>
      <c r="D652" s="462"/>
      <c r="E652" s="479"/>
      <c r="F652" s="14"/>
      <c r="G652" s="106" t="str">
        <f>IF($D652="", "", IF($E652=Expenses!$L$5, 0, $D652))</f>
        <v/>
      </c>
      <c r="H652" s="14"/>
      <c r="I652" s="39" t="str">
        <f t="shared" ref="I652:I715" si="33">IF($B652="", "", IF(OR(TEXT($B652, "ddd")="sat", TEXT($B652, "ddd")="sun"), $U$4, IF( COUNTIF($V$50:$V$89, $B652)&gt;0, $U$5, "")))</f>
        <v/>
      </c>
      <c r="J652" s="14"/>
      <c r="K652" s="14"/>
      <c r="L652" s="14"/>
      <c r="M652" s="14"/>
      <c r="N652" s="14"/>
      <c r="O652" s="14"/>
      <c r="P652" s="14"/>
      <c r="S652" s="106" t="str">
        <f t="shared" ref="S652:S715" si="34">IF($D652="", "", $D652)</f>
        <v/>
      </c>
      <c r="U652" s="127" t="str">
        <f>IFERROR(INDEX('J&amp;C Details'!$S$70:$S$79, MATCH($C652, 'J&amp;C Details'!$B$70:$B$79, 0))*$S652*24*$W652, "")</f>
        <v/>
      </c>
      <c r="W652" s="262" t="str">
        <f>IF($Y652="", "", IF($I652="", 1, IF($I652=$U$4, 'J&amp;C Details'!$AP$82, IF($I652=$U$5, 'J&amp;C Details'!$AP$84, ""))))</f>
        <v/>
      </c>
      <c r="Y652" s="39" t="str">
        <f t="shared" ref="Y652:Y715" si="35">IF(COUNTIF($B652:$D652, "")&lt;3, "Used", "")</f>
        <v/>
      </c>
      <c r="AA652" s="39" t="str">
        <f>IF($G652="", "", IF($E652=$R$3, Report!$BB$209, IF($I652="", Report!$BB$212, IF($I652=$U$4, Report!$BB$211, IF($I652=$U$5, Report!$BB$210, "")))))</f>
        <v/>
      </c>
    </row>
    <row r="653" spans="1:27" x14ac:dyDescent="0.25">
      <c r="A653" s="14"/>
      <c r="B653" s="460"/>
      <c r="C653" s="478"/>
      <c r="D653" s="462"/>
      <c r="E653" s="479"/>
      <c r="F653" s="14"/>
      <c r="G653" s="106" t="str">
        <f>IF($D653="", "", IF($E653=Expenses!$L$5, 0, $D653))</f>
        <v/>
      </c>
      <c r="H653" s="14"/>
      <c r="I653" s="39" t="str">
        <f t="shared" si="33"/>
        <v/>
      </c>
      <c r="J653" s="14"/>
      <c r="K653" s="14"/>
      <c r="L653" s="14"/>
      <c r="M653" s="14"/>
      <c r="N653" s="14"/>
      <c r="O653" s="14"/>
      <c r="P653" s="14"/>
      <c r="S653" s="106" t="str">
        <f t="shared" si="34"/>
        <v/>
      </c>
      <c r="U653" s="127" t="str">
        <f>IFERROR(INDEX('J&amp;C Details'!$S$70:$S$79, MATCH($C653, 'J&amp;C Details'!$B$70:$B$79, 0))*$S653*24*$W653, "")</f>
        <v/>
      </c>
      <c r="W653" s="262" t="str">
        <f>IF($Y653="", "", IF($I653="", 1, IF($I653=$U$4, 'J&amp;C Details'!$AP$82, IF($I653=$U$5, 'J&amp;C Details'!$AP$84, ""))))</f>
        <v/>
      </c>
      <c r="Y653" s="39" t="str">
        <f t="shared" si="35"/>
        <v/>
      </c>
      <c r="AA653" s="39" t="str">
        <f>IF($G653="", "", IF($E653=$R$3, Report!$BB$209, IF($I653="", Report!$BB$212, IF($I653=$U$4, Report!$BB$211, IF($I653=$U$5, Report!$BB$210, "")))))</f>
        <v/>
      </c>
    </row>
    <row r="654" spans="1:27" x14ac:dyDescent="0.25">
      <c r="A654" s="14"/>
      <c r="B654" s="460"/>
      <c r="C654" s="478"/>
      <c r="D654" s="462"/>
      <c r="E654" s="479"/>
      <c r="F654" s="14"/>
      <c r="G654" s="106" t="str">
        <f>IF($D654="", "", IF($E654=Expenses!$L$5, 0, $D654))</f>
        <v/>
      </c>
      <c r="H654" s="14"/>
      <c r="I654" s="39" t="str">
        <f t="shared" si="33"/>
        <v/>
      </c>
      <c r="J654" s="14"/>
      <c r="K654" s="14"/>
      <c r="L654" s="14"/>
      <c r="M654" s="14"/>
      <c r="N654" s="14"/>
      <c r="O654" s="14"/>
      <c r="P654" s="14"/>
      <c r="S654" s="106" t="str">
        <f t="shared" si="34"/>
        <v/>
      </c>
      <c r="U654" s="127" t="str">
        <f>IFERROR(INDEX('J&amp;C Details'!$S$70:$S$79, MATCH($C654, 'J&amp;C Details'!$B$70:$B$79, 0))*$S654*24*$W654, "")</f>
        <v/>
      </c>
      <c r="W654" s="262" t="str">
        <f>IF($Y654="", "", IF($I654="", 1, IF($I654=$U$4, 'J&amp;C Details'!$AP$82, IF($I654=$U$5, 'J&amp;C Details'!$AP$84, ""))))</f>
        <v/>
      </c>
      <c r="Y654" s="39" t="str">
        <f t="shared" si="35"/>
        <v/>
      </c>
      <c r="AA654" s="39" t="str">
        <f>IF($G654="", "", IF($E654=$R$3, Report!$BB$209, IF($I654="", Report!$BB$212, IF($I654=$U$4, Report!$BB$211, IF($I654=$U$5, Report!$BB$210, "")))))</f>
        <v/>
      </c>
    </row>
    <row r="655" spans="1:27" x14ac:dyDescent="0.25">
      <c r="A655" s="14"/>
      <c r="B655" s="460"/>
      <c r="C655" s="478"/>
      <c r="D655" s="462"/>
      <c r="E655" s="479"/>
      <c r="F655" s="14"/>
      <c r="G655" s="106" t="str">
        <f>IF($D655="", "", IF($E655=Expenses!$L$5, 0, $D655))</f>
        <v/>
      </c>
      <c r="H655" s="14"/>
      <c r="I655" s="39" t="str">
        <f t="shared" si="33"/>
        <v/>
      </c>
      <c r="J655" s="14"/>
      <c r="K655" s="14"/>
      <c r="L655" s="14"/>
      <c r="M655" s="14"/>
      <c r="N655" s="14"/>
      <c r="O655" s="14"/>
      <c r="P655" s="14"/>
      <c r="S655" s="106" t="str">
        <f t="shared" si="34"/>
        <v/>
      </c>
      <c r="U655" s="127" t="str">
        <f>IFERROR(INDEX('J&amp;C Details'!$S$70:$S$79, MATCH($C655, 'J&amp;C Details'!$B$70:$B$79, 0))*$S655*24*$W655, "")</f>
        <v/>
      </c>
      <c r="W655" s="262" t="str">
        <f>IF($Y655="", "", IF($I655="", 1, IF($I655=$U$4, 'J&amp;C Details'!$AP$82, IF($I655=$U$5, 'J&amp;C Details'!$AP$84, ""))))</f>
        <v/>
      </c>
      <c r="Y655" s="39" t="str">
        <f t="shared" si="35"/>
        <v/>
      </c>
      <c r="AA655" s="39" t="str">
        <f>IF($G655="", "", IF($E655=$R$3, Report!$BB$209, IF($I655="", Report!$BB$212, IF($I655=$U$4, Report!$BB$211, IF($I655=$U$5, Report!$BB$210, "")))))</f>
        <v/>
      </c>
    </row>
    <row r="656" spans="1:27" x14ac:dyDescent="0.25">
      <c r="A656" s="14"/>
      <c r="B656" s="460"/>
      <c r="C656" s="478"/>
      <c r="D656" s="462"/>
      <c r="E656" s="479"/>
      <c r="F656" s="14"/>
      <c r="G656" s="106" t="str">
        <f>IF($D656="", "", IF($E656=Expenses!$L$5, 0, $D656))</f>
        <v/>
      </c>
      <c r="H656" s="14"/>
      <c r="I656" s="39" t="str">
        <f t="shared" si="33"/>
        <v/>
      </c>
      <c r="J656" s="14"/>
      <c r="K656" s="14"/>
      <c r="L656" s="14"/>
      <c r="M656" s="14"/>
      <c r="N656" s="14"/>
      <c r="O656" s="14"/>
      <c r="P656" s="14"/>
      <c r="S656" s="106" t="str">
        <f t="shared" si="34"/>
        <v/>
      </c>
      <c r="U656" s="127" t="str">
        <f>IFERROR(INDEX('J&amp;C Details'!$S$70:$S$79, MATCH($C656, 'J&amp;C Details'!$B$70:$B$79, 0))*$S656*24*$W656, "")</f>
        <v/>
      </c>
      <c r="W656" s="262" t="str">
        <f>IF($Y656="", "", IF($I656="", 1, IF($I656=$U$4, 'J&amp;C Details'!$AP$82, IF($I656=$U$5, 'J&amp;C Details'!$AP$84, ""))))</f>
        <v/>
      </c>
      <c r="Y656" s="39" t="str">
        <f t="shared" si="35"/>
        <v/>
      </c>
      <c r="AA656" s="39" t="str">
        <f>IF($G656="", "", IF($E656=$R$3, Report!$BB$209, IF($I656="", Report!$BB$212, IF($I656=$U$4, Report!$BB$211, IF($I656=$U$5, Report!$BB$210, "")))))</f>
        <v/>
      </c>
    </row>
    <row r="657" spans="1:27" x14ac:dyDescent="0.25">
      <c r="A657" s="14"/>
      <c r="B657" s="460"/>
      <c r="C657" s="478"/>
      <c r="D657" s="462"/>
      <c r="E657" s="479"/>
      <c r="F657" s="14"/>
      <c r="G657" s="106" t="str">
        <f>IF($D657="", "", IF($E657=Expenses!$L$5, 0, $D657))</f>
        <v/>
      </c>
      <c r="H657" s="14"/>
      <c r="I657" s="39" t="str">
        <f t="shared" si="33"/>
        <v/>
      </c>
      <c r="J657" s="14"/>
      <c r="K657" s="14"/>
      <c r="L657" s="14"/>
      <c r="M657" s="14"/>
      <c r="N657" s="14"/>
      <c r="O657" s="14"/>
      <c r="P657" s="14"/>
      <c r="S657" s="106" t="str">
        <f t="shared" si="34"/>
        <v/>
      </c>
      <c r="U657" s="127" t="str">
        <f>IFERROR(INDEX('J&amp;C Details'!$S$70:$S$79, MATCH($C657, 'J&amp;C Details'!$B$70:$B$79, 0))*$S657*24*$W657, "")</f>
        <v/>
      </c>
      <c r="W657" s="262" t="str">
        <f>IF($Y657="", "", IF($I657="", 1, IF($I657=$U$4, 'J&amp;C Details'!$AP$82, IF($I657=$U$5, 'J&amp;C Details'!$AP$84, ""))))</f>
        <v/>
      </c>
      <c r="Y657" s="39" t="str">
        <f t="shared" si="35"/>
        <v/>
      </c>
      <c r="AA657" s="39" t="str">
        <f>IF($G657="", "", IF($E657=$R$3, Report!$BB$209, IF($I657="", Report!$BB$212, IF($I657=$U$4, Report!$BB$211, IF($I657=$U$5, Report!$BB$210, "")))))</f>
        <v/>
      </c>
    </row>
    <row r="658" spans="1:27" x14ac:dyDescent="0.25">
      <c r="A658" s="14"/>
      <c r="B658" s="460"/>
      <c r="C658" s="478"/>
      <c r="D658" s="462"/>
      <c r="E658" s="479"/>
      <c r="F658" s="14"/>
      <c r="G658" s="106" t="str">
        <f>IF($D658="", "", IF($E658=Expenses!$L$5, 0, $D658))</f>
        <v/>
      </c>
      <c r="H658" s="14"/>
      <c r="I658" s="39" t="str">
        <f t="shared" si="33"/>
        <v/>
      </c>
      <c r="J658" s="14"/>
      <c r="K658" s="14"/>
      <c r="L658" s="14"/>
      <c r="M658" s="14"/>
      <c r="N658" s="14"/>
      <c r="O658" s="14"/>
      <c r="P658" s="14"/>
      <c r="S658" s="106" t="str">
        <f t="shared" si="34"/>
        <v/>
      </c>
      <c r="U658" s="127" t="str">
        <f>IFERROR(INDEX('J&amp;C Details'!$S$70:$S$79, MATCH($C658, 'J&amp;C Details'!$B$70:$B$79, 0))*$S658*24*$W658, "")</f>
        <v/>
      </c>
      <c r="W658" s="262" t="str">
        <f>IF($Y658="", "", IF($I658="", 1, IF($I658=$U$4, 'J&amp;C Details'!$AP$82, IF($I658=$U$5, 'J&amp;C Details'!$AP$84, ""))))</f>
        <v/>
      </c>
      <c r="Y658" s="39" t="str">
        <f t="shared" si="35"/>
        <v/>
      </c>
      <c r="AA658" s="39" t="str">
        <f>IF($G658="", "", IF($E658=$R$3, Report!$BB$209, IF($I658="", Report!$BB$212, IF($I658=$U$4, Report!$BB$211, IF($I658=$U$5, Report!$BB$210, "")))))</f>
        <v/>
      </c>
    </row>
    <row r="659" spans="1:27" x14ac:dyDescent="0.25">
      <c r="A659" s="14"/>
      <c r="B659" s="460"/>
      <c r="C659" s="478"/>
      <c r="D659" s="462"/>
      <c r="E659" s="479"/>
      <c r="F659" s="14"/>
      <c r="G659" s="106" t="str">
        <f>IF($D659="", "", IF($E659=Expenses!$L$5, 0, $D659))</f>
        <v/>
      </c>
      <c r="H659" s="14"/>
      <c r="I659" s="39" t="str">
        <f t="shared" si="33"/>
        <v/>
      </c>
      <c r="J659" s="14"/>
      <c r="K659" s="14"/>
      <c r="L659" s="14"/>
      <c r="M659" s="14"/>
      <c r="N659" s="14"/>
      <c r="O659" s="14"/>
      <c r="P659" s="14"/>
      <c r="S659" s="106" t="str">
        <f t="shared" si="34"/>
        <v/>
      </c>
      <c r="U659" s="127" t="str">
        <f>IFERROR(INDEX('J&amp;C Details'!$S$70:$S$79, MATCH($C659, 'J&amp;C Details'!$B$70:$B$79, 0))*$S659*24*$W659, "")</f>
        <v/>
      </c>
      <c r="W659" s="262" t="str">
        <f>IF($Y659="", "", IF($I659="", 1, IF($I659=$U$4, 'J&amp;C Details'!$AP$82, IF($I659=$U$5, 'J&amp;C Details'!$AP$84, ""))))</f>
        <v/>
      </c>
      <c r="Y659" s="39" t="str">
        <f t="shared" si="35"/>
        <v/>
      </c>
      <c r="AA659" s="39" t="str">
        <f>IF($G659="", "", IF($E659=$R$3, Report!$BB$209, IF($I659="", Report!$BB$212, IF($I659=$U$4, Report!$BB$211, IF($I659=$U$5, Report!$BB$210, "")))))</f>
        <v/>
      </c>
    </row>
    <row r="660" spans="1:27" x14ac:dyDescent="0.25">
      <c r="A660" s="14"/>
      <c r="B660" s="460"/>
      <c r="C660" s="478"/>
      <c r="D660" s="462"/>
      <c r="E660" s="479"/>
      <c r="F660" s="14"/>
      <c r="G660" s="106" t="str">
        <f>IF($D660="", "", IF($E660=Expenses!$L$5, 0, $D660))</f>
        <v/>
      </c>
      <c r="H660" s="14"/>
      <c r="I660" s="39" t="str">
        <f t="shared" si="33"/>
        <v/>
      </c>
      <c r="J660" s="14"/>
      <c r="K660" s="14"/>
      <c r="L660" s="14"/>
      <c r="M660" s="14"/>
      <c r="N660" s="14"/>
      <c r="O660" s="14"/>
      <c r="P660" s="14"/>
      <c r="S660" s="106" t="str">
        <f t="shared" si="34"/>
        <v/>
      </c>
      <c r="U660" s="127" t="str">
        <f>IFERROR(INDEX('J&amp;C Details'!$S$70:$S$79, MATCH($C660, 'J&amp;C Details'!$B$70:$B$79, 0))*$S660*24*$W660, "")</f>
        <v/>
      </c>
      <c r="W660" s="262" t="str">
        <f>IF($Y660="", "", IF($I660="", 1, IF($I660=$U$4, 'J&amp;C Details'!$AP$82, IF($I660=$U$5, 'J&amp;C Details'!$AP$84, ""))))</f>
        <v/>
      </c>
      <c r="Y660" s="39" t="str">
        <f t="shared" si="35"/>
        <v/>
      </c>
      <c r="AA660" s="39" t="str">
        <f>IF($G660="", "", IF($E660=$R$3, Report!$BB$209, IF($I660="", Report!$BB$212, IF($I660=$U$4, Report!$BB$211, IF($I660=$U$5, Report!$BB$210, "")))))</f>
        <v/>
      </c>
    </row>
    <row r="661" spans="1:27" x14ac:dyDescent="0.25">
      <c r="A661" s="14"/>
      <c r="B661" s="460"/>
      <c r="C661" s="478"/>
      <c r="D661" s="462"/>
      <c r="E661" s="479"/>
      <c r="F661" s="14"/>
      <c r="G661" s="106" t="str">
        <f>IF($D661="", "", IF($E661=Expenses!$L$5, 0, $D661))</f>
        <v/>
      </c>
      <c r="H661" s="14"/>
      <c r="I661" s="39" t="str">
        <f t="shared" si="33"/>
        <v/>
      </c>
      <c r="J661" s="14"/>
      <c r="K661" s="14"/>
      <c r="L661" s="14"/>
      <c r="M661" s="14"/>
      <c r="N661" s="14"/>
      <c r="O661" s="14"/>
      <c r="P661" s="14"/>
      <c r="S661" s="106" t="str">
        <f t="shared" si="34"/>
        <v/>
      </c>
      <c r="U661" s="127" t="str">
        <f>IFERROR(INDEX('J&amp;C Details'!$S$70:$S$79, MATCH($C661, 'J&amp;C Details'!$B$70:$B$79, 0))*$S661*24*$W661, "")</f>
        <v/>
      </c>
      <c r="W661" s="262" t="str">
        <f>IF($Y661="", "", IF($I661="", 1, IF($I661=$U$4, 'J&amp;C Details'!$AP$82, IF($I661=$U$5, 'J&amp;C Details'!$AP$84, ""))))</f>
        <v/>
      </c>
      <c r="Y661" s="39" t="str">
        <f t="shared" si="35"/>
        <v/>
      </c>
      <c r="AA661" s="39" t="str">
        <f>IF($G661="", "", IF($E661=$R$3, Report!$BB$209, IF($I661="", Report!$BB$212, IF($I661=$U$4, Report!$BB$211, IF($I661=$U$5, Report!$BB$210, "")))))</f>
        <v/>
      </c>
    </row>
    <row r="662" spans="1:27" x14ac:dyDescent="0.25">
      <c r="A662" s="14"/>
      <c r="B662" s="460"/>
      <c r="C662" s="478"/>
      <c r="D662" s="462"/>
      <c r="E662" s="479"/>
      <c r="F662" s="14"/>
      <c r="G662" s="106" t="str">
        <f>IF($D662="", "", IF($E662=Expenses!$L$5, 0, $D662))</f>
        <v/>
      </c>
      <c r="H662" s="14"/>
      <c r="I662" s="39" t="str">
        <f t="shared" si="33"/>
        <v/>
      </c>
      <c r="J662" s="14"/>
      <c r="K662" s="14"/>
      <c r="L662" s="14"/>
      <c r="M662" s="14"/>
      <c r="N662" s="14"/>
      <c r="O662" s="14"/>
      <c r="P662" s="14"/>
      <c r="S662" s="106" t="str">
        <f t="shared" si="34"/>
        <v/>
      </c>
      <c r="U662" s="127" t="str">
        <f>IFERROR(INDEX('J&amp;C Details'!$S$70:$S$79, MATCH($C662, 'J&amp;C Details'!$B$70:$B$79, 0))*$S662*24*$W662, "")</f>
        <v/>
      </c>
      <c r="W662" s="262" t="str">
        <f>IF($Y662="", "", IF($I662="", 1, IF($I662=$U$4, 'J&amp;C Details'!$AP$82, IF($I662=$U$5, 'J&amp;C Details'!$AP$84, ""))))</f>
        <v/>
      </c>
      <c r="Y662" s="39" t="str">
        <f t="shared" si="35"/>
        <v/>
      </c>
      <c r="AA662" s="39" t="str">
        <f>IF($G662="", "", IF($E662=$R$3, Report!$BB$209, IF($I662="", Report!$BB$212, IF($I662=$U$4, Report!$BB$211, IF($I662=$U$5, Report!$BB$210, "")))))</f>
        <v/>
      </c>
    </row>
    <row r="663" spans="1:27" x14ac:dyDescent="0.25">
      <c r="A663" s="14"/>
      <c r="B663" s="460"/>
      <c r="C663" s="478"/>
      <c r="D663" s="462"/>
      <c r="E663" s="479"/>
      <c r="F663" s="14"/>
      <c r="G663" s="106" t="str">
        <f>IF($D663="", "", IF($E663=Expenses!$L$5, 0, $D663))</f>
        <v/>
      </c>
      <c r="H663" s="14"/>
      <c r="I663" s="39" t="str">
        <f t="shared" si="33"/>
        <v/>
      </c>
      <c r="J663" s="14"/>
      <c r="K663" s="14"/>
      <c r="L663" s="14"/>
      <c r="M663" s="14"/>
      <c r="N663" s="14"/>
      <c r="O663" s="14"/>
      <c r="P663" s="14"/>
      <c r="S663" s="106" t="str">
        <f t="shared" si="34"/>
        <v/>
      </c>
      <c r="U663" s="127" t="str">
        <f>IFERROR(INDEX('J&amp;C Details'!$S$70:$S$79, MATCH($C663, 'J&amp;C Details'!$B$70:$B$79, 0))*$S663*24*$W663, "")</f>
        <v/>
      </c>
      <c r="W663" s="262" t="str">
        <f>IF($Y663="", "", IF($I663="", 1, IF($I663=$U$4, 'J&amp;C Details'!$AP$82, IF($I663=$U$5, 'J&amp;C Details'!$AP$84, ""))))</f>
        <v/>
      </c>
      <c r="Y663" s="39" t="str">
        <f t="shared" si="35"/>
        <v/>
      </c>
      <c r="AA663" s="39" t="str">
        <f>IF($G663="", "", IF($E663=$R$3, Report!$BB$209, IF($I663="", Report!$BB$212, IF($I663=$U$4, Report!$BB$211, IF($I663=$U$5, Report!$BB$210, "")))))</f>
        <v/>
      </c>
    </row>
    <row r="664" spans="1:27" x14ac:dyDescent="0.25">
      <c r="A664" s="14"/>
      <c r="B664" s="460"/>
      <c r="C664" s="478"/>
      <c r="D664" s="462"/>
      <c r="E664" s="479"/>
      <c r="F664" s="14"/>
      <c r="G664" s="106" t="str">
        <f>IF($D664="", "", IF($E664=Expenses!$L$5, 0, $D664))</f>
        <v/>
      </c>
      <c r="H664" s="14"/>
      <c r="I664" s="39" t="str">
        <f t="shared" si="33"/>
        <v/>
      </c>
      <c r="J664" s="14"/>
      <c r="K664" s="14"/>
      <c r="L664" s="14"/>
      <c r="M664" s="14"/>
      <c r="N664" s="14"/>
      <c r="O664" s="14"/>
      <c r="P664" s="14"/>
      <c r="S664" s="106" t="str">
        <f t="shared" si="34"/>
        <v/>
      </c>
      <c r="U664" s="127" t="str">
        <f>IFERROR(INDEX('J&amp;C Details'!$S$70:$S$79, MATCH($C664, 'J&amp;C Details'!$B$70:$B$79, 0))*$S664*24*$W664, "")</f>
        <v/>
      </c>
      <c r="W664" s="262" t="str">
        <f>IF($Y664="", "", IF($I664="", 1, IF($I664=$U$4, 'J&amp;C Details'!$AP$82, IF($I664=$U$5, 'J&amp;C Details'!$AP$84, ""))))</f>
        <v/>
      </c>
      <c r="Y664" s="39" t="str">
        <f t="shared" si="35"/>
        <v/>
      </c>
      <c r="AA664" s="39" t="str">
        <f>IF($G664="", "", IF($E664=$R$3, Report!$BB$209, IF($I664="", Report!$BB$212, IF($I664=$U$4, Report!$BB$211, IF($I664=$U$5, Report!$BB$210, "")))))</f>
        <v/>
      </c>
    </row>
    <row r="665" spans="1:27" x14ac:dyDescent="0.25">
      <c r="A665" s="14"/>
      <c r="B665" s="460"/>
      <c r="C665" s="478"/>
      <c r="D665" s="462"/>
      <c r="E665" s="479"/>
      <c r="F665" s="14"/>
      <c r="G665" s="106" t="str">
        <f>IF($D665="", "", IF($E665=Expenses!$L$5, 0, $D665))</f>
        <v/>
      </c>
      <c r="H665" s="14"/>
      <c r="I665" s="39" t="str">
        <f t="shared" si="33"/>
        <v/>
      </c>
      <c r="J665" s="14"/>
      <c r="K665" s="14"/>
      <c r="L665" s="14"/>
      <c r="M665" s="14"/>
      <c r="N665" s="14"/>
      <c r="O665" s="14"/>
      <c r="P665" s="14"/>
      <c r="S665" s="106" t="str">
        <f t="shared" si="34"/>
        <v/>
      </c>
      <c r="U665" s="127" t="str">
        <f>IFERROR(INDEX('J&amp;C Details'!$S$70:$S$79, MATCH($C665, 'J&amp;C Details'!$B$70:$B$79, 0))*$S665*24*$W665, "")</f>
        <v/>
      </c>
      <c r="W665" s="262" t="str">
        <f>IF($Y665="", "", IF($I665="", 1, IF($I665=$U$4, 'J&amp;C Details'!$AP$82, IF($I665=$U$5, 'J&amp;C Details'!$AP$84, ""))))</f>
        <v/>
      </c>
      <c r="Y665" s="39" t="str">
        <f t="shared" si="35"/>
        <v/>
      </c>
      <c r="AA665" s="39" t="str">
        <f>IF($G665="", "", IF($E665=$R$3, Report!$BB$209, IF($I665="", Report!$BB$212, IF($I665=$U$4, Report!$BB$211, IF($I665=$U$5, Report!$BB$210, "")))))</f>
        <v/>
      </c>
    </row>
    <row r="666" spans="1:27" x14ac:dyDescent="0.25">
      <c r="A666" s="14"/>
      <c r="B666" s="460"/>
      <c r="C666" s="478"/>
      <c r="D666" s="462"/>
      <c r="E666" s="479"/>
      <c r="F666" s="14"/>
      <c r="G666" s="106" t="str">
        <f>IF($D666="", "", IF($E666=Expenses!$L$5, 0, $D666))</f>
        <v/>
      </c>
      <c r="H666" s="14"/>
      <c r="I666" s="39" t="str">
        <f t="shared" si="33"/>
        <v/>
      </c>
      <c r="J666" s="14"/>
      <c r="K666" s="14"/>
      <c r="L666" s="14"/>
      <c r="M666" s="14"/>
      <c r="N666" s="14"/>
      <c r="O666" s="14"/>
      <c r="P666" s="14"/>
      <c r="S666" s="106" t="str">
        <f t="shared" si="34"/>
        <v/>
      </c>
      <c r="U666" s="127" t="str">
        <f>IFERROR(INDEX('J&amp;C Details'!$S$70:$S$79, MATCH($C666, 'J&amp;C Details'!$B$70:$B$79, 0))*$S666*24*$W666, "")</f>
        <v/>
      </c>
      <c r="W666" s="262" t="str">
        <f>IF($Y666="", "", IF($I666="", 1, IF($I666=$U$4, 'J&amp;C Details'!$AP$82, IF($I666=$U$5, 'J&amp;C Details'!$AP$84, ""))))</f>
        <v/>
      </c>
      <c r="Y666" s="39" t="str">
        <f t="shared" si="35"/>
        <v/>
      </c>
      <c r="AA666" s="39" t="str">
        <f>IF($G666="", "", IF($E666=$R$3, Report!$BB$209, IF($I666="", Report!$BB$212, IF($I666=$U$4, Report!$BB$211, IF($I666=$U$5, Report!$BB$210, "")))))</f>
        <v/>
      </c>
    </row>
    <row r="667" spans="1:27" x14ac:dyDescent="0.25">
      <c r="A667" s="14"/>
      <c r="B667" s="460"/>
      <c r="C667" s="478"/>
      <c r="D667" s="462"/>
      <c r="E667" s="479"/>
      <c r="F667" s="14"/>
      <c r="G667" s="106" t="str">
        <f>IF($D667="", "", IF($E667=Expenses!$L$5, 0, $D667))</f>
        <v/>
      </c>
      <c r="H667" s="14"/>
      <c r="I667" s="39" t="str">
        <f t="shared" si="33"/>
        <v/>
      </c>
      <c r="J667" s="14"/>
      <c r="K667" s="14"/>
      <c r="L667" s="14"/>
      <c r="M667" s="14"/>
      <c r="N667" s="14"/>
      <c r="O667" s="14"/>
      <c r="P667" s="14"/>
      <c r="S667" s="106" t="str">
        <f t="shared" si="34"/>
        <v/>
      </c>
      <c r="U667" s="127" t="str">
        <f>IFERROR(INDEX('J&amp;C Details'!$S$70:$S$79, MATCH($C667, 'J&amp;C Details'!$B$70:$B$79, 0))*$S667*24*$W667, "")</f>
        <v/>
      </c>
      <c r="W667" s="262" t="str">
        <f>IF($Y667="", "", IF($I667="", 1, IF($I667=$U$4, 'J&amp;C Details'!$AP$82, IF($I667=$U$5, 'J&amp;C Details'!$AP$84, ""))))</f>
        <v/>
      </c>
      <c r="Y667" s="39" t="str">
        <f t="shared" si="35"/>
        <v/>
      </c>
      <c r="AA667" s="39" t="str">
        <f>IF($G667="", "", IF($E667=$R$3, Report!$BB$209, IF($I667="", Report!$BB$212, IF($I667=$U$4, Report!$BB$211, IF($I667=$U$5, Report!$BB$210, "")))))</f>
        <v/>
      </c>
    </row>
    <row r="668" spans="1:27" x14ac:dyDescent="0.25">
      <c r="A668" s="14"/>
      <c r="B668" s="460"/>
      <c r="C668" s="478"/>
      <c r="D668" s="462"/>
      <c r="E668" s="479"/>
      <c r="F668" s="14"/>
      <c r="G668" s="106" t="str">
        <f>IF($D668="", "", IF($E668=Expenses!$L$5, 0, $D668))</f>
        <v/>
      </c>
      <c r="H668" s="14"/>
      <c r="I668" s="39" t="str">
        <f t="shared" si="33"/>
        <v/>
      </c>
      <c r="J668" s="14"/>
      <c r="K668" s="14"/>
      <c r="L668" s="14"/>
      <c r="M668" s="14"/>
      <c r="N668" s="14"/>
      <c r="O668" s="14"/>
      <c r="P668" s="14"/>
      <c r="S668" s="106" t="str">
        <f t="shared" si="34"/>
        <v/>
      </c>
      <c r="U668" s="127" t="str">
        <f>IFERROR(INDEX('J&amp;C Details'!$S$70:$S$79, MATCH($C668, 'J&amp;C Details'!$B$70:$B$79, 0))*$S668*24*$W668, "")</f>
        <v/>
      </c>
      <c r="W668" s="262" t="str">
        <f>IF($Y668="", "", IF($I668="", 1, IF($I668=$U$4, 'J&amp;C Details'!$AP$82, IF($I668=$U$5, 'J&amp;C Details'!$AP$84, ""))))</f>
        <v/>
      </c>
      <c r="Y668" s="39" t="str">
        <f t="shared" si="35"/>
        <v/>
      </c>
      <c r="AA668" s="39" t="str">
        <f>IF($G668="", "", IF($E668=$R$3, Report!$BB$209, IF($I668="", Report!$BB$212, IF($I668=$U$4, Report!$BB$211, IF($I668=$U$5, Report!$BB$210, "")))))</f>
        <v/>
      </c>
    </row>
    <row r="669" spans="1:27" x14ac:dyDescent="0.25">
      <c r="A669" s="14"/>
      <c r="B669" s="460"/>
      <c r="C669" s="478"/>
      <c r="D669" s="462"/>
      <c r="E669" s="479"/>
      <c r="F669" s="14"/>
      <c r="G669" s="106" t="str">
        <f>IF($D669="", "", IF($E669=Expenses!$L$5, 0, $D669))</f>
        <v/>
      </c>
      <c r="H669" s="14"/>
      <c r="I669" s="39" t="str">
        <f t="shared" si="33"/>
        <v/>
      </c>
      <c r="J669" s="14"/>
      <c r="K669" s="14"/>
      <c r="L669" s="14"/>
      <c r="M669" s="14"/>
      <c r="N669" s="14"/>
      <c r="O669" s="14"/>
      <c r="P669" s="14"/>
      <c r="S669" s="106" t="str">
        <f t="shared" si="34"/>
        <v/>
      </c>
      <c r="U669" s="127" t="str">
        <f>IFERROR(INDEX('J&amp;C Details'!$S$70:$S$79, MATCH($C669, 'J&amp;C Details'!$B$70:$B$79, 0))*$S669*24*$W669, "")</f>
        <v/>
      </c>
      <c r="W669" s="262" t="str">
        <f>IF($Y669="", "", IF($I669="", 1, IF($I669=$U$4, 'J&amp;C Details'!$AP$82, IF($I669=$U$5, 'J&amp;C Details'!$AP$84, ""))))</f>
        <v/>
      </c>
      <c r="Y669" s="39" t="str">
        <f t="shared" si="35"/>
        <v/>
      </c>
      <c r="AA669" s="39" t="str">
        <f>IF($G669="", "", IF($E669=$R$3, Report!$BB$209, IF($I669="", Report!$BB$212, IF($I669=$U$4, Report!$BB$211, IF($I669=$U$5, Report!$BB$210, "")))))</f>
        <v/>
      </c>
    </row>
    <row r="670" spans="1:27" x14ac:dyDescent="0.25">
      <c r="A670" s="14"/>
      <c r="B670" s="460"/>
      <c r="C670" s="478"/>
      <c r="D670" s="462"/>
      <c r="E670" s="479"/>
      <c r="F670" s="14"/>
      <c r="G670" s="106" t="str">
        <f>IF($D670="", "", IF($E670=Expenses!$L$5, 0, $D670))</f>
        <v/>
      </c>
      <c r="H670" s="14"/>
      <c r="I670" s="39" t="str">
        <f t="shared" si="33"/>
        <v/>
      </c>
      <c r="J670" s="14"/>
      <c r="K670" s="14"/>
      <c r="L670" s="14"/>
      <c r="M670" s="14"/>
      <c r="N670" s="14"/>
      <c r="O670" s="14"/>
      <c r="P670" s="14"/>
      <c r="S670" s="106" t="str">
        <f t="shared" si="34"/>
        <v/>
      </c>
      <c r="U670" s="127" t="str">
        <f>IFERROR(INDEX('J&amp;C Details'!$S$70:$S$79, MATCH($C670, 'J&amp;C Details'!$B$70:$B$79, 0))*$S670*24*$W670, "")</f>
        <v/>
      </c>
      <c r="W670" s="262" t="str">
        <f>IF($Y670="", "", IF($I670="", 1, IF($I670=$U$4, 'J&amp;C Details'!$AP$82, IF($I670=$U$5, 'J&amp;C Details'!$AP$84, ""))))</f>
        <v/>
      </c>
      <c r="Y670" s="39" t="str">
        <f t="shared" si="35"/>
        <v/>
      </c>
      <c r="AA670" s="39" t="str">
        <f>IF($G670="", "", IF($E670=$R$3, Report!$BB$209, IF($I670="", Report!$BB$212, IF($I670=$U$4, Report!$BB$211, IF($I670=$U$5, Report!$BB$210, "")))))</f>
        <v/>
      </c>
    </row>
    <row r="671" spans="1:27" x14ac:dyDescent="0.25">
      <c r="A671" s="14"/>
      <c r="B671" s="460"/>
      <c r="C671" s="478"/>
      <c r="D671" s="462"/>
      <c r="E671" s="479"/>
      <c r="F671" s="14"/>
      <c r="G671" s="106" t="str">
        <f>IF($D671="", "", IF($E671=Expenses!$L$5, 0, $D671))</f>
        <v/>
      </c>
      <c r="H671" s="14"/>
      <c r="I671" s="39" t="str">
        <f t="shared" si="33"/>
        <v/>
      </c>
      <c r="J671" s="14"/>
      <c r="K671" s="14"/>
      <c r="L671" s="14"/>
      <c r="M671" s="14"/>
      <c r="N671" s="14"/>
      <c r="O671" s="14"/>
      <c r="P671" s="14"/>
      <c r="S671" s="106" t="str">
        <f t="shared" si="34"/>
        <v/>
      </c>
      <c r="U671" s="127" t="str">
        <f>IFERROR(INDEX('J&amp;C Details'!$S$70:$S$79, MATCH($C671, 'J&amp;C Details'!$B$70:$B$79, 0))*$S671*24*$W671, "")</f>
        <v/>
      </c>
      <c r="W671" s="262" t="str">
        <f>IF($Y671="", "", IF($I671="", 1, IF($I671=$U$4, 'J&amp;C Details'!$AP$82, IF($I671=$U$5, 'J&amp;C Details'!$AP$84, ""))))</f>
        <v/>
      </c>
      <c r="Y671" s="39" t="str">
        <f t="shared" si="35"/>
        <v/>
      </c>
      <c r="AA671" s="39" t="str">
        <f>IF($G671="", "", IF($E671=$R$3, Report!$BB$209, IF($I671="", Report!$BB$212, IF($I671=$U$4, Report!$BB$211, IF($I671=$U$5, Report!$BB$210, "")))))</f>
        <v/>
      </c>
    </row>
    <row r="672" spans="1:27" x14ac:dyDescent="0.25">
      <c r="A672" s="14"/>
      <c r="B672" s="460"/>
      <c r="C672" s="478"/>
      <c r="D672" s="462"/>
      <c r="E672" s="479"/>
      <c r="F672" s="14"/>
      <c r="G672" s="106" t="str">
        <f>IF($D672="", "", IF($E672=Expenses!$L$5, 0, $D672))</f>
        <v/>
      </c>
      <c r="H672" s="14"/>
      <c r="I672" s="39" t="str">
        <f t="shared" si="33"/>
        <v/>
      </c>
      <c r="J672" s="14"/>
      <c r="K672" s="14"/>
      <c r="L672" s="14"/>
      <c r="M672" s="14"/>
      <c r="N672" s="14"/>
      <c r="O672" s="14"/>
      <c r="P672" s="14"/>
      <c r="S672" s="106" t="str">
        <f t="shared" si="34"/>
        <v/>
      </c>
      <c r="U672" s="127" t="str">
        <f>IFERROR(INDEX('J&amp;C Details'!$S$70:$S$79, MATCH($C672, 'J&amp;C Details'!$B$70:$B$79, 0))*$S672*24*$W672, "")</f>
        <v/>
      </c>
      <c r="W672" s="262" t="str">
        <f>IF($Y672="", "", IF($I672="", 1, IF($I672=$U$4, 'J&amp;C Details'!$AP$82, IF($I672=$U$5, 'J&amp;C Details'!$AP$84, ""))))</f>
        <v/>
      </c>
      <c r="Y672" s="39" t="str">
        <f t="shared" si="35"/>
        <v/>
      </c>
      <c r="AA672" s="39" t="str">
        <f>IF($G672="", "", IF($E672=$R$3, Report!$BB$209, IF($I672="", Report!$BB$212, IF($I672=$U$4, Report!$BB$211, IF($I672=$U$5, Report!$BB$210, "")))))</f>
        <v/>
      </c>
    </row>
    <row r="673" spans="1:27" x14ac:dyDescent="0.25">
      <c r="A673" s="14"/>
      <c r="B673" s="460"/>
      <c r="C673" s="478"/>
      <c r="D673" s="462"/>
      <c r="E673" s="479"/>
      <c r="F673" s="14"/>
      <c r="G673" s="106" t="str">
        <f>IF($D673="", "", IF($E673=Expenses!$L$5, 0, $D673))</f>
        <v/>
      </c>
      <c r="H673" s="14"/>
      <c r="I673" s="39" t="str">
        <f t="shared" si="33"/>
        <v/>
      </c>
      <c r="J673" s="14"/>
      <c r="K673" s="14"/>
      <c r="L673" s="14"/>
      <c r="M673" s="14"/>
      <c r="N673" s="14"/>
      <c r="O673" s="14"/>
      <c r="P673" s="14"/>
      <c r="S673" s="106" t="str">
        <f t="shared" si="34"/>
        <v/>
      </c>
      <c r="U673" s="127" t="str">
        <f>IFERROR(INDEX('J&amp;C Details'!$S$70:$S$79, MATCH($C673, 'J&amp;C Details'!$B$70:$B$79, 0))*$S673*24*$W673, "")</f>
        <v/>
      </c>
      <c r="W673" s="262" t="str">
        <f>IF($Y673="", "", IF($I673="", 1, IF($I673=$U$4, 'J&amp;C Details'!$AP$82, IF($I673=$U$5, 'J&amp;C Details'!$AP$84, ""))))</f>
        <v/>
      </c>
      <c r="Y673" s="39" t="str">
        <f t="shared" si="35"/>
        <v/>
      </c>
      <c r="AA673" s="39" t="str">
        <f>IF($G673="", "", IF($E673=$R$3, Report!$BB$209, IF($I673="", Report!$BB$212, IF($I673=$U$4, Report!$BB$211, IF($I673=$U$5, Report!$BB$210, "")))))</f>
        <v/>
      </c>
    </row>
    <row r="674" spans="1:27" x14ac:dyDescent="0.25">
      <c r="A674" s="14"/>
      <c r="B674" s="460"/>
      <c r="C674" s="478"/>
      <c r="D674" s="462"/>
      <c r="E674" s="479"/>
      <c r="F674" s="14"/>
      <c r="G674" s="106" t="str">
        <f>IF($D674="", "", IF($E674=Expenses!$L$5, 0, $D674))</f>
        <v/>
      </c>
      <c r="H674" s="14"/>
      <c r="I674" s="39" t="str">
        <f t="shared" si="33"/>
        <v/>
      </c>
      <c r="J674" s="14"/>
      <c r="K674" s="14"/>
      <c r="L674" s="14"/>
      <c r="M674" s="14"/>
      <c r="N674" s="14"/>
      <c r="O674" s="14"/>
      <c r="P674" s="14"/>
      <c r="S674" s="106" t="str">
        <f t="shared" si="34"/>
        <v/>
      </c>
      <c r="U674" s="127" t="str">
        <f>IFERROR(INDEX('J&amp;C Details'!$S$70:$S$79, MATCH($C674, 'J&amp;C Details'!$B$70:$B$79, 0))*$S674*24*$W674, "")</f>
        <v/>
      </c>
      <c r="W674" s="262" t="str">
        <f>IF($Y674="", "", IF($I674="", 1, IF($I674=$U$4, 'J&amp;C Details'!$AP$82, IF($I674=$U$5, 'J&amp;C Details'!$AP$84, ""))))</f>
        <v/>
      </c>
      <c r="Y674" s="39" t="str">
        <f t="shared" si="35"/>
        <v/>
      </c>
      <c r="AA674" s="39" t="str">
        <f>IF($G674="", "", IF($E674=$R$3, Report!$BB$209, IF($I674="", Report!$BB$212, IF($I674=$U$4, Report!$BB$211, IF($I674=$U$5, Report!$BB$210, "")))))</f>
        <v/>
      </c>
    </row>
    <row r="675" spans="1:27" x14ac:dyDescent="0.25">
      <c r="A675" s="14"/>
      <c r="B675" s="460"/>
      <c r="C675" s="478"/>
      <c r="D675" s="462"/>
      <c r="E675" s="479"/>
      <c r="F675" s="14"/>
      <c r="G675" s="106" t="str">
        <f>IF($D675="", "", IF($E675=Expenses!$L$5, 0, $D675))</f>
        <v/>
      </c>
      <c r="H675" s="14"/>
      <c r="I675" s="39" t="str">
        <f t="shared" si="33"/>
        <v/>
      </c>
      <c r="J675" s="14"/>
      <c r="K675" s="14"/>
      <c r="L675" s="14"/>
      <c r="M675" s="14"/>
      <c r="N675" s="14"/>
      <c r="O675" s="14"/>
      <c r="P675" s="14"/>
      <c r="S675" s="106" t="str">
        <f t="shared" si="34"/>
        <v/>
      </c>
      <c r="U675" s="127" t="str">
        <f>IFERROR(INDEX('J&amp;C Details'!$S$70:$S$79, MATCH($C675, 'J&amp;C Details'!$B$70:$B$79, 0))*$S675*24*$W675, "")</f>
        <v/>
      </c>
      <c r="W675" s="262" t="str">
        <f>IF($Y675="", "", IF($I675="", 1, IF($I675=$U$4, 'J&amp;C Details'!$AP$82, IF($I675=$U$5, 'J&amp;C Details'!$AP$84, ""))))</f>
        <v/>
      </c>
      <c r="Y675" s="39" t="str">
        <f t="shared" si="35"/>
        <v/>
      </c>
      <c r="AA675" s="39" t="str">
        <f>IF($G675="", "", IF($E675=$R$3, Report!$BB$209, IF($I675="", Report!$BB$212, IF($I675=$U$4, Report!$BB$211, IF($I675=$U$5, Report!$BB$210, "")))))</f>
        <v/>
      </c>
    </row>
    <row r="676" spans="1:27" x14ac:dyDescent="0.25">
      <c r="A676" s="14"/>
      <c r="B676" s="460"/>
      <c r="C676" s="478"/>
      <c r="D676" s="462"/>
      <c r="E676" s="479"/>
      <c r="F676" s="14"/>
      <c r="G676" s="106" t="str">
        <f>IF($D676="", "", IF($E676=Expenses!$L$5, 0, $D676))</f>
        <v/>
      </c>
      <c r="H676" s="14"/>
      <c r="I676" s="39" t="str">
        <f t="shared" si="33"/>
        <v/>
      </c>
      <c r="J676" s="14"/>
      <c r="K676" s="14"/>
      <c r="L676" s="14"/>
      <c r="M676" s="14"/>
      <c r="N676" s="14"/>
      <c r="O676" s="14"/>
      <c r="P676" s="14"/>
      <c r="S676" s="106" t="str">
        <f t="shared" si="34"/>
        <v/>
      </c>
      <c r="U676" s="127" t="str">
        <f>IFERROR(INDEX('J&amp;C Details'!$S$70:$S$79, MATCH($C676, 'J&amp;C Details'!$B$70:$B$79, 0))*$S676*24*$W676, "")</f>
        <v/>
      </c>
      <c r="W676" s="262" t="str">
        <f>IF($Y676="", "", IF($I676="", 1, IF($I676=$U$4, 'J&amp;C Details'!$AP$82, IF($I676=$U$5, 'J&amp;C Details'!$AP$84, ""))))</f>
        <v/>
      </c>
      <c r="Y676" s="39" t="str">
        <f t="shared" si="35"/>
        <v/>
      </c>
      <c r="AA676" s="39" t="str">
        <f>IF($G676="", "", IF($E676=$R$3, Report!$BB$209, IF($I676="", Report!$BB$212, IF($I676=$U$4, Report!$BB$211, IF($I676=$U$5, Report!$BB$210, "")))))</f>
        <v/>
      </c>
    </row>
    <row r="677" spans="1:27" x14ac:dyDescent="0.25">
      <c r="A677" s="14"/>
      <c r="B677" s="460"/>
      <c r="C677" s="478"/>
      <c r="D677" s="462"/>
      <c r="E677" s="479"/>
      <c r="F677" s="14"/>
      <c r="G677" s="106" t="str">
        <f>IF($D677="", "", IF($E677=Expenses!$L$5, 0, $D677))</f>
        <v/>
      </c>
      <c r="H677" s="14"/>
      <c r="I677" s="39" t="str">
        <f t="shared" si="33"/>
        <v/>
      </c>
      <c r="J677" s="14"/>
      <c r="K677" s="14"/>
      <c r="L677" s="14"/>
      <c r="M677" s="14"/>
      <c r="N677" s="14"/>
      <c r="O677" s="14"/>
      <c r="P677" s="14"/>
      <c r="S677" s="106" t="str">
        <f t="shared" si="34"/>
        <v/>
      </c>
      <c r="U677" s="127" t="str">
        <f>IFERROR(INDEX('J&amp;C Details'!$S$70:$S$79, MATCH($C677, 'J&amp;C Details'!$B$70:$B$79, 0))*$S677*24*$W677, "")</f>
        <v/>
      </c>
      <c r="W677" s="262" t="str">
        <f>IF($Y677="", "", IF($I677="", 1, IF($I677=$U$4, 'J&amp;C Details'!$AP$82, IF($I677=$U$5, 'J&amp;C Details'!$AP$84, ""))))</f>
        <v/>
      </c>
      <c r="Y677" s="39" t="str">
        <f t="shared" si="35"/>
        <v/>
      </c>
      <c r="AA677" s="39" t="str">
        <f>IF($G677="", "", IF($E677=$R$3, Report!$BB$209, IF($I677="", Report!$BB$212, IF($I677=$U$4, Report!$BB$211, IF($I677=$U$5, Report!$BB$210, "")))))</f>
        <v/>
      </c>
    </row>
    <row r="678" spans="1:27" x14ac:dyDescent="0.25">
      <c r="A678" s="14"/>
      <c r="B678" s="460"/>
      <c r="C678" s="478"/>
      <c r="D678" s="462"/>
      <c r="E678" s="479"/>
      <c r="F678" s="14"/>
      <c r="G678" s="106" t="str">
        <f>IF($D678="", "", IF($E678=Expenses!$L$5, 0, $D678))</f>
        <v/>
      </c>
      <c r="H678" s="14"/>
      <c r="I678" s="39" t="str">
        <f t="shared" si="33"/>
        <v/>
      </c>
      <c r="J678" s="14"/>
      <c r="K678" s="14"/>
      <c r="L678" s="14"/>
      <c r="M678" s="14"/>
      <c r="N678" s="14"/>
      <c r="O678" s="14"/>
      <c r="P678" s="14"/>
      <c r="S678" s="106" t="str">
        <f t="shared" si="34"/>
        <v/>
      </c>
      <c r="U678" s="127" t="str">
        <f>IFERROR(INDEX('J&amp;C Details'!$S$70:$S$79, MATCH($C678, 'J&amp;C Details'!$B$70:$B$79, 0))*$S678*24*$W678, "")</f>
        <v/>
      </c>
      <c r="W678" s="262" t="str">
        <f>IF($Y678="", "", IF($I678="", 1, IF($I678=$U$4, 'J&amp;C Details'!$AP$82, IF($I678=$U$5, 'J&amp;C Details'!$AP$84, ""))))</f>
        <v/>
      </c>
      <c r="Y678" s="39" t="str">
        <f t="shared" si="35"/>
        <v/>
      </c>
      <c r="AA678" s="39" t="str">
        <f>IF($G678="", "", IF($E678=$R$3, Report!$BB$209, IF($I678="", Report!$BB$212, IF($I678=$U$4, Report!$BB$211, IF($I678=$U$5, Report!$BB$210, "")))))</f>
        <v/>
      </c>
    </row>
    <row r="679" spans="1:27" x14ac:dyDescent="0.25">
      <c r="A679" s="14"/>
      <c r="B679" s="460"/>
      <c r="C679" s="478"/>
      <c r="D679" s="462"/>
      <c r="E679" s="479"/>
      <c r="F679" s="14"/>
      <c r="G679" s="106" t="str">
        <f>IF($D679="", "", IF($E679=Expenses!$L$5, 0, $D679))</f>
        <v/>
      </c>
      <c r="H679" s="14"/>
      <c r="I679" s="39" t="str">
        <f t="shared" si="33"/>
        <v/>
      </c>
      <c r="J679" s="14"/>
      <c r="K679" s="14"/>
      <c r="L679" s="14"/>
      <c r="M679" s="14"/>
      <c r="N679" s="14"/>
      <c r="O679" s="14"/>
      <c r="P679" s="14"/>
      <c r="S679" s="106" t="str">
        <f t="shared" si="34"/>
        <v/>
      </c>
      <c r="U679" s="127" t="str">
        <f>IFERROR(INDEX('J&amp;C Details'!$S$70:$S$79, MATCH($C679, 'J&amp;C Details'!$B$70:$B$79, 0))*$S679*24*$W679, "")</f>
        <v/>
      </c>
      <c r="W679" s="262" t="str">
        <f>IF($Y679="", "", IF($I679="", 1, IF($I679=$U$4, 'J&amp;C Details'!$AP$82, IF($I679=$U$5, 'J&amp;C Details'!$AP$84, ""))))</f>
        <v/>
      </c>
      <c r="Y679" s="39" t="str">
        <f t="shared" si="35"/>
        <v/>
      </c>
      <c r="AA679" s="39" t="str">
        <f>IF($G679="", "", IF($E679=$R$3, Report!$BB$209, IF($I679="", Report!$BB$212, IF($I679=$U$4, Report!$BB$211, IF($I679=$U$5, Report!$BB$210, "")))))</f>
        <v/>
      </c>
    </row>
    <row r="680" spans="1:27" x14ac:dyDescent="0.25">
      <c r="A680" s="14"/>
      <c r="B680" s="460"/>
      <c r="C680" s="478"/>
      <c r="D680" s="462"/>
      <c r="E680" s="479"/>
      <c r="F680" s="14"/>
      <c r="G680" s="106" t="str">
        <f>IF($D680="", "", IF($E680=Expenses!$L$5, 0, $D680))</f>
        <v/>
      </c>
      <c r="H680" s="14"/>
      <c r="I680" s="39" t="str">
        <f t="shared" si="33"/>
        <v/>
      </c>
      <c r="J680" s="14"/>
      <c r="K680" s="14"/>
      <c r="L680" s="14"/>
      <c r="M680" s="14"/>
      <c r="N680" s="14"/>
      <c r="O680" s="14"/>
      <c r="P680" s="14"/>
      <c r="S680" s="106" t="str">
        <f t="shared" si="34"/>
        <v/>
      </c>
      <c r="U680" s="127" t="str">
        <f>IFERROR(INDEX('J&amp;C Details'!$S$70:$S$79, MATCH($C680, 'J&amp;C Details'!$B$70:$B$79, 0))*$S680*24*$W680, "")</f>
        <v/>
      </c>
      <c r="W680" s="262" t="str">
        <f>IF($Y680="", "", IF($I680="", 1, IF($I680=$U$4, 'J&amp;C Details'!$AP$82, IF($I680=$U$5, 'J&amp;C Details'!$AP$84, ""))))</f>
        <v/>
      </c>
      <c r="Y680" s="39" t="str">
        <f t="shared" si="35"/>
        <v/>
      </c>
      <c r="AA680" s="39" t="str">
        <f>IF($G680="", "", IF($E680=$R$3, Report!$BB$209, IF($I680="", Report!$BB$212, IF($I680=$U$4, Report!$BB$211, IF($I680=$U$5, Report!$BB$210, "")))))</f>
        <v/>
      </c>
    </row>
    <row r="681" spans="1:27" x14ac:dyDescent="0.25">
      <c r="A681" s="14"/>
      <c r="B681" s="460"/>
      <c r="C681" s="478"/>
      <c r="D681" s="462"/>
      <c r="E681" s="479"/>
      <c r="F681" s="14"/>
      <c r="G681" s="106" t="str">
        <f>IF($D681="", "", IF($E681=Expenses!$L$5, 0, $D681))</f>
        <v/>
      </c>
      <c r="H681" s="14"/>
      <c r="I681" s="39" t="str">
        <f t="shared" si="33"/>
        <v/>
      </c>
      <c r="J681" s="14"/>
      <c r="K681" s="14"/>
      <c r="L681" s="14"/>
      <c r="M681" s="14"/>
      <c r="N681" s="14"/>
      <c r="O681" s="14"/>
      <c r="P681" s="14"/>
      <c r="S681" s="106" t="str">
        <f t="shared" si="34"/>
        <v/>
      </c>
      <c r="U681" s="127" t="str">
        <f>IFERROR(INDEX('J&amp;C Details'!$S$70:$S$79, MATCH($C681, 'J&amp;C Details'!$B$70:$B$79, 0))*$S681*24*$W681, "")</f>
        <v/>
      </c>
      <c r="W681" s="262" t="str">
        <f>IF($Y681="", "", IF($I681="", 1, IF($I681=$U$4, 'J&amp;C Details'!$AP$82, IF($I681=$U$5, 'J&amp;C Details'!$AP$84, ""))))</f>
        <v/>
      </c>
      <c r="Y681" s="39" t="str">
        <f t="shared" si="35"/>
        <v/>
      </c>
      <c r="AA681" s="39" t="str">
        <f>IF($G681="", "", IF($E681=$R$3, Report!$BB$209, IF($I681="", Report!$BB$212, IF($I681=$U$4, Report!$BB$211, IF($I681=$U$5, Report!$BB$210, "")))))</f>
        <v/>
      </c>
    </row>
    <row r="682" spans="1:27" x14ac:dyDescent="0.25">
      <c r="A682" s="14"/>
      <c r="B682" s="460"/>
      <c r="C682" s="478"/>
      <c r="D682" s="462"/>
      <c r="E682" s="479"/>
      <c r="F682" s="14"/>
      <c r="G682" s="106" t="str">
        <f>IF($D682="", "", IF($E682=Expenses!$L$5, 0, $D682))</f>
        <v/>
      </c>
      <c r="H682" s="14"/>
      <c r="I682" s="39" t="str">
        <f t="shared" si="33"/>
        <v/>
      </c>
      <c r="J682" s="14"/>
      <c r="K682" s="14"/>
      <c r="L682" s="14"/>
      <c r="M682" s="14"/>
      <c r="N682" s="14"/>
      <c r="O682" s="14"/>
      <c r="P682" s="14"/>
      <c r="S682" s="106" t="str">
        <f t="shared" si="34"/>
        <v/>
      </c>
      <c r="U682" s="127" t="str">
        <f>IFERROR(INDEX('J&amp;C Details'!$S$70:$S$79, MATCH($C682, 'J&amp;C Details'!$B$70:$B$79, 0))*$S682*24*$W682, "")</f>
        <v/>
      </c>
      <c r="W682" s="262" t="str">
        <f>IF($Y682="", "", IF($I682="", 1, IF($I682=$U$4, 'J&amp;C Details'!$AP$82, IF($I682=$U$5, 'J&amp;C Details'!$AP$84, ""))))</f>
        <v/>
      </c>
      <c r="Y682" s="39" t="str">
        <f t="shared" si="35"/>
        <v/>
      </c>
      <c r="AA682" s="39" t="str">
        <f>IF($G682="", "", IF($E682=$R$3, Report!$BB$209, IF($I682="", Report!$BB$212, IF($I682=$U$4, Report!$BB$211, IF($I682=$U$5, Report!$BB$210, "")))))</f>
        <v/>
      </c>
    </row>
    <row r="683" spans="1:27" x14ac:dyDescent="0.25">
      <c r="A683" s="14"/>
      <c r="B683" s="460"/>
      <c r="C683" s="478"/>
      <c r="D683" s="462"/>
      <c r="E683" s="479"/>
      <c r="F683" s="14"/>
      <c r="G683" s="106" t="str">
        <f>IF($D683="", "", IF($E683=Expenses!$L$5, 0, $D683))</f>
        <v/>
      </c>
      <c r="H683" s="14"/>
      <c r="I683" s="39" t="str">
        <f t="shared" si="33"/>
        <v/>
      </c>
      <c r="J683" s="14"/>
      <c r="K683" s="14"/>
      <c r="L683" s="14"/>
      <c r="M683" s="14"/>
      <c r="N683" s="14"/>
      <c r="O683" s="14"/>
      <c r="P683" s="14"/>
      <c r="S683" s="106" t="str">
        <f t="shared" si="34"/>
        <v/>
      </c>
      <c r="U683" s="127" t="str">
        <f>IFERROR(INDEX('J&amp;C Details'!$S$70:$S$79, MATCH($C683, 'J&amp;C Details'!$B$70:$B$79, 0))*$S683*24*$W683, "")</f>
        <v/>
      </c>
      <c r="W683" s="262" t="str">
        <f>IF($Y683="", "", IF($I683="", 1, IF($I683=$U$4, 'J&amp;C Details'!$AP$82, IF($I683=$U$5, 'J&amp;C Details'!$AP$84, ""))))</f>
        <v/>
      </c>
      <c r="Y683" s="39" t="str">
        <f t="shared" si="35"/>
        <v/>
      </c>
      <c r="AA683" s="39" t="str">
        <f>IF($G683="", "", IF($E683=$R$3, Report!$BB$209, IF($I683="", Report!$BB$212, IF($I683=$U$4, Report!$BB$211, IF($I683=$U$5, Report!$BB$210, "")))))</f>
        <v/>
      </c>
    </row>
    <row r="684" spans="1:27" x14ac:dyDescent="0.25">
      <c r="A684" s="14"/>
      <c r="B684" s="460"/>
      <c r="C684" s="478"/>
      <c r="D684" s="462"/>
      <c r="E684" s="479"/>
      <c r="F684" s="14"/>
      <c r="G684" s="106" t="str">
        <f>IF($D684="", "", IF($E684=Expenses!$L$5, 0, $D684))</f>
        <v/>
      </c>
      <c r="H684" s="14"/>
      <c r="I684" s="39" t="str">
        <f t="shared" si="33"/>
        <v/>
      </c>
      <c r="J684" s="14"/>
      <c r="K684" s="14"/>
      <c r="L684" s="14"/>
      <c r="M684" s="14"/>
      <c r="N684" s="14"/>
      <c r="O684" s="14"/>
      <c r="P684" s="14"/>
      <c r="S684" s="106" t="str">
        <f t="shared" si="34"/>
        <v/>
      </c>
      <c r="U684" s="127" t="str">
        <f>IFERROR(INDEX('J&amp;C Details'!$S$70:$S$79, MATCH($C684, 'J&amp;C Details'!$B$70:$B$79, 0))*$S684*24*$W684, "")</f>
        <v/>
      </c>
      <c r="W684" s="262" t="str">
        <f>IF($Y684="", "", IF($I684="", 1, IF($I684=$U$4, 'J&amp;C Details'!$AP$82, IF($I684=$U$5, 'J&amp;C Details'!$AP$84, ""))))</f>
        <v/>
      </c>
      <c r="Y684" s="39" t="str">
        <f t="shared" si="35"/>
        <v/>
      </c>
      <c r="AA684" s="39" t="str">
        <f>IF($G684="", "", IF($E684=$R$3, Report!$BB$209, IF($I684="", Report!$BB$212, IF($I684=$U$4, Report!$BB$211, IF($I684=$U$5, Report!$BB$210, "")))))</f>
        <v/>
      </c>
    </row>
    <row r="685" spans="1:27" x14ac:dyDescent="0.25">
      <c r="A685" s="14"/>
      <c r="B685" s="460"/>
      <c r="C685" s="478"/>
      <c r="D685" s="462"/>
      <c r="E685" s="479"/>
      <c r="F685" s="14"/>
      <c r="G685" s="106" t="str">
        <f>IF($D685="", "", IF($E685=Expenses!$L$5, 0, $D685))</f>
        <v/>
      </c>
      <c r="H685" s="14"/>
      <c r="I685" s="39" t="str">
        <f t="shared" si="33"/>
        <v/>
      </c>
      <c r="J685" s="14"/>
      <c r="K685" s="14"/>
      <c r="L685" s="14"/>
      <c r="M685" s="14"/>
      <c r="N685" s="14"/>
      <c r="O685" s="14"/>
      <c r="P685" s="14"/>
      <c r="S685" s="106" t="str">
        <f t="shared" si="34"/>
        <v/>
      </c>
      <c r="U685" s="127" t="str">
        <f>IFERROR(INDEX('J&amp;C Details'!$S$70:$S$79, MATCH($C685, 'J&amp;C Details'!$B$70:$B$79, 0))*$S685*24*$W685, "")</f>
        <v/>
      </c>
      <c r="W685" s="262" t="str">
        <f>IF($Y685="", "", IF($I685="", 1, IF($I685=$U$4, 'J&amp;C Details'!$AP$82, IF($I685=$U$5, 'J&amp;C Details'!$AP$84, ""))))</f>
        <v/>
      </c>
      <c r="Y685" s="39" t="str">
        <f t="shared" si="35"/>
        <v/>
      </c>
      <c r="AA685" s="39" t="str">
        <f>IF($G685="", "", IF($E685=$R$3, Report!$BB$209, IF($I685="", Report!$BB$212, IF($I685=$U$4, Report!$BB$211, IF($I685=$U$5, Report!$BB$210, "")))))</f>
        <v/>
      </c>
    </row>
    <row r="686" spans="1:27" x14ac:dyDescent="0.25">
      <c r="A686" s="14"/>
      <c r="B686" s="460"/>
      <c r="C686" s="478"/>
      <c r="D686" s="462"/>
      <c r="E686" s="479"/>
      <c r="F686" s="14"/>
      <c r="G686" s="106" t="str">
        <f>IF($D686="", "", IF($E686=Expenses!$L$5, 0, $D686))</f>
        <v/>
      </c>
      <c r="H686" s="14"/>
      <c r="I686" s="39" t="str">
        <f t="shared" si="33"/>
        <v/>
      </c>
      <c r="J686" s="14"/>
      <c r="K686" s="14"/>
      <c r="L686" s="14"/>
      <c r="M686" s="14"/>
      <c r="N686" s="14"/>
      <c r="O686" s="14"/>
      <c r="P686" s="14"/>
      <c r="S686" s="106" t="str">
        <f t="shared" si="34"/>
        <v/>
      </c>
      <c r="U686" s="127" t="str">
        <f>IFERROR(INDEX('J&amp;C Details'!$S$70:$S$79, MATCH($C686, 'J&amp;C Details'!$B$70:$B$79, 0))*$S686*24*$W686, "")</f>
        <v/>
      </c>
      <c r="W686" s="262" t="str">
        <f>IF($Y686="", "", IF($I686="", 1, IF($I686=$U$4, 'J&amp;C Details'!$AP$82, IF($I686=$U$5, 'J&amp;C Details'!$AP$84, ""))))</f>
        <v/>
      </c>
      <c r="Y686" s="39" t="str">
        <f t="shared" si="35"/>
        <v/>
      </c>
      <c r="AA686" s="39" t="str">
        <f>IF($G686="", "", IF($E686=$R$3, Report!$BB$209, IF($I686="", Report!$BB$212, IF($I686=$U$4, Report!$BB$211, IF($I686=$U$5, Report!$BB$210, "")))))</f>
        <v/>
      </c>
    </row>
    <row r="687" spans="1:27" x14ac:dyDescent="0.25">
      <c r="A687" s="14"/>
      <c r="B687" s="460"/>
      <c r="C687" s="478"/>
      <c r="D687" s="462"/>
      <c r="E687" s="479"/>
      <c r="F687" s="14"/>
      <c r="G687" s="106" t="str">
        <f>IF($D687="", "", IF($E687=Expenses!$L$5, 0, $D687))</f>
        <v/>
      </c>
      <c r="H687" s="14"/>
      <c r="I687" s="39" t="str">
        <f t="shared" si="33"/>
        <v/>
      </c>
      <c r="J687" s="14"/>
      <c r="K687" s="14"/>
      <c r="L687" s="14"/>
      <c r="M687" s="14"/>
      <c r="N687" s="14"/>
      <c r="O687" s="14"/>
      <c r="P687" s="14"/>
      <c r="S687" s="106" t="str">
        <f t="shared" si="34"/>
        <v/>
      </c>
      <c r="U687" s="127" t="str">
        <f>IFERROR(INDEX('J&amp;C Details'!$S$70:$S$79, MATCH($C687, 'J&amp;C Details'!$B$70:$B$79, 0))*$S687*24*$W687, "")</f>
        <v/>
      </c>
      <c r="W687" s="262" t="str">
        <f>IF($Y687="", "", IF($I687="", 1, IF($I687=$U$4, 'J&amp;C Details'!$AP$82, IF($I687=$U$5, 'J&amp;C Details'!$AP$84, ""))))</f>
        <v/>
      </c>
      <c r="Y687" s="39" t="str">
        <f t="shared" si="35"/>
        <v/>
      </c>
      <c r="AA687" s="39" t="str">
        <f>IF($G687="", "", IF($E687=$R$3, Report!$BB$209, IF($I687="", Report!$BB$212, IF($I687=$U$4, Report!$BB$211, IF($I687=$U$5, Report!$BB$210, "")))))</f>
        <v/>
      </c>
    </row>
    <row r="688" spans="1:27" x14ac:dyDescent="0.25">
      <c r="A688" s="14"/>
      <c r="B688" s="460"/>
      <c r="C688" s="478"/>
      <c r="D688" s="462"/>
      <c r="E688" s="479"/>
      <c r="F688" s="14"/>
      <c r="G688" s="106" t="str">
        <f>IF($D688="", "", IF($E688=Expenses!$L$5, 0, $D688))</f>
        <v/>
      </c>
      <c r="H688" s="14"/>
      <c r="I688" s="39" t="str">
        <f t="shared" si="33"/>
        <v/>
      </c>
      <c r="J688" s="14"/>
      <c r="K688" s="14"/>
      <c r="L688" s="14"/>
      <c r="M688" s="14"/>
      <c r="N688" s="14"/>
      <c r="O688" s="14"/>
      <c r="P688" s="14"/>
      <c r="S688" s="106" t="str">
        <f t="shared" si="34"/>
        <v/>
      </c>
      <c r="U688" s="127" t="str">
        <f>IFERROR(INDEX('J&amp;C Details'!$S$70:$S$79, MATCH($C688, 'J&amp;C Details'!$B$70:$B$79, 0))*$S688*24*$W688, "")</f>
        <v/>
      </c>
      <c r="W688" s="262" t="str">
        <f>IF($Y688="", "", IF($I688="", 1, IF($I688=$U$4, 'J&amp;C Details'!$AP$82, IF($I688=$U$5, 'J&amp;C Details'!$AP$84, ""))))</f>
        <v/>
      </c>
      <c r="Y688" s="39" t="str">
        <f t="shared" si="35"/>
        <v/>
      </c>
      <c r="AA688" s="39" t="str">
        <f>IF($G688="", "", IF($E688=$R$3, Report!$BB$209, IF($I688="", Report!$BB$212, IF($I688=$U$4, Report!$BB$211, IF($I688=$U$5, Report!$BB$210, "")))))</f>
        <v/>
      </c>
    </row>
    <row r="689" spans="1:27" x14ac:dyDescent="0.25">
      <c r="A689" s="14"/>
      <c r="B689" s="460"/>
      <c r="C689" s="478"/>
      <c r="D689" s="462"/>
      <c r="E689" s="479"/>
      <c r="F689" s="14"/>
      <c r="G689" s="106" t="str">
        <f>IF($D689="", "", IF($E689=Expenses!$L$5, 0, $D689))</f>
        <v/>
      </c>
      <c r="H689" s="14"/>
      <c r="I689" s="39" t="str">
        <f t="shared" si="33"/>
        <v/>
      </c>
      <c r="J689" s="14"/>
      <c r="K689" s="14"/>
      <c r="L689" s="14"/>
      <c r="M689" s="14"/>
      <c r="N689" s="14"/>
      <c r="O689" s="14"/>
      <c r="P689" s="14"/>
      <c r="S689" s="106" t="str">
        <f t="shared" si="34"/>
        <v/>
      </c>
      <c r="U689" s="127" t="str">
        <f>IFERROR(INDEX('J&amp;C Details'!$S$70:$S$79, MATCH($C689, 'J&amp;C Details'!$B$70:$B$79, 0))*$S689*24*$W689, "")</f>
        <v/>
      </c>
      <c r="W689" s="262" t="str">
        <f>IF($Y689="", "", IF($I689="", 1, IF($I689=$U$4, 'J&amp;C Details'!$AP$82, IF($I689=$U$5, 'J&amp;C Details'!$AP$84, ""))))</f>
        <v/>
      </c>
      <c r="Y689" s="39" t="str">
        <f t="shared" si="35"/>
        <v/>
      </c>
      <c r="AA689" s="39" t="str">
        <f>IF($G689="", "", IF($E689=$R$3, Report!$BB$209, IF($I689="", Report!$BB$212, IF($I689=$U$4, Report!$BB$211, IF($I689=$U$5, Report!$BB$210, "")))))</f>
        <v/>
      </c>
    </row>
    <row r="690" spans="1:27" x14ac:dyDescent="0.25">
      <c r="A690" s="14"/>
      <c r="B690" s="460"/>
      <c r="C690" s="478"/>
      <c r="D690" s="462"/>
      <c r="E690" s="479"/>
      <c r="F690" s="14"/>
      <c r="G690" s="106" t="str">
        <f>IF($D690="", "", IF($E690=Expenses!$L$5, 0, $D690))</f>
        <v/>
      </c>
      <c r="H690" s="14"/>
      <c r="I690" s="39" t="str">
        <f t="shared" si="33"/>
        <v/>
      </c>
      <c r="J690" s="14"/>
      <c r="K690" s="14"/>
      <c r="L690" s="14"/>
      <c r="M690" s="14"/>
      <c r="N690" s="14"/>
      <c r="O690" s="14"/>
      <c r="P690" s="14"/>
      <c r="S690" s="106" t="str">
        <f t="shared" si="34"/>
        <v/>
      </c>
      <c r="U690" s="127" t="str">
        <f>IFERROR(INDEX('J&amp;C Details'!$S$70:$S$79, MATCH($C690, 'J&amp;C Details'!$B$70:$B$79, 0))*$S690*24*$W690, "")</f>
        <v/>
      </c>
      <c r="W690" s="262" t="str">
        <f>IF($Y690="", "", IF($I690="", 1, IF($I690=$U$4, 'J&amp;C Details'!$AP$82, IF($I690=$U$5, 'J&amp;C Details'!$AP$84, ""))))</f>
        <v/>
      </c>
      <c r="Y690" s="39" t="str">
        <f t="shared" si="35"/>
        <v/>
      </c>
      <c r="AA690" s="39" t="str">
        <f>IF($G690="", "", IF($E690=$R$3, Report!$BB$209, IF($I690="", Report!$BB$212, IF($I690=$U$4, Report!$BB$211, IF($I690=$U$5, Report!$BB$210, "")))))</f>
        <v/>
      </c>
    </row>
    <row r="691" spans="1:27" x14ac:dyDescent="0.25">
      <c r="A691" s="14"/>
      <c r="B691" s="460"/>
      <c r="C691" s="478"/>
      <c r="D691" s="462"/>
      <c r="E691" s="479"/>
      <c r="F691" s="14"/>
      <c r="G691" s="106" t="str">
        <f>IF($D691="", "", IF($E691=Expenses!$L$5, 0, $D691))</f>
        <v/>
      </c>
      <c r="H691" s="14"/>
      <c r="I691" s="39" t="str">
        <f t="shared" si="33"/>
        <v/>
      </c>
      <c r="J691" s="14"/>
      <c r="K691" s="14"/>
      <c r="L691" s="14"/>
      <c r="M691" s="14"/>
      <c r="N691" s="14"/>
      <c r="O691" s="14"/>
      <c r="P691" s="14"/>
      <c r="S691" s="106" t="str">
        <f t="shared" si="34"/>
        <v/>
      </c>
      <c r="U691" s="127" t="str">
        <f>IFERROR(INDEX('J&amp;C Details'!$S$70:$S$79, MATCH($C691, 'J&amp;C Details'!$B$70:$B$79, 0))*$S691*24*$W691, "")</f>
        <v/>
      </c>
      <c r="W691" s="262" t="str">
        <f>IF($Y691="", "", IF($I691="", 1, IF($I691=$U$4, 'J&amp;C Details'!$AP$82, IF($I691=$U$5, 'J&amp;C Details'!$AP$84, ""))))</f>
        <v/>
      </c>
      <c r="Y691" s="39" t="str">
        <f t="shared" si="35"/>
        <v/>
      </c>
      <c r="AA691" s="39" t="str">
        <f>IF($G691="", "", IF($E691=$R$3, Report!$BB$209, IF($I691="", Report!$BB$212, IF($I691=$U$4, Report!$BB$211, IF($I691=$U$5, Report!$BB$210, "")))))</f>
        <v/>
      </c>
    </row>
    <row r="692" spans="1:27" x14ac:dyDescent="0.25">
      <c r="A692" s="14"/>
      <c r="B692" s="460"/>
      <c r="C692" s="478"/>
      <c r="D692" s="462"/>
      <c r="E692" s="479"/>
      <c r="F692" s="14"/>
      <c r="G692" s="106" t="str">
        <f>IF($D692="", "", IF($E692=Expenses!$L$5, 0, $D692))</f>
        <v/>
      </c>
      <c r="H692" s="14"/>
      <c r="I692" s="39" t="str">
        <f t="shared" si="33"/>
        <v/>
      </c>
      <c r="J692" s="14"/>
      <c r="K692" s="14"/>
      <c r="L692" s="14"/>
      <c r="M692" s="14"/>
      <c r="N692" s="14"/>
      <c r="O692" s="14"/>
      <c r="P692" s="14"/>
      <c r="S692" s="106" t="str">
        <f t="shared" si="34"/>
        <v/>
      </c>
      <c r="U692" s="127" t="str">
        <f>IFERROR(INDEX('J&amp;C Details'!$S$70:$S$79, MATCH($C692, 'J&amp;C Details'!$B$70:$B$79, 0))*$S692*24*$W692, "")</f>
        <v/>
      </c>
      <c r="W692" s="262" t="str">
        <f>IF($Y692="", "", IF($I692="", 1, IF($I692=$U$4, 'J&amp;C Details'!$AP$82, IF($I692=$U$5, 'J&amp;C Details'!$AP$84, ""))))</f>
        <v/>
      </c>
      <c r="Y692" s="39" t="str">
        <f t="shared" si="35"/>
        <v/>
      </c>
      <c r="AA692" s="39" t="str">
        <f>IF($G692="", "", IF($E692=$R$3, Report!$BB$209, IF($I692="", Report!$BB$212, IF($I692=$U$4, Report!$BB$211, IF($I692=$U$5, Report!$BB$210, "")))))</f>
        <v/>
      </c>
    </row>
    <row r="693" spans="1:27" x14ac:dyDescent="0.25">
      <c r="A693" s="14"/>
      <c r="B693" s="460"/>
      <c r="C693" s="478"/>
      <c r="D693" s="462"/>
      <c r="E693" s="479"/>
      <c r="F693" s="14"/>
      <c r="G693" s="106" t="str">
        <f>IF($D693="", "", IF($E693=Expenses!$L$5, 0, $D693))</f>
        <v/>
      </c>
      <c r="H693" s="14"/>
      <c r="I693" s="39" t="str">
        <f t="shared" si="33"/>
        <v/>
      </c>
      <c r="J693" s="14"/>
      <c r="K693" s="14"/>
      <c r="L693" s="14"/>
      <c r="M693" s="14"/>
      <c r="N693" s="14"/>
      <c r="O693" s="14"/>
      <c r="P693" s="14"/>
      <c r="S693" s="106" t="str">
        <f t="shared" si="34"/>
        <v/>
      </c>
      <c r="U693" s="127" t="str">
        <f>IFERROR(INDEX('J&amp;C Details'!$S$70:$S$79, MATCH($C693, 'J&amp;C Details'!$B$70:$B$79, 0))*$S693*24*$W693, "")</f>
        <v/>
      </c>
      <c r="W693" s="262" t="str">
        <f>IF($Y693="", "", IF($I693="", 1, IF($I693=$U$4, 'J&amp;C Details'!$AP$82, IF($I693=$U$5, 'J&amp;C Details'!$AP$84, ""))))</f>
        <v/>
      </c>
      <c r="Y693" s="39" t="str">
        <f t="shared" si="35"/>
        <v/>
      </c>
      <c r="AA693" s="39" t="str">
        <f>IF($G693="", "", IF($E693=$R$3, Report!$BB$209, IF($I693="", Report!$BB$212, IF($I693=$U$4, Report!$BB$211, IF($I693=$U$5, Report!$BB$210, "")))))</f>
        <v/>
      </c>
    </row>
    <row r="694" spans="1:27" x14ac:dyDescent="0.25">
      <c r="A694" s="14"/>
      <c r="B694" s="460"/>
      <c r="C694" s="478"/>
      <c r="D694" s="462"/>
      <c r="E694" s="479"/>
      <c r="F694" s="14"/>
      <c r="G694" s="106" t="str">
        <f>IF($D694="", "", IF($E694=Expenses!$L$5, 0, $D694))</f>
        <v/>
      </c>
      <c r="H694" s="14"/>
      <c r="I694" s="39" t="str">
        <f t="shared" si="33"/>
        <v/>
      </c>
      <c r="J694" s="14"/>
      <c r="K694" s="14"/>
      <c r="L694" s="14"/>
      <c r="M694" s="14"/>
      <c r="N694" s="14"/>
      <c r="O694" s="14"/>
      <c r="P694" s="14"/>
      <c r="S694" s="106" t="str">
        <f t="shared" si="34"/>
        <v/>
      </c>
      <c r="U694" s="127" t="str">
        <f>IFERROR(INDEX('J&amp;C Details'!$S$70:$S$79, MATCH($C694, 'J&amp;C Details'!$B$70:$B$79, 0))*$S694*24*$W694, "")</f>
        <v/>
      </c>
      <c r="W694" s="262" t="str">
        <f>IF($Y694="", "", IF($I694="", 1, IF($I694=$U$4, 'J&amp;C Details'!$AP$82, IF($I694=$U$5, 'J&amp;C Details'!$AP$84, ""))))</f>
        <v/>
      </c>
      <c r="Y694" s="39" t="str">
        <f t="shared" si="35"/>
        <v/>
      </c>
      <c r="AA694" s="39" t="str">
        <f>IF($G694="", "", IF($E694=$R$3, Report!$BB$209, IF($I694="", Report!$BB$212, IF($I694=$U$4, Report!$BB$211, IF($I694=$U$5, Report!$BB$210, "")))))</f>
        <v/>
      </c>
    </row>
    <row r="695" spans="1:27" x14ac:dyDescent="0.25">
      <c r="A695" s="14"/>
      <c r="B695" s="460"/>
      <c r="C695" s="478"/>
      <c r="D695" s="462"/>
      <c r="E695" s="479"/>
      <c r="F695" s="14"/>
      <c r="G695" s="106" t="str">
        <f>IF($D695="", "", IF($E695=Expenses!$L$5, 0, $D695))</f>
        <v/>
      </c>
      <c r="H695" s="14"/>
      <c r="I695" s="39" t="str">
        <f t="shared" si="33"/>
        <v/>
      </c>
      <c r="J695" s="14"/>
      <c r="K695" s="14"/>
      <c r="L695" s="14"/>
      <c r="M695" s="14"/>
      <c r="N695" s="14"/>
      <c r="O695" s="14"/>
      <c r="P695" s="14"/>
      <c r="S695" s="106" t="str">
        <f t="shared" si="34"/>
        <v/>
      </c>
      <c r="U695" s="127" t="str">
        <f>IFERROR(INDEX('J&amp;C Details'!$S$70:$S$79, MATCH($C695, 'J&amp;C Details'!$B$70:$B$79, 0))*$S695*24*$W695, "")</f>
        <v/>
      </c>
      <c r="W695" s="262" t="str">
        <f>IF($Y695="", "", IF($I695="", 1, IF($I695=$U$4, 'J&amp;C Details'!$AP$82, IF($I695=$U$5, 'J&amp;C Details'!$AP$84, ""))))</f>
        <v/>
      </c>
      <c r="Y695" s="39" t="str">
        <f t="shared" si="35"/>
        <v/>
      </c>
      <c r="AA695" s="39" t="str">
        <f>IF($G695="", "", IF($E695=$R$3, Report!$BB$209, IF($I695="", Report!$BB$212, IF($I695=$U$4, Report!$BB$211, IF($I695=$U$5, Report!$BB$210, "")))))</f>
        <v/>
      </c>
    </row>
    <row r="696" spans="1:27" x14ac:dyDescent="0.25">
      <c r="A696" s="14"/>
      <c r="B696" s="460"/>
      <c r="C696" s="478"/>
      <c r="D696" s="462"/>
      <c r="E696" s="479"/>
      <c r="F696" s="14"/>
      <c r="G696" s="106" t="str">
        <f>IF($D696="", "", IF($E696=Expenses!$L$5, 0, $D696))</f>
        <v/>
      </c>
      <c r="H696" s="14"/>
      <c r="I696" s="39" t="str">
        <f t="shared" si="33"/>
        <v/>
      </c>
      <c r="J696" s="14"/>
      <c r="K696" s="14"/>
      <c r="L696" s="14"/>
      <c r="M696" s="14"/>
      <c r="N696" s="14"/>
      <c r="O696" s="14"/>
      <c r="P696" s="14"/>
      <c r="S696" s="106" t="str">
        <f t="shared" si="34"/>
        <v/>
      </c>
      <c r="U696" s="127" t="str">
        <f>IFERROR(INDEX('J&amp;C Details'!$S$70:$S$79, MATCH($C696, 'J&amp;C Details'!$B$70:$B$79, 0))*$S696*24*$W696, "")</f>
        <v/>
      </c>
      <c r="W696" s="262" t="str">
        <f>IF($Y696="", "", IF($I696="", 1, IF($I696=$U$4, 'J&amp;C Details'!$AP$82, IF($I696=$U$5, 'J&amp;C Details'!$AP$84, ""))))</f>
        <v/>
      </c>
      <c r="Y696" s="39" t="str">
        <f t="shared" si="35"/>
        <v/>
      </c>
      <c r="AA696" s="39" t="str">
        <f>IF($G696="", "", IF($E696=$R$3, Report!$BB$209, IF($I696="", Report!$BB$212, IF($I696=$U$4, Report!$BB$211, IF($I696=$U$5, Report!$BB$210, "")))))</f>
        <v/>
      </c>
    </row>
    <row r="697" spans="1:27" x14ac:dyDescent="0.25">
      <c r="A697" s="14"/>
      <c r="B697" s="460"/>
      <c r="C697" s="478"/>
      <c r="D697" s="462"/>
      <c r="E697" s="479"/>
      <c r="F697" s="14"/>
      <c r="G697" s="106" t="str">
        <f>IF($D697="", "", IF($E697=Expenses!$L$5, 0, $D697))</f>
        <v/>
      </c>
      <c r="H697" s="14"/>
      <c r="I697" s="39" t="str">
        <f t="shared" si="33"/>
        <v/>
      </c>
      <c r="J697" s="14"/>
      <c r="K697" s="14"/>
      <c r="L697" s="14"/>
      <c r="M697" s="14"/>
      <c r="N697" s="14"/>
      <c r="O697" s="14"/>
      <c r="P697" s="14"/>
      <c r="S697" s="106" t="str">
        <f t="shared" si="34"/>
        <v/>
      </c>
      <c r="U697" s="127" t="str">
        <f>IFERROR(INDEX('J&amp;C Details'!$S$70:$S$79, MATCH($C697, 'J&amp;C Details'!$B$70:$B$79, 0))*$S697*24*$W697, "")</f>
        <v/>
      </c>
      <c r="W697" s="262" t="str">
        <f>IF($Y697="", "", IF($I697="", 1, IF($I697=$U$4, 'J&amp;C Details'!$AP$82, IF($I697=$U$5, 'J&amp;C Details'!$AP$84, ""))))</f>
        <v/>
      </c>
      <c r="Y697" s="39" t="str">
        <f t="shared" si="35"/>
        <v/>
      </c>
      <c r="AA697" s="39" t="str">
        <f>IF($G697="", "", IF($E697=$R$3, Report!$BB$209, IF($I697="", Report!$BB$212, IF($I697=$U$4, Report!$BB$211, IF($I697=$U$5, Report!$BB$210, "")))))</f>
        <v/>
      </c>
    </row>
    <row r="698" spans="1:27" x14ac:dyDescent="0.25">
      <c r="A698" s="14"/>
      <c r="B698" s="460"/>
      <c r="C698" s="478"/>
      <c r="D698" s="462"/>
      <c r="E698" s="479"/>
      <c r="F698" s="14"/>
      <c r="G698" s="106" t="str">
        <f>IF($D698="", "", IF($E698=Expenses!$L$5, 0, $D698))</f>
        <v/>
      </c>
      <c r="H698" s="14"/>
      <c r="I698" s="39" t="str">
        <f t="shared" si="33"/>
        <v/>
      </c>
      <c r="J698" s="14"/>
      <c r="K698" s="14"/>
      <c r="L698" s="14"/>
      <c r="M698" s="14"/>
      <c r="N698" s="14"/>
      <c r="O698" s="14"/>
      <c r="P698" s="14"/>
      <c r="S698" s="106" t="str">
        <f t="shared" si="34"/>
        <v/>
      </c>
      <c r="U698" s="127" t="str">
        <f>IFERROR(INDEX('J&amp;C Details'!$S$70:$S$79, MATCH($C698, 'J&amp;C Details'!$B$70:$B$79, 0))*$S698*24*$W698, "")</f>
        <v/>
      </c>
      <c r="W698" s="262" t="str">
        <f>IF($Y698="", "", IF($I698="", 1, IF($I698=$U$4, 'J&amp;C Details'!$AP$82, IF($I698=$U$5, 'J&amp;C Details'!$AP$84, ""))))</f>
        <v/>
      </c>
      <c r="Y698" s="39" t="str">
        <f t="shared" si="35"/>
        <v/>
      </c>
      <c r="AA698" s="39" t="str">
        <f>IF($G698="", "", IF($E698=$R$3, Report!$BB$209, IF($I698="", Report!$BB$212, IF($I698=$U$4, Report!$BB$211, IF($I698=$U$5, Report!$BB$210, "")))))</f>
        <v/>
      </c>
    </row>
    <row r="699" spans="1:27" x14ac:dyDescent="0.25">
      <c r="A699" s="14"/>
      <c r="B699" s="460"/>
      <c r="C699" s="478"/>
      <c r="D699" s="462"/>
      <c r="E699" s="479"/>
      <c r="F699" s="14"/>
      <c r="G699" s="106" t="str">
        <f>IF($D699="", "", IF($E699=Expenses!$L$5, 0, $D699))</f>
        <v/>
      </c>
      <c r="H699" s="14"/>
      <c r="I699" s="39" t="str">
        <f t="shared" si="33"/>
        <v/>
      </c>
      <c r="J699" s="14"/>
      <c r="K699" s="14"/>
      <c r="L699" s="14"/>
      <c r="M699" s="14"/>
      <c r="N699" s="14"/>
      <c r="O699" s="14"/>
      <c r="P699" s="14"/>
      <c r="S699" s="106" t="str">
        <f t="shared" si="34"/>
        <v/>
      </c>
      <c r="U699" s="127" t="str">
        <f>IFERROR(INDEX('J&amp;C Details'!$S$70:$S$79, MATCH($C699, 'J&amp;C Details'!$B$70:$B$79, 0))*$S699*24*$W699, "")</f>
        <v/>
      </c>
      <c r="W699" s="262" t="str">
        <f>IF($Y699="", "", IF($I699="", 1, IF($I699=$U$4, 'J&amp;C Details'!$AP$82, IF($I699=$U$5, 'J&amp;C Details'!$AP$84, ""))))</f>
        <v/>
      </c>
      <c r="Y699" s="39" t="str">
        <f t="shared" si="35"/>
        <v/>
      </c>
      <c r="AA699" s="39" t="str">
        <f>IF($G699="", "", IF($E699=$R$3, Report!$BB$209, IF($I699="", Report!$BB$212, IF($I699=$U$4, Report!$BB$211, IF($I699=$U$5, Report!$BB$210, "")))))</f>
        <v/>
      </c>
    </row>
    <row r="700" spans="1:27" x14ac:dyDescent="0.25">
      <c r="A700" s="14"/>
      <c r="B700" s="460"/>
      <c r="C700" s="478"/>
      <c r="D700" s="462"/>
      <c r="E700" s="479"/>
      <c r="F700" s="14"/>
      <c r="G700" s="106" t="str">
        <f>IF($D700="", "", IF($E700=Expenses!$L$5, 0, $D700))</f>
        <v/>
      </c>
      <c r="H700" s="14"/>
      <c r="I700" s="39" t="str">
        <f t="shared" si="33"/>
        <v/>
      </c>
      <c r="J700" s="14"/>
      <c r="K700" s="14"/>
      <c r="L700" s="14"/>
      <c r="M700" s="14"/>
      <c r="N700" s="14"/>
      <c r="O700" s="14"/>
      <c r="P700" s="14"/>
      <c r="S700" s="106" t="str">
        <f t="shared" si="34"/>
        <v/>
      </c>
      <c r="U700" s="127" t="str">
        <f>IFERROR(INDEX('J&amp;C Details'!$S$70:$S$79, MATCH($C700, 'J&amp;C Details'!$B$70:$B$79, 0))*$S700*24*$W700, "")</f>
        <v/>
      </c>
      <c r="W700" s="262" t="str">
        <f>IF($Y700="", "", IF($I700="", 1, IF($I700=$U$4, 'J&amp;C Details'!$AP$82, IF($I700=$U$5, 'J&amp;C Details'!$AP$84, ""))))</f>
        <v/>
      </c>
      <c r="Y700" s="39" t="str">
        <f t="shared" si="35"/>
        <v/>
      </c>
      <c r="AA700" s="39" t="str">
        <f>IF($G700="", "", IF($E700=$R$3, Report!$BB$209, IF($I700="", Report!$BB$212, IF($I700=$U$4, Report!$BB$211, IF($I700=$U$5, Report!$BB$210, "")))))</f>
        <v/>
      </c>
    </row>
    <row r="701" spans="1:27" x14ac:dyDescent="0.25">
      <c r="A701" s="14"/>
      <c r="B701" s="460"/>
      <c r="C701" s="478"/>
      <c r="D701" s="462"/>
      <c r="E701" s="479"/>
      <c r="F701" s="14"/>
      <c r="G701" s="106" t="str">
        <f>IF($D701="", "", IF($E701=Expenses!$L$5, 0, $D701))</f>
        <v/>
      </c>
      <c r="H701" s="14"/>
      <c r="I701" s="39" t="str">
        <f t="shared" si="33"/>
        <v/>
      </c>
      <c r="J701" s="14"/>
      <c r="K701" s="14"/>
      <c r="L701" s="14"/>
      <c r="M701" s="14"/>
      <c r="N701" s="14"/>
      <c r="O701" s="14"/>
      <c r="P701" s="14"/>
      <c r="S701" s="106" t="str">
        <f t="shared" si="34"/>
        <v/>
      </c>
      <c r="U701" s="127" t="str">
        <f>IFERROR(INDEX('J&amp;C Details'!$S$70:$S$79, MATCH($C701, 'J&amp;C Details'!$B$70:$B$79, 0))*$S701*24*$W701, "")</f>
        <v/>
      </c>
      <c r="W701" s="262" t="str">
        <f>IF($Y701="", "", IF($I701="", 1, IF($I701=$U$4, 'J&amp;C Details'!$AP$82, IF($I701=$U$5, 'J&amp;C Details'!$AP$84, ""))))</f>
        <v/>
      </c>
      <c r="Y701" s="39" t="str">
        <f t="shared" si="35"/>
        <v/>
      </c>
      <c r="AA701" s="39" t="str">
        <f>IF($G701="", "", IF($E701=$R$3, Report!$BB$209, IF($I701="", Report!$BB$212, IF($I701=$U$4, Report!$BB$211, IF($I701=$U$5, Report!$BB$210, "")))))</f>
        <v/>
      </c>
    </row>
    <row r="702" spans="1:27" x14ac:dyDescent="0.25">
      <c r="A702" s="14"/>
      <c r="B702" s="460"/>
      <c r="C702" s="478"/>
      <c r="D702" s="462"/>
      <c r="E702" s="479"/>
      <c r="F702" s="14"/>
      <c r="G702" s="106" t="str">
        <f>IF($D702="", "", IF($E702=Expenses!$L$5, 0, $D702))</f>
        <v/>
      </c>
      <c r="H702" s="14"/>
      <c r="I702" s="39" t="str">
        <f t="shared" si="33"/>
        <v/>
      </c>
      <c r="J702" s="14"/>
      <c r="K702" s="14"/>
      <c r="L702" s="14"/>
      <c r="M702" s="14"/>
      <c r="N702" s="14"/>
      <c r="O702" s="14"/>
      <c r="P702" s="14"/>
      <c r="S702" s="106" t="str">
        <f t="shared" si="34"/>
        <v/>
      </c>
      <c r="U702" s="127" t="str">
        <f>IFERROR(INDEX('J&amp;C Details'!$S$70:$S$79, MATCH($C702, 'J&amp;C Details'!$B$70:$B$79, 0))*$S702*24*$W702, "")</f>
        <v/>
      </c>
      <c r="W702" s="262" t="str">
        <f>IF($Y702="", "", IF($I702="", 1, IF($I702=$U$4, 'J&amp;C Details'!$AP$82, IF($I702=$U$5, 'J&amp;C Details'!$AP$84, ""))))</f>
        <v/>
      </c>
      <c r="Y702" s="39" t="str">
        <f t="shared" si="35"/>
        <v/>
      </c>
      <c r="AA702" s="39" t="str">
        <f>IF($G702="", "", IF($E702=$R$3, Report!$BB$209, IF($I702="", Report!$BB$212, IF($I702=$U$4, Report!$BB$211, IF($I702=$U$5, Report!$BB$210, "")))))</f>
        <v/>
      </c>
    </row>
    <row r="703" spans="1:27" x14ac:dyDescent="0.25">
      <c r="A703" s="14"/>
      <c r="B703" s="460"/>
      <c r="C703" s="478"/>
      <c r="D703" s="462"/>
      <c r="E703" s="479"/>
      <c r="F703" s="14"/>
      <c r="G703" s="106" t="str">
        <f>IF($D703="", "", IF($E703=Expenses!$L$5, 0, $D703))</f>
        <v/>
      </c>
      <c r="H703" s="14"/>
      <c r="I703" s="39" t="str">
        <f t="shared" si="33"/>
        <v/>
      </c>
      <c r="J703" s="14"/>
      <c r="K703" s="14"/>
      <c r="L703" s="14"/>
      <c r="M703" s="14"/>
      <c r="N703" s="14"/>
      <c r="O703" s="14"/>
      <c r="P703" s="14"/>
      <c r="S703" s="106" t="str">
        <f t="shared" si="34"/>
        <v/>
      </c>
      <c r="U703" s="127" t="str">
        <f>IFERROR(INDEX('J&amp;C Details'!$S$70:$S$79, MATCH($C703, 'J&amp;C Details'!$B$70:$B$79, 0))*$S703*24*$W703, "")</f>
        <v/>
      </c>
      <c r="W703" s="262" t="str">
        <f>IF($Y703="", "", IF($I703="", 1, IF($I703=$U$4, 'J&amp;C Details'!$AP$82, IF($I703=$U$5, 'J&amp;C Details'!$AP$84, ""))))</f>
        <v/>
      </c>
      <c r="Y703" s="39" t="str">
        <f t="shared" si="35"/>
        <v/>
      </c>
      <c r="AA703" s="39" t="str">
        <f>IF($G703="", "", IF($E703=$R$3, Report!$BB$209, IF($I703="", Report!$BB$212, IF($I703=$U$4, Report!$BB$211, IF($I703=$U$5, Report!$BB$210, "")))))</f>
        <v/>
      </c>
    </row>
    <row r="704" spans="1:27" x14ac:dyDescent="0.25">
      <c r="A704" s="14"/>
      <c r="B704" s="460"/>
      <c r="C704" s="478"/>
      <c r="D704" s="462"/>
      <c r="E704" s="479"/>
      <c r="F704" s="14"/>
      <c r="G704" s="106" t="str">
        <f>IF($D704="", "", IF($E704=Expenses!$L$5, 0, $D704))</f>
        <v/>
      </c>
      <c r="H704" s="14"/>
      <c r="I704" s="39" t="str">
        <f t="shared" si="33"/>
        <v/>
      </c>
      <c r="J704" s="14"/>
      <c r="K704" s="14"/>
      <c r="L704" s="14"/>
      <c r="M704" s="14"/>
      <c r="N704" s="14"/>
      <c r="O704" s="14"/>
      <c r="P704" s="14"/>
      <c r="S704" s="106" t="str">
        <f t="shared" si="34"/>
        <v/>
      </c>
      <c r="U704" s="127" t="str">
        <f>IFERROR(INDEX('J&amp;C Details'!$S$70:$S$79, MATCH($C704, 'J&amp;C Details'!$B$70:$B$79, 0))*$S704*24*$W704, "")</f>
        <v/>
      </c>
      <c r="W704" s="262" t="str">
        <f>IF($Y704="", "", IF($I704="", 1, IF($I704=$U$4, 'J&amp;C Details'!$AP$82, IF($I704=$U$5, 'J&amp;C Details'!$AP$84, ""))))</f>
        <v/>
      </c>
      <c r="Y704" s="39" t="str">
        <f t="shared" si="35"/>
        <v/>
      </c>
      <c r="AA704" s="39" t="str">
        <f>IF($G704="", "", IF($E704=$R$3, Report!$BB$209, IF($I704="", Report!$BB$212, IF($I704=$U$4, Report!$BB$211, IF($I704=$U$5, Report!$BB$210, "")))))</f>
        <v/>
      </c>
    </row>
    <row r="705" spans="1:27" x14ac:dyDescent="0.25">
      <c r="A705" s="14"/>
      <c r="B705" s="460"/>
      <c r="C705" s="478"/>
      <c r="D705" s="462"/>
      <c r="E705" s="479"/>
      <c r="F705" s="14"/>
      <c r="G705" s="106" t="str">
        <f>IF($D705="", "", IF($E705=Expenses!$L$5, 0, $D705))</f>
        <v/>
      </c>
      <c r="H705" s="14"/>
      <c r="I705" s="39" t="str">
        <f t="shared" si="33"/>
        <v/>
      </c>
      <c r="J705" s="14"/>
      <c r="K705" s="14"/>
      <c r="L705" s="14"/>
      <c r="M705" s="14"/>
      <c r="N705" s="14"/>
      <c r="O705" s="14"/>
      <c r="P705" s="14"/>
      <c r="S705" s="106" t="str">
        <f t="shared" si="34"/>
        <v/>
      </c>
      <c r="U705" s="127" t="str">
        <f>IFERROR(INDEX('J&amp;C Details'!$S$70:$S$79, MATCH($C705, 'J&amp;C Details'!$B$70:$B$79, 0))*$S705*24*$W705, "")</f>
        <v/>
      </c>
      <c r="W705" s="262" t="str">
        <f>IF($Y705="", "", IF($I705="", 1, IF($I705=$U$4, 'J&amp;C Details'!$AP$82, IF($I705=$U$5, 'J&amp;C Details'!$AP$84, ""))))</f>
        <v/>
      </c>
      <c r="Y705" s="39" t="str">
        <f t="shared" si="35"/>
        <v/>
      </c>
      <c r="AA705" s="39" t="str">
        <f>IF($G705="", "", IF($E705=$R$3, Report!$BB$209, IF($I705="", Report!$BB$212, IF($I705=$U$4, Report!$BB$211, IF($I705=$U$5, Report!$BB$210, "")))))</f>
        <v/>
      </c>
    </row>
    <row r="706" spans="1:27" x14ac:dyDescent="0.25">
      <c r="A706" s="14"/>
      <c r="B706" s="460"/>
      <c r="C706" s="478"/>
      <c r="D706" s="462"/>
      <c r="E706" s="479"/>
      <c r="F706" s="14"/>
      <c r="G706" s="106" t="str">
        <f>IF($D706="", "", IF($E706=Expenses!$L$5, 0, $D706))</f>
        <v/>
      </c>
      <c r="H706" s="14"/>
      <c r="I706" s="39" t="str">
        <f t="shared" si="33"/>
        <v/>
      </c>
      <c r="J706" s="14"/>
      <c r="K706" s="14"/>
      <c r="L706" s="14"/>
      <c r="M706" s="14"/>
      <c r="N706" s="14"/>
      <c r="O706" s="14"/>
      <c r="P706" s="14"/>
      <c r="S706" s="106" t="str">
        <f t="shared" si="34"/>
        <v/>
      </c>
      <c r="U706" s="127" t="str">
        <f>IFERROR(INDEX('J&amp;C Details'!$S$70:$S$79, MATCH($C706, 'J&amp;C Details'!$B$70:$B$79, 0))*$S706*24*$W706, "")</f>
        <v/>
      </c>
      <c r="W706" s="262" t="str">
        <f>IF($Y706="", "", IF($I706="", 1, IF($I706=$U$4, 'J&amp;C Details'!$AP$82, IF($I706=$U$5, 'J&amp;C Details'!$AP$84, ""))))</f>
        <v/>
      </c>
      <c r="Y706" s="39" t="str">
        <f t="shared" si="35"/>
        <v/>
      </c>
      <c r="AA706" s="39" t="str">
        <f>IF($G706="", "", IF($E706=$R$3, Report!$BB$209, IF($I706="", Report!$BB$212, IF($I706=$U$4, Report!$BB$211, IF($I706=$U$5, Report!$BB$210, "")))))</f>
        <v/>
      </c>
    </row>
    <row r="707" spans="1:27" x14ac:dyDescent="0.25">
      <c r="A707" s="14"/>
      <c r="B707" s="460"/>
      <c r="C707" s="478"/>
      <c r="D707" s="462"/>
      <c r="E707" s="479"/>
      <c r="F707" s="14"/>
      <c r="G707" s="106" t="str">
        <f>IF($D707="", "", IF($E707=Expenses!$L$5, 0, $D707))</f>
        <v/>
      </c>
      <c r="H707" s="14"/>
      <c r="I707" s="39" t="str">
        <f t="shared" si="33"/>
        <v/>
      </c>
      <c r="J707" s="14"/>
      <c r="K707" s="14"/>
      <c r="L707" s="14"/>
      <c r="M707" s="14"/>
      <c r="N707" s="14"/>
      <c r="O707" s="14"/>
      <c r="P707" s="14"/>
      <c r="S707" s="106" t="str">
        <f t="shared" si="34"/>
        <v/>
      </c>
      <c r="U707" s="127" t="str">
        <f>IFERROR(INDEX('J&amp;C Details'!$S$70:$S$79, MATCH($C707, 'J&amp;C Details'!$B$70:$B$79, 0))*$S707*24*$W707, "")</f>
        <v/>
      </c>
      <c r="W707" s="262" t="str">
        <f>IF($Y707="", "", IF($I707="", 1, IF($I707=$U$4, 'J&amp;C Details'!$AP$82, IF($I707=$U$5, 'J&amp;C Details'!$AP$84, ""))))</f>
        <v/>
      </c>
      <c r="Y707" s="39" t="str">
        <f t="shared" si="35"/>
        <v/>
      </c>
      <c r="AA707" s="39" t="str">
        <f>IF($G707="", "", IF($E707=$R$3, Report!$BB$209, IF($I707="", Report!$BB$212, IF($I707=$U$4, Report!$BB$211, IF($I707=$U$5, Report!$BB$210, "")))))</f>
        <v/>
      </c>
    </row>
    <row r="708" spans="1:27" x14ac:dyDescent="0.25">
      <c r="A708" s="14"/>
      <c r="B708" s="460"/>
      <c r="C708" s="478"/>
      <c r="D708" s="462"/>
      <c r="E708" s="479"/>
      <c r="F708" s="14"/>
      <c r="G708" s="106" t="str">
        <f>IF($D708="", "", IF($E708=Expenses!$L$5, 0, $D708))</f>
        <v/>
      </c>
      <c r="H708" s="14"/>
      <c r="I708" s="39" t="str">
        <f t="shared" si="33"/>
        <v/>
      </c>
      <c r="J708" s="14"/>
      <c r="K708" s="14"/>
      <c r="L708" s="14"/>
      <c r="M708" s="14"/>
      <c r="N708" s="14"/>
      <c r="O708" s="14"/>
      <c r="P708" s="14"/>
      <c r="S708" s="106" t="str">
        <f t="shared" si="34"/>
        <v/>
      </c>
      <c r="U708" s="127" t="str">
        <f>IFERROR(INDEX('J&amp;C Details'!$S$70:$S$79, MATCH($C708, 'J&amp;C Details'!$B$70:$B$79, 0))*$S708*24*$W708, "")</f>
        <v/>
      </c>
      <c r="W708" s="262" t="str">
        <f>IF($Y708="", "", IF($I708="", 1, IF($I708=$U$4, 'J&amp;C Details'!$AP$82, IF($I708=$U$5, 'J&amp;C Details'!$AP$84, ""))))</f>
        <v/>
      </c>
      <c r="Y708" s="39" t="str">
        <f t="shared" si="35"/>
        <v/>
      </c>
      <c r="AA708" s="39" t="str">
        <f>IF($G708="", "", IF($E708=$R$3, Report!$BB$209, IF($I708="", Report!$BB$212, IF($I708=$U$4, Report!$BB$211, IF($I708=$U$5, Report!$BB$210, "")))))</f>
        <v/>
      </c>
    </row>
    <row r="709" spans="1:27" x14ac:dyDescent="0.25">
      <c r="A709" s="14"/>
      <c r="B709" s="460"/>
      <c r="C709" s="478"/>
      <c r="D709" s="462"/>
      <c r="E709" s="479"/>
      <c r="F709" s="14"/>
      <c r="G709" s="106" t="str">
        <f>IF($D709="", "", IF($E709=Expenses!$L$5, 0, $D709))</f>
        <v/>
      </c>
      <c r="H709" s="14"/>
      <c r="I709" s="39" t="str">
        <f t="shared" si="33"/>
        <v/>
      </c>
      <c r="J709" s="14"/>
      <c r="K709" s="14"/>
      <c r="L709" s="14"/>
      <c r="M709" s="14"/>
      <c r="N709" s="14"/>
      <c r="O709" s="14"/>
      <c r="P709" s="14"/>
      <c r="S709" s="106" t="str">
        <f t="shared" si="34"/>
        <v/>
      </c>
      <c r="U709" s="127" t="str">
        <f>IFERROR(INDEX('J&amp;C Details'!$S$70:$S$79, MATCH($C709, 'J&amp;C Details'!$B$70:$B$79, 0))*$S709*24*$W709, "")</f>
        <v/>
      </c>
      <c r="W709" s="262" t="str">
        <f>IF($Y709="", "", IF($I709="", 1, IF($I709=$U$4, 'J&amp;C Details'!$AP$82, IF($I709=$U$5, 'J&amp;C Details'!$AP$84, ""))))</f>
        <v/>
      </c>
      <c r="Y709" s="39" t="str">
        <f t="shared" si="35"/>
        <v/>
      </c>
      <c r="AA709" s="39" t="str">
        <f>IF($G709="", "", IF($E709=$R$3, Report!$BB$209, IF($I709="", Report!$BB$212, IF($I709=$U$4, Report!$BB$211, IF($I709=$U$5, Report!$BB$210, "")))))</f>
        <v/>
      </c>
    </row>
    <row r="710" spans="1:27" x14ac:dyDescent="0.25">
      <c r="A710" s="14"/>
      <c r="B710" s="460"/>
      <c r="C710" s="478"/>
      <c r="D710" s="462"/>
      <c r="E710" s="479"/>
      <c r="F710" s="14"/>
      <c r="G710" s="106" t="str">
        <f>IF($D710="", "", IF($E710=Expenses!$L$5, 0, $D710))</f>
        <v/>
      </c>
      <c r="H710" s="14"/>
      <c r="I710" s="39" t="str">
        <f t="shared" si="33"/>
        <v/>
      </c>
      <c r="J710" s="14"/>
      <c r="K710" s="14"/>
      <c r="L710" s="14"/>
      <c r="M710" s="14"/>
      <c r="N710" s="14"/>
      <c r="O710" s="14"/>
      <c r="P710" s="14"/>
      <c r="S710" s="106" t="str">
        <f t="shared" si="34"/>
        <v/>
      </c>
      <c r="U710" s="127" t="str">
        <f>IFERROR(INDEX('J&amp;C Details'!$S$70:$S$79, MATCH($C710, 'J&amp;C Details'!$B$70:$B$79, 0))*$S710*24*$W710, "")</f>
        <v/>
      </c>
      <c r="W710" s="262" t="str">
        <f>IF($Y710="", "", IF($I710="", 1, IF($I710=$U$4, 'J&amp;C Details'!$AP$82, IF($I710=$U$5, 'J&amp;C Details'!$AP$84, ""))))</f>
        <v/>
      </c>
      <c r="Y710" s="39" t="str">
        <f t="shared" si="35"/>
        <v/>
      </c>
      <c r="AA710" s="39" t="str">
        <f>IF($G710="", "", IF($E710=$R$3, Report!$BB$209, IF($I710="", Report!$BB$212, IF($I710=$U$4, Report!$BB$211, IF($I710=$U$5, Report!$BB$210, "")))))</f>
        <v/>
      </c>
    </row>
    <row r="711" spans="1:27" x14ac:dyDescent="0.25">
      <c r="A711" s="14"/>
      <c r="B711" s="460"/>
      <c r="C711" s="478"/>
      <c r="D711" s="462"/>
      <c r="E711" s="479"/>
      <c r="F711" s="14"/>
      <c r="G711" s="106" t="str">
        <f>IF($D711="", "", IF($E711=Expenses!$L$5, 0, $D711))</f>
        <v/>
      </c>
      <c r="H711" s="14"/>
      <c r="I711" s="39" t="str">
        <f t="shared" si="33"/>
        <v/>
      </c>
      <c r="J711" s="14"/>
      <c r="K711" s="14"/>
      <c r="L711" s="14"/>
      <c r="M711" s="14"/>
      <c r="N711" s="14"/>
      <c r="O711" s="14"/>
      <c r="P711" s="14"/>
      <c r="S711" s="106" t="str">
        <f t="shared" si="34"/>
        <v/>
      </c>
      <c r="U711" s="127" t="str">
        <f>IFERROR(INDEX('J&amp;C Details'!$S$70:$S$79, MATCH($C711, 'J&amp;C Details'!$B$70:$B$79, 0))*$S711*24*$W711, "")</f>
        <v/>
      </c>
      <c r="W711" s="262" t="str">
        <f>IF($Y711="", "", IF($I711="", 1, IF($I711=$U$4, 'J&amp;C Details'!$AP$82, IF($I711=$U$5, 'J&amp;C Details'!$AP$84, ""))))</f>
        <v/>
      </c>
      <c r="Y711" s="39" t="str">
        <f t="shared" si="35"/>
        <v/>
      </c>
      <c r="AA711" s="39" t="str">
        <f>IF($G711="", "", IF($E711=$R$3, Report!$BB$209, IF($I711="", Report!$BB$212, IF($I711=$U$4, Report!$BB$211, IF($I711=$U$5, Report!$BB$210, "")))))</f>
        <v/>
      </c>
    </row>
    <row r="712" spans="1:27" x14ac:dyDescent="0.25">
      <c r="A712" s="14"/>
      <c r="B712" s="460"/>
      <c r="C712" s="478"/>
      <c r="D712" s="462"/>
      <c r="E712" s="479"/>
      <c r="F712" s="14"/>
      <c r="G712" s="106" t="str">
        <f>IF($D712="", "", IF($E712=Expenses!$L$5, 0, $D712))</f>
        <v/>
      </c>
      <c r="H712" s="14"/>
      <c r="I712" s="39" t="str">
        <f t="shared" si="33"/>
        <v/>
      </c>
      <c r="J712" s="14"/>
      <c r="K712" s="14"/>
      <c r="L712" s="14"/>
      <c r="M712" s="14"/>
      <c r="N712" s="14"/>
      <c r="O712" s="14"/>
      <c r="P712" s="14"/>
      <c r="S712" s="106" t="str">
        <f t="shared" si="34"/>
        <v/>
      </c>
      <c r="U712" s="127" t="str">
        <f>IFERROR(INDEX('J&amp;C Details'!$S$70:$S$79, MATCH($C712, 'J&amp;C Details'!$B$70:$B$79, 0))*$S712*24*$W712, "")</f>
        <v/>
      </c>
      <c r="W712" s="262" t="str">
        <f>IF($Y712="", "", IF($I712="", 1, IF($I712=$U$4, 'J&amp;C Details'!$AP$82, IF($I712=$U$5, 'J&amp;C Details'!$AP$84, ""))))</f>
        <v/>
      </c>
      <c r="Y712" s="39" t="str">
        <f t="shared" si="35"/>
        <v/>
      </c>
      <c r="AA712" s="39" t="str">
        <f>IF($G712="", "", IF($E712=$R$3, Report!$BB$209, IF($I712="", Report!$BB$212, IF($I712=$U$4, Report!$BB$211, IF($I712=$U$5, Report!$BB$210, "")))))</f>
        <v/>
      </c>
    </row>
    <row r="713" spans="1:27" x14ac:dyDescent="0.25">
      <c r="A713" s="14"/>
      <c r="B713" s="460"/>
      <c r="C713" s="478"/>
      <c r="D713" s="462"/>
      <c r="E713" s="479"/>
      <c r="F713" s="14"/>
      <c r="G713" s="106" t="str">
        <f>IF($D713="", "", IF($E713=Expenses!$L$5, 0, $D713))</f>
        <v/>
      </c>
      <c r="H713" s="14"/>
      <c r="I713" s="39" t="str">
        <f t="shared" si="33"/>
        <v/>
      </c>
      <c r="J713" s="14"/>
      <c r="K713" s="14"/>
      <c r="L713" s="14"/>
      <c r="M713" s="14"/>
      <c r="N713" s="14"/>
      <c r="O713" s="14"/>
      <c r="P713" s="14"/>
      <c r="S713" s="106" t="str">
        <f t="shared" si="34"/>
        <v/>
      </c>
      <c r="U713" s="127" t="str">
        <f>IFERROR(INDEX('J&amp;C Details'!$S$70:$S$79, MATCH($C713, 'J&amp;C Details'!$B$70:$B$79, 0))*$S713*24*$W713, "")</f>
        <v/>
      </c>
      <c r="W713" s="262" t="str">
        <f>IF($Y713="", "", IF($I713="", 1, IF($I713=$U$4, 'J&amp;C Details'!$AP$82, IF($I713=$U$5, 'J&amp;C Details'!$AP$84, ""))))</f>
        <v/>
      </c>
      <c r="Y713" s="39" t="str">
        <f t="shared" si="35"/>
        <v/>
      </c>
      <c r="AA713" s="39" t="str">
        <f>IF($G713="", "", IF($E713=$R$3, Report!$BB$209, IF($I713="", Report!$BB$212, IF($I713=$U$4, Report!$BB$211, IF($I713=$U$5, Report!$BB$210, "")))))</f>
        <v/>
      </c>
    </row>
    <row r="714" spans="1:27" x14ac:dyDescent="0.25">
      <c r="A714" s="14"/>
      <c r="B714" s="460"/>
      <c r="C714" s="478"/>
      <c r="D714" s="462"/>
      <c r="E714" s="479"/>
      <c r="F714" s="14"/>
      <c r="G714" s="106" t="str">
        <f>IF($D714="", "", IF($E714=Expenses!$L$5, 0, $D714))</f>
        <v/>
      </c>
      <c r="H714" s="14"/>
      <c r="I714" s="39" t="str">
        <f t="shared" si="33"/>
        <v/>
      </c>
      <c r="J714" s="14"/>
      <c r="K714" s="14"/>
      <c r="L714" s="14"/>
      <c r="M714" s="14"/>
      <c r="N714" s="14"/>
      <c r="O714" s="14"/>
      <c r="P714" s="14"/>
      <c r="S714" s="106" t="str">
        <f t="shared" si="34"/>
        <v/>
      </c>
      <c r="U714" s="127" t="str">
        <f>IFERROR(INDEX('J&amp;C Details'!$S$70:$S$79, MATCH($C714, 'J&amp;C Details'!$B$70:$B$79, 0))*$S714*24*$W714, "")</f>
        <v/>
      </c>
      <c r="W714" s="262" t="str">
        <f>IF($Y714="", "", IF($I714="", 1, IF($I714=$U$4, 'J&amp;C Details'!$AP$82, IF($I714=$U$5, 'J&amp;C Details'!$AP$84, ""))))</f>
        <v/>
      </c>
      <c r="Y714" s="39" t="str">
        <f t="shared" si="35"/>
        <v/>
      </c>
      <c r="AA714" s="39" t="str">
        <f>IF($G714="", "", IF($E714=$R$3, Report!$BB$209, IF($I714="", Report!$BB$212, IF($I714=$U$4, Report!$BB$211, IF($I714=$U$5, Report!$BB$210, "")))))</f>
        <v/>
      </c>
    </row>
    <row r="715" spans="1:27" x14ac:dyDescent="0.25">
      <c r="A715" s="14"/>
      <c r="B715" s="460"/>
      <c r="C715" s="478"/>
      <c r="D715" s="462"/>
      <c r="E715" s="479"/>
      <c r="F715" s="14"/>
      <c r="G715" s="106" t="str">
        <f>IF($D715="", "", IF($E715=Expenses!$L$5, 0, $D715))</f>
        <v/>
      </c>
      <c r="H715" s="14"/>
      <c r="I715" s="39" t="str">
        <f t="shared" si="33"/>
        <v/>
      </c>
      <c r="J715" s="14"/>
      <c r="K715" s="14"/>
      <c r="L715" s="14"/>
      <c r="M715" s="14"/>
      <c r="N715" s="14"/>
      <c r="O715" s="14"/>
      <c r="P715" s="14"/>
      <c r="S715" s="106" t="str">
        <f t="shared" si="34"/>
        <v/>
      </c>
      <c r="U715" s="127" t="str">
        <f>IFERROR(INDEX('J&amp;C Details'!$S$70:$S$79, MATCH($C715, 'J&amp;C Details'!$B$70:$B$79, 0))*$S715*24*$W715, "")</f>
        <v/>
      </c>
      <c r="W715" s="262" t="str">
        <f>IF($Y715="", "", IF($I715="", 1, IF($I715=$U$4, 'J&amp;C Details'!$AP$82, IF($I715=$U$5, 'J&amp;C Details'!$AP$84, ""))))</f>
        <v/>
      </c>
      <c r="Y715" s="39" t="str">
        <f t="shared" si="35"/>
        <v/>
      </c>
      <c r="AA715" s="39" t="str">
        <f>IF($G715="", "", IF($E715=$R$3, Report!$BB$209, IF($I715="", Report!$BB$212, IF($I715=$U$4, Report!$BB$211, IF($I715=$U$5, Report!$BB$210, "")))))</f>
        <v/>
      </c>
    </row>
    <row r="716" spans="1:27" x14ac:dyDescent="0.25">
      <c r="A716" s="14"/>
      <c r="B716" s="460"/>
      <c r="C716" s="478"/>
      <c r="D716" s="462"/>
      <c r="E716" s="479"/>
      <c r="F716" s="14"/>
      <c r="G716" s="106" t="str">
        <f>IF($D716="", "", IF($E716=Expenses!$L$5, 0, $D716))</f>
        <v/>
      </c>
      <c r="H716" s="14"/>
      <c r="I716" s="39" t="str">
        <f t="shared" ref="I716:I779" si="36">IF($B716="", "", IF(OR(TEXT($B716, "ddd")="sat", TEXT($B716, "ddd")="sun"), $U$4, IF( COUNTIF($V$50:$V$89, $B716)&gt;0, $U$5, "")))</f>
        <v/>
      </c>
      <c r="J716" s="14"/>
      <c r="K716" s="14"/>
      <c r="L716" s="14"/>
      <c r="M716" s="14"/>
      <c r="N716" s="14"/>
      <c r="O716" s="14"/>
      <c r="P716" s="14"/>
      <c r="S716" s="106" t="str">
        <f t="shared" ref="S716:S779" si="37">IF($D716="", "", $D716)</f>
        <v/>
      </c>
      <c r="U716" s="127" t="str">
        <f>IFERROR(INDEX('J&amp;C Details'!$S$70:$S$79, MATCH($C716, 'J&amp;C Details'!$B$70:$B$79, 0))*$S716*24*$W716, "")</f>
        <v/>
      </c>
      <c r="W716" s="262" t="str">
        <f>IF($Y716="", "", IF($I716="", 1, IF($I716=$U$4, 'J&amp;C Details'!$AP$82, IF($I716=$U$5, 'J&amp;C Details'!$AP$84, ""))))</f>
        <v/>
      </c>
      <c r="Y716" s="39" t="str">
        <f t="shared" ref="Y716:Y779" si="38">IF(COUNTIF($B716:$D716, "")&lt;3, "Used", "")</f>
        <v/>
      </c>
      <c r="AA716" s="39" t="str">
        <f>IF($G716="", "", IF($E716=$R$3, Report!$BB$209, IF($I716="", Report!$BB$212, IF($I716=$U$4, Report!$BB$211, IF($I716=$U$5, Report!$BB$210, "")))))</f>
        <v/>
      </c>
    </row>
    <row r="717" spans="1:27" x14ac:dyDescent="0.25">
      <c r="A717" s="14"/>
      <c r="B717" s="460"/>
      <c r="C717" s="478"/>
      <c r="D717" s="462"/>
      <c r="E717" s="479"/>
      <c r="F717" s="14"/>
      <c r="G717" s="106" t="str">
        <f>IF($D717="", "", IF($E717=Expenses!$L$5, 0, $D717))</f>
        <v/>
      </c>
      <c r="H717" s="14"/>
      <c r="I717" s="39" t="str">
        <f t="shared" si="36"/>
        <v/>
      </c>
      <c r="J717" s="14"/>
      <c r="K717" s="14"/>
      <c r="L717" s="14"/>
      <c r="M717" s="14"/>
      <c r="N717" s="14"/>
      <c r="O717" s="14"/>
      <c r="P717" s="14"/>
      <c r="S717" s="106" t="str">
        <f t="shared" si="37"/>
        <v/>
      </c>
      <c r="U717" s="127" t="str">
        <f>IFERROR(INDEX('J&amp;C Details'!$S$70:$S$79, MATCH($C717, 'J&amp;C Details'!$B$70:$B$79, 0))*$S717*24*$W717, "")</f>
        <v/>
      </c>
      <c r="W717" s="262" t="str">
        <f>IF($Y717="", "", IF($I717="", 1, IF($I717=$U$4, 'J&amp;C Details'!$AP$82, IF($I717=$U$5, 'J&amp;C Details'!$AP$84, ""))))</f>
        <v/>
      </c>
      <c r="Y717" s="39" t="str">
        <f t="shared" si="38"/>
        <v/>
      </c>
      <c r="AA717" s="39" t="str">
        <f>IF($G717="", "", IF($E717=$R$3, Report!$BB$209, IF($I717="", Report!$BB$212, IF($I717=$U$4, Report!$BB$211, IF($I717=$U$5, Report!$BB$210, "")))))</f>
        <v/>
      </c>
    </row>
    <row r="718" spans="1:27" x14ac:dyDescent="0.25">
      <c r="A718" s="14"/>
      <c r="B718" s="460"/>
      <c r="C718" s="478"/>
      <c r="D718" s="462"/>
      <c r="E718" s="479"/>
      <c r="F718" s="14"/>
      <c r="G718" s="106" t="str">
        <f>IF($D718="", "", IF($E718=Expenses!$L$5, 0, $D718))</f>
        <v/>
      </c>
      <c r="H718" s="14"/>
      <c r="I718" s="39" t="str">
        <f t="shared" si="36"/>
        <v/>
      </c>
      <c r="J718" s="14"/>
      <c r="K718" s="14"/>
      <c r="L718" s="14"/>
      <c r="M718" s="14"/>
      <c r="N718" s="14"/>
      <c r="O718" s="14"/>
      <c r="P718" s="14"/>
      <c r="S718" s="106" t="str">
        <f t="shared" si="37"/>
        <v/>
      </c>
      <c r="U718" s="127" t="str">
        <f>IFERROR(INDEX('J&amp;C Details'!$S$70:$S$79, MATCH($C718, 'J&amp;C Details'!$B$70:$B$79, 0))*$S718*24*$W718, "")</f>
        <v/>
      </c>
      <c r="W718" s="262" t="str">
        <f>IF($Y718="", "", IF($I718="", 1, IF($I718=$U$4, 'J&amp;C Details'!$AP$82, IF($I718=$U$5, 'J&amp;C Details'!$AP$84, ""))))</f>
        <v/>
      </c>
      <c r="Y718" s="39" t="str">
        <f t="shared" si="38"/>
        <v/>
      </c>
      <c r="AA718" s="39" t="str">
        <f>IF($G718="", "", IF($E718=$R$3, Report!$BB$209, IF($I718="", Report!$BB$212, IF($I718=$U$4, Report!$BB$211, IF($I718=$U$5, Report!$BB$210, "")))))</f>
        <v/>
      </c>
    </row>
    <row r="719" spans="1:27" x14ac:dyDescent="0.25">
      <c r="A719" s="14"/>
      <c r="B719" s="460"/>
      <c r="C719" s="478"/>
      <c r="D719" s="462"/>
      <c r="E719" s="479"/>
      <c r="F719" s="14"/>
      <c r="G719" s="106" t="str">
        <f>IF($D719="", "", IF($E719=Expenses!$L$5, 0, $D719))</f>
        <v/>
      </c>
      <c r="H719" s="14"/>
      <c r="I719" s="39" t="str">
        <f t="shared" si="36"/>
        <v/>
      </c>
      <c r="J719" s="14"/>
      <c r="K719" s="14"/>
      <c r="L719" s="14"/>
      <c r="M719" s="14"/>
      <c r="N719" s="14"/>
      <c r="O719" s="14"/>
      <c r="P719" s="14"/>
      <c r="S719" s="106" t="str">
        <f t="shared" si="37"/>
        <v/>
      </c>
      <c r="U719" s="127" t="str">
        <f>IFERROR(INDEX('J&amp;C Details'!$S$70:$S$79, MATCH($C719, 'J&amp;C Details'!$B$70:$B$79, 0))*$S719*24*$W719, "")</f>
        <v/>
      </c>
      <c r="W719" s="262" t="str">
        <f>IF($Y719="", "", IF($I719="", 1, IF($I719=$U$4, 'J&amp;C Details'!$AP$82, IF($I719=$U$5, 'J&amp;C Details'!$AP$84, ""))))</f>
        <v/>
      </c>
      <c r="Y719" s="39" t="str">
        <f t="shared" si="38"/>
        <v/>
      </c>
      <c r="AA719" s="39" t="str">
        <f>IF($G719="", "", IF($E719=$R$3, Report!$BB$209, IF($I719="", Report!$BB$212, IF($I719=$U$4, Report!$BB$211, IF($I719=$U$5, Report!$BB$210, "")))))</f>
        <v/>
      </c>
    </row>
    <row r="720" spans="1:27" x14ac:dyDescent="0.25">
      <c r="A720" s="14"/>
      <c r="B720" s="460"/>
      <c r="C720" s="478"/>
      <c r="D720" s="462"/>
      <c r="E720" s="479"/>
      <c r="F720" s="14"/>
      <c r="G720" s="106" t="str">
        <f>IF($D720="", "", IF($E720=Expenses!$L$5, 0, $D720))</f>
        <v/>
      </c>
      <c r="H720" s="14"/>
      <c r="I720" s="39" t="str">
        <f t="shared" si="36"/>
        <v/>
      </c>
      <c r="J720" s="14"/>
      <c r="K720" s="14"/>
      <c r="L720" s="14"/>
      <c r="M720" s="14"/>
      <c r="N720" s="14"/>
      <c r="O720" s="14"/>
      <c r="P720" s="14"/>
      <c r="S720" s="106" t="str">
        <f t="shared" si="37"/>
        <v/>
      </c>
      <c r="U720" s="127" t="str">
        <f>IFERROR(INDEX('J&amp;C Details'!$S$70:$S$79, MATCH($C720, 'J&amp;C Details'!$B$70:$B$79, 0))*$S720*24*$W720, "")</f>
        <v/>
      </c>
      <c r="W720" s="262" t="str">
        <f>IF($Y720="", "", IF($I720="", 1, IF($I720=$U$4, 'J&amp;C Details'!$AP$82, IF($I720=$U$5, 'J&amp;C Details'!$AP$84, ""))))</f>
        <v/>
      </c>
      <c r="Y720" s="39" t="str">
        <f t="shared" si="38"/>
        <v/>
      </c>
      <c r="AA720" s="39" t="str">
        <f>IF($G720="", "", IF($E720=$R$3, Report!$BB$209, IF($I720="", Report!$BB$212, IF($I720=$U$4, Report!$BB$211, IF($I720=$U$5, Report!$BB$210, "")))))</f>
        <v/>
      </c>
    </row>
    <row r="721" spans="1:27" x14ac:dyDescent="0.25">
      <c r="A721" s="14"/>
      <c r="B721" s="460"/>
      <c r="C721" s="478"/>
      <c r="D721" s="462"/>
      <c r="E721" s="479"/>
      <c r="F721" s="14"/>
      <c r="G721" s="106" t="str">
        <f>IF($D721="", "", IF($E721=Expenses!$L$5, 0, $D721))</f>
        <v/>
      </c>
      <c r="H721" s="14"/>
      <c r="I721" s="39" t="str">
        <f t="shared" si="36"/>
        <v/>
      </c>
      <c r="J721" s="14"/>
      <c r="K721" s="14"/>
      <c r="L721" s="14"/>
      <c r="M721" s="14"/>
      <c r="N721" s="14"/>
      <c r="O721" s="14"/>
      <c r="P721" s="14"/>
      <c r="S721" s="106" t="str">
        <f t="shared" si="37"/>
        <v/>
      </c>
      <c r="U721" s="127" t="str">
        <f>IFERROR(INDEX('J&amp;C Details'!$S$70:$S$79, MATCH($C721, 'J&amp;C Details'!$B$70:$B$79, 0))*$S721*24*$W721, "")</f>
        <v/>
      </c>
      <c r="W721" s="262" t="str">
        <f>IF($Y721="", "", IF($I721="", 1, IF($I721=$U$4, 'J&amp;C Details'!$AP$82, IF($I721=$U$5, 'J&amp;C Details'!$AP$84, ""))))</f>
        <v/>
      </c>
      <c r="Y721" s="39" t="str">
        <f t="shared" si="38"/>
        <v/>
      </c>
      <c r="AA721" s="39" t="str">
        <f>IF($G721="", "", IF($E721=$R$3, Report!$BB$209, IF($I721="", Report!$BB$212, IF($I721=$U$4, Report!$BB$211, IF($I721=$U$5, Report!$BB$210, "")))))</f>
        <v/>
      </c>
    </row>
    <row r="722" spans="1:27" x14ac:dyDescent="0.25">
      <c r="A722" s="14"/>
      <c r="B722" s="460"/>
      <c r="C722" s="478"/>
      <c r="D722" s="462"/>
      <c r="E722" s="479"/>
      <c r="F722" s="14"/>
      <c r="G722" s="106" t="str">
        <f>IF($D722="", "", IF($E722=Expenses!$L$5, 0, $D722))</f>
        <v/>
      </c>
      <c r="H722" s="14"/>
      <c r="I722" s="39" t="str">
        <f t="shared" si="36"/>
        <v/>
      </c>
      <c r="J722" s="14"/>
      <c r="K722" s="14"/>
      <c r="L722" s="14"/>
      <c r="M722" s="14"/>
      <c r="N722" s="14"/>
      <c r="O722" s="14"/>
      <c r="P722" s="14"/>
      <c r="S722" s="106" t="str">
        <f t="shared" si="37"/>
        <v/>
      </c>
      <c r="U722" s="127" t="str">
        <f>IFERROR(INDEX('J&amp;C Details'!$S$70:$S$79, MATCH($C722, 'J&amp;C Details'!$B$70:$B$79, 0))*$S722*24*$W722, "")</f>
        <v/>
      </c>
      <c r="W722" s="262" t="str">
        <f>IF($Y722="", "", IF($I722="", 1, IF($I722=$U$4, 'J&amp;C Details'!$AP$82, IF($I722=$U$5, 'J&amp;C Details'!$AP$84, ""))))</f>
        <v/>
      </c>
      <c r="Y722" s="39" t="str">
        <f t="shared" si="38"/>
        <v/>
      </c>
      <c r="AA722" s="39" t="str">
        <f>IF($G722="", "", IF($E722=$R$3, Report!$BB$209, IF($I722="", Report!$BB$212, IF($I722=$U$4, Report!$BB$211, IF($I722=$U$5, Report!$BB$210, "")))))</f>
        <v/>
      </c>
    </row>
    <row r="723" spans="1:27" x14ac:dyDescent="0.25">
      <c r="A723" s="14"/>
      <c r="B723" s="460"/>
      <c r="C723" s="478"/>
      <c r="D723" s="462"/>
      <c r="E723" s="479"/>
      <c r="F723" s="14"/>
      <c r="G723" s="106" t="str">
        <f>IF($D723="", "", IF($E723=Expenses!$L$5, 0, $D723))</f>
        <v/>
      </c>
      <c r="H723" s="14"/>
      <c r="I723" s="39" t="str">
        <f t="shared" si="36"/>
        <v/>
      </c>
      <c r="J723" s="14"/>
      <c r="K723" s="14"/>
      <c r="L723" s="14"/>
      <c r="M723" s="14"/>
      <c r="N723" s="14"/>
      <c r="O723" s="14"/>
      <c r="P723" s="14"/>
      <c r="S723" s="106" t="str">
        <f t="shared" si="37"/>
        <v/>
      </c>
      <c r="U723" s="127" t="str">
        <f>IFERROR(INDEX('J&amp;C Details'!$S$70:$S$79, MATCH($C723, 'J&amp;C Details'!$B$70:$B$79, 0))*$S723*24*$W723, "")</f>
        <v/>
      </c>
      <c r="W723" s="262" t="str">
        <f>IF($Y723="", "", IF($I723="", 1, IF($I723=$U$4, 'J&amp;C Details'!$AP$82, IF($I723=$U$5, 'J&amp;C Details'!$AP$84, ""))))</f>
        <v/>
      </c>
      <c r="Y723" s="39" t="str">
        <f t="shared" si="38"/>
        <v/>
      </c>
      <c r="AA723" s="39" t="str">
        <f>IF($G723="", "", IF($E723=$R$3, Report!$BB$209, IF($I723="", Report!$BB$212, IF($I723=$U$4, Report!$BB$211, IF($I723=$U$5, Report!$BB$210, "")))))</f>
        <v/>
      </c>
    </row>
    <row r="724" spans="1:27" x14ac:dyDescent="0.25">
      <c r="A724" s="14"/>
      <c r="B724" s="460"/>
      <c r="C724" s="478"/>
      <c r="D724" s="462"/>
      <c r="E724" s="479"/>
      <c r="F724" s="14"/>
      <c r="G724" s="106" t="str">
        <f>IF($D724="", "", IF($E724=Expenses!$L$5, 0, $D724))</f>
        <v/>
      </c>
      <c r="H724" s="14"/>
      <c r="I724" s="39" t="str">
        <f t="shared" si="36"/>
        <v/>
      </c>
      <c r="J724" s="14"/>
      <c r="K724" s="14"/>
      <c r="L724" s="14"/>
      <c r="M724" s="14"/>
      <c r="N724" s="14"/>
      <c r="O724" s="14"/>
      <c r="P724" s="14"/>
      <c r="S724" s="106" t="str">
        <f t="shared" si="37"/>
        <v/>
      </c>
      <c r="U724" s="127" t="str">
        <f>IFERROR(INDEX('J&amp;C Details'!$S$70:$S$79, MATCH($C724, 'J&amp;C Details'!$B$70:$B$79, 0))*$S724*24*$W724, "")</f>
        <v/>
      </c>
      <c r="W724" s="262" t="str">
        <f>IF($Y724="", "", IF($I724="", 1, IF($I724=$U$4, 'J&amp;C Details'!$AP$82, IF($I724=$U$5, 'J&amp;C Details'!$AP$84, ""))))</f>
        <v/>
      </c>
      <c r="Y724" s="39" t="str">
        <f t="shared" si="38"/>
        <v/>
      </c>
      <c r="AA724" s="39" t="str">
        <f>IF($G724="", "", IF($E724=$R$3, Report!$BB$209, IF($I724="", Report!$BB$212, IF($I724=$U$4, Report!$BB$211, IF($I724=$U$5, Report!$BB$210, "")))))</f>
        <v/>
      </c>
    </row>
    <row r="725" spans="1:27" x14ac:dyDescent="0.25">
      <c r="A725" s="14"/>
      <c r="B725" s="460"/>
      <c r="C725" s="478"/>
      <c r="D725" s="462"/>
      <c r="E725" s="479"/>
      <c r="F725" s="14"/>
      <c r="G725" s="106" t="str">
        <f>IF($D725="", "", IF($E725=Expenses!$L$5, 0, $D725))</f>
        <v/>
      </c>
      <c r="H725" s="14"/>
      <c r="I725" s="39" t="str">
        <f t="shared" si="36"/>
        <v/>
      </c>
      <c r="J725" s="14"/>
      <c r="K725" s="14"/>
      <c r="L725" s="14"/>
      <c r="M725" s="14"/>
      <c r="N725" s="14"/>
      <c r="O725" s="14"/>
      <c r="P725" s="14"/>
      <c r="S725" s="106" t="str">
        <f t="shared" si="37"/>
        <v/>
      </c>
      <c r="U725" s="127" t="str">
        <f>IFERROR(INDEX('J&amp;C Details'!$S$70:$S$79, MATCH($C725, 'J&amp;C Details'!$B$70:$B$79, 0))*$S725*24*$W725, "")</f>
        <v/>
      </c>
      <c r="W725" s="262" t="str">
        <f>IF($Y725="", "", IF($I725="", 1, IF($I725=$U$4, 'J&amp;C Details'!$AP$82, IF($I725=$U$5, 'J&amp;C Details'!$AP$84, ""))))</f>
        <v/>
      </c>
      <c r="Y725" s="39" t="str">
        <f t="shared" si="38"/>
        <v/>
      </c>
      <c r="AA725" s="39" t="str">
        <f>IF($G725="", "", IF($E725=$R$3, Report!$BB$209, IF($I725="", Report!$BB$212, IF($I725=$U$4, Report!$BB$211, IF($I725=$U$5, Report!$BB$210, "")))))</f>
        <v/>
      </c>
    </row>
    <row r="726" spans="1:27" x14ac:dyDescent="0.25">
      <c r="A726" s="14"/>
      <c r="B726" s="460"/>
      <c r="C726" s="478"/>
      <c r="D726" s="462"/>
      <c r="E726" s="479"/>
      <c r="F726" s="14"/>
      <c r="G726" s="106" t="str">
        <f>IF($D726="", "", IF($E726=Expenses!$L$5, 0, $D726))</f>
        <v/>
      </c>
      <c r="H726" s="14"/>
      <c r="I726" s="39" t="str">
        <f t="shared" si="36"/>
        <v/>
      </c>
      <c r="J726" s="14"/>
      <c r="K726" s="14"/>
      <c r="L726" s="14"/>
      <c r="M726" s="14"/>
      <c r="N726" s="14"/>
      <c r="O726" s="14"/>
      <c r="P726" s="14"/>
      <c r="S726" s="106" t="str">
        <f t="shared" si="37"/>
        <v/>
      </c>
      <c r="U726" s="127" t="str">
        <f>IFERROR(INDEX('J&amp;C Details'!$S$70:$S$79, MATCH($C726, 'J&amp;C Details'!$B$70:$B$79, 0))*$S726*24*$W726, "")</f>
        <v/>
      </c>
      <c r="W726" s="262" t="str">
        <f>IF($Y726="", "", IF($I726="", 1, IF($I726=$U$4, 'J&amp;C Details'!$AP$82, IF($I726=$U$5, 'J&amp;C Details'!$AP$84, ""))))</f>
        <v/>
      </c>
      <c r="Y726" s="39" t="str">
        <f t="shared" si="38"/>
        <v/>
      </c>
      <c r="AA726" s="39" t="str">
        <f>IF($G726="", "", IF($E726=$R$3, Report!$BB$209, IF($I726="", Report!$BB$212, IF($I726=$U$4, Report!$BB$211, IF($I726=$U$5, Report!$BB$210, "")))))</f>
        <v/>
      </c>
    </row>
    <row r="727" spans="1:27" x14ac:dyDescent="0.25">
      <c r="A727" s="14"/>
      <c r="B727" s="460"/>
      <c r="C727" s="478"/>
      <c r="D727" s="462"/>
      <c r="E727" s="479"/>
      <c r="F727" s="14"/>
      <c r="G727" s="106" t="str">
        <f>IF($D727="", "", IF($E727=Expenses!$L$5, 0, $D727))</f>
        <v/>
      </c>
      <c r="H727" s="14"/>
      <c r="I727" s="39" t="str">
        <f t="shared" si="36"/>
        <v/>
      </c>
      <c r="J727" s="14"/>
      <c r="K727" s="14"/>
      <c r="L727" s="14"/>
      <c r="M727" s="14"/>
      <c r="N727" s="14"/>
      <c r="O727" s="14"/>
      <c r="P727" s="14"/>
      <c r="S727" s="106" t="str">
        <f t="shared" si="37"/>
        <v/>
      </c>
      <c r="U727" s="127" t="str">
        <f>IFERROR(INDEX('J&amp;C Details'!$S$70:$S$79, MATCH($C727, 'J&amp;C Details'!$B$70:$B$79, 0))*$S727*24*$W727, "")</f>
        <v/>
      </c>
      <c r="W727" s="262" t="str">
        <f>IF($Y727="", "", IF($I727="", 1, IF($I727=$U$4, 'J&amp;C Details'!$AP$82, IF($I727=$U$5, 'J&amp;C Details'!$AP$84, ""))))</f>
        <v/>
      </c>
      <c r="Y727" s="39" t="str">
        <f t="shared" si="38"/>
        <v/>
      </c>
      <c r="AA727" s="39" t="str">
        <f>IF($G727="", "", IF($E727=$R$3, Report!$BB$209, IF($I727="", Report!$BB$212, IF($I727=$U$4, Report!$BB$211, IF($I727=$U$5, Report!$BB$210, "")))))</f>
        <v/>
      </c>
    </row>
    <row r="728" spans="1:27" x14ac:dyDescent="0.25">
      <c r="A728" s="14"/>
      <c r="B728" s="460"/>
      <c r="C728" s="478"/>
      <c r="D728" s="462"/>
      <c r="E728" s="479"/>
      <c r="F728" s="14"/>
      <c r="G728" s="106" t="str">
        <f>IF($D728="", "", IF($E728=Expenses!$L$5, 0, $D728))</f>
        <v/>
      </c>
      <c r="H728" s="14"/>
      <c r="I728" s="39" t="str">
        <f t="shared" si="36"/>
        <v/>
      </c>
      <c r="J728" s="14"/>
      <c r="K728" s="14"/>
      <c r="L728" s="14"/>
      <c r="M728" s="14"/>
      <c r="N728" s="14"/>
      <c r="O728" s="14"/>
      <c r="P728" s="14"/>
      <c r="S728" s="106" t="str">
        <f t="shared" si="37"/>
        <v/>
      </c>
      <c r="U728" s="127" t="str">
        <f>IFERROR(INDEX('J&amp;C Details'!$S$70:$S$79, MATCH($C728, 'J&amp;C Details'!$B$70:$B$79, 0))*$S728*24*$W728, "")</f>
        <v/>
      </c>
      <c r="W728" s="262" t="str">
        <f>IF($Y728="", "", IF($I728="", 1, IF($I728=$U$4, 'J&amp;C Details'!$AP$82, IF($I728=$U$5, 'J&amp;C Details'!$AP$84, ""))))</f>
        <v/>
      </c>
      <c r="Y728" s="39" t="str">
        <f t="shared" si="38"/>
        <v/>
      </c>
      <c r="AA728" s="39" t="str">
        <f>IF($G728="", "", IF($E728=$R$3, Report!$BB$209, IF($I728="", Report!$BB$212, IF($I728=$U$4, Report!$BB$211, IF($I728=$U$5, Report!$BB$210, "")))))</f>
        <v/>
      </c>
    </row>
    <row r="729" spans="1:27" x14ac:dyDescent="0.25">
      <c r="A729" s="14"/>
      <c r="B729" s="460"/>
      <c r="C729" s="478"/>
      <c r="D729" s="462"/>
      <c r="E729" s="479"/>
      <c r="F729" s="14"/>
      <c r="G729" s="106" t="str">
        <f>IF($D729="", "", IF($E729=Expenses!$L$5, 0, $D729))</f>
        <v/>
      </c>
      <c r="H729" s="14"/>
      <c r="I729" s="39" t="str">
        <f t="shared" si="36"/>
        <v/>
      </c>
      <c r="J729" s="14"/>
      <c r="K729" s="14"/>
      <c r="L729" s="14"/>
      <c r="M729" s="14"/>
      <c r="N729" s="14"/>
      <c r="O729" s="14"/>
      <c r="P729" s="14"/>
      <c r="S729" s="106" t="str">
        <f t="shared" si="37"/>
        <v/>
      </c>
      <c r="U729" s="127" t="str">
        <f>IFERROR(INDEX('J&amp;C Details'!$S$70:$S$79, MATCH($C729, 'J&amp;C Details'!$B$70:$B$79, 0))*$S729*24*$W729, "")</f>
        <v/>
      </c>
      <c r="W729" s="262" t="str">
        <f>IF($Y729="", "", IF($I729="", 1, IF($I729=$U$4, 'J&amp;C Details'!$AP$82, IF($I729=$U$5, 'J&amp;C Details'!$AP$84, ""))))</f>
        <v/>
      </c>
      <c r="Y729" s="39" t="str">
        <f t="shared" si="38"/>
        <v/>
      </c>
      <c r="AA729" s="39" t="str">
        <f>IF($G729="", "", IF($E729=$R$3, Report!$BB$209, IF($I729="", Report!$BB$212, IF($I729=$U$4, Report!$BB$211, IF($I729=$U$5, Report!$BB$210, "")))))</f>
        <v/>
      </c>
    </row>
    <row r="730" spans="1:27" x14ac:dyDescent="0.25">
      <c r="A730" s="14"/>
      <c r="B730" s="460"/>
      <c r="C730" s="478"/>
      <c r="D730" s="462"/>
      <c r="E730" s="479"/>
      <c r="F730" s="14"/>
      <c r="G730" s="106" t="str">
        <f>IF($D730="", "", IF($E730=Expenses!$L$5, 0, $D730))</f>
        <v/>
      </c>
      <c r="H730" s="14"/>
      <c r="I730" s="39" t="str">
        <f t="shared" si="36"/>
        <v/>
      </c>
      <c r="J730" s="14"/>
      <c r="K730" s="14"/>
      <c r="L730" s="14"/>
      <c r="M730" s="14"/>
      <c r="N730" s="14"/>
      <c r="O730" s="14"/>
      <c r="P730" s="14"/>
      <c r="S730" s="106" t="str">
        <f t="shared" si="37"/>
        <v/>
      </c>
      <c r="U730" s="127" t="str">
        <f>IFERROR(INDEX('J&amp;C Details'!$S$70:$S$79, MATCH($C730, 'J&amp;C Details'!$B$70:$B$79, 0))*$S730*24*$W730, "")</f>
        <v/>
      </c>
      <c r="W730" s="262" t="str">
        <f>IF($Y730="", "", IF($I730="", 1, IF($I730=$U$4, 'J&amp;C Details'!$AP$82, IF($I730=$U$5, 'J&amp;C Details'!$AP$84, ""))))</f>
        <v/>
      </c>
      <c r="Y730" s="39" t="str">
        <f t="shared" si="38"/>
        <v/>
      </c>
      <c r="AA730" s="39" t="str">
        <f>IF($G730="", "", IF($E730=$R$3, Report!$BB$209, IF($I730="", Report!$BB$212, IF($I730=$U$4, Report!$BB$211, IF($I730=$U$5, Report!$BB$210, "")))))</f>
        <v/>
      </c>
    </row>
    <row r="731" spans="1:27" x14ac:dyDescent="0.25">
      <c r="A731" s="14"/>
      <c r="B731" s="460"/>
      <c r="C731" s="478"/>
      <c r="D731" s="462"/>
      <c r="E731" s="479"/>
      <c r="F731" s="14"/>
      <c r="G731" s="106" t="str">
        <f>IF($D731="", "", IF($E731=Expenses!$L$5, 0, $D731))</f>
        <v/>
      </c>
      <c r="H731" s="14"/>
      <c r="I731" s="39" t="str">
        <f t="shared" si="36"/>
        <v/>
      </c>
      <c r="J731" s="14"/>
      <c r="K731" s="14"/>
      <c r="L731" s="14"/>
      <c r="M731" s="14"/>
      <c r="N731" s="14"/>
      <c r="O731" s="14"/>
      <c r="P731" s="14"/>
      <c r="S731" s="106" t="str">
        <f t="shared" si="37"/>
        <v/>
      </c>
      <c r="U731" s="127" t="str">
        <f>IFERROR(INDEX('J&amp;C Details'!$S$70:$S$79, MATCH($C731, 'J&amp;C Details'!$B$70:$B$79, 0))*$S731*24*$W731, "")</f>
        <v/>
      </c>
      <c r="W731" s="262" t="str">
        <f>IF($Y731="", "", IF($I731="", 1, IF($I731=$U$4, 'J&amp;C Details'!$AP$82, IF($I731=$U$5, 'J&amp;C Details'!$AP$84, ""))))</f>
        <v/>
      </c>
      <c r="Y731" s="39" t="str">
        <f t="shared" si="38"/>
        <v/>
      </c>
      <c r="AA731" s="39" t="str">
        <f>IF($G731="", "", IF($E731=$R$3, Report!$BB$209, IF($I731="", Report!$BB$212, IF($I731=$U$4, Report!$BB$211, IF($I731=$U$5, Report!$BB$210, "")))))</f>
        <v/>
      </c>
    </row>
    <row r="732" spans="1:27" x14ac:dyDescent="0.25">
      <c r="A732" s="14"/>
      <c r="B732" s="460"/>
      <c r="C732" s="478"/>
      <c r="D732" s="462"/>
      <c r="E732" s="479"/>
      <c r="F732" s="14"/>
      <c r="G732" s="106" t="str">
        <f>IF($D732="", "", IF($E732=Expenses!$L$5, 0, $D732))</f>
        <v/>
      </c>
      <c r="H732" s="14"/>
      <c r="I732" s="39" t="str">
        <f t="shared" si="36"/>
        <v/>
      </c>
      <c r="J732" s="14"/>
      <c r="K732" s="14"/>
      <c r="L732" s="14"/>
      <c r="M732" s="14"/>
      <c r="N732" s="14"/>
      <c r="O732" s="14"/>
      <c r="P732" s="14"/>
      <c r="S732" s="106" t="str">
        <f t="shared" si="37"/>
        <v/>
      </c>
      <c r="U732" s="127" t="str">
        <f>IFERROR(INDEX('J&amp;C Details'!$S$70:$S$79, MATCH($C732, 'J&amp;C Details'!$B$70:$B$79, 0))*$S732*24*$W732, "")</f>
        <v/>
      </c>
      <c r="W732" s="262" t="str">
        <f>IF($Y732="", "", IF($I732="", 1, IF($I732=$U$4, 'J&amp;C Details'!$AP$82, IF($I732=$U$5, 'J&amp;C Details'!$AP$84, ""))))</f>
        <v/>
      </c>
      <c r="Y732" s="39" t="str">
        <f t="shared" si="38"/>
        <v/>
      </c>
      <c r="AA732" s="39" t="str">
        <f>IF($G732="", "", IF($E732=$R$3, Report!$BB$209, IF($I732="", Report!$BB$212, IF($I732=$U$4, Report!$BB$211, IF($I732=$U$5, Report!$BB$210, "")))))</f>
        <v/>
      </c>
    </row>
    <row r="733" spans="1:27" x14ac:dyDescent="0.25">
      <c r="A733" s="14"/>
      <c r="B733" s="460"/>
      <c r="C733" s="478"/>
      <c r="D733" s="462"/>
      <c r="E733" s="479"/>
      <c r="F733" s="14"/>
      <c r="G733" s="106" t="str">
        <f>IF($D733="", "", IF($E733=Expenses!$L$5, 0, $D733))</f>
        <v/>
      </c>
      <c r="H733" s="14"/>
      <c r="I733" s="39" t="str">
        <f t="shared" si="36"/>
        <v/>
      </c>
      <c r="J733" s="14"/>
      <c r="K733" s="14"/>
      <c r="L733" s="14"/>
      <c r="M733" s="14"/>
      <c r="N733" s="14"/>
      <c r="O733" s="14"/>
      <c r="P733" s="14"/>
      <c r="S733" s="106" t="str">
        <f t="shared" si="37"/>
        <v/>
      </c>
      <c r="U733" s="127" t="str">
        <f>IFERROR(INDEX('J&amp;C Details'!$S$70:$S$79, MATCH($C733, 'J&amp;C Details'!$B$70:$B$79, 0))*$S733*24*$W733, "")</f>
        <v/>
      </c>
      <c r="W733" s="262" t="str">
        <f>IF($Y733="", "", IF($I733="", 1, IF($I733=$U$4, 'J&amp;C Details'!$AP$82, IF($I733=$U$5, 'J&amp;C Details'!$AP$84, ""))))</f>
        <v/>
      </c>
      <c r="Y733" s="39" t="str">
        <f t="shared" si="38"/>
        <v/>
      </c>
      <c r="AA733" s="39" t="str">
        <f>IF($G733="", "", IF($E733=$R$3, Report!$BB$209, IF($I733="", Report!$BB$212, IF($I733=$U$4, Report!$BB$211, IF($I733=$U$5, Report!$BB$210, "")))))</f>
        <v/>
      </c>
    </row>
    <row r="734" spans="1:27" x14ac:dyDescent="0.25">
      <c r="A734" s="14"/>
      <c r="B734" s="460"/>
      <c r="C734" s="478"/>
      <c r="D734" s="462"/>
      <c r="E734" s="479"/>
      <c r="F734" s="14"/>
      <c r="G734" s="106" t="str">
        <f>IF($D734="", "", IF($E734=Expenses!$L$5, 0, $D734))</f>
        <v/>
      </c>
      <c r="H734" s="14"/>
      <c r="I734" s="39" t="str">
        <f t="shared" si="36"/>
        <v/>
      </c>
      <c r="J734" s="14"/>
      <c r="K734" s="14"/>
      <c r="L734" s="14"/>
      <c r="M734" s="14"/>
      <c r="N734" s="14"/>
      <c r="O734" s="14"/>
      <c r="P734" s="14"/>
      <c r="S734" s="106" t="str">
        <f t="shared" si="37"/>
        <v/>
      </c>
      <c r="U734" s="127" t="str">
        <f>IFERROR(INDEX('J&amp;C Details'!$S$70:$S$79, MATCH($C734, 'J&amp;C Details'!$B$70:$B$79, 0))*$S734*24*$W734, "")</f>
        <v/>
      </c>
      <c r="W734" s="262" t="str">
        <f>IF($Y734="", "", IF($I734="", 1, IF($I734=$U$4, 'J&amp;C Details'!$AP$82, IF($I734=$U$5, 'J&amp;C Details'!$AP$84, ""))))</f>
        <v/>
      </c>
      <c r="Y734" s="39" t="str">
        <f t="shared" si="38"/>
        <v/>
      </c>
      <c r="AA734" s="39" t="str">
        <f>IF($G734="", "", IF($E734=$R$3, Report!$BB$209, IF($I734="", Report!$BB$212, IF($I734=$U$4, Report!$BB$211, IF($I734=$U$5, Report!$BB$210, "")))))</f>
        <v/>
      </c>
    </row>
    <row r="735" spans="1:27" x14ac:dyDescent="0.25">
      <c r="A735" s="14"/>
      <c r="B735" s="460"/>
      <c r="C735" s="478"/>
      <c r="D735" s="462"/>
      <c r="E735" s="479"/>
      <c r="F735" s="14"/>
      <c r="G735" s="106" t="str">
        <f>IF($D735="", "", IF($E735=Expenses!$L$5, 0, $D735))</f>
        <v/>
      </c>
      <c r="H735" s="14"/>
      <c r="I735" s="39" t="str">
        <f t="shared" si="36"/>
        <v/>
      </c>
      <c r="J735" s="14"/>
      <c r="K735" s="14"/>
      <c r="L735" s="14"/>
      <c r="M735" s="14"/>
      <c r="N735" s="14"/>
      <c r="O735" s="14"/>
      <c r="P735" s="14"/>
      <c r="S735" s="106" t="str">
        <f t="shared" si="37"/>
        <v/>
      </c>
      <c r="U735" s="127" t="str">
        <f>IFERROR(INDEX('J&amp;C Details'!$S$70:$S$79, MATCH($C735, 'J&amp;C Details'!$B$70:$B$79, 0))*$S735*24*$W735, "")</f>
        <v/>
      </c>
      <c r="W735" s="262" t="str">
        <f>IF($Y735="", "", IF($I735="", 1, IF($I735=$U$4, 'J&amp;C Details'!$AP$82, IF($I735=$U$5, 'J&amp;C Details'!$AP$84, ""))))</f>
        <v/>
      </c>
      <c r="Y735" s="39" t="str">
        <f t="shared" si="38"/>
        <v/>
      </c>
      <c r="AA735" s="39" t="str">
        <f>IF($G735="", "", IF($E735=$R$3, Report!$BB$209, IF($I735="", Report!$BB$212, IF($I735=$U$4, Report!$BB$211, IF($I735=$U$5, Report!$BB$210, "")))))</f>
        <v/>
      </c>
    </row>
    <row r="736" spans="1:27" x14ac:dyDescent="0.25">
      <c r="A736" s="14"/>
      <c r="B736" s="460"/>
      <c r="C736" s="478"/>
      <c r="D736" s="462"/>
      <c r="E736" s="479"/>
      <c r="F736" s="14"/>
      <c r="G736" s="106" t="str">
        <f>IF($D736="", "", IF($E736=Expenses!$L$5, 0, $D736))</f>
        <v/>
      </c>
      <c r="H736" s="14"/>
      <c r="I736" s="39" t="str">
        <f t="shared" si="36"/>
        <v/>
      </c>
      <c r="J736" s="14"/>
      <c r="K736" s="14"/>
      <c r="L736" s="14"/>
      <c r="M736" s="14"/>
      <c r="N736" s="14"/>
      <c r="O736" s="14"/>
      <c r="P736" s="14"/>
      <c r="S736" s="106" t="str">
        <f t="shared" si="37"/>
        <v/>
      </c>
      <c r="U736" s="127" t="str">
        <f>IFERROR(INDEX('J&amp;C Details'!$S$70:$S$79, MATCH($C736, 'J&amp;C Details'!$B$70:$B$79, 0))*$S736*24*$W736, "")</f>
        <v/>
      </c>
      <c r="W736" s="262" t="str">
        <f>IF($Y736="", "", IF($I736="", 1, IF($I736=$U$4, 'J&amp;C Details'!$AP$82, IF($I736=$U$5, 'J&amp;C Details'!$AP$84, ""))))</f>
        <v/>
      </c>
      <c r="Y736" s="39" t="str">
        <f t="shared" si="38"/>
        <v/>
      </c>
      <c r="AA736" s="39" t="str">
        <f>IF($G736="", "", IF($E736=$R$3, Report!$BB$209, IF($I736="", Report!$BB$212, IF($I736=$U$4, Report!$BB$211, IF($I736=$U$5, Report!$BB$210, "")))))</f>
        <v/>
      </c>
    </row>
    <row r="737" spans="1:27" x14ac:dyDescent="0.25">
      <c r="A737" s="14"/>
      <c r="B737" s="460"/>
      <c r="C737" s="478"/>
      <c r="D737" s="462"/>
      <c r="E737" s="479"/>
      <c r="F737" s="14"/>
      <c r="G737" s="106" t="str">
        <f>IF($D737="", "", IF($E737=Expenses!$L$5, 0, $D737))</f>
        <v/>
      </c>
      <c r="H737" s="14"/>
      <c r="I737" s="39" t="str">
        <f t="shared" si="36"/>
        <v/>
      </c>
      <c r="J737" s="14"/>
      <c r="K737" s="14"/>
      <c r="L737" s="14"/>
      <c r="M737" s="14"/>
      <c r="N737" s="14"/>
      <c r="O737" s="14"/>
      <c r="P737" s="14"/>
      <c r="S737" s="106" t="str">
        <f t="shared" si="37"/>
        <v/>
      </c>
      <c r="U737" s="127" t="str">
        <f>IFERROR(INDEX('J&amp;C Details'!$S$70:$S$79, MATCH($C737, 'J&amp;C Details'!$B$70:$B$79, 0))*$S737*24*$W737, "")</f>
        <v/>
      </c>
      <c r="W737" s="262" t="str">
        <f>IF($Y737="", "", IF($I737="", 1, IF($I737=$U$4, 'J&amp;C Details'!$AP$82, IF($I737=$U$5, 'J&amp;C Details'!$AP$84, ""))))</f>
        <v/>
      </c>
      <c r="Y737" s="39" t="str">
        <f t="shared" si="38"/>
        <v/>
      </c>
      <c r="AA737" s="39" t="str">
        <f>IF($G737="", "", IF($E737=$R$3, Report!$BB$209, IF($I737="", Report!$BB$212, IF($I737=$U$4, Report!$BB$211, IF($I737=$U$5, Report!$BB$210, "")))))</f>
        <v/>
      </c>
    </row>
    <row r="738" spans="1:27" x14ac:dyDescent="0.25">
      <c r="A738" s="14"/>
      <c r="B738" s="460"/>
      <c r="C738" s="478"/>
      <c r="D738" s="462"/>
      <c r="E738" s="479"/>
      <c r="F738" s="14"/>
      <c r="G738" s="106" t="str">
        <f>IF($D738="", "", IF($E738=Expenses!$L$5, 0, $D738))</f>
        <v/>
      </c>
      <c r="H738" s="14"/>
      <c r="I738" s="39" t="str">
        <f t="shared" si="36"/>
        <v/>
      </c>
      <c r="J738" s="14"/>
      <c r="K738" s="14"/>
      <c r="L738" s="14"/>
      <c r="M738" s="14"/>
      <c r="N738" s="14"/>
      <c r="O738" s="14"/>
      <c r="P738" s="14"/>
      <c r="S738" s="106" t="str">
        <f t="shared" si="37"/>
        <v/>
      </c>
      <c r="U738" s="127" t="str">
        <f>IFERROR(INDEX('J&amp;C Details'!$S$70:$S$79, MATCH($C738, 'J&amp;C Details'!$B$70:$B$79, 0))*$S738*24*$W738, "")</f>
        <v/>
      </c>
      <c r="W738" s="262" t="str">
        <f>IF($Y738="", "", IF($I738="", 1, IF($I738=$U$4, 'J&amp;C Details'!$AP$82, IF($I738=$U$5, 'J&amp;C Details'!$AP$84, ""))))</f>
        <v/>
      </c>
      <c r="Y738" s="39" t="str">
        <f t="shared" si="38"/>
        <v/>
      </c>
      <c r="AA738" s="39" t="str">
        <f>IF($G738="", "", IF($E738=$R$3, Report!$BB$209, IF($I738="", Report!$BB$212, IF($I738=$U$4, Report!$BB$211, IF($I738=$U$5, Report!$BB$210, "")))))</f>
        <v/>
      </c>
    </row>
    <row r="739" spans="1:27" x14ac:dyDescent="0.25">
      <c r="A739" s="14"/>
      <c r="B739" s="460"/>
      <c r="C739" s="478"/>
      <c r="D739" s="462"/>
      <c r="E739" s="479"/>
      <c r="F739" s="14"/>
      <c r="G739" s="106" t="str">
        <f>IF($D739="", "", IF($E739=Expenses!$L$5, 0, $D739))</f>
        <v/>
      </c>
      <c r="H739" s="14"/>
      <c r="I739" s="39" t="str">
        <f t="shared" si="36"/>
        <v/>
      </c>
      <c r="J739" s="14"/>
      <c r="K739" s="14"/>
      <c r="L739" s="14"/>
      <c r="M739" s="14"/>
      <c r="N739" s="14"/>
      <c r="O739" s="14"/>
      <c r="P739" s="14"/>
      <c r="S739" s="106" t="str">
        <f t="shared" si="37"/>
        <v/>
      </c>
      <c r="U739" s="127" t="str">
        <f>IFERROR(INDEX('J&amp;C Details'!$S$70:$S$79, MATCH($C739, 'J&amp;C Details'!$B$70:$B$79, 0))*$S739*24*$W739, "")</f>
        <v/>
      </c>
      <c r="W739" s="262" t="str">
        <f>IF($Y739="", "", IF($I739="", 1, IF($I739=$U$4, 'J&amp;C Details'!$AP$82, IF($I739=$U$5, 'J&amp;C Details'!$AP$84, ""))))</f>
        <v/>
      </c>
      <c r="Y739" s="39" t="str">
        <f t="shared" si="38"/>
        <v/>
      </c>
      <c r="AA739" s="39" t="str">
        <f>IF($G739="", "", IF($E739=$R$3, Report!$BB$209, IF($I739="", Report!$BB$212, IF($I739=$U$4, Report!$BB$211, IF($I739=$U$5, Report!$BB$210, "")))))</f>
        <v/>
      </c>
    </row>
    <row r="740" spans="1:27" x14ac:dyDescent="0.25">
      <c r="A740" s="14"/>
      <c r="B740" s="460"/>
      <c r="C740" s="478"/>
      <c r="D740" s="462"/>
      <c r="E740" s="479"/>
      <c r="F740" s="14"/>
      <c r="G740" s="106" t="str">
        <f>IF($D740="", "", IF($E740=Expenses!$L$5, 0, $D740))</f>
        <v/>
      </c>
      <c r="H740" s="14"/>
      <c r="I740" s="39" t="str">
        <f t="shared" si="36"/>
        <v/>
      </c>
      <c r="J740" s="14"/>
      <c r="K740" s="14"/>
      <c r="L740" s="14"/>
      <c r="M740" s="14"/>
      <c r="N740" s="14"/>
      <c r="O740" s="14"/>
      <c r="P740" s="14"/>
      <c r="S740" s="106" t="str">
        <f t="shared" si="37"/>
        <v/>
      </c>
      <c r="U740" s="127" t="str">
        <f>IFERROR(INDEX('J&amp;C Details'!$S$70:$S$79, MATCH($C740, 'J&amp;C Details'!$B$70:$B$79, 0))*$S740*24*$W740, "")</f>
        <v/>
      </c>
      <c r="W740" s="262" t="str">
        <f>IF($Y740="", "", IF($I740="", 1, IF($I740=$U$4, 'J&amp;C Details'!$AP$82, IF($I740=$U$5, 'J&amp;C Details'!$AP$84, ""))))</f>
        <v/>
      </c>
      <c r="Y740" s="39" t="str">
        <f t="shared" si="38"/>
        <v/>
      </c>
      <c r="AA740" s="39" t="str">
        <f>IF($G740="", "", IF($E740=$R$3, Report!$BB$209, IF($I740="", Report!$BB$212, IF($I740=$U$4, Report!$BB$211, IF($I740=$U$5, Report!$BB$210, "")))))</f>
        <v/>
      </c>
    </row>
    <row r="741" spans="1:27" x14ac:dyDescent="0.25">
      <c r="A741" s="14"/>
      <c r="B741" s="460"/>
      <c r="C741" s="478"/>
      <c r="D741" s="462"/>
      <c r="E741" s="479"/>
      <c r="F741" s="14"/>
      <c r="G741" s="106" t="str">
        <f>IF($D741="", "", IF($E741=Expenses!$L$5, 0, $D741))</f>
        <v/>
      </c>
      <c r="H741" s="14"/>
      <c r="I741" s="39" t="str">
        <f t="shared" si="36"/>
        <v/>
      </c>
      <c r="J741" s="14"/>
      <c r="K741" s="14"/>
      <c r="L741" s="14"/>
      <c r="M741" s="14"/>
      <c r="N741" s="14"/>
      <c r="O741" s="14"/>
      <c r="P741" s="14"/>
      <c r="S741" s="106" t="str">
        <f t="shared" si="37"/>
        <v/>
      </c>
      <c r="U741" s="127" t="str">
        <f>IFERROR(INDEX('J&amp;C Details'!$S$70:$S$79, MATCH($C741, 'J&amp;C Details'!$B$70:$B$79, 0))*$S741*24*$W741, "")</f>
        <v/>
      </c>
      <c r="W741" s="262" t="str">
        <f>IF($Y741="", "", IF($I741="", 1, IF($I741=$U$4, 'J&amp;C Details'!$AP$82, IF($I741=$U$5, 'J&amp;C Details'!$AP$84, ""))))</f>
        <v/>
      </c>
      <c r="Y741" s="39" t="str">
        <f t="shared" si="38"/>
        <v/>
      </c>
      <c r="AA741" s="39" t="str">
        <f>IF($G741="", "", IF($E741=$R$3, Report!$BB$209, IF($I741="", Report!$BB$212, IF($I741=$U$4, Report!$BB$211, IF($I741=$U$5, Report!$BB$210, "")))))</f>
        <v/>
      </c>
    </row>
    <row r="742" spans="1:27" x14ac:dyDescent="0.25">
      <c r="A742" s="14"/>
      <c r="B742" s="460"/>
      <c r="C742" s="478"/>
      <c r="D742" s="462"/>
      <c r="E742" s="479"/>
      <c r="F742" s="14"/>
      <c r="G742" s="106" t="str">
        <f>IF($D742="", "", IF($E742=Expenses!$L$5, 0, $D742))</f>
        <v/>
      </c>
      <c r="H742" s="14"/>
      <c r="I742" s="39" t="str">
        <f t="shared" si="36"/>
        <v/>
      </c>
      <c r="J742" s="14"/>
      <c r="K742" s="14"/>
      <c r="L742" s="14"/>
      <c r="M742" s="14"/>
      <c r="N742" s="14"/>
      <c r="O742" s="14"/>
      <c r="P742" s="14"/>
      <c r="S742" s="106" t="str">
        <f t="shared" si="37"/>
        <v/>
      </c>
      <c r="U742" s="127" t="str">
        <f>IFERROR(INDEX('J&amp;C Details'!$S$70:$S$79, MATCH($C742, 'J&amp;C Details'!$B$70:$B$79, 0))*$S742*24*$W742, "")</f>
        <v/>
      </c>
      <c r="W742" s="262" t="str">
        <f>IF($Y742="", "", IF($I742="", 1, IF($I742=$U$4, 'J&amp;C Details'!$AP$82, IF($I742=$U$5, 'J&amp;C Details'!$AP$84, ""))))</f>
        <v/>
      </c>
      <c r="Y742" s="39" t="str">
        <f t="shared" si="38"/>
        <v/>
      </c>
      <c r="AA742" s="39" t="str">
        <f>IF($G742="", "", IF($E742=$R$3, Report!$BB$209, IF($I742="", Report!$BB$212, IF($I742=$U$4, Report!$BB$211, IF($I742=$U$5, Report!$BB$210, "")))))</f>
        <v/>
      </c>
    </row>
    <row r="743" spans="1:27" x14ac:dyDescent="0.25">
      <c r="A743" s="14"/>
      <c r="B743" s="460"/>
      <c r="C743" s="478"/>
      <c r="D743" s="462"/>
      <c r="E743" s="479"/>
      <c r="F743" s="14"/>
      <c r="G743" s="106" t="str">
        <f>IF($D743="", "", IF($E743=Expenses!$L$5, 0, $D743))</f>
        <v/>
      </c>
      <c r="H743" s="14"/>
      <c r="I743" s="39" t="str">
        <f t="shared" si="36"/>
        <v/>
      </c>
      <c r="J743" s="14"/>
      <c r="K743" s="14"/>
      <c r="L743" s="14"/>
      <c r="M743" s="14"/>
      <c r="N743" s="14"/>
      <c r="O743" s="14"/>
      <c r="P743" s="14"/>
      <c r="S743" s="106" t="str">
        <f t="shared" si="37"/>
        <v/>
      </c>
      <c r="U743" s="127" t="str">
        <f>IFERROR(INDEX('J&amp;C Details'!$S$70:$S$79, MATCH($C743, 'J&amp;C Details'!$B$70:$B$79, 0))*$S743*24*$W743, "")</f>
        <v/>
      </c>
      <c r="W743" s="262" t="str">
        <f>IF($Y743="", "", IF($I743="", 1, IF($I743=$U$4, 'J&amp;C Details'!$AP$82, IF($I743=$U$5, 'J&amp;C Details'!$AP$84, ""))))</f>
        <v/>
      </c>
      <c r="Y743" s="39" t="str">
        <f t="shared" si="38"/>
        <v/>
      </c>
      <c r="AA743" s="39" t="str">
        <f>IF($G743="", "", IF($E743=$R$3, Report!$BB$209, IF($I743="", Report!$BB$212, IF($I743=$U$4, Report!$BB$211, IF($I743=$U$5, Report!$BB$210, "")))))</f>
        <v/>
      </c>
    </row>
    <row r="744" spans="1:27" x14ac:dyDescent="0.25">
      <c r="A744" s="14"/>
      <c r="B744" s="460"/>
      <c r="C744" s="478"/>
      <c r="D744" s="462"/>
      <c r="E744" s="479"/>
      <c r="F744" s="14"/>
      <c r="G744" s="106" t="str">
        <f>IF($D744="", "", IF($E744=Expenses!$L$5, 0, $D744))</f>
        <v/>
      </c>
      <c r="H744" s="14"/>
      <c r="I744" s="39" t="str">
        <f t="shared" si="36"/>
        <v/>
      </c>
      <c r="J744" s="14"/>
      <c r="K744" s="14"/>
      <c r="L744" s="14"/>
      <c r="M744" s="14"/>
      <c r="N744" s="14"/>
      <c r="O744" s="14"/>
      <c r="P744" s="14"/>
      <c r="S744" s="106" t="str">
        <f t="shared" si="37"/>
        <v/>
      </c>
      <c r="U744" s="127" t="str">
        <f>IFERROR(INDEX('J&amp;C Details'!$S$70:$S$79, MATCH($C744, 'J&amp;C Details'!$B$70:$B$79, 0))*$S744*24*$W744, "")</f>
        <v/>
      </c>
      <c r="W744" s="262" t="str">
        <f>IF($Y744="", "", IF($I744="", 1, IF($I744=$U$4, 'J&amp;C Details'!$AP$82, IF($I744=$U$5, 'J&amp;C Details'!$AP$84, ""))))</f>
        <v/>
      </c>
      <c r="Y744" s="39" t="str">
        <f t="shared" si="38"/>
        <v/>
      </c>
      <c r="AA744" s="39" t="str">
        <f>IF($G744="", "", IF($E744=$R$3, Report!$BB$209, IF($I744="", Report!$BB$212, IF($I744=$U$4, Report!$BB$211, IF($I744=$U$5, Report!$BB$210, "")))))</f>
        <v/>
      </c>
    </row>
    <row r="745" spans="1:27" x14ac:dyDescent="0.25">
      <c r="A745" s="14"/>
      <c r="B745" s="460"/>
      <c r="C745" s="478"/>
      <c r="D745" s="462"/>
      <c r="E745" s="479"/>
      <c r="F745" s="14"/>
      <c r="G745" s="106" t="str">
        <f>IF($D745="", "", IF($E745=Expenses!$L$5, 0, $D745))</f>
        <v/>
      </c>
      <c r="H745" s="14"/>
      <c r="I745" s="39" t="str">
        <f t="shared" si="36"/>
        <v/>
      </c>
      <c r="J745" s="14"/>
      <c r="K745" s="14"/>
      <c r="L745" s="14"/>
      <c r="M745" s="14"/>
      <c r="N745" s="14"/>
      <c r="O745" s="14"/>
      <c r="P745" s="14"/>
      <c r="S745" s="106" t="str">
        <f t="shared" si="37"/>
        <v/>
      </c>
      <c r="U745" s="127" t="str">
        <f>IFERROR(INDEX('J&amp;C Details'!$S$70:$S$79, MATCH($C745, 'J&amp;C Details'!$B$70:$B$79, 0))*$S745*24*$W745, "")</f>
        <v/>
      </c>
      <c r="W745" s="262" t="str">
        <f>IF($Y745="", "", IF($I745="", 1, IF($I745=$U$4, 'J&amp;C Details'!$AP$82, IF($I745=$U$5, 'J&amp;C Details'!$AP$84, ""))))</f>
        <v/>
      </c>
      <c r="Y745" s="39" t="str">
        <f t="shared" si="38"/>
        <v/>
      </c>
      <c r="AA745" s="39" t="str">
        <f>IF($G745="", "", IF($E745=$R$3, Report!$BB$209, IF($I745="", Report!$BB$212, IF($I745=$U$4, Report!$BB$211, IF($I745=$U$5, Report!$BB$210, "")))))</f>
        <v/>
      </c>
    </row>
    <row r="746" spans="1:27" x14ac:dyDescent="0.25">
      <c r="A746" s="14"/>
      <c r="B746" s="460"/>
      <c r="C746" s="478"/>
      <c r="D746" s="462"/>
      <c r="E746" s="479"/>
      <c r="F746" s="14"/>
      <c r="G746" s="106" t="str">
        <f>IF($D746="", "", IF($E746=Expenses!$L$5, 0, $D746))</f>
        <v/>
      </c>
      <c r="H746" s="14"/>
      <c r="I746" s="39" t="str">
        <f t="shared" si="36"/>
        <v/>
      </c>
      <c r="J746" s="14"/>
      <c r="K746" s="14"/>
      <c r="L746" s="14"/>
      <c r="M746" s="14"/>
      <c r="N746" s="14"/>
      <c r="O746" s="14"/>
      <c r="P746" s="14"/>
      <c r="S746" s="106" t="str">
        <f t="shared" si="37"/>
        <v/>
      </c>
      <c r="U746" s="127" t="str">
        <f>IFERROR(INDEX('J&amp;C Details'!$S$70:$S$79, MATCH($C746, 'J&amp;C Details'!$B$70:$B$79, 0))*$S746*24*$W746, "")</f>
        <v/>
      </c>
      <c r="W746" s="262" t="str">
        <f>IF($Y746="", "", IF($I746="", 1, IF($I746=$U$4, 'J&amp;C Details'!$AP$82, IF($I746=$U$5, 'J&amp;C Details'!$AP$84, ""))))</f>
        <v/>
      </c>
      <c r="Y746" s="39" t="str">
        <f t="shared" si="38"/>
        <v/>
      </c>
      <c r="AA746" s="39" t="str">
        <f>IF($G746="", "", IF($E746=$R$3, Report!$BB$209, IF($I746="", Report!$BB$212, IF($I746=$U$4, Report!$BB$211, IF($I746=$U$5, Report!$BB$210, "")))))</f>
        <v/>
      </c>
    </row>
    <row r="747" spans="1:27" x14ac:dyDescent="0.25">
      <c r="A747" s="14"/>
      <c r="B747" s="460"/>
      <c r="C747" s="478"/>
      <c r="D747" s="462"/>
      <c r="E747" s="479"/>
      <c r="F747" s="14"/>
      <c r="G747" s="106" t="str">
        <f>IF($D747="", "", IF($E747=Expenses!$L$5, 0, $D747))</f>
        <v/>
      </c>
      <c r="H747" s="14"/>
      <c r="I747" s="39" t="str">
        <f t="shared" si="36"/>
        <v/>
      </c>
      <c r="J747" s="14"/>
      <c r="K747" s="14"/>
      <c r="L747" s="14"/>
      <c r="M747" s="14"/>
      <c r="N747" s="14"/>
      <c r="O747" s="14"/>
      <c r="P747" s="14"/>
      <c r="S747" s="106" t="str">
        <f t="shared" si="37"/>
        <v/>
      </c>
      <c r="U747" s="127" t="str">
        <f>IFERROR(INDEX('J&amp;C Details'!$S$70:$S$79, MATCH($C747, 'J&amp;C Details'!$B$70:$B$79, 0))*$S747*24*$W747, "")</f>
        <v/>
      </c>
      <c r="W747" s="262" t="str">
        <f>IF($Y747="", "", IF($I747="", 1, IF($I747=$U$4, 'J&amp;C Details'!$AP$82, IF($I747=$U$5, 'J&amp;C Details'!$AP$84, ""))))</f>
        <v/>
      </c>
      <c r="Y747" s="39" t="str">
        <f t="shared" si="38"/>
        <v/>
      </c>
      <c r="AA747" s="39" t="str">
        <f>IF($G747="", "", IF($E747=$R$3, Report!$BB$209, IF($I747="", Report!$BB$212, IF($I747=$U$4, Report!$BB$211, IF($I747=$U$5, Report!$BB$210, "")))))</f>
        <v/>
      </c>
    </row>
    <row r="748" spans="1:27" x14ac:dyDescent="0.25">
      <c r="A748" s="14"/>
      <c r="B748" s="460"/>
      <c r="C748" s="478"/>
      <c r="D748" s="462"/>
      <c r="E748" s="479"/>
      <c r="F748" s="14"/>
      <c r="G748" s="106" t="str">
        <f>IF($D748="", "", IF($E748=Expenses!$L$5, 0, $D748))</f>
        <v/>
      </c>
      <c r="H748" s="14"/>
      <c r="I748" s="39" t="str">
        <f t="shared" si="36"/>
        <v/>
      </c>
      <c r="J748" s="14"/>
      <c r="K748" s="14"/>
      <c r="L748" s="14"/>
      <c r="M748" s="14"/>
      <c r="N748" s="14"/>
      <c r="O748" s="14"/>
      <c r="P748" s="14"/>
      <c r="S748" s="106" t="str">
        <f t="shared" si="37"/>
        <v/>
      </c>
      <c r="U748" s="127" t="str">
        <f>IFERROR(INDEX('J&amp;C Details'!$S$70:$S$79, MATCH($C748, 'J&amp;C Details'!$B$70:$B$79, 0))*$S748*24*$W748, "")</f>
        <v/>
      </c>
      <c r="W748" s="262" t="str">
        <f>IF($Y748="", "", IF($I748="", 1, IF($I748=$U$4, 'J&amp;C Details'!$AP$82, IF($I748=$U$5, 'J&amp;C Details'!$AP$84, ""))))</f>
        <v/>
      </c>
      <c r="Y748" s="39" t="str">
        <f t="shared" si="38"/>
        <v/>
      </c>
      <c r="AA748" s="39" t="str">
        <f>IF($G748="", "", IF($E748=$R$3, Report!$BB$209, IF($I748="", Report!$BB$212, IF($I748=$U$4, Report!$BB$211, IF($I748=$U$5, Report!$BB$210, "")))))</f>
        <v/>
      </c>
    </row>
    <row r="749" spans="1:27" x14ac:dyDescent="0.25">
      <c r="A749" s="14"/>
      <c r="B749" s="460"/>
      <c r="C749" s="478"/>
      <c r="D749" s="462"/>
      <c r="E749" s="479"/>
      <c r="F749" s="14"/>
      <c r="G749" s="106" t="str">
        <f>IF($D749="", "", IF($E749=Expenses!$L$5, 0, $D749))</f>
        <v/>
      </c>
      <c r="H749" s="14"/>
      <c r="I749" s="39" t="str">
        <f t="shared" si="36"/>
        <v/>
      </c>
      <c r="J749" s="14"/>
      <c r="K749" s="14"/>
      <c r="L749" s="14"/>
      <c r="M749" s="14"/>
      <c r="N749" s="14"/>
      <c r="O749" s="14"/>
      <c r="P749" s="14"/>
      <c r="S749" s="106" t="str">
        <f t="shared" si="37"/>
        <v/>
      </c>
      <c r="U749" s="127" t="str">
        <f>IFERROR(INDEX('J&amp;C Details'!$S$70:$S$79, MATCH($C749, 'J&amp;C Details'!$B$70:$B$79, 0))*$S749*24*$W749, "")</f>
        <v/>
      </c>
      <c r="W749" s="262" t="str">
        <f>IF($Y749="", "", IF($I749="", 1, IF($I749=$U$4, 'J&amp;C Details'!$AP$82, IF($I749=$U$5, 'J&amp;C Details'!$AP$84, ""))))</f>
        <v/>
      </c>
      <c r="Y749" s="39" t="str">
        <f t="shared" si="38"/>
        <v/>
      </c>
      <c r="AA749" s="39" t="str">
        <f>IF($G749="", "", IF($E749=$R$3, Report!$BB$209, IF($I749="", Report!$BB$212, IF($I749=$U$4, Report!$BB$211, IF($I749=$U$5, Report!$BB$210, "")))))</f>
        <v/>
      </c>
    </row>
    <row r="750" spans="1:27" x14ac:dyDescent="0.25">
      <c r="A750" s="14"/>
      <c r="B750" s="460"/>
      <c r="C750" s="478"/>
      <c r="D750" s="462"/>
      <c r="E750" s="479"/>
      <c r="F750" s="14"/>
      <c r="G750" s="106" t="str">
        <f>IF($D750="", "", IF($E750=Expenses!$L$5, 0, $D750))</f>
        <v/>
      </c>
      <c r="H750" s="14"/>
      <c r="I750" s="39" t="str">
        <f t="shared" si="36"/>
        <v/>
      </c>
      <c r="J750" s="14"/>
      <c r="K750" s="14"/>
      <c r="L750" s="14"/>
      <c r="M750" s="14"/>
      <c r="N750" s="14"/>
      <c r="O750" s="14"/>
      <c r="P750" s="14"/>
      <c r="S750" s="106" t="str">
        <f t="shared" si="37"/>
        <v/>
      </c>
      <c r="U750" s="127" t="str">
        <f>IFERROR(INDEX('J&amp;C Details'!$S$70:$S$79, MATCH($C750, 'J&amp;C Details'!$B$70:$B$79, 0))*$S750*24*$W750, "")</f>
        <v/>
      </c>
      <c r="W750" s="262" t="str">
        <f>IF($Y750="", "", IF($I750="", 1, IF($I750=$U$4, 'J&amp;C Details'!$AP$82, IF($I750=$U$5, 'J&amp;C Details'!$AP$84, ""))))</f>
        <v/>
      </c>
      <c r="Y750" s="39" t="str">
        <f t="shared" si="38"/>
        <v/>
      </c>
      <c r="AA750" s="39" t="str">
        <f>IF($G750="", "", IF($E750=$R$3, Report!$BB$209, IF($I750="", Report!$BB$212, IF($I750=$U$4, Report!$BB$211, IF($I750=$U$5, Report!$BB$210, "")))))</f>
        <v/>
      </c>
    </row>
    <row r="751" spans="1:27" x14ac:dyDescent="0.25">
      <c r="A751" s="14"/>
      <c r="B751" s="460"/>
      <c r="C751" s="478"/>
      <c r="D751" s="462"/>
      <c r="E751" s="479"/>
      <c r="F751" s="14"/>
      <c r="G751" s="106" t="str">
        <f>IF($D751="", "", IF($E751=Expenses!$L$5, 0, $D751))</f>
        <v/>
      </c>
      <c r="H751" s="14"/>
      <c r="I751" s="39" t="str">
        <f t="shared" si="36"/>
        <v/>
      </c>
      <c r="J751" s="14"/>
      <c r="K751" s="14"/>
      <c r="L751" s="14"/>
      <c r="M751" s="14"/>
      <c r="N751" s="14"/>
      <c r="O751" s="14"/>
      <c r="P751" s="14"/>
      <c r="S751" s="106" t="str">
        <f t="shared" si="37"/>
        <v/>
      </c>
      <c r="U751" s="127" t="str">
        <f>IFERROR(INDEX('J&amp;C Details'!$S$70:$S$79, MATCH($C751, 'J&amp;C Details'!$B$70:$B$79, 0))*$S751*24*$W751, "")</f>
        <v/>
      </c>
      <c r="W751" s="262" t="str">
        <f>IF($Y751="", "", IF($I751="", 1, IF($I751=$U$4, 'J&amp;C Details'!$AP$82, IF($I751=$U$5, 'J&amp;C Details'!$AP$84, ""))))</f>
        <v/>
      </c>
      <c r="Y751" s="39" t="str">
        <f t="shared" si="38"/>
        <v/>
      </c>
      <c r="AA751" s="39" t="str">
        <f>IF($G751="", "", IF($E751=$R$3, Report!$BB$209, IF($I751="", Report!$BB$212, IF($I751=$U$4, Report!$BB$211, IF($I751=$U$5, Report!$BB$210, "")))))</f>
        <v/>
      </c>
    </row>
    <row r="752" spans="1:27" x14ac:dyDescent="0.25">
      <c r="A752" s="14"/>
      <c r="B752" s="460"/>
      <c r="C752" s="478"/>
      <c r="D752" s="462"/>
      <c r="E752" s="479"/>
      <c r="F752" s="14"/>
      <c r="G752" s="106" t="str">
        <f>IF($D752="", "", IF($E752=Expenses!$L$5, 0, $D752))</f>
        <v/>
      </c>
      <c r="H752" s="14"/>
      <c r="I752" s="39" t="str">
        <f t="shared" si="36"/>
        <v/>
      </c>
      <c r="J752" s="14"/>
      <c r="K752" s="14"/>
      <c r="L752" s="14"/>
      <c r="M752" s="14"/>
      <c r="N752" s="14"/>
      <c r="O752" s="14"/>
      <c r="P752" s="14"/>
      <c r="S752" s="106" t="str">
        <f t="shared" si="37"/>
        <v/>
      </c>
      <c r="U752" s="127" t="str">
        <f>IFERROR(INDEX('J&amp;C Details'!$S$70:$S$79, MATCH($C752, 'J&amp;C Details'!$B$70:$B$79, 0))*$S752*24*$W752, "")</f>
        <v/>
      </c>
      <c r="W752" s="262" t="str">
        <f>IF($Y752="", "", IF($I752="", 1, IF($I752=$U$4, 'J&amp;C Details'!$AP$82, IF($I752=$U$5, 'J&amp;C Details'!$AP$84, ""))))</f>
        <v/>
      </c>
      <c r="Y752" s="39" t="str">
        <f t="shared" si="38"/>
        <v/>
      </c>
      <c r="AA752" s="39" t="str">
        <f>IF($G752="", "", IF($E752=$R$3, Report!$BB$209, IF($I752="", Report!$BB$212, IF($I752=$U$4, Report!$BB$211, IF($I752=$U$5, Report!$BB$210, "")))))</f>
        <v/>
      </c>
    </row>
    <row r="753" spans="1:27" x14ac:dyDescent="0.25">
      <c r="A753" s="14"/>
      <c r="B753" s="460"/>
      <c r="C753" s="478"/>
      <c r="D753" s="462"/>
      <c r="E753" s="479"/>
      <c r="F753" s="14"/>
      <c r="G753" s="106" t="str">
        <f>IF($D753="", "", IF($E753=Expenses!$L$5, 0, $D753))</f>
        <v/>
      </c>
      <c r="H753" s="14"/>
      <c r="I753" s="39" t="str">
        <f t="shared" si="36"/>
        <v/>
      </c>
      <c r="J753" s="14"/>
      <c r="K753" s="14"/>
      <c r="L753" s="14"/>
      <c r="M753" s="14"/>
      <c r="N753" s="14"/>
      <c r="O753" s="14"/>
      <c r="P753" s="14"/>
      <c r="S753" s="106" t="str">
        <f t="shared" si="37"/>
        <v/>
      </c>
      <c r="U753" s="127" t="str">
        <f>IFERROR(INDEX('J&amp;C Details'!$S$70:$S$79, MATCH($C753, 'J&amp;C Details'!$B$70:$B$79, 0))*$S753*24*$W753, "")</f>
        <v/>
      </c>
      <c r="W753" s="262" t="str">
        <f>IF($Y753="", "", IF($I753="", 1, IF($I753=$U$4, 'J&amp;C Details'!$AP$82, IF($I753=$U$5, 'J&amp;C Details'!$AP$84, ""))))</f>
        <v/>
      </c>
      <c r="Y753" s="39" t="str">
        <f t="shared" si="38"/>
        <v/>
      </c>
      <c r="AA753" s="39" t="str">
        <f>IF($G753="", "", IF($E753=$R$3, Report!$BB$209, IF($I753="", Report!$BB$212, IF($I753=$U$4, Report!$BB$211, IF($I753=$U$5, Report!$BB$210, "")))))</f>
        <v/>
      </c>
    </row>
    <row r="754" spans="1:27" x14ac:dyDescent="0.25">
      <c r="A754" s="14"/>
      <c r="B754" s="460"/>
      <c r="C754" s="478"/>
      <c r="D754" s="462"/>
      <c r="E754" s="479"/>
      <c r="F754" s="14"/>
      <c r="G754" s="106" t="str">
        <f>IF($D754="", "", IF($E754=Expenses!$L$5, 0, $D754))</f>
        <v/>
      </c>
      <c r="H754" s="14"/>
      <c r="I754" s="39" t="str">
        <f t="shared" si="36"/>
        <v/>
      </c>
      <c r="J754" s="14"/>
      <c r="K754" s="14"/>
      <c r="L754" s="14"/>
      <c r="M754" s="14"/>
      <c r="N754" s="14"/>
      <c r="O754" s="14"/>
      <c r="P754" s="14"/>
      <c r="S754" s="106" t="str">
        <f t="shared" si="37"/>
        <v/>
      </c>
      <c r="U754" s="127" t="str">
        <f>IFERROR(INDEX('J&amp;C Details'!$S$70:$S$79, MATCH($C754, 'J&amp;C Details'!$B$70:$B$79, 0))*$S754*24*$W754, "")</f>
        <v/>
      </c>
      <c r="W754" s="262" t="str">
        <f>IF($Y754="", "", IF($I754="", 1, IF($I754=$U$4, 'J&amp;C Details'!$AP$82, IF($I754=$U$5, 'J&amp;C Details'!$AP$84, ""))))</f>
        <v/>
      </c>
      <c r="Y754" s="39" t="str">
        <f t="shared" si="38"/>
        <v/>
      </c>
      <c r="AA754" s="39" t="str">
        <f>IF($G754="", "", IF($E754=$R$3, Report!$BB$209, IF($I754="", Report!$BB$212, IF($I754=$U$4, Report!$BB$211, IF($I754=$U$5, Report!$BB$210, "")))))</f>
        <v/>
      </c>
    </row>
    <row r="755" spans="1:27" x14ac:dyDescent="0.25">
      <c r="A755" s="14"/>
      <c r="B755" s="460"/>
      <c r="C755" s="478"/>
      <c r="D755" s="462"/>
      <c r="E755" s="479"/>
      <c r="F755" s="14"/>
      <c r="G755" s="106" t="str">
        <f>IF($D755="", "", IF($E755=Expenses!$L$5, 0, $D755))</f>
        <v/>
      </c>
      <c r="H755" s="14"/>
      <c r="I755" s="39" t="str">
        <f t="shared" si="36"/>
        <v/>
      </c>
      <c r="J755" s="14"/>
      <c r="K755" s="14"/>
      <c r="L755" s="14"/>
      <c r="M755" s="14"/>
      <c r="N755" s="14"/>
      <c r="O755" s="14"/>
      <c r="P755" s="14"/>
      <c r="S755" s="106" t="str">
        <f t="shared" si="37"/>
        <v/>
      </c>
      <c r="U755" s="127" t="str">
        <f>IFERROR(INDEX('J&amp;C Details'!$S$70:$S$79, MATCH($C755, 'J&amp;C Details'!$B$70:$B$79, 0))*$S755*24*$W755, "")</f>
        <v/>
      </c>
      <c r="W755" s="262" t="str">
        <f>IF($Y755="", "", IF($I755="", 1, IF($I755=$U$4, 'J&amp;C Details'!$AP$82, IF($I755=$U$5, 'J&amp;C Details'!$AP$84, ""))))</f>
        <v/>
      </c>
      <c r="Y755" s="39" t="str">
        <f t="shared" si="38"/>
        <v/>
      </c>
      <c r="AA755" s="39" t="str">
        <f>IF($G755="", "", IF($E755=$R$3, Report!$BB$209, IF($I755="", Report!$BB$212, IF($I755=$U$4, Report!$BB$211, IF($I755=$U$5, Report!$BB$210, "")))))</f>
        <v/>
      </c>
    </row>
    <row r="756" spans="1:27" x14ac:dyDescent="0.25">
      <c r="A756" s="14"/>
      <c r="B756" s="460"/>
      <c r="C756" s="478"/>
      <c r="D756" s="462"/>
      <c r="E756" s="479"/>
      <c r="F756" s="14"/>
      <c r="G756" s="106" t="str">
        <f>IF($D756="", "", IF($E756=Expenses!$L$5, 0, $D756))</f>
        <v/>
      </c>
      <c r="H756" s="14"/>
      <c r="I756" s="39" t="str">
        <f t="shared" si="36"/>
        <v/>
      </c>
      <c r="J756" s="14"/>
      <c r="K756" s="14"/>
      <c r="L756" s="14"/>
      <c r="M756" s="14"/>
      <c r="N756" s="14"/>
      <c r="O756" s="14"/>
      <c r="P756" s="14"/>
      <c r="S756" s="106" t="str">
        <f t="shared" si="37"/>
        <v/>
      </c>
      <c r="U756" s="127" t="str">
        <f>IFERROR(INDEX('J&amp;C Details'!$S$70:$S$79, MATCH($C756, 'J&amp;C Details'!$B$70:$B$79, 0))*$S756*24*$W756, "")</f>
        <v/>
      </c>
      <c r="W756" s="262" t="str">
        <f>IF($Y756="", "", IF($I756="", 1, IF($I756=$U$4, 'J&amp;C Details'!$AP$82, IF($I756=$U$5, 'J&amp;C Details'!$AP$84, ""))))</f>
        <v/>
      </c>
      <c r="Y756" s="39" t="str">
        <f t="shared" si="38"/>
        <v/>
      </c>
      <c r="AA756" s="39" t="str">
        <f>IF($G756="", "", IF($E756=$R$3, Report!$BB$209, IF($I756="", Report!$BB$212, IF($I756=$U$4, Report!$BB$211, IF($I756=$U$5, Report!$BB$210, "")))))</f>
        <v/>
      </c>
    </row>
    <row r="757" spans="1:27" x14ac:dyDescent="0.25">
      <c r="A757" s="14"/>
      <c r="B757" s="460"/>
      <c r="C757" s="478"/>
      <c r="D757" s="462"/>
      <c r="E757" s="479"/>
      <c r="F757" s="14"/>
      <c r="G757" s="106" t="str">
        <f>IF($D757="", "", IF($E757=Expenses!$L$5, 0, $D757))</f>
        <v/>
      </c>
      <c r="H757" s="14"/>
      <c r="I757" s="39" t="str">
        <f t="shared" si="36"/>
        <v/>
      </c>
      <c r="J757" s="14"/>
      <c r="K757" s="14"/>
      <c r="L757" s="14"/>
      <c r="M757" s="14"/>
      <c r="N757" s="14"/>
      <c r="O757" s="14"/>
      <c r="P757" s="14"/>
      <c r="S757" s="106" t="str">
        <f t="shared" si="37"/>
        <v/>
      </c>
      <c r="U757" s="127" t="str">
        <f>IFERROR(INDEX('J&amp;C Details'!$S$70:$S$79, MATCH($C757, 'J&amp;C Details'!$B$70:$B$79, 0))*$S757*24*$W757, "")</f>
        <v/>
      </c>
      <c r="W757" s="262" t="str">
        <f>IF($Y757="", "", IF($I757="", 1, IF($I757=$U$4, 'J&amp;C Details'!$AP$82, IF($I757=$U$5, 'J&amp;C Details'!$AP$84, ""))))</f>
        <v/>
      </c>
      <c r="Y757" s="39" t="str">
        <f t="shared" si="38"/>
        <v/>
      </c>
      <c r="AA757" s="39" t="str">
        <f>IF($G757="", "", IF($E757=$R$3, Report!$BB$209, IF($I757="", Report!$BB$212, IF($I757=$U$4, Report!$BB$211, IF($I757=$U$5, Report!$BB$210, "")))))</f>
        <v/>
      </c>
    </row>
    <row r="758" spans="1:27" x14ac:dyDescent="0.25">
      <c r="A758" s="14"/>
      <c r="B758" s="460"/>
      <c r="C758" s="478"/>
      <c r="D758" s="462"/>
      <c r="E758" s="479"/>
      <c r="F758" s="14"/>
      <c r="G758" s="106" t="str">
        <f>IF($D758="", "", IF($E758=Expenses!$L$5, 0, $D758))</f>
        <v/>
      </c>
      <c r="H758" s="14"/>
      <c r="I758" s="39" t="str">
        <f t="shared" si="36"/>
        <v/>
      </c>
      <c r="J758" s="14"/>
      <c r="K758" s="14"/>
      <c r="L758" s="14"/>
      <c r="M758" s="14"/>
      <c r="N758" s="14"/>
      <c r="O758" s="14"/>
      <c r="P758" s="14"/>
      <c r="S758" s="106" t="str">
        <f t="shared" si="37"/>
        <v/>
      </c>
      <c r="U758" s="127" t="str">
        <f>IFERROR(INDEX('J&amp;C Details'!$S$70:$S$79, MATCH($C758, 'J&amp;C Details'!$B$70:$B$79, 0))*$S758*24*$W758, "")</f>
        <v/>
      </c>
      <c r="W758" s="262" t="str">
        <f>IF($Y758="", "", IF($I758="", 1, IF($I758=$U$4, 'J&amp;C Details'!$AP$82, IF($I758=$U$5, 'J&amp;C Details'!$AP$84, ""))))</f>
        <v/>
      </c>
      <c r="Y758" s="39" t="str">
        <f t="shared" si="38"/>
        <v/>
      </c>
      <c r="AA758" s="39" t="str">
        <f>IF($G758="", "", IF($E758=$R$3, Report!$BB$209, IF($I758="", Report!$BB$212, IF($I758=$U$4, Report!$BB$211, IF($I758=$U$5, Report!$BB$210, "")))))</f>
        <v/>
      </c>
    </row>
    <row r="759" spans="1:27" x14ac:dyDescent="0.25">
      <c r="A759" s="14"/>
      <c r="B759" s="460"/>
      <c r="C759" s="478"/>
      <c r="D759" s="462"/>
      <c r="E759" s="479"/>
      <c r="F759" s="14"/>
      <c r="G759" s="106" t="str">
        <f>IF($D759="", "", IF($E759=Expenses!$L$5, 0, $D759))</f>
        <v/>
      </c>
      <c r="H759" s="14"/>
      <c r="I759" s="39" t="str">
        <f t="shared" si="36"/>
        <v/>
      </c>
      <c r="J759" s="14"/>
      <c r="K759" s="14"/>
      <c r="L759" s="14"/>
      <c r="M759" s="14"/>
      <c r="N759" s="14"/>
      <c r="O759" s="14"/>
      <c r="P759" s="14"/>
      <c r="S759" s="106" t="str">
        <f t="shared" si="37"/>
        <v/>
      </c>
      <c r="U759" s="127" t="str">
        <f>IFERROR(INDEX('J&amp;C Details'!$S$70:$S$79, MATCH($C759, 'J&amp;C Details'!$B$70:$B$79, 0))*$S759*24*$W759, "")</f>
        <v/>
      </c>
      <c r="W759" s="262" t="str">
        <f>IF($Y759="", "", IF($I759="", 1, IF($I759=$U$4, 'J&amp;C Details'!$AP$82, IF($I759=$U$5, 'J&amp;C Details'!$AP$84, ""))))</f>
        <v/>
      </c>
      <c r="Y759" s="39" t="str">
        <f t="shared" si="38"/>
        <v/>
      </c>
      <c r="AA759" s="39" t="str">
        <f>IF($G759="", "", IF($E759=$R$3, Report!$BB$209, IF($I759="", Report!$BB$212, IF($I759=$U$4, Report!$BB$211, IF($I759=$U$5, Report!$BB$210, "")))))</f>
        <v/>
      </c>
    </row>
    <row r="760" spans="1:27" x14ac:dyDescent="0.25">
      <c r="A760" s="14"/>
      <c r="B760" s="460"/>
      <c r="C760" s="478"/>
      <c r="D760" s="462"/>
      <c r="E760" s="479"/>
      <c r="F760" s="14"/>
      <c r="G760" s="106" t="str">
        <f>IF($D760="", "", IF($E760=Expenses!$L$5, 0, $D760))</f>
        <v/>
      </c>
      <c r="H760" s="14"/>
      <c r="I760" s="39" t="str">
        <f t="shared" si="36"/>
        <v/>
      </c>
      <c r="J760" s="14"/>
      <c r="K760" s="14"/>
      <c r="L760" s="14"/>
      <c r="M760" s="14"/>
      <c r="N760" s="14"/>
      <c r="O760" s="14"/>
      <c r="P760" s="14"/>
      <c r="S760" s="106" t="str">
        <f t="shared" si="37"/>
        <v/>
      </c>
      <c r="U760" s="127" t="str">
        <f>IFERROR(INDEX('J&amp;C Details'!$S$70:$S$79, MATCH($C760, 'J&amp;C Details'!$B$70:$B$79, 0))*$S760*24*$W760, "")</f>
        <v/>
      </c>
      <c r="W760" s="262" t="str">
        <f>IF($Y760="", "", IF($I760="", 1, IF($I760=$U$4, 'J&amp;C Details'!$AP$82, IF($I760=$U$5, 'J&amp;C Details'!$AP$84, ""))))</f>
        <v/>
      </c>
      <c r="Y760" s="39" t="str">
        <f t="shared" si="38"/>
        <v/>
      </c>
      <c r="AA760" s="39" t="str">
        <f>IF($G760="", "", IF($E760=$R$3, Report!$BB$209, IF($I760="", Report!$BB$212, IF($I760=$U$4, Report!$BB$211, IF($I760=$U$5, Report!$BB$210, "")))))</f>
        <v/>
      </c>
    </row>
    <row r="761" spans="1:27" x14ac:dyDescent="0.25">
      <c r="A761" s="14"/>
      <c r="B761" s="460"/>
      <c r="C761" s="478"/>
      <c r="D761" s="462"/>
      <c r="E761" s="479"/>
      <c r="F761" s="14"/>
      <c r="G761" s="106" t="str">
        <f>IF($D761="", "", IF($E761=Expenses!$L$5, 0, $D761))</f>
        <v/>
      </c>
      <c r="H761" s="14"/>
      <c r="I761" s="39" t="str">
        <f t="shared" si="36"/>
        <v/>
      </c>
      <c r="J761" s="14"/>
      <c r="K761" s="14"/>
      <c r="L761" s="14"/>
      <c r="M761" s="14"/>
      <c r="N761" s="14"/>
      <c r="O761" s="14"/>
      <c r="P761" s="14"/>
      <c r="S761" s="106" t="str">
        <f t="shared" si="37"/>
        <v/>
      </c>
      <c r="U761" s="127" t="str">
        <f>IFERROR(INDEX('J&amp;C Details'!$S$70:$S$79, MATCH($C761, 'J&amp;C Details'!$B$70:$B$79, 0))*$S761*24*$W761, "")</f>
        <v/>
      </c>
      <c r="W761" s="262" t="str">
        <f>IF($Y761="", "", IF($I761="", 1, IF($I761=$U$4, 'J&amp;C Details'!$AP$82, IF($I761=$U$5, 'J&amp;C Details'!$AP$84, ""))))</f>
        <v/>
      </c>
      <c r="Y761" s="39" t="str">
        <f t="shared" si="38"/>
        <v/>
      </c>
      <c r="AA761" s="39" t="str">
        <f>IF($G761="", "", IF($E761=$R$3, Report!$BB$209, IF($I761="", Report!$BB$212, IF($I761=$U$4, Report!$BB$211, IF($I761=$U$5, Report!$BB$210, "")))))</f>
        <v/>
      </c>
    </row>
    <row r="762" spans="1:27" x14ac:dyDescent="0.25">
      <c r="A762" s="14"/>
      <c r="B762" s="460"/>
      <c r="C762" s="478"/>
      <c r="D762" s="462"/>
      <c r="E762" s="479"/>
      <c r="F762" s="14"/>
      <c r="G762" s="106" t="str">
        <f>IF($D762="", "", IF($E762=Expenses!$L$5, 0, $D762))</f>
        <v/>
      </c>
      <c r="H762" s="14"/>
      <c r="I762" s="39" t="str">
        <f t="shared" si="36"/>
        <v/>
      </c>
      <c r="J762" s="14"/>
      <c r="K762" s="14"/>
      <c r="L762" s="14"/>
      <c r="M762" s="14"/>
      <c r="N762" s="14"/>
      <c r="O762" s="14"/>
      <c r="P762" s="14"/>
      <c r="S762" s="106" t="str">
        <f t="shared" si="37"/>
        <v/>
      </c>
      <c r="U762" s="127" t="str">
        <f>IFERROR(INDEX('J&amp;C Details'!$S$70:$S$79, MATCH($C762, 'J&amp;C Details'!$B$70:$B$79, 0))*$S762*24*$W762, "")</f>
        <v/>
      </c>
      <c r="W762" s="262" t="str">
        <f>IF($Y762="", "", IF($I762="", 1, IF($I762=$U$4, 'J&amp;C Details'!$AP$82, IF($I762=$U$5, 'J&amp;C Details'!$AP$84, ""))))</f>
        <v/>
      </c>
      <c r="Y762" s="39" t="str">
        <f t="shared" si="38"/>
        <v/>
      </c>
      <c r="AA762" s="39" t="str">
        <f>IF($G762="", "", IF($E762=$R$3, Report!$BB$209, IF($I762="", Report!$BB$212, IF($I762=$U$4, Report!$BB$211, IF($I762=$U$5, Report!$BB$210, "")))))</f>
        <v/>
      </c>
    </row>
    <row r="763" spans="1:27" x14ac:dyDescent="0.25">
      <c r="A763" s="14"/>
      <c r="B763" s="460"/>
      <c r="C763" s="478"/>
      <c r="D763" s="462"/>
      <c r="E763" s="479"/>
      <c r="F763" s="14"/>
      <c r="G763" s="106" t="str">
        <f>IF($D763="", "", IF($E763=Expenses!$L$5, 0, $D763))</f>
        <v/>
      </c>
      <c r="H763" s="14"/>
      <c r="I763" s="39" t="str">
        <f t="shared" si="36"/>
        <v/>
      </c>
      <c r="J763" s="14"/>
      <c r="K763" s="14"/>
      <c r="L763" s="14"/>
      <c r="M763" s="14"/>
      <c r="N763" s="14"/>
      <c r="O763" s="14"/>
      <c r="P763" s="14"/>
      <c r="S763" s="106" t="str">
        <f t="shared" si="37"/>
        <v/>
      </c>
      <c r="U763" s="127" t="str">
        <f>IFERROR(INDEX('J&amp;C Details'!$S$70:$S$79, MATCH($C763, 'J&amp;C Details'!$B$70:$B$79, 0))*$S763*24*$W763, "")</f>
        <v/>
      </c>
      <c r="W763" s="262" t="str">
        <f>IF($Y763="", "", IF($I763="", 1, IF($I763=$U$4, 'J&amp;C Details'!$AP$82, IF($I763=$U$5, 'J&amp;C Details'!$AP$84, ""))))</f>
        <v/>
      </c>
      <c r="Y763" s="39" t="str">
        <f t="shared" si="38"/>
        <v/>
      </c>
      <c r="AA763" s="39" t="str">
        <f>IF($G763="", "", IF($E763=$R$3, Report!$BB$209, IF($I763="", Report!$BB$212, IF($I763=$U$4, Report!$BB$211, IF($I763=$U$5, Report!$BB$210, "")))))</f>
        <v/>
      </c>
    </row>
    <row r="764" spans="1:27" x14ac:dyDescent="0.25">
      <c r="A764" s="14"/>
      <c r="B764" s="460"/>
      <c r="C764" s="478"/>
      <c r="D764" s="462"/>
      <c r="E764" s="479"/>
      <c r="F764" s="14"/>
      <c r="G764" s="106" t="str">
        <f>IF($D764="", "", IF($E764=Expenses!$L$5, 0, $D764))</f>
        <v/>
      </c>
      <c r="H764" s="14"/>
      <c r="I764" s="39" t="str">
        <f t="shared" si="36"/>
        <v/>
      </c>
      <c r="J764" s="14"/>
      <c r="K764" s="14"/>
      <c r="L764" s="14"/>
      <c r="M764" s="14"/>
      <c r="N764" s="14"/>
      <c r="O764" s="14"/>
      <c r="P764" s="14"/>
      <c r="S764" s="106" t="str">
        <f t="shared" si="37"/>
        <v/>
      </c>
      <c r="U764" s="127" t="str">
        <f>IFERROR(INDEX('J&amp;C Details'!$S$70:$S$79, MATCH($C764, 'J&amp;C Details'!$B$70:$B$79, 0))*$S764*24*$W764, "")</f>
        <v/>
      </c>
      <c r="W764" s="262" t="str">
        <f>IF($Y764="", "", IF($I764="", 1, IF($I764=$U$4, 'J&amp;C Details'!$AP$82, IF($I764=$U$5, 'J&amp;C Details'!$AP$84, ""))))</f>
        <v/>
      </c>
      <c r="Y764" s="39" t="str">
        <f t="shared" si="38"/>
        <v/>
      </c>
      <c r="AA764" s="39" t="str">
        <f>IF($G764="", "", IF($E764=$R$3, Report!$BB$209, IF($I764="", Report!$BB$212, IF($I764=$U$4, Report!$BB$211, IF($I764=$U$5, Report!$BB$210, "")))))</f>
        <v/>
      </c>
    </row>
    <row r="765" spans="1:27" x14ac:dyDescent="0.25">
      <c r="A765" s="14"/>
      <c r="B765" s="460"/>
      <c r="C765" s="478"/>
      <c r="D765" s="462"/>
      <c r="E765" s="479"/>
      <c r="F765" s="14"/>
      <c r="G765" s="106" t="str">
        <f>IF($D765="", "", IF($E765=Expenses!$L$5, 0, $D765))</f>
        <v/>
      </c>
      <c r="H765" s="14"/>
      <c r="I765" s="39" t="str">
        <f t="shared" si="36"/>
        <v/>
      </c>
      <c r="J765" s="14"/>
      <c r="K765" s="14"/>
      <c r="L765" s="14"/>
      <c r="M765" s="14"/>
      <c r="N765" s="14"/>
      <c r="O765" s="14"/>
      <c r="P765" s="14"/>
      <c r="S765" s="106" t="str">
        <f t="shared" si="37"/>
        <v/>
      </c>
      <c r="U765" s="127" t="str">
        <f>IFERROR(INDEX('J&amp;C Details'!$S$70:$S$79, MATCH($C765, 'J&amp;C Details'!$B$70:$B$79, 0))*$S765*24*$W765, "")</f>
        <v/>
      </c>
      <c r="W765" s="262" t="str">
        <f>IF($Y765="", "", IF($I765="", 1, IF($I765=$U$4, 'J&amp;C Details'!$AP$82, IF($I765=$U$5, 'J&amp;C Details'!$AP$84, ""))))</f>
        <v/>
      </c>
      <c r="Y765" s="39" t="str">
        <f t="shared" si="38"/>
        <v/>
      </c>
      <c r="AA765" s="39" t="str">
        <f>IF($G765="", "", IF($E765=$R$3, Report!$BB$209, IF($I765="", Report!$BB$212, IF($I765=$U$4, Report!$BB$211, IF($I765=$U$5, Report!$BB$210, "")))))</f>
        <v/>
      </c>
    </row>
    <row r="766" spans="1:27" x14ac:dyDescent="0.25">
      <c r="A766" s="14"/>
      <c r="B766" s="460"/>
      <c r="C766" s="478"/>
      <c r="D766" s="462"/>
      <c r="E766" s="479"/>
      <c r="F766" s="14"/>
      <c r="G766" s="106" t="str">
        <f>IF($D766="", "", IF($E766=Expenses!$L$5, 0, $D766))</f>
        <v/>
      </c>
      <c r="H766" s="14"/>
      <c r="I766" s="39" t="str">
        <f t="shared" si="36"/>
        <v/>
      </c>
      <c r="J766" s="14"/>
      <c r="K766" s="14"/>
      <c r="L766" s="14"/>
      <c r="M766" s="14"/>
      <c r="N766" s="14"/>
      <c r="O766" s="14"/>
      <c r="P766" s="14"/>
      <c r="S766" s="106" t="str">
        <f t="shared" si="37"/>
        <v/>
      </c>
      <c r="U766" s="127" t="str">
        <f>IFERROR(INDEX('J&amp;C Details'!$S$70:$S$79, MATCH($C766, 'J&amp;C Details'!$B$70:$B$79, 0))*$S766*24*$W766, "")</f>
        <v/>
      </c>
      <c r="W766" s="262" t="str">
        <f>IF($Y766="", "", IF($I766="", 1, IF($I766=$U$4, 'J&amp;C Details'!$AP$82, IF($I766=$U$5, 'J&amp;C Details'!$AP$84, ""))))</f>
        <v/>
      </c>
      <c r="Y766" s="39" t="str">
        <f t="shared" si="38"/>
        <v/>
      </c>
      <c r="AA766" s="39" t="str">
        <f>IF($G766="", "", IF($E766=$R$3, Report!$BB$209, IF($I766="", Report!$BB$212, IF($I766=$U$4, Report!$BB$211, IF($I766=$U$5, Report!$BB$210, "")))))</f>
        <v/>
      </c>
    </row>
    <row r="767" spans="1:27" x14ac:dyDescent="0.25">
      <c r="A767" s="14"/>
      <c r="B767" s="460"/>
      <c r="C767" s="478"/>
      <c r="D767" s="462"/>
      <c r="E767" s="479"/>
      <c r="F767" s="14"/>
      <c r="G767" s="106" t="str">
        <f>IF($D767="", "", IF($E767=Expenses!$L$5, 0, $D767))</f>
        <v/>
      </c>
      <c r="H767" s="14"/>
      <c r="I767" s="39" t="str">
        <f t="shared" si="36"/>
        <v/>
      </c>
      <c r="J767" s="14"/>
      <c r="K767" s="14"/>
      <c r="L767" s="14"/>
      <c r="M767" s="14"/>
      <c r="N767" s="14"/>
      <c r="O767" s="14"/>
      <c r="P767" s="14"/>
      <c r="S767" s="106" t="str">
        <f t="shared" si="37"/>
        <v/>
      </c>
      <c r="U767" s="127" t="str">
        <f>IFERROR(INDEX('J&amp;C Details'!$S$70:$S$79, MATCH($C767, 'J&amp;C Details'!$B$70:$B$79, 0))*$S767*24*$W767, "")</f>
        <v/>
      </c>
      <c r="W767" s="262" t="str">
        <f>IF($Y767="", "", IF($I767="", 1, IF($I767=$U$4, 'J&amp;C Details'!$AP$82, IF($I767=$U$5, 'J&amp;C Details'!$AP$84, ""))))</f>
        <v/>
      </c>
      <c r="Y767" s="39" t="str">
        <f t="shared" si="38"/>
        <v/>
      </c>
      <c r="AA767" s="39" t="str">
        <f>IF($G767="", "", IF($E767=$R$3, Report!$BB$209, IF($I767="", Report!$BB$212, IF($I767=$U$4, Report!$BB$211, IF($I767=$U$5, Report!$BB$210, "")))))</f>
        <v/>
      </c>
    </row>
    <row r="768" spans="1:27" x14ac:dyDescent="0.25">
      <c r="A768" s="14"/>
      <c r="B768" s="460"/>
      <c r="C768" s="478"/>
      <c r="D768" s="462"/>
      <c r="E768" s="479"/>
      <c r="F768" s="14"/>
      <c r="G768" s="106" t="str">
        <f>IF($D768="", "", IF($E768=Expenses!$L$5, 0, $D768))</f>
        <v/>
      </c>
      <c r="H768" s="14"/>
      <c r="I768" s="39" t="str">
        <f t="shared" si="36"/>
        <v/>
      </c>
      <c r="J768" s="14"/>
      <c r="K768" s="14"/>
      <c r="L768" s="14"/>
      <c r="M768" s="14"/>
      <c r="N768" s="14"/>
      <c r="O768" s="14"/>
      <c r="P768" s="14"/>
      <c r="S768" s="106" t="str">
        <f t="shared" si="37"/>
        <v/>
      </c>
      <c r="U768" s="127" t="str">
        <f>IFERROR(INDEX('J&amp;C Details'!$S$70:$S$79, MATCH($C768, 'J&amp;C Details'!$B$70:$B$79, 0))*$S768*24*$W768, "")</f>
        <v/>
      </c>
      <c r="W768" s="262" t="str">
        <f>IF($Y768="", "", IF($I768="", 1, IF($I768=$U$4, 'J&amp;C Details'!$AP$82, IF($I768=$U$5, 'J&amp;C Details'!$AP$84, ""))))</f>
        <v/>
      </c>
      <c r="Y768" s="39" t="str">
        <f t="shared" si="38"/>
        <v/>
      </c>
      <c r="AA768" s="39" t="str">
        <f>IF($G768="", "", IF($E768=$R$3, Report!$BB$209, IF($I768="", Report!$BB$212, IF($I768=$U$4, Report!$BB$211, IF($I768=$U$5, Report!$BB$210, "")))))</f>
        <v/>
      </c>
    </row>
    <row r="769" spans="1:27" x14ac:dyDescent="0.25">
      <c r="A769" s="14"/>
      <c r="B769" s="460"/>
      <c r="C769" s="478"/>
      <c r="D769" s="462"/>
      <c r="E769" s="479"/>
      <c r="F769" s="14"/>
      <c r="G769" s="106" t="str">
        <f>IF($D769="", "", IF($E769=Expenses!$L$5, 0, $D769))</f>
        <v/>
      </c>
      <c r="H769" s="14"/>
      <c r="I769" s="39" t="str">
        <f t="shared" si="36"/>
        <v/>
      </c>
      <c r="J769" s="14"/>
      <c r="K769" s="14"/>
      <c r="L769" s="14"/>
      <c r="M769" s="14"/>
      <c r="N769" s="14"/>
      <c r="O769" s="14"/>
      <c r="P769" s="14"/>
      <c r="S769" s="106" t="str">
        <f t="shared" si="37"/>
        <v/>
      </c>
      <c r="U769" s="127" t="str">
        <f>IFERROR(INDEX('J&amp;C Details'!$S$70:$S$79, MATCH($C769, 'J&amp;C Details'!$B$70:$B$79, 0))*$S769*24*$W769, "")</f>
        <v/>
      </c>
      <c r="W769" s="262" t="str">
        <f>IF($Y769="", "", IF($I769="", 1, IF($I769=$U$4, 'J&amp;C Details'!$AP$82, IF($I769=$U$5, 'J&amp;C Details'!$AP$84, ""))))</f>
        <v/>
      </c>
      <c r="Y769" s="39" t="str">
        <f t="shared" si="38"/>
        <v/>
      </c>
      <c r="AA769" s="39" t="str">
        <f>IF($G769="", "", IF($E769=$R$3, Report!$BB$209, IF($I769="", Report!$BB$212, IF($I769=$U$4, Report!$BB$211, IF($I769=$U$5, Report!$BB$210, "")))))</f>
        <v/>
      </c>
    </row>
    <row r="770" spans="1:27" x14ac:dyDescent="0.25">
      <c r="A770" s="14"/>
      <c r="B770" s="460"/>
      <c r="C770" s="478"/>
      <c r="D770" s="462"/>
      <c r="E770" s="479"/>
      <c r="F770" s="14"/>
      <c r="G770" s="106" t="str">
        <f>IF($D770="", "", IF($E770=Expenses!$L$5, 0, $D770))</f>
        <v/>
      </c>
      <c r="H770" s="14"/>
      <c r="I770" s="39" t="str">
        <f t="shared" si="36"/>
        <v/>
      </c>
      <c r="J770" s="14"/>
      <c r="K770" s="14"/>
      <c r="L770" s="14"/>
      <c r="M770" s="14"/>
      <c r="N770" s="14"/>
      <c r="O770" s="14"/>
      <c r="P770" s="14"/>
      <c r="S770" s="106" t="str">
        <f t="shared" si="37"/>
        <v/>
      </c>
      <c r="U770" s="127" t="str">
        <f>IFERROR(INDEX('J&amp;C Details'!$S$70:$S$79, MATCH($C770, 'J&amp;C Details'!$B$70:$B$79, 0))*$S770*24*$W770, "")</f>
        <v/>
      </c>
      <c r="W770" s="262" t="str">
        <f>IF($Y770="", "", IF($I770="", 1, IF($I770=$U$4, 'J&amp;C Details'!$AP$82, IF($I770=$U$5, 'J&amp;C Details'!$AP$84, ""))))</f>
        <v/>
      </c>
      <c r="Y770" s="39" t="str">
        <f t="shared" si="38"/>
        <v/>
      </c>
      <c r="AA770" s="39" t="str">
        <f>IF($G770="", "", IF($E770=$R$3, Report!$BB$209, IF($I770="", Report!$BB$212, IF($I770=$U$4, Report!$BB$211, IF($I770=$U$5, Report!$BB$210, "")))))</f>
        <v/>
      </c>
    </row>
    <row r="771" spans="1:27" x14ac:dyDescent="0.25">
      <c r="A771" s="14"/>
      <c r="B771" s="460"/>
      <c r="C771" s="478"/>
      <c r="D771" s="462"/>
      <c r="E771" s="479"/>
      <c r="F771" s="14"/>
      <c r="G771" s="106" t="str">
        <f>IF($D771="", "", IF($E771=Expenses!$L$5, 0, $D771))</f>
        <v/>
      </c>
      <c r="H771" s="14"/>
      <c r="I771" s="39" t="str">
        <f t="shared" si="36"/>
        <v/>
      </c>
      <c r="J771" s="14"/>
      <c r="K771" s="14"/>
      <c r="L771" s="14"/>
      <c r="M771" s="14"/>
      <c r="N771" s="14"/>
      <c r="O771" s="14"/>
      <c r="P771" s="14"/>
      <c r="S771" s="106" t="str">
        <f t="shared" si="37"/>
        <v/>
      </c>
      <c r="U771" s="127" t="str">
        <f>IFERROR(INDEX('J&amp;C Details'!$S$70:$S$79, MATCH($C771, 'J&amp;C Details'!$B$70:$B$79, 0))*$S771*24*$W771, "")</f>
        <v/>
      </c>
      <c r="W771" s="262" t="str">
        <f>IF($Y771="", "", IF($I771="", 1, IF($I771=$U$4, 'J&amp;C Details'!$AP$82, IF($I771=$U$5, 'J&amp;C Details'!$AP$84, ""))))</f>
        <v/>
      </c>
      <c r="Y771" s="39" t="str">
        <f t="shared" si="38"/>
        <v/>
      </c>
      <c r="AA771" s="39" t="str">
        <f>IF($G771="", "", IF($E771=$R$3, Report!$BB$209, IF($I771="", Report!$BB$212, IF($I771=$U$4, Report!$BB$211, IF($I771=$U$5, Report!$BB$210, "")))))</f>
        <v/>
      </c>
    </row>
    <row r="772" spans="1:27" x14ac:dyDescent="0.25">
      <c r="A772" s="14"/>
      <c r="B772" s="460"/>
      <c r="C772" s="478"/>
      <c r="D772" s="462"/>
      <c r="E772" s="479"/>
      <c r="F772" s="14"/>
      <c r="G772" s="106" t="str">
        <f>IF($D772="", "", IF($E772=Expenses!$L$5, 0, $D772))</f>
        <v/>
      </c>
      <c r="H772" s="14"/>
      <c r="I772" s="39" t="str">
        <f t="shared" si="36"/>
        <v/>
      </c>
      <c r="J772" s="14"/>
      <c r="K772" s="14"/>
      <c r="L772" s="14"/>
      <c r="M772" s="14"/>
      <c r="N772" s="14"/>
      <c r="O772" s="14"/>
      <c r="P772" s="14"/>
      <c r="S772" s="106" t="str">
        <f t="shared" si="37"/>
        <v/>
      </c>
      <c r="U772" s="127" t="str">
        <f>IFERROR(INDEX('J&amp;C Details'!$S$70:$S$79, MATCH($C772, 'J&amp;C Details'!$B$70:$B$79, 0))*$S772*24*$W772, "")</f>
        <v/>
      </c>
      <c r="W772" s="262" t="str">
        <f>IF($Y772="", "", IF($I772="", 1, IF($I772=$U$4, 'J&amp;C Details'!$AP$82, IF($I772=$U$5, 'J&amp;C Details'!$AP$84, ""))))</f>
        <v/>
      </c>
      <c r="Y772" s="39" t="str">
        <f t="shared" si="38"/>
        <v/>
      </c>
      <c r="AA772" s="39" t="str">
        <f>IF($G772="", "", IF($E772=$R$3, Report!$BB$209, IF($I772="", Report!$BB$212, IF($I772=$U$4, Report!$BB$211, IF($I772=$U$5, Report!$BB$210, "")))))</f>
        <v/>
      </c>
    </row>
    <row r="773" spans="1:27" x14ac:dyDescent="0.25">
      <c r="A773" s="14"/>
      <c r="B773" s="460"/>
      <c r="C773" s="478"/>
      <c r="D773" s="462"/>
      <c r="E773" s="479"/>
      <c r="F773" s="14"/>
      <c r="G773" s="106" t="str">
        <f>IF($D773="", "", IF($E773=Expenses!$L$5, 0, $D773))</f>
        <v/>
      </c>
      <c r="H773" s="14"/>
      <c r="I773" s="39" t="str">
        <f t="shared" si="36"/>
        <v/>
      </c>
      <c r="J773" s="14"/>
      <c r="K773" s="14"/>
      <c r="L773" s="14"/>
      <c r="M773" s="14"/>
      <c r="N773" s="14"/>
      <c r="O773" s="14"/>
      <c r="P773" s="14"/>
      <c r="S773" s="106" t="str">
        <f t="shared" si="37"/>
        <v/>
      </c>
      <c r="U773" s="127" t="str">
        <f>IFERROR(INDEX('J&amp;C Details'!$S$70:$S$79, MATCH($C773, 'J&amp;C Details'!$B$70:$B$79, 0))*$S773*24*$W773, "")</f>
        <v/>
      </c>
      <c r="W773" s="262" t="str">
        <f>IF($Y773="", "", IF($I773="", 1, IF($I773=$U$4, 'J&amp;C Details'!$AP$82, IF($I773=$U$5, 'J&amp;C Details'!$AP$84, ""))))</f>
        <v/>
      </c>
      <c r="Y773" s="39" t="str">
        <f t="shared" si="38"/>
        <v/>
      </c>
      <c r="AA773" s="39" t="str">
        <f>IF($G773="", "", IF($E773=$R$3, Report!$BB$209, IF($I773="", Report!$BB$212, IF($I773=$U$4, Report!$BB$211, IF($I773=$U$5, Report!$BB$210, "")))))</f>
        <v/>
      </c>
    </row>
    <row r="774" spans="1:27" x14ac:dyDescent="0.25">
      <c r="A774" s="14"/>
      <c r="B774" s="460"/>
      <c r="C774" s="478"/>
      <c r="D774" s="462"/>
      <c r="E774" s="479"/>
      <c r="F774" s="14"/>
      <c r="G774" s="106" t="str">
        <f>IF($D774="", "", IF($E774=Expenses!$L$5, 0, $D774))</f>
        <v/>
      </c>
      <c r="H774" s="14"/>
      <c r="I774" s="39" t="str">
        <f t="shared" si="36"/>
        <v/>
      </c>
      <c r="J774" s="14"/>
      <c r="K774" s="14"/>
      <c r="L774" s="14"/>
      <c r="M774" s="14"/>
      <c r="N774" s="14"/>
      <c r="O774" s="14"/>
      <c r="P774" s="14"/>
      <c r="S774" s="106" t="str">
        <f t="shared" si="37"/>
        <v/>
      </c>
      <c r="U774" s="127" t="str">
        <f>IFERROR(INDEX('J&amp;C Details'!$S$70:$S$79, MATCH($C774, 'J&amp;C Details'!$B$70:$B$79, 0))*$S774*24*$W774, "")</f>
        <v/>
      </c>
      <c r="W774" s="262" t="str">
        <f>IF($Y774="", "", IF($I774="", 1, IF($I774=$U$4, 'J&amp;C Details'!$AP$82, IF($I774=$U$5, 'J&amp;C Details'!$AP$84, ""))))</f>
        <v/>
      </c>
      <c r="Y774" s="39" t="str">
        <f t="shared" si="38"/>
        <v/>
      </c>
      <c r="AA774" s="39" t="str">
        <f>IF($G774="", "", IF($E774=$R$3, Report!$BB$209, IF($I774="", Report!$BB$212, IF($I774=$U$4, Report!$BB$211, IF($I774=$U$5, Report!$BB$210, "")))))</f>
        <v/>
      </c>
    </row>
    <row r="775" spans="1:27" x14ac:dyDescent="0.25">
      <c r="A775" s="14"/>
      <c r="B775" s="460"/>
      <c r="C775" s="478"/>
      <c r="D775" s="462"/>
      <c r="E775" s="479"/>
      <c r="F775" s="14"/>
      <c r="G775" s="106" t="str">
        <f>IF($D775="", "", IF($E775=Expenses!$L$5, 0, $D775))</f>
        <v/>
      </c>
      <c r="H775" s="14"/>
      <c r="I775" s="39" t="str">
        <f t="shared" si="36"/>
        <v/>
      </c>
      <c r="J775" s="14"/>
      <c r="K775" s="14"/>
      <c r="L775" s="14"/>
      <c r="M775" s="14"/>
      <c r="N775" s="14"/>
      <c r="O775" s="14"/>
      <c r="P775" s="14"/>
      <c r="S775" s="106" t="str">
        <f t="shared" si="37"/>
        <v/>
      </c>
      <c r="U775" s="127" t="str">
        <f>IFERROR(INDEX('J&amp;C Details'!$S$70:$S$79, MATCH($C775, 'J&amp;C Details'!$B$70:$B$79, 0))*$S775*24*$W775, "")</f>
        <v/>
      </c>
      <c r="W775" s="262" t="str">
        <f>IF($Y775="", "", IF($I775="", 1, IF($I775=$U$4, 'J&amp;C Details'!$AP$82, IF($I775=$U$5, 'J&amp;C Details'!$AP$84, ""))))</f>
        <v/>
      </c>
      <c r="Y775" s="39" t="str">
        <f t="shared" si="38"/>
        <v/>
      </c>
      <c r="AA775" s="39" t="str">
        <f>IF($G775="", "", IF($E775=$R$3, Report!$BB$209, IF($I775="", Report!$BB$212, IF($I775=$U$4, Report!$BB$211, IF($I775=$U$5, Report!$BB$210, "")))))</f>
        <v/>
      </c>
    </row>
    <row r="776" spans="1:27" x14ac:dyDescent="0.25">
      <c r="A776" s="14"/>
      <c r="B776" s="460"/>
      <c r="C776" s="478"/>
      <c r="D776" s="462"/>
      <c r="E776" s="479"/>
      <c r="F776" s="14"/>
      <c r="G776" s="106" t="str">
        <f>IF($D776="", "", IF($E776=Expenses!$L$5, 0, $D776))</f>
        <v/>
      </c>
      <c r="H776" s="14"/>
      <c r="I776" s="39" t="str">
        <f t="shared" si="36"/>
        <v/>
      </c>
      <c r="J776" s="14"/>
      <c r="K776" s="14"/>
      <c r="L776" s="14"/>
      <c r="M776" s="14"/>
      <c r="N776" s="14"/>
      <c r="O776" s="14"/>
      <c r="P776" s="14"/>
      <c r="S776" s="106" t="str">
        <f t="shared" si="37"/>
        <v/>
      </c>
      <c r="U776" s="127" t="str">
        <f>IFERROR(INDEX('J&amp;C Details'!$S$70:$S$79, MATCH($C776, 'J&amp;C Details'!$B$70:$B$79, 0))*$S776*24*$W776, "")</f>
        <v/>
      </c>
      <c r="W776" s="262" t="str">
        <f>IF($Y776="", "", IF($I776="", 1, IF($I776=$U$4, 'J&amp;C Details'!$AP$82, IF($I776=$U$5, 'J&amp;C Details'!$AP$84, ""))))</f>
        <v/>
      </c>
      <c r="Y776" s="39" t="str">
        <f t="shared" si="38"/>
        <v/>
      </c>
      <c r="AA776" s="39" t="str">
        <f>IF($G776="", "", IF($E776=$R$3, Report!$BB$209, IF($I776="", Report!$BB$212, IF($I776=$U$4, Report!$BB$211, IF($I776=$U$5, Report!$BB$210, "")))))</f>
        <v/>
      </c>
    </row>
    <row r="777" spans="1:27" x14ac:dyDescent="0.25">
      <c r="A777" s="14"/>
      <c r="B777" s="460"/>
      <c r="C777" s="478"/>
      <c r="D777" s="462"/>
      <c r="E777" s="479"/>
      <c r="F777" s="14"/>
      <c r="G777" s="106" t="str">
        <f>IF($D777="", "", IF($E777=Expenses!$L$5, 0, $D777))</f>
        <v/>
      </c>
      <c r="H777" s="14"/>
      <c r="I777" s="39" t="str">
        <f t="shared" si="36"/>
        <v/>
      </c>
      <c r="J777" s="14"/>
      <c r="K777" s="14"/>
      <c r="L777" s="14"/>
      <c r="M777" s="14"/>
      <c r="N777" s="14"/>
      <c r="O777" s="14"/>
      <c r="P777" s="14"/>
      <c r="S777" s="106" t="str">
        <f t="shared" si="37"/>
        <v/>
      </c>
      <c r="U777" s="127" t="str">
        <f>IFERROR(INDEX('J&amp;C Details'!$S$70:$S$79, MATCH($C777, 'J&amp;C Details'!$B$70:$B$79, 0))*$S777*24*$W777, "")</f>
        <v/>
      </c>
      <c r="W777" s="262" t="str">
        <f>IF($Y777="", "", IF($I777="", 1, IF($I777=$U$4, 'J&amp;C Details'!$AP$82, IF($I777=$U$5, 'J&amp;C Details'!$AP$84, ""))))</f>
        <v/>
      </c>
      <c r="Y777" s="39" t="str">
        <f t="shared" si="38"/>
        <v/>
      </c>
      <c r="AA777" s="39" t="str">
        <f>IF($G777="", "", IF($E777=$R$3, Report!$BB$209, IF($I777="", Report!$BB$212, IF($I777=$U$4, Report!$BB$211, IF($I777=$U$5, Report!$BB$210, "")))))</f>
        <v/>
      </c>
    </row>
    <row r="778" spans="1:27" x14ac:dyDescent="0.25">
      <c r="A778" s="14"/>
      <c r="B778" s="460"/>
      <c r="C778" s="478"/>
      <c r="D778" s="462"/>
      <c r="E778" s="479"/>
      <c r="F778" s="14"/>
      <c r="G778" s="106" t="str">
        <f>IF($D778="", "", IF($E778=Expenses!$L$5, 0, $D778))</f>
        <v/>
      </c>
      <c r="H778" s="14"/>
      <c r="I778" s="39" t="str">
        <f t="shared" si="36"/>
        <v/>
      </c>
      <c r="J778" s="14"/>
      <c r="K778" s="14"/>
      <c r="L778" s="14"/>
      <c r="M778" s="14"/>
      <c r="N778" s="14"/>
      <c r="O778" s="14"/>
      <c r="P778" s="14"/>
      <c r="S778" s="106" t="str">
        <f t="shared" si="37"/>
        <v/>
      </c>
      <c r="U778" s="127" t="str">
        <f>IFERROR(INDEX('J&amp;C Details'!$S$70:$S$79, MATCH($C778, 'J&amp;C Details'!$B$70:$B$79, 0))*$S778*24*$W778, "")</f>
        <v/>
      </c>
      <c r="W778" s="262" t="str">
        <f>IF($Y778="", "", IF($I778="", 1, IF($I778=$U$4, 'J&amp;C Details'!$AP$82, IF($I778=$U$5, 'J&amp;C Details'!$AP$84, ""))))</f>
        <v/>
      </c>
      <c r="Y778" s="39" t="str">
        <f t="shared" si="38"/>
        <v/>
      </c>
      <c r="AA778" s="39" t="str">
        <f>IF($G778="", "", IF($E778=$R$3, Report!$BB$209, IF($I778="", Report!$BB$212, IF($I778=$U$4, Report!$BB$211, IF($I778=$U$5, Report!$BB$210, "")))))</f>
        <v/>
      </c>
    </row>
    <row r="779" spans="1:27" x14ac:dyDescent="0.25">
      <c r="A779" s="14"/>
      <c r="B779" s="460"/>
      <c r="C779" s="478"/>
      <c r="D779" s="462"/>
      <c r="E779" s="479"/>
      <c r="F779" s="14"/>
      <c r="G779" s="106" t="str">
        <f>IF($D779="", "", IF($E779=Expenses!$L$5, 0, $D779))</f>
        <v/>
      </c>
      <c r="H779" s="14"/>
      <c r="I779" s="39" t="str">
        <f t="shared" si="36"/>
        <v/>
      </c>
      <c r="J779" s="14"/>
      <c r="K779" s="14"/>
      <c r="L779" s="14"/>
      <c r="M779" s="14"/>
      <c r="N779" s="14"/>
      <c r="O779" s="14"/>
      <c r="P779" s="14"/>
      <c r="S779" s="106" t="str">
        <f t="shared" si="37"/>
        <v/>
      </c>
      <c r="U779" s="127" t="str">
        <f>IFERROR(INDEX('J&amp;C Details'!$S$70:$S$79, MATCH($C779, 'J&amp;C Details'!$B$70:$B$79, 0))*$S779*24*$W779, "")</f>
        <v/>
      </c>
      <c r="W779" s="262" t="str">
        <f>IF($Y779="", "", IF($I779="", 1, IF($I779=$U$4, 'J&amp;C Details'!$AP$82, IF($I779=$U$5, 'J&amp;C Details'!$AP$84, ""))))</f>
        <v/>
      </c>
      <c r="Y779" s="39" t="str">
        <f t="shared" si="38"/>
        <v/>
      </c>
      <c r="AA779" s="39" t="str">
        <f>IF($G779="", "", IF($E779=$R$3, Report!$BB$209, IF($I779="", Report!$BB$212, IF($I779=$U$4, Report!$BB$211, IF($I779=$U$5, Report!$BB$210, "")))))</f>
        <v/>
      </c>
    </row>
    <row r="780" spans="1:27" x14ac:dyDescent="0.25">
      <c r="A780" s="14"/>
      <c r="B780" s="460"/>
      <c r="C780" s="478"/>
      <c r="D780" s="462"/>
      <c r="E780" s="479"/>
      <c r="F780" s="14"/>
      <c r="G780" s="106" t="str">
        <f>IF($D780="", "", IF($E780=Expenses!$L$5, 0, $D780))</f>
        <v/>
      </c>
      <c r="H780" s="14"/>
      <c r="I780" s="39" t="str">
        <f t="shared" ref="I780:I843" si="39">IF($B780="", "", IF(OR(TEXT($B780, "ddd")="sat", TEXT($B780, "ddd")="sun"), $U$4, IF( COUNTIF($V$50:$V$89, $B780)&gt;0, $U$5, "")))</f>
        <v/>
      </c>
      <c r="J780" s="14"/>
      <c r="K780" s="14"/>
      <c r="L780" s="14"/>
      <c r="M780" s="14"/>
      <c r="N780" s="14"/>
      <c r="O780" s="14"/>
      <c r="P780" s="14"/>
      <c r="S780" s="106" t="str">
        <f t="shared" ref="S780:S843" si="40">IF($D780="", "", $D780)</f>
        <v/>
      </c>
      <c r="U780" s="127" t="str">
        <f>IFERROR(INDEX('J&amp;C Details'!$S$70:$S$79, MATCH($C780, 'J&amp;C Details'!$B$70:$B$79, 0))*$S780*24*$W780, "")</f>
        <v/>
      </c>
      <c r="W780" s="262" t="str">
        <f>IF($Y780="", "", IF($I780="", 1, IF($I780=$U$4, 'J&amp;C Details'!$AP$82, IF($I780=$U$5, 'J&amp;C Details'!$AP$84, ""))))</f>
        <v/>
      </c>
      <c r="Y780" s="39" t="str">
        <f t="shared" ref="Y780:Y843" si="41">IF(COUNTIF($B780:$D780, "")&lt;3, "Used", "")</f>
        <v/>
      </c>
      <c r="AA780" s="39" t="str">
        <f>IF($G780="", "", IF($E780=$R$3, Report!$BB$209, IF($I780="", Report!$BB$212, IF($I780=$U$4, Report!$BB$211, IF($I780=$U$5, Report!$BB$210, "")))))</f>
        <v/>
      </c>
    </row>
    <row r="781" spans="1:27" x14ac:dyDescent="0.25">
      <c r="A781" s="14"/>
      <c r="B781" s="460"/>
      <c r="C781" s="478"/>
      <c r="D781" s="462"/>
      <c r="E781" s="479"/>
      <c r="F781" s="14"/>
      <c r="G781" s="106" t="str">
        <f>IF($D781="", "", IF($E781=Expenses!$L$5, 0, $D781))</f>
        <v/>
      </c>
      <c r="H781" s="14"/>
      <c r="I781" s="39" t="str">
        <f t="shared" si="39"/>
        <v/>
      </c>
      <c r="J781" s="14"/>
      <c r="K781" s="14"/>
      <c r="L781" s="14"/>
      <c r="M781" s="14"/>
      <c r="N781" s="14"/>
      <c r="O781" s="14"/>
      <c r="P781" s="14"/>
      <c r="S781" s="106" t="str">
        <f t="shared" si="40"/>
        <v/>
      </c>
      <c r="U781" s="127" t="str">
        <f>IFERROR(INDEX('J&amp;C Details'!$S$70:$S$79, MATCH($C781, 'J&amp;C Details'!$B$70:$B$79, 0))*$S781*24*$W781, "")</f>
        <v/>
      </c>
      <c r="W781" s="262" t="str">
        <f>IF($Y781="", "", IF($I781="", 1, IF($I781=$U$4, 'J&amp;C Details'!$AP$82, IF($I781=$U$5, 'J&amp;C Details'!$AP$84, ""))))</f>
        <v/>
      </c>
      <c r="Y781" s="39" t="str">
        <f t="shared" si="41"/>
        <v/>
      </c>
      <c r="AA781" s="39" t="str">
        <f>IF($G781="", "", IF($E781=$R$3, Report!$BB$209, IF($I781="", Report!$BB$212, IF($I781=$U$4, Report!$BB$211, IF($I781=$U$5, Report!$BB$210, "")))))</f>
        <v/>
      </c>
    </row>
    <row r="782" spans="1:27" x14ac:dyDescent="0.25">
      <c r="A782" s="14"/>
      <c r="B782" s="460"/>
      <c r="C782" s="478"/>
      <c r="D782" s="462"/>
      <c r="E782" s="479"/>
      <c r="F782" s="14"/>
      <c r="G782" s="106" t="str">
        <f>IF($D782="", "", IF($E782=Expenses!$L$5, 0, $D782))</f>
        <v/>
      </c>
      <c r="H782" s="14"/>
      <c r="I782" s="39" t="str">
        <f t="shared" si="39"/>
        <v/>
      </c>
      <c r="J782" s="14"/>
      <c r="K782" s="14"/>
      <c r="L782" s="14"/>
      <c r="M782" s="14"/>
      <c r="N782" s="14"/>
      <c r="O782" s="14"/>
      <c r="P782" s="14"/>
      <c r="S782" s="106" t="str">
        <f t="shared" si="40"/>
        <v/>
      </c>
      <c r="U782" s="127" t="str">
        <f>IFERROR(INDEX('J&amp;C Details'!$S$70:$S$79, MATCH($C782, 'J&amp;C Details'!$B$70:$B$79, 0))*$S782*24*$W782, "")</f>
        <v/>
      </c>
      <c r="W782" s="262" t="str">
        <f>IF($Y782="", "", IF($I782="", 1, IF($I782=$U$4, 'J&amp;C Details'!$AP$82, IF($I782=$U$5, 'J&amp;C Details'!$AP$84, ""))))</f>
        <v/>
      </c>
      <c r="Y782" s="39" t="str">
        <f t="shared" si="41"/>
        <v/>
      </c>
      <c r="AA782" s="39" t="str">
        <f>IF($G782="", "", IF($E782=$R$3, Report!$BB$209, IF($I782="", Report!$BB$212, IF($I782=$U$4, Report!$BB$211, IF($I782=$U$5, Report!$BB$210, "")))))</f>
        <v/>
      </c>
    </row>
    <row r="783" spans="1:27" x14ac:dyDescent="0.25">
      <c r="A783" s="14"/>
      <c r="B783" s="460"/>
      <c r="C783" s="478"/>
      <c r="D783" s="462"/>
      <c r="E783" s="479"/>
      <c r="F783" s="14"/>
      <c r="G783" s="106" t="str">
        <f>IF($D783="", "", IF($E783=Expenses!$L$5, 0, $D783))</f>
        <v/>
      </c>
      <c r="H783" s="14"/>
      <c r="I783" s="39" t="str">
        <f t="shared" si="39"/>
        <v/>
      </c>
      <c r="J783" s="14"/>
      <c r="K783" s="14"/>
      <c r="L783" s="14"/>
      <c r="M783" s="14"/>
      <c r="N783" s="14"/>
      <c r="O783" s="14"/>
      <c r="P783" s="14"/>
      <c r="S783" s="106" t="str">
        <f t="shared" si="40"/>
        <v/>
      </c>
      <c r="U783" s="127" t="str">
        <f>IFERROR(INDEX('J&amp;C Details'!$S$70:$S$79, MATCH($C783, 'J&amp;C Details'!$B$70:$B$79, 0))*$S783*24*$W783, "")</f>
        <v/>
      </c>
      <c r="W783" s="262" t="str">
        <f>IF($Y783="", "", IF($I783="", 1, IF($I783=$U$4, 'J&amp;C Details'!$AP$82, IF($I783=$U$5, 'J&amp;C Details'!$AP$84, ""))))</f>
        <v/>
      </c>
      <c r="Y783" s="39" t="str">
        <f t="shared" si="41"/>
        <v/>
      </c>
      <c r="AA783" s="39" t="str">
        <f>IF($G783="", "", IF($E783=$R$3, Report!$BB$209, IF($I783="", Report!$BB$212, IF($I783=$U$4, Report!$BB$211, IF($I783=$U$5, Report!$BB$210, "")))))</f>
        <v/>
      </c>
    </row>
    <row r="784" spans="1:27" x14ac:dyDescent="0.25">
      <c r="A784" s="14"/>
      <c r="B784" s="460"/>
      <c r="C784" s="478"/>
      <c r="D784" s="462"/>
      <c r="E784" s="479"/>
      <c r="F784" s="14"/>
      <c r="G784" s="106" t="str">
        <f>IF($D784="", "", IF($E784=Expenses!$L$5, 0, $D784))</f>
        <v/>
      </c>
      <c r="H784" s="14"/>
      <c r="I784" s="39" t="str">
        <f t="shared" si="39"/>
        <v/>
      </c>
      <c r="J784" s="14"/>
      <c r="K784" s="14"/>
      <c r="L784" s="14"/>
      <c r="M784" s="14"/>
      <c r="N784" s="14"/>
      <c r="O784" s="14"/>
      <c r="P784" s="14"/>
      <c r="S784" s="106" t="str">
        <f t="shared" si="40"/>
        <v/>
      </c>
      <c r="U784" s="127" t="str">
        <f>IFERROR(INDEX('J&amp;C Details'!$S$70:$S$79, MATCH($C784, 'J&amp;C Details'!$B$70:$B$79, 0))*$S784*24*$W784, "")</f>
        <v/>
      </c>
      <c r="W784" s="262" t="str">
        <f>IF($Y784="", "", IF($I784="", 1, IF($I784=$U$4, 'J&amp;C Details'!$AP$82, IF($I784=$U$5, 'J&amp;C Details'!$AP$84, ""))))</f>
        <v/>
      </c>
      <c r="Y784" s="39" t="str">
        <f t="shared" si="41"/>
        <v/>
      </c>
      <c r="AA784" s="39" t="str">
        <f>IF($G784="", "", IF($E784=$R$3, Report!$BB$209, IF($I784="", Report!$BB$212, IF($I784=$U$4, Report!$BB$211, IF($I784=$U$5, Report!$BB$210, "")))))</f>
        <v/>
      </c>
    </row>
    <row r="785" spans="1:27" x14ac:dyDescent="0.25">
      <c r="A785" s="14"/>
      <c r="B785" s="460"/>
      <c r="C785" s="478"/>
      <c r="D785" s="462"/>
      <c r="E785" s="479"/>
      <c r="F785" s="14"/>
      <c r="G785" s="106" t="str">
        <f>IF($D785="", "", IF($E785=Expenses!$L$5, 0, $D785))</f>
        <v/>
      </c>
      <c r="H785" s="14"/>
      <c r="I785" s="39" t="str">
        <f t="shared" si="39"/>
        <v/>
      </c>
      <c r="J785" s="14"/>
      <c r="K785" s="14"/>
      <c r="L785" s="14"/>
      <c r="M785" s="14"/>
      <c r="N785" s="14"/>
      <c r="O785" s="14"/>
      <c r="P785" s="14"/>
      <c r="S785" s="106" t="str">
        <f t="shared" si="40"/>
        <v/>
      </c>
      <c r="U785" s="127" t="str">
        <f>IFERROR(INDEX('J&amp;C Details'!$S$70:$S$79, MATCH($C785, 'J&amp;C Details'!$B$70:$B$79, 0))*$S785*24*$W785, "")</f>
        <v/>
      </c>
      <c r="W785" s="262" t="str">
        <f>IF($Y785="", "", IF($I785="", 1, IF($I785=$U$4, 'J&amp;C Details'!$AP$82, IF($I785=$U$5, 'J&amp;C Details'!$AP$84, ""))))</f>
        <v/>
      </c>
      <c r="Y785" s="39" t="str">
        <f t="shared" si="41"/>
        <v/>
      </c>
      <c r="AA785" s="39" t="str">
        <f>IF($G785="", "", IF($E785=$R$3, Report!$BB$209, IF($I785="", Report!$BB$212, IF($I785=$U$4, Report!$BB$211, IF($I785=$U$5, Report!$BB$210, "")))))</f>
        <v/>
      </c>
    </row>
    <row r="786" spans="1:27" x14ac:dyDescent="0.25">
      <c r="A786" s="14"/>
      <c r="B786" s="460"/>
      <c r="C786" s="478"/>
      <c r="D786" s="462"/>
      <c r="E786" s="479"/>
      <c r="F786" s="14"/>
      <c r="G786" s="106" t="str">
        <f>IF($D786="", "", IF($E786=Expenses!$L$5, 0, $D786))</f>
        <v/>
      </c>
      <c r="H786" s="14"/>
      <c r="I786" s="39" t="str">
        <f t="shared" si="39"/>
        <v/>
      </c>
      <c r="J786" s="14"/>
      <c r="K786" s="14"/>
      <c r="L786" s="14"/>
      <c r="M786" s="14"/>
      <c r="N786" s="14"/>
      <c r="O786" s="14"/>
      <c r="P786" s="14"/>
      <c r="S786" s="106" t="str">
        <f t="shared" si="40"/>
        <v/>
      </c>
      <c r="U786" s="127" t="str">
        <f>IFERROR(INDEX('J&amp;C Details'!$S$70:$S$79, MATCH($C786, 'J&amp;C Details'!$B$70:$B$79, 0))*$S786*24*$W786, "")</f>
        <v/>
      </c>
      <c r="W786" s="262" t="str">
        <f>IF($Y786="", "", IF($I786="", 1, IF($I786=$U$4, 'J&amp;C Details'!$AP$82, IF($I786=$U$5, 'J&amp;C Details'!$AP$84, ""))))</f>
        <v/>
      </c>
      <c r="Y786" s="39" t="str">
        <f t="shared" si="41"/>
        <v/>
      </c>
      <c r="AA786" s="39" t="str">
        <f>IF($G786="", "", IF($E786=$R$3, Report!$BB$209, IF($I786="", Report!$BB$212, IF($I786=$U$4, Report!$BB$211, IF($I786=$U$5, Report!$BB$210, "")))))</f>
        <v/>
      </c>
    </row>
    <row r="787" spans="1:27" x14ac:dyDescent="0.25">
      <c r="A787" s="14"/>
      <c r="B787" s="460"/>
      <c r="C787" s="478"/>
      <c r="D787" s="462"/>
      <c r="E787" s="479"/>
      <c r="F787" s="14"/>
      <c r="G787" s="106" t="str">
        <f>IF($D787="", "", IF($E787=Expenses!$L$5, 0, $D787))</f>
        <v/>
      </c>
      <c r="H787" s="14"/>
      <c r="I787" s="39" t="str">
        <f t="shared" si="39"/>
        <v/>
      </c>
      <c r="J787" s="14"/>
      <c r="K787" s="14"/>
      <c r="L787" s="14"/>
      <c r="M787" s="14"/>
      <c r="N787" s="14"/>
      <c r="O787" s="14"/>
      <c r="P787" s="14"/>
      <c r="S787" s="106" t="str">
        <f t="shared" si="40"/>
        <v/>
      </c>
      <c r="U787" s="127" t="str">
        <f>IFERROR(INDEX('J&amp;C Details'!$S$70:$S$79, MATCH($C787, 'J&amp;C Details'!$B$70:$B$79, 0))*$S787*24*$W787, "")</f>
        <v/>
      </c>
      <c r="W787" s="262" t="str">
        <f>IF($Y787="", "", IF($I787="", 1, IF($I787=$U$4, 'J&amp;C Details'!$AP$82, IF($I787=$U$5, 'J&amp;C Details'!$AP$84, ""))))</f>
        <v/>
      </c>
      <c r="Y787" s="39" t="str">
        <f t="shared" si="41"/>
        <v/>
      </c>
      <c r="AA787" s="39" t="str">
        <f>IF($G787="", "", IF($E787=$R$3, Report!$BB$209, IF($I787="", Report!$BB$212, IF($I787=$U$4, Report!$BB$211, IF($I787=$U$5, Report!$BB$210, "")))))</f>
        <v/>
      </c>
    </row>
    <row r="788" spans="1:27" x14ac:dyDescent="0.25">
      <c r="A788" s="14"/>
      <c r="B788" s="460"/>
      <c r="C788" s="478"/>
      <c r="D788" s="462"/>
      <c r="E788" s="479"/>
      <c r="F788" s="14"/>
      <c r="G788" s="106" t="str">
        <f>IF($D788="", "", IF($E788=Expenses!$L$5, 0, $D788))</f>
        <v/>
      </c>
      <c r="H788" s="14"/>
      <c r="I788" s="39" t="str">
        <f t="shared" si="39"/>
        <v/>
      </c>
      <c r="J788" s="14"/>
      <c r="K788" s="14"/>
      <c r="L788" s="14"/>
      <c r="M788" s="14"/>
      <c r="N788" s="14"/>
      <c r="O788" s="14"/>
      <c r="P788" s="14"/>
      <c r="S788" s="106" t="str">
        <f t="shared" si="40"/>
        <v/>
      </c>
      <c r="U788" s="127" t="str">
        <f>IFERROR(INDEX('J&amp;C Details'!$S$70:$S$79, MATCH($C788, 'J&amp;C Details'!$B$70:$B$79, 0))*$S788*24*$W788, "")</f>
        <v/>
      </c>
      <c r="W788" s="262" t="str">
        <f>IF($Y788="", "", IF($I788="", 1, IF($I788=$U$4, 'J&amp;C Details'!$AP$82, IF($I788=$U$5, 'J&amp;C Details'!$AP$84, ""))))</f>
        <v/>
      </c>
      <c r="Y788" s="39" t="str">
        <f t="shared" si="41"/>
        <v/>
      </c>
      <c r="AA788" s="39" t="str">
        <f>IF($G788="", "", IF($E788=$R$3, Report!$BB$209, IF($I788="", Report!$BB$212, IF($I788=$U$4, Report!$BB$211, IF($I788=$U$5, Report!$BB$210, "")))))</f>
        <v/>
      </c>
    </row>
    <row r="789" spans="1:27" x14ac:dyDescent="0.25">
      <c r="A789" s="14"/>
      <c r="B789" s="460"/>
      <c r="C789" s="478"/>
      <c r="D789" s="462"/>
      <c r="E789" s="479"/>
      <c r="F789" s="14"/>
      <c r="G789" s="106" t="str">
        <f>IF($D789="", "", IF($E789=Expenses!$L$5, 0, $D789))</f>
        <v/>
      </c>
      <c r="H789" s="14"/>
      <c r="I789" s="39" t="str">
        <f t="shared" si="39"/>
        <v/>
      </c>
      <c r="J789" s="14"/>
      <c r="K789" s="14"/>
      <c r="L789" s="14"/>
      <c r="M789" s="14"/>
      <c r="N789" s="14"/>
      <c r="O789" s="14"/>
      <c r="P789" s="14"/>
      <c r="S789" s="106" t="str">
        <f t="shared" si="40"/>
        <v/>
      </c>
      <c r="U789" s="127" t="str">
        <f>IFERROR(INDEX('J&amp;C Details'!$S$70:$S$79, MATCH($C789, 'J&amp;C Details'!$B$70:$B$79, 0))*$S789*24*$W789, "")</f>
        <v/>
      </c>
      <c r="W789" s="262" t="str">
        <f>IF($Y789="", "", IF($I789="", 1, IF($I789=$U$4, 'J&amp;C Details'!$AP$82, IF($I789=$U$5, 'J&amp;C Details'!$AP$84, ""))))</f>
        <v/>
      </c>
      <c r="Y789" s="39" t="str">
        <f t="shared" si="41"/>
        <v/>
      </c>
      <c r="AA789" s="39" t="str">
        <f>IF($G789="", "", IF($E789=$R$3, Report!$BB$209, IF($I789="", Report!$BB$212, IF($I789=$U$4, Report!$BB$211, IF($I789=$U$5, Report!$BB$210, "")))))</f>
        <v/>
      </c>
    </row>
    <row r="790" spans="1:27" x14ac:dyDescent="0.25">
      <c r="A790" s="14"/>
      <c r="B790" s="460"/>
      <c r="C790" s="478"/>
      <c r="D790" s="462"/>
      <c r="E790" s="479"/>
      <c r="F790" s="14"/>
      <c r="G790" s="106" t="str">
        <f>IF($D790="", "", IF($E790=Expenses!$L$5, 0, $D790))</f>
        <v/>
      </c>
      <c r="H790" s="14"/>
      <c r="I790" s="39" t="str">
        <f t="shared" si="39"/>
        <v/>
      </c>
      <c r="J790" s="14"/>
      <c r="K790" s="14"/>
      <c r="L790" s="14"/>
      <c r="M790" s="14"/>
      <c r="N790" s="14"/>
      <c r="O790" s="14"/>
      <c r="P790" s="14"/>
      <c r="S790" s="106" t="str">
        <f t="shared" si="40"/>
        <v/>
      </c>
      <c r="U790" s="127" t="str">
        <f>IFERROR(INDEX('J&amp;C Details'!$S$70:$S$79, MATCH($C790, 'J&amp;C Details'!$B$70:$B$79, 0))*$S790*24*$W790, "")</f>
        <v/>
      </c>
      <c r="W790" s="262" t="str">
        <f>IF($Y790="", "", IF($I790="", 1, IF($I790=$U$4, 'J&amp;C Details'!$AP$82, IF($I790=$U$5, 'J&amp;C Details'!$AP$84, ""))))</f>
        <v/>
      </c>
      <c r="Y790" s="39" t="str">
        <f t="shared" si="41"/>
        <v/>
      </c>
      <c r="AA790" s="39" t="str">
        <f>IF($G790="", "", IF($E790=$R$3, Report!$BB$209, IF($I790="", Report!$BB$212, IF($I790=$U$4, Report!$BB$211, IF($I790=$U$5, Report!$BB$210, "")))))</f>
        <v/>
      </c>
    </row>
    <row r="791" spans="1:27" x14ac:dyDescent="0.25">
      <c r="A791" s="14"/>
      <c r="B791" s="460"/>
      <c r="C791" s="478"/>
      <c r="D791" s="462"/>
      <c r="E791" s="479"/>
      <c r="F791" s="14"/>
      <c r="G791" s="106" t="str">
        <f>IF($D791="", "", IF($E791=Expenses!$L$5, 0, $D791))</f>
        <v/>
      </c>
      <c r="H791" s="14"/>
      <c r="I791" s="39" t="str">
        <f t="shared" si="39"/>
        <v/>
      </c>
      <c r="J791" s="14"/>
      <c r="K791" s="14"/>
      <c r="L791" s="14"/>
      <c r="M791" s="14"/>
      <c r="N791" s="14"/>
      <c r="O791" s="14"/>
      <c r="P791" s="14"/>
      <c r="S791" s="106" t="str">
        <f t="shared" si="40"/>
        <v/>
      </c>
      <c r="U791" s="127" t="str">
        <f>IFERROR(INDEX('J&amp;C Details'!$S$70:$S$79, MATCH($C791, 'J&amp;C Details'!$B$70:$B$79, 0))*$S791*24*$W791, "")</f>
        <v/>
      </c>
      <c r="W791" s="262" t="str">
        <f>IF($Y791="", "", IF($I791="", 1, IF($I791=$U$4, 'J&amp;C Details'!$AP$82, IF($I791=$U$5, 'J&amp;C Details'!$AP$84, ""))))</f>
        <v/>
      </c>
      <c r="Y791" s="39" t="str">
        <f t="shared" si="41"/>
        <v/>
      </c>
      <c r="AA791" s="39" t="str">
        <f>IF($G791="", "", IF($E791=$R$3, Report!$BB$209, IF($I791="", Report!$BB$212, IF($I791=$U$4, Report!$BB$211, IF($I791=$U$5, Report!$BB$210, "")))))</f>
        <v/>
      </c>
    </row>
    <row r="792" spans="1:27" x14ac:dyDescent="0.25">
      <c r="A792" s="14"/>
      <c r="B792" s="460"/>
      <c r="C792" s="478"/>
      <c r="D792" s="462"/>
      <c r="E792" s="479"/>
      <c r="F792" s="14"/>
      <c r="G792" s="106" t="str">
        <f>IF($D792="", "", IF($E792=Expenses!$L$5, 0, $D792))</f>
        <v/>
      </c>
      <c r="H792" s="14"/>
      <c r="I792" s="39" t="str">
        <f t="shared" si="39"/>
        <v/>
      </c>
      <c r="J792" s="14"/>
      <c r="K792" s="14"/>
      <c r="L792" s="14"/>
      <c r="M792" s="14"/>
      <c r="N792" s="14"/>
      <c r="O792" s="14"/>
      <c r="P792" s="14"/>
      <c r="S792" s="106" t="str">
        <f t="shared" si="40"/>
        <v/>
      </c>
      <c r="U792" s="127" t="str">
        <f>IFERROR(INDEX('J&amp;C Details'!$S$70:$S$79, MATCH($C792, 'J&amp;C Details'!$B$70:$B$79, 0))*$S792*24*$W792, "")</f>
        <v/>
      </c>
      <c r="W792" s="262" t="str">
        <f>IF($Y792="", "", IF($I792="", 1, IF($I792=$U$4, 'J&amp;C Details'!$AP$82, IF($I792=$U$5, 'J&amp;C Details'!$AP$84, ""))))</f>
        <v/>
      </c>
      <c r="Y792" s="39" t="str">
        <f t="shared" si="41"/>
        <v/>
      </c>
      <c r="AA792" s="39" t="str">
        <f>IF($G792="", "", IF($E792=$R$3, Report!$BB$209, IF($I792="", Report!$BB$212, IF($I792=$U$4, Report!$BB$211, IF($I792=$U$5, Report!$BB$210, "")))))</f>
        <v/>
      </c>
    </row>
    <row r="793" spans="1:27" x14ac:dyDescent="0.25">
      <c r="A793" s="14"/>
      <c r="B793" s="460"/>
      <c r="C793" s="478"/>
      <c r="D793" s="462"/>
      <c r="E793" s="479"/>
      <c r="F793" s="14"/>
      <c r="G793" s="106" t="str">
        <f>IF($D793="", "", IF($E793=Expenses!$L$5, 0, $D793))</f>
        <v/>
      </c>
      <c r="H793" s="14"/>
      <c r="I793" s="39" t="str">
        <f t="shared" si="39"/>
        <v/>
      </c>
      <c r="J793" s="14"/>
      <c r="K793" s="14"/>
      <c r="L793" s="14"/>
      <c r="M793" s="14"/>
      <c r="N793" s="14"/>
      <c r="O793" s="14"/>
      <c r="P793" s="14"/>
      <c r="S793" s="106" t="str">
        <f t="shared" si="40"/>
        <v/>
      </c>
      <c r="U793" s="127" t="str">
        <f>IFERROR(INDEX('J&amp;C Details'!$S$70:$S$79, MATCH($C793, 'J&amp;C Details'!$B$70:$B$79, 0))*$S793*24*$W793, "")</f>
        <v/>
      </c>
      <c r="W793" s="262" t="str">
        <f>IF($Y793="", "", IF($I793="", 1, IF($I793=$U$4, 'J&amp;C Details'!$AP$82, IF($I793=$U$5, 'J&amp;C Details'!$AP$84, ""))))</f>
        <v/>
      </c>
      <c r="Y793" s="39" t="str">
        <f t="shared" si="41"/>
        <v/>
      </c>
      <c r="AA793" s="39" t="str">
        <f>IF($G793="", "", IF($E793=$R$3, Report!$BB$209, IF($I793="", Report!$BB$212, IF($I793=$U$4, Report!$BB$211, IF($I793=$U$5, Report!$BB$210, "")))))</f>
        <v/>
      </c>
    </row>
    <row r="794" spans="1:27" x14ac:dyDescent="0.25">
      <c r="A794" s="14"/>
      <c r="B794" s="460"/>
      <c r="C794" s="478"/>
      <c r="D794" s="462"/>
      <c r="E794" s="479"/>
      <c r="F794" s="14"/>
      <c r="G794" s="106" t="str">
        <f>IF($D794="", "", IF($E794=Expenses!$L$5, 0, $D794))</f>
        <v/>
      </c>
      <c r="H794" s="14"/>
      <c r="I794" s="39" t="str">
        <f t="shared" si="39"/>
        <v/>
      </c>
      <c r="J794" s="14"/>
      <c r="K794" s="14"/>
      <c r="L794" s="14"/>
      <c r="M794" s="14"/>
      <c r="N794" s="14"/>
      <c r="O794" s="14"/>
      <c r="P794" s="14"/>
      <c r="S794" s="106" t="str">
        <f t="shared" si="40"/>
        <v/>
      </c>
      <c r="U794" s="127" t="str">
        <f>IFERROR(INDEX('J&amp;C Details'!$S$70:$S$79, MATCH($C794, 'J&amp;C Details'!$B$70:$B$79, 0))*$S794*24*$W794, "")</f>
        <v/>
      </c>
      <c r="W794" s="262" t="str">
        <f>IF($Y794="", "", IF($I794="", 1, IF($I794=$U$4, 'J&amp;C Details'!$AP$82, IF($I794=$U$5, 'J&amp;C Details'!$AP$84, ""))))</f>
        <v/>
      </c>
      <c r="Y794" s="39" t="str">
        <f t="shared" si="41"/>
        <v/>
      </c>
      <c r="AA794" s="39" t="str">
        <f>IF($G794="", "", IF($E794=$R$3, Report!$BB$209, IF($I794="", Report!$BB$212, IF($I794=$U$4, Report!$BB$211, IF($I794=$U$5, Report!$BB$210, "")))))</f>
        <v/>
      </c>
    </row>
    <row r="795" spans="1:27" x14ac:dyDescent="0.25">
      <c r="A795" s="14"/>
      <c r="B795" s="460"/>
      <c r="C795" s="478"/>
      <c r="D795" s="462"/>
      <c r="E795" s="479"/>
      <c r="F795" s="14"/>
      <c r="G795" s="106" t="str">
        <f>IF($D795="", "", IF($E795=Expenses!$L$5, 0, $D795))</f>
        <v/>
      </c>
      <c r="H795" s="14"/>
      <c r="I795" s="39" t="str">
        <f t="shared" si="39"/>
        <v/>
      </c>
      <c r="J795" s="14"/>
      <c r="K795" s="14"/>
      <c r="L795" s="14"/>
      <c r="M795" s="14"/>
      <c r="N795" s="14"/>
      <c r="O795" s="14"/>
      <c r="P795" s="14"/>
      <c r="S795" s="106" t="str">
        <f t="shared" si="40"/>
        <v/>
      </c>
      <c r="U795" s="127" t="str">
        <f>IFERROR(INDEX('J&amp;C Details'!$S$70:$S$79, MATCH($C795, 'J&amp;C Details'!$B$70:$B$79, 0))*$S795*24*$W795, "")</f>
        <v/>
      </c>
      <c r="W795" s="262" t="str">
        <f>IF($Y795="", "", IF($I795="", 1, IF($I795=$U$4, 'J&amp;C Details'!$AP$82, IF($I795=$U$5, 'J&amp;C Details'!$AP$84, ""))))</f>
        <v/>
      </c>
      <c r="Y795" s="39" t="str">
        <f t="shared" si="41"/>
        <v/>
      </c>
      <c r="AA795" s="39" t="str">
        <f>IF($G795="", "", IF($E795=$R$3, Report!$BB$209, IF($I795="", Report!$BB$212, IF($I795=$U$4, Report!$BB$211, IF($I795=$U$5, Report!$BB$210, "")))))</f>
        <v/>
      </c>
    </row>
    <row r="796" spans="1:27" x14ac:dyDescent="0.25">
      <c r="A796" s="14"/>
      <c r="B796" s="460"/>
      <c r="C796" s="478"/>
      <c r="D796" s="462"/>
      <c r="E796" s="479"/>
      <c r="F796" s="14"/>
      <c r="G796" s="106" t="str">
        <f>IF($D796="", "", IF($E796=Expenses!$L$5, 0, $D796))</f>
        <v/>
      </c>
      <c r="H796" s="14"/>
      <c r="I796" s="39" t="str">
        <f t="shared" si="39"/>
        <v/>
      </c>
      <c r="J796" s="14"/>
      <c r="K796" s="14"/>
      <c r="L796" s="14"/>
      <c r="M796" s="14"/>
      <c r="N796" s="14"/>
      <c r="O796" s="14"/>
      <c r="P796" s="14"/>
      <c r="S796" s="106" t="str">
        <f t="shared" si="40"/>
        <v/>
      </c>
      <c r="U796" s="127" t="str">
        <f>IFERROR(INDEX('J&amp;C Details'!$S$70:$S$79, MATCH($C796, 'J&amp;C Details'!$B$70:$B$79, 0))*$S796*24*$W796, "")</f>
        <v/>
      </c>
      <c r="W796" s="262" t="str">
        <f>IF($Y796="", "", IF($I796="", 1, IF($I796=$U$4, 'J&amp;C Details'!$AP$82, IF($I796=$U$5, 'J&amp;C Details'!$AP$84, ""))))</f>
        <v/>
      </c>
      <c r="Y796" s="39" t="str">
        <f t="shared" si="41"/>
        <v/>
      </c>
      <c r="AA796" s="39" t="str">
        <f>IF($G796="", "", IF($E796=$R$3, Report!$BB$209, IF($I796="", Report!$BB$212, IF($I796=$U$4, Report!$BB$211, IF($I796=$U$5, Report!$BB$210, "")))))</f>
        <v/>
      </c>
    </row>
    <row r="797" spans="1:27" x14ac:dyDescent="0.25">
      <c r="A797" s="14"/>
      <c r="B797" s="460"/>
      <c r="C797" s="478"/>
      <c r="D797" s="462"/>
      <c r="E797" s="479"/>
      <c r="F797" s="14"/>
      <c r="G797" s="106" t="str">
        <f>IF($D797="", "", IF($E797=Expenses!$L$5, 0, $D797))</f>
        <v/>
      </c>
      <c r="H797" s="14"/>
      <c r="I797" s="39" t="str">
        <f t="shared" si="39"/>
        <v/>
      </c>
      <c r="J797" s="14"/>
      <c r="K797" s="14"/>
      <c r="L797" s="14"/>
      <c r="M797" s="14"/>
      <c r="N797" s="14"/>
      <c r="O797" s="14"/>
      <c r="P797" s="14"/>
      <c r="S797" s="106" t="str">
        <f t="shared" si="40"/>
        <v/>
      </c>
      <c r="U797" s="127" t="str">
        <f>IFERROR(INDEX('J&amp;C Details'!$S$70:$S$79, MATCH($C797, 'J&amp;C Details'!$B$70:$B$79, 0))*$S797*24*$W797, "")</f>
        <v/>
      </c>
      <c r="W797" s="262" t="str">
        <f>IF($Y797="", "", IF($I797="", 1, IF($I797=$U$4, 'J&amp;C Details'!$AP$82, IF($I797=$U$5, 'J&amp;C Details'!$AP$84, ""))))</f>
        <v/>
      </c>
      <c r="Y797" s="39" t="str">
        <f t="shared" si="41"/>
        <v/>
      </c>
      <c r="AA797" s="39" t="str">
        <f>IF($G797="", "", IF($E797=$R$3, Report!$BB$209, IF($I797="", Report!$BB$212, IF($I797=$U$4, Report!$BB$211, IF($I797=$U$5, Report!$BB$210, "")))))</f>
        <v/>
      </c>
    </row>
    <row r="798" spans="1:27" x14ac:dyDescent="0.25">
      <c r="A798" s="14"/>
      <c r="B798" s="460"/>
      <c r="C798" s="478"/>
      <c r="D798" s="462"/>
      <c r="E798" s="479"/>
      <c r="F798" s="14"/>
      <c r="G798" s="106" t="str">
        <f>IF($D798="", "", IF($E798=Expenses!$L$5, 0, $D798))</f>
        <v/>
      </c>
      <c r="H798" s="14"/>
      <c r="I798" s="39" t="str">
        <f t="shared" si="39"/>
        <v/>
      </c>
      <c r="J798" s="14"/>
      <c r="K798" s="14"/>
      <c r="L798" s="14"/>
      <c r="M798" s="14"/>
      <c r="N798" s="14"/>
      <c r="O798" s="14"/>
      <c r="P798" s="14"/>
      <c r="S798" s="106" t="str">
        <f t="shared" si="40"/>
        <v/>
      </c>
      <c r="U798" s="127" t="str">
        <f>IFERROR(INDEX('J&amp;C Details'!$S$70:$S$79, MATCH($C798, 'J&amp;C Details'!$B$70:$B$79, 0))*$S798*24*$W798, "")</f>
        <v/>
      </c>
      <c r="W798" s="262" t="str">
        <f>IF($Y798="", "", IF($I798="", 1, IF($I798=$U$4, 'J&amp;C Details'!$AP$82, IF($I798=$U$5, 'J&amp;C Details'!$AP$84, ""))))</f>
        <v/>
      </c>
      <c r="Y798" s="39" t="str">
        <f t="shared" si="41"/>
        <v/>
      </c>
      <c r="AA798" s="39" t="str">
        <f>IF($G798="", "", IF($E798=$R$3, Report!$BB$209, IF($I798="", Report!$BB$212, IF($I798=$U$4, Report!$BB$211, IF($I798=$U$5, Report!$BB$210, "")))))</f>
        <v/>
      </c>
    </row>
    <row r="799" spans="1:27" x14ac:dyDescent="0.25">
      <c r="A799" s="14"/>
      <c r="B799" s="460"/>
      <c r="C799" s="478"/>
      <c r="D799" s="462"/>
      <c r="E799" s="479"/>
      <c r="F799" s="14"/>
      <c r="G799" s="106" t="str">
        <f>IF($D799="", "", IF($E799=Expenses!$L$5, 0, $D799))</f>
        <v/>
      </c>
      <c r="H799" s="14"/>
      <c r="I799" s="39" t="str">
        <f t="shared" si="39"/>
        <v/>
      </c>
      <c r="J799" s="14"/>
      <c r="K799" s="14"/>
      <c r="L799" s="14"/>
      <c r="M799" s="14"/>
      <c r="N799" s="14"/>
      <c r="O799" s="14"/>
      <c r="P799" s="14"/>
      <c r="S799" s="106" t="str">
        <f t="shared" si="40"/>
        <v/>
      </c>
      <c r="U799" s="127" t="str">
        <f>IFERROR(INDEX('J&amp;C Details'!$S$70:$S$79, MATCH($C799, 'J&amp;C Details'!$B$70:$B$79, 0))*$S799*24*$W799, "")</f>
        <v/>
      </c>
      <c r="W799" s="262" t="str">
        <f>IF($Y799="", "", IF($I799="", 1, IF($I799=$U$4, 'J&amp;C Details'!$AP$82, IF($I799=$U$5, 'J&amp;C Details'!$AP$84, ""))))</f>
        <v/>
      </c>
      <c r="Y799" s="39" t="str">
        <f t="shared" si="41"/>
        <v/>
      </c>
      <c r="AA799" s="39" t="str">
        <f>IF($G799="", "", IF($E799=$R$3, Report!$BB$209, IF($I799="", Report!$BB$212, IF($I799=$U$4, Report!$BB$211, IF($I799=$U$5, Report!$BB$210, "")))))</f>
        <v/>
      </c>
    </row>
    <row r="800" spans="1:27" x14ac:dyDescent="0.25">
      <c r="A800" s="14"/>
      <c r="B800" s="460"/>
      <c r="C800" s="478"/>
      <c r="D800" s="462"/>
      <c r="E800" s="479"/>
      <c r="F800" s="14"/>
      <c r="G800" s="106" t="str">
        <f>IF($D800="", "", IF($E800=Expenses!$L$5, 0, $D800))</f>
        <v/>
      </c>
      <c r="H800" s="14"/>
      <c r="I800" s="39" t="str">
        <f t="shared" si="39"/>
        <v/>
      </c>
      <c r="J800" s="14"/>
      <c r="K800" s="14"/>
      <c r="L800" s="14"/>
      <c r="M800" s="14"/>
      <c r="N800" s="14"/>
      <c r="O800" s="14"/>
      <c r="P800" s="14"/>
      <c r="S800" s="106" t="str">
        <f t="shared" si="40"/>
        <v/>
      </c>
      <c r="U800" s="127" t="str">
        <f>IFERROR(INDEX('J&amp;C Details'!$S$70:$S$79, MATCH($C800, 'J&amp;C Details'!$B$70:$B$79, 0))*$S800*24*$W800, "")</f>
        <v/>
      </c>
      <c r="W800" s="262" t="str">
        <f>IF($Y800="", "", IF($I800="", 1, IF($I800=$U$4, 'J&amp;C Details'!$AP$82, IF($I800=$U$5, 'J&amp;C Details'!$AP$84, ""))))</f>
        <v/>
      </c>
      <c r="Y800" s="39" t="str">
        <f t="shared" si="41"/>
        <v/>
      </c>
      <c r="AA800" s="39" t="str">
        <f>IF($G800="", "", IF($E800=$R$3, Report!$BB$209, IF($I800="", Report!$BB$212, IF($I800=$U$4, Report!$BB$211, IF($I800=$U$5, Report!$BB$210, "")))))</f>
        <v/>
      </c>
    </row>
    <row r="801" spans="1:27" x14ac:dyDescent="0.25">
      <c r="A801" s="14"/>
      <c r="B801" s="460"/>
      <c r="C801" s="478"/>
      <c r="D801" s="462"/>
      <c r="E801" s="479"/>
      <c r="F801" s="14"/>
      <c r="G801" s="106" t="str">
        <f>IF($D801="", "", IF($E801=Expenses!$L$5, 0, $D801))</f>
        <v/>
      </c>
      <c r="H801" s="14"/>
      <c r="I801" s="39" t="str">
        <f t="shared" si="39"/>
        <v/>
      </c>
      <c r="J801" s="14"/>
      <c r="K801" s="14"/>
      <c r="L801" s="14"/>
      <c r="M801" s="14"/>
      <c r="N801" s="14"/>
      <c r="O801" s="14"/>
      <c r="P801" s="14"/>
      <c r="S801" s="106" t="str">
        <f t="shared" si="40"/>
        <v/>
      </c>
      <c r="U801" s="127" t="str">
        <f>IFERROR(INDEX('J&amp;C Details'!$S$70:$S$79, MATCH($C801, 'J&amp;C Details'!$B$70:$B$79, 0))*$S801*24*$W801, "")</f>
        <v/>
      </c>
      <c r="W801" s="262" t="str">
        <f>IF($Y801="", "", IF($I801="", 1, IF($I801=$U$4, 'J&amp;C Details'!$AP$82, IF($I801=$U$5, 'J&amp;C Details'!$AP$84, ""))))</f>
        <v/>
      </c>
      <c r="Y801" s="39" t="str">
        <f t="shared" si="41"/>
        <v/>
      </c>
      <c r="AA801" s="39" t="str">
        <f>IF($G801="", "", IF($E801=$R$3, Report!$BB$209, IF($I801="", Report!$BB$212, IF($I801=$U$4, Report!$BB$211, IF($I801=$U$5, Report!$BB$210, "")))))</f>
        <v/>
      </c>
    </row>
    <row r="802" spans="1:27" x14ac:dyDescent="0.25">
      <c r="A802" s="14"/>
      <c r="B802" s="460"/>
      <c r="C802" s="478"/>
      <c r="D802" s="462"/>
      <c r="E802" s="479"/>
      <c r="F802" s="14"/>
      <c r="G802" s="106" t="str">
        <f>IF($D802="", "", IF($E802=Expenses!$L$5, 0, $D802))</f>
        <v/>
      </c>
      <c r="H802" s="14"/>
      <c r="I802" s="39" t="str">
        <f t="shared" si="39"/>
        <v/>
      </c>
      <c r="J802" s="14"/>
      <c r="K802" s="14"/>
      <c r="L802" s="14"/>
      <c r="M802" s="14"/>
      <c r="N802" s="14"/>
      <c r="O802" s="14"/>
      <c r="P802" s="14"/>
      <c r="S802" s="106" t="str">
        <f t="shared" si="40"/>
        <v/>
      </c>
      <c r="U802" s="127" t="str">
        <f>IFERROR(INDEX('J&amp;C Details'!$S$70:$S$79, MATCH($C802, 'J&amp;C Details'!$B$70:$B$79, 0))*$S802*24*$W802, "")</f>
        <v/>
      </c>
      <c r="W802" s="262" t="str">
        <f>IF($Y802="", "", IF($I802="", 1, IF($I802=$U$4, 'J&amp;C Details'!$AP$82, IF($I802=$U$5, 'J&amp;C Details'!$AP$84, ""))))</f>
        <v/>
      </c>
      <c r="Y802" s="39" t="str">
        <f t="shared" si="41"/>
        <v/>
      </c>
      <c r="AA802" s="39" t="str">
        <f>IF($G802="", "", IF($E802=$R$3, Report!$BB$209, IF($I802="", Report!$BB$212, IF($I802=$U$4, Report!$BB$211, IF($I802=$U$5, Report!$BB$210, "")))))</f>
        <v/>
      </c>
    </row>
    <row r="803" spans="1:27" x14ac:dyDescent="0.25">
      <c r="A803" s="14"/>
      <c r="B803" s="460"/>
      <c r="C803" s="478"/>
      <c r="D803" s="462"/>
      <c r="E803" s="479"/>
      <c r="F803" s="14"/>
      <c r="G803" s="106" t="str">
        <f>IF($D803="", "", IF($E803=Expenses!$L$5, 0, $D803))</f>
        <v/>
      </c>
      <c r="H803" s="14"/>
      <c r="I803" s="39" t="str">
        <f t="shared" si="39"/>
        <v/>
      </c>
      <c r="J803" s="14"/>
      <c r="K803" s="14"/>
      <c r="L803" s="14"/>
      <c r="M803" s="14"/>
      <c r="N803" s="14"/>
      <c r="O803" s="14"/>
      <c r="P803" s="14"/>
      <c r="S803" s="106" t="str">
        <f t="shared" si="40"/>
        <v/>
      </c>
      <c r="U803" s="127" t="str">
        <f>IFERROR(INDEX('J&amp;C Details'!$S$70:$S$79, MATCH($C803, 'J&amp;C Details'!$B$70:$B$79, 0))*$S803*24*$W803, "")</f>
        <v/>
      </c>
      <c r="W803" s="262" t="str">
        <f>IF($Y803="", "", IF($I803="", 1, IF($I803=$U$4, 'J&amp;C Details'!$AP$82, IF($I803=$U$5, 'J&amp;C Details'!$AP$84, ""))))</f>
        <v/>
      </c>
      <c r="Y803" s="39" t="str">
        <f t="shared" si="41"/>
        <v/>
      </c>
      <c r="AA803" s="39" t="str">
        <f>IF($G803="", "", IF($E803=$R$3, Report!$BB$209, IF($I803="", Report!$BB$212, IF($I803=$U$4, Report!$BB$211, IF($I803=$U$5, Report!$BB$210, "")))))</f>
        <v/>
      </c>
    </row>
    <row r="804" spans="1:27" x14ac:dyDescent="0.25">
      <c r="A804" s="14"/>
      <c r="B804" s="460"/>
      <c r="C804" s="478"/>
      <c r="D804" s="462"/>
      <c r="E804" s="479"/>
      <c r="F804" s="14"/>
      <c r="G804" s="106" t="str">
        <f>IF($D804="", "", IF($E804=Expenses!$L$5, 0, $D804))</f>
        <v/>
      </c>
      <c r="H804" s="14"/>
      <c r="I804" s="39" t="str">
        <f t="shared" si="39"/>
        <v/>
      </c>
      <c r="J804" s="14"/>
      <c r="K804" s="14"/>
      <c r="L804" s="14"/>
      <c r="M804" s="14"/>
      <c r="N804" s="14"/>
      <c r="O804" s="14"/>
      <c r="P804" s="14"/>
      <c r="S804" s="106" t="str">
        <f t="shared" si="40"/>
        <v/>
      </c>
      <c r="U804" s="127" t="str">
        <f>IFERROR(INDEX('J&amp;C Details'!$S$70:$S$79, MATCH($C804, 'J&amp;C Details'!$B$70:$B$79, 0))*$S804*24*$W804, "")</f>
        <v/>
      </c>
      <c r="W804" s="262" t="str">
        <f>IF($Y804="", "", IF($I804="", 1, IF($I804=$U$4, 'J&amp;C Details'!$AP$82, IF($I804=$U$5, 'J&amp;C Details'!$AP$84, ""))))</f>
        <v/>
      </c>
      <c r="Y804" s="39" t="str">
        <f t="shared" si="41"/>
        <v/>
      </c>
      <c r="AA804" s="39" t="str">
        <f>IF($G804="", "", IF($E804=$R$3, Report!$BB$209, IF($I804="", Report!$BB$212, IF($I804=$U$4, Report!$BB$211, IF($I804=$U$5, Report!$BB$210, "")))))</f>
        <v/>
      </c>
    </row>
    <row r="805" spans="1:27" x14ac:dyDescent="0.25">
      <c r="A805" s="14"/>
      <c r="B805" s="460"/>
      <c r="C805" s="478"/>
      <c r="D805" s="462"/>
      <c r="E805" s="479"/>
      <c r="F805" s="14"/>
      <c r="G805" s="106" t="str">
        <f>IF($D805="", "", IF($E805=Expenses!$L$5, 0, $D805))</f>
        <v/>
      </c>
      <c r="H805" s="14"/>
      <c r="I805" s="39" t="str">
        <f t="shared" si="39"/>
        <v/>
      </c>
      <c r="J805" s="14"/>
      <c r="K805" s="14"/>
      <c r="L805" s="14"/>
      <c r="M805" s="14"/>
      <c r="N805" s="14"/>
      <c r="O805" s="14"/>
      <c r="P805" s="14"/>
      <c r="S805" s="106" t="str">
        <f t="shared" si="40"/>
        <v/>
      </c>
      <c r="U805" s="127" t="str">
        <f>IFERROR(INDEX('J&amp;C Details'!$S$70:$S$79, MATCH($C805, 'J&amp;C Details'!$B$70:$B$79, 0))*$S805*24*$W805, "")</f>
        <v/>
      </c>
      <c r="W805" s="262" t="str">
        <f>IF($Y805="", "", IF($I805="", 1, IF($I805=$U$4, 'J&amp;C Details'!$AP$82, IF($I805=$U$5, 'J&amp;C Details'!$AP$84, ""))))</f>
        <v/>
      </c>
      <c r="Y805" s="39" t="str">
        <f t="shared" si="41"/>
        <v/>
      </c>
      <c r="AA805" s="39" t="str">
        <f>IF($G805="", "", IF($E805=$R$3, Report!$BB$209, IF($I805="", Report!$BB$212, IF($I805=$U$4, Report!$BB$211, IF($I805=$U$5, Report!$BB$210, "")))))</f>
        <v/>
      </c>
    </row>
    <row r="806" spans="1:27" x14ac:dyDescent="0.25">
      <c r="A806" s="14"/>
      <c r="B806" s="460"/>
      <c r="C806" s="478"/>
      <c r="D806" s="462"/>
      <c r="E806" s="479"/>
      <c r="F806" s="14"/>
      <c r="G806" s="106" t="str">
        <f>IF($D806="", "", IF($E806=Expenses!$L$5, 0, $D806))</f>
        <v/>
      </c>
      <c r="H806" s="14"/>
      <c r="I806" s="39" t="str">
        <f t="shared" si="39"/>
        <v/>
      </c>
      <c r="J806" s="14"/>
      <c r="K806" s="14"/>
      <c r="L806" s="14"/>
      <c r="M806" s="14"/>
      <c r="N806" s="14"/>
      <c r="O806" s="14"/>
      <c r="P806" s="14"/>
      <c r="S806" s="106" t="str">
        <f t="shared" si="40"/>
        <v/>
      </c>
      <c r="U806" s="127" t="str">
        <f>IFERROR(INDEX('J&amp;C Details'!$S$70:$S$79, MATCH($C806, 'J&amp;C Details'!$B$70:$B$79, 0))*$S806*24*$W806, "")</f>
        <v/>
      </c>
      <c r="W806" s="262" t="str">
        <f>IF($Y806="", "", IF($I806="", 1, IF($I806=$U$4, 'J&amp;C Details'!$AP$82, IF($I806=$U$5, 'J&amp;C Details'!$AP$84, ""))))</f>
        <v/>
      </c>
      <c r="Y806" s="39" t="str">
        <f t="shared" si="41"/>
        <v/>
      </c>
      <c r="AA806" s="39" t="str">
        <f>IF($G806="", "", IF($E806=$R$3, Report!$BB$209, IF($I806="", Report!$BB$212, IF($I806=$U$4, Report!$BB$211, IF($I806=$U$5, Report!$BB$210, "")))))</f>
        <v/>
      </c>
    </row>
    <row r="807" spans="1:27" x14ac:dyDescent="0.25">
      <c r="A807" s="14"/>
      <c r="B807" s="460"/>
      <c r="C807" s="478"/>
      <c r="D807" s="462"/>
      <c r="E807" s="479"/>
      <c r="F807" s="14"/>
      <c r="G807" s="106" t="str">
        <f>IF($D807="", "", IF($E807=Expenses!$L$5, 0, $D807))</f>
        <v/>
      </c>
      <c r="H807" s="14"/>
      <c r="I807" s="39" t="str">
        <f t="shared" si="39"/>
        <v/>
      </c>
      <c r="J807" s="14"/>
      <c r="K807" s="14"/>
      <c r="L807" s="14"/>
      <c r="M807" s="14"/>
      <c r="N807" s="14"/>
      <c r="O807" s="14"/>
      <c r="P807" s="14"/>
      <c r="S807" s="106" t="str">
        <f t="shared" si="40"/>
        <v/>
      </c>
      <c r="U807" s="127" t="str">
        <f>IFERROR(INDEX('J&amp;C Details'!$S$70:$S$79, MATCH($C807, 'J&amp;C Details'!$B$70:$B$79, 0))*$S807*24*$W807, "")</f>
        <v/>
      </c>
      <c r="W807" s="262" t="str">
        <f>IF($Y807="", "", IF($I807="", 1, IF($I807=$U$4, 'J&amp;C Details'!$AP$82, IF($I807=$U$5, 'J&amp;C Details'!$AP$84, ""))))</f>
        <v/>
      </c>
      <c r="Y807" s="39" t="str">
        <f t="shared" si="41"/>
        <v/>
      </c>
      <c r="AA807" s="39" t="str">
        <f>IF($G807="", "", IF($E807=$R$3, Report!$BB$209, IF($I807="", Report!$BB$212, IF($I807=$U$4, Report!$BB$211, IF($I807=$U$5, Report!$BB$210, "")))))</f>
        <v/>
      </c>
    </row>
    <row r="808" spans="1:27" x14ac:dyDescent="0.25">
      <c r="A808" s="14"/>
      <c r="B808" s="460"/>
      <c r="C808" s="478"/>
      <c r="D808" s="462"/>
      <c r="E808" s="479"/>
      <c r="F808" s="14"/>
      <c r="G808" s="106" t="str">
        <f>IF($D808="", "", IF($E808=Expenses!$L$5, 0, $D808))</f>
        <v/>
      </c>
      <c r="H808" s="14"/>
      <c r="I808" s="39" t="str">
        <f t="shared" si="39"/>
        <v/>
      </c>
      <c r="J808" s="14"/>
      <c r="K808" s="14"/>
      <c r="L808" s="14"/>
      <c r="M808" s="14"/>
      <c r="N808" s="14"/>
      <c r="O808" s="14"/>
      <c r="P808" s="14"/>
      <c r="S808" s="106" t="str">
        <f t="shared" si="40"/>
        <v/>
      </c>
      <c r="U808" s="127" t="str">
        <f>IFERROR(INDEX('J&amp;C Details'!$S$70:$S$79, MATCH($C808, 'J&amp;C Details'!$B$70:$B$79, 0))*$S808*24*$W808, "")</f>
        <v/>
      </c>
      <c r="W808" s="262" t="str">
        <f>IF($Y808="", "", IF($I808="", 1, IF($I808=$U$4, 'J&amp;C Details'!$AP$82, IF($I808=$U$5, 'J&amp;C Details'!$AP$84, ""))))</f>
        <v/>
      </c>
      <c r="Y808" s="39" t="str">
        <f t="shared" si="41"/>
        <v/>
      </c>
      <c r="AA808" s="39" t="str">
        <f>IF($G808="", "", IF($E808=$R$3, Report!$BB$209, IF($I808="", Report!$BB$212, IF($I808=$U$4, Report!$BB$211, IF($I808=$U$5, Report!$BB$210, "")))))</f>
        <v/>
      </c>
    </row>
    <row r="809" spans="1:27" x14ac:dyDescent="0.25">
      <c r="A809" s="14"/>
      <c r="B809" s="460"/>
      <c r="C809" s="478"/>
      <c r="D809" s="462"/>
      <c r="E809" s="479"/>
      <c r="F809" s="14"/>
      <c r="G809" s="106" t="str">
        <f>IF($D809="", "", IF($E809=Expenses!$L$5, 0, $D809))</f>
        <v/>
      </c>
      <c r="H809" s="14"/>
      <c r="I809" s="39" t="str">
        <f t="shared" si="39"/>
        <v/>
      </c>
      <c r="J809" s="14"/>
      <c r="K809" s="14"/>
      <c r="L809" s="14"/>
      <c r="M809" s="14"/>
      <c r="N809" s="14"/>
      <c r="O809" s="14"/>
      <c r="P809" s="14"/>
      <c r="S809" s="106" t="str">
        <f t="shared" si="40"/>
        <v/>
      </c>
      <c r="U809" s="127" t="str">
        <f>IFERROR(INDEX('J&amp;C Details'!$S$70:$S$79, MATCH($C809, 'J&amp;C Details'!$B$70:$B$79, 0))*$S809*24*$W809, "")</f>
        <v/>
      </c>
      <c r="W809" s="262" t="str">
        <f>IF($Y809="", "", IF($I809="", 1, IF($I809=$U$4, 'J&amp;C Details'!$AP$82, IF($I809=$U$5, 'J&amp;C Details'!$AP$84, ""))))</f>
        <v/>
      </c>
      <c r="Y809" s="39" t="str">
        <f t="shared" si="41"/>
        <v/>
      </c>
      <c r="AA809" s="39" t="str">
        <f>IF($G809="", "", IF($E809=$R$3, Report!$BB$209, IF($I809="", Report!$BB$212, IF($I809=$U$4, Report!$BB$211, IF($I809=$U$5, Report!$BB$210, "")))))</f>
        <v/>
      </c>
    </row>
    <row r="810" spans="1:27" x14ac:dyDescent="0.25">
      <c r="A810" s="14"/>
      <c r="B810" s="460"/>
      <c r="C810" s="478"/>
      <c r="D810" s="462"/>
      <c r="E810" s="479"/>
      <c r="F810" s="14"/>
      <c r="G810" s="106" t="str">
        <f>IF($D810="", "", IF($E810=Expenses!$L$5, 0, $D810))</f>
        <v/>
      </c>
      <c r="H810" s="14"/>
      <c r="I810" s="39" t="str">
        <f t="shared" si="39"/>
        <v/>
      </c>
      <c r="J810" s="14"/>
      <c r="K810" s="14"/>
      <c r="L810" s="14"/>
      <c r="M810" s="14"/>
      <c r="N810" s="14"/>
      <c r="O810" s="14"/>
      <c r="P810" s="14"/>
      <c r="S810" s="106" t="str">
        <f t="shared" si="40"/>
        <v/>
      </c>
      <c r="U810" s="127" t="str">
        <f>IFERROR(INDEX('J&amp;C Details'!$S$70:$S$79, MATCH($C810, 'J&amp;C Details'!$B$70:$B$79, 0))*$S810*24*$W810, "")</f>
        <v/>
      </c>
      <c r="W810" s="262" t="str">
        <f>IF($Y810="", "", IF($I810="", 1, IF($I810=$U$4, 'J&amp;C Details'!$AP$82, IF($I810=$U$5, 'J&amp;C Details'!$AP$84, ""))))</f>
        <v/>
      </c>
      <c r="Y810" s="39" t="str">
        <f t="shared" si="41"/>
        <v/>
      </c>
      <c r="AA810" s="39" t="str">
        <f>IF($G810="", "", IF($E810=$R$3, Report!$BB$209, IF($I810="", Report!$BB$212, IF($I810=$U$4, Report!$BB$211, IF($I810=$U$5, Report!$BB$210, "")))))</f>
        <v/>
      </c>
    </row>
    <row r="811" spans="1:27" x14ac:dyDescent="0.25">
      <c r="A811" s="14"/>
      <c r="B811" s="460"/>
      <c r="C811" s="478"/>
      <c r="D811" s="462"/>
      <c r="E811" s="479"/>
      <c r="F811" s="14"/>
      <c r="G811" s="106" t="str">
        <f>IF($D811="", "", IF($E811=Expenses!$L$5, 0, $D811))</f>
        <v/>
      </c>
      <c r="H811" s="14"/>
      <c r="I811" s="39" t="str">
        <f t="shared" si="39"/>
        <v/>
      </c>
      <c r="J811" s="14"/>
      <c r="K811" s="14"/>
      <c r="L811" s="14"/>
      <c r="M811" s="14"/>
      <c r="N811" s="14"/>
      <c r="O811" s="14"/>
      <c r="P811" s="14"/>
      <c r="S811" s="106" t="str">
        <f t="shared" si="40"/>
        <v/>
      </c>
      <c r="U811" s="127" t="str">
        <f>IFERROR(INDEX('J&amp;C Details'!$S$70:$S$79, MATCH($C811, 'J&amp;C Details'!$B$70:$B$79, 0))*$S811*24*$W811, "")</f>
        <v/>
      </c>
      <c r="W811" s="262" t="str">
        <f>IF($Y811="", "", IF($I811="", 1, IF($I811=$U$4, 'J&amp;C Details'!$AP$82, IF($I811=$U$5, 'J&amp;C Details'!$AP$84, ""))))</f>
        <v/>
      </c>
      <c r="Y811" s="39" t="str">
        <f t="shared" si="41"/>
        <v/>
      </c>
      <c r="AA811" s="39" t="str">
        <f>IF($G811="", "", IF($E811=$R$3, Report!$BB$209, IF($I811="", Report!$BB$212, IF($I811=$U$4, Report!$BB$211, IF($I811=$U$5, Report!$BB$210, "")))))</f>
        <v/>
      </c>
    </row>
    <row r="812" spans="1:27" x14ac:dyDescent="0.25">
      <c r="A812" s="14"/>
      <c r="B812" s="460"/>
      <c r="C812" s="478"/>
      <c r="D812" s="462"/>
      <c r="E812" s="479"/>
      <c r="F812" s="14"/>
      <c r="G812" s="106" t="str">
        <f>IF($D812="", "", IF($E812=Expenses!$L$5, 0, $D812))</f>
        <v/>
      </c>
      <c r="H812" s="14"/>
      <c r="I812" s="39" t="str">
        <f t="shared" si="39"/>
        <v/>
      </c>
      <c r="J812" s="14"/>
      <c r="K812" s="14"/>
      <c r="L812" s="14"/>
      <c r="M812" s="14"/>
      <c r="N812" s="14"/>
      <c r="O812" s="14"/>
      <c r="P812" s="14"/>
      <c r="S812" s="106" t="str">
        <f t="shared" si="40"/>
        <v/>
      </c>
      <c r="U812" s="127" t="str">
        <f>IFERROR(INDEX('J&amp;C Details'!$S$70:$S$79, MATCH($C812, 'J&amp;C Details'!$B$70:$B$79, 0))*$S812*24*$W812, "")</f>
        <v/>
      </c>
      <c r="W812" s="262" t="str">
        <f>IF($Y812="", "", IF($I812="", 1, IF($I812=$U$4, 'J&amp;C Details'!$AP$82, IF($I812=$U$5, 'J&amp;C Details'!$AP$84, ""))))</f>
        <v/>
      </c>
      <c r="Y812" s="39" t="str">
        <f t="shared" si="41"/>
        <v/>
      </c>
      <c r="AA812" s="39" t="str">
        <f>IF($G812="", "", IF($E812=$R$3, Report!$BB$209, IF($I812="", Report!$BB$212, IF($I812=$U$4, Report!$BB$211, IF($I812=$U$5, Report!$BB$210, "")))))</f>
        <v/>
      </c>
    </row>
    <row r="813" spans="1:27" x14ac:dyDescent="0.25">
      <c r="A813" s="14"/>
      <c r="B813" s="460"/>
      <c r="C813" s="478"/>
      <c r="D813" s="462"/>
      <c r="E813" s="479"/>
      <c r="F813" s="14"/>
      <c r="G813" s="106" t="str">
        <f>IF($D813="", "", IF($E813=Expenses!$L$5, 0, $D813))</f>
        <v/>
      </c>
      <c r="H813" s="14"/>
      <c r="I813" s="39" t="str">
        <f t="shared" si="39"/>
        <v/>
      </c>
      <c r="J813" s="14"/>
      <c r="K813" s="14"/>
      <c r="L813" s="14"/>
      <c r="M813" s="14"/>
      <c r="N813" s="14"/>
      <c r="O813" s="14"/>
      <c r="P813" s="14"/>
      <c r="S813" s="106" t="str">
        <f t="shared" si="40"/>
        <v/>
      </c>
      <c r="U813" s="127" t="str">
        <f>IFERROR(INDEX('J&amp;C Details'!$S$70:$S$79, MATCH($C813, 'J&amp;C Details'!$B$70:$B$79, 0))*$S813*24*$W813, "")</f>
        <v/>
      </c>
      <c r="W813" s="262" t="str">
        <f>IF($Y813="", "", IF($I813="", 1, IF($I813=$U$4, 'J&amp;C Details'!$AP$82, IF($I813=$U$5, 'J&amp;C Details'!$AP$84, ""))))</f>
        <v/>
      </c>
      <c r="Y813" s="39" t="str">
        <f t="shared" si="41"/>
        <v/>
      </c>
      <c r="AA813" s="39" t="str">
        <f>IF($G813="", "", IF($E813=$R$3, Report!$BB$209, IF($I813="", Report!$BB$212, IF($I813=$U$4, Report!$BB$211, IF($I813=$U$5, Report!$BB$210, "")))))</f>
        <v/>
      </c>
    </row>
    <row r="814" spans="1:27" x14ac:dyDescent="0.25">
      <c r="A814" s="14"/>
      <c r="B814" s="460"/>
      <c r="C814" s="478"/>
      <c r="D814" s="462"/>
      <c r="E814" s="479"/>
      <c r="F814" s="14"/>
      <c r="G814" s="106" t="str">
        <f>IF($D814="", "", IF($E814=Expenses!$L$5, 0, $D814))</f>
        <v/>
      </c>
      <c r="H814" s="14"/>
      <c r="I814" s="39" t="str">
        <f t="shared" si="39"/>
        <v/>
      </c>
      <c r="J814" s="14"/>
      <c r="K814" s="14"/>
      <c r="L814" s="14"/>
      <c r="M814" s="14"/>
      <c r="N814" s="14"/>
      <c r="O814" s="14"/>
      <c r="P814" s="14"/>
      <c r="S814" s="106" t="str">
        <f t="shared" si="40"/>
        <v/>
      </c>
      <c r="U814" s="127" t="str">
        <f>IFERROR(INDEX('J&amp;C Details'!$S$70:$S$79, MATCH($C814, 'J&amp;C Details'!$B$70:$B$79, 0))*$S814*24*$W814, "")</f>
        <v/>
      </c>
      <c r="W814" s="262" t="str">
        <f>IF($Y814="", "", IF($I814="", 1, IF($I814=$U$4, 'J&amp;C Details'!$AP$82, IF($I814=$U$5, 'J&amp;C Details'!$AP$84, ""))))</f>
        <v/>
      </c>
      <c r="Y814" s="39" t="str">
        <f t="shared" si="41"/>
        <v/>
      </c>
      <c r="AA814" s="39" t="str">
        <f>IF($G814="", "", IF($E814=$R$3, Report!$BB$209, IF($I814="", Report!$BB$212, IF($I814=$U$4, Report!$BB$211, IF($I814=$U$5, Report!$BB$210, "")))))</f>
        <v/>
      </c>
    </row>
    <row r="815" spans="1:27" x14ac:dyDescent="0.25">
      <c r="A815" s="14"/>
      <c r="B815" s="460"/>
      <c r="C815" s="478"/>
      <c r="D815" s="462"/>
      <c r="E815" s="479"/>
      <c r="F815" s="14"/>
      <c r="G815" s="106" t="str">
        <f>IF($D815="", "", IF($E815=Expenses!$L$5, 0, $D815))</f>
        <v/>
      </c>
      <c r="H815" s="14"/>
      <c r="I815" s="39" t="str">
        <f t="shared" si="39"/>
        <v/>
      </c>
      <c r="J815" s="14"/>
      <c r="K815" s="14"/>
      <c r="L815" s="14"/>
      <c r="M815" s="14"/>
      <c r="N815" s="14"/>
      <c r="O815" s="14"/>
      <c r="P815" s="14"/>
      <c r="S815" s="106" t="str">
        <f t="shared" si="40"/>
        <v/>
      </c>
      <c r="U815" s="127" t="str">
        <f>IFERROR(INDEX('J&amp;C Details'!$S$70:$S$79, MATCH($C815, 'J&amp;C Details'!$B$70:$B$79, 0))*$S815*24*$W815, "")</f>
        <v/>
      </c>
      <c r="W815" s="262" t="str">
        <f>IF($Y815="", "", IF($I815="", 1, IF($I815=$U$4, 'J&amp;C Details'!$AP$82, IF($I815=$U$5, 'J&amp;C Details'!$AP$84, ""))))</f>
        <v/>
      </c>
      <c r="Y815" s="39" t="str">
        <f t="shared" si="41"/>
        <v/>
      </c>
      <c r="AA815" s="39" t="str">
        <f>IF($G815="", "", IF($E815=$R$3, Report!$BB$209, IF($I815="", Report!$BB$212, IF($I815=$U$4, Report!$BB$211, IF($I815=$U$5, Report!$BB$210, "")))))</f>
        <v/>
      </c>
    </row>
    <row r="816" spans="1:27" x14ac:dyDescent="0.25">
      <c r="A816" s="14"/>
      <c r="B816" s="460"/>
      <c r="C816" s="478"/>
      <c r="D816" s="462"/>
      <c r="E816" s="479"/>
      <c r="F816" s="14"/>
      <c r="G816" s="106" t="str">
        <f>IF($D816="", "", IF($E816=Expenses!$L$5, 0, $D816))</f>
        <v/>
      </c>
      <c r="H816" s="14"/>
      <c r="I816" s="39" t="str">
        <f t="shared" si="39"/>
        <v/>
      </c>
      <c r="J816" s="14"/>
      <c r="K816" s="14"/>
      <c r="L816" s="14"/>
      <c r="M816" s="14"/>
      <c r="N816" s="14"/>
      <c r="O816" s="14"/>
      <c r="P816" s="14"/>
      <c r="S816" s="106" t="str">
        <f t="shared" si="40"/>
        <v/>
      </c>
      <c r="U816" s="127" t="str">
        <f>IFERROR(INDEX('J&amp;C Details'!$S$70:$S$79, MATCH($C816, 'J&amp;C Details'!$B$70:$B$79, 0))*$S816*24*$W816, "")</f>
        <v/>
      </c>
      <c r="W816" s="262" t="str">
        <f>IF($Y816="", "", IF($I816="", 1, IF($I816=$U$4, 'J&amp;C Details'!$AP$82, IF($I816=$U$5, 'J&amp;C Details'!$AP$84, ""))))</f>
        <v/>
      </c>
      <c r="Y816" s="39" t="str">
        <f t="shared" si="41"/>
        <v/>
      </c>
      <c r="AA816" s="39" t="str">
        <f>IF($G816="", "", IF($E816=$R$3, Report!$BB$209, IF($I816="", Report!$BB$212, IF($I816=$U$4, Report!$BB$211, IF($I816=$U$5, Report!$BB$210, "")))))</f>
        <v/>
      </c>
    </row>
    <row r="817" spans="1:27" x14ac:dyDescent="0.25">
      <c r="A817" s="14"/>
      <c r="B817" s="460"/>
      <c r="C817" s="478"/>
      <c r="D817" s="462"/>
      <c r="E817" s="479"/>
      <c r="F817" s="14"/>
      <c r="G817" s="106" t="str">
        <f>IF($D817="", "", IF($E817=Expenses!$L$5, 0, $D817))</f>
        <v/>
      </c>
      <c r="H817" s="14"/>
      <c r="I817" s="39" t="str">
        <f t="shared" si="39"/>
        <v/>
      </c>
      <c r="J817" s="14"/>
      <c r="K817" s="14"/>
      <c r="L817" s="14"/>
      <c r="M817" s="14"/>
      <c r="N817" s="14"/>
      <c r="O817" s="14"/>
      <c r="P817" s="14"/>
      <c r="S817" s="106" t="str">
        <f t="shared" si="40"/>
        <v/>
      </c>
      <c r="U817" s="127" t="str">
        <f>IFERROR(INDEX('J&amp;C Details'!$S$70:$S$79, MATCH($C817, 'J&amp;C Details'!$B$70:$B$79, 0))*$S817*24*$W817, "")</f>
        <v/>
      </c>
      <c r="W817" s="262" t="str">
        <f>IF($Y817="", "", IF($I817="", 1, IF($I817=$U$4, 'J&amp;C Details'!$AP$82, IF($I817=$U$5, 'J&amp;C Details'!$AP$84, ""))))</f>
        <v/>
      </c>
      <c r="Y817" s="39" t="str">
        <f t="shared" si="41"/>
        <v/>
      </c>
      <c r="AA817" s="39" t="str">
        <f>IF($G817="", "", IF($E817=$R$3, Report!$BB$209, IF($I817="", Report!$BB$212, IF($I817=$U$4, Report!$BB$211, IF($I817=$U$5, Report!$BB$210, "")))))</f>
        <v/>
      </c>
    </row>
    <row r="818" spans="1:27" x14ac:dyDescent="0.25">
      <c r="A818" s="14"/>
      <c r="B818" s="460"/>
      <c r="C818" s="478"/>
      <c r="D818" s="462"/>
      <c r="E818" s="479"/>
      <c r="F818" s="14"/>
      <c r="G818" s="106" t="str">
        <f>IF($D818="", "", IF($E818=Expenses!$L$5, 0, $D818))</f>
        <v/>
      </c>
      <c r="H818" s="14"/>
      <c r="I818" s="39" t="str">
        <f t="shared" si="39"/>
        <v/>
      </c>
      <c r="J818" s="14"/>
      <c r="K818" s="14"/>
      <c r="L818" s="14"/>
      <c r="M818" s="14"/>
      <c r="N818" s="14"/>
      <c r="O818" s="14"/>
      <c r="P818" s="14"/>
      <c r="S818" s="106" t="str">
        <f t="shared" si="40"/>
        <v/>
      </c>
      <c r="U818" s="127" t="str">
        <f>IFERROR(INDEX('J&amp;C Details'!$S$70:$S$79, MATCH($C818, 'J&amp;C Details'!$B$70:$B$79, 0))*$S818*24*$W818, "")</f>
        <v/>
      </c>
      <c r="W818" s="262" t="str">
        <f>IF($Y818="", "", IF($I818="", 1, IF($I818=$U$4, 'J&amp;C Details'!$AP$82, IF($I818=$U$5, 'J&amp;C Details'!$AP$84, ""))))</f>
        <v/>
      </c>
      <c r="Y818" s="39" t="str">
        <f t="shared" si="41"/>
        <v/>
      </c>
      <c r="AA818" s="39" t="str">
        <f>IF($G818="", "", IF($E818=$R$3, Report!$BB$209, IF($I818="", Report!$BB$212, IF($I818=$U$4, Report!$BB$211, IF($I818=$U$5, Report!$BB$210, "")))))</f>
        <v/>
      </c>
    </row>
    <row r="819" spans="1:27" x14ac:dyDescent="0.25">
      <c r="A819" s="14"/>
      <c r="B819" s="460"/>
      <c r="C819" s="478"/>
      <c r="D819" s="462"/>
      <c r="E819" s="479"/>
      <c r="F819" s="14"/>
      <c r="G819" s="106" t="str">
        <f>IF($D819="", "", IF($E819=Expenses!$L$5, 0, $D819))</f>
        <v/>
      </c>
      <c r="H819" s="14"/>
      <c r="I819" s="39" t="str">
        <f t="shared" si="39"/>
        <v/>
      </c>
      <c r="J819" s="14"/>
      <c r="K819" s="14"/>
      <c r="L819" s="14"/>
      <c r="M819" s="14"/>
      <c r="N819" s="14"/>
      <c r="O819" s="14"/>
      <c r="P819" s="14"/>
      <c r="S819" s="106" t="str">
        <f t="shared" si="40"/>
        <v/>
      </c>
      <c r="U819" s="127" t="str">
        <f>IFERROR(INDEX('J&amp;C Details'!$S$70:$S$79, MATCH($C819, 'J&amp;C Details'!$B$70:$B$79, 0))*$S819*24*$W819, "")</f>
        <v/>
      </c>
      <c r="W819" s="262" t="str">
        <f>IF($Y819="", "", IF($I819="", 1, IF($I819=$U$4, 'J&amp;C Details'!$AP$82, IF($I819=$U$5, 'J&amp;C Details'!$AP$84, ""))))</f>
        <v/>
      </c>
      <c r="Y819" s="39" t="str">
        <f t="shared" si="41"/>
        <v/>
      </c>
      <c r="AA819" s="39" t="str">
        <f>IF($G819="", "", IF($E819=$R$3, Report!$BB$209, IF($I819="", Report!$BB$212, IF($I819=$U$4, Report!$BB$211, IF($I819=$U$5, Report!$BB$210, "")))))</f>
        <v/>
      </c>
    </row>
    <row r="820" spans="1:27" x14ac:dyDescent="0.25">
      <c r="A820" s="14"/>
      <c r="B820" s="460"/>
      <c r="C820" s="478"/>
      <c r="D820" s="462"/>
      <c r="E820" s="479"/>
      <c r="F820" s="14"/>
      <c r="G820" s="106" t="str">
        <f>IF($D820="", "", IF($E820=Expenses!$L$5, 0, $D820))</f>
        <v/>
      </c>
      <c r="H820" s="14"/>
      <c r="I820" s="39" t="str">
        <f t="shared" si="39"/>
        <v/>
      </c>
      <c r="J820" s="14"/>
      <c r="K820" s="14"/>
      <c r="L820" s="14"/>
      <c r="M820" s="14"/>
      <c r="N820" s="14"/>
      <c r="O820" s="14"/>
      <c r="P820" s="14"/>
      <c r="S820" s="106" t="str">
        <f t="shared" si="40"/>
        <v/>
      </c>
      <c r="U820" s="127" t="str">
        <f>IFERROR(INDEX('J&amp;C Details'!$S$70:$S$79, MATCH($C820, 'J&amp;C Details'!$B$70:$B$79, 0))*$S820*24*$W820, "")</f>
        <v/>
      </c>
      <c r="W820" s="262" t="str">
        <f>IF($Y820="", "", IF($I820="", 1, IF($I820=$U$4, 'J&amp;C Details'!$AP$82, IF($I820=$U$5, 'J&amp;C Details'!$AP$84, ""))))</f>
        <v/>
      </c>
      <c r="Y820" s="39" t="str">
        <f t="shared" si="41"/>
        <v/>
      </c>
      <c r="AA820" s="39" t="str">
        <f>IF($G820="", "", IF($E820=$R$3, Report!$BB$209, IF($I820="", Report!$BB$212, IF($I820=$U$4, Report!$BB$211, IF($I820=$U$5, Report!$BB$210, "")))))</f>
        <v/>
      </c>
    </row>
    <row r="821" spans="1:27" x14ac:dyDescent="0.25">
      <c r="A821" s="14"/>
      <c r="B821" s="460"/>
      <c r="C821" s="478"/>
      <c r="D821" s="462"/>
      <c r="E821" s="479"/>
      <c r="F821" s="14"/>
      <c r="G821" s="106" t="str">
        <f>IF($D821="", "", IF($E821=Expenses!$L$5, 0, $D821))</f>
        <v/>
      </c>
      <c r="H821" s="14"/>
      <c r="I821" s="39" t="str">
        <f t="shared" si="39"/>
        <v/>
      </c>
      <c r="J821" s="14"/>
      <c r="K821" s="14"/>
      <c r="L821" s="14"/>
      <c r="M821" s="14"/>
      <c r="N821" s="14"/>
      <c r="O821" s="14"/>
      <c r="P821" s="14"/>
      <c r="S821" s="106" t="str">
        <f t="shared" si="40"/>
        <v/>
      </c>
      <c r="U821" s="127" t="str">
        <f>IFERROR(INDEX('J&amp;C Details'!$S$70:$S$79, MATCH($C821, 'J&amp;C Details'!$B$70:$B$79, 0))*$S821*24*$W821, "")</f>
        <v/>
      </c>
      <c r="W821" s="262" t="str">
        <f>IF($Y821="", "", IF($I821="", 1, IF($I821=$U$4, 'J&amp;C Details'!$AP$82, IF($I821=$U$5, 'J&amp;C Details'!$AP$84, ""))))</f>
        <v/>
      </c>
      <c r="Y821" s="39" t="str">
        <f t="shared" si="41"/>
        <v/>
      </c>
      <c r="AA821" s="39" t="str">
        <f>IF($G821="", "", IF($E821=$R$3, Report!$BB$209, IF($I821="", Report!$BB$212, IF($I821=$U$4, Report!$BB$211, IF($I821=$U$5, Report!$BB$210, "")))))</f>
        <v/>
      </c>
    </row>
    <row r="822" spans="1:27" x14ac:dyDescent="0.25">
      <c r="A822" s="14"/>
      <c r="B822" s="460"/>
      <c r="C822" s="478"/>
      <c r="D822" s="462"/>
      <c r="E822" s="479"/>
      <c r="F822" s="14"/>
      <c r="G822" s="106" t="str">
        <f>IF($D822="", "", IF($E822=Expenses!$L$5, 0, $D822))</f>
        <v/>
      </c>
      <c r="H822" s="14"/>
      <c r="I822" s="39" t="str">
        <f t="shared" si="39"/>
        <v/>
      </c>
      <c r="J822" s="14"/>
      <c r="K822" s="14"/>
      <c r="L822" s="14"/>
      <c r="M822" s="14"/>
      <c r="N822" s="14"/>
      <c r="O822" s="14"/>
      <c r="P822" s="14"/>
      <c r="S822" s="106" t="str">
        <f t="shared" si="40"/>
        <v/>
      </c>
      <c r="U822" s="127" t="str">
        <f>IFERROR(INDEX('J&amp;C Details'!$S$70:$S$79, MATCH($C822, 'J&amp;C Details'!$B$70:$B$79, 0))*$S822*24*$W822, "")</f>
        <v/>
      </c>
      <c r="W822" s="262" t="str">
        <f>IF($Y822="", "", IF($I822="", 1, IF($I822=$U$4, 'J&amp;C Details'!$AP$82, IF($I822=$U$5, 'J&amp;C Details'!$AP$84, ""))))</f>
        <v/>
      </c>
      <c r="Y822" s="39" t="str">
        <f t="shared" si="41"/>
        <v/>
      </c>
      <c r="AA822" s="39" t="str">
        <f>IF($G822="", "", IF($E822=$R$3, Report!$BB$209, IF($I822="", Report!$BB$212, IF($I822=$U$4, Report!$BB$211, IF($I822=$U$5, Report!$BB$210, "")))))</f>
        <v/>
      </c>
    </row>
    <row r="823" spans="1:27" x14ac:dyDescent="0.25">
      <c r="A823" s="14"/>
      <c r="B823" s="460"/>
      <c r="C823" s="478"/>
      <c r="D823" s="462"/>
      <c r="E823" s="479"/>
      <c r="F823" s="14"/>
      <c r="G823" s="106" t="str">
        <f>IF($D823="", "", IF($E823=Expenses!$L$5, 0, $D823))</f>
        <v/>
      </c>
      <c r="H823" s="14"/>
      <c r="I823" s="39" t="str">
        <f t="shared" si="39"/>
        <v/>
      </c>
      <c r="J823" s="14"/>
      <c r="K823" s="14"/>
      <c r="L823" s="14"/>
      <c r="M823" s="14"/>
      <c r="N823" s="14"/>
      <c r="O823" s="14"/>
      <c r="P823" s="14"/>
      <c r="S823" s="106" t="str">
        <f t="shared" si="40"/>
        <v/>
      </c>
      <c r="U823" s="127" t="str">
        <f>IFERROR(INDEX('J&amp;C Details'!$S$70:$S$79, MATCH($C823, 'J&amp;C Details'!$B$70:$B$79, 0))*$S823*24*$W823, "")</f>
        <v/>
      </c>
      <c r="W823" s="262" t="str">
        <f>IF($Y823="", "", IF($I823="", 1, IF($I823=$U$4, 'J&amp;C Details'!$AP$82, IF($I823=$U$5, 'J&amp;C Details'!$AP$84, ""))))</f>
        <v/>
      </c>
      <c r="Y823" s="39" t="str">
        <f t="shared" si="41"/>
        <v/>
      </c>
      <c r="AA823" s="39" t="str">
        <f>IF($G823="", "", IF($E823=$R$3, Report!$BB$209, IF($I823="", Report!$BB$212, IF($I823=$U$4, Report!$BB$211, IF($I823=$U$5, Report!$BB$210, "")))))</f>
        <v/>
      </c>
    </row>
    <row r="824" spans="1:27" x14ac:dyDescent="0.25">
      <c r="A824" s="14"/>
      <c r="B824" s="460"/>
      <c r="C824" s="478"/>
      <c r="D824" s="462"/>
      <c r="E824" s="479"/>
      <c r="F824" s="14"/>
      <c r="G824" s="106" t="str">
        <f>IF($D824="", "", IF($E824=Expenses!$L$5, 0, $D824))</f>
        <v/>
      </c>
      <c r="H824" s="14"/>
      <c r="I824" s="39" t="str">
        <f t="shared" si="39"/>
        <v/>
      </c>
      <c r="J824" s="14"/>
      <c r="K824" s="14"/>
      <c r="L824" s="14"/>
      <c r="M824" s="14"/>
      <c r="N824" s="14"/>
      <c r="O824" s="14"/>
      <c r="P824" s="14"/>
      <c r="S824" s="106" t="str">
        <f t="shared" si="40"/>
        <v/>
      </c>
      <c r="U824" s="127" t="str">
        <f>IFERROR(INDEX('J&amp;C Details'!$S$70:$S$79, MATCH($C824, 'J&amp;C Details'!$B$70:$B$79, 0))*$S824*24*$W824, "")</f>
        <v/>
      </c>
      <c r="W824" s="262" t="str">
        <f>IF($Y824="", "", IF($I824="", 1, IF($I824=$U$4, 'J&amp;C Details'!$AP$82, IF($I824=$U$5, 'J&amp;C Details'!$AP$84, ""))))</f>
        <v/>
      </c>
      <c r="Y824" s="39" t="str">
        <f t="shared" si="41"/>
        <v/>
      </c>
      <c r="AA824" s="39" t="str">
        <f>IF($G824="", "", IF($E824=$R$3, Report!$BB$209, IF($I824="", Report!$BB$212, IF($I824=$U$4, Report!$BB$211, IF($I824=$U$5, Report!$BB$210, "")))))</f>
        <v/>
      </c>
    </row>
    <row r="825" spans="1:27" x14ac:dyDescent="0.25">
      <c r="A825" s="14"/>
      <c r="B825" s="460"/>
      <c r="C825" s="478"/>
      <c r="D825" s="462"/>
      <c r="E825" s="479"/>
      <c r="F825" s="14"/>
      <c r="G825" s="106" t="str">
        <f>IF($D825="", "", IF($E825=Expenses!$L$5, 0, $D825))</f>
        <v/>
      </c>
      <c r="H825" s="14"/>
      <c r="I825" s="39" t="str">
        <f t="shared" si="39"/>
        <v/>
      </c>
      <c r="J825" s="14"/>
      <c r="K825" s="14"/>
      <c r="L825" s="14"/>
      <c r="M825" s="14"/>
      <c r="N825" s="14"/>
      <c r="O825" s="14"/>
      <c r="P825" s="14"/>
      <c r="S825" s="106" t="str">
        <f t="shared" si="40"/>
        <v/>
      </c>
      <c r="U825" s="127" t="str">
        <f>IFERROR(INDEX('J&amp;C Details'!$S$70:$S$79, MATCH($C825, 'J&amp;C Details'!$B$70:$B$79, 0))*$S825*24*$W825, "")</f>
        <v/>
      </c>
      <c r="W825" s="262" t="str">
        <f>IF($Y825="", "", IF($I825="", 1, IF($I825=$U$4, 'J&amp;C Details'!$AP$82, IF($I825=$U$5, 'J&amp;C Details'!$AP$84, ""))))</f>
        <v/>
      </c>
      <c r="Y825" s="39" t="str">
        <f t="shared" si="41"/>
        <v/>
      </c>
      <c r="AA825" s="39" t="str">
        <f>IF($G825="", "", IF($E825=$R$3, Report!$BB$209, IF($I825="", Report!$BB$212, IF($I825=$U$4, Report!$BB$211, IF($I825=$U$5, Report!$BB$210, "")))))</f>
        <v/>
      </c>
    </row>
    <row r="826" spans="1:27" x14ac:dyDescent="0.25">
      <c r="A826" s="14"/>
      <c r="B826" s="460"/>
      <c r="C826" s="478"/>
      <c r="D826" s="462"/>
      <c r="E826" s="479"/>
      <c r="F826" s="14"/>
      <c r="G826" s="106" t="str">
        <f>IF($D826="", "", IF($E826=Expenses!$L$5, 0, $D826))</f>
        <v/>
      </c>
      <c r="H826" s="14"/>
      <c r="I826" s="39" t="str">
        <f t="shared" si="39"/>
        <v/>
      </c>
      <c r="J826" s="14"/>
      <c r="K826" s="14"/>
      <c r="L826" s="14"/>
      <c r="M826" s="14"/>
      <c r="N826" s="14"/>
      <c r="O826" s="14"/>
      <c r="P826" s="14"/>
      <c r="S826" s="106" t="str">
        <f t="shared" si="40"/>
        <v/>
      </c>
      <c r="U826" s="127" t="str">
        <f>IFERROR(INDEX('J&amp;C Details'!$S$70:$S$79, MATCH($C826, 'J&amp;C Details'!$B$70:$B$79, 0))*$S826*24*$W826, "")</f>
        <v/>
      </c>
      <c r="W826" s="262" t="str">
        <f>IF($Y826="", "", IF($I826="", 1, IF($I826=$U$4, 'J&amp;C Details'!$AP$82, IF($I826=$U$5, 'J&amp;C Details'!$AP$84, ""))))</f>
        <v/>
      </c>
      <c r="Y826" s="39" t="str">
        <f t="shared" si="41"/>
        <v/>
      </c>
      <c r="AA826" s="39" t="str">
        <f>IF($G826="", "", IF($E826=$R$3, Report!$BB$209, IF($I826="", Report!$BB$212, IF($I826=$U$4, Report!$BB$211, IF($I826=$U$5, Report!$BB$210, "")))))</f>
        <v/>
      </c>
    </row>
    <row r="827" spans="1:27" x14ac:dyDescent="0.25">
      <c r="A827" s="14"/>
      <c r="B827" s="460"/>
      <c r="C827" s="478"/>
      <c r="D827" s="462"/>
      <c r="E827" s="479"/>
      <c r="F827" s="14"/>
      <c r="G827" s="106" t="str">
        <f>IF($D827="", "", IF($E827=Expenses!$L$5, 0, $D827))</f>
        <v/>
      </c>
      <c r="H827" s="14"/>
      <c r="I827" s="39" t="str">
        <f t="shared" si="39"/>
        <v/>
      </c>
      <c r="J827" s="14"/>
      <c r="K827" s="14"/>
      <c r="L827" s="14"/>
      <c r="M827" s="14"/>
      <c r="N827" s="14"/>
      <c r="O827" s="14"/>
      <c r="P827" s="14"/>
      <c r="S827" s="106" t="str">
        <f t="shared" si="40"/>
        <v/>
      </c>
      <c r="U827" s="127" t="str">
        <f>IFERROR(INDEX('J&amp;C Details'!$S$70:$S$79, MATCH($C827, 'J&amp;C Details'!$B$70:$B$79, 0))*$S827*24*$W827, "")</f>
        <v/>
      </c>
      <c r="W827" s="262" t="str">
        <f>IF($Y827="", "", IF($I827="", 1, IF($I827=$U$4, 'J&amp;C Details'!$AP$82, IF($I827=$U$5, 'J&amp;C Details'!$AP$84, ""))))</f>
        <v/>
      </c>
      <c r="Y827" s="39" t="str">
        <f t="shared" si="41"/>
        <v/>
      </c>
      <c r="AA827" s="39" t="str">
        <f>IF($G827="", "", IF($E827=$R$3, Report!$BB$209, IF($I827="", Report!$BB$212, IF($I827=$U$4, Report!$BB$211, IF($I827=$U$5, Report!$BB$210, "")))))</f>
        <v/>
      </c>
    </row>
    <row r="828" spans="1:27" x14ac:dyDescent="0.25">
      <c r="A828" s="14"/>
      <c r="B828" s="460"/>
      <c r="C828" s="478"/>
      <c r="D828" s="462"/>
      <c r="E828" s="479"/>
      <c r="F828" s="14"/>
      <c r="G828" s="106" t="str">
        <f>IF($D828="", "", IF($E828=Expenses!$L$5, 0, $D828))</f>
        <v/>
      </c>
      <c r="H828" s="14"/>
      <c r="I828" s="39" t="str">
        <f t="shared" si="39"/>
        <v/>
      </c>
      <c r="J828" s="14"/>
      <c r="K828" s="14"/>
      <c r="L828" s="14"/>
      <c r="M828" s="14"/>
      <c r="N828" s="14"/>
      <c r="O828" s="14"/>
      <c r="P828" s="14"/>
      <c r="S828" s="106" t="str">
        <f t="shared" si="40"/>
        <v/>
      </c>
      <c r="U828" s="127" t="str">
        <f>IFERROR(INDEX('J&amp;C Details'!$S$70:$S$79, MATCH($C828, 'J&amp;C Details'!$B$70:$B$79, 0))*$S828*24*$W828, "")</f>
        <v/>
      </c>
      <c r="W828" s="262" t="str">
        <f>IF($Y828="", "", IF($I828="", 1, IF($I828=$U$4, 'J&amp;C Details'!$AP$82, IF($I828=$U$5, 'J&amp;C Details'!$AP$84, ""))))</f>
        <v/>
      </c>
      <c r="Y828" s="39" t="str">
        <f t="shared" si="41"/>
        <v/>
      </c>
      <c r="AA828" s="39" t="str">
        <f>IF($G828="", "", IF($E828=$R$3, Report!$BB$209, IF($I828="", Report!$BB$212, IF($I828=$U$4, Report!$BB$211, IF($I828=$U$5, Report!$BB$210, "")))))</f>
        <v/>
      </c>
    </row>
    <row r="829" spans="1:27" x14ac:dyDescent="0.25">
      <c r="A829" s="14"/>
      <c r="B829" s="460"/>
      <c r="C829" s="478"/>
      <c r="D829" s="462"/>
      <c r="E829" s="479"/>
      <c r="F829" s="14"/>
      <c r="G829" s="106" t="str">
        <f>IF($D829="", "", IF($E829=Expenses!$L$5, 0, $D829))</f>
        <v/>
      </c>
      <c r="H829" s="14"/>
      <c r="I829" s="39" t="str">
        <f t="shared" si="39"/>
        <v/>
      </c>
      <c r="J829" s="14"/>
      <c r="K829" s="14"/>
      <c r="L829" s="14"/>
      <c r="M829" s="14"/>
      <c r="N829" s="14"/>
      <c r="O829" s="14"/>
      <c r="P829" s="14"/>
      <c r="S829" s="106" t="str">
        <f t="shared" si="40"/>
        <v/>
      </c>
      <c r="U829" s="127" t="str">
        <f>IFERROR(INDEX('J&amp;C Details'!$S$70:$S$79, MATCH($C829, 'J&amp;C Details'!$B$70:$B$79, 0))*$S829*24*$W829, "")</f>
        <v/>
      </c>
      <c r="W829" s="262" t="str">
        <f>IF($Y829="", "", IF($I829="", 1, IF($I829=$U$4, 'J&amp;C Details'!$AP$82, IF($I829=$U$5, 'J&amp;C Details'!$AP$84, ""))))</f>
        <v/>
      </c>
      <c r="Y829" s="39" t="str">
        <f t="shared" si="41"/>
        <v/>
      </c>
      <c r="AA829" s="39" t="str">
        <f>IF($G829="", "", IF($E829=$R$3, Report!$BB$209, IF($I829="", Report!$BB$212, IF($I829=$U$4, Report!$BB$211, IF($I829=$U$5, Report!$BB$210, "")))))</f>
        <v/>
      </c>
    </row>
    <row r="830" spans="1:27" x14ac:dyDescent="0.25">
      <c r="A830" s="14"/>
      <c r="B830" s="460"/>
      <c r="C830" s="478"/>
      <c r="D830" s="462"/>
      <c r="E830" s="479"/>
      <c r="F830" s="14"/>
      <c r="G830" s="106" t="str">
        <f>IF($D830="", "", IF($E830=Expenses!$L$5, 0, $D830))</f>
        <v/>
      </c>
      <c r="H830" s="14"/>
      <c r="I830" s="39" t="str">
        <f t="shared" si="39"/>
        <v/>
      </c>
      <c r="J830" s="14"/>
      <c r="K830" s="14"/>
      <c r="L830" s="14"/>
      <c r="M830" s="14"/>
      <c r="N830" s="14"/>
      <c r="O830" s="14"/>
      <c r="P830" s="14"/>
      <c r="S830" s="106" t="str">
        <f t="shared" si="40"/>
        <v/>
      </c>
      <c r="U830" s="127" t="str">
        <f>IFERROR(INDEX('J&amp;C Details'!$S$70:$S$79, MATCH($C830, 'J&amp;C Details'!$B$70:$B$79, 0))*$S830*24*$W830, "")</f>
        <v/>
      </c>
      <c r="W830" s="262" t="str">
        <f>IF($Y830="", "", IF($I830="", 1, IF($I830=$U$4, 'J&amp;C Details'!$AP$82, IF($I830=$U$5, 'J&amp;C Details'!$AP$84, ""))))</f>
        <v/>
      </c>
      <c r="Y830" s="39" t="str">
        <f t="shared" si="41"/>
        <v/>
      </c>
      <c r="AA830" s="39" t="str">
        <f>IF($G830="", "", IF($E830=$R$3, Report!$BB$209, IF($I830="", Report!$BB$212, IF($I830=$U$4, Report!$BB$211, IF($I830=$U$5, Report!$BB$210, "")))))</f>
        <v/>
      </c>
    </row>
    <row r="831" spans="1:27" x14ac:dyDescent="0.25">
      <c r="A831" s="14"/>
      <c r="B831" s="460"/>
      <c r="C831" s="478"/>
      <c r="D831" s="462"/>
      <c r="E831" s="479"/>
      <c r="F831" s="14"/>
      <c r="G831" s="106" t="str">
        <f>IF($D831="", "", IF($E831=Expenses!$L$5, 0, $D831))</f>
        <v/>
      </c>
      <c r="H831" s="14"/>
      <c r="I831" s="39" t="str">
        <f t="shared" si="39"/>
        <v/>
      </c>
      <c r="J831" s="14"/>
      <c r="K831" s="14"/>
      <c r="L831" s="14"/>
      <c r="M831" s="14"/>
      <c r="N831" s="14"/>
      <c r="O831" s="14"/>
      <c r="P831" s="14"/>
      <c r="S831" s="106" t="str">
        <f t="shared" si="40"/>
        <v/>
      </c>
      <c r="U831" s="127" t="str">
        <f>IFERROR(INDEX('J&amp;C Details'!$S$70:$S$79, MATCH($C831, 'J&amp;C Details'!$B$70:$B$79, 0))*$S831*24*$W831, "")</f>
        <v/>
      </c>
      <c r="W831" s="262" t="str">
        <f>IF($Y831="", "", IF($I831="", 1, IF($I831=$U$4, 'J&amp;C Details'!$AP$82, IF($I831=$U$5, 'J&amp;C Details'!$AP$84, ""))))</f>
        <v/>
      </c>
      <c r="Y831" s="39" t="str">
        <f t="shared" si="41"/>
        <v/>
      </c>
      <c r="AA831" s="39" t="str">
        <f>IF($G831="", "", IF($E831=$R$3, Report!$BB$209, IF($I831="", Report!$BB$212, IF($I831=$U$4, Report!$BB$211, IF($I831=$U$5, Report!$BB$210, "")))))</f>
        <v/>
      </c>
    </row>
    <row r="832" spans="1:27" x14ac:dyDescent="0.25">
      <c r="A832" s="14"/>
      <c r="B832" s="460"/>
      <c r="C832" s="478"/>
      <c r="D832" s="462"/>
      <c r="E832" s="479"/>
      <c r="F832" s="14"/>
      <c r="G832" s="106" t="str">
        <f>IF($D832="", "", IF($E832=Expenses!$L$5, 0, $D832))</f>
        <v/>
      </c>
      <c r="H832" s="14"/>
      <c r="I832" s="39" t="str">
        <f t="shared" si="39"/>
        <v/>
      </c>
      <c r="J832" s="14"/>
      <c r="K832" s="14"/>
      <c r="L832" s="14"/>
      <c r="M832" s="14"/>
      <c r="N832" s="14"/>
      <c r="O832" s="14"/>
      <c r="P832" s="14"/>
      <c r="S832" s="106" t="str">
        <f t="shared" si="40"/>
        <v/>
      </c>
      <c r="U832" s="127" t="str">
        <f>IFERROR(INDEX('J&amp;C Details'!$S$70:$S$79, MATCH($C832, 'J&amp;C Details'!$B$70:$B$79, 0))*$S832*24*$W832, "")</f>
        <v/>
      </c>
      <c r="W832" s="262" t="str">
        <f>IF($Y832="", "", IF($I832="", 1, IF($I832=$U$4, 'J&amp;C Details'!$AP$82, IF($I832=$U$5, 'J&amp;C Details'!$AP$84, ""))))</f>
        <v/>
      </c>
      <c r="Y832" s="39" t="str">
        <f t="shared" si="41"/>
        <v/>
      </c>
      <c r="AA832" s="39" t="str">
        <f>IF($G832="", "", IF($E832=$R$3, Report!$BB$209, IF($I832="", Report!$BB$212, IF($I832=$U$4, Report!$BB$211, IF($I832=$U$5, Report!$BB$210, "")))))</f>
        <v/>
      </c>
    </row>
    <row r="833" spans="1:27" x14ac:dyDescent="0.25">
      <c r="A833" s="14"/>
      <c r="B833" s="460"/>
      <c r="C833" s="478"/>
      <c r="D833" s="462"/>
      <c r="E833" s="479"/>
      <c r="F833" s="14"/>
      <c r="G833" s="106" t="str">
        <f>IF($D833="", "", IF($E833=Expenses!$L$5, 0, $D833))</f>
        <v/>
      </c>
      <c r="H833" s="14"/>
      <c r="I833" s="39" t="str">
        <f t="shared" si="39"/>
        <v/>
      </c>
      <c r="J833" s="14"/>
      <c r="K833" s="14"/>
      <c r="L833" s="14"/>
      <c r="M833" s="14"/>
      <c r="N833" s="14"/>
      <c r="O833" s="14"/>
      <c r="P833" s="14"/>
      <c r="S833" s="106" t="str">
        <f t="shared" si="40"/>
        <v/>
      </c>
      <c r="U833" s="127" t="str">
        <f>IFERROR(INDEX('J&amp;C Details'!$S$70:$S$79, MATCH($C833, 'J&amp;C Details'!$B$70:$B$79, 0))*$S833*24*$W833, "")</f>
        <v/>
      </c>
      <c r="W833" s="262" t="str">
        <f>IF($Y833="", "", IF($I833="", 1, IF($I833=$U$4, 'J&amp;C Details'!$AP$82, IF($I833=$U$5, 'J&amp;C Details'!$AP$84, ""))))</f>
        <v/>
      </c>
      <c r="Y833" s="39" t="str">
        <f t="shared" si="41"/>
        <v/>
      </c>
      <c r="AA833" s="39" t="str">
        <f>IF($G833="", "", IF($E833=$R$3, Report!$BB$209, IF($I833="", Report!$BB$212, IF($I833=$U$4, Report!$BB$211, IF($I833=$U$5, Report!$BB$210, "")))))</f>
        <v/>
      </c>
    </row>
    <row r="834" spans="1:27" x14ac:dyDescent="0.25">
      <c r="A834" s="14"/>
      <c r="B834" s="460"/>
      <c r="C834" s="478"/>
      <c r="D834" s="462"/>
      <c r="E834" s="479"/>
      <c r="F834" s="14"/>
      <c r="G834" s="106" t="str">
        <f>IF($D834="", "", IF($E834=Expenses!$L$5, 0, $D834))</f>
        <v/>
      </c>
      <c r="H834" s="14"/>
      <c r="I834" s="39" t="str">
        <f t="shared" si="39"/>
        <v/>
      </c>
      <c r="J834" s="14"/>
      <c r="K834" s="14"/>
      <c r="L834" s="14"/>
      <c r="M834" s="14"/>
      <c r="N834" s="14"/>
      <c r="O834" s="14"/>
      <c r="P834" s="14"/>
      <c r="S834" s="106" t="str">
        <f t="shared" si="40"/>
        <v/>
      </c>
      <c r="U834" s="127" t="str">
        <f>IFERROR(INDEX('J&amp;C Details'!$S$70:$S$79, MATCH($C834, 'J&amp;C Details'!$B$70:$B$79, 0))*$S834*24*$W834, "")</f>
        <v/>
      </c>
      <c r="W834" s="262" t="str">
        <f>IF($Y834="", "", IF($I834="", 1, IF($I834=$U$4, 'J&amp;C Details'!$AP$82, IF($I834=$U$5, 'J&amp;C Details'!$AP$84, ""))))</f>
        <v/>
      </c>
      <c r="Y834" s="39" t="str">
        <f t="shared" si="41"/>
        <v/>
      </c>
      <c r="AA834" s="39" t="str">
        <f>IF($G834="", "", IF($E834=$R$3, Report!$BB$209, IF($I834="", Report!$BB$212, IF($I834=$U$4, Report!$BB$211, IF($I834=$U$5, Report!$BB$210, "")))))</f>
        <v/>
      </c>
    </row>
    <row r="835" spans="1:27" x14ac:dyDescent="0.25">
      <c r="A835" s="14"/>
      <c r="B835" s="460"/>
      <c r="C835" s="478"/>
      <c r="D835" s="462"/>
      <c r="E835" s="479"/>
      <c r="F835" s="14"/>
      <c r="G835" s="106" t="str">
        <f>IF($D835="", "", IF($E835=Expenses!$L$5, 0, $D835))</f>
        <v/>
      </c>
      <c r="H835" s="14"/>
      <c r="I835" s="39" t="str">
        <f t="shared" si="39"/>
        <v/>
      </c>
      <c r="J835" s="14"/>
      <c r="K835" s="14"/>
      <c r="L835" s="14"/>
      <c r="M835" s="14"/>
      <c r="N835" s="14"/>
      <c r="O835" s="14"/>
      <c r="P835" s="14"/>
      <c r="S835" s="106" t="str">
        <f t="shared" si="40"/>
        <v/>
      </c>
      <c r="U835" s="127" t="str">
        <f>IFERROR(INDEX('J&amp;C Details'!$S$70:$S$79, MATCH($C835, 'J&amp;C Details'!$B$70:$B$79, 0))*$S835*24*$W835, "")</f>
        <v/>
      </c>
      <c r="W835" s="262" t="str">
        <f>IF($Y835="", "", IF($I835="", 1, IF($I835=$U$4, 'J&amp;C Details'!$AP$82, IF($I835=$U$5, 'J&amp;C Details'!$AP$84, ""))))</f>
        <v/>
      </c>
      <c r="Y835" s="39" t="str">
        <f t="shared" si="41"/>
        <v/>
      </c>
      <c r="AA835" s="39" t="str">
        <f>IF($G835="", "", IF($E835=$R$3, Report!$BB$209, IF($I835="", Report!$BB$212, IF($I835=$U$4, Report!$BB$211, IF($I835=$U$5, Report!$BB$210, "")))))</f>
        <v/>
      </c>
    </row>
    <row r="836" spans="1:27" x14ac:dyDescent="0.25">
      <c r="A836" s="14"/>
      <c r="B836" s="460"/>
      <c r="C836" s="478"/>
      <c r="D836" s="462"/>
      <c r="E836" s="479"/>
      <c r="F836" s="14"/>
      <c r="G836" s="106" t="str">
        <f>IF($D836="", "", IF($E836=Expenses!$L$5, 0, $D836))</f>
        <v/>
      </c>
      <c r="H836" s="14"/>
      <c r="I836" s="39" t="str">
        <f t="shared" si="39"/>
        <v/>
      </c>
      <c r="J836" s="14"/>
      <c r="K836" s="14"/>
      <c r="L836" s="14"/>
      <c r="M836" s="14"/>
      <c r="N836" s="14"/>
      <c r="O836" s="14"/>
      <c r="P836" s="14"/>
      <c r="S836" s="106" t="str">
        <f t="shared" si="40"/>
        <v/>
      </c>
      <c r="U836" s="127" t="str">
        <f>IFERROR(INDEX('J&amp;C Details'!$S$70:$S$79, MATCH($C836, 'J&amp;C Details'!$B$70:$B$79, 0))*$S836*24*$W836, "")</f>
        <v/>
      </c>
      <c r="W836" s="262" t="str">
        <f>IF($Y836="", "", IF($I836="", 1, IF($I836=$U$4, 'J&amp;C Details'!$AP$82, IF($I836=$U$5, 'J&amp;C Details'!$AP$84, ""))))</f>
        <v/>
      </c>
      <c r="Y836" s="39" t="str">
        <f t="shared" si="41"/>
        <v/>
      </c>
      <c r="AA836" s="39" t="str">
        <f>IF($G836="", "", IF($E836=$R$3, Report!$BB$209, IF($I836="", Report!$BB$212, IF($I836=$U$4, Report!$BB$211, IF($I836=$U$5, Report!$BB$210, "")))))</f>
        <v/>
      </c>
    </row>
    <row r="837" spans="1:27" x14ac:dyDescent="0.25">
      <c r="A837" s="14"/>
      <c r="B837" s="460"/>
      <c r="C837" s="478"/>
      <c r="D837" s="462"/>
      <c r="E837" s="479"/>
      <c r="F837" s="14"/>
      <c r="G837" s="106" t="str">
        <f>IF($D837="", "", IF($E837=Expenses!$L$5, 0, $D837))</f>
        <v/>
      </c>
      <c r="H837" s="14"/>
      <c r="I837" s="39" t="str">
        <f t="shared" si="39"/>
        <v/>
      </c>
      <c r="J837" s="14"/>
      <c r="K837" s="14"/>
      <c r="L837" s="14"/>
      <c r="M837" s="14"/>
      <c r="N837" s="14"/>
      <c r="O837" s="14"/>
      <c r="P837" s="14"/>
      <c r="S837" s="106" t="str">
        <f t="shared" si="40"/>
        <v/>
      </c>
      <c r="U837" s="127" t="str">
        <f>IFERROR(INDEX('J&amp;C Details'!$S$70:$S$79, MATCH($C837, 'J&amp;C Details'!$B$70:$B$79, 0))*$S837*24*$W837, "")</f>
        <v/>
      </c>
      <c r="W837" s="262" t="str">
        <f>IF($Y837="", "", IF($I837="", 1, IF($I837=$U$4, 'J&amp;C Details'!$AP$82, IF($I837=$U$5, 'J&amp;C Details'!$AP$84, ""))))</f>
        <v/>
      </c>
      <c r="Y837" s="39" t="str">
        <f t="shared" si="41"/>
        <v/>
      </c>
      <c r="AA837" s="39" t="str">
        <f>IF($G837="", "", IF($E837=$R$3, Report!$BB$209, IF($I837="", Report!$BB$212, IF($I837=$U$4, Report!$BB$211, IF($I837=$U$5, Report!$BB$210, "")))))</f>
        <v/>
      </c>
    </row>
    <row r="838" spans="1:27" x14ac:dyDescent="0.25">
      <c r="A838" s="14"/>
      <c r="B838" s="460"/>
      <c r="C838" s="478"/>
      <c r="D838" s="462"/>
      <c r="E838" s="479"/>
      <c r="F838" s="14"/>
      <c r="G838" s="106" t="str">
        <f>IF($D838="", "", IF($E838=Expenses!$L$5, 0, $D838))</f>
        <v/>
      </c>
      <c r="H838" s="14"/>
      <c r="I838" s="39" t="str">
        <f t="shared" si="39"/>
        <v/>
      </c>
      <c r="J838" s="14"/>
      <c r="K838" s="14"/>
      <c r="L838" s="14"/>
      <c r="M838" s="14"/>
      <c r="N838" s="14"/>
      <c r="O838" s="14"/>
      <c r="P838" s="14"/>
      <c r="S838" s="106" t="str">
        <f t="shared" si="40"/>
        <v/>
      </c>
      <c r="U838" s="127" t="str">
        <f>IFERROR(INDEX('J&amp;C Details'!$S$70:$S$79, MATCH($C838, 'J&amp;C Details'!$B$70:$B$79, 0))*$S838*24*$W838, "")</f>
        <v/>
      </c>
      <c r="W838" s="262" t="str">
        <f>IF($Y838="", "", IF($I838="", 1, IF($I838=$U$4, 'J&amp;C Details'!$AP$82, IF($I838=$U$5, 'J&amp;C Details'!$AP$84, ""))))</f>
        <v/>
      </c>
      <c r="Y838" s="39" t="str">
        <f t="shared" si="41"/>
        <v/>
      </c>
      <c r="AA838" s="39" t="str">
        <f>IF($G838="", "", IF($E838=$R$3, Report!$BB$209, IF($I838="", Report!$BB$212, IF($I838=$U$4, Report!$BB$211, IF($I838=$U$5, Report!$BB$210, "")))))</f>
        <v/>
      </c>
    </row>
    <row r="839" spans="1:27" x14ac:dyDescent="0.25">
      <c r="A839" s="14"/>
      <c r="B839" s="460"/>
      <c r="C839" s="478"/>
      <c r="D839" s="462"/>
      <c r="E839" s="479"/>
      <c r="F839" s="14"/>
      <c r="G839" s="106" t="str">
        <f>IF($D839="", "", IF($E839=Expenses!$L$5, 0, $D839))</f>
        <v/>
      </c>
      <c r="H839" s="14"/>
      <c r="I839" s="39" t="str">
        <f t="shared" si="39"/>
        <v/>
      </c>
      <c r="J839" s="14"/>
      <c r="K839" s="14"/>
      <c r="L839" s="14"/>
      <c r="M839" s="14"/>
      <c r="N839" s="14"/>
      <c r="O839" s="14"/>
      <c r="P839" s="14"/>
      <c r="S839" s="106" t="str">
        <f t="shared" si="40"/>
        <v/>
      </c>
      <c r="U839" s="127" t="str">
        <f>IFERROR(INDEX('J&amp;C Details'!$S$70:$S$79, MATCH($C839, 'J&amp;C Details'!$B$70:$B$79, 0))*$S839*24*$W839, "")</f>
        <v/>
      </c>
      <c r="W839" s="262" t="str">
        <f>IF($Y839="", "", IF($I839="", 1, IF($I839=$U$4, 'J&amp;C Details'!$AP$82, IF($I839=$U$5, 'J&amp;C Details'!$AP$84, ""))))</f>
        <v/>
      </c>
      <c r="Y839" s="39" t="str">
        <f t="shared" si="41"/>
        <v/>
      </c>
      <c r="AA839" s="39" t="str">
        <f>IF($G839="", "", IF($E839=$R$3, Report!$BB$209, IF($I839="", Report!$BB$212, IF($I839=$U$4, Report!$BB$211, IF($I839=$U$5, Report!$BB$210, "")))))</f>
        <v/>
      </c>
    </row>
    <row r="840" spans="1:27" x14ac:dyDescent="0.25">
      <c r="A840" s="14"/>
      <c r="B840" s="460"/>
      <c r="C840" s="478"/>
      <c r="D840" s="462"/>
      <c r="E840" s="479"/>
      <c r="F840" s="14"/>
      <c r="G840" s="106" t="str">
        <f>IF($D840="", "", IF($E840=Expenses!$L$5, 0, $D840))</f>
        <v/>
      </c>
      <c r="H840" s="14"/>
      <c r="I840" s="39" t="str">
        <f t="shared" si="39"/>
        <v/>
      </c>
      <c r="J840" s="14"/>
      <c r="K840" s="14"/>
      <c r="L840" s="14"/>
      <c r="M840" s="14"/>
      <c r="N840" s="14"/>
      <c r="O840" s="14"/>
      <c r="P840" s="14"/>
      <c r="S840" s="106" t="str">
        <f t="shared" si="40"/>
        <v/>
      </c>
      <c r="U840" s="127" t="str">
        <f>IFERROR(INDEX('J&amp;C Details'!$S$70:$S$79, MATCH($C840, 'J&amp;C Details'!$B$70:$B$79, 0))*$S840*24*$W840, "")</f>
        <v/>
      </c>
      <c r="W840" s="262" t="str">
        <f>IF($Y840="", "", IF($I840="", 1, IF($I840=$U$4, 'J&amp;C Details'!$AP$82, IF($I840=$U$5, 'J&amp;C Details'!$AP$84, ""))))</f>
        <v/>
      </c>
      <c r="Y840" s="39" t="str">
        <f t="shared" si="41"/>
        <v/>
      </c>
      <c r="AA840" s="39" t="str">
        <f>IF($G840="", "", IF($E840=$R$3, Report!$BB$209, IF($I840="", Report!$BB$212, IF($I840=$U$4, Report!$BB$211, IF($I840=$U$5, Report!$BB$210, "")))))</f>
        <v/>
      </c>
    </row>
    <row r="841" spans="1:27" x14ac:dyDescent="0.25">
      <c r="A841" s="14"/>
      <c r="B841" s="460"/>
      <c r="C841" s="478"/>
      <c r="D841" s="462"/>
      <c r="E841" s="479"/>
      <c r="F841" s="14"/>
      <c r="G841" s="106" t="str">
        <f>IF($D841="", "", IF($E841=Expenses!$L$5, 0, $D841))</f>
        <v/>
      </c>
      <c r="H841" s="14"/>
      <c r="I841" s="39" t="str">
        <f t="shared" si="39"/>
        <v/>
      </c>
      <c r="J841" s="14"/>
      <c r="K841" s="14"/>
      <c r="L841" s="14"/>
      <c r="M841" s="14"/>
      <c r="N841" s="14"/>
      <c r="O841" s="14"/>
      <c r="P841" s="14"/>
      <c r="S841" s="106" t="str">
        <f t="shared" si="40"/>
        <v/>
      </c>
      <c r="U841" s="127" t="str">
        <f>IFERROR(INDEX('J&amp;C Details'!$S$70:$S$79, MATCH($C841, 'J&amp;C Details'!$B$70:$B$79, 0))*$S841*24*$W841, "")</f>
        <v/>
      </c>
      <c r="W841" s="262" t="str">
        <f>IF($Y841="", "", IF($I841="", 1, IF($I841=$U$4, 'J&amp;C Details'!$AP$82, IF($I841=$U$5, 'J&amp;C Details'!$AP$84, ""))))</f>
        <v/>
      </c>
      <c r="Y841" s="39" t="str">
        <f t="shared" si="41"/>
        <v/>
      </c>
      <c r="AA841" s="39" t="str">
        <f>IF($G841="", "", IF($E841=$R$3, Report!$BB$209, IF($I841="", Report!$BB$212, IF($I841=$U$4, Report!$BB$211, IF($I841=$U$5, Report!$BB$210, "")))))</f>
        <v/>
      </c>
    </row>
    <row r="842" spans="1:27" x14ac:dyDescent="0.25">
      <c r="A842" s="14"/>
      <c r="B842" s="460"/>
      <c r="C842" s="478"/>
      <c r="D842" s="462"/>
      <c r="E842" s="479"/>
      <c r="F842" s="14"/>
      <c r="G842" s="106" t="str">
        <f>IF($D842="", "", IF($E842=Expenses!$L$5, 0, $D842))</f>
        <v/>
      </c>
      <c r="H842" s="14"/>
      <c r="I842" s="39" t="str">
        <f t="shared" si="39"/>
        <v/>
      </c>
      <c r="J842" s="14"/>
      <c r="K842" s="14"/>
      <c r="L842" s="14"/>
      <c r="M842" s="14"/>
      <c r="N842" s="14"/>
      <c r="O842" s="14"/>
      <c r="P842" s="14"/>
      <c r="S842" s="106" t="str">
        <f t="shared" si="40"/>
        <v/>
      </c>
      <c r="U842" s="127" t="str">
        <f>IFERROR(INDEX('J&amp;C Details'!$S$70:$S$79, MATCH($C842, 'J&amp;C Details'!$B$70:$B$79, 0))*$S842*24*$W842, "")</f>
        <v/>
      </c>
      <c r="W842" s="262" t="str">
        <f>IF($Y842="", "", IF($I842="", 1, IF($I842=$U$4, 'J&amp;C Details'!$AP$82, IF($I842=$U$5, 'J&amp;C Details'!$AP$84, ""))))</f>
        <v/>
      </c>
      <c r="Y842" s="39" t="str">
        <f t="shared" si="41"/>
        <v/>
      </c>
      <c r="AA842" s="39" t="str">
        <f>IF($G842="", "", IF($E842=$R$3, Report!$BB$209, IF($I842="", Report!$BB$212, IF($I842=$U$4, Report!$BB$211, IF($I842=$U$5, Report!$BB$210, "")))))</f>
        <v/>
      </c>
    </row>
    <row r="843" spans="1:27" x14ac:dyDescent="0.25">
      <c r="A843" s="14"/>
      <c r="B843" s="460"/>
      <c r="C843" s="478"/>
      <c r="D843" s="462"/>
      <c r="E843" s="479"/>
      <c r="F843" s="14"/>
      <c r="G843" s="106" t="str">
        <f>IF($D843="", "", IF($E843=Expenses!$L$5, 0, $D843))</f>
        <v/>
      </c>
      <c r="H843" s="14"/>
      <c r="I843" s="39" t="str">
        <f t="shared" si="39"/>
        <v/>
      </c>
      <c r="J843" s="14"/>
      <c r="K843" s="14"/>
      <c r="L843" s="14"/>
      <c r="M843" s="14"/>
      <c r="N843" s="14"/>
      <c r="O843" s="14"/>
      <c r="P843" s="14"/>
      <c r="S843" s="106" t="str">
        <f t="shared" si="40"/>
        <v/>
      </c>
      <c r="U843" s="127" t="str">
        <f>IFERROR(INDEX('J&amp;C Details'!$S$70:$S$79, MATCH($C843, 'J&amp;C Details'!$B$70:$B$79, 0))*$S843*24*$W843, "")</f>
        <v/>
      </c>
      <c r="W843" s="262" t="str">
        <f>IF($Y843="", "", IF($I843="", 1, IF($I843=$U$4, 'J&amp;C Details'!$AP$82, IF($I843=$U$5, 'J&amp;C Details'!$AP$84, ""))))</f>
        <v/>
      </c>
      <c r="Y843" s="39" t="str">
        <f t="shared" si="41"/>
        <v/>
      </c>
      <c r="AA843" s="39" t="str">
        <f>IF($G843="", "", IF($E843=$R$3, Report!$BB$209, IF($I843="", Report!$BB$212, IF($I843=$U$4, Report!$BB$211, IF($I843=$U$5, Report!$BB$210, "")))))</f>
        <v/>
      </c>
    </row>
    <row r="844" spans="1:27" x14ac:dyDescent="0.25">
      <c r="A844" s="14"/>
      <c r="B844" s="460"/>
      <c r="C844" s="478"/>
      <c r="D844" s="462"/>
      <c r="E844" s="479"/>
      <c r="F844" s="14"/>
      <c r="G844" s="106" t="str">
        <f>IF($D844="", "", IF($E844=Expenses!$L$5, 0, $D844))</f>
        <v/>
      </c>
      <c r="H844" s="14"/>
      <c r="I844" s="39" t="str">
        <f t="shared" ref="I844:I907" si="42">IF($B844="", "", IF(OR(TEXT($B844, "ddd")="sat", TEXT($B844, "ddd")="sun"), $U$4, IF( COUNTIF($V$50:$V$89, $B844)&gt;0, $U$5, "")))</f>
        <v/>
      </c>
      <c r="J844" s="14"/>
      <c r="K844" s="14"/>
      <c r="L844" s="14"/>
      <c r="M844" s="14"/>
      <c r="N844" s="14"/>
      <c r="O844" s="14"/>
      <c r="P844" s="14"/>
      <c r="S844" s="106" t="str">
        <f t="shared" ref="S844:S907" si="43">IF($D844="", "", $D844)</f>
        <v/>
      </c>
      <c r="U844" s="127" t="str">
        <f>IFERROR(INDEX('J&amp;C Details'!$S$70:$S$79, MATCH($C844, 'J&amp;C Details'!$B$70:$B$79, 0))*$S844*24*$W844, "")</f>
        <v/>
      </c>
      <c r="W844" s="262" t="str">
        <f>IF($Y844="", "", IF($I844="", 1, IF($I844=$U$4, 'J&amp;C Details'!$AP$82, IF($I844=$U$5, 'J&amp;C Details'!$AP$84, ""))))</f>
        <v/>
      </c>
      <c r="Y844" s="39" t="str">
        <f t="shared" ref="Y844:Y907" si="44">IF(COUNTIF($B844:$D844, "")&lt;3, "Used", "")</f>
        <v/>
      </c>
      <c r="AA844" s="39" t="str">
        <f>IF($G844="", "", IF($E844=$R$3, Report!$BB$209, IF($I844="", Report!$BB$212, IF($I844=$U$4, Report!$BB$211, IF($I844=$U$5, Report!$BB$210, "")))))</f>
        <v/>
      </c>
    </row>
    <row r="845" spans="1:27" x14ac:dyDescent="0.25">
      <c r="A845" s="14"/>
      <c r="B845" s="460"/>
      <c r="C845" s="478"/>
      <c r="D845" s="462"/>
      <c r="E845" s="479"/>
      <c r="F845" s="14"/>
      <c r="G845" s="106" t="str">
        <f>IF($D845="", "", IF($E845=Expenses!$L$5, 0, $D845))</f>
        <v/>
      </c>
      <c r="H845" s="14"/>
      <c r="I845" s="39" t="str">
        <f t="shared" si="42"/>
        <v/>
      </c>
      <c r="J845" s="14"/>
      <c r="K845" s="14"/>
      <c r="L845" s="14"/>
      <c r="M845" s="14"/>
      <c r="N845" s="14"/>
      <c r="O845" s="14"/>
      <c r="P845" s="14"/>
      <c r="S845" s="106" t="str">
        <f t="shared" si="43"/>
        <v/>
      </c>
      <c r="U845" s="127" t="str">
        <f>IFERROR(INDEX('J&amp;C Details'!$S$70:$S$79, MATCH($C845, 'J&amp;C Details'!$B$70:$B$79, 0))*$S845*24*$W845, "")</f>
        <v/>
      </c>
      <c r="W845" s="262" t="str">
        <f>IF($Y845="", "", IF($I845="", 1, IF($I845=$U$4, 'J&amp;C Details'!$AP$82, IF($I845=$U$5, 'J&amp;C Details'!$AP$84, ""))))</f>
        <v/>
      </c>
      <c r="Y845" s="39" t="str">
        <f t="shared" si="44"/>
        <v/>
      </c>
      <c r="AA845" s="39" t="str">
        <f>IF($G845="", "", IF($E845=$R$3, Report!$BB$209, IF($I845="", Report!$BB$212, IF($I845=$U$4, Report!$BB$211, IF($I845=$U$5, Report!$BB$210, "")))))</f>
        <v/>
      </c>
    </row>
    <row r="846" spans="1:27" x14ac:dyDescent="0.25">
      <c r="A846" s="14"/>
      <c r="B846" s="460"/>
      <c r="C846" s="478"/>
      <c r="D846" s="462"/>
      <c r="E846" s="479"/>
      <c r="F846" s="14"/>
      <c r="G846" s="106" t="str">
        <f>IF($D846="", "", IF($E846=Expenses!$L$5, 0, $D846))</f>
        <v/>
      </c>
      <c r="H846" s="14"/>
      <c r="I846" s="39" t="str">
        <f t="shared" si="42"/>
        <v/>
      </c>
      <c r="J846" s="14"/>
      <c r="K846" s="14"/>
      <c r="L846" s="14"/>
      <c r="M846" s="14"/>
      <c r="N846" s="14"/>
      <c r="O846" s="14"/>
      <c r="P846" s="14"/>
      <c r="S846" s="106" t="str">
        <f t="shared" si="43"/>
        <v/>
      </c>
      <c r="U846" s="127" t="str">
        <f>IFERROR(INDEX('J&amp;C Details'!$S$70:$S$79, MATCH($C846, 'J&amp;C Details'!$B$70:$B$79, 0))*$S846*24*$W846, "")</f>
        <v/>
      </c>
      <c r="W846" s="262" t="str">
        <f>IF($Y846="", "", IF($I846="", 1, IF($I846=$U$4, 'J&amp;C Details'!$AP$82, IF($I846=$U$5, 'J&amp;C Details'!$AP$84, ""))))</f>
        <v/>
      </c>
      <c r="Y846" s="39" t="str">
        <f t="shared" si="44"/>
        <v/>
      </c>
      <c r="AA846" s="39" t="str">
        <f>IF($G846="", "", IF($E846=$R$3, Report!$BB$209, IF($I846="", Report!$BB$212, IF($I846=$U$4, Report!$BB$211, IF($I846=$U$5, Report!$BB$210, "")))))</f>
        <v/>
      </c>
    </row>
    <row r="847" spans="1:27" x14ac:dyDescent="0.25">
      <c r="A847" s="14"/>
      <c r="B847" s="460"/>
      <c r="C847" s="478"/>
      <c r="D847" s="462"/>
      <c r="E847" s="479"/>
      <c r="F847" s="14"/>
      <c r="G847" s="106" t="str">
        <f>IF($D847="", "", IF($E847=Expenses!$L$5, 0, $D847))</f>
        <v/>
      </c>
      <c r="H847" s="14"/>
      <c r="I847" s="39" t="str">
        <f t="shared" si="42"/>
        <v/>
      </c>
      <c r="J847" s="14"/>
      <c r="K847" s="14"/>
      <c r="L847" s="14"/>
      <c r="M847" s="14"/>
      <c r="N847" s="14"/>
      <c r="O847" s="14"/>
      <c r="P847" s="14"/>
      <c r="S847" s="106" t="str">
        <f t="shared" si="43"/>
        <v/>
      </c>
      <c r="U847" s="127" t="str">
        <f>IFERROR(INDEX('J&amp;C Details'!$S$70:$S$79, MATCH($C847, 'J&amp;C Details'!$B$70:$B$79, 0))*$S847*24*$W847, "")</f>
        <v/>
      </c>
      <c r="W847" s="262" t="str">
        <f>IF($Y847="", "", IF($I847="", 1, IF($I847=$U$4, 'J&amp;C Details'!$AP$82, IF($I847=$U$5, 'J&amp;C Details'!$AP$84, ""))))</f>
        <v/>
      </c>
      <c r="Y847" s="39" t="str">
        <f t="shared" si="44"/>
        <v/>
      </c>
      <c r="AA847" s="39" t="str">
        <f>IF($G847="", "", IF($E847=$R$3, Report!$BB$209, IF($I847="", Report!$BB$212, IF($I847=$U$4, Report!$BB$211, IF($I847=$U$5, Report!$BB$210, "")))))</f>
        <v/>
      </c>
    </row>
    <row r="848" spans="1:27" x14ac:dyDescent="0.25">
      <c r="A848" s="14"/>
      <c r="B848" s="460"/>
      <c r="C848" s="478"/>
      <c r="D848" s="462"/>
      <c r="E848" s="479"/>
      <c r="F848" s="14"/>
      <c r="G848" s="106" t="str">
        <f>IF($D848="", "", IF($E848=Expenses!$L$5, 0, $D848))</f>
        <v/>
      </c>
      <c r="H848" s="14"/>
      <c r="I848" s="39" t="str">
        <f t="shared" si="42"/>
        <v/>
      </c>
      <c r="J848" s="14"/>
      <c r="K848" s="14"/>
      <c r="L848" s="14"/>
      <c r="M848" s="14"/>
      <c r="N848" s="14"/>
      <c r="O848" s="14"/>
      <c r="P848" s="14"/>
      <c r="S848" s="106" t="str">
        <f t="shared" si="43"/>
        <v/>
      </c>
      <c r="U848" s="127" t="str">
        <f>IFERROR(INDEX('J&amp;C Details'!$S$70:$S$79, MATCH($C848, 'J&amp;C Details'!$B$70:$B$79, 0))*$S848*24*$W848, "")</f>
        <v/>
      </c>
      <c r="W848" s="262" t="str">
        <f>IF($Y848="", "", IF($I848="", 1, IF($I848=$U$4, 'J&amp;C Details'!$AP$82, IF($I848=$U$5, 'J&amp;C Details'!$AP$84, ""))))</f>
        <v/>
      </c>
      <c r="Y848" s="39" t="str">
        <f t="shared" si="44"/>
        <v/>
      </c>
      <c r="AA848" s="39" t="str">
        <f>IF($G848="", "", IF($E848=$R$3, Report!$BB$209, IF($I848="", Report!$BB$212, IF($I848=$U$4, Report!$BB$211, IF($I848=$U$5, Report!$BB$210, "")))))</f>
        <v/>
      </c>
    </row>
    <row r="849" spans="1:27" x14ac:dyDescent="0.25">
      <c r="A849" s="14"/>
      <c r="B849" s="460"/>
      <c r="C849" s="478"/>
      <c r="D849" s="462"/>
      <c r="E849" s="479"/>
      <c r="F849" s="14"/>
      <c r="G849" s="106" t="str">
        <f>IF($D849="", "", IF($E849=Expenses!$L$5, 0, $D849))</f>
        <v/>
      </c>
      <c r="H849" s="14"/>
      <c r="I849" s="39" t="str">
        <f t="shared" si="42"/>
        <v/>
      </c>
      <c r="J849" s="14"/>
      <c r="K849" s="14"/>
      <c r="L849" s="14"/>
      <c r="M849" s="14"/>
      <c r="N849" s="14"/>
      <c r="O849" s="14"/>
      <c r="P849" s="14"/>
      <c r="S849" s="106" t="str">
        <f t="shared" si="43"/>
        <v/>
      </c>
      <c r="U849" s="127" t="str">
        <f>IFERROR(INDEX('J&amp;C Details'!$S$70:$S$79, MATCH($C849, 'J&amp;C Details'!$B$70:$B$79, 0))*$S849*24*$W849, "")</f>
        <v/>
      </c>
      <c r="W849" s="262" t="str">
        <f>IF($Y849="", "", IF($I849="", 1, IF($I849=$U$4, 'J&amp;C Details'!$AP$82, IF($I849=$U$5, 'J&amp;C Details'!$AP$84, ""))))</f>
        <v/>
      </c>
      <c r="Y849" s="39" t="str">
        <f t="shared" si="44"/>
        <v/>
      </c>
      <c r="AA849" s="39" t="str">
        <f>IF($G849="", "", IF($E849=$R$3, Report!$BB$209, IF($I849="", Report!$BB$212, IF($I849=$U$4, Report!$BB$211, IF($I849=$U$5, Report!$BB$210, "")))))</f>
        <v/>
      </c>
    </row>
    <row r="850" spans="1:27" x14ac:dyDescent="0.25">
      <c r="A850" s="14"/>
      <c r="B850" s="460"/>
      <c r="C850" s="478"/>
      <c r="D850" s="462"/>
      <c r="E850" s="479"/>
      <c r="F850" s="14"/>
      <c r="G850" s="106" t="str">
        <f>IF($D850="", "", IF($E850=Expenses!$L$5, 0, $D850))</f>
        <v/>
      </c>
      <c r="H850" s="14"/>
      <c r="I850" s="39" t="str">
        <f t="shared" si="42"/>
        <v/>
      </c>
      <c r="J850" s="14"/>
      <c r="K850" s="14"/>
      <c r="L850" s="14"/>
      <c r="M850" s="14"/>
      <c r="N850" s="14"/>
      <c r="O850" s="14"/>
      <c r="P850" s="14"/>
      <c r="S850" s="106" t="str">
        <f t="shared" si="43"/>
        <v/>
      </c>
      <c r="U850" s="127" t="str">
        <f>IFERROR(INDEX('J&amp;C Details'!$S$70:$S$79, MATCH($C850, 'J&amp;C Details'!$B$70:$B$79, 0))*$S850*24*$W850, "")</f>
        <v/>
      </c>
      <c r="W850" s="262" t="str">
        <f>IF($Y850="", "", IF($I850="", 1, IF($I850=$U$4, 'J&amp;C Details'!$AP$82, IF($I850=$U$5, 'J&amp;C Details'!$AP$84, ""))))</f>
        <v/>
      </c>
      <c r="Y850" s="39" t="str">
        <f t="shared" si="44"/>
        <v/>
      </c>
      <c r="AA850" s="39" t="str">
        <f>IF($G850="", "", IF($E850=$R$3, Report!$BB$209, IF($I850="", Report!$BB$212, IF($I850=$U$4, Report!$BB$211, IF($I850=$U$5, Report!$BB$210, "")))))</f>
        <v/>
      </c>
    </row>
    <row r="851" spans="1:27" x14ac:dyDescent="0.25">
      <c r="A851" s="14"/>
      <c r="B851" s="460"/>
      <c r="C851" s="478"/>
      <c r="D851" s="462"/>
      <c r="E851" s="479"/>
      <c r="F851" s="14"/>
      <c r="G851" s="106" t="str">
        <f>IF($D851="", "", IF($E851=Expenses!$L$5, 0, $D851))</f>
        <v/>
      </c>
      <c r="H851" s="14"/>
      <c r="I851" s="39" t="str">
        <f t="shared" si="42"/>
        <v/>
      </c>
      <c r="J851" s="14"/>
      <c r="K851" s="14"/>
      <c r="L851" s="14"/>
      <c r="M851" s="14"/>
      <c r="N851" s="14"/>
      <c r="O851" s="14"/>
      <c r="P851" s="14"/>
      <c r="S851" s="106" t="str">
        <f t="shared" si="43"/>
        <v/>
      </c>
      <c r="U851" s="127" t="str">
        <f>IFERROR(INDEX('J&amp;C Details'!$S$70:$S$79, MATCH($C851, 'J&amp;C Details'!$B$70:$B$79, 0))*$S851*24*$W851, "")</f>
        <v/>
      </c>
      <c r="W851" s="262" t="str">
        <f>IF($Y851="", "", IF($I851="", 1, IF($I851=$U$4, 'J&amp;C Details'!$AP$82, IF($I851=$U$5, 'J&amp;C Details'!$AP$84, ""))))</f>
        <v/>
      </c>
      <c r="Y851" s="39" t="str">
        <f t="shared" si="44"/>
        <v/>
      </c>
      <c r="AA851" s="39" t="str">
        <f>IF($G851="", "", IF($E851=$R$3, Report!$BB$209, IF($I851="", Report!$BB$212, IF($I851=$U$4, Report!$BB$211, IF($I851=$U$5, Report!$BB$210, "")))))</f>
        <v/>
      </c>
    </row>
    <row r="852" spans="1:27" x14ac:dyDescent="0.25">
      <c r="A852" s="14"/>
      <c r="B852" s="460"/>
      <c r="C852" s="478"/>
      <c r="D852" s="462"/>
      <c r="E852" s="479"/>
      <c r="F852" s="14"/>
      <c r="G852" s="106" t="str">
        <f>IF($D852="", "", IF($E852=Expenses!$L$5, 0, $D852))</f>
        <v/>
      </c>
      <c r="H852" s="14"/>
      <c r="I852" s="39" t="str">
        <f t="shared" si="42"/>
        <v/>
      </c>
      <c r="J852" s="14"/>
      <c r="K852" s="14"/>
      <c r="L852" s="14"/>
      <c r="M852" s="14"/>
      <c r="N852" s="14"/>
      <c r="O852" s="14"/>
      <c r="P852" s="14"/>
      <c r="S852" s="106" t="str">
        <f t="shared" si="43"/>
        <v/>
      </c>
      <c r="U852" s="127" t="str">
        <f>IFERROR(INDEX('J&amp;C Details'!$S$70:$S$79, MATCH($C852, 'J&amp;C Details'!$B$70:$B$79, 0))*$S852*24*$W852, "")</f>
        <v/>
      </c>
      <c r="W852" s="262" t="str">
        <f>IF($Y852="", "", IF($I852="", 1, IF($I852=$U$4, 'J&amp;C Details'!$AP$82, IF($I852=$U$5, 'J&amp;C Details'!$AP$84, ""))))</f>
        <v/>
      </c>
      <c r="Y852" s="39" t="str">
        <f t="shared" si="44"/>
        <v/>
      </c>
      <c r="AA852" s="39" t="str">
        <f>IF($G852="", "", IF($E852=$R$3, Report!$BB$209, IF($I852="", Report!$BB$212, IF($I852=$U$4, Report!$BB$211, IF($I852=$U$5, Report!$BB$210, "")))))</f>
        <v/>
      </c>
    </row>
    <row r="853" spans="1:27" x14ac:dyDescent="0.25">
      <c r="A853" s="14"/>
      <c r="B853" s="460"/>
      <c r="C853" s="478"/>
      <c r="D853" s="462"/>
      <c r="E853" s="479"/>
      <c r="F853" s="14"/>
      <c r="G853" s="106" t="str">
        <f>IF($D853="", "", IF($E853=Expenses!$L$5, 0, $D853))</f>
        <v/>
      </c>
      <c r="H853" s="14"/>
      <c r="I853" s="39" t="str">
        <f t="shared" si="42"/>
        <v/>
      </c>
      <c r="J853" s="14"/>
      <c r="K853" s="14"/>
      <c r="L853" s="14"/>
      <c r="M853" s="14"/>
      <c r="N853" s="14"/>
      <c r="O853" s="14"/>
      <c r="P853" s="14"/>
      <c r="S853" s="106" t="str">
        <f t="shared" si="43"/>
        <v/>
      </c>
      <c r="U853" s="127" t="str">
        <f>IFERROR(INDEX('J&amp;C Details'!$S$70:$S$79, MATCH($C853, 'J&amp;C Details'!$B$70:$B$79, 0))*$S853*24*$W853, "")</f>
        <v/>
      </c>
      <c r="W853" s="262" t="str">
        <f>IF($Y853="", "", IF($I853="", 1, IF($I853=$U$4, 'J&amp;C Details'!$AP$82, IF($I853=$U$5, 'J&amp;C Details'!$AP$84, ""))))</f>
        <v/>
      </c>
      <c r="Y853" s="39" t="str">
        <f t="shared" si="44"/>
        <v/>
      </c>
      <c r="AA853" s="39" t="str">
        <f>IF($G853="", "", IF($E853=$R$3, Report!$BB$209, IF($I853="", Report!$BB$212, IF($I853=$U$4, Report!$BB$211, IF($I853=$U$5, Report!$BB$210, "")))))</f>
        <v/>
      </c>
    </row>
    <row r="854" spans="1:27" x14ac:dyDescent="0.25">
      <c r="A854" s="14"/>
      <c r="B854" s="460"/>
      <c r="C854" s="478"/>
      <c r="D854" s="462"/>
      <c r="E854" s="479"/>
      <c r="F854" s="14"/>
      <c r="G854" s="106" t="str">
        <f>IF($D854="", "", IF($E854=Expenses!$L$5, 0, $D854))</f>
        <v/>
      </c>
      <c r="H854" s="14"/>
      <c r="I854" s="39" t="str">
        <f t="shared" si="42"/>
        <v/>
      </c>
      <c r="J854" s="14"/>
      <c r="K854" s="14"/>
      <c r="L854" s="14"/>
      <c r="M854" s="14"/>
      <c r="N854" s="14"/>
      <c r="O854" s="14"/>
      <c r="P854" s="14"/>
      <c r="S854" s="106" t="str">
        <f t="shared" si="43"/>
        <v/>
      </c>
      <c r="U854" s="127" t="str">
        <f>IFERROR(INDEX('J&amp;C Details'!$S$70:$S$79, MATCH($C854, 'J&amp;C Details'!$B$70:$B$79, 0))*$S854*24*$W854, "")</f>
        <v/>
      </c>
      <c r="W854" s="262" t="str">
        <f>IF($Y854="", "", IF($I854="", 1, IF($I854=$U$4, 'J&amp;C Details'!$AP$82, IF($I854=$U$5, 'J&amp;C Details'!$AP$84, ""))))</f>
        <v/>
      </c>
      <c r="Y854" s="39" t="str">
        <f t="shared" si="44"/>
        <v/>
      </c>
      <c r="AA854" s="39" t="str">
        <f>IF($G854="", "", IF($E854=$R$3, Report!$BB$209, IF($I854="", Report!$BB$212, IF($I854=$U$4, Report!$BB$211, IF($I854=$U$5, Report!$BB$210, "")))))</f>
        <v/>
      </c>
    </row>
    <row r="855" spans="1:27" x14ac:dyDescent="0.25">
      <c r="A855" s="14"/>
      <c r="B855" s="460"/>
      <c r="C855" s="478"/>
      <c r="D855" s="462"/>
      <c r="E855" s="479"/>
      <c r="F855" s="14"/>
      <c r="G855" s="106" t="str">
        <f>IF($D855="", "", IF($E855=Expenses!$L$5, 0, $D855))</f>
        <v/>
      </c>
      <c r="H855" s="14"/>
      <c r="I855" s="39" t="str">
        <f t="shared" si="42"/>
        <v/>
      </c>
      <c r="J855" s="14"/>
      <c r="K855" s="14"/>
      <c r="L855" s="14"/>
      <c r="M855" s="14"/>
      <c r="N855" s="14"/>
      <c r="O855" s="14"/>
      <c r="P855" s="14"/>
      <c r="S855" s="106" t="str">
        <f t="shared" si="43"/>
        <v/>
      </c>
      <c r="U855" s="127" t="str">
        <f>IFERROR(INDEX('J&amp;C Details'!$S$70:$S$79, MATCH($C855, 'J&amp;C Details'!$B$70:$B$79, 0))*$S855*24*$W855, "")</f>
        <v/>
      </c>
      <c r="W855" s="262" t="str">
        <f>IF($Y855="", "", IF($I855="", 1, IF($I855=$U$4, 'J&amp;C Details'!$AP$82, IF($I855=$U$5, 'J&amp;C Details'!$AP$84, ""))))</f>
        <v/>
      </c>
      <c r="Y855" s="39" t="str">
        <f t="shared" si="44"/>
        <v/>
      </c>
      <c r="AA855" s="39" t="str">
        <f>IF($G855="", "", IF($E855=$R$3, Report!$BB$209, IF($I855="", Report!$BB$212, IF($I855=$U$4, Report!$BB$211, IF($I855=$U$5, Report!$BB$210, "")))))</f>
        <v/>
      </c>
    </row>
    <row r="856" spans="1:27" x14ac:dyDescent="0.25">
      <c r="A856" s="14"/>
      <c r="B856" s="460"/>
      <c r="C856" s="478"/>
      <c r="D856" s="462"/>
      <c r="E856" s="479"/>
      <c r="F856" s="14"/>
      <c r="G856" s="106" t="str">
        <f>IF($D856="", "", IF($E856=Expenses!$L$5, 0, $D856))</f>
        <v/>
      </c>
      <c r="H856" s="14"/>
      <c r="I856" s="39" t="str">
        <f t="shared" si="42"/>
        <v/>
      </c>
      <c r="J856" s="14"/>
      <c r="K856" s="14"/>
      <c r="L856" s="14"/>
      <c r="M856" s="14"/>
      <c r="N856" s="14"/>
      <c r="O856" s="14"/>
      <c r="P856" s="14"/>
      <c r="S856" s="106" t="str">
        <f t="shared" si="43"/>
        <v/>
      </c>
      <c r="U856" s="127" t="str">
        <f>IFERROR(INDEX('J&amp;C Details'!$S$70:$S$79, MATCH($C856, 'J&amp;C Details'!$B$70:$B$79, 0))*$S856*24*$W856, "")</f>
        <v/>
      </c>
      <c r="W856" s="262" t="str">
        <f>IF($Y856="", "", IF($I856="", 1, IF($I856=$U$4, 'J&amp;C Details'!$AP$82, IF($I856=$U$5, 'J&amp;C Details'!$AP$84, ""))))</f>
        <v/>
      </c>
      <c r="Y856" s="39" t="str">
        <f t="shared" si="44"/>
        <v/>
      </c>
      <c r="AA856" s="39" t="str">
        <f>IF($G856="", "", IF($E856=$R$3, Report!$BB$209, IF($I856="", Report!$BB$212, IF($I856=$U$4, Report!$BB$211, IF($I856=$U$5, Report!$BB$210, "")))))</f>
        <v/>
      </c>
    </row>
    <row r="857" spans="1:27" x14ac:dyDescent="0.25">
      <c r="A857" s="14"/>
      <c r="B857" s="460"/>
      <c r="C857" s="478"/>
      <c r="D857" s="462"/>
      <c r="E857" s="479"/>
      <c r="F857" s="14"/>
      <c r="G857" s="106" t="str">
        <f>IF($D857="", "", IF($E857=Expenses!$L$5, 0, $D857))</f>
        <v/>
      </c>
      <c r="H857" s="14"/>
      <c r="I857" s="39" t="str">
        <f t="shared" si="42"/>
        <v/>
      </c>
      <c r="J857" s="14"/>
      <c r="K857" s="14"/>
      <c r="L857" s="14"/>
      <c r="M857" s="14"/>
      <c r="N857" s="14"/>
      <c r="O857" s="14"/>
      <c r="P857" s="14"/>
      <c r="S857" s="106" t="str">
        <f t="shared" si="43"/>
        <v/>
      </c>
      <c r="U857" s="127" t="str">
        <f>IFERROR(INDEX('J&amp;C Details'!$S$70:$S$79, MATCH($C857, 'J&amp;C Details'!$B$70:$B$79, 0))*$S857*24*$W857, "")</f>
        <v/>
      </c>
      <c r="W857" s="262" t="str">
        <f>IF($Y857="", "", IF($I857="", 1, IF($I857=$U$4, 'J&amp;C Details'!$AP$82, IF($I857=$U$5, 'J&amp;C Details'!$AP$84, ""))))</f>
        <v/>
      </c>
      <c r="Y857" s="39" t="str">
        <f t="shared" si="44"/>
        <v/>
      </c>
      <c r="AA857" s="39" t="str">
        <f>IF($G857="", "", IF($E857=$R$3, Report!$BB$209, IF($I857="", Report!$BB$212, IF($I857=$U$4, Report!$BB$211, IF($I857=$U$5, Report!$BB$210, "")))))</f>
        <v/>
      </c>
    </row>
    <row r="858" spans="1:27" x14ac:dyDescent="0.25">
      <c r="A858" s="14"/>
      <c r="B858" s="460"/>
      <c r="C858" s="478"/>
      <c r="D858" s="462"/>
      <c r="E858" s="479"/>
      <c r="F858" s="14"/>
      <c r="G858" s="106" t="str">
        <f>IF($D858="", "", IF($E858=Expenses!$L$5, 0, $D858))</f>
        <v/>
      </c>
      <c r="H858" s="14"/>
      <c r="I858" s="39" t="str">
        <f t="shared" si="42"/>
        <v/>
      </c>
      <c r="J858" s="14"/>
      <c r="K858" s="14"/>
      <c r="L858" s="14"/>
      <c r="M858" s="14"/>
      <c r="N858" s="14"/>
      <c r="O858" s="14"/>
      <c r="P858" s="14"/>
      <c r="S858" s="106" t="str">
        <f t="shared" si="43"/>
        <v/>
      </c>
      <c r="U858" s="127" t="str">
        <f>IFERROR(INDEX('J&amp;C Details'!$S$70:$S$79, MATCH($C858, 'J&amp;C Details'!$B$70:$B$79, 0))*$S858*24*$W858, "")</f>
        <v/>
      </c>
      <c r="W858" s="262" t="str">
        <f>IF($Y858="", "", IF($I858="", 1, IF($I858=$U$4, 'J&amp;C Details'!$AP$82, IF($I858=$U$5, 'J&amp;C Details'!$AP$84, ""))))</f>
        <v/>
      </c>
      <c r="Y858" s="39" t="str">
        <f t="shared" si="44"/>
        <v/>
      </c>
      <c r="AA858" s="39" t="str">
        <f>IF($G858="", "", IF($E858=$R$3, Report!$BB$209, IF($I858="", Report!$BB$212, IF($I858=$U$4, Report!$BB$211, IF($I858=$U$5, Report!$BB$210, "")))))</f>
        <v/>
      </c>
    </row>
    <row r="859" spans="1:27" x14ac:dyDescent="0.25">
      <c r="A859" s="14"/>
      <c r="B859" s="460"/>
      <c r="C859" s="478"/>
      <c r="D859" s="462"/>
      <c r="E859" s="479"/>
      <c r="F859" s="14"/>
      <c r="G859" s="106" t="str">
        <f>IF($D859="", "", IF($E859=Expenses!$L$5, 0, $D859))</f>
        <v/>
      </c>
      <c r="H859" s="14"/>
      <c r="I859" s="39" t="str">
        <f t="shared" si="42"/>
        <v/>
      </c>
      <c r="J859" s="14"/>
      <c r="K859" s="14"/>
      <c r="L859" s="14"/>
      <c r="M859" s="14"/>
      <c r="N859" s="14"/>
      <c r="O859" s="14"/>
      <c r="P859" s="14"/>
      <c r="S859" s="106" t="str">
        <f t="shared" si="43"/>
        <v/>
      </c>
      <c r="U859" s="127" t="str">
        <f>IFERROR(INDEX('J&amp;C Details'!$S$70:$S$79, MATCH($C859, 'J&amp;C Details'!$B$70:$B$79, 0))*$S859*24*$W859, "")</f>
        <v/>
      </c>
      <c r="W859" s="262" t="str">
        <f>IF($Y859="", "", IF($I859="", 1, IF($I859=$U$4, 'J&amp;C Details'!$AP$82, IF($I859=$U$5, 'J&amp;C Details'!$AP$84, ""))))</f>
        <v/>
      </c>
      <c r="Y859" s="39" t="str">
        <f t="shared" si="44"/>
        <v/>
      </c>
      <c r="AA859" s="39" t="str">
        <f>IF($G859="", "", IF($E859=$R$3, Report!$BB$209, IF($I859="", Report!$BB$212, IF($I859=$U$4, Report!$BB$211, IF($I859=$U$5, Report!$BB$210, "")))))</f>
        <v/>
      </c>
    </row>
    <row r="860" spans="1:27" x14ac:dyDescent="0.25">
      <c r="A860" s="14"/>
      <c r="B860" s="460"/>
      <c r="C860" s="478"/>
      <c r="D860" s="462"/>
      <c r="E860" s="479"/>
      <c r="F860" s="14"/>
      <c r="G860" s="106" t="str">
        <f>IF($D860="", "", IF($E860=Expenses!$L$5, 0, $D860))</f>
        <v/>
      </c>
      <c r="H860" s="14"/>
      <c r="I860" s="39" t="str">
        <f t="shared" si="42"/>
        <v/>
      </c>
      <c r="J860" s="14"/>
      <c r="K860" s="14"/>
      <c r="L860" s="14"/>
      <c r="M860" s="14"/>
      <c r="N860" s="14"/>
      <c r="O860" s="14"/>
      <c r="P860" s="14"/>
      <c r="S860" s="106" t="str">
        <f t="shared" si="43"/>
        <v/>
      </c>
      <c r="U860" s="127" t="str">
        <f>IFERROR(INDEX('J&amp;C Details'!$S$70:$S$79, MATCH($C860, 'J&amp;C Details'!$B$70:$B$79, 0))*$S860*24*$W860, "")</f>
        <v/>
      </c>
      <c r="W860" s="262" t="str">
        <f>IF($Y860="", "", IF($I860="", 1, IF($I860=$U$4, 'J&amp;C Details'!$AP$82, IF($I860=$U$5, 'J&amp;C Details'!$AP$84, ""))))</f>
        <v/>
      </c>
      <c r="Y860" s="39" t="str">
        <f t="shared" si="44"/>
        <v/>
      </c>
      <c r="AA860" s="39" t="str">
        <f>IF($G860="", "", IF($E860=$R$3, Report!$BB$209, IF($I860="", Report!$BB$212, IF($I860=$U$4, Report!$BB$211, IF($I860=$U$5, Report!$BB$210, "")))))</f>
        <v/>
      </c>
    </row>
    <row r="861" spans="1:27" x14ac:dyDescent="0.25">
      <c r="A861" s="14"/>
      <c r="B861" s="460"/>
      <c r="C861" s="478"/>
      <c r="D861" s="462"/>
      <c r="E861" s="479"/>
      <c r="F861" s="14"/>
      <c r="G861" s="106" t="str">
        <f>IF($D861="", "", IF($E861=Expenses!$L$5, 0, $D861))</f>
        <v/>
      </c>
      <c r="H861" s="14"/>
      <c r="I861" s="39" t="str">
        <f t="shared" si="42"/>
        <v/>
      </c>
      <c r="J861" s="14"/>
      <c r="K861" s="14"/>
      <c r="L861" s="14"/>
      <c r="M861" s="14"/>
      <c r="N861" s="14"/>
      <c r="O861" s="14"/>
      <c r="P861" s="14"/>
      <c r="S861" s="106" t="str">
        <f t="shared" si="43"/>
        <v/>
      </c>
      <c r="U861" s="127" t="str">
        <f>IFERROR(INDEX('J&amp;C Details'!$S$70:$S$79, MATCH($C861, 'J&amp;C Details'!$B$70:$B$79, 0))*$S861*24*$W861, "")</f>
        <v/>
      </c>
      <c r="W861" s="262" t="str">
        <f>IF($Y861="", "", IF($I861="", 1, IF($I861=$U$4, 'J&amp;C Details'!$AP$82, IF($I861=$U$5, 'J&amp;C Details'!$AP$84, ""))))</f>
        <v/>
      </c>
      <c r="Y861" s="39" t="str">
        <f t="shared" si="44"/>
        <v/>
      </c>
      <c r="AA861" s="39" t="str">
        <f>IF($G861="", "", IF($E861=$R$3, Report!$BB$209, IF($I861="", Report!$BB$212, IF($I861=$U$4, Report!$BB$211, IF($I861=$U$5, Report!$BB$210, "")))))</f>
        <v/>
      </c>
    </row>
    <row r="862" spans="1:27" x14ac:dyDescent="0.25">
      <c r="A862" s="14"/>
      <c r="B862" s="460"/>
      <c r="C862" s="478"/>
      <c r="D862" s="462"/>
      <c r="E862" s="479"/>
      <c r="F862" s="14"/>
      <c r="G862" s="106" t="str">
        <f>IF($D862="", "", IF($E862=Expenses!$L$5, 0, $D862))</f>
        <v/>
      </c>
      <c r="H862" s="14"/>
      <c r="I862" s="39" t="str">
        <f t="shared" si="42"/>
        <v/>
      </c>
      <c r="J862" s="14"/>
      <c r="K862" s="14"/>
      <c r="L862" s="14"/>
      <c r="M862" s="14"/>
      <c r="N862" s="14"/>
      <c r="O862" s="14"/>
      <c r="P862" s="14"/>
      <c r="S862" s="106" t="str">
        <f t="shared" si="43"/>
        <v/>
      </c>
      <c r="U862" s="127" t="str">
        <f>IFERROR(INDEX('J&amp;C Details'!$S$70:$S$79, MATCH($C862, 'J&amp;C Details'!$B$70:$B$79, 0))*$S862*24*$W862, "")</f>
        <v/>
      </c>
      <c r="W862" s="262" t="str">
        <f>IF($Y862="", "", IF($I862="", 1, IF($I862=$U$4, 'J&amp;C Details'!$AP$82, IF($I862=$U$5, 'J&amp;C Details'!$AP$84, ""))))</f>
        <v/>
      </c>
      <c r="Y862" s="39" t="str">
        <f t="shared" si="44"/>
        <v/>
      </c>
      <c r="AA862" s="39" t="str">
        <f>IF($G862="", "", IF($E862=$R$3, Report!$BB$209, IF($I862="", Report!$BB$212, IF($I862=$U$4, Report!$BB$211, IF($I862=$U$5, Report!$BB$210, "")))))</f>
        <v/>
      </c>
    </row>
    <row r="863" spans="1:27" x14ac:dyDescent="0.25">
      <c r="A863" s="14"/>
      <c r="B863" s="460"/>
      <c r="C863" s="478"/>
      <c r="D863" s="462"/>
      <c r="E863" s="479"/>
      <c r="F863" s="14"/>
      <c r="G863" s="106" t="str">
        <f>IF($D863="", "", IF($E863=Expenses!$L$5, 0, $D863))</f>
        <v/>
      </c>
      <c r="H863" s="14"/>
      <c r="I863" s="39" t="str">
        <f t="shared" si="42"/>
        <v/>
      </c>
      <c r="J863" s="14"/>
      <c r="K863" s="14"/>
      <c r="L863" s="14"/>
      <c r="M863" s="14"/>
      <c r="N863" s="14"/>
      <c r="O863" s="14"/>
      <c r="P863" s="14"/>
      <c r="S863" s="106" t="str">
        <f t="shared" si="43"/>
        <v/>
      </c>
      <c r="U863" s="127" t="str">
        <f>IFERROR(INDEX('J&amp;C Details'!$S$70:$S$79, MATCH($C863, 'J&amp;C Details'!$B$70:$B$79, 0))*$S863*24*$W863, "")</f>
        <v/>
      </c>
      <c r="W863" s="262" t="str">
        <f>IF($Y863="", "", IF($I863="", 1, IF($I863=$U$4, 'J&amp;C Details'!$AP$82, IF($I863=$U$5, 'J&amp;C Details'!$AP$84, ""))))</f>
        <v/>
      </c>
      <c r="Y863" s="39" t="str">
        <f t="shared" si="44"/>
        <v/>
      </c>
      <c r="AA863" s="39" t="str">
        <f>IF($G863="", "", IF($E863=$R$3, Report!$BB$209, IF($I863="", Report!$BB$212, IF($I863=$U$4, Report!$BB$211, IF($I863=$U$5, Report!$BB$210, "")))))</f>
        <v/>
      </c>
    </row>
    <row r="864" spans="1:27" x14ac:dyDescent="0.25">
      <c r="A864" s="14"/>
      <c r="B864" s="460"/>
      <c r="C864" s="478"/>
      <c r="D864" s="462"/>
      <c r="E864" s="479"/>
      <c r="F864" s="14"/>
      <c r="G864" s="106" t="str">
        <f>IF($D864="", "", IF($E864=Expenses!$L$5, 0, $D864))</f>
        <v/>
      </c>
      <c r="H864" s="14"/>
      <c r="I864" s="39" t="str">
        <f t="shared" si="42"/>
        <v/>
      </c>
      <c r="J864" s="14"/>
      <c r="K864" s="14"/>
      <c r="L864" s="14"/>
      <c r="M864" s="14"/>
      <c r="N864" s="14"/>
      <c r="O864" s="14"/>
      <c r="P864" s="14"/>
      <c r="S864" s="106" t="str">
        <f t="shared" si="43"/>
        <v/>
      </c>
      <c r="U864" s="127" t="str">
        <f>IFERROR(INDEX('J&amp;C Details'!$S$70:$S$79, MATCH($C864, 'J&amp;C Details'!$B$70:$B$79, 0))*$S864*24*$W864, "")</f>
        <v/>
      </c>
      <c r="W864" s="262" t="str">
        <f>IF($Y864="", "", IF($I864="", 1, IF($I864=$U$4, 'J&amp;C Details'!$AP$82, IF($I864=$U$5, 'J&amp;C Details'!$AP$84, ""))))</f>
        <v/>
      </c>
      <c r="Y864" s="39" t="str">
        <f t="shared" si="44"/>
        <v/>
      </c>
      <c r="AA864" s="39" t="str">
        <f>IF($G864="", "", IF($E864=$R$3, Report!$BB$209, IF($I864="", Report!$BB$212, IF($I864=$U$4, Report!$BB$211, IF($I864=$U$5, Report!$BB$210, "")))))</f>
        <v/>
      </c>
    </row>
    <row r="865" spans="1:27" x14ac:dyDescent="0.25">
      <c r="A865" s="14"/>
      <c r="B865" s="460"/>
      <c r="C865" s="478"/>
      <c r="D865" s="462"/>
      <c r="E865" s="479"/>
      <c r="F865" s="14"/>
      <c r="G865" s="106" t="str">
        <f>IF($D865="", "", IF($E865=Expenses!$L$5, 0, $D865))</f>
        <v/>
      </c>
      <c r="H865" s="14"/>
      <c r="I865" s="39" t="str">
        <f t="shared" si="42"/>
        <v/>
      </c>
      <c r="J865" s="14"/>
      <c r="K865" s="14"/>
      <c r="L865" s="14"/>
      <c r="M865" s="14"/>
      <c r="N865" s="14"/>
      <c r="O865" s="14"/>
      <c r="P865" s="14"/>
      <c r="S865" s="106" t="str">
        <f t="shared" si="43"/>
        <v/>
      </c>
      <c r="U865" s="127" t="str">
        <f>IFERROR(INDEX('J&amp;C Details'!$S$70:$S$79, MATCH($C865, 'J&amp;C Details'!$B$70:$B$79, 0))*$S865*24*$W865, "")</f>
        <v/>
      </c>
      <c r="W865" s="262" t="str">
        <f>IF($Y865="", "", IF($I865="", 1, IF($I865=$U$4, 'J&amp;C Details'!$AP$82, IF($I865=$U$5, 'J&amp;C Details'!$AP$84, ""))))</f>
        <v/>
      </c>
      <c r="Y865" s="39" t="str">
        <f t="shared" si="44"/>
        <v/>
      </c>
      <c r="AA865" s="39" t="str">
        <f>IF($G865="", "", IF($E865=$R$3, Report!$BB$209, IF($I865="", Report!$BB$212, IF($I865=$U$4, Report!$BB$211, IF($I865=$U$5, Report!$BB$210, "")))))</f>
        <v/>
      </c>
    </row>
    <row r="866" spans="1:27" x14ac:dyDescent="0.25">
      <c r="A866" s="14"/>
      <c r="B866" s="460"/>
      <c r="C866" s="478"/>
      <c r="D866" s="462"/>
      <c r="E866" s="479"/>
      <c r="F866" s="14"/>
      <c r="G866" s="106" t="str">
        <f>IF($D866="", "", IF($E866=Expenses!$L$5, 0, $D866))</f>
        <v/>
      </c>
      <c r="H866" s="14"/>
      <c r="I866" s="39" t="str">
        <f t="shared" si="42"/>
        <v/>
      </c>
      <c r="J866" s="14"/>
      <c r="K866" s="14"/>
      <c r="L866" s="14"/>
      <c r="M866" s="14"/>
      <c r="N866" s="14"/>
      <c r="O866" s="14"/>
      <c r="P866" s="14"/>
      <c r="S866" s="106" t="str">
        <f t="shared" si="43"/>
        <v/>
      </c>
      <c r="U866" s="127" t="str">
        <f>IFERROR(INDEX('J&amp;C Details'!$S$70:$S$79, MATCH($C866, 'J&amp;C Details'!$B$70:$B$79, 0))*$S866*24*$W866, "")</f>
        <v/>
      </c>
      <c r="W866" s="262" t="str">
        <f>IF($Y866="", "", IF($I866="", 1, IF($I866=$U$4, 'J&amp;C Details'!$AP$82, IF($I866=$U$5, 'J&amp;C Details'!$AP$84, ""))))</f>
        <v/>
      </c>
      <c r="Y866" s="39" t="str">
        <f t="shared" si="44"/>
        <v/>
      </c>
      <c r="AA866" s="39" t="str">
        <f>IF($G866="", "", IF($E866=$R$3, Report!$BB$209, IF($I866="", Report!$BB$212, IF($I866=$U$4, Report!$BB$211, IF($I866=$U$5, Report!$BB$210, "")))))</f>
        <v/>
      </c>
    </row>
    <row r="867" spans="1:27" x14ac:dyDescent="0.25">
      <c r="A867" s="14"/>
      <c r="B867" s="460"/>
      <c r="C867" s="478"/>
      <c r="D867" s="462"/>
      <c r="E867" s="479"/>
      <c r="F867" s="14"/>
      <c r="G867" s="106" t="str">
        <f>IF($D867="", "", IF($E867=Expenses!$L$5, 0, $D867))</f>
        <v/>
      </c>
      <c r="H867" s="14"/>
      <c r="I867" s="39" t="str">
        <f t="shared" si="42"/>
        <v/>
      </c>
      <c r="J867" s="14"/>
      <c r="K867" s="14"/>
      <c r="L867" s="14"/>
      <c r="M867" s="14"/>
      <c r="N867" s="14"/>
      <c r="O867" s="14"/>
      <c r="P867" s="14"/>
      <c r="S867" s="106" t="str">
        <f t="shared" si="43"/>
        <v/>
      </c>
      <c r="U867" s="127" t="str">
        <f>IFERROR(INDEX('J&amp;C Details'!$S$70:$S$79, MATCH($C867, 'J&amp;C Details'!$B$70:$B$79, 0))*$S867*24*$W867, "")</f>
        <v/>
      </c>
      <c r="W867" s="262" t="str">
        <f>IF($Y867="", "", IF($I867="", 1, IF($I867=$U$4, 'J&amp;C Details'!$AP$82, IF($I867=$U$5, 'J&amp;C Details'!$AP$84, ""))))</f>
        <v/>
      </c>
      <c r="Y867" s="39" t="str">
        <f t="shared" si="44"/>
        <v/>
      </c>
      <c r="AA867" s="39" t="str">
        <f>IF($G867="", "", IF($E867=$R$3, Report!$BB$209, IF($I867="", Report!$BB$212, IF($I867=$U$4, Report!$BB$211, IF($I867=$U$5, Report!$BB$210, "")))))</f>
        <v/>
      </c>
    </row>
    <row r="868" spans="1:27" x14ac:dyDescent="0.25">
      <c r="A868" s="14"/>
      <c r="B868" s="460"/>
      <c r="C868" s="478"/>
      <c r="D868" s="462"/>
      <c r="E868" s="479"/>
      <c r="F868" s="14"/>
      <c r="G868" s="106" t="str">
        <f>IF($D868="", "", IF($E868=Expenses!$L$5, 0, $D868))</f>
        <v/>
      </c>
      <c r="H868" s="14"/>
      <c r="I868" s="39" t="str">
        <f t="shared" si="42"/>
        <v/>
      </c>
      <c r="J868" s="14"/>
      <c r="K868" s="14"/>
      <c r="L868" s="14"/>
      <c r="M868" s="14"/>
      <c r="N868" s="14"/>
      <c r="O868" s="14"/>
      <c r="P868" s="14"/>
      <c r="S868" s="106" t="str">
        <f t="shared" si="43"/>
        <v/>
      </c>
      <c r="U868" s="127" t="str">
        <f>IFERROR(INDEX('J&amp;C Details'!$S$70:$S$79, MATCH($C868, 'J&amp;C Details'!$B$70:$B$79, 0))*$S868*24*$W868, "")</f>
        <v/>
      </c>
      <c r="W868" s="262" t="str">
        <f>IF($Y868="", "", IF($I868="", 1, IF($I868=$U$4, 'J&amp;C Details'!$AP$82, IF($I868=$U$5, 'J&amp;C Details'!$AP$84, ""))))</f>
        <v/>
      </c>
      <c r="Y868" s="39" t="str">
        <f t="shared" si="44"/>
        <v/>
      </c>
      <c r="AA868" s="39" t="str">
        <f>IF($G868="", "", IF($E868=$R$3, Report!$BB$209, IF($I868="", Report!$BB$212, IF($I868=$U$4, Report!$BB$211, IF($I868=$U$5, Report!$BB$210, "")))))</f>
        <v/>
      </c>
    </row>
    <row r="869" spans="1:27" x14ac:dyDescent="0.25">
      <c r="A869" s="14"/>
      <c r="B869" s="460"/>
      <c r="C869" s="478"/>
      <c r="D869" s="462"/>
      <c r="E869" s="479"/>
      <c r="F869" s="14"/>
      <c r="G869" s="106" t="str">
        <f>IF($D869="", "", IF($E869=Expenses!$L$5, 0, $D869))</f>
        <v/>
      </c>
      <c r="H869" s="14"/>
      <c r="I869" s="39" t="str">
        <f t="shared" si="42"/>
        <v/>
      </c>
      <c r="J869" s="14"/>
      <c r="K869" s="14"/>
      <c r="L869" s="14"/>
      <c r="M869" s="14"/>
      <c r="N869" s="14"/>
      <c r="O869" s="14"/>
      <c r="P869" s="14"/>
      <c r="S869" s="106" t="str">
        <f t="shared" si="43"/>
        <v/>
      </c>
      <c r="U869" s="127" t="str">
        <f>IFERROR(INDEX('J&amp;C Details'!$S$70:$S$79, MATCH($C869, 'J&amp;C Details'!$B$70:$B$79, 0))*$S869*24*$W869, "")</f>
        <v/>
      </c>
      <c r="W869" s="262" t="str">
        <f>IF($Y869="", "", IF($I869="", 1, IF($I869=$U$4, 'J&amp;C Details'!$AP$82, IF($I869=$U$5, 'J&amp;C Details'!$AP$84, ""))))</f>
        <v/>
      </c>
      <c r="Y869" s="39" t="str">
        <f t="shared" si="44"/>
        <v/>
      </c>
      <c r="AA869" s="39" t="str">
        <f>IF($G869="", "", IF($E869=$R$3, Report!$BB$209, IF($I869="", Report!$BB$212, IF($I869=$U$4, Report!$BB$211, IF($I869=$U$5, Report!$BB$210, "")))))</f>
        <v/>
      </c>
    </row>
    <row r="870" spans="1:27" x14ac:dyDescent="0.25">
      <c r="A870" s="14"/>
      <c r="B870" s="460"/>
      <c r="C870" s="478"/>
      <c r="D870" s="462"/>
      <c r="E870" s="479"/>
      <c r="F870" s="14"/>
      <c r="G870" s="106" t="str">
        <f>IF($D870="", "", IF($E870=Expenses!$L$5, 0, $D870))</f>
        <v/>
      </c>
      <c r="H870" s="14"/>
      <c r="I870" s="39" t="str">
        <f t="shared" si="42"/>
        <v/>
      </c>
      <c r="J870" s="14"/>
      <c r="K870" s="14"/>
      <c r="L870" s="14"/>
      <c r="M870" s="14"/>
      <c r="N870" s="14"/>
      <c r="O870" s="14"/>
      <c r="P870" s="14"/>
      <c r="S870" s="106" t="str">
        <f t="shared" si="43"/>
        <v/>
      </c>
      <c r="U870" s="127" t="str">
        <f>IFERROR(INDEX('J&amp;C Details'!$S$70:$S$79, MATCH($C870, 'J&amp;C Details'!$B$70:$B$79, 0))*$S870*24*$W870, "")</f>
        <v/>
      </c>
      <c r="W870" s="262" t="str">
        <f>IF($Y870="", "", IF($I870="", 1, IF($I870=$U$4, 'J&amp;C Details'!$AP$82, IF($I870=$U$5, 'J&amp;C Details'!$AP$84, ""))))</f>
        <v/>
      </c>
      <c r="Y870" s="39" t="str">
        <f t="shared" si="44"/>
        <v/>
      </c>
      <c r="AA870" s="39" t="str">
        <f>IF($G870="", "", IF($E870=$R$3, Report!$BB$209, IF($I870="", Report!$BB$212, IF($I870=$U$4, Report!$BB$211, IF($I870=$U$5, Report!$BB$210, "")))))</f>
        <v/>
      </c>
    </row>
    <row r="871" spans="1:27" x14ac:dyDescent="0.25">
      <c r="A871" s="14"/>
      <c r="B871" s="460"/>
      <c r="C871" s="478"/>
      <c r="D871" s="462"/>
      <c r="E871" s="479"/>
      <c r="F871" s="14"/>
      <c r="G871" s="106" t="str">
        <f>IF($D871="", "", IF($E871=Expenses!$L$5, 0, $D871))</f>
        <v/>
      </c>
      <c r="H871" s="14"/>
      <c r="I871" s="39" t="str">
        <f t="shared" si="42"/>
        <v/>
      </c>
      <c r="J871" s="14"/>
      <c r="K871" s="14"/>
      <c r="L871" s="14"/>
      <c r="M871" s="14"/>
      <c r="N871" s="14"/>
      <c r="O871" s="14"/>
      <c r="P871" s="14"/>
      <c r="S871" s="106" t="str">
        <f t="shared" si="43"/>
        <v/>
      </c>
      <c r="U871" s="127" t="str">
        <f>IFERROR(INDEX('J&amp;C Details'!$S$70:$S$79, MATCH($C871, 'J&amp;C Details'!$B$70:$B$79, 0))*$S871*24*$W871, "")</f>
        <v/>
      </c>
      <c r="W871" s="262" t="str">
        <f>IF($Y871="", "", IF($I871="", 1, IF($I871=$U$4, 'J&amp;C Details'!$AP$82, IF($I871=$U$5, 'J&amp;C Details'!$AP$84, ""))))</f>
        <v/>
      </c>
      <c r="Y871" s="39" t="str">
        <f t="shared" si="44"/>
        <v/>
      </c>
      <c r="AA871" s="39" t="str">
        <f>IF($G871="", "", IF($E871=$R$3, Report!$BB$209, IF($I871="", Report!$BB$212, IF($I871=$U$4, Report!$BB$211, IF($I871=$U$5, Report!$BB$210, "")))))</f>
        <v/>
      </c>
    </row>
    <row r="872" spans="1:27" x14ac:dyDescent="0.25">
      <c r="A872" s="14"/>
      <c r="B872" s="460"/>
      <c r="C872" s="478"/>
      <c r="D872" s="462"/>
      <c r="E872" s="479"/>
      <c r="F872" s="14"/>
      <c r="G872" s="106" t="str">
        <f>IF($D872="", "", IF($E872=Expenses!$L$5, 0, $D872))</f>
        <v/>
      </c>
      <c r="H872" s="14"/>
      <c r="I872" s="39" t="str">
        <f t="shared" si="42"/>
        <v/>
      </c>
      <c r="J872" s="14"/>
      <c r="K872" s="14"/>
      <c r="L872" s="14"/>
      <c r="M872" s="14"/>
      <c r="N872" s="14"/>
      <c r="O872" s="14"/>
      <c r="P872" s="14"/>
      <c r="S872" s="106" t="str">
        <f t="shared" si="43"/>
        <v/>
      </c>
      <c r="U872" s="127" t="str">
        <f>IFERROR(INDEX('J&amp;C Details'!$S$70:$S$79, MATCH($C872, 'J&amp;C Details'!$B$70:$B$79, 0))*$S872*24*$W872, "")</f>
        <v/>
      </c>
      <c r="W872" s="262" t="str">
        <f>IF($Y872="", "", IF($I872="", 1, IF($I872=$U$4, 'J&amp;C Details'!$AP$82, IF($I872=$U$5, 'J&amp;C Details'!$AP$84, ""))))</f>
        <v/>
      </c>
      <c r="Y872" s="39" t="str">
        <f t="shared" si="44"/>
        <v/>
      </c>
      <c r="AA872" s="39" t="str">
        <f>IF($G872="", "", IF($E872=$R$3, Report!$BB$209, IF($I872="", Report!$BB$212, IF($I872=$U$4, Report!$BB$211, IF($I872=$U$5, Report!$BB$210, "")))))</f>
        <v/>
      </c>
    </row>
    <row r="873" spans="1:27" x14ac:dyDescent="0.25">
      <c r="A873" s="14"/>
      <c r="B873" s="460"/>
      <c r="C873" s="478"/>
      <c r="D873" s="462"/>
      <c r="E873" s="479"/>
      <c r="F873" s="14"/>
      <c r="G873" s="106" t="str">
        <f>IF($D873="", "", IF($E873=Expenses!$L$5, 0, $D873))</f>
        <v/>
      </c>
      <c r="H873" s="14"/>
      <c r="I873" s="39" t="str">
        <f t="shared" si="42"/>
        <v/>
      </c>
      <c r="J873" s="14"/>
      <c r="K873" s="14"/>
      <c r="L873" s="14"/>
      <c r="M873" s="14"/>
      <c r="N873" s="14"/>
      <c r="O873" s="14"/>
      <c r="P873" s="14"/>
      <c r="S873" s="106" t="str">
        <f t="shared" si="43"/>
        <v/>
      </c>
      <c r="U873" s="127" t="str">
        <f>IFERROR(INDEX('J&amp;C Details'!$S$70:$S$79, MATCH($C873, 'J&amp;C Details'!$B$70:$B$79, 0))*$S873*24*$W873, "")</f>
        <v/>
      </c>
      <c r="W873" s="262" t="str">
        <f>IF($Y873="", "", IF($I873="", 1, IF($I873=$U$4, 'J&amp;C Details'!$AP$82, IF($I873=$U$5, 'J&amp;C Details'!$AP$84, ""))))</f>
        <v/>
      </c>
      <c r="Y873" s="39" t="str">
        <f t="shared" si="44"/>
        <v/>
      </c>
      <c r="AA873" s="39" t="str">
        <f>IF($G873="", "", IF($E873=$R$3, Report!$BB$209, IF($I873="", Report!$BB$212, IF($I873=$U$4, Report!$BB$211, IF($I873=$U$5, Report!$BB$210, "")))))</f>
        <v/>
      </c>
    </row>
    <row r="874" spans="1:27" x14ac:dyDescent="0.25">
      <c r="A874" s="14"/>
      <c r="B874" s="460"/>
      <c r="C874" s="478"/>
      <c r="D874" s="462"/>
      <c r="E874" s="479"/>
      <c r="F874" s="14"/>
      <c r="G874" s="106" t="str">
        <f>IF($D874="", "", IF($E874=Expenses!$L$5, 0, $D874))</f>
        <v/>
      </c>
      <c r="H874" s="14"/>
      <c r="I874" s="39" t="str">
        <f t="shared" si="42"/>
        <v/>
      </c>
      <c r="J874" s="14"/>
      <c r="K874" s="14"/>
      <c r="L874" s="14"/>
      <c r="M874" s="14"/>
      <c r="N874" s="14"/>
      <c r="O874" s="14"/>
      <c r="P874" s="14"/>
      <c r="S874" s="106" t="str">
        <f t="shared" si="43"/>
        <v/>
      </c>
      <c r="U874" s="127" t="str">
        <f>IFERROR(INDEX('J&amp;C Details'!$S$70:$S$79, MATCH($C874, 'J&amp;C Details'!$B$70:$B$79, 0))*$S874*24*$W874, "")</f>
        <v/>
      </c>
      <c r="W874" s="262" t="str">
        <f>IF($Y874="", "", IF($I874="", 1, IF($I874=$U$4, 'J&amp;C Details'!$AP$82, IF($I874=$U$5, 'J&amp;C Details'!$AP$84, ""))))</f>
        <v/>
      </c>
      <c r="Y874" s="39" t="str">
        <f t="shared" si="44"/>
        <v/>
      </c>
      <c r="AA874" s="39" t="str">
        <f>IF($G874="", "", IF($E874=$R$3, Report!$BB$209, IF($I874="", Report!$BB$212, IF($I874=$U$4, Report!$BB$211, IF($I874=$U$5, Report!$BB$210, "")))))</f>
        <v/>
      </c>
    </row>
    <row r="875" spans="1:27" x14ac:dyDescent="0.25">
      <c r="A875" s="14"/>
      <c r="B875" s="460"/>
      <c r="C875" s="478"/>
      <c r="D875" s="462"/>
      <c r="E875" s="479"/>
      <c r="F875" s="14"/>
      <c r="G875" s="106" t="str">
        <f>IF($D875="", "", IF($E875=Expenses!$L$5, 0, $D875))</f>
        <v/>
      </c>
      <c r="H875" s="14"/>
      <c r="I875" s="39" t="str">
        <f t="shared" si="42"/>
        <v/>
      </c>
      <c r="J875" s="14"/>
      <c r="K875" s="14"/>
      <c r="L875" s="14"/>
      <c r="M875" s="14"/>
      <c r="N875" s="14"/>
      <c r="O875" s="14"/>
      <c r="P875" s="14"/>
      <c r="S875" s="106" t="str">
        <f t="shared" si="43"/>
        <v/>
      </c>
      <c r="U875" s="127" t="str">
        <f>IFERROR(INDEX('J&amp;C Details'!$S$70:$S$79, MATCH($C875, 'J&amp;C Details'!$B$70:$B$79, 0))*$S875*24*$W875, "")</f>
        <v/>
      </c>
      <c r="W875" s="262" t="str">
        <f>IF($Y875="", "", IF($I875="", 1, IF($I875=$U$4, 'J&amp;C Details'!$AP$82, IF($I875=$U$5, 'J&amp;C Details'!$AP$84, ""))))</f>
        <v/>
      </c>
      <c r="Y875" s="39" t="str">
        <f t="shared" si="44"/>
        <v/>
      </c>
      <c r="AA875" s="39" t="str">
        <f>IF($G875="", "", IF($E875=$R$3, Report!$BB$209, IF($I875="", Report!$BB$212, IF($I875=$U$4, Report!$BB$211, IF($I875=$U$5, Report!$BB$210, "")))))</f>
        <v/>
      </c>
    </row>
    <row r="876" spans="1:27" x14ac:dyDescent="0.25">
      <c r="A876" s="14"/>
      <c r="B876" s="460"/>
      <c r="C876" s="478"/>
      <c r="D876" s="462"/>
      <c r="E876" s="479"/>
      <c r="F876" s="14"/>
      <c r="G876" s="106" t="str">
        <f>IF($D876="", "", IF($E876=Expenses!$L$5, 0, $D876))</f>
        <v/>
      </c>
      <c r="H876" s="14"/>
      <c r="I876" s="39" t="str">
        <f t="shared" si="42"/>
        <v/>
      </c>
      <c r="J876" s="14"/>
      <c r="K876" s="14"/>
      <c r="L876" s="14"/>
      <c r="M876" s="14"/>
      <c r="N876" s="14"/>
      <c r="O876" s="14"/>
      <c r="P876" s="14"/>
      <c r="S876" s="106" t="str">
        <f t="shared" si="43"/>
        <v/>
      </c>
      <c r="U876" s="127" t="str">
        <f>IFERROR(INDEX('J&amp;C Details'!$S$70:$S$79, MATCH($C876, 'J&amp;C Details'!$B$70:$B$79, 0))*$S876*24*$W876, "")</f>
        <v/>
      </c>
      <c r="W876" s="262" t="str">
        <f>IF($Y876="", "", IF($I876="", 1, IF($I876=$U$4, 'J&amp;C Details'!$AP$82, IF($I876=$U$5, 'J&amp;C Details'!$AP$84, ""))))</f>
        <v/>
      </c>
      <c r="Y876" s="39" t="str">
        <f t="shared" si="44"/>
        <v/>
      </c>
      <c r="AA876" s="39" t="str">
        <f>IF($G876="", "", IF($E876=$R$3, Report!$BB$209, IF($I876="", Report!$BB$212, IF($I876=$U$4, Report!$BB$211, IF($I876=$U$5, Report!$BB$210, "")))))</f>
        <v/>
      </c>
    </row>
    <row r="877" spans="1:27" x14ac:dyDescent="0.25">
      <c r="A877" s="14"/>
      <c r="B877" s="460"/>
      <c r="C877" s="478"/>
      <c r="D877" s="462"/>
      <c r="E877" s="479"/>
      <c r="F877" s="14"/>
      <c r="G877" s="106" t="str">
        <f>IF($D877="", "", IF($E877=Expenses!$L$5, 0, $D877))</f>
        <v/>
      </c>
      <c r="H877" s="14"/>
      <c r="I877" s="39" t="str">
        <f t="shared" si="42"/>
        <v/>
      </c>
      <c r="J877" s="14"/>
      <c r="K877" s="14"/>
      <c r="L877" s="14"/>
      <c r="M877" s="14"/>
      <c r="N877" s="14"/>
      <c r="O877" s="14"/>
      <c r="P877" s="14"/>
      <c r="S877" s="106" t="str">
        <f t="shared" si="43"/>
        <v/>
      </c>
      <c r="U877" s="127" t="str">
        <f>IFERROR(INDEX('J&amp;C Details'!$S$70:$S$79, MATCH($C877, 'J&amp;C Details'!$B$70:$B$79, 0))*$S877*24*$W877, "")</f>
        <v/>
      </c>
      <c r="W877" s="262" t="str">
        <f>IF($Y877="", "", IF($I877="", 1, IF($I877=$U$4, 'J&amp;C Details'!$AP$82, IF($I877=$U$5, 'J&amp;C Details'!$AP$84, ""))))</f>
        <v/>
      </c>
      <c r="Y877" s="39" t="str">
        <f t="shared" si="44"/>
        <v/>
      </c>
      <c r="AA877" s="39" t="str">
        <f>IF($G877="", "", IF($E877=$R$3, Report!$BB$209, IF($I877="", Report!$BB$212, IF($I877=$U$4, Report!$BB$211, IF($I877=$U$5, Report!$BB$210, "")))))</f>
        <v/>
      </c>
    </row>
    <row r="878" spans="1:27" x14ac:dyDescent="0.25">
      <c r="A878" s="14"/>
      <c r="B878" s="460"/>
      <c r="C878" s="478"/>
      <c r="D878" s="462"/>
      <c r="E878" s="479"/>
      <c r="F878" s="14"/>
      <c r="G878" s="106" t="str">
        <f>IF($D878="", "", IF($E878=Expenses!$L$5, 0, $D878))</f>
        <v/>
      </c>
      <c r="H878" s="14"/>
      <c r="I878" s="39" t="str">
        <f t="shared" si="42"/>
        <v/>
      </c>
      <c r="J878" s="14"/>
      <c r="K878" s="14"/>
      <c r="L878" s="14"/>
      <c r="M878" s="14"/>
      <c r="N878" s="14"/>
      <c r="O878" s="14"/>
      <c r="P878" s="14"/>
      <c r="S878" s="106" t="str">
        <f t="shared" si="43"/>
        <v/>
      </c>
      <c r="U878" s="127" t="str">
        <f>IFERROR(INDEX('J&amp;C Details'!$S$70:$S$79, MATCH($C878, 'J&amp;C Details'!$B$70:$B$79, 0))*$S878*24*$W878, "")</f>
        <v/>
      </c>
      <c r="W878" s="262" t="str">
        <f>IF($Y878="", "", IF($I878="", 1, IF($I878=$U$4, 'J&amp;C Details'!$AP$82, IF($I878=$U$5, 'J&amp;C Details'!$AP$84, ""))))</f>
        <v/>
      </c>
      <c r="Y878" s="39" t="str">
        <f t="shared" si="44"/>
        <v/>
      </c>
      <c r="AA878" s="39" t="str">
        <f>IF($G878="", "", IF($E878=$R$3, Report!$BB$209, IF($I878="", Report!$BB$212, IF($I878=$U$4, Report!$BB$211, IF($I878=$U$5, Report!$BB$210, "")))))</f>
        <v/>
      </c>
    </row>
    <row r="879" spans="1:27" x14ac:dyDescent="0.25">
      <c r="A879" s="14"/>
      <c r="B879" s="460"/>
      <c r="C879" s="478"/>
      <c r="D879" s="462"/>
      <c r="E879" s="479"/>
      <c r="F879" s="14"/>
      <c r="G879" s="106" t="str">
        <f>IF($D879="", "", IF($E879=Expenses!$L$5, 0, $D879))</f>
        <v/>
      </c>
      <c r="H879" s="14"/>
      <c r="I879" s="39" t="str">
        <f t="shared" si="42"/>
        <v/>
      </c>
      <c r="J879" s="14"/>
      <c r="K879" s="14"/>
      <c r="L879" s="14"/>
      <c r="M879" s="14"/>
      <c r="N879" s="14"/>
      <c r="O879" s="14"/>
      <c r="P879" s="14"/>
      <c r="S879" s="106" t="str">
        <f t="shared" si="43"/>
        <v/>
      </c>
      <c r="U879" s="127" t="str">
        <f>IFERROR(INDEX('J&amp;C Details'!$S$70:$S$79, MATCH($C879, 'J&amp;C Details'!$B$70:$B$79, 0))*$S879*24*$W879, "")</f>
        <v/>
      </c>
      <c r="W879" s="262" t="str">
        <f>IF($Y879="", "", IF($I879="", 1, IF($I879=$U$4, 'J&amp;C Details'!$AP$82, IF($I879=$U$5, 'J&amp;C Details'!$AP$84, ""))))</f>
        <v/>
      </c>
      <c r="Y879" s="39" t="str">
        <f t="shared" si="44"/>
        <v/>
      </c>
      <c r="AA879" s="39" t="str">
        <f>IF($G879="", "", IF($E879=$R$3, Report!$BB$209, IF($I879="", Report!$BB$212, IF($I879=$U$4, Report!$BB$211, IF($I879=$U$5, Report!$BB$210, "")))))</f>
        <v/>
      </c>
    </row>
    <row r="880" spans="1:27" x14ac:dyDescent="0.25">
      <c r="A880" s="14"/>
      <c r="B880" s="460"/>
      <c r="C880" s="478"/>
      <c r="D880" s="462"/>
      <c r="E880" s="479"/>
      <c r="F880" s="14"/>
      <c r="G880" s="106" t="str">
        <f>IF($D880="", "", IF($E880=Expenses!$L$5, 0, $D880))</f>
        <v/>
      </c>
      <c r="H880" s="14"/>
      <c r="I880" s="39" t="str">
        <f t="shared" si="42"/>
        <v/>
      </c>
      <c r="J880" s="14"/>
      <c r="K880" s="14"/>
      <c r="L880" s="14"/>
      <c r="M880" s="14"/>
      <c r="N880" s="14"/>
      <c r="O880" s="14"/>
      <c r="P880" s="14"/>
      <c r="S880" s="106" t="str">
        <f t="shared" si="43"/>
        <v/>
      </c>
      <c r="U880" s="127" t="str">
        <f>IFERROR(INDEX('J&amp;C Details'!$S$70:$S$79, MATCH($C880, 'J&amp;C Details'!$B$70:$B$79, 0))*$S880*24*$W880, "")</f>
        <v/>
      </c>
      <c r="W880" s="262" t="str">
        <f>IF($Y880="", "", IF($I880="", 1, IF($I880=$U$4, 'J&amp;C Details'!$AP$82, IF($I880=$U$5, 'J&amp;C Details'!$AP$84, ""))))</f>
        <v/>
      </c>
      <c r="Y880" s="39" t="str">
        <f t="shared" si="44"/>
        <v/>
      </c>
      <c r="AA880" s="39" t="str">
        <f>IF($G880="", "", IF($E880=$R$3, Report!$BB$209, IF($I880="", Report!$BB$212, IF($I880=$U$4, Report!$BB$211, IF($I880=$U$5, Report!$BB$210, "")))))</f>
        <v/>
      </c>
    </row>
    <row r="881" spans="1:27" x14ac:dyDescent="0.25">
      <c r="A881" s="14"/>
      <c r="B881" s="460"/>
      <c r="C881" s="478"/>
      <c r="D881" s="462"/>
      <c r="E881" s="479"/>
      <c r="F881" s="14"/>
      <c r="G881" s="106" t="str">
        <f>IF($D881="", "", IF($E881=Expenses!$L$5, 0, $D881))</f>
        <v/>
      </c>
      <c r="H881" s="14"/>
      <c r="I881" s="39" t="str">
        <f t="shared" si="42"/>
        <v/>
      </c>
      <c r="J881" s="14"/>
      <c r="K881" s="14"/>
      <c r="L881" s="14"/>
      <c r="M881" s="14"/>
      <c r="N881" s="14"/>
      <c r="O881" s="14"/>
      <c r="P881" s="14"/>
      <c r="S881" s="106" t="str">
        <f t="shared" si="43"/>
        <v/>
      </c>
      <c r="U881" s="127" t="str">
        <f>IFERROR(INDEX('J&amp;C Details'!$S$70:$S$79, MATCH($C881, 'J&amp;C Details'!$B$70:$B$79, 0))*$S881*24*$W881, "")</f>
        <v/>
      </c>
      <c r="W881" s="262" t="str">
        <f>IF($Y881="", "", IF($I881="", 1, IF($I881=$U$4, 'J&amp;C Details'!$AP$82, IF($I881=$U$5, 'J&amp;C Details'!$AP$84, ""))))</f>
        <v/>
      </c>
      <c r="Y881" s="39" t="str">
        <f t="shared" si="44"/>
        <v/>
      </c>
      <c r="AA881" s="39" t="str">
        <f>IF($G881="", "", IF($E881=$R$3, Report!$BB$209, IF($I881="", Report!$BB$212, IF($I881=$U$4, Report!$BB$211, IF($I881=$U$5, Report!$BB$210, "")))))</f>
        <v/>
      </c>
    </row>
    <row r="882" spans="1:27" x14ac:dyDescent="0.25">
      <c r="A882" s="14"/>
      <c r="B882" s="460"/>
      <c r="C882" s="478"/>
      <c r="D882" s="462"/>
      <c r="E882" s="479"/>
      <c r="F882" s="14"/>
      <c r="G882" s="106" t="str">
        <f>IF($D882="", "", IF($E882=Expenses!$L$5, 0, $D882))</f>
        <v/>
      </c>
      <c r="H882" s="14"/>
      <c r="I882" s="39" t="str">
        <f t="shared" si="42"/>
        <v/>
      </c>
      <c r="J882" s="14"/>
      <c r="K882" s="14"/>
      <c r="L882" s="14"/>
      <c r="M882" s="14"/>
      <c r="N882" s="14"/>
      <c r="O882" s="14"/>
      <c r="P882" s="14"/>
      <c r="S882" s="106" t="str">
        <f t="shared" si="43"/>
        <v/>
      </c>
      <c r="U882" s="127" t="str">
        <f>IFERROR(INDEX('J&amp;C Details'!$S$70:$S$79, MATCH($C882, 'J&amp;C Details'!$B$70:$B$79, 0))*$S882*24*$W882, "")</f>
        <v/>
      </c>
      <c r="W882" s="262" t="str">
        <f>IF($Y882="", "", IF($I882="", 1, IF($I882=$U$4, 'J&amp;C Details'!$AP$82, IF($I882=$U$5, 'J&amp;C Details'!$AP$84, ""))))</f>
        <v/>
      </c>
      <c r="Y882" s="39" t="str">
        <f t="shared" si="44"/>
        <v/>
      </c>
      <c r="AA882" s="39" t="str">
        <f>IF($G882="", "", IF($E882=$R$3, Report!$BB$209, IF($I882="", Report!$BB$212, IF($I882=$U$4, Report!$BB$211, IF($I882=$U$5, Report!$BB$210, "")))))</f>
        <v/>
      </c>
    </row>
    <row r="883" spans="1:27" x14ac:dyDescent="0.25">
      <c r="A883" s="14"/>
      <c r="B883" s="460"/>
      <c r="C883" s="478"/>
      <c r="D883" s="462"/>
      <c r="E883" s="479"/>
      <c r="F883" s="14"/>
      <c r="G883" s="106" t="str">
        <f>IF($D883="", "", IF($E883=Expenses!$L$5, 0, $D883))</f>
        <v/>
      </c>
      <c r="H883" s="14"/>
      <c r="I883" s="39" t="str">
        <f t="shared" si="42"/>
        <v/>
      </c>
      <c r="J883" s="14"/>
      <c r="K883" s="14"/>
      <c r="L883" s="14"/>
      <c r="M883" s="14"/>
      <c r="N883" s="14"/>
      <c r="O883" s="14"/>
      <c r="P883" s="14"/>
      <c r="S883" s="106" t="str">
        <f t="shared" si="43"/>
        <v/>
      </c>
      <c r="U883" s="127" t="str">
        <f>IFERROR(INDEX('J&amp;C Details'!$S$70:$S$79, MATCH($C883, 'J&amp;C Details'!$B$70:$B$79, 0))*$S883*24*$W883, "")</f>
        <v/>
      </c>
      <c r="W883" s="262" t="str">
        <f>IF($Y883="", "", IF($I883="", 1, IF($I883=$U$4, 'J&amp;C Details'!$AP$82, IF($I883=$U$5, 'J&amp;C Details'!$AP$84, ""))))</f>
        <v/>
      </c>
      <c r="Y883" s="39" t="str">
        <f t="shared" si="44"/>
        <v/>
      </c>
      <c r="AA883" s="39" t="str">
        <f>IF($G883="", "", IF($E883=$R$3, Report!$BB$209, IF($I883="", Report!$BB$212, IF($I883=$U$4, Report!$BB$211, IF($I883=$U$5, Report!$BB$210, "")))))</f>
        <v/>
      </c>
    </row>
    <row r="884" spans="1:27" x14ac:dyDescent="0.25">
      <c r="A884" s="14"/>
      <c r="B884" s="460"/>
      <c r="C884" s="478"/>
      <c r="D884" s="462"/>
      <c r="E884" s="479"/>
      <c r="F884" s="14"/>
      <c r="G884" s="106" t="str">
        <f>IF($D884="", "", IF($E884=Expenses!$L$5, 0, $D884))</f>
        <v/>
      </c>
      <c r="H884" s="14"/>
      <c r="I884" s="39" t="str">
        <f t="shared" si="42"/>
        <v/>
      </c>
      <c r="J884" s="14"/>
      <c r="K884" s="14"/>
      <c r="L884" s="14"/>
      <c r="M884" s="14"/>
      <c r="N884" s="14"/>
      <c r="O884" s="14"/>
      <c r="P884" s="14"/>
      <c r="S884" s="106" t="str">
        <f t="shared" si="43"/>
        <v/>
      </c>
      <c r="U884" s="127" t="str">
        <f>IFERROR(INDEX('J&amp;C Details'!$S$70:$S$79, MATCH($C884, 'J&amp;C Details'!$B$70:$B$79, 0))*$S884*24*$W884, "")</f>
        <v/>
      </c>
      <c r="W884" s="262" t="str">
        <f>IF($Y884="", "", IF($I884="", 1, IF($I884=$U$4, 'J&amp;C Details'!$AP$82, IF($I884=$U$5, 'J&amp;C Details'!$AP$84, ""))))</f>
        <v/>
      </c>
      <c r="Y884" s="39" t="str">
        <f t="shared" si="44"/>
        <v/>
      </c>
      <c r="AA884" s="39" t="str">
        <f>IF($G884="", "", IF($E884=$R$3, Report!$BB$209, IF($I884="", Report!$BB$212, IF($I884=$U$4, Report!$BB$211, IF($I884=$U$5, Report!$BB$210, "")))))</f>
        <v/>
      </c>
    </row>
    <row r="885" spans="1:27" x14ac:dyDescent="0.25">
      <c r="A885" s="14"/>
      <c r="B885" s="460"/>
      <c r="C885" s="478"/>
      <c r="D885" s="462"/>
      <c r="E885" s="479"/>
      <c r="F885" s="14"/>
      <c r="G885" s="106" t="str">
        <f>IF($D885="", "", IF($E885=Expenses!$L$5, 0, $D885))</f>
        <v/>
      </c>
      <c r="H885" s="14"/>
      <c r="I885" s="39" t="str">
        <f t="shared" si="42"/>
        <v/>
      </c>
      <c r="J885" s="14"/>
      <c r="K885" s="14"/>
      <c r="L885" s="14"/>
      <c r="M885" s="14"/>
      <c r="N885" s="14"/>
      <c r="O885" s="14"/>
      <c r="P885" s="14"/>
      <c r="S885" s="106" t="str">
        <f t="shared" si="43"/>
        <v/>
      </c>
      <c r="U885" s="127" t="str">
        <f>IFERROR(INDEX('J&amp;C Details'!$S$70:$S$79, MATCH($C885, 'J&amp;C Details'!$B$70:$B$79, 0))*$S885*24*$W885, "")</f>
        <v/>
      </c>
      <c r="W885" s="262" t="str">
        <f>IF($Y885="", "", IF($I885="", 1, IF($I885=$U$4, 'J&amp;C Details'!$AP$82, IF($I885=$U$5, 'J&amp;C Details'!$AP$84, ""))))</f>
        <v/>
      </c>
      <c r="Y885" s="39" t="str">
        <f t="shared" si="44"/>
        <v/>
      </c>
      <c r="AA885" s="39" t="str">
        <f>IF($G885="", "", IF($E885=$R$3, Report!$BB$209, IF($I885="", Report!$BB$212, IF($I885=$U$4, Report!$BB$211, IF($I885=$U$5, Report!$BB$210, "")))))</f>
        <v/>
      </c>
    </row>
    <row r="886" spans="1:27" x14ac:dyDescent="0.25">
      <c r="A886" s="14"/>
      <c r="B886" s="460"/>
      <c r="C886" s="478"/>
      <c r="D886" s="462"/>
      <c r="E886" s="479"/>
      <c r="F886" s="14"/>
      <c r="G886" s="106" t="str">
        <f>IF($D886="", "", IF($E886=Expenses!$L$5, 0, $D886))</f>
        <v/>
      </c>
      <c r="H886" s="14"/>
      <c r="I886" s="39" t="str">
        <f t="shared" si="42"/>
        <v/>
      </c>
      <c r="J886" s="14"/>
      <c r="K886" s="14"/>
      <c r="L886" s="14"/>
      <c r="M886" s="14"/>
      <c r="N886" s="14"/>
      <c r="O886" s="14"/>
      <c r="P886" s="14"/>
      <c r="S886" s="106" t="str">
        <f t="shared" si="43"/>
        <v/>
      </c>
      <c r="U886" s="127" t="str">
        <f>IFERROR(INDEX('J&amp;C Details'!$S$70:$S$79, MATCH($C886, 'J&amp;C Details'!$B$70:$B$79, 0))*$S886*24*$W886, "")</f>
        <v/>
      </c>
      <c r="W886" s="262" t="str">
        <f>IF($Y886="", "", IF($I886="", 1, IF($I886=$U$4, 'J&amp;C Details'!$AP$82, IF($I886=$U$5, 'J&amp;C Details'!$AP$84, ""))))</f>
        <v/>
      </c>
      <c r="Y886" s="39" t="str">
        <f t="shared" si="44"/>
        <v/>
      </c>
      <c r="AA886" s="39" t="str">
        <f>IF($G886="", "", IF($E886=$R$3, Report!$BB$209, IF($I886="", Report!$BB$212, IF($I886=$U$4, Report!$BB$211, IF($I886=$U$5, Report!$BB$210, "")))))</f>
        <v/>
      </c>
    </row>
    <row r="887" spans="1:27" x14ac:dyDescent="0.25">
      <c r="A887" s="14"/>
      <c r="B887" s="460"/>
      <c r="C887" s="478"/>
      <c r="D887" s="462"/>
      <c r="E887" s="479"/>
      <c r="F887" s="14"/>
      <c r="G887" s="106" t="str">
        <f>IF($D887="", "", IF($E887=Expenses!$L$5, 0, $D887))</f>
        <v/>
      </c>
      <c r="H887" s="14"/>
      <c r="I887" s="39" t="str">
        <f t="shared" si="42"/>
        <v/>
      </c>
      <c r="J887" s="14"/>
      <c r="K887" s="14"/>
      <c r="L887" s="14"/>
      <c r="M887" s="14"/>
      <c r="N887" s="14"/>
      <c r="O887" s="14"/>
      <c r="P887" s="14"/>
      <c r="S887" s="106" t="str">
        <f t="shared" si="43"/>
        <v/>
      </c>
      <c r="U887" s="127" t="str">
        <f>IFERROR(INDEX('J&amp;C Details'!$S$70:$S$79, MATCH($C887, 'J&amp;C Details'!$B$70:$B$79, 0))*$S887*24*$W887, "")</f>
        <v/>
      </c>
      <c r="W887" s="262" t="str">
        <f>IF($Y887="", "", IF($I887="", 1, IF($I887=$U$4, 'J&amp;C Details'!$AP$82, IF($I887=$U$5, 'J&amp;C Details'!$AP$84, ""))))</f>
        <v/>
      </c>
      <c r="Y887" s="39" t="str">
        <f t="shared" si="44"/>
        <v/>
      </c>
      <c r="AA887" s="39" t="str">
        <f>IF($G887="", "", IF($E887=$R$3, Report!$BB$209, IF($I887="", Report!$BB$212, IF($I887=$U$4, Report!$BB$211, IF($I887=$U$5, Report!$BB$210, "")))))</f>
        <v/>
      </c>
    </row>
    <row r="888" spans="1:27" x14ac:dyDescent="0.25">
      <c r="A888" s="14"/>
      <c r="B888" s="460"/>
      <c r="C888" s="478"/>
      <c r="D888" s="462"/>
      <c r="E888" s="479"/>
      <c r="F888" s="14"/>
      <c r="G888" s="106" t="str">
        <f>IF($D888="", "", IF($E888=Expenses!$L$5, 0, $D888))</f>
        <v/>
      </c>
      <c r="H888" s="14"/>
      <c r="I888" s="39" t="str">
        <f t="shared" si="42"/>
        <v/>
      </c>
      <c r="J888" s="14"/>
      <c r="K888" s="14"/>
      <c r="L888" s="14"/>
      <c r="M888" s="14"/>
      <c r="N888" s="14"/>
      <c r="O888" s="14"/>
      <c r="P888" s="14"/>
      <c r="S888" s="106" t="str">
        <f t="shared" si="43"/>
        <v/>
      </c>
      <c r="U888" s="127" t="str">
        <f>IFERROR(INDEX('J&amp;C Details'!$S$70:$S$79, MATCH($C888, 'J&amp;C Details'!$B$70:$B$79, 0))*$S888*24*$W888, "")</f>
        <v/>
      </c>
      <c r="W888" s="262" t="str">
        <f>IF($Y888="", "", IF($I888="", 1, IF($I888=$U$4, 'J&amp;C Details'!$AP$82, IF($I888=$U$5, 'J&amp;C Details'!$AP$84, ""))))</f>
        <v/>
      </c>
      <c r="Y888" s="39" t="str">
        <f t="shared" si="44"/>
        <v/>
      </c>
      <c r="AA888" s="39" t="str">
        <f>IF($G888="", "", IF($E888=$R$3, Report!$BB$209, IF($I888="", Report!$BB$212, IF($I888=$U$4, Report!$BB$211, IF($I888=$U$5, Report!$BB$210, "")))))</f>
        <v/>
      </c>
    </row>
    <row r="889" spans="1:27" x14ac:dyDescent="0.25">
      <c r="A889" s="14"/>
      <c r="B889" s="460"/>
      <c r="C889" s="478"/>
      <c r="D889" s="462"/>
      <c r="E889" s="479"/>
      <c r="F889" s="14"/>
      <c r="G889" s="106" t="str">
        <f>IF($D889="", "", IF($E889=Expenses!$L$5, 0, $D889))</f>
        <v/>
      </c>
      <c r="H889" s="14"/>
      <c r="I889" s="39" t="str">
        <f t="shared" si="42"/>
        <v/>
      </c>
      <c r="J889" s="14"/>
      <c r="K889" s="14"/>
      <c r="L889" s="14"/>
      <c r="M889" s="14"/>
      <c r="N889" s="14"/>
      <c r="O889" s="14"/>
      <c r="P889" s="14"/>
      <c r="S889" s="106" t="str">
        <f t="shared" si="43"/>
        <v/>
      </c>
      <c r="U889" s="127" t="str">
        <f>IFERROR(INDEX('J&amp;C Details'!$S$70:$S$79, MATCH($C889, 'J&amp;C Details'!$B$70:$B$79, 0))*$S889*24*$W889, "")</f>
        <v/>
      </c>
      <c r="W889" s="262" t="str">
        <f>IF($Y889="", "", IF($I889="", 1, IF($I889=$U$4, 'J&amp;C Details'!$AP$82, IF($I889=$U$5, 'J&amp;C Details'!$AP$84, ""))))</f>
        <v/>
      </c>
      <c r="Y889" s="39" t="str">
        <f t="shared" si="44"/>
        <v/>
      </c>
      <c r="AA889" s="39" t="str">
        <f>IF($G889="", "", IF($E889=$R$3, Report!$BB$209, IF($I889="", Report!$BB$212, IF($I889=$U$4, Report!$BB$211, IF($I889=$U$5, Report!$BB$210, "")))))</f>
        <v/>
      </c>
    </row>
    <row r="890" spans="1:27" x14ac:dyDescent="0.25">
      <c r="A890" s="14"/>
      <c r="B890" s="460"/>
      <c r="C890" s="478"/>
      <c r="D890" s="462"/>
      <c r="E890" s="479"/>
      <c r="F890" s="14"/>
      <c r="G890" s="106" t="str">
        <f>IF($D890="", "", IF($E890=Expenses!$L$5, 0, $D890))</f>
        <v/>
      </c>
      <c r="H890" s="14"/>
      <c r="I890" s="39" t="str">
        <f t="shared" si="42"/>
        <v/>
      </c>
      <c r="J890" s="14"/>
      <c r="K890" s="14"/>
      <c r="L890" s="14"/>
      <c r="M890" s="14"/>
      <c r="N890" s="14"/>
      <c r="O890" s="14"/>
      <c r="P890" s="14"/>
      <c r="S890" s="106" t="str">
        <f t="shared" si="43"/>
        <v/>
      </c>
      <c r="U890" s="127" t="str">
        <f>IFERROR(INDEX('J&amp;C Details'!$S$70:$S$79, MATCH($C890, 'J&amp;C Details'!$B$70:$B$79, 0))*$S890*24*$W890, "")</f>
        <v/>
      </c>
      <c r="W890" s="262" t="str">
        <f>IF($Y890="", "", IF($I890="", 1, IF($I890=$U$4, 'J&amp;C Details'!$AP$82, IF($I890=$U$5, 'J&amp;C Details'!$AP$84, ""))))</f>
        <v/>
      </c>
      <c r="Y890" s="39" t="str">
        <f t="shared" si="44"/>
        <v/>
      </c>
      <c r="AA890" s="39" t="str">
        <f>IF($G890="", "", IF($E890=$R$3, Report!$BB$209, IF($I890="", Report!$BB$212, IF($I890=$U$4, Report!$BB$211, IF($I890=$U$5, Report!$BB$210, "")))))</f>
        <v/>
      </c>
    </row>
    <row r="891" spans="1:27" x14ac:dyDescent="0.25">
      <c r="A891" s="14"/>
      <c r="B891" s="460"/>
      <c r="C891" s="478"/>
      <c r="D891" s="462"/>
      <c r="E891" s="479"/>
      <c r="F891" s="14"/>
      <c r="G891" s="106" t="str">
        <f>IF($D891="", "", IF($E891=Expenses!$L$5, 0, $D891))</f>
        <v/>
      </c>
      <c r="H891" s="14"/>
      <c r="I891" s="39" t="str">
        <f t="shared" si="42"/>
        <v/>
      </c>
      <c r="J891" s="14"/>
      <c r="K891" s="14"/>
      <c r="L891" s="14"/>
      <c r="M891" s="14"/>
      <c r="N891" s="14"/>
      <c r="O891" s="14"/>
      <c r="P891" s="14"/>
      <c r="S891" s="106" t="str">
        <f t="shared" si="43"/>
        <v/>
      </c>
      <c r="U891" s="127" t="str">
        <f>IFERROR(INDEX('J&amp;C Details'!$S$70:$S$79, MATCH($C891, 'J&amp;C Details'!$B$70:$B$79, 0))*$S891*24*$W891, "")</f>
        <v/>
      </c>
      <c r="W891" s="262" t="str">
        <f>IF($Y891="", "", IF($I891="", 1, IF($I891=$U$4, 'J&amp;C Details'!$AP$82, IF($I891=$U$5, 'J&amp;C Details'!$AP$84, ""))))</f>
        <v/>
      </c>
      <c r="Y891" s="39" t="str">
        <f t="shared" si="44"/>
        <v/>
      </c>
      <c r="AA891" s="39" t="str">
        <f>IF($G891="", "", IF($E891=$R$3, Report!$BB$209, IF($I891="", Report!$BB$212, IF($I891=$U$4, Report!$BB$211, IF($I891=$U$5, Report!$BB$210, "")))))</f>
        <v/>
      </c>
    </row>
    <row r="892" spans="1:27" x14ac:dyDescent="0.25">
      <c r="A892" s="14"/>
      <c r="B892" s="460"/>
      <c r="C892" s="478"/>
      <c r="D892" s="462"/>
      <c r="E892" s="479"/>
      <c r="F892" s="14"/>
      <c r="G892" s="106" t="str">
        <f>IF($D892="", "", IF($E892=Expenses!$L$5, 0, $D892))</f>
        <v/>
      </c>
      <c r="H892" s="14"/>
      <c r="I892" s="39" t="str">
        <f t="shared" si="42"/>
        <v/>
      </c>
      <c r="J892" s="14"/>
      <c r="K892" s="14"/>
      <c r="L892" s="14"/>
      <c r="M892" s="14"/>
      <c r="N892" s="14"/>
      <c r="O892" s="14"/>
      <c r="P892" s="14"/>
      <c r="S892" s="106" t="str">
        <f t="shared" si="43"/>
        <v/>
      </c>
      <c r="U892" s="127" t="str">
        <f>IFERROR(INDEX('J&amp;C Details'!$S$70:$S$79, MATCH($C892, 'J&amp;C Details'!$B$70:$B$79, 0))*$S892*24*$W892, "")</f>
        <v/>
      </c>
      <c r="W892" s="262" t="str">
        <f>IF($Y892="", "", IF($I892="", 1, IF($I892=$U$4, 'J&amp;C Details'!$AP$82, IF($I892=$U$5, 'J&amp;C Details'!$AP$84, ""))))</f>
        <v/>
      </c>
      <c r="Y892" s="39" t="str">
        <f t="shared" si="44"/>
        <v/>
      </c>
      <c r="AA892" s="39" t="str">
        <f>IF($G892="", "", IF($E892=$R$3, Report!$BB$209, IF($I892="", Report!$BB$212, IF($I892=$U$4, Report!$BB$211, IF($I892=$U$5, Report!$BB$210, "")))))</f>
        <v/>
      </c>
    </row>
    <row r="893" spans="1:27" x14ac:dyDescent="0.25">
      <c r="A893" s="14"/>
      <c r="B893" s="460"/>
      <c r="C893" s="478"/>
      <c r="D893" s="462"/>
      <c r="E893" s="479"/>
      <c r="F893" s="14"/>
      <c r="G893" s="106" t="str">
        <f>IF($D893="", "", IF($E893=Expenses!$L$5, 0, $D893))</f>
        <v/>
      </c>
      <c r="H893" s="14"/>
      <c r="I893" s="39" t="str">
        <f t="shared" si="42"/>
        <v/>
      </c>
      <c r="J893" s="14"/>
      <c r="K893" s="14"/>
      <c r="L893" s="14"/>
      <c r="M893" s="14"/>
      <c r="N893" s="14"/>
      <c r="O893" s="14"/>
      <c r="P893" s="14"/>
      <c r="S893" s="106" t="str">
        <f t="shared" si="43"/>
        <v/>
      </c>
      <c r="U893" s="127" t="str">
        <f>IFERROR(INDEX('J&amp;C Details'!$S$70:$S$79, MATCH($C893, 'J&amp;C Details'!$B$70:$B$79, 0))*$S893*24*$W893, "")</f>
        <v/>
      </c>
      <c r="W893" s="262" t="str">
        <f>IF($Y893="", "", IF($I893="", 1, IF($I893=$U$4, 'J&amp;C Details'!$AP$82, IF($I893=$U$5, 'J&amp;C Details'!$AP$84, ""))))</f>
        <v/>
      </c>
      <c r="Y893" s="39" t="str">
        <f t="shared" si="44"/>
        <v/>
      </c>
      <c r="AA893" s="39" t="str">
        <f>IF($G893="", "", IF($E893=$R$3, Report!$BB$209, IF($I893="", Report!$BB$212, IF($I893=$U$4, Report!$BB$211, IF($I893=$U$5, Report!$BB$210, "")))))</f>
        <v/>
      </c>
    </row>
    <row r="894" spans="1:27" x14ac:dyDescent="0.25">
      <c r="A894" s="14"/>
      <c r="B894" s="460"/>
      <c r="C894" s="478"/>
      <c r="D894" s="462"/>
      <c r="E894" s="479"/>
      <c r="F894" s="14"/>
      <c r="G894" s="106" t="str">
        <f>IF($D894="", "", IF($E894=Expenses!$L$5, 0, $D894))</f>
        <v/>
      </c>
      <c r="H894" s="14"/>
      <c r="I894" s="39" t="str">
        <f t="shared" si="42"/>
        <v/>
      </c>
      <c r="J894" s="14"/>
      <c r="K894" s="14"/>
      <c r="L894" s="14"/>
      <c r="M894" s="14"/>
      <c r="N894" s="14"/>
      <c r="O894" s="14"/>
      <c r="P894" s="14"/>
      <c r="S894" s="106" t="str">
        <f t="shared" si="43"/>
        <v/>
      </c>
      <c r="U894" s="127" t="str">
        <f>IFERROR(INDEX('J&amp;C Details'!$S$70:$S$79, MATCH($C894, 'J&amp;C Details'!$B$70:$B$79, 0))*$S894*24*$W894, "")</f>
        <v/>
      </c>
      <c r="W894" s="262" t="str">
        <f>IF($Y894="", "", IF($I894="", 1, IF($I894=$U$4, 'J&amp;C Details'!$AP$82, IF($I894=$U$5, 'J&amp;C Details'!$AP$84, ""))))</f>
        <v/>
      </c>
      <c r="Y894" s="39" t="str">
        <f t="shared" si="44"/>
        <v/>
      </c>
      <c r="AA894" s="39" t="str">
        <f>IF($G894="", "", IF($E894=$R$3, Report!$BB$209, IF($I894="", Report!$BB$212, IF($I894=$U$4, Report!$BB$211, IF($I894=$U$5, Report!$BB$210, "")))))</f>
        <v/>
      </c>
    </row>
    <row r="895" spans="1:27" x14ac:dyDescent="0.25">
      <c r="A895" s="14"/>
      <c r="B895" s="460"/>
      <c r="C895" s="478"/>
      <c r="D895" s="462"/>
      <c r="E895" s="479"/>
      <c r="F895" s="14"/>
      <c r="G895" s="106" t="str">
        <f>IF($D895="", "", IF($E895=Expenses!$L$5, 0, $D895))</f>
        <v/>
      </c>
      <c r="H895" s="14"/>
      <c r="I895" s="39" t="str">
        <f t="shared" si="42"/>
        <v/>
      </c>
      <c r="J895" s="14"/>
      <c r="K895" s="14"/>
      <c r="L895" s="14"/>
      <c r="M895" s="14"/>
      <c r="N895" s="14"/>
      <c r="O895" s="14"/>
      <c r="P895" s="14"/>
      <c r="S895" s="106" t="str">
        <f t="shared" si="43"/>
        <v/>
      </c>
      <c r="U895" s="127" t="str">
        <f>IFERROR(INDEX('J&amp;C Details'!$S$70:$S$79, MATCH($C895, 'J&amp;C Details'!$B$70:$B$79, 0))*$S895*24*$W895, "")</f>
        <v/>
      </c>
      <c r="W895" s="262" t="str">
        <f>IF($Y895="", "", IF($I895="", 1, IF($I895=$U$4, 'J&amp;C Details'!$AP$82, IF($I895=$U$5, 'J&amp;C Details'!$AP$84, ""))))</f>
        <v/>
      </c>
      <c r="Y895" s="39" t="str">
        <f t="shared" si="44"/>
        <v/>
      </c>
      <c r="AA895" s="39" t="str">
        <f>IF($G895="", "", IF($E895=$R$3, Report!$BB$209, IF($I895="", Report!$BB$212, IF($I895=$U$4, Report!$BB$211, IF($I895=$U$5, Report!$BB$210, "")))))</f>
        <v/>
      </c>
    </row>
    <row r="896" spans="1:27" x14ac:dyDescent="0.25">
      <c r="A896" s="14"/>
      <c r="B896" s="460"/>
      <c r="C896" s="478"/>
      <c r="D896" s="462"/>
      <c r="E896" s="479"/>
      <c r="F896" s="14"/>
      <c r="G896" s="106" t="str">
        <f>IF($D896="", "", IF($E896=Expenses!$L$5, 0, $D896))</f>
        <v/>
      </c>
      <c r="H896" s="14"/>
      <c r="I896" s="39" t="str">
        <f t="shared" si="42"/>
        <v/>
      </c>
      <c r="J896" s="14"/>
      <c r="K896" s="14"/>
      <c r="L896" s="14"/>
      <c r="M896" s="14"/>
      <c r="N896" s="14"/>
      <c r="O896" s="14"/>
      <c r="P896" s="14"/>
      <c r="S896" s="106" t="str">
        <f t="shared" si="43"/>
        <v/>
      </c>
      <c r="U896" s="127" t="str">
        <f>IFERROR(INDEX('J&amp;C Details'!$S$70:$S$79, MATCH($C896, 'J&amp;C Details'!$B$70:$B$79, 0))*$S896*24*$W896, "")</f>
        <v/>
      </c>
      <c r="W896" s="262" t="str">
        <f>IF($Y896="", "", IF($I896="", 1, IF($I896=$U$4, 'J&amp;C Details'!$AP$82, IF($I896=$U$5, 'J&amp;C Details'!$AP$84, ""))))</f>
        <v/>
      </c>
      <c r="Y896" s="39" t="str">
        <f t="shared" si="44"/>
        <v/>
      </c>
      <c r="AA896" s="39" t="str">
        <f>IF($G896="", "", IF($E896=$R$3, Report!$BB$209, IF($I896="", Report!$BB$212, IF($I896=$U$4, Report!$BB$211, IF($I896=$U$5, Report!$BB$210, "")))))</f>
        <v/>
      </c>
    </row>
    <row r="897" spans="1:27" x14ac:dyDescent="0.25">
      <c r="A897" s="14"/>
      <c r="B897" s="460"/>
      <c r="C897" s="478"/>
      <c r="D897" s="462"/>
      <c r="E897" s="479"/>
      <c r="F897" s="14"/>
      <c r="G897" s="106" t="str">
        <f>IF($D897="", "", IF($E897=Expenses!$L$5, 0, $D897))</f>
        <v/>
      </c>
      <c r="H897" s="14"/>
      <c r="I897" s="39" t="str">
        <f t="shared" si="42"/>
        <v/>
      </c>
      <c r="J897" s="14"/>
      <c r="K897" s="14"/>
      <c r="L897" s="14"/>
      <c r="M897" s="14"/>
      <c r="N897" s="14"/>
      <c r="O897" s="14"/>
      <c r="P897" s="14"/>
      <c r="S897" s="106" t="str">
        <f t="shared" si="43"/>
        <v/>
      </c>
      <c r="U897" s="127" t="str">
        <f>IFERROR(INDEX('J&amp;C Details'!$S$70:$S$79, MATCH($C897, 'J&amp;C Details'!$B$70:$B$79, 0))*$S897*24*$W897, "")</f>
        <v/>
      </c>
      <c r="W897" s="262" t="str">
        <f>IF($Y897="", "", IF($I897="", 1, IF($I897=$U$4, 'J&amp;C Details'!$AP$82, IF($I897=$U$5, 'J&amp;C Details'!$AP$84, ""))))</f>
        <v/>
      </c>
      <c r="Y897" s="39" t="str">
        <f t="shared" si="44"/>
        <v/>
      </c>
      <c r="AA897" s="39" t="str">
        <f>IF($G897="", "", IF($E897=$R$3, Report!$BB$209, IF($I897="", Report!$BB$212, IF($I897=$U$4, Report!$BB$211, IF($I897=$U$5, Report!$BB$210, "")))))</f>
        <v/>
      </c>
    </row>
    <row r="898" spans="1:27" x14ac:dyDescent="0.25">
      <c r="A898" s="14"/>
      <c r="B898" s="460"/>
      <c r="C898" s="478"/>
      <c r="D898" s="462"/>
      <c r="E898" s="479"/>
      <c r="F898" s="14"/>
      <c r="G898" s="106" t="str">
        <f>IF($D898="", "", IF($E898=Expenses!$L$5, 0, $D898))</f>
        <v/>
      </c>
      <c r="H898" s="14"/>
      <c r="I898" s="39" t="str">
        <f t="shared" si="42"/>
        <v/>
      </c>
      <c r="J898" s="14"/>
      <c r="K898" s="14"/>
      <c r="L898" s="14"/>
      <c r="M898" s="14"/>
      <c r="N898" s="14"/>
      <c r="O898" s="14"/>
      <c r="P898" s="14"/>
      <c r="S898" s="106" t="str">
        <f t="shared" si="43"/>
        <v/>
      </c>
      <c r="U898" s="127" t="str">
        <f>IFERROR(INDEX('J&amp;C Details'!$S$70:$S$79, MATCH($C898, 'J&amp;C Details'!$B$70:$B$79, 0))*$S898*24*$W898, "")</f>
        <v/>
      </c>
      <c r="W898" s="262" t="str">
        <f>IF($Y898="", "", IF($I898="", 1, IF($I898=$U$4, 'J&amp;C Details'!$AP$82, IF($I898=$U$5, 'J&amp;C Details'!$AP$84, ""))))</f>
        <v/>
      </c>
      <c r="Y898" s="39" t="str">
        <f t="shared" si="44"/>
        <v/>
      </c>
      <c r="AA898" s="39" t="str">
        <f>IF($G898="", "", IF($E898=$R$3, Report!$BB$209, IF($I898="", Report!$BB$212, IF($I898=$U$4, Report!$BB$211, IF($I898=$U$5, Report!$BB$210, "")))))</f>
        <v/>
      </c>
    </row>
    <row r="899" spans="1:27" x14ac:dyDescent="0.25">
      <c r="A899" s="14"/>
      <c r="B899" s="460"/>
      <c r="C899" s="478"/>
      <c r="D899" s="462"/>
      <c r="E899" s="479"/>
      <c r="F899" s="14"/>
      <c r="G899" s="106" t="str">
        <f>IF($D899="", "", IF($E899=Expenses!$L$5, 0, $D899))</f>
        <v/>
      </c>
      <c r="H899" s="14"/>
      <c r="I899" s="39" t="str">
        <f t="shared" si="42"/>
        <v/>
      </c>
      <c r="J899" s="14"/>
      <c r="K899" s="14"/>
      <c r="L899" s="14"/>
      <c r="M899" s="14"/>
      <c r="N899" s="14"/>
      <c r="O899" s="14"/>
      <c r="P899" s="14"/>
      <c r="S899" s="106" t="str">
        <f t="shared" si="43"/>
        <v/>
      </c>
      <c r="U899" s="127" t="str">
        <f>IFERROR(INDEX('J&amp;C Details'!$S$70:$S$79, MATCH($C899, 'J&amp;C Details'!$B$70:$B$79, 0))*$S899*24*$W899, "")</f>
        <v/>
      </c>
      <c r="W899" s="262" t="str">
        <f>IF($Y899="", "", IF($I899="", 1, IF($I899=$U$4, 'J&amp;C Details'!$AP$82, IF($I899=$U$5, 'J&amp;C Details'!$AP$84, ""))))</f>
        <v/>
      </c>
      <c r="Y899" s="39" t="str">
        <f t="shared" si="44"/>
        <v/>
      </c>
      <c r="AA899" s="39" t="str">
        <f>IF($G899="", "", IF($E899=$R$3, Report!$BB$209, IF($I899="", Report!$BB$212, IF($I899=$U$4, Report!$BB$211, IF($I899=$U$5, Report!$BB$210, "")))))</f>
        <v/>
      </c>
    </row>
    <row r="900" spans="1:27" x14ac:dyDescent="0.25">
      <c r="A900" s="14"/>
      <c r="B900" s="460"/>
      <c r="C900" s="478"/>
      <c r="D900" s="462"/>
      <c r="E900" s="479"/>
      <c r="F900" s="14"/>
      <c r="G900" s="106" t="str">
        <f>IF($D900="", "", IF($E900=Expenses!$L$5, 0, $D900))</f>
        <v/>
      </c>
      <c r="H900" s="14"/>
      <c r="I900" s="39" t="str">
        <f t="shared" si="42"/>
        <v/>
      </c>
      <c r="J900" s="14"/>
      <c r="K900" s="14"/>
      <c r="L900" s="14"/>
      <c r="M900" s="14"/>
      <c r="N900" s="14"/>
      <c r="O900" s="14"/>
      <c r="P900" s="14"/>
      <c r="S900" s="106" t="str">
        <f t="shared" si="43"/>
        <v/>
      </c>
      <c r="U900" s="127" t="str">
        <f>IFERROR(INDEX('J&amp;C Details'!$S$70:$S$79, MATCH($C900, 'J&amp;C Details'!$B$70:$B$79, 0))*$S900*24*$W900, "")</f>
        <v/>
      </c>
      <c r="W900" s="262" t="str">
        <f>IF($Y900="", "", IF($I900="", 1, IF($I900=$U$4, 'J&amp;C Details'!$AP$82, IF($I900=$U$5, 'J&amp;C Details'!$AP$84, ""))))</f>
        <v/>
      </c>
      <c r="Y900" s="39" t="str">
        <f t="shared" si="44"/>
        <v/>
      </c>
      <c r="AA900" s="39" t="str">
        <f>IF($G900="", "", IF($E900=$R$3, Report!$BB$209, IF($I900="", Report!$BB$212, IF($I900=$U$4, Report!$BB$211, IF($I900=$U$5, Report!$BB$210, "")))))</f>
        <v/>
      </c>
    </row>
    <row r="901" spans="1:27" x14ac:dyDescent="0.25">
      <c r="A901" s="14"/>
      <c r="B901" s="460"/>
      <c r="C901" s="478"/>
      <c r="D901" s="462"/>
      <c r="E901" s="479"/>
      <c r="F901" s="14"/>
      <c r="G901" s="106" t="str">
        <f>IF($D901="", "", IF($E901=Expenses!$L$5, 0, $D901))</f>
        <v/>
      </c>
      <c r="H901" s="14"/>
      <c r="I901" s="39" t="str">
        <f t="shared" si="42"/>
        <v/>
      </c>
      <c r="J901" s="14"/>
      <c r="K901" s="14"/>
      <c r="L901" s="14"/>
      <c r="M901" s="14"/>
      <c r="N901" s="14"/>
      <c r="O901" s="14"/>
      <c r="P901" s="14"/>
      <c r="S901" s="106" t="str">
        <f t="shared" si="43"/>
        <v/>
      </c>
      <c r="U901" s="127" t="str">
        <f>IFERROR(INDEX('J&amp;C Details'!$S$70:$S$79, MATCH($C901, 'J&amp;C Details'!$B$70:$B$79, 0))*$S901*24*$W901, "")</f>
        <v/>
      </c>
      <c r="W901" s="262" t="str">
        <f>IF($Y901="", "", IF($I901="", 1, IF($I901=$U$4, 'J&amp;C Details'!$AP$82, IF($I901=$U$5, 'J&amp;C Details'!$AP$84, ""))))</f>
        <v/>
      </c>
      <c r="Y901" s="39" t="str">
        <f t="shared" si="44"/>
        <v/>
      </c>
      <c r="AA901" s="39" t="str">
        <f>IF($G901="", "", IF($E901=$R$3, Report!$BB$209, IF($I901="", Report!$BB$212, IF($I901=$U$4, Report!$BB$211, IF($I901=$U$5, Report!$BB$210, "")))))</f>
        <v/>
      </c>
    </row>
    <row r="902" spans="1:27" x14ac:dyDescent="0.25">
      <c r="A902" s="14"/>
      <c r="B902" s="460"/>
      <c r="C902" s="478"/>
      <c r="D902" s="462"/>
      <c r="E902" s="479"/>
      <c r="F902" s="14"/>
      <c r="G902" s="106" t="str">
        <f>IF($D902="", "", IF($E902=Expenses!$L$5, 0, $D902))</f>
        <v/>
      </c>
      <c r="H902" s="14"/>
      <c r="I902" s="39" t="str">
        <f t="shared" si="42"/>
        <v/>
      </c>
      <c r="J902" s="14"/>
      <c r="K902" s="14"/>
      <c r="L902" s="14"/>
      <c r="M902" s="14"/>
      <c r="N902" s="14"/>
      <c r="O902" s="14"/>
      <c r="P902" s="14"/>
      <c r="S902" s="106" t="str">
        <f t="shared" si="43"/>
        <v/>
      </c>
      <c r="U902" s="127" t="str">
        <f>IFERROR(INDEX('J&amp;C Details'!$S$70:$S$79, MATCH($C902, 'J&amp;C Details'!$B$70:$B$79, 0))*$S902*24*$W902, "")</f>
        <v/>
      </c>
      <c r="W902" s="262" t="str">
        <f>IF($Y902="", "", IF($I902="", 1, IF($I902=$U$4, 'J&amp;C Details'!$AP$82, IF($I902=$U$5, 'J&amp;C Details'!$AP$84, ""))))</f>
        <v/>
      </c>
      <c r="Y902" s="39" t="str">
        <f t="shared" si="44"/>
        <v/>
      </c>
      <c r="AA902" s="39" t="str">
        <f>IF($G902="", "", IF($E902=$R$3, Report!$BB$209, IF($I902="", Report!$BB$212, IF($I902=$U$4, Report!$BB$211, IF($I902=$U$5, Report!$BB$210, "")))))</f>
        <v/>
      </c>
    </row>
    <row r="903" spans="1:27" x14ac:dyDescent="0.25">
      <c r="A903" s="14"/>
      <c r="B903" s="460"/>
      <c r="C903" s="478"/>
      <c r="D903" s="462"/>
      <c r="E903" s="479"/>
      <c r="F903" s="14"/>
      <c r="G903" s="106" t="str">
        <f>IF($D903="", "", IF($E903=Expenses!$L$5, 0, $D903))</f>
        <v/>
      </c>
      <c r="H903" s="14"/>
      <c r="I903" s="39" t="str">
        <f t="shared" si="42"/>
        <v/>
      </c>
      <c r="J903" s="14"/>
      <c r="K903" s="14"/>
      <c r="L903" s="14"/>
      <c r="M903" s="14"/>
      <c r="N903" s="14"/>
      <c r="O903" s="14"/>
      <c r="P903" s="14"/>
      <c r="S903" s="106" t="str">
        <f t="shared" si="43"/>
        <v/>
      </c>
      <c r="U903" s="127" t="str">
        <f>IFERROR(INDEX('J&amp;C Details'!$S$70:$S$79, MATCH($C903, 'J&amp;C Details'!$B$70:$B$79, 0))*$S903*24*$W903, "")</f>
        <v/>
      </c>
      <c r="W903" s="262" t="str">
        <f>IF($Y903="", "", IF($I903="", 1, IF($I903=$U$4, 'J&amp;C Details'!$AP$82, IF($I903=$U$5, 'J&amp;C Details'!$AP$84, ""))))</f>
        <v/>
      </c>
      <c r="Y903" s="39" t="str">
        <f t="shared" si="44"/>
        <v/>
      </c>
      <c r="AA903" s="39" t="str">
        <f>IF($G903="", "", IF($E903=$R$3, Report!$BB$209, IF($I903="", Report!$BB$212, IF($I903=$U$4, Report!$BB$211, IF($I903=$U$5, Report!$BB$210, "")))))</f>
        <v/>
      </c>
    </row>
    <row r="904" spans="1:27" x14ac:dyDescent="0.25">
      <c r="A904" s="14"/>
      <c r="B904" s="460"/>
      <c r="C904" s="478"/>
      <c r="D904" s="462"/>
      <c r="E904" s="479"/>
      <c r="F904" s="14"/>
      <c r="G904" s="106" t="str">
        <f>IF($D904="", "", IF($E904=Expenses!$L$5, 0, $D904))</f>
        <v/>
      </c>
      <c r="H904" s="14"/>
      <c r="I904" s="39" t="str">
        <f t="shared" si="42"/>
        <v/>
      </c>
      <c r="J904" s="14"/>
      <c r="K904" s="14"/>
      <c r="L904" s="14"/>
      <c r="M904" s="14"/>
      <c r="N904" s="14"/>
      <c r="O904" s="14"/>
      <c r="P904" s="14"/>
      <c r="S904" s="106" t="str">
        <f t="shared" si="43"/>
        <v/>
      </c>
      <c r="U904" s="127" t="str">
        <f>IFERROR(INDEX('J&amp;C Details'!$S$70:$S$79, MATCH($C904, 'J&amp;C Details'!$B$70:$B$79, 0))*$S904*24*$W904, "")</f>
        <v/>
      </c>
      <c r="W904" s="262" t="str">
        <f>IF($Y904="", "", IF($I904="", 1, IF($I904=$U$4, 'J&amp;C Details'!$AP$82, IF($I904=$U$5, 'J&amp;C Details'!$AP$84, ""))))</f>
        <v/>
      </c>
      <c r="Y904" s="39" t="str">
        <f t="shared" si="44"/>
        <v/>
      </c>
      <c r="AA904" s="39" t="str">
        <f>IF($G904="", "", IF($E904=$R$3, Report!$BB$209, IF($I904="", Report!$BB$212, IF($I904=$U$4, Report!$BB$211, IF($I904=$U$5, Report!$BB$210, "")))))</f>
        <v/>
      </c>
    </row>
    <row r="905" spans="1:27" x14ac:dyDescent="0.25">
      <c r="A905" s="14"/>
      <c r="B905" s="460"/>
      <c r="C905" s="478"/>
      <c r="D905" s="462"/>
      <c r="E905" s="479"/>
      <c r="F905" s="14"/>
      <c r="G905" s="106" t="str">
        <f>IF($D905="", "", IF($E905=Expenses!$L$5, 0, $D905))</f>
        <v/>
      </c>
      <c r="H905" s="14"/>
      <c r="I905" s="39" t="str">
        <f t="shared" si="42"/>
        <v/>
      </c>
      <c r="J905" s="14"/>
      <c r="K905" s="14"/>
      <c r="L905" s="14"/>
      <c r="M905" s="14"/>
      <c r="N905" s="14"/>
      <c r="O905" s="14"/>
      <c r="P905" s="14"/>
      <c r="S905" s="106" t="str">
        <f t="shared" si="43"/>
        <v/>
      </c>
      <c r="U905" s="127" t="str">
        <f>IFERROR(INDEX('J&amp;C Details'!$S$70:$S$79, MATCH($C905, 'J&amp;C Details'!$B$70:$B$79, 0))*$S905*24*$W905, "")</f>
        <v/>
      </c>
      <c r="W905" s="262" t="str">
        <f>IF($Y905="", "", IF($I905="", 1, IF($I905=$U$4, 'J&amp;C Details'!$AP$82, IF($I905=$U$5, 'J&amp;C Details'!$AP$84, ""))))</f>
        <v/>
      </c>
      <c r="Y905" s="39" t="str">
        <f t="shared" si="44"/>
        <v/>
      </c>
      <c r="AA905" s="39" t="str">
        <f>IF($G905="", "", IF($E905=$R$3, Report!$BB$209, IF($I905="", Report!$BB$212, IF($I905=$U$4, Report!$BB$211, IF($I905=$U$5, Report!$BB$210, "")))))</f>
        <v/>
      </c>
    </row>
    <row r="906" spans="1:27" x14ac:dyDescent="0.25">
      <c r="A906" s="14"/>
      <c r="B906" s="460"/>
      <c r="C906" s="478"/>
      <c r="D906" s="462"/>
      <c r="E906" s="479"/>
      <c r="F906" s="14"/>
      <c r="G906" s="106" t="str">
        <f>IF($D906="", "", IF($E906=Expenses!$L$5, 0, $D906))</f>
        <v/>
      </c>
      <c r="H906" s="14"/>
      <c r="I906" s="39" t="str">
        <f t="shared" si="42"/>
        <v/>
      </c>
      <c r="J906" s="14"/>
      <c r="K906" s="14"/>
      <c r="L906" s="14"/>
      <c r="M906" s="14"/>
      <c r="N906" s="14"/>
      <c r="O906" s="14"/>
      <c r="P906" s="14"/>
      <c r="S906" s="106" t="str">
        <f t="shared" si="43"/>
        <v/>
      </c>
      <c r="U906" s="127" t="str">
        <f>IFERROR(INDEX('J&amp;C Details'!$S$70:$S$79, MATCH($C906, 'J&amp;C Details'!$B$70:$B$79, 0))*$S906*24*$W906, "")</f>
        <v/>
      </c>
      <c r="W906" s="262" t="str">
        <f>IF($Y906="", "", IF($I906="", 1, IF($I906=$U$4, 'J&amp;C Details'!$AP$82, IF($I906=$U$5, 'J&amp;C Details'!$AP$84, ""))))</f>
        <v/>
      </c>
      <c r="Y906" s="39" t="str">
        <f t="shared" si="44"/>
        <v/>
      </c>
      <c r="AA906" s="39" t="str">
        <f>IF($G906="", "", IF($E906=$R$3, Report!$BB$209, IF($I906="", Report!$BB$212, IF($I906=$U$4, Report!$BB$211, IF($I906=$U$5, Report!$BB$210, "")))))</f>
        <v/>
      </c>
    </row>
    <row r="907" spans="1:27" x14ac:dyDescent="0.25">
      <c r="A907" s="14"/>
      <c r="B907" s="460"/>
      <c r="C907" s="478"/>
      <c r="D907" s="462"/>
      <c r="E907" s="479"/>
      <c r="F907" s="14"/>
      <c r="G907" s="106" t="str">
        <f>IF($D907="", "", IF($E907=Expenses!$L$5, 0, $D907))</f>
        <v/>
      </c>
      <c r="H907" s="14"/>
      <c r="I907" s="39" t="str">
        <f t="shared" si="42"/>
        <v/>
      </c>
      <c r="J907" s="14"/>
      <c r="K907" s="14"/>
      <c r="L907" s="14"/>
      <c r="M907" s="14"/>
      <c r="N907" s="14"/>
      <c r="O907" s="14"/>
      <c r="P907" s="14"/>
      <c r="S907" s="106" t="str">
        <f t="shared" si="43"/>
        <v/>
      </c>
      <c r="U907" s="127" t="str">
        <f>IFERROR(INDEX('J&amp;C Details'!$S$70:$S$79, MATCH($C907, 'J&amp;C Details'!$B$70:$B$79, 0))*$S907*24*$W907, "")</f>
        <v/>
      </c>
      <c r="W907" s="262" t="str">
        <f>IF($Y907="", "", IF($I907="", 1, IF($I907=$U$4, 'J&amp;C Details'!$AP$82, IF($I907=$U$5, 'J&amp;C Details'!$AP$84, ""))))</f>
        <v/>
      </c>
      <c r="Y907" s="39" t="str">
        <f t="shared" si="44"/>
        <v/>
      </c>
      <c r="AA907" s="39" t="str">
        <f>IF($G907="", "", IF($E907=$R$3, Report!$BB$209, IF($I907="", Report!$BB$212, IF($I907=$U$4, Report!$BB$211, IF($I907=$U$5, Report!$BB$210, "")))))</f>
        <v/>
      </c>
    </row>
    <row r="908" spans="1:27" x14ac:dyDescent="0.25">
      <c r="A908" s="14"/>
      <c r="B908" s="460"/>
      <c r="C908" s="478"/>
      <c r="D908" s="462"/>
      <c r="E908" s="479"/>
      <c r="F908" s="14"/>
      <c r="G908" s="106" t="str">
        <f>IF($D908="", "", IF($E908=Expenses!$L$5, 0, $D908))</f>
        <v/>
      </c>
      <c r="H908" s="14"/>
      <c r="I908" s="39" t="str">
        <f t="shared" ref="I908:I971" si="45">IF($B908="", "", IF(OR(TEXT($B908, "ddd")="sat", TEXT($B908, "ddd")="sun"), $U$4, IF( COUNTIF($V$50:$V$89, $B908)&gt;0, $U$5, "")))</f>
        <v/>
      </c>
      <c r="J908" s="14"/>
      <c r="K908" s="14"/>
      <c r="L908" s="14"/>
      <c r="M908" s="14"/>
      <c r="N908" s="14"/>
      <c r="O908" s="14"/>
      <c r="P908" s="14"/>
      <c r="S908" s="106" t="str">
        <f t="shared" ref="S908:S971" si="46">IF($D908="", "", $D908)</f>
        <v/>
      </c>
      <c r="U908" s="127" t="str">
        <f>IFERROR(INDEX('J&amp;C Details'!$S$70:$S$79, MATCH($C908, 'J&amp;C Details'!$B$70:$B$79, 0))*$S908*24*$W908, "")</f>
        <v/>
      </c>
      <c r="W908" s="262" t="str">
        <f>IF($Y908="", "", IF($I908="", 1, IF($I908=$U$4, 'J&amp;C Details'!$AP$82, IF($I908=$U$5, 'J&amp;C Details'!$AP$84, ""))))</f>
        <v/>
      </c>
      <c r="Y908" s="39" t="str">
        <f t="shared" ref="Y908:Y971" si="47">IF(COUNTIF($B908:$D908, "")&lt;3, "Used", "")</f>
        <v/>
      </c>
      <c r="AA908" s="39" t="str">
        <f>IF($G908="", "", IF($E908=$R$3, Report!$BB$209, IF($I908="", Report!$BB$212, IF($I908=$U$4, Report!$BB$211, IF($I908=$U$5, Report!$BB$210, "")))))</f>
        <v/>
      </c>
    </row>
    <row r="909" spans="1:27" x14ac:dyDescent="0.25">
      <c r="A909" s="14"/>
      <c r="B909" s="460"/>
      <c r="C909" s="478"/>
      <c r="D909" s="462"/>
      <c r="E909" s="479"/>
      <c r="F909" s="14"/>
      <c r="G909" s="106" t="str">
        <f>IF($D909="", "", IF($E909=Expenses!$L$5, 0, $D909))</f>
        <v/>
      </c>
      <c r="H909" s="14"/>
      <c r="I909" s="39" t="str">
        <f t="shared" si="45"/>
        <v/>
      </c>
      <c r="J909" s="14"/>
      <c r="K909" s="14"/>
      <c r="L909" s="14"/>
      <c r="M909" s="14"/>
      <c r="N909" s="14"/>
      <c r="O909" s="14"/>
      <c r="P909" s="14"/>
      <c r="S909" s="106" t="str">
        <f t="shared" si="46"/>
        <v/>
      </c>
      <c r="U909" s="127" t="str">
        <f>IFERROR(INDEX('J&amp;C Details'!$S$70:$S$79, MATCH($C909, 'J&amp;C Details'!$B$70:$B$79, 0))*$S909*24*$W909, "")</f>
        <v/>
      </c>
      <c r="W909" s="262" t="str">
        <f>IF($Y909="", "", IF($I909="", 1, IF($I909=$U$4, 'J&amp;C Details'!$AP$82, IF($I909=$U$5, 'J&amp;C Details'!$AP$84, ""))))</f>
        <v/>
      </c>
      <c r="Y909" s="39" t="str">
        <f t="shared" si="47"/>
        <v/>
      </c>
      <c r="AA909" s="39" t="str">
        <f>IF($G909="", "", IF($E909=$R$3, Report!$BB$209, IF($I909="", Report!$BB$212, IF($I909=$U$4, Report!$BB$211, IF($I909=$U$5, Report!$BB$210, "")))))</f>
        <v/>
      </c>
    </row>
    <row r="910" spans="1:27" x14ac:dyDescent="0.25">
      <c r="A910" s="14"/>
      <c r="B910" s="460"/>
      <c r="C910" s="478"/>
      <c r="D910" s="462"/>
      <c r="E910" s="479"/>
      <c r="F910" s="14"/>
      <c r="G910" s="106" t="str">
        <f>IF($D910="", "", IF($E910=Expenses!$L$5, 0, $D910))</f>
        <v/>
      </c>
      <c r="H910" s="14"/>
      <c r="I910" s="39" t="str">
        <f t="shared" si="45"/>
        <v/>
      </c>
      <c r="J910" s="14"/>
      <c r="K910" s="14"/>
      <c r="L910" s="14"/>
      <c r="M910" s="14"/>
      <c r="N910" s="14"/>
      <c r="O910" s="14"/>
      <c r="P910" s="14"/>
      <c r="S910" s="106" t="str">
        <f t="shared" si="46"/>
        <v/>
      </c>
      <c r="U910" s="127" t="str">
        <f>IFERROR(INDEX('J&amp;C Details'!$S$70:$S$79, MATCH($C910, 'J&amp;C Details'!$B$70:$B$79, 0))*$S910*24*$W910, "")</f>
        <v/>
      </c>
      <c r="W910" s="262" t="str">
        <f>IF($Y910="", "", IF($I910="", 1, IF($I910=$U$4, 'J&amp;C Details'!$AP$82, IF($I910=$U$5, 'J&amp;C Details'!$AP$84, ""))))</f>
        <v/>
      </c>
      <c r="Y910" s="39" t="str">
        <f t="shared" si="47"/>
        <v/>
      </c>
      <c r="AA910" s="39" t="str">
        <f>IF($G910="", "", IF($E910=$R$3, Report!$BB$209, IF($I910="", Report!$BB$212, IF($I910=$U$4, Report!$BB$211, IF($I910=$U$5, Report!$BB$210, "")))))</f>
        <v/>
      </c>
    </row>
    <row r="911" spans="1:27" x14ac:dyDescent="0.25">
      <c r="A911" s="14"/>
      <c r="B911" s="460"/>
      <c r="C911" s="478"/>
      <c r="D911" s="462"/>
      <c r="E911" s="479"/>
      <c r="F911" s="14"/>
      <c r="G911" s="106" t="str">
        <f>IF($D911="", "", IF($E911=Expenses!$L$5, 0, $D911))</f>
        <v/>
      </c>
      <c r="H911" s="14"/>
      <c r="I911" s="39" t="str">
        <f t="shared" si="45"/>
        <v/>
      </c>
      <c r="J911" s="14"/>
      <c r="K911" s="14"/>
      <c r="L911" s="14"/>
      <c r="M911" s="14"/>
      <c r="N911" s="14"/>
      <c r="O911" s="14"/>
      <c r="P911" s="14"/>
      <c r="S911" s="106" t="str">
        <f t="shared" si="46"/>
        <v/>
      </c>
      <c r="U911" s="127" t="str">
        <f>IFERROR(INDEX('J&amp;C Details'!$S$70:$S$79, MATCH($C911, 'J&amp;C Details'!$B$70:$B$79, 0))*$S911*24*$W911, "")</f>
        <v/>
      </c>
      <c r="W911" s="262" t="str">
        <f>IF($Y911="", "", IF($I911="", 1, IF($I911=$U$4, 'J&amp;C Details'!$AP$82, IF($I911=$U$5, 'J&amp;C Details'!$AP$84, ""))))</f>
        <v/>
      </c>
      <c r="Y911" s="39" t="str">
        <f t="shared" si="47"/>
        <v/>
      </c>
      <c r="AA911" s="39" t="str">
        <f>IF($G911="", "", IF($E911=$R$3, Report!$BB$209, IF($I911="", Report!$BB$212, IF($I911=$U$4, Report!$BB$211, IF($I911=$U$5, Report!$BB$210, "")))))</f>
        <v/>
      </c>
    </row>
    <row r="912" spans="1:27" x14ac:dyDescent="0.25">
      <c r="A912" s="14"/>
      <c r="B912" s="460"/>
      <c r="C912" s="478"/>
      <c r="D912" s="462"/>
      <c r="E912" s="479"/>
      <c r="F912" s="14"/>
      <c r="G912" s="106" t="str">
        <f>IF($D912="", "", IF($E912=Expenses!$L$5, 0, $D912))</f>
        <v/>
      </c>
      <c r="H912" s="14"/>
      <c r="I912" s="39" t="str">
        <f t="shared" si="45"/>
        <v/>
      </c>
      <c r="J912" s="14"/>
      <c r="K912" s="14"/>
      <c r="L912" s="14"/>
      <c r="M912" s="14"/>
      <c r="N912" s="14"/>
      <c r="O912" s="14"/>
      <c r="P912" s="14"/>
      <c r="S912" s="106" t="str">
        <f t="shared" si="46"/>
        <v/>
      </c>
      <c r="U912" s="127" t="str">
        <f>IFERROR(INDEX('J&amp;C Details'!$S$70:$S$79, MATCH($C912, 'J&amp;C Details'!$B$70:$B$79, 0))*$S912*24*$W912, "")</f>
        <v/>
      </c>
      <c r="W912" s="262" t="str">
        <f>IF($Y912="", "", IF($I912="", 1, IF($I912=$U$4, 'J&amp;C Details'!$AP$82, IF($I912=$U$5, 'J&amp;C Details'!$AP$84, ""))))</f>
        <v/>
      </c>
      <c r="Y912" s="39" t="str">
        <f t="shared" si="47"/>
        <v/>
      </c>
      <c r="AA912" s="39" t="str">
        <f>IF($G912="", "", IF($E912=$R$3, Report!$BB$209, IF($I912="", Report!$BB$212, IF($I912=$U$4, Report!$BB$211, IF($I912=$U$5, Report!$BB$210, "")))))</f>
        <v/>
      </c>
    </row>
    <row r="913" spans="1:27" x14ac:dyDescent="0.25">
      <c r="A913" s="14"/>
      <c r="B913" s="460"/>
      <c r="C913" s="478"/>
      <c r="D913" s="462"/>
      <c r="E913" s="479"/>
      <c r="F913" s="14"/>
      <c r="G913" s="106" t="str">
        <f>IF($D913="", "", IF($E913=Expenses!$L$5, 0, $D913))</f>
        <v/>
      </c>
      <c r="H913" s="14"/>
      <c r="I913" s="39" t="str">
        <f t="shared" si="45"/>
        <v/>
      </c>
      <c r="J913" s="14"/>
      <c r="K913" s="14"/>
      <c r="L913" s="14"/>
      <c r="M913" s="14"/>
      <c r="N913" s="14"/>
      <c r="O913" s="14"/>
      <c r="P913" s="14"/>
      <c r="S913" s="106" t="str">
        <f t="shared" si="46"/>
        <v/>
      </c>
      <c r="U913" s="127" t="str">
        <f>IFERROR(INDEX('J&amp;C Details'!$S$70:$S$79, MATCH($C913, 'J&amp;C Details'!$B$70:$B$79, 0))*$S913*24*$W913, "")</f>
        <v/>
      </c>
      <c r="W913" s="262" t="str">
        <f>IF($Y913="", "", IF($I913="", 1, IF($I913=$U$4, 'J&amp;C Details'!$AP$82, IF($I913=$U$5, 'J&amp;C Details'!$AP$84, ""))))</f>
        <v/>
      </c>
      <c r="Y913" s="39" t="str">
        <f t="shared" si="47"/>
        <v/>
      </c>
      <c r="AA913" s="39" t="str">
        <f>IF($G913="", "", IF($E913=$R$3, Report!$BB$209, IF($I913="", Report!$BB$212, IF($I913=$U$4, Report!$BB$211, IF($I913=$U$5, Report!$BB$210, "")))))</f>
        <v/>
      </c>
    </row>
    <row r="914" spans="1:27" x14ac:dyDescent="0.25">
      <c r="A914" s="14"/>
      <c r="B914" s="460"/>
      <c r="C914" s="478"/>
      <c r="D914" s="462"/>
      <c r="E914" s="479"/>
      <c r="F914" s="14"/>
      <c r="G914" s="106" t="str">
        <f>IF($D914="", "", IF($E914=Expenses!$L$5, 0, $D914))</f>
        <v/>
      </c>
      <c r="H914" s="14"/>
      <c r="I914" s="39" t="str">
        <f t="shared" si="45"/>
        <v/>
      </c>
      <c r="J914" s="14"/>
      <c r="K914" s="14"/>
      <c r="L914" s="14"/>
      <c r="M914" s="14"/>
      <c r="N914" s="14"/>
      <c r="O914" s="14"/>
      <c r="P914" s="14"/>
      <c r="S914" s="106" t="str">
        <f t="shared" si="46"/>
        <v/>
      </c>
      <c r="U914" s="127" t="str">
        <f>IFERROR(INDEX('J&amp;C Details'!$S$70:$S$79, MATCH($C914, 'J&amp;C Details'!$B$70:$B$79, 0))*$S914*24*$W914, "")</f>
        <v/>
      </c>
      <c r="W914" s="262" t="str">
        <f>IF($Y914="", "", IF($I914="", 1, IF($I914=$U$4, 'J&amp;C Details'!$AP$82, IF($I914=$U$5, 'J&amp;C Details'!$AP$84, ""))))</f>
        <v/>
      </c>
      <c r="Y914" s="39" t="str">
        <f t="shared" si="47"/>
        <v/>
      </c>
      <c r="AA914" s="39" t="str">
        <f>IF($G914="", "", IF($E914=$R$3, Report!$BB$209, IF($I914="", Report!$BB$212, IF($I914=$U$4, Report!$BB$211, IF($I914=$U$5, Report!$BB$210, "")))))</f>
        <v/>
      </c>
    </row>
    <row r="915" spans="1:27" x14ac:dyDescent="0.25">
      <c r="A915" s="14"/>
      <c r="B915" s="460"/>
      <c r="C915" s="478"/>
      <c r="D915" s="462"/>
      <c r="E915" s="479"/>
      <c r="F915" s="14"/>
      <c r="G915" s="106" t="str">
        <f>IF($D915="", "", IF($E915=Expenses!$L$5, 0, $D915))</f>
        <v/>
      </c>
      <c r="H915" s="14"/>
      <c r="I915" s="39" t="str">
        <f t="shared" si="45"/>
        <v/>
      </c>
      <c r="J915" s="14"/>
      <c r="K915" s="14"/>
      <c r="L915" s="14"/>
      <c r="M915" s="14"/>
      <c r="N915" s="14"/>
      <c r="O915" s="14"/>
      <c r="P915" s="14"/>
      <c r="S915" s="106" t="str">
        <f t="shared" si="46"/>
        <v/>
      </c>
      <c r="U915" s="127" t="str">
        <f>IFERROR(INDEX('J&amp;C Details'!$S$70:$S$79, MATCH($C915, 'J&amp;C Details'!$B$70:$B$79, 0))*$S915*24*$W915, "")</f>
        <v/>
      </c>
      <c r="W915" s="262" t="str">
        <f>IF($Y915="", "", IF($I915="", 1, IF($I915=$U$4, 'J&amp;C Details'!$AP$82, IF($I915=$U$5, 'J&amp;C Details'!$AP$84, ""))))</f>
        <v/>
      </c>
      <c r="Y915" s="39" t="str">
        <f t="shared" si="47"/>
        <v/>
      </c>
      <c r="AA915" s="39" t="str">
        <f>IF($G915="", "", IF($E915=$R$3, Report!$BB$209, IF($I915="", Report!$BB$212, IF($I915=$U$4, Report!$BB$211, IF($I915=$U$5, Report!$BB$210, "")))))</f>
        <v/>
      </c>
    </row>
    <row r="916" spans="1:27" x14ac:dyDescent="0.25">
      <c r="A916" s="14"/>
      <c r="B916" s="460"/>
      <c r="C916" s="478"/>
      <c r="D916" s="462"/>
      <c r="E916" s="479"/>
      <c r="F916" s="14"/>
      <c r="G916" s="106" t="str">
        <f>IF($D916="", "", IF($E916=Expenses!$L$5, 0, $D916))</f>
        <v/>
      </c>
      <c r="H916" s="14"/>
      <c r="I916" s="39" t="str">
        <f t="shared" si="45"/>
        <v/>
      </c>
      <c r="J916" s="14"/>
      <c r="K916" s="14"/>
      <c r="L916" s="14"/>
      <c r="M916" s="14"/>
      <c r="N916" s="14"/>
      <c r="O916" s="14"/>
      <c r="P916" s="14"/>
      <c r="S916" s="106" t="str">
        <f t="shared" si="46"/>
        <v/>
      </c>
      <c r="U916" s="127" t="str">
        <f>IFERROR(INDEX('J&amp;C Details'!$S$70:$S$79, MATCH($C916, 'J&amp;C Details'!$B$70:$B$79, 0))*$S916*24*$W916, "")</f>
        <v/>
      </c>
      <c r="W916" s="262" t="str">
        <f>IF($Y916="", "", IF($I916="", 1, IF($I916=$U$4, 'J&amp;C Details'!$AP$82, IF($I916=$U$5, 'J&amp;C Details'!$AP$84, ""))))</f>
        <v/>
      </c>
      <c r="Y916" s="39" t="str">
        <f t="shared" si="47"/>
        <v/>
      </c>
      <c r="AA916" s="39" t="str">
        <f>IF($G916="", "", IF($E916=$R$3, Report!$BB$209, IF($I916="", Report!$BB$212, IF($I916=$U$4, Report!$BB$211, IF($I916=$U$5, Report!$BB$210, "")))))</f>
        <v/>
      </c>
    </row>
    <row r="917" spans="1:27" x14ac:dyDescent="0.25">
      <c r="A917" s="14"/>
      <c r="B917" s="460"/>
      <c r="C917" s="478"/>
      <c r="D917" s="462"/>
      <c r="E917" s="479"/>
      <c r="F917" s="14"/>
      <c r="G917" s="106" t="str">
        <f>IF($D917="", "", IF($E917=Expenses!$L$5, 0, $D917))</f>
        <v/>
      </c>
      <c r="H917" s="14"/>
      <c r="I917" s="39" t="str">
        <f t="shared" si="45"/>
        <v/>
      </c>
      <c r="J917" s="14"/>
      <c r="K917" s="14"/>
      <c r="L917" s="14"/>
      <c r="M917" s="14"/>
      <c r="N917" s="14"/>
      <c r="O917" s="14"/>
      <c r="P917" s="14"/>
      <c r="S917" s="106" t="str">
        <f t="shared" si="46"/>
        <v/>
      </c>
      <c r="U917" s="127" t="str">
        <f>IFERROR(INDEX('J&amp;C Details'!$S$70:$S$79, MATCH($C917, 'J&amp;C Details'!$B$70:$B$79, 0))*$S917*24*$W917, "")</f>
        <v/>
      </c>
      <c r="W917" s="262" t="str">
        <f>IF($Y917="", "", IF($I917="", 1, IF($I917=$U$4, 'J&amp;C Details'!$AP$82, IF($I917=$U$5, 'J&amp;C Details'!$AP$84, ""))))</f>
        <v/>
      </c>
      <c r="Y917" s="39" t="str">
        <f t="shared" si="47"/>
        <v/>
      </c>
      <c r="AA917" s="39" t="str">
        <f>IF($G917="", "", IF($E917=$R$3, Report!$BB$209, IF($I917="", Report!$BB$212, IF($I917=$U$4, Report!$BB$211, IF($I917=$U$5, Report!$BB$210, "")))))</f>
        <v/>
      </c>
    </row>
    <row r="918" spans="1:27" x14ac:dyDescent="0.25">
      <c r="A918" s="14"/>
      <c r="B918" s="460"/>
      <c r="C918" s="478"/>
      <c r="D918" s="462"/>
      <c r="E918" s="479"/>
      <c r="F918" s="14"/>
      <c r="G918" s="106" t="str">
        <f>IF($D918="", "", IF($E918=Expenses!$L$5, 0, $D918))</f>
        <v/>
      </c>
      <c r="H918" s="14"/>
      <c r="I918" s="39" t="str">
        <f t="shared" si="45"/>
        <v/>
      </c>
      <c r="J918" s="14"/>
      <c r="K918" s="14"/>
      <c r="L918" s="14"/>
      <c r="M918" s="14"/>
      <c r="N918" s="14"/>
      <c r="O918" s="14"/>
      <c r="P918" s="14"/>
      <c r="S918" s="106" t="str">
        <f t="shared" si="46"/>
        <v/>
      </c>
      <c r="U918" s="127" t="str">
        <f>IFERROR(INDEX('J&amp;C Details'!$S$70:$S$79, MATCH($C918, 'J&amp;C Details'!$B$70:$B$79, 0))*$S918*24*$W918, "")</f>
        <v/>
      </c>
      <c r="W918" s="262" t="str">
        <f>IF($Y918="", "", IF($I918="", 1, IF($I918=$U$4, 'J&amp;C Details'!$AP$82, IF($I918=$U$5, 'J&amp;C Details'!$AP$84, ""))))</f>
        <v/>
      </c>
      <c r="Y918" s="39" t="str">
        <f t="shared" si="47"/>
        <v/>
      </c>
      <c r="AA918" s="39" t="str">
        <f>IF($G918="", "", IF($E918=$R$3, Report!$BB$209, IF($I918="", Report!$BB$212, IF($I918=$U$4, Report!$BB$211, IF($I918=$U$5, Report!$BB$210, "")))))</f>
        <v/>
      </c>
    </row>
    <row r="919" spans="1:27" x14ac:dyDescent="0.25">
      <c r="A919" s="14"/>
      <c r="B919" s="460"/>
      <c r="C919" s="478"/>
      <c r="D919" s="462"/>
      <c r="E919" s="479"/>
      <c r="F919" s="14"/>
      <c r="G919" s="106" t="str">
        <f>IF($D919="", "", IF($E919=Expenses!$L$5, 0, $D919))</f>
        <v/>
      </c>
      <c r="H919" s="14"/>
      <c r="I919" s="39" t="str">
        <f t="shared" si="45"/>
        <v/>
      </c>
      <c r="J919" s="14"/>
      <c r="K919" s="14"/>
      <c r="L919" s="14"/>
      <c r="M919" s="14"/>
      <c r="N919" s="14"/>
      <c r="O919" s="14"/>
      <c r="P919" s="14"/>
      <c r="S919" s="106" t="str">
        <f t="shared" si="46"/>
        <v/>
      </c>
      <c r="U919" s="127" t="str">
        <f>IFERROR(INDEX('J&amp;C Details'!$S$70:$S$79, MATCH($C919, 'J&amp;C Details'!$B$70:$B$79, 0))*$S919*24*$W919, "")</f>
        <v/>
      </c>
      <c r="W919" s="262" t="str">
        <f>IF($Y919="", "", IF($I919="", 1, IF($I919=$U$4, 'J&amp;C Details'!$AP$82, IF($I919=$U$5, 'J&amp;C Details'!$AP$84, ""))))</f>
        <v/>
      </c>
      <c r="Y919" s="39" t="str">
        <f t="shared" si="47"/>
        <v/>
      </c>
      <c r="AA919" s="39" t="str">
        <f>IF($G919="", "", IF($E919=$R$3, Report!$BB$209, IF($I919="", Report!$BB$212, IF($I919=$U$4, Report!$BB$211, IF($I919=$U$5, Report!$BB$210, "")))))</f>
        <v/>
      </c>
    </row>
    <row r="920" spans="1:27" x14ac:dyDescent="0.25">
      <c r="A920" s="14"/>
      <c r="B920" s="460"/>
      <c r="C920" s="478"/>
      <c r="D920" s="462"/>
      <c r="E920" s="479"/>
      <c r="F920" s="14"/>
      <c r="G920" s="106" t="str">
        <f>IF($D920="", "", IF($E920=Expenses!$L$5, 0, $D920))</f>
        <v/>
      </c>
      <c r="H920" s="14"/>
      <c r="I920" s="39" t="str">
        <f t="shared" si="45"/>
        <v/>
      </c>
      <c r="J920" s="14"/>
      <c r="K920" s="14"/>
      <c r="L920" s="14"/>
      <c r="M920" s="14"/>
      <c r="N920" s="14"/>
      <c r="O920" s="14"/>
      <c r="P920" s="14"/>
      <c r="S920" s="106" t="str">
        <f t="shared" si="46"/>
        <v/>
      </c>
      <c r="U920" s="127" t="str">
        <f>IFERROR(INDEX('J&amp;C Details'!$S$70:$S$79, MATCH($C920, 'J&amp;C Details'!$B$70:$B$79, 0))*$S920*24*$W920, "")</f>
        <v/>
      </c>
      <c r="W920" s="262" t="str">
        <f>IF($Y920="", "", IF($I920="", 1, IF($I920=$U$4, 'J&amp;C Details'!$AP$82, IF($I920=$U$5, 'J&amp;C Details'!$AP$84, ""))))</f>
        <v/>
      </c>
      <c r="Y920" s="39" t="str">
        <f t="shared" si="47"/>
        <v/>
      </c>
      <c r="AA920" s="39" t="str">
        <f>IF($G920="", "", IF($E920=$R$3, Report!$BB$209, IF($I920="", Report!$BB$212, IF($I920=$U$4, Report!$BB$211, IF($I920=$U$5, Report!$BB$210, "")))))</f>
        <v/>
      </c>
    </row>
    <row r="921" spans="1:27" x14ac:dyDescent="0.25">
      <c r="A921" s="14"/>
      <c r="B921" s="460"/>
      <c r="C921" s="478"/>
      <c r="D921" s="462"/>
      <c r="E921" s="479"/>
      <c r="F921" s="14"/>
      <c r="G921" s="106" t="str">
        <f>IF($D921="", "", IF($E921=Expenses!$L$5, 0, $D921))</f>
        <v/>
      </c>
      <c r="H921" s="14"/>
      <c r="I921" s="39" t="str">
        <f t="shared" si="45"/>
        <v/>
      </c>
      <c r="J921" s="14"/>
      <c r="K921" s="14"/>
      <c r="L921" s="14"/>
      <c r="M921" s="14"/>
      <c r="N921" s="14"/>
      <c r="O921" s="14"/>
      <c r="P921" s="14"/>
      <c r="S921" s="106" t="str">
        <f t="shared" si="46"/>
        <v/>
      </c>
      <c r="U921" s="127" t="str">
        <f>IFERROR(INDEX('J&amp;C Details'!$S$70:$S$79, MATCH($C921, 'J&amp;C Details'!$B$70:$B$79, 0))*$S921*24*$W921, "")</f>
        <v/>
      </c>
      <c r="W921" s="262" t="str">
        <f>IF($Y921="", "", IF($I921="", 1, IF($I921=$U$4, 'J&amp;C Details'!$AP$82, IF($I921=$U$5, 'J&amp;C Details'!$AP$84, ""))))</f>
        <v/>
      </c>
      <c r="Y921" s="39" t="str">
        <f t="shared" si="47"/>
        <v/>
      </c>
      <c r="AA921" s="39" t="str">
        <f>IF($G921="", "", IF($E921=$R$3, Report!$BB$209, IF($I921="", Report!$BB$212, IF($I921=$U$4, Report!$BB$211, IF($I921=$U$5, Report!$BB$210, "")))))</f>
        <v/>
      </c>
    </row>
    <row r="922" spans="1:27" x14ac:dyDescent="0.25">
      <c r="A922" s="14"/>
      <c r="B922" s="460"/>
      <c r="C922" s="478"/>
      <c r="D922" s="462"/>
      <c r="E922" s="479"/>
      <c r="F922" s="14"/>
      <c r="G922" s="106" t="str">
        <f>IF($D922="", "", IF($E922=Expenses!$L$5, 0, $D922))</f>
        <v/>
      </c>
      <c r="H922" s="14"/>
      <c r="I922" s="39" t="str">
        <f t="shared" si="45"/>
        <v/>
      </c>
      <c r="J922" s="14"/>
      <c r="K922" s="14"/>
      <c r="L922" s="14"/>
      <c r="M922" s="14"/>
      <c r="N922" s="14"/>
      <c r="O922" s="14"/>
      <c r="P922" s="14"/>
      <c r="S922" s="106" t="str">
        <f t="shared" si="46"/>
        <v/>
      </c>
      <c r="U922" s="127" t="str">
        <f>IFERROR(INDEX('J&amp;C Details'!$S$70:$S$79, MATCH($C922, 'J&amp;C Details'!$B$70:$B$79, 0))*$S922*24*$W922, "")</f>
        <v/>
      </c>
      <c r="W922" s="262" t="str">
        <f>IF($Y922="", "", IF($I922="", 1, IF($I922=$U$4, 'J&amp;C Details'!$AP$82, IF($I922=$U$5, 'J&amp;C Details'!$AP$84, ""))))</f>
        <v/>
      </c>
      <c r="Y922" s="39" t="str">
        <f t="shared" si="47"/>
        <v/>
      </c>
      <c r="AA922" s="39" t="str">
        <f>IF($G922="", "", IF($E922=$R$3, Report!$BB$209, IF($I922="", Report!$BB$212, IF($I922=$U$4, Report!$BB$211, IF($I922=$U$5, Report!$BB$210, "")))))</f>
        <v/>
      </c>
    </row>
    <row r="923" spans="1:27" x14ac:dyDescent="0.25">
      <c r="A923" s="14"/>
      <c r="B923" s="460"/>
      <c r="C923" s="478"/>
      <c r="D923" s="462"/>
      <c r="E923" s="479"/>
      <c r="F923" s="14"/>
      <c r="G923" s="106" t="str">
        <f>IF($D923="", "", IF($E923=Expenses!$L$5, 0, $D923))</f>
        <v/>
      </c>
      <c r="H923" s="14"/>
      <c r="I923" s="39" t="str">
        <f t="shared" si="45"/>
        <v/>
      </c>
      <c r="J923" s="14"/>
      <c r="K923" s="14"/>
      <c r="L923" s="14"/>
      <c r="M923" s="14"/>
      <c r="N923" s="14"/>
      <c r="O923" s="14"/>
      <c r="P923" s="14"/>
      <c r="S923" s="106" t="str">
        <f t="shared" si="46"/>
        <v/>
      </c>
      <c r="U923" s="127" t="str">
        <f>IFERROR(INDEX('J&amp;C Details'!$S$70:$S$79, MATCH($C923, 'J&amp;C Details'!$B$70:$B$79, 0))*$S923*24*$W923, "")</f>
        <v/>
      </c>
      <c r="W923" s="262" t="str">
        <f>IF($Y923="", "", IF($I923="", 1, IF($I923=$U$4, 'J&amp;C Details'!$AP$82, IF($I923=$U$5, 'J&amp;C Details'!$AP$84, ""))))</f>
        <v/>
      </c>
      <c r="Y923" s="39" t="str">
        <f t="shared" si="47"/>
        <v/>
      </c>
      <c r="AA923" s="39" t="str">
        <f>IF($G923="", "", IF($E923=$R$3, Report!$BB$209, IF($I923="", Report!$BB$212, IF($I923=$U$4, Report!$BB$211, IF($I923=$U$5, Report!$BB$210, "")))))</f>
        <v/>
      </c>
    </row>
    <row r="924" spans="1:27" x14ac:dyDescent="0.25">
      <c r="A924" s="14"/>
      <c r="B924" s="460"/>
      <c r="C924" s="478"/>
      <c r="D924" s="462"/>
      <c r="E924" s="479"/>
      <c r="F924" s="14"/>
      <c r="G924" s="106" t="str">
        <f>IF($D924="", "", IF($E924=Expenses!$L$5, 0, $D924))</f>
        <v/>
      </c>
      <c r="H924" s="14"/>
      <c r="I924" s="39" t="str">
        <f t="shared" si="45"/>
        <v/>
      </c>
      <c r="J924" s="14"/>
      <c r="K924" s="14"/>
      <c r="L924" s="14"/>
      <c r="M924" s="14"/>
      <c r="N924" s="14"/>
      <c r="O924" s="14"/>
      <c r="P924" s="14"/>
      <c r="S924" s="106" t="str">
        <f t="shared" si="46"/>
        <v/>
      </c>
      <c r="U924" s="127" t="str">
        <f>IFERROR(INDEX('J&amp;C Details'!$S$70:$S$79, MATCH($C924, 'J&amp;C Details'!$B$70:$B$79, 0))*$S924*24*$W924, "")</f>
        <v/>
      </c>
      <c r="W924" s="262" t="str">
        <f>IF($Y924="", "", IF($I924="", 1, IF($I924=$U$4, 'J&amp;C Details'!$AP$82, IF($I924=$U$5, 'J&amp;C Details'!$AP$84, ""))))</f>
        <v/>
      </c>
      <c r="Y924" s="39" t="str">
        <f t="shared" si="47"/>
        <v/>
      </c>
      <c r="AA924" s="39" t="str">
        <f>IF($G924="", "", IF($E924=$R$3, Report!$BB$209, IF($I924="", Report!$BB$212, IF($I924=$U$4, Report!$BB$211, IF($I924=$U$5, Report!$BB$210, "")))))</f>
        <v/>
      </c>
    </row>
    <row r="925" spans="1:27" x14ac:dyDescent="0.25">
      <c r="A925" s="14"/>
      <c r="B925" s="460"/>
      <c r="C925" s="478"/>
      <c r="D925" s="462"/>
      <c r="E925" s="479"/>
      <c r="F925" s="14"/>
      <c r="G925" s="106" t="str">
        <f>IF($D925="", "", IF($E925=Expenses!$L$5, 0, $D925))</f>
        <v/>
      </c>
      <c r="H925" s="14"/>
      <c r="I925" s="39" t="str">
        <f t="shared" si="45"/>
        <v/>
      </c>
      <c r="J925" s="14"/>
      <c r="K925" s="14"/>
      <c r="L925" s="14"/>
      <c r="M925" s="14"/>
      <c r="N925" s="14"/>
      <c r="O925" s="14"/>
      <c r="P925" s="14"/>
      <c r="S925" s="106" t="str">
        <f t="shared" si="46"/>
        <v/>
      </c>
      <c r="U925" s="127" t="str">
        <f>IFERROR(INDEX('J&amp;C Details'!$S$70:$S$79, MATCH($C925, 'J&amp;C Details'!$B$70:$B$79, 0))*$S925*24*$W925, "")</f>
        <v/>
      </c>
      <c r="W925" s="262" t="str">
        <f>IF($Y925="", "", IF($I925="", 1, IF($I925=$U$4, 'J&amp;C Details'!$AP$82, IF($I925=$U$5, 'J&amp;C Details'!$AP$84, ""))))</f>
        <v/>
      </c>
      <c r="Y925" s="39" t="str">
        <f t="shared" si="47"/>
        <v/>
      </c>
      <c r="AA925" s="39" t="str">
        <f>IF($G925="", "", IF($E925=$R$3, Report!$BB$209, IF($I925="", Report!$BB$212, IF($I925=$U$4, Report!$BB$211, IF($I925=$U$5, Report!$BB$210, "")))))</f>
        <v/>
      </c>
    </row>
    <row r="926" spans="1:27" x14ac:dyDescent="0.25">
      <c r="A926" s="14"/>
      <c r="B926" s="460"/>
      <c r="C926" s="478"/>
      <c r="D926" s="462"/>
      <c r="E926" s="479"/>
      <c r="F926" s="14"/>
      <c r="G926" s="106" t="str">
        <f>IF($D926="", "", IF($E926=Expenses!$L$5, 0, $D926))</f>
        <v/>
      </c>
      <c r="H926" s="14"/>
      <c r="I926" s="39" t="str">
        <f t="shared" si="45"/>
        <v/>
      </c>
      <c r="J926" s="14"/>
      <c r="K926" s="14"/>
      <c r="L926" s="14"/>
      <c r="M926" s="14"/>
      <c r="N926" s="14"/>
      <c r="O926" s="14"/>
      <c r="P926" s="14"/>
      <c r="S926" s="106" t="str">
        <f t="shared" si="46"/>
        <v/>
      </c>
      <c r="U926" s="127" t="str">
        <f>IFERROR(INDEX('J&amp;C Details'!$S$70:$S$79, MATCH($C926, 'J&amp;C Details'!$B$70:$B$79, 0))*$S926*24*$W926, "")</f>
        <v/>
      </c>
      <c r="W926" s="262" t="str">
        <f>IF($Y926="", "", IF($I926="", 1, IF($I926=$U$4, 'J&amp;C Details'!$AP$82, IF($I926=$U$5, 'J&amp;C Details'!$AP$84, ""))))</f>
        <v/>
      </c>
      <c r="Y926" s="39" t="str">
        <f t="shared" si="47"/>
        <v/>
      </c>
      <c r="AA926" s="39" t="str">
        <f>IF($G926="", "", IF($E926=$R$3, Report!$BB$209, IF($I926="", Report!$BB$212, IF($I926=$U$4, Report!$BB$211, IF($I926=$U$5, Report!$BB$210, "")))))</f>
        <v/>
      </c>
    </row>
    <row r="927" spans="1:27" x14ac:dyDescent="0.25">
      <c r="A927" s="14"/>
      <c r="B927" s="460"/>
      <c r="C927" s="478"/>
      <c r="D927" s="462"/>
      <c r="E927" s="479"/>
      <c r="F927" s="14"/>
      <c r="G927" s="106" t="str">
        <f>IF($D927="", "", IF($E927=Expenses!$L$5, 0, $D927))</f>
        <v/>
      </c>
      <c r="H927" s="14"/>
      <c r="I927" s="39" t="str">
        <f t="shared" si="45"/>
        <v/>
      </c>
      <c r="J927" s="14"/>
      <c r="K927" s="14"/>
      <c r="L927" s="14"/>
      <c r="M927" s="14"/>
      <c r="N927" s="14"/>
      <c r="O927" s="14"/>
      <c r="P927" s="14"/>
      <c r="S927" s="106" t="str">
        <f t="shared" si="46"/>
        <v/>
      </c>
      <c r="U927" s="127" t="str">
        <f>IFERROR(INDEX('J&amp;C Details'!$S$70:$S$79, MATCH($C927, 'J&amp;C Details'!$B$70:$B$79, 0))*$S927*24*$W927, "")</f>
        <v/>
      </c>
      <c r="W927" s="262" t="str">
        <f>IF($Y927="", "", IF($I927="", 1, IF($I927=$U$4, 'J&amp;C Details'!$AP$82, IF($I927=$U$5, 'J&amp;C Details'!$AP$84, ""))))</f>
        <v/>
      </c>
      <c r="Y927" s="39" t="str">
        <f t="shared" si="47"/>
        <v/>
      </c>
      <c r="AA927" s="39" t="str">
        <f>IF($G927="", "", IF($E927=$R$3, Report!$BB$209, IF($I927="", Report!$BB$212, IF($I927=$U$4, Report!$BB$211, IF($I927=$U$5, Report!$BB$210, "")))))</f>
        <v/>
      </c>
    </row>
    <row r="928" spans="1:27" x14ac:dyDescent="0.25">
      <c r="A928" s="14"/>
      <c r="B928" s="460"/>
      <c r="C928" s="478"/>
      <c r="D928" s="462"/>
      <c r="E928" s="479"/>
      <c r="F928" s="14"/>
      <c r="G928" s="106" t="str">
        <f>IF($D928="", "", IF($E928=Expenses!$L$5, 0, $D928))</f>
        <v/>
      </c>
      <c r="H928" s="14"/>
      <c r="I928" s="39" t="str">
        <f t="shared" si="45"/>
        <v/>
      </c>
      <c r="J928" s="14"/>
      <c r="K928" s="14"/>
      <c r="L928" s="14"/>
      <c r="M928" s="14"/>
      <c r="N928" s="14"/>
      <c r="O928" s="14"/>
      <c r="P928" s="14"/>
      <c r="S928" s="106" t="str">
        <f t="shared" si="46"/>
        <v/>
      </c>
      <c r="U928" s="127" t="str">
        <f>IFERROR(INDEX('J&amp;C Details'!$S$70:$S$79, MATCH($C928, 'J&amp;C Details'!$B$70:$B$79, 0))*$S928*24*$W928, "")</f>
        <v/>
      </c>
      <c r="W928" s="262" t="str">
        <f>IF($Y928="", "", IF($I928="", 1, IF($I928=$U$4, 'J&amp;C Details'!$AP$82, IF($I928=$U$5, 'J&amp;C Details'!$AP$84, ""))))</f>
        <v/>
      </c>
      <c r="Y928" s="39" t="str">
        <f t="shared" si="47"/>
        <v/>
      </c>
      <c r="AA928" s="39" t="str">
        <f>IF($G928="", "", IF($E928=$R$3, Report!$BB$209, IF($I928="", Report!$BB$212, IF($I928=$U$4, Report!$BB$211, IF($I928=$U$5, Report!$BB$210, "")))))</f>
        <v/>
      </c>
    </row>
    <row r="929" spans="1:27" x14ac:dyDescent="0.25">
      <c r="A929" s="14"/>
      <c r="B929" s="460"/>
      <c r="C929" s="478"/>
      <c r="D929" s="462"/>
      <c r="E929" s="479"/>
      <c r="F929" s="14"/>
      <c r="G929" s="106" t="str">
        <f>IF($D929="", "", IF($E929=Expenses!$L$5, 0, $D929))</f>
        <v/>
      </c>
      <c r="H929" s="14"/>
      <c r="I929" s="39" t="str">
        <f t="shared" si="45"/>
        <v/>
      </c>
      <c r="J929" s="14"/>
      <c r="K929" s="14"/>
      <c r="L929" s="14"/>
      <c r="M929" s="14"/>
      <c r="N929" s="14"/>
      <c r="O929" s="14"/>
      <c r="P929" s="14"/>
      <c r="S929" s="106" t="str">
        <f t="shared" si="46"/>
        <v/>
      </c>
      <c r="U929" s="127" t="str">
        <f>IFERROR(INDEX('J&amp;C Details'!$S$70:$S$79, MATCH($C929, 'J&amp;C Details'!$B$70:$B$79, 0))*$S929*24*$W929, "")</f>
        <v/>
      </c>
      <c r="W929" s="262" t="str">
        <f>IF($Y929="", "", IF($I929="", 1, IF($I929=$U$4, 'J&amp;C Details'!$AP$82, IF($I929=$U$5, 'J&amp;C Details'!$AP$84, ""))))</f>
        <v/>
      </c>
      <c r="Y929" s="39" t="str">
        <f t="shared" si="47"/>
        <v/>
      </c>
      <c r="AA929" s="39" t="str">
        <f>IF($G929="", "", IF($E929=$R$3, Report!$BB$209, IF($I929="", Report!$BB$212, IF($I929=$U$4, Report!$BB$211, IF($I929=$U$5, Report!$BB$210, "")))))</f>
        <v/>
      </c>
    </row>
    <row r="930" spans="1:27" x14ac:dyDescent="0.25">
      <c r="A930" s="14"/>
      <c r="B930" s="460"/>
      <c r="C930" s="478"/>
      <c r="D930" s="462"/>
      <c r="E930" s="479"/>
      <c r="F930" s="14"/>
      <c r="G930" s="106" t="str">
        <f>IF($D930="", "", IF($E930=Expenses!$L$5, 0, $D930))</f>
        <v/>
      </c>
      <c r="H930" s="14"/>
      <c r="I930" s="39" t="str">
        <f t="shared" si="45"/>
        <v/>
      </c>
      <c r="J930" s="14"/>
      <c r="K930" s="14"/>
      <c r="L930" s="14"/>
      <c r="M930" s="14"/>
      <c r="N930" s="14"/>
      <c r="O930" s="14"/>
      <c r="P930" s="14"/>
      <c r="S930" s="106" t="str">
        <f t="shared" si="46"/>
        <v/>
      </c>
      <c r="U930" s="127" t="str">
        <f>IFERROR(INDEX('J&amp;C Details'!$S$70:$S$79, MATCH($C930, 'J&amp;C Details'!$B$70:$B$79, 0))*$S930*24*$W930, "")</f>
        <v/>
      </c>
      <c r="W930" s="262" t="str">
        <f>IF($Y930="", "", IF($I930="", 1, IF($I930=$U$4, 'J&amp;C Details'!$AP$82, IF($I930=$U$5, 'J&amp;C Details'!$AP$84, ""))))</f>
        <v/>
      </c>
      <c r="Y930" s="39" t="str">
        <f t="shared" si="47"/>
        <v/>
      </c>
      <c r="AA930" s="39" t="str">
        <f>IF($G930="", "", IF($E930=$R$3, Report!$BB$209, IF($I930="", Report!$BB$212, IF($I930=$U$4, Report!$BB$211, IF($I930=$U$5, Report!$BB$210, "")))))</f>
        <v/>
      </c>
    </row>
    <row r="931" spans="1:27" x14ac:dyDescent="0.25">
      <c r="A931" s="14"/>
      <c r="B931" s="460"/>
      <c r="C931" s="478"/>
      <c r="D931" s="462"/>
      <c r="E931" s="479"/>
      <c r="F931" s="14"/>
      <c r="G931" s="106" t="str">
        <f>IF($D931="", "", IF($E931=Expenses!$L$5, 0, $D931))</f>
        <v/>
      </c>
      <c r="H931" s="14"/>
      <c r="I931" s="39" t="str">
        <f t="shared" si="45"/>
        <v/>
      </c>
      <c r="J931" s="14"/>
      <c r="K931" s="14"/>
      <c r="L931" s="14"/>
      <c r="M931" s="14"/>
      <c r="N931" s="14"/>
      <c r="O931" s="14"/>
      <c r="P931" s="14"/>
      <c r="S931" s="106" t="str">
        <f t="shared" si="46"/>
        <v/>
      </c>
      <c r="U931" s="127" t="str">
        <f>IFERROR(INDEX('J&amp;C Details'!$S$70:$S$79, MATCH($C931, 'J&amp;C Details'!$B$70:$B$79, 0))*$S931*24*$W931, "")</f>
        <v/>
      </c>
      <c r="W931" s="262" t="str">
        <f>IF($Y931="", "", IF($I931="", 1, IF($I931=$U$4, 'J&amp;C Details'!$AP$82, IF($I931=$U$5, 'J&amp;C Details'!$AP$84, ""))))</f>
        <v/>
      </c>
      <c r="Y931" s="39" t="str">
        <f t="shared" si="47"/>
        <v/>
      </c>
      <c r="AA931" s="39" t="str">
        <f>IF($G931="", "", IF($E931=$R$3, Report!$BB$209, IF($I931="", Report!$BB$212, IF($I931=$U$4, Report!$BB$211, IF($I931=$U$5, Report!$BB$210, "")))))</f>
        <v/>
      </c>
    </row>
    <row r="932" spans="1:27" x14ac:dyDescent="0.25">
      <c r="A932" s="14"/>
      <c r="B932" s="460"/>
      <c r="C932" s="478"/>
      <c r="D932" s="462"/>
      <c r="E932" s="479"/>
      <c r="F932" s="14"/>
      <c r="G932" s="106" t="str">
        <f>IF($D932="", "", IF($E932=Expenses!$L$5, 0, $D932))</f>
        <v/>
      </c>
      <c r="H932" s="14"/>
      <c r="I932" s="39" t="str">
        <f t="shared" si="45"/>
        <v/>
      </c>
      <c r="J932" s="14"/>
      <c r="K932" s="14"/>
      <c r="L932" s="14"/>
      <c r="M932" s="14"/>
      <c r="N932" s="14"/>
      <c r="O932" s="14"/>
      <c r="P932" s="14"/>
      <c r="S932" s="106" t="str">
        <f t="shared" si="46"/>
        <v/>
      </c>
      <c r="U932" s="127" t="str">
        <f>IFERROR(INDEX('J&amp;C Details'!$S$70:$S$79, MATCH($C932, 'J&amp;C Details'!$B$70:$B$79, 0))*$S932*24*$W932, "")</f>
        <v/>
      </c>
      <c r="W932" s="262" t="str">
        <f>IF($Y932="", "", IF($I932="", 1, IF($I932=$U$4, 'J&amp;C Details'!$AP$82, IF($I932=$U$5, 'J&amp;C Details'!$AP$84, ""))))</f>
        <v/>
      </c>
      <c r="Y932" s="39" t="str">
        <f t="shared" si="47"/>
        <v/>
      </c>
      <c r="AA932" s="39" t="str">
        <f>IF($G932="", "", IF($E932=$R$3, Report!$BB$209, IF($I932="", Report!$BB$212, IF($I932=$U$4, Report!$BB$211, IF($I932=$U$5, Report!$BB$210, "")))))</f>
        <v/>
      </c>
    </row>
    <row r="933" spans="1:27" x14ac:dyDescent="0.25">
      <c r="A933" s="14"/>
      <c r="B933" s="460"/>
      <c r="C933" s="478"/>
      <c r="D933" s="462"/>
      <c r="E933" s="479"/>
      <c r="F933" s="14"/>
      <c r="G933" s="106" t="str">
        <f>IF($D933="", "", IF($E933=Expenses!$L$5, 0, $D933))</f>
        <v/>
      </c>
      <c r="H933" s="14"/>
      <c r="I933" s="39" t="str">
        <f t="shared" si="45"/>
        <v/>
      </c>
      <c r="J933" s="14"/>
      <c r="K933" s="14"/>
      <c r="L933" s="14"/>
      <c r="M933" s="14"/>
      <c r="N933" s="14"/>
      <c r="O933" s="14"/>
      <c r="P933" s="14"/>
      <c r="S933" s="106" t="str">
        <f t="shared" si="46"/>
        <v/>
      </c>
      <c r="U933" s="127" t="str">
        <f>IFERROR(INDEX('J&amp;C Details'!$S$70:$S$79, MATCH($C933, 'J&amp;C Details'!$B$70:$B$79, 0))*$S933*24*$W933, "")</f>
        <v/>
      </c>
      <c r="W933" s="262" t="str">
        <f>IF($Y933="", "", IF($I933="", 1, IF($I933=$U$4, 'J&amp;C Details'!$AP$82, IF($I933=$U$5, 'J&amp;C Details'!$AP$84, ""))))</f>
        <v/>
      </c>
      <c r="Y933" s="39" t="str">
        <f t="shared" si="47"/>
        <v/>
      </c>
      <c r="AA933" s="39" t="str">
        <f>IF($G933="", "", IF($E933=$R$3, Report!$BB$209, IF($I933="", Report!$BB$212, IF($I933=$U$4, Report!$BB$211, IF($I933=$U$5, Report!$BB$210, "")))))</f>
        <v/>
      </c>
    </row>
    <row r="934" spans="1:27" x14ac:dyDescent="0.25">
      <c r="A934" s="14"/>
      <c r="B934" s="460"/>
      <c r="C934" s="478"/>
      <c r="D934" s="462"/>
      <c r="E934" s="479"/>
      <c r="F934" s="14"/>
      <c r="G934" s="106" t="str">
        <f>IF($D934="", "", IF($E934=Expenses!$L$5, 0, $D934))</f>
        <v/>
      </c>
      <c r="H934" s="14"/>
      <c r="I934" s="39" t="str">
        <f t="shared" si="45"/>
        <v/>
      </c>
      <c r="J934" s="14"/>
      <c r="K934" s="14"/>
      <c r="L934" s="14"/>
      <c r="M934" s="14"/>
      <c r="N934" s="14"/>
      <c r="O934" s="14"/>
      <c r="P934" s="14"/>
      <c r="S934" s="106" t="str">
        <f t="shared" si="46"/>
        <v/>
      </c>
      <c r="U934" s="127" t="str">
        <f>IFERROR(INDEX('J&amp;C Details'!$S$70:$S$79, MATCH($C934, 'J&amp;C Details'!$B$70:$B$79, 0))*$S934*24*$W934, "")</f>
        <v/>
      </c>
      <c r="W934" s="262" t="str">
        <f>IF($Y934="", "", IF($I934="", 1, IF($I934=$U$4, 'J&amp;C Details'!$AP$82, IF($I934=$U$5, 'J&amp;C Details'!$AP$84, ""))))</f>
        <v/>
      </c>
      <c r="Y934" s="39" t="str">
        <f t="shared" si="47"/>
        <v/>
      </c>
      <c r="AA934" s="39" t="str">
        <f>IF($G934="", "", IF($E934=$R$3, Report!$BB$209, IF($I934="", Report!$BB$212, IF($I934=$U$4, Report!$BB$211, IF($I934=$U$5, Report!$BB$210, "")))))</f>
        <v/>
      </c>
    </row>
    <row r="935" spans="1:27" x14ac:dyDescent="0.25">
      <c r="A935" s="14"/>
      <c r="B935" s="460"/>
      <c r="C935" s="478"/>
      <c r="D935" s="462"/>
      <c r="E935" s="479"/>
      <c r="F935" s="14"/>
      <c r="G935" s="106" t="str">
        <f>IF($D935="", "", IF($E935=Expenses!$L$5, 0, $D935))</f>
        <v/>
      </c>
      <c r="H935" s="14"/>
      <c r="I935" s="39" t="str">
        <f t="shared" si="45"/>
        <v/>
      </c>
      <c r="J935" s="14"/>
      <c r="K935" s="14"/>
      <c r="L935" s="14"/>
      <c r="M935" s="14"/>
      <c r="N935" s="14"/>
      <c r="O935" s="14"/>
      <c r="P935" s="14"/>
      <c r="S935" s="106" t="str">
        <f t="shared" si="46"/>
        <v/>
      </c>
      <c r="U935" s="127" t="str">
        <f>IFERROR(INDEX('J&amp;C Details'!$S$70:$S$79, MATCH($C935, 'J&amp;C Details'!$B$70:$B$79, 0))*$S935*24*$W935, "")</f>
        <v/>
      </c>
      <c r="W935" s="262" t="str">
        <f>IF($Y935="", "", IF($I935="", 1, IF($I935=$U$4, 'J&amp;C Details'!$AP$82, IF($I935=$U$5, 'J&amp;C Details'!$AP$84, ""))))</f>
        <v/>
      </c>
      <c r="Y935" s="39" t="str">
        <f t="shared" si="47"/>
        <v/>
      </c>
      <c r="AA935" s="39" t="str">
        <f>IF($G935="", "", IF($E935=$R$3, Report!$BB$209, IF($I935="", Report!$BB$212, IF($I935=$U$4, Report!$BB$211, IF($I935=$U$5, Report!$BB$210, "")))))</f>
        <v/>
      </c>
    </row>
    <row r="936" spans="1:27" x14ac:dyDescent="0.25">
      <c r="A936" s="14"/>
      <c r="B936" s="460"/>
      <c r="C936" s="478"/>
      <c r="D936" s="462"/>
      <c r="E936" s="479"/>
      <c r="F936" s="14"/>
      <c r="G936" s="106" t="str">
        <f>IF($D936="", "", IF($E936=Expenses!$L$5, 0, $D936))</f>
        <v/>
      </c>
      <c r="H936" s="14"/>
      <c r="I936" s="39" t="str">
        <f t="shared" si="45"/>
        <v/>
      </c>
      <c r="J936" s="14"/>
      <c r="K936" s="14"/>
      <c r="L936" s="14"/>
      <c r="M936" s="14"/>
      <c r="N936" s="14"/>
      <c r="O936" s="14"/>
      <c r="P936" s="14"/>
      <c r="S936" s="106" t="str">
        <f t="shared" si="46"/>
        <v/>
      </c>
      <c r="U936" s="127" t="str">
        <f>IFERROR(INDEX('J&amp;C Details'!$S$70:$S$79, MATCH($C936, 'J&amp;C Details'!$B$70:$B$79, 0))*$S936*24*$W936, "")</f>
        <v/>
      </c>
      <c r="W936" s="262" t="str">
        <f>IF($Y936="", "", IF($I936="", 1, IF($I936=$U$4, 'J&amp;C Details'!$AP$82, IF($I936=$U$5, 'J&amp;C Details'!$AP$84, ""))))</f>
        <v/>
      </c>
      <c r="Y936" s="39" t="str">
        <f t="shared" si="47"/>
        <v/>
      </c>
      <c r="AA936" s="39" t="str">
        <f>IF($G936="", "", IF($E936=$R$3, Report!$BB$209, IF($I936="", Report!$BB$212, IF($I936=$U$4, Report!$BB$211, IF($I936=$U$5, Report!$BB$210, "")))))</f>
        <v/>
      </c>
    </row>
    <row r="937" spans="1:27" x14ac:dyDescent="0.25">
      <c r="A937" s="14"/>
      <c r="B937" s="460"/>
      <c r="C937" s="478"/>
      <c r="D937" s="462"/>
      <c r="E937" s="479"/>
      <c r="F937" s="14"/>
      <c r="G937" s="106" t="str">
        <f>IF($D937="", "", IF($E937=Expenses!$L$5, 0, $D937))</f>
        <v/>
      </c>
      <c r="H937" s="14"/>
      <c r="I937" s="39" t="str">
        <f t="shared" si="45"/>
        <v/>
      </c>
      <c r="J937" s="14"/>
      <c r="K937" s="14"/>
      <c r="L937" s="14"/>
      <c r="M937" s="14"/>
      <c r="N937" s="14"/>
      <c r="O937" s="14"/>
      <c r="P937" s="14"/>
      <c r="S937" s="106" t="str">
        <f t="shared" si="46"/>
        <v/>
      </c>
      <c r="U937" s="127" t="str">
        <f>IFERROR(INDEX('J&amp;C Details'!$S$70:$S$79, MATCH($C937, 'J&amp;C Details'!$B$70:$B$79, 0))*$S937*24*$W937, "")</f>
        <v/>
      </c>
      <c r="W937" s="262" t="str">
        <f>IF($Y937="", "", IF($I937="", 1, IF($I937=$U$4, 'J&amp;C Details'!$AP$82, IF($I937=$U$5, 'J&amp;C Details'!$AP$84, ""))))</f>
        <v/>
      </c>
      <c r="Y937" s="39" t="str">
        <f t="shared" si="47"/>
        <v/>
      </c>
      <c r="AA937" s="39" t="str">
        <f>IF($G937="", "", IF($E937=$R$3, Report!$BB$209, IF($I937="", Report!$BB$212, IF($I937=$U$4, Report!$BB$211, IF($I937=$U$5, Report!$BB$210, "")))))</f>
        <v/>
      </c>
    </row>
    <row r="938" spans="1:27" x14ac:dyDescent="0.25">
      <c r="A938" s="14"/>
      <c r="B938" s="460"/>
      <c r="C938" s="478"/>
      <c r="D938" s="462"/>
      <c r="E938" s="479"/>
      <c r="F938" s="14"/>
      <c r="G938" s="106" t="str">
        <f>IF($D938="", "", IF($E938=Expenses!$L$5, 0, $D938))</f>
        <v/>
      </c>
      <c r="H938" s="14"/>
      <c r="I938" s="39" t="str">
        <f t="shared" si="45"/>
        <v/>
      </c>
      <c r="J938" s="14"/>
      <c r="K938" s="14"/>
      <c r="L938" s="14"/>
      <c r="M938" s="14"/>
      <c r="N938" s="14"/>
      <c r="O938" s="14"/>
      <c r="P938" s="14"/>
      <c r="S938" s="106" t="str">
        <f t="shared" si="46"/>
        <v/>
      </c>
      <c r="U938" s="127" t="str">
        <f>IFERROR(INDEX('J&amp;C Details'!$S$70:$S$79, MATCH($C938, 'J&amp;C Details'!$B$70:$B$79, 0))*$S938*24*$W938, "")</f>
        <v/>
      </c>
      <c r="W938" s="262" t="str">
        <f>IF($Y938="", "", IF($I938="", 1, IF($I938=$U$4, 'J&amp;C Details'!$AP$82, IF($I938=$U$5, 'J&amp;C Details'!$AP$84, ""))))</f>
        <v/>
      </c>
      <c r="Y938" s="39" t="str">
        <f t="shared" si="47"/>
        <v/>
      </c>
      <c r="AA938" s="39" t="str">
        <f>IF($G938="", "", IF($E938=$R$3, Report!$BB$209, IF($I938="", Report!$BB$212, IF($I938=$U$4, Report!$BB$211, IF($I938=$U$5, Report!$BB$210, "")))))</f>
        <v/>
      </c>
    </row>
    <row r="939" spans="1:27" x14ac:dyDescent="0.25">
      <c r="A939" s="14"/>
      <c r="B939" s="460"/>
      <c r="C939" s="478"/>
      <c r="D939" s="462"/>
      <c r="E939" s="479"/>
      <c r="F939" s="14"/>
      <c r="G939" s="106" t="str">
        <f>IF($D939="", "", IF($E939=Expenses!$L$5, 0, $D939))</f>
        <v/>
      </c>
      <c r="H939" s="14"/>
      <c r="I939" s="39" t="str">
        <f t="shared" si="45"/>
        <v/>
      </c>
      <c r="J939" s="14"/>
      <c r="K939" s="14"/>
      <c r="L939" s="14"/>
      <c r="M939" s="14"/>
      <c r="N939" s="14"/>
      <c r="O939" s="14"/>
      <c r="P939" s="14"/>
      <c r="S939" s="106" t="str">
        <f t="shared" si="46"/>
        <v/>
      </c>
      <c r="U939" s="127" t="str">
        <f>IFERROR(INDEX('J&amp;C Details'!$S$70:$S$79, MATCH($C939, 'J&amp;C Details'!$B$70:$B$79, 0))*$S939*24*$W939, "")</f>
        <v/>
      </c>
      <c r="W939" s="262" t="str">
        <f>IF($Y939="", "", IF($I939="", 1, IF($I939=$U$4, 'J&amp;C Details'!$AP$82, IF($I939=$U$5, 'J&amp;C Details'!$AP$84, ""))))</f>
        <v/>
      </c>
      <c r="Y939" s="39" t="str">
        <f t="shared" si="47"/>
        <v/>
      </c>
      <c r="AA939" s="39" t="str">
        <f>IF($G939="", "", IF($E939=$R$3, Report!$BB$209, IF($I939="", Report!$BB$212, IF($I939=$U$4, Report!$BB$211, IF($I939=$U$5, Report!$BB$210, "")))))</f>
        <v/>
      </c>
    </row>
    <row r="940" spans="1:27" x14ac:dyDescent="0.25">
      <c r="A940" s="14"/>
      <c r="B940" s="460"/>
      <c r="C940" s="478"/>
      <c r="D940" s="462"/>
      <c r="E940" s="479"/>
      <c r="F940" s="14"/>
      <c r="G940" s="106" t="str">
        <f>IF($D940="", "", IF($E940=Expenses!$L$5, 0, $D940))</f>
        <v/>
      </c>
      <c r="H940" s="14"/>
      <c r="I940" s="39" t="str">
        <f t="shared" si="45"/>
        <v/>
      </c>
      <c r="J940" s="14"/>
      <c r="K940" s="14"/>
      <c r="L940" s="14"/>
      <c r="M940" s="14"/>
      <c r="N940" s="14"/>
      <c r="O940" s="14"/>
      <c r="P940" s="14"/>
      <c r="S940" s="106" t="str">
        <f t="shared" si="46"/>
        <v/>
      </c>
      <c r="U940" s="127" t="str">
        <f>IFERROR(INDEX('J&amp;C Details'!$S$70:$S$79, MATCH($C940, 'J&amp;C Details'!$B$70:$B$79, 0))*$S940*24*$W940, "")</f>
        <v/>
      </c>
      <c r="W940" s="262" t="str">
        <f>IF($Y940="", "", IF($I940="", 1, IF($I940=$U$4, 'J&amp;C Details'!$AP$82, IF($I940=$U$5, 'J&amp;C Details'!$AP$84, ""))))</f>
        <v/>
      </c>
      <c r="Y940" s="39" t="str">
        <f t="shared" si="47"/>
        <v/>
      </c>
      <c r="AA940" s="39" t="str">
        <f>IF($G940="", "", IF($E940=$R$3, Report!$BB$209, IF($I940="", Report!$BB$212, IF($I940=$U$4, Report!$BB$211, IF($I940=$U$5, Report!$BB$210, "")))))</f>
        <v/>
      </c>
    </row>
    <row r="941" spans="1:27" x14ac:dyDescent="0.25">
      <c r="A941" s="14"/>
      <c r="B941" s="460"/>
      <c r="C941" s="478"/>
      <c r="D941" s="462"/>
      <c r="E941" s="479"/>
      <c r="F941" s="14"/>
      <c r="G941" s="106" t="str">
        <f>IF($D941="", "", IF($E941=Expenses!$L$5, 0, $D941))</f>
        <v/>
      </c>
      <c r="H941" s="14"/>
      <c r="I941" s="39" t="str">
        <f t="shared" si="45"/>
        <v/>
      </c>
      <c r="J941" s="14"/>
      <c r="K941" s="14"/>
      <c r="L941" s="14"/>
      <c r="M941" s="14"/>
      <c r="N941" s="14"/>
      <c r="O941" s="14"/>
      <c r="P941" s="14"/>
      <c r="S941" s="106" t="str">
        <f t="shared" si="46"/>
        <v/>
      </c>
      <c r="U941" s="127" t="str">
        <f>IFERROR(INDEX('J&amp;C Details'!$S$70:$S$79, MATCH($C941, 'J&amp;C Details'!$B$70:$B$79, 0))*$S941*24*$W941, "")</f>
        <v/>
      </c>
      <c r="W941" s="262" t="str">
        <f>IF($Y941="", "", IF($I941="", 1, IF($I941=$U$4, 'J&amp;C Details'!$AP$82, IF($I941=$U$5, 'J&amp;C Details'!$AP$84, ""))))</f>
        <v/>
      </c>
      <c r="Y941" s="39" t="str">
        <f t="shared" si="47"/>
        <v/>
      </c>
      <c r="AA941" s="39" t="str">
        <f>IF($G941="", "", IF($E941=$R$3, Report!$BB$209, IF($I941="", Report!$BB$212, IF($I941=$U$4, Report!$BB$211, IF($I941=$U$5, Report!$BB$210, "")))))</f>
        <v/>
      </c>
    </row>
    <row r="942" spans="1:27" x14ac:dyDescent="0.25">
      <c r="A942" s="14"/>
      <c r="B942" s="460"/>
      <c r="C942" s="478"/>
      <c r="D942" s="462"/>
      <c r="E942" s="479"/>
      <c r="F942" s="14"/>
      <c r="G942" s="106" t="str">
        <f>IF($D942="", "", IF($E942=Expenses!$L$5, 0, $D942))</f>
        <v/>
      </c>
      <c r="H942" s="14"/>
      <c r="I942" s="39" t="str">
        <f t="shared" si="45"/>
        <v/>
      </c>
      <c r="J942" s="14"/>
      <c r="K942" s="14"/>
      <c r="L942" s="14"/>
      <c r="M942" s="14"/>
      <c r="N942" s="14"/>
      <c r="O942" s="14"/>
      <c r="P942" s="14"/>
      <c r="S942" s="106" t="str">
        <f t="shared" si="46"/>
        <v/>
      </c>
      <c r="U942" s="127" t="str">
        <f>IFERROR(INDEX('J&amp;C Details'!$S$70:$S$79, MATCH($C942, 'J&amp;C Details'!$B$70:$B$79, 0))*$S942*24*$W942, "")</f>
        <v/>
      </c>
      <c r="W942" s="262" t="str">
        <f>IF($Y942="", "", IF($I942="", 1, IF($I942=$U$4, 'J&amp;C Details'!$AP$82, IF($I942=$U$5, 'J&amp;C Details'!$AP$84, ""))))</f>
        <v/>
      </c>
      <c r="Y942" s="39" t="str">
        <f t="shared" si="47"/>
        <v/>
      </c>
      <c r="AA942" s="39" t="str">
        <f>IF($G942="", "", IF($E942=$R$3, Report!$BB$209, IF($I942="", Report!$BB$212, IF($I942=$U$4, Report!$BB$211, IF($I942=$U$5, Report!$BB$210, "")))))</f>
        <v/>
      </c>
    </row>
    <row r="943" spans="1:27" x14ac:dyDescent="0.25">
      <c r="A943" s="14"/>
      <c r="B943" s="460"/>
      <c r="C943" s="478"/>
      <c r="D943" s="462"/>
      <c r="E943" s="479"/>
      <c r="F943" s="14"/>
      <c r="G943" s="106" t="str">
        <f>IF($D943="", "", IF($E943=Expenses!$L$5, 0, $D943))</f>
        <v/>
      </c>
      <c r="H943" s="14"/>
      <c r="I943" s="39" t="str">
        <f t="shared" si="45"/>
        <v/>
      </c>
      <c r="J943" s="14"/>
      <c r="K943" s="14"/>
      <c r="L943" s="14"/>
      <c r="M943" s="14"/>
      <c r="N943" s="14"/>
      <c r="O943" s="14"/>
      <c r="P943" s="14"/>
      <c r="S943" s="106" t="str">
        <f t="shared" si="46"/>
        <v/>
      </c>
      <c r="U943" s="127" t="str">
        <f>IFERROR(INDEX('J&amp;C Details'!$S$70:$S$79, MATCH($C943, 'J&amp;C Details'!$B$70:$B$79, 0))*$S943*24*$W943, "")</f>
        <v/>
      </c>
      <c r="W943" s="262" t="str">
        <f>IF($Y943="", "", IF($I943="", 1, IF($I943=$U$4, 'J&amp;C Details'!$AP$82, IF($I943=$U$5, 'J&amp;C Details'!$AP$84, ""))))</f>
        <v/>
      </c>
      <c r="Y943" s="39" t="str">
        <f t="shared" si="47"/>
        <v/>
      </c>
      <c r="AA943" s="39" t="str">
        <f>IF($G943="", "", IF($E943=$R$3, Report!$BB$209, IF($I943="", Report!$BB$212, IF($I943=$U$4, Report!$BB$211, IF($I943=$U$5, Report!$BB$210, "")))))</f>
        <v/>
      </c>
    </row>
    <row r="944" spans="1:27" x14ac:dyDescent="0.25">
      <c r="A944" s="14"/>
      <c r="B944" s="460"/>
      <c r="C944" s="478"/>
      <c r="D944" s="462"/>
      <c r="E944" s="479"/>
      <c r="F944" s="14"/>
      <c r="G944" s="106" t="str">
        <f>IF($D944="", "", IF($E944=Expenses!$L$5, 0, $D944))</f>
        <v/>
      </c>
      <c r="H944" s="14"/>
      <c r="I944" s="39" t="str">
        <f t="shared" si="45"/>
        <v/>
      </c>
      <c r="J944" s="14"/>
      <c r="K944" s="14"/>
      <c r="L944" s="14"/>
      <c r="M944" s="14"/>
      <c r="N944" s="14"/>
      <c r="O944" s="14"/>
      <c r="P944" s="14"/>
      <c r="S944" s="106" t="str">
        <f t="shared" si="46"/>
        <v/>
      </c>
      <c r="U944" s="127" t="str">
        <f>IFERROR(INDEX('J&amp;C Details'!$S$70:$S$79, MATCH($C944, 'J&amp;C Details'!$B$70:$B$79, 0))*$S944*24*$W944, "")</f>
        <v/>
      </c>
      <c r="W944" s="262" t="str">
        <f>IF($Y944="", "", IF($I944="", 1, IF($I944=$U$4, 'J&amp;C Details'!$AP$82, IF($I944=$U$5, 'J&amp;C Details'!$AP$84, ""))))</f>
        <v/>
      </c>
      <c r="Y944" s="39" t="str">
        <f t="shared" si="47"/>
        <v/>
      </c>
      <c r="AA944" s="39" t="str">
        <f>IF($G944="", "", IF($E944=$R$3, Report!$BB$209, IF($I944="", Report!$BB$212, IF($I944=$U$4, Report!$BB$211, IF($I944=$U$5, Report!$BB$210, "")))))</f>
        <v/>
      </c>
    </row>
    <row r="945" spans="1:27" x14ac:dyDescent="0.25">
      <c r="A945" s="14"/>
      <c r="B945" s="460"/>
      <c r="C945" s="478"/>
      <c r="D945" s="462"/>
      <c r="E945" s="479"/>
      <c r="F945" s="14"/>
      <c r="G945" s="106" t="str">
        <f>IF($D945="", "", IF($E945=Expenses!$L$5, 0, $D945))</f>
        <v/>
      </c>
      <c r="H945" s="14"/>
      <c r="I945" s="39" t="str">
        <f t="shared" si="45"/>
        <v/>
      </c>
      <c r="J945" s="14"/>
      <c r="K945" s="14"/>
      <c r="L945" s="14"/>
      <c r="M945" s="14"/>
      <c r="N945" s="14"/>
      <c r="O945" s="14"/>
      <c r="P945" s="14"/>
      <c r="S945" s="106" t="str">
        <f t="shared" si="46"/>
        <v/>
      </c>
      <c r="U945" s="127" t="str">
        <f>IFERROR(INDEX('J&amp;C Details'!$S$70:$S$79, MATCH($C945, 'J&amp;C Details'!$B$70:$B$79, 0))*$S945*24*$W945, "")</f>
        <v/>
      </c>
      <c r="W945" s="262" t="str">
        <f>IF($Y945="", "", IF($I945="", 1, IF($I945=$U$4, 'J&amp;C Details'!$AP$82, IF($I945=$U$5, 'J&amp;C Details'!$AP$84, ""))))</f>
        <v/>
      </c>
      <c r="Y945" s="39" t="str">
        <f t="shared" si="47"/>
        <v/>
      </c>
      <c r="AA945" s="39" t="str">
        <f>IF($G945="", "", IF($E945=$R$3, Report!$BB$209, IF($I945="", Report!$BB$212, IF($I945=$U$4, Report!$BB$211, IF($I945=$U$5, Report!$BB$210, "")))))</f>
        <v/>
      </c>
    </row>
    <row r="946" spans="1:27" x14ac:dyDescent="0.25">
      <c r="A946" s="14"/>
      <c r="B946" s="460"/>
      <c r="C946" s="478"/>
      <c r="D946" s="462"/>
      <c r="E946" s="479"/>
      <c r="F946" s="14"/>
      <c r="G946" s="106" t="str">
        <f>IF($D946="", "", IF($E946=Expenses!$L$5, 0, $D946))</f>
        <v/>
      </c>
      <c r="H946" s="14"/>
      <c r="I946" s="39" t="str">
        <f t="shared" si="45"/>
        <v/>
      </c>
      <c r="J946" s="14"/>
      <c r="K946" s="14"/>
      <c r="L946" s="14"/>
      <c r="M946" s="14"/>
      <c r="N946" s="14"/>
      <c r="O946" s="14"/>
      <c r="P946" s="14"/>
      <c r="S946" s="106" t="str">
        <f t="shared" si="46"/>
        <v/>
      </c>
      <c r="U946" s="127" t="str">
        <f>IFERROR(INDEX('J&amp;C Details'!$S$70:$S$79, MATCH($C946, 'J&amp;C Details'!$B$70:$B$79, 0))*$S946*24*$W946, "")</f>
        <v/>
      </c>
      <c r="W946" s="262" t="str">
        <f>IF($Y946="", "", IF($I946="", 1, IF($I946=$U$4, 'J&amp;C Details'!$AP$82, IF($I946=$U$5, 'J&amp;C Details'!$AP$84, ""))))</f>
        <v/>
      </c>
      <c r="Y946" s="39" t="str">
        <f t="shared" si="47"/>
        <v/>
      </c>
      <c r="AA946" s="39" t="str">
        <f>IF($G946="", "", IF($E946=$R$3, Report!$BB$209, IF($I946="", Report!$BB$212, IF($I946=$U$4, Report!$BB$211, IF($I946=$U$5, Report!$BB$210, "")))))</f>
        <v/>
      </c>
    </row>
    <row r="947" spans="1:27" x14ac:dyDescent="0.25">
      <c r="A947" s="14"/>
      <c r="B947" s="460"/>
      <c r="C947" s="478"/>
      <c r="D947" s="462"/>
      <c r="E947" s="479"/>
      <c r="F947" s="14"/>
      <c r="G947" s="106" t="str">
        <f>IF($D947="", "", IF($E947=Expenses!$L$5, 0, $D947))</f>
        <v/>
      </c>
      <c r="H947" s="14"/>
      <c r="I947" s="39" t="str">
        <f t="shared" si="45"/>
        <v/>
      </c>
      <c r="J947" s="14"/>
      <c r="K947" s="14"/>
      <c r="L947" s="14"/>
      <c r="M947" s="14"/>
      <c r="N947" s="14"/>
      <c r="O947" s="14"/>
      <c r="P947" s="14"/>
      <c r="S947" s="106" t="str">
        <f t="shared" si="46"/>
        <v/>
      </c>
      <c r="U947" s="127" t="str">
        <f>IFERROR(INDEX('J&amp;C Details'!$S$70:$S$79, MATCH($C947, 'J&amp;C Details'!$B$70:$B$79, 0))*$S947*24*$W947, "")</f>
        <v/>
      </c>
      <c r="W947" s="262" t="str">
        <f>IF($Y947="", "", IF($I947="", 1, IF($I947=$U$4, 'J&amp;C Details'!$AP$82, IF($I947=$U$5, 'J&amp;C Details'!$AP$84, ""))))</f>
        <v/>
      </c>
      <c r="Y947" s="39" t="str">
        <f t="shared" si="47"/>
        <v/>
      </c>
      <c r="AA947" s="39" t="str">
        <f>IF($G947="", "", IF($E947=$R$3, Report!$BB$209, IF($I947="", Report!$BB$212, IF($I947=$U$4, Report!$BB$211, IF($I947=$U$5, Report!$BB$210, "")))))</f>
        <v/>
      </c>
    </row>
    <row r="948" spans="1:27" x14ac:dyDescent="0.25">
      <c r="A948" s="14"/>
      <c r="B948" s="460"/>
      <c r="C948" s="478"/>
      <c r="D948" s="462"/>
      <c r="E948" s="479"/>
      <c r="F948" s="14"/>
      <c r="G948" s="106" t="str">
        <f>IF($D948="", "", IF($E948=Expenses!$L$5, 0, $D948))</f>
        <v/>
      </c>
      <c r="H948" s="14"/>
      <c r="I948" s="39" t="str">
        <f t="shared" si="45"/>
        <v/>
      </c>
      <c r="J948" s="14"/>
      <c r="K948" s="14"/>
      <c r="L948" s="14"/>
      <c r="M948" s="14"/>
      <c r="N948" s="14"/>
      <c r="O948" s="14"/>
      <c r="P948" s="14"/>
      <c r="S948" s="106" t="str">
        <f t="shared" si="46"/>
        <v/>
      </c>
      <c r="U948" s="127" t="str">
        <f>IFERROR(INDEX('J&amp;C Details'!$S$70:$S$79, MATCH($C948, 'J&amp;C Details'!$B$70:$B$79, 0))*$S948*24*$W948, "")</f>
        <v/>
      </c>
      <c r="W948" s="262" t="str">
        <f>IF($Y948="", "", IF($I948="", 1, IF($I948=$U$4, 'J&amp;C Details'!$AP$82, IF($I948=$U$5, 'J&amp;C Details'!$AP$84, ""))))</f>
        <v/>
      </c>
      <c r="Y948" s="39" t="str">
        <f t="shared" si="47"/>
        <v/>
      </c>
      <c r="AA948" s="39" t="str">
        <f>IF($G948="", "", IF($E948=$R$3, Report!$BB$209, IF($I948="", Report!$BB$212, IF($I948=$U$4, Report!$BB$211, IF($I948=$U$5, Report!$BB$210, "")))))</f>
        <v/>
      </c>
    </row>
    <row r="949" spans="1:27" x14ac:dyDescent="0.25">
      <c r="A949" s="14"/>
      <c r="B949" s="460"/>
      <c r="C949" s="478"/>
      <c r="D949" s="462"/>
      <c r="E949" s="479"/>
      <c r="F949" s="14"/>
      <c r="G949" s="106" t="str">
        <f>IF($D949="", "", IF($E949=Expenses!$L$5, 0, $D949))</f>
        <v/>
      </c>
      <c r="H949" s="14"/>
      <c r="I949" s="39" t="str">
        <f t="shared" si="45"/>
        <v/>
      </c>
      <c r="J949" s="14"/>
      <c r="K949" s="14"/>
      <c r="L949" s="14"/>
      <c r="M949" s="14"/>
      <c r="N949" s="14"/>
      <c r="O949" s="14"/>
      <c r="P949" s="14"/>
      <c r="S949" s="106" t="str">
        <f t="shared" si="46"/>
        <v/>
      </c>
      <c r="U949" s="127" t="str">
        <f>IFERROR(INDEX('J&amp;C Details'!$S$70:$S$79, MATCH($C949, 'J&amp;C Details'!$B$70:$B$79, 0))*$S949*24*$W949, "")</f>
        <v/>
      </c>
      <c r="W949" s="262" t="str">
        <f>IF($Y949="", "", IF($I949="", 1, IF($I949=$U$4, 'J&amp;C Details'!$AP$82, IF($I949=$U$5, 'J&amp;C Details'!$AP$84, ""))))</f>
        <v/>
      </c>
      <c r="Y949" s="39" t="str">
        <f t="shared" si="47"/>
        <v/>
      </c>
      <c r="AA949" s="39" t="str">
        <f>IF($G949="", "", IF($E949=$R$3, Report!$BB$209, IF($I949="", Report!$BB$212, IF($I949=$U$4, Report!$BB$211, IF($I949=$U$5, Report!$BB$210, "")))))</f>
        <v/>
      </c>
    </row>
    <row r="950" spans="1:27" x14ac:dyDescent="0.25">
      <c r="A950" s="14"/>
      <c r="B950" s="460"/>
      <c r="C950" s="478"/>
      <c r="D950" s="462"/>
      <c r="E950" s="479"/>
      <c r="F950" s="14"/>
      <c r="G950" s="106" t="str">
        <f>IF($D950="", "", IF($E950=Expenses!$L$5, 0, $D950))</f>
        <v/>
      </c>
      <c r="H950" s="14"/>
      <c r="I950" s="39" t="str">
        <f t="shared" si="45"/>
        <v/>
      </c>
      <c r="J950" s="14"/>
      <c r="K950" s="14"/>
      <c r="L950" s="14"/>
      <c r="M950" s="14"/>
      <c r="N950" s="14"/>
      <c r="O950" s="14"/>
      <c r="P950" s="14"/>
      <c r="S950" s="106" t="str">
        <f t="shared" si="46"/>
        <v/>
      </c>
      <c r="U950" s="127" t="str">
        <f>IFERROR(INDEX('J&amp;C Details'!$S$70:$S$79, MATCH($C950, 'J&amp;C Details'!$B$70:$B$79, 0))*$S950*24*$W950, "")</f>
        <v/>
      </c>
      <c r="W950" s="262" t="str">
        <f>IF($Y950="", "", IF($I950="", 1, IF($I950=$U$4, 'J&amp;C Details'!$AP$82, IF($I950=$U$5, 'J&amp;C Details'!$AP$84, ""))))</f>
        <v/>
      </c>
      <c r="Y950" s="39" t="str">
        <f t="shared" si="47"/>
        <v/>
      </c>
      <c r="AA950" s="39" t="str">
        <f>IF($G950="", "", IF($E950=$R$3, Report!$BB$209, IF($I950="", Report!$BB$212, IF($I950=$U$4, Report!$BB$211, IF($I950=$U$5, Report!$BB$210, "")))))</f>
        <v/>
      </c>
    </row>
    <row r="951" spans="1:27" x14ac:dyDescent="0.25">
      <c r="A951" s="14"/>
      <c r="B951" s="460"/>
      <c r="C951" s="478"/>
      <c r="D951" s="462"/>
      <c r="E951" s="479"/>
      <c r="F951" s="14"/>
      <c r="G951" s="106" t="str">
        <f>IF($D951="", "", IF($E951=Expenses!$L$5, 0, $D951))</f>
        <v/>
      </c>
      <c r="H951" s="14"/>
      <c r="I951" s="39" t="str">
        <f t="shared" si="45"/>
        <v/>
      </c>
      <c r="J951" s="14"/>
      <c r="K951" s="14"/>
      <c r="L951" s="14"/>
      <c r="M951" s="14"/>
      <c r="N951" s="14"/>
      <c r="O951" s="14"/>
      <c r="P951" s="14"/>
      <c r="S951" s="106" t="str">
        <f t="shared" si="46"/>
        <v/>
      </c>
      <c r="U951" s="127" t="str">
        <f>IFERROR(INDEX('J&amp;C Details'!$S$70:$S$79, MATCH($C951, 'J&amp;C Details'!$B$70:$B$79, 0))*$S951*24*$W951, "")</f>
        <v/>
      </c>
      <c r="W951" s="262" t="str">
        <f>IF($Y951="", "", IF($I951="", 1, IF($I951=$U$4, 'J&amp;C Details'!$AP$82, IF($I951=$U$5, 'J&amp;C Details'!$AP$84, ""))))</f>
        <v/>
      </c>
      <c r="Y951" s="39" t="str">
        <f t="shared" si="47"/>
        <v/>
      </c>
      <c r="AA951" s="39" t="str">
        <f>IF($G951="", "", IF($E951=$R$3, Report!$BB$209, IF($I951="", Report!$BB$212, IF($I951=$U$4, Report!$BB$211, IF($I951=$U$5, Report!$BB$210, "")))))</f>
        <v/>
      </c>
    </row>
    <row r="952" spans="1:27" x14ac:dyDescent="0.25">
      <c r="A952" s="14"/>
      <c r="B952" s="460"/>
      <c r="C952" s="478"/>
      <c r="D952" s="462"/>
      <c r="E952" s="479"/>
      <c r="F952" s="14"/>
      <c r="G952" s="106" t="str">
        <f>IF($D952="", "", IF($E952=Expenses!$L$5, 0, $D952))</f>
        <v/>
      </c>
      <c r="H952" s="14"/>
      <c r="I952" s="39" t="str">
        <f t="shared" si="45"/>
        <v/>
      </c>
      <c r="J952" s="14"/>
      <c r="K952" s="14"/>
      <c r="L952" s="14"/>
      <c r="M952" s="14"/>
      <c r="N952" s="14"/>
      <c r="O952" s="14"/>
      <c r="P952" s="14"/>
      <c r="S952" s="106" t="str">
        <f t="shared" si="46"/>
        <v/>
      </c>
      <c r="U952" s="127" t="str">
        <f>IFERROR(INDEX('J&amp;C Details'!$S$70:$S$79, MATCH($C952, 'J&amp;C Details'!$B$70:$B$79, 0))*$S952*24*$W952, "")</f>
        <v/>
      </c>
      <c r="W952" s="262" t="str">
        <f>IF($Y952="", "", IF($I952="", 1, IF($I952=$U$4, 'J&amp;C Details'!$AP$82, IF($I952=$U$5, 'J&amp;C Details'!$AP$84, ""))))</f>
        <v/>
      </c>
      <c r="Y952" s="39" t="str">
        <f t="shared" si="47"/>
        <v/>
      </c>
      <c r="AA952" s="39" t="str">
        <f>IF($G952="", "", IF($E952=$R$3, Report!$BB$209, IF($I952="", Report!$BB$212, IF($I952=$U$4, Report!$BB$211, IF($I952=$U$5, Report!$BB$210, "")))))</f>
        <v/>
      </c>
    </row>
    <row r="953" spans="1:27" x14ac:dyDescent="0.25">
      <c r="A953" s="14"/>
      <c r="B953" s="460"/>
      <c r="C953" s="478"/>
      <c r="D953" s="462"/>
      <c r="E953" s="479"/>
      <c r="F953" s="14"/>
      <c r="G953" s="106" t="str">
        <f>IF($D953="", "", IF($E953=Expenses!$L$5, 0, $D953))</f>
        <v/>
      </c>
      <c r="H953" s="14"/>
      <c r="I953" s="39" t="str">
        <f t="shared" si="45"/>
        <v/>
      </c>
      <c r="J953" s="14"/>
      <c r="K953" s="14"/>
      <c r="L953" s="14"/>
      <c r="M953" s="14"/>
      <c r="N953" s="14"/>
      <c r="O953" s="14"/>
      <c r="P953" s="14"/>
      <c r="S953" s="106" t="str">
        <f t="shared" si="46"/>
        <v/>
      </c>
      <c r="U953" s="127" t="str">
        <f>IFERROR(INDEX('J&amp;C Details'!$S$70:$S$79, MATCH($C953, 'J&amp;C Details'!$B$70:$B$79, 0))*$S953*24*$W953, "")</f>
        <v/>
      </c>
      <c r="W953" s="262" t="str">
        <f>IF($Y953="", "", IF($I953="", 1, IF($I953=$U$4, 'J&amp;C Details'!$AP$82, IF($I953=$U$5, 'J&amp;C Details'!$AP$84, ""))))</f>
        <v/>
      </c>
      <c r="Y953" s="39" t="str">
        <f t="shared" si="47"/>
        <v/>
      </c>
      <c r="AA953" s="39" t="str">
        <f>IF($G953="", "", IF($E953=$R$3, Report!$BB$209, IF($I953="", Report!$BB$212, IF($I953=$U$4, Report!$BB$211, IF($I953=$U$5, Report!$BB$210, "")))))</f>
        <v/>
      </c>
    </row>
    <row r="954" spans="1:27" x14ac:dyDescent="0.25">
      <c r="A954" s="14"/>
      <c r="B954" s="460"/>
      <c r="C954" s="478"/>
      <c r="D954" s="462"/>
      <c r="E954" s="479"/>
      <c r="F954" s="14"/>
      <c r="G954" s="106" t="str">
        <f>IF($D954="", "", IF($E954=Expenses!$L$5, 0, $D954))</f>
        <v/>
      </c>
      <c r="H954" s="14"/>
      <c r="I954" s="39" t="str">
        <f t="shared" si="45"/>
        <v/>
      </c>
      <c r="J954" s="14"/>
      <c r="K954" s="14"/>
      <c r="L954" s="14"/>
      <c r="M954" s="14"/>
      <c r="N954" s="14"/>
      <c r="O954" s="14"/>
      <c r="P954" s="14"/>
      <c r="S954" s="106" t="str">
        <f t="shared" si="46"/>
        <v/>
      </c>
      <c r="U954" s="127" t="str">
        <f>IFERROR(INDEX('J&amp;C Details'!$S$70:$S$79, MATCH($C954, 'J&amp;C Details'!$B$70:$B$79, 0))*$S954*24*$W954, "")</f>
        <v/>
      </c>
      <c r="W954" s="262" t="str">
        <f>IF($Y954="", "", IF($I954="", 1, IF($I954=$U$4, 'J&amp;C Details'!$AP$82, IF($I954=$U$5, 'J&amp;C Details'!$AP$84, ""))))</f>
        <v/>
      </c>
      <c r="Y954" s="39" t="str">
        <f t="shared" si="47"/>
        <v/>
      </c>
      <c r="AA954" s="39" t="str">
        <f>IF($G954="", "", IF($E954=$R$3, Report!$BB$209, IF($I954="", Report!$BB$212, IF($I954=$U$4, Report!$BB$211, IF($I954=$U$5, Report!$BB$210, "")))))</f>
        <v/>
      </c>
    </row>
    <row r="955" spans="1:27" x14ac:dyDescent="0.25">
      <c r="A955" s="14"/>
      <c r="B955" s="460"/>
      <c r="C955" s="478"/>
      <c r="D955" s="462"/>
      <c r="E955" s="479"/>
      <c r="F955" s="14"/>
      <c r="G955" s="106" t="str">
        <f>IF($D955="", "", IF($E955=Expenses!$L$5, 0, $D955))</f>
        <v/>
      </c>
      <c r="H955" s="14"/>
      <c r="I955" s="39" t="str">
        <f t="shared" si="45"/>
        <v/>
      </c>
      <c r="J955" s="14"/>
      <c r="K955" s="14"/>
      <c r="L955" s="14"/>
      <c r="M955" s="14"/>
      <c r="N955" s="14"/>
      <c r="O955" s="14"/>
      <c r="P955" s="14"/>
      <c r="S955" s="106" t="str">
        <f t="shared" si="46"/>
        <v/>
      </c>
      <c r="U955" s="127" t="str">
        <f>IFERROR(INDEX('J&amp;C Details'!$S$70:$S$79, MATCH($C955, 'J&amp;C Details'!$B$70:$B$79, 0))*$S955*24*$W955, "")</f>
        <v/>
      </c>
      <c r="W955" s="262" t="str">
        <f>IF($Y955="", "", IF($I955="", 1, IF($I955=$U$4, 'J&amp;C Details'!$AP$82, IF($I955=$U$5, 'J&amp;C Details'!$AP$84, ""))))</f>
        <v/>
      </c>
      <c r="Y955" s="39" t="str">
        <f t="shared" si="47"/>
        <v/>
      </c>
      <c r="AA955" s="39" t="str">
        <f>IF($G955="", "", IF($E955=$R$3, Report!$BB$209, IF($I955="", Report!$BB$212, IF($I955=$U$4, Report!$BB$211, IF($I955=$U$5, Report!$BB$210, "")))))</f>
        <v/>
      </c>
    </row>
    <row r="956" spans="1:27" x14ac:dyDescent="0.25">
      <c r="A956" s="14"/>
      <c r="B956" s="460"/>
      <c r="C956" s="478"/>
      <c r="D956" s="462"/>
      <c r="E956" s="479"/>
      <c r="F956" s="14"/>
      <c r="G956" s="106" t="str">
        <f>IF($D956="", "", IF($E956=Expenses!$L$5, 0, $D956))</f>
        <v/>
      </c>
      <c r="H956" s="14"/>
      <c r="I956" s="39" t="str">
        <f t="shared" si="45"/>
        <v/>
      </c>
      <c r="J956" s="14"/>
      <c r="K956" s="14"/>
      <c r="L956" s="14"/>
      <c r="M956" s="14"/>
      <c r="N956" s="14"/>
      <c r="O956" s="14"/>
      <c r="P956" s="14"/>
      <c r="S956" s="106" t="str">
        <f t="shared" si="46"/>
        <v/>
      </c>
      <c r="U956" s="127" t="str">
        <f>IFERROR(INDEX('J&amp;C Details'!$S$70:$S$79, MATCH($C956, 'J&amp;C Details'!$B$70:$B$79, 0))*$S956*24*$W956, "")</f>
        <v/>
      </c>
      <c r="W956" s="262" t="str">
        <f>IF($Y956="", "", IF($I956="", 1, IF($I956=$U$4, 'J&amp;C Details'!$AP$82, IF($I956=$U$5, 'J&amp;C Details'!$AP$84, ""))))</f>
        <v/>
      </c>
      <c r="Y956" s="39" t="str">
        <f t="shared" si="47"/>
        <v/>
      </c>
      <c r="AA956" s="39" t="str">
        <f>IF($G956="", "", IF($E956=$R$3, Report!$BB$209, IF($I956="", Report!$BB$212, IF($I956=$U$4, Report!$BB$211, IF($I956=$U$5, Report!$BB$210, "")))))</f>
        <v/>
      </c>
    </row>
    <row r="957" spans="1:27" x14ac:dyDescent="0.25">
      <c r="A957" s="14"/>
      <c r="B957" s="460"/>
      <c r="C957" s="478"/>
      <c r="D957" s="462"/>
      <c r="E957" s="479"/>
      <c r="F957" s="14"/>
      <c r="G957" s="106" t="str">
        <f>IF($D957="", "", IF($E957=Expenses!$L$5, 0, $D957))</f>
        <v/>
      </c>
      <c r="H957" s="14"/>
      <c r="I957" s="39" t="str">
        <f t="shared" si="45"/>
        <v/>
      </c>
      <c r="J957" s="14"/>
      <c r="K957" s="14"/>
      <c r="L957" s="14"/>
      <c r="M957" s="14"/>
      <c r="N957" s="14"/>
      <c r="O957" s="14"/>
      <c r="P957" s="14"/>
      <c r="S957" s="106" t="str">
        <f t="shared" si="46"/>
        <v/>
      </c>
      <c r="U957" s="127" t="str">
        <f>IFERROR(INDEX('J&amp;C Details'!$S$70:$S$79, MATCH($C957, 'J&amp;C Details'!$B$70:$B$79, 0))*$S957*24*$W957, "")</f>
        <v/>
      </c>
      <c r="W957" s="262" t="str">
        <f>IF($Y957="", "", IF($I957="", 1, IF($I957=$U$4, 'J&amp;C Details'!$AP$82, IF($I957=$U$5, 'J&amp;C Details'!$AP$84, ""))))</f>
        <v/>
      </c>
      <c r="Y957" s="39" t="str">
        <f t="shared" si="47"/>
        <v/>
      </c>
      <c r="AA957" s="39" t="str">
        <f>IF($G957="", "", IF($E957=$R$3, Report!$BB$209, IF($I957="", Report!$BB$212, IF($I957=$U$4, Report!$BB$211, IF($I957=$U$5, Report!$BB$210, "")))))</f>
        <v/>
      </c>
    </row>
    <row r="958" spans="1:27" x14ac:dyDescent="0.25">
      <c r="A958" s="14"/>
      <c r="B958" s="460"/>
      <c r="C958" s="478"/>
      <c r="D958" s="462"/>
      <c r="E958" s="479"/>
      <c r="F958" s="14"/>
      <c r="G958" s="106" t="str">
        <f>IF($D958="", "", IF($E958=Expenses!$L$5, 0, $D958))</f>
        <v/>
      </c>
      <c r="H958" s="14"/>
      <c r="I958" s="39" t="str">
        <f t="shared" si="45"/>
        <v/>
      </c>
      <c r="J958" s="14"/>
      <c r="K958" s="14"/>
      <c r="L958" s="14"/>
      <c r="M958" s="14"/>
      <c r="N958" s="14"/>
      <c r="O958" s="14"/>
      <c r="P958" s="14"/>
      <c r="S958" s="106" t="str">
        <f t="shared" si="46"/>
        <v/>
      </c>
      <c r="U958" s="127" t="str">
        <f>IFERROR(INDEX('J&amp;C Details'!$S$70:$S$79, MATCH($C958, 'J&amp;C Details'!$B$70:$B$79, 0))*$S958*24*$W958, "")</f>
        <v/>
      </c>
      <c r="W958" s="262" t="str">
        <f>IF($Y958="", "", IF($I958="", 1, IF($I958=$U$4, 'J&amp;C Details'!$AP$82, IF($I958=$U$5, 'J&amp;C Details'!$AP$84, ""))))</f>
        <v/>
      </c>
      <c r="Y958" s="39" t="str">
        <f t="shared" si="47"/>
        <v/>
      </c>
      <c r="AA958" s="39" t="str">
        <f>IF($G958="", "", IF($E958=$R$3, Report!$BB$209, IF($I958="", Report!$BB$212, IF($I958=$U$4, Report!$BB$211, IF($I958=$U$5, Report!$BB$210, "")))))</f>
        <v/>
      </c>
    </row>
    <row r="959" spans="1:27" x14ac:dyDescent="0.25">
      <c r="A959" s="14"/>
      <c r="B959" s="460"/>
      <c r="C959" s="478"/>
      <c r="D959" s="462"/>
      <c r="E959" s="479"/>
      <c r="F959" s="14"/>
      <c r="G959" s="106" t="str">
        <f>IF($D959="", "", IF($E959=Expenses!$L$5, 0, $D959))</f>
        <v/>
      </c>
      <c r="H959" s="14"/>
      <c r="I959" s="39" t="str">
        <f t="shared" si="45"/>
        <v/>
      </c>
      <c r="J959" s="14"/>
      <c r="K959" s="14"/>
      <c r="L959" s="14"/>
      <c r="M959" s="14"/>
      <c r="N959" s="14"/>
      <c r="O959" s="14"/>
      <c r="P959" s="14"/>
      <c r="S959" s="106" t="str">
        <f t="shared" si="46"/>
        <v/>
      </c>
      <c r="U959" s="127" t="str">
        <f>IFERROR(INDEX('J&amp;C Details'!$S$70:$S$79, MATCH($C959, 'J&amp;C Details'!$B$70:$B$79, 0))*$S959*24*$W959, "")</f>
        <v/>
      </c>
      <c r="W959" s="262" t="str">
        <f>IF($Y959="", "", IF($I959="", 1, IF($I959=$U$4, 'J&amp;C Details'!$AP$82, IF($I959=$U$5, 'J&amp;C Details'!$AP$84, ""))))</f>
        <v/>
      </c>
      <c r="Y959" s="39" t="str">
        <f t="shared" si="47"/>
        <v/>
      </c>
      <c r="AA959" s="39" t="str">
        <f>IF($G959="", "", IF($E959=$R$3, Report!$BB$209, IF($I959="", Report!$BB$212, IF($I959=$U$4, Report!$BB$211, IF($I959=$U$5, Report!$BB$210, "")))))</f>
        <v/>
      </c>
    </row>
    <row r="960" spans="1:27" x14ac:dyDescent="0.25">
      <c r="A960" s="14"/>
      <c r="B960" s="460"/>
      <c r="C960" s="478"/>
      <c r="D960" s="462"/>
      <c r="E960" s="479"/>
      <c r="F960" s="14"/>
      <c r="G960" s="106" t="str">
        <f>IF($D960="", "", IF($E960=Expenses!$L$5, 0, $D960))</f>
        <v/>
      </c>
      <c r="H960" s="14"/>
      <c r="I960" s="39" t="str">
        <f t="shared" si="45"/>
        <v/>
      </c>
      <c r="J960" s="14"/>
      <c r="K960" s="14"/>
      <c r="L960" s="14"/>
      <c r="M960" s="14"/>
      <c r="N960" s="14"/>
      <c r="O960" s="14"/>
      <c r="P960" s="14"/>
      <c r="S960" s="106" t="str">
        <f t="shared" si="46"/>
        <v/>
      </c>
      <c r="U960" s="127" t="str">
        <f>IFERROR(INDEX('J&amp;C Details'!$S$70:$S$79, MATCH($C960, 'J&amp;C Details'!$B$70:$B$79, 0))*$S960*24*$W960, "")</f>
        <v/>
      </c>
      <c r="W960" s="262" t="str">
        <f>IF($Y960="", "", IF($I960="", 1, IF($I960=$U$4, 'J&amp;C Details'!$AP$82, IF($I960=$U$5, 'J&amp;C Details'!$AP$84, ""))))</f>
        <v/>
      </c>
      <c r="Y960" s="39" t="str">
        <f t="shared" si="47"/>
        <v/>
      </c>
      <c r="AA960" s="39" t="str">
        <f>IF($G960="", "", IF($E960=$R$3, Report!$BB$209, IF($I960="", Report!$BB$212, IF($I960=$U$4, Report!$BB$211, IF($I960=$U$5, Report!$BB$210, "")))))</f>
        <v/>
      </c>
    </row>
    <row r="961" spans="1:27" x14ac:dyDescent="0.25">
      <c r="A961" s="14"/>
      <c r="B961" s="460"/>
      <c r="C961" s="478"/>
      <c r="D961" s="462"/>
      <c r="E961" s="479"/>
      <c r="F961" s="14"/>
      <c r="G961" s="106" t="str">
        <f>IF($D961="", "", IF($E961=Expenses!$L$5, 0, $D961))</f>
        <v/>
      </c>
      <c r="H961" s="14"/>
      <c r="I961" s="39" t="str">
        <f t="shared" si="45"/>
        <v/>
      </c>
      <c r="J961" s="14"/>
      <c r="K961" s="14"/>
      <c r="L961" s="14"/>
      <c r="M961" s="14"/>
      <c r="N961" s="14"/>
      <c r="O961" s="14"/>
      <c r="P961" s="14"/>
      <c r="S961" s="106" t="str">
        <f t="shared" si="46"/>
        <v/>
      </c>
      <c r="U961" s="127" t="str">
        <f>IFERROR(INDEX('J&amp;C Details'!$S$70:$S$79, MATCH($C961, 'J&amp;C Details'!$B$70:$B$79, 0))*$S961*24*$W961, "")</f>
        <v/>
      </c>
      <c r="W961" s="262" t="str">
        <f>IF($Y961="", "", IF($I961="", 1, IF($I961=$U$4, 'J&amp;C Details'!$AP$82, IF($I961=$U$5, 'J&amp;C Details'!$AP$84, ""))))</f>
        <v/>
      </c>
      <c r="Y961" s="39" t="str">
        <f t="shared" si="47"/>
        <v/>
      </c>
      <c r="AA961" s="39" t="str">
        <f>IF($G961="", "", IF($E961=$R$3, Report!$BB$209, IF($I961="", Report!$BB$212, IF($I961=$U$4, Report!$BB$211, IF($I961=$U$5, Report!$BB$210, "")))))</f>
        <v/>
      </c>
    </row>
    <row r="962" spans="1:27" x14ac:dyDescent="0.25">
      <c r="A962" s="14"/>
      <c r="B962" s="460"/>
      <c r="C962" s="478"/>
      <c r="D962" s="462"/>
      <c r="E962" s="479"/>
      <c r="F962" s="14"/>
      <c r="G962" s="106" t="str">
        <f>IF($D962="", "", IF($E962=Expenses!$L$5, 0, $D962))</f>
        <v/>
      </c>
      <c r="H962" s="14"/>
      <c r="I962" s="39" t="str">
        <f t="shared" si="45"/>
        <v/>
      </c>
      <c r="J962" s="14"/>
      <c r="K962" s="14"/>
      <c r="L962" s="14"/>
      <c r="M962" s="14"/>
      <c r="N962" s="14"/>
      <c r="O962" s="14"/>
      <c r="P962" s="14"/>
      <c r="S962" s="106" t="str">
        <f t="shared" si="46"/>
        <v/>
      </c>
      <c r="U962" s="127" t="str">
        <f>IFERROR(INDEX('J&amp;C Details'!$S$70:$S$79, MATCH($C962, 'J&amp;C Details'!$B$70:$B$79, 0))*$S962*24*$W962, "")</f>
        <v/>
      </c>
      <c r="W962" s="262" t="str">
        <f>IF($Y962="", "", IF($I962="", 1, IF($I962=$U$4, 'J&amp;C Details'!$AP$82, IF($I962=$U$5, 'J&amp;C Details'!$AP$84, ""))))</f>
        <v/>
      </c>
      <c r="Y962" s="39" t="str">
        <f t="shared" si="47"/>
        <v/>
      </c>
      <c r="AA962" s="39" t="str">
        <f>IF($G962="", "", IF($E962=$R$3, Report!$BB$209, IF($I962="", Report!$BB$212, IF($I962=$U$4, Report!$BB$211, IF($I962=$U$5, Report!$BB$210, "")))))</f>
        <v/>
      </c>
    </row>
    <row r="963" spans="1:27" x14ac:dyDescent="0.25">
      <c r="A963" s="14"/>
      <c r="B963" s="460"/>
      <c r="C963" s="478"/>
      <c r="D963" s="462"/>
      <c r="E963" s="479"/>
      <c r="F963" s="14"/>
      <c r="G963" s="106" t="str">
        <f>IF($D963="", "", IF($E963=Expenses!$L$5, 0, $D963))</f>
        <v/>
      </c>
      <c r="H963" s="14"/>
      <c r="I963" s="39" t="str">
        <f t="shared" si="45"/>
        <v/>
      </c>
      <c r="J963" s="14"/>
      <c r="K963" s="14"/>
      <c r="L963" s="14"/>
      <c r="M963" s="14"/>
      <c r="N963" s="14"/>
      <c r="O963" s="14"/>
      <c r="P963" s="14"/>
      <c r="S963" s="106" t="str">
        <f t="shared" si="46"/>
        <v/>
      </c>
      <c r="U963" s="127" t="str">
        <f>IFERROR(INDEX('J&amp;C Details'!$S$70:$S$79, MATCH($C963, 'J&amp;C Details'!$B$70:$B$79, 0))*$S963*24*$W963, "")</f>
        <v/>
      </c>
      <c r="W963" s="262" t="str">
        <f>IF($Y963="", "", IF($I963="", 1, IF($I963=$U$4, 'J&amp;C Details'!$AP$82, IF($I963=$U$5, 'J&amp;C Details'!$AP$84, ""))))</f>
        <v/>
      </c>
      <c r="Y963" s="39" t="str">
        <f t="shared" si="47"/>
        <v/>
      </c>
      <c r="AA963" s="39" t="str">
        <f>IF($G963="", "", IF($E963=$R$3, Report!$BB$209, IF($I963="", Report!$BB$212, IF($I963=$U$4, Report!$BB$211, IF($I963=$U$5, Report!$BB$210, "")))))</f>
        <v/>
      </c>
    </row>
    <row r="964" spans="1:27" x14ac:dyDescent="0.25">
      <c r="A964" s="14"/>
      <c r="B964" s="460"/>
      <c r="C964" s="478"/>
      <c r="D964" s="462"/>
      <c r="E964" s="479"/>
      <c r="F964" s="14"/>
      <c r="G964" s="106" t="str">
        <f>IF($D964="", "", IF($E964=Expenses!$L$5, 0, $D964))</f>
        <v/>
      </c>
      <c r="H964" s="14"/>
      <c r="I964" s="39" t="str">
        <f t="shared" si="45"/>
        <v/>
      </c>
      <c r="J964" s="14"/>
      <c r="K964" s="14"/>
      <c r="L964" s="14"/>
      <c r="M964" s="14"/>
      <c r="N964" s="14"/>
      <c r="O964" s="14"/>
      <c r="P964" s="14"/>
      <c r="S964" s="106" t="str">
        <f t="shared" si="46"/>
        <v/>
      </c>
      <c r="U964" s="127" t="str">
        <f>IFERROR(INDEX('J&amp;C Details'!$S$70:$S$79, MATCH($C964, 'J&amp;C Details'!$B$70:$B$79, 0))*$S964*24*$W964, "")</f>
        <v/>
      </c>
      <c r="W964" s="262" t="str">
        <f>IF($Y964="", "", IF($I964="", 1, IF($I964=$U$4, 'J&amp;C Details'!$AP$82, IF($I964=$U$5, 'J&amp;C Details'!$AP$84, ""))))</f>
        <v/>
      </c>
      <c r="Y964" s="39" t="str">
        <f t="shared" si="47"/>
        <v/>
      </c>
      <c r="AA964" s="39" t="str">
        <f>IF($G964="", "", IF($E964=$R$3, Report!$BB$209, IF($I964="", Report!$BB$212, IF($I964=$U$4, Report!$BB$211, IF($I964=$U$5, Report!$BB$210, "")))))</f>
        <v/>
      </c>
    </row>
    <row r="965" spans="1:27" x14ac:dyDescent="0.25">
      <c r="A965" s="14"/>
      <c r="B965" s="460"/>
      <c r="C965" s="478"/>
      <c r="D965" s="462"/>
      <c r="E965" s="479"/>
      <c r="F965" s="14"/>
      <c r="G965" s="106" t="str">
        <f>IF($D965="", "", IF($E965=Expenses!$L$5, 0, $D965))</f>
        <v/>
      </c>
      <c r="H965" s="14"/>
      <c r="I965" s="39" t="str">
        <f t="shared" si="45"/>
        <v/>
      </c>
      <c r="J965" s="14"/>
      <c r="K965" s="14"/>
      <c r="L965" s="14"/>
      <c r="M965" s="14"/>
      <c r="N965" s="14"/>
      <c r="O965" s="14"/>
      <c r="P965" s="14"/>
      <c r="S965" s="106" t="str">
        <f t="shared" si="46"/>
        <v/>
      </c>
      <c r="U965" s="127" t="str">
        <f>IFERROR(INDEX('J&amp;C Details'!$S$70:$S$79, MATCH($C965, 'J&amp;C Details'!$B$70:$B$79, 0))*$S965*24*$W965, "")</f>
        <v/>
      </c>
      <c r="W965" s="262" t="str">
        <f>IF($Y965="", "", IF($I965="", 1, IF($I965=$U$4, 'J&amp;C Details'!$AP$82, IF($I965=$U$5, 'J&amp;C Details'!$AP$84, ""))))</f>
        <v/>
      </c>
      <c r="Y965" s="39" t="str">
        <f t="shared" si="47"/>
        <v/>
      </c>
      <c r="AA965" s="39" t="str">
        <f>IF($G965="", "", IF($E965=$R$3, Report!$BB$209, IF($I965="", Report!$BB$212, IF($I965=$U$4, Report!$BB$211, IF($I965=$U$5, Report!$BB$210, "")))))</f>
        <v/>
      </c>
    </row>
    <row r="966" spans="1:27" x14ac:dyDescent="0.25">
      <c r="A966" s="14"/>
      <c r="B966" s="460"/>
      <c r="C966" s="478"/>
      <c r="D966" s="462"/>
      <c r="E966" s="479"/>
      <c r="F966" s="14"/>
      <c r="G966" s="106" t="str">
        <f>IF($D966="", "", IF($E966=Expenses!$L$5, 0, $D966))</f>
        <v/>
      </c>
      <c r="H966" s="14"/>
      <c r="I966" s="39" t="str">
        <f t="shared" si="45"/>
        <v/>
      </c>
      <c r="J966" s="14"/>
      <c r="K966" s="14"/>
      <c r="L966" s="14"/>
      <c r="M966" s="14"/>
      <c r="N966" s="14"/>
      <c r="O966" s="14"/>
      <c r="P966" s="14"/>
      <c r="S966" s="106" t="str">
        <f t="shared" si="46"/>
        <v/>
      </c>
      <c r="U966" s="127" t="str">
        <f>IFERROR(INDEX('J&amp;C Details'!$S$70:$S$79, MATCH($C966, 'J&amp;C Details'!$B$70:$B$79, 0))*$S966*24*$W966, "")</f>
        <v/>
      </c>
      <c r="W966" s="262" t="str">
        <f>IF($Y966="", "", IF($I966="", 1, IF($I966=$U$4, 'J&amp;C Details'!$AP$82, IF($I966=$U$5, 'J&amp;C Details'!$AP$84, ""))))</f>
        <v/>
      </c>
      <c r="Y966" s="39" t="str">
        <f t="shared" si="47"/>
        <v/>
      </c>
      <c r="AA966" s="39" t="str">
        <f>IF($G966="", "", IF($E966=$R$3, Report!$BB$209, IF($I966="", Report!$BB$212, IF($I966=$U$4, Report!$BB$211, IF($I966=$U$5, Report!$BB$210, "")))))</f>
        <v/>
      </c>
    </row>
    <row r="967" spans="1:27" x14ac:dyDescent="0.25">
      <c r="A967" s="14"/>
      <c r="B967" s="460"/>
      <c r="C967" s="478"/>
      <c r="D967" s="462"/>
      <c r="E967" s="479"/>
      <c r="F967" s="14"/>
      <c r="G967" s="106" t="str">
        <f>IF($D967="", "", IF($E967=Expenses!$L$5, 0, $D967))</f>
        <v/>
      </c>
      <c r="H967" s="14"/>
      <c r="I967" s="39" t="str">
        <f t="shared" si="45"/>
        <v/>
      </c>
      <c r="J967" s="14"/>
      <c r="K967" s="14"/>
      <c r="L967" s="14"/>
      <c r="M967" s="14"/>
      <c r="N967" s="14"/>
      <c r="O967" s="14"/>
      <c r="P967" s="14"/>
      <c r="S967" s="106" t="str">
        <f t="shared" si="46"/>
        <v/>
      </c>
      <c r="U967" s="127" t="str">
        <f>IFERROR(INDEX('J&amp;C Details'!$S$70:$S$79, MATCH($C967, 'J&amp;C Details'!$B$70:$B$79, 0))*$S967*24*$W967, "")</f>
        <v/>
      </c>
      <c r="W967" s="262" t="str">
        <f>IF($Y967="", "", IF($I967="", 1, IF($I967=$U$4, 'J&amp;C Details'!$AP$82, IF($I967=$U$5, 'J&amp;C Details'!$AP$84, ""))))</f>
        <v/>
      </c>
      <c r="Y967" s="39" t="str">
        <f t="shared" si="47"/>
        <v/>
      </c>
      <c r="AA967" s="39" t="str">
        <f>IF($G967="", "", IF($E967=$R$3, Report!$BB$209, IF($I967="", Report!$BB$212, IF($I967=$U$4, Report!$BB$211, IF($I967=$U$5, Report!$BB$210, "")))))</f>
        <v/>
      </c>
    </row>
    <row r="968" spans="1:27" x14ac:dyDescent="0.25">
      <c r="A968" s="14"/>
      <c r="B968" s="460"/>
      <c r="C968" s="478"/>
      <c r="D968" s="462"/>
      <c r="E968" s="479"/>
      <c r="F968" s="14"/>
      <c r="G968" s="106" t="str">
        <f>IF($D968="", "", IF($E968=Expenses!$L$5, 0, $D968))</f>
        <v/>
      </c>
      <c r="H968" s="14"/>
      <c r="I968" s="39" t="str">
        <f t="shared" si="45"/>
        <v/>
      </c>
      <c r="J968" s="14"/>
      <c r="K968" s="14"/>
      <c r="L968" s="14"/>
      <c r="M968" s="14"/>
      <c r="N968" s="14"/>
      <c r="O968" s="14"/>
      <c r="P968" s="14"/>
      <c r="S968" s="106" t="str">
        <f t="shared" si="46"/>
        <v/>
      </c>
      <c r="U968" s="127" t="str">
        <f>IFERROR(INDEX('J&amp;C Details'!$S$70:$S$79, MATCH($C968, 'J&amp;C Details'!$B$70:$B$79, 0))*$S968*24*$W968, "")</f>
        <v/>
      </c>
      <c r="W968" s="262" t="str">
        <f>IF($Y968="", "", IF($I968="", 1, IF($I968=$U$4, 'J&amp;C Details'!$AP$82, IF($I968=$U$5, 'J&amp;C Details'!$AP$84, ""))))</f>
        <v/>
      </c>
      <c r="Y968" s="39" t="str">
        <f t="shared" si="47"/>
        <v/>
      </c>
      <c r="AA968" s="39" t="str">
        <f>IF($G968="", "", IF($E968=$R$3, Report!$BB$209, IF($I968="", Report!$BB$212, IF($I968=$U$4, Report!$BB$211, IF($I968=$U$5, Report!$BB$210, "")))))</f>
        <v/>
      </c>
    </row>
    <row r="969" spans="1:27" x14ac:dyDescent="0.25">
      <c r="A969" s="14"/>
      <c r="B969" s="460"/>
      <c r="C969" s="478"/>
      <c r="D969" s="462"/>
      <c r="E969" s="479"/>
      <c r="F969" s="14"/>
      <c r="G969" s="106" t="str">
        <f>IF($D969="", "", IF($E969=Expenses!$L$5, 0, $D969))</f>
        <v/>
      </c>
      <c r="H969" s="14"/>
      <c r="I969" s="39" t="str">
        <f t="shared" si="45"/>
        <v/>
      </c>
      <c r="J969" s="14"/>
      <c r="K969" s="14"/>
      <c r="L969" s="14"/>
      <c r="M969" s="14"/>
      <c r="N969" s="14"/>
      <c r="O969" s="14"/>
      <c r="P969" s="14"/>
      <c r="S969" s="106" t="str">
        <f t="shared" si="46"/>
        <v/>
      </c>
      <c r="U969" s="127" t="str">
        <f>IFERROR(INDEX('J&amp;C Details'!$S$70:$S$79, MATCH($C969, 'J&amp;C Details'!$B$70:$B$79, 0))*$S969*24*$W969, "")</f>
        <v/>
      </c>
      <c r="W969" s="262" t="str">
        <f>IF($Y969="", "", IF($I969="", 1, IF($I969=$U$4, 'J&amp;C Details'!$AP$82, IF($I969=$U$5, 'J&amp;C Details'!$AP$84, ""))))</f>
        <v/>
      </c>
      <c r="Y969" s="39" t="str">
        <f t="shared" si="47"/>
        <v/>
      </c>
      <c r="AA969" s="39" t="str">
        <f>IF($G969="", "", IF($E969=$R$3, Report!$BB$209, IF($I969="", Report!$BB$212, IF($I969=$U$4, Report!$BB$211, IF($I969=$U$5, Report!$BB$210, "")))))</f>
        <v/>
      </c>
    </row>
    <row r="970" spans="1:27" x14ac:dyDescent="0.25">
      <c r="A970" s="14"/>
      <c r="B970" s="460"/>
      <c r="C970" s="478"/>
      <c r="D970" s="462"/>
      <c r="E970" s="479"/>
      <c r="F970" s="14"/>
      <c r="G970" s="106" t="str">
        <f>IF($D970="", "", IF($E970=Expenses!$L$5, 0, $D970))</f>
        <v/>
      </c>
      <c r="H970" s="14"/>
      <c r="I970" s="39" t="str">
        <f t="shared" si="45"/>
        <v/>
      </c>
      <c r="J970" s="14"/>
      <c r="K970" s="14"/>
      <c r="L970" s="14"/>
      <c r="M970" s="14"/>
      <c r="N970" s="14"/>
      <c r="O970" s="14"/>
      <c r="P970" s="14"/>
      <c r="S970" s="106" t="str">
        <f t="shared" si="46"/>
        <v/>
      </c>
      <c r="U970" s="127" t="str">
        <f>IFERROR(INDEX('J&amp;C Details'!$S$70:$S$79, MATCH($C970, 'J&amp;C Details'!$B$70:$B$79, 0))*$S970*24*$W970, "")</f>
        <v/>
      </c>
      <c r="W970" s="262" t="str">
        <f>IF($Y970="", "", IF($I970="", 1, IF($I970=$U$4, 'J&amp;C Details'!$AP$82, IF($I970=$U$5, 'J&amp;C Details'!$AP$84, ""))))</f>
        <v/>
      </c>
      <c r="Y970" s="39" t="str">
        <f t="shared" si="47"/>
        <v/>
      </c>
      <c r="AA970" s="39" t="str">
        <f>IF($G970="", "", IF($E970=$R$3, Report!$BB$209, IF($I970="", Report!$BB$212, IF($I970=$U$4, Report!$BB$211, IF($I970=$U$5, Report!$BB$210, "")))))</f>
        <v/>
      </c>
    </row>
    <row r="971" spans="1:27" x14ac:dyDescent="0.25">
      <c r="A971" s="14"/>
      <c r="B971" s="460"/>
      <c r="C971" s="478"/>
      <c r="D971" s="462"/>
      <c r="E971" s="479"/>
      <c r="F971" s="14"/>
      <c r="G971" s="106" t="str">
        <f>IF($D971="", "", IF($E971=Expenses!$L$5, 0, $D971))</f>
        <v/>
      </c>
      <c r="H971" s="14"/>
      <c r="I971" s="39" t="str">
        <f t="shared" si="45"/>
        <v/>
      </c>
      <c r="J971" s="14"/>
      <c r="K971" s="14"/>
      <c r="L971" s="14"/>
      <c r="M971" s="14"/>
      <c r="N971" s="14"/>
      <c r="O971" s="14"/>
      <c r="P971" s="14"/>
      <c r="S971" s="106" t="str">
        <f t="shared" si="46"/>
        <v/>
      </c>
      <c r="U971" s="127" t="str">
        <f>IFERROR(INDEX('J&amp;C Details'!$S$70:$S$79, MATCH($C971, 'J&amp;C Details'!$B$70:$B$79, 0))*$S971*24*$W971, "")</f>
        <v/>
      </c>
      <c r="W971" s="262" t="str">
        <f>IF($Y971="", "", IF($I971="", 1, IF($I971=$U$4, 'J&amp;C Details'!$AP$82, IF($I971=$U$5, 'J&amp;C Details'!$AP$84, ""))))</f>
        <v/>
      </c>
      <c r="Y971" s="39" t="str">
        <f t="shared" si="47"/>
        <v/>
      </c>
      <c r="AA971" s="39" t="str">
        <f>IF($G971="", "", IF($E971=$R$3, Report!$BB$209, IF($I971="", Report!$BB$212, IF($I971=$U$4, Report!$BB$211, IF($I971=$U$5, Report!$BB$210, "")))))</f>
        <v/>
      </c>
    </row>
    <row r="972" spans="1:27" x14ac:dyDescent="0.25">
      <c r="A972" s="14"/>
      <c r="B972" s="460"/>
      <c r="C972" s="478"/>
      <c r="D972" s="462"/>
      <c r="E972" s="479"/>
      <c r="F972" s="14"/>
      <c r="G972" s="106" t="str">
        <f>IF($D972="", "", IF($E972=Expenses!$L$5, 0, $D972))</f>
        <v/>
      </c>
      <c r="H972" s="14"/>
      <c r="I972" s="39" t="str">
        <f t="shared" ref="I972:I1025" si="48">IF($B972="", "", IF(OR(TEXT($B972, "ddd")="sat", TEXT($B972, "ddd")="sun"), $U$4, IF( COUNTIF($V$50:$V$89, $B972)&gt;0, $U$5, "")))</f>
        <v/>
      </c>
      <c r="J972" s="14"/>
      <c r="K972" s="14"/>
      <c r="L972" s="14"/>
      <c r="M972" s="14"/>
      <c r="N972" s="14"/>
      <c r="O972" s="14"/>
      <c r="P972" s="14"/>
      <c r="S972" s="106" t="str">
        <f t="shared" ref="S972:S1025" si="49">IF($D972="", "", $D972)</f>
        <v/>
      </c>
      <c r="U972" s="127" t="str">
        <f>IFERROR(INDEX('J&amp;C Details'!$S$70:$S$79, MATCH($C972, 'J&amp;C Details'!$B$70:$B$79, 0))*$S972*24*$W972, "")</f>
        <v/>
      </c>
      <c r="W972" s="262" t="str">
        <f>IF($Y972="", "", IF($I972="", 1, IF($I972=$U$4, 'J&amp;C Details'!$AP$82, IF($I972=$U$5, 'J&amp;C Details'!$AP$84, ""))))</f>
        <v/>
      </c>
      <c r="Y972" s="39" t="str">
        <f t="shared" ref="Y972:Y1025" si="50">IF(COUNTIF($B972:$D972, "")&lt;3, "Used", "")</f>
        <v/>
      </c>
      <c r="AA972" s="39" t="str">
        <f>IF($G972="", "", IF($E972=$R$3, Report!$BB$209, IF($I972="", Report!$BB$212, IF($I972=$U$4, Report!$BB$211, IF($I972=$U$5, Report!$BB$210, "")))))</f>
        <v/>
      </c>
    </row>
    <row r="973" spans="1:27" x14ac:dyDescent="0.25">
      <c r="A973" s="14"/>
      <c r="B973" s="460"/>
      <c r="C973" s="478"/>
      <c r="D973" s="462"/>
      <c r="E973" s="479"/>
      <c r="F973" s="14"/>
      <c r="G973" s="106" t="str">
        <f>IF($D973="", "", IF($E973=Expenses!$L$5, 0, $D973))</f>
        <v/>
      </c>
      <c r="H973" s="14"/>
      <c r="I973" s="39" t="str">
        <f t="shared" si="48"/>
        <v/>
      </c>
      <c r="J973" s="14"/>
      <c r="K973" s="14"/>
      <c r="L973" s="14"/>
      <c r="M973" s="14"/>
      <c r="N973" s="14"/>
      <c r="O973" s="14"/>
      <c r="P973" s="14"/>
      <c r="S973" s="106" t="str">
        <f t="shared" si="49"/>
        <v/>
      </c>
      <c r="U973" s="127" t="str">
        <f>IFERROR(INDEX('J&amp;C Details'!$S$70:$S$79, MATCH($C973, 'J&amp;C Details'!$B$70:$B$79, 0))*$S973*24*$W973, "")</f>
        <v/>
      </c>
      <c r="W973" s="262" t="str">
        <f>IF($Y973="", "", IF($I973="", 1, IF($I973=$U$4, 'J&amp;C Details'!$AP$82, IF($I973=$U$5, 'J&amp;C Details'!$AP$84, ""))))</f>
        <v/>
      </c>
      <c r="Y973" s="39" t="str">
        <f t="shared" si="50"/>
        <v/>
      </c>
      <c r="AA973" s="39" t="str">
        <f>IF($G973="", "", IF($E973=$R$3, Report!$BB$209, IF($I973="", Report!$BB$212, IF($I973=$U$4, Report!$BB$211, IF($I973=$U$5, Report!$BB$210, "")))))</f>
        <v/>
      </c>
    </row>
    <row r="974" spans="1:27" x14ac:dyDescent="0.25">
      <c r="A974" s="14"/>
      <c r="B974" s="460"/>
      <c r="C974" s="478"/>
      <c r="D974" s="462"/>
      <c r="E974" s="479"/>
      <c r="F974" s="14"/>
      <c r="G974" s="106" t="str">
        <f>IF($D974="", "", IF($E974=Expenses!$L$5, 0, $D974))</f>
        <v/>
      </c>
      <c r="H974" s="14"/>
      <c r="I974" s="39" t="str">
        <f t="shared" si="48"/>
        <v/>
      </c>
      <c r="J974" s="14"/>
      <c r="K974" s="14"/>
      <c r="L974" s="14"/>
      <c r="M974" s="14"/>
      <c r="N974" s="14"/>
      <c r="O974" s="14"/>
      <c r="P974" s="14"/>
      <c r="S974" s="106" t="str">
        <f t="shared" si="49"/>
        <v/>
      </c>
      <c r="U974" s="127" t="str">
        <f>IFERROR(INDEX('J&amp;C Details'!$S$70:$S$79, MATCH($C974, 'J&amp;C Details'!$B$70:$B$79, 0))*$S974*24*$W974, "")</f>
        <v/>
      </c>
      <c r="W974" s="262" t="str">
        <f>IF($Y974="", "", IF($I974="", 1, IF($I974=$U$4, 'J&amp;C Details'!$AP$82, IF($I974=$U$5, 'J&amp;C Details'!$AP$84, ""))))</f>
        <v/>
      </c>
      <c r="Y974" s="39" t="str">
        <f t="shared" si="50"/>
        <v/>
      </c>
      <c r="AA974" s="39" t="str">
        <f>IF($G974="", "", IF($E974=$R$3, Report!$BB$209, IF($I974="", Report!$BB$212, IF($I974=$U$4, Report!$BB$211, IF($I974=$U$5, Report!$BB$210, "")))))</f>
        <v/>
      </c>
    </row>
    <row r="975" spans="1:27" x14ac:dyDescent="0.25">
      <c r="A975" s="14"/>
      <c r="B975" s="460"/>
      <c r="C975" s="478"/>
      <c r="D975" s="462"/>
      <c r="E975" s="479"/>
      <c r="F975" s="14"/>
      <c r="G975" s="106" t="str">
        <f>IF($D975="", "", IF($E975=Expenses!$L$5, 0, $D975))</f>
        <v/>
      </c>
      <c r="H975" s="14"/>
      <c r="I975" s="39" t="str">
        <f t="shared" si="48"/>
        <v/>
      </c>
      <c r="J975" s="14"/>
      <c r="K975" s="14"/>
      <c r="L975" s="14"/>
      <c r="M975" s="14"/>
      <c r="N975" s="14"/>
      <c r="O975" s="14"/>
      <c r="P975" s="14"/>
      <c r="S975" s="106" t="str">
        <f t="shared" si="49"/>
        <v/>
      </c>
      <c r="U975" s="127" t="str">
        <f>IFERROR(INDEX('J&amp;C Details'!$S$70:$S$79, MATCH($C975, 'J&amp;C Details'!$B$70:$B$79, 0))*$S975*24*$W975, "")</f>
        <v/>
      </c>
      <c r="W975" s="262" t="str">
        <f>IF($Y975="", "", IF($I975="", 1, IF($I975=$U$4, 'J&amp;C Details'!$AP$82, IF($I975=$U$5, 'J&amp;C Details'!$AP$84, ""))))</f>
        <v/>
      </c>
      <c r="Y975" s="39" t="str">
        <f t="shared" si="50"/>
        <v/>
      </c>
      <c r="AA975" s="39" t="str">
        <f>IF($G975="", "", IF($E975=$R$3, Report!$BB$209, IF($I975="", Report!$BB$212, IF($I975=$U$4, Report!$BB$211, IF($I975=$U$5, Report!$BB$210, "")))))</f>
        <v/>
      </c>
    </row>
    <row r="976" spans="1:27" x14ac:dyDescent="0.25">
      <c r="A976" s="14"/>
      <c r="B976" s="460"/>
      <c r="C976" s="478"/>
      <c r="D976" s="462"/>
      <c r="E976" s="479"/>
      <c r="F976" s="14"/>
      <c r="G976" s="106" t="str">
        <f>IF($D976="", "", IF($E976=Expenses!$L$5, 0, $D976))</f>
        <v/>
      </c>
      <c r="H976" s="14"/>
      <c r="I976" s="39" t="str">
        <f t="shared" si="48"/>
        <v/>
      </c>
      <c r="J976" s="14"/>
      <c r="K976" s="14"/>
      <c r="L976" s="14"/>
      <c r="M976" s="14"/>
      <c r="N976" s="14"/>
      <c r="O976" s="14"/>
      <c r="P976" s="14"/>
      <c r="S976" s="106" t="str">
        <f t="shared" si="49"/>
        <v/>
      </c>
      <c r="U976" s="127" t="str">
        <f>IFERROR(INDEX('J&amp;C Details'!$S$70:$S$79, MATCH($C976, 'J&amp;C Details'!$B$70:$B$79, 0))*$S976*24*$W976, "")</f>
        <v/>
      </c>
      <c r="W976" s="262" t="str">
        <f>IF($Y976="", "", IF($I976="", 1, IF($I976=$U$4, 'J&amp;C Details'!$AP$82, IF($I976=$U$5, 'J&amp;C Details'!$AP$84, ""))))</f>
        <v/>
      </c>
      <c r="Y976" s="39" t="str">
        <f t="shared" si="50"/>
        <v/>
      </c>
      <c r="AA976" s="39" t="str">
        <f>IF($G976="", "", IF($E976=$R$3, Report!$BB$209, IF($I976="", Report!$BB$212, IF($I976=$U$4, Report!$BB$211, IF($I976=$U$5, Report!$BB$210, "")))))</f>
        <v/>
      </c>
    </row>
    <row r="977" spans="1:27" x14ac:dyDescent="0.25">
      <c r="A977" s="14"/>
      <c r="B977" s="460"/>
      <c r="C977" s="478"/>
      <c r="D977" s="462"/>
      <c r="E977" s="479"/>
      <c r="F977" s="14"/>
      <c r="G977" s="106" t="str">
        <f>IF($D977="", "", IF($E977=Expenses!$L$5, 0, $D977))</f>
        <v/>
      </c>
      <c r="H977" s="14"/>
      <c r="I977" s="39" t="str">
        <f t="shared" si="48"/>
        <v/>
      </c>
      <c r="J977" s="14"/>
      <c r="K977" s="14"/>
      <c r="L977" s="14"/>
      <c r="M977" s="14"/>
      <c r="N977" s="14"/>
      <c r="O977" s="14"/>
      <c r="P977" s="14"/>
      <c r="S977" s="106" t="str">
        <f t="shared" si="49"/>
        <v/>
      </c>
      <c r="U977" s="127" t="str">
        <f>IFERROR(INDEX('J&amp;C Details'!$S$70:$S$79, MATCH($C977, 'J&amp;C Details'!$B$70:$B$79, 0))*$S977*24*$W977, "")</f>
        <v/>
      </c>
      <c r="W977" s="262" t="str">
        <f>IF($Y977="", "", IF($I977="", 1, IF($I977=$U$4, 'J&amp;C Details'!$AP$82, IF($I977=$U$5, 'J&amp;C Details'!$AP$84, ""))))</f>
        <v/>
      </c>
      <c r="Y977" s="39" t="str">
        <f t="shared" si="50"/>
        <v/>
      </c>
      <c r="AA977" s="39" t="str">
        <f>IF($G977="", "", IF($E977=$R$3, Report!$BB$209, IF($I977="", Report!$BB$212, IF($I977=$U$4, Report!$BB$211, IF($I977=$U$5, Report!$BB$210, "")))))</f>
        <v/>
      </c>
    </row>
    <row r="978" spans="1:27" x14ac:dyDescent="0.25">
      <c r="A978" s="14"/>
      <c r="B978" s="460"/>
      <c r="C978" s="478"/>
      <c r="D978" s="462"/>
      <c r="E978" s="479"/>
      <c r="F978" s="14"/>
      <c r="G978" s="106" t="str">
        <f>IF($D978="", "", IF($E978=Expenses!$L$5, 0, $D978))</f>
        <v/>
      </c>
      <c r="H978" s="14"/>
      <c r="I978" s="39" t="str">
        <f t="shared" si="48"/>
        <v/>
      </c>
      <c r="J978" s="14"/>
      <c r="K978" s="14"/>
      <c r="L978" s="14"/>
      <c r="M978" s="14"/>
      <c r="N978" s="14"/>
      <c r="O978" s="14"/>
      <c r="P978" s="14"/>
      <c r="S978" s="106" t="str">
        <f t="shared" si="49"/>
        <v/>
      </c>
      <c r="U978" s="127" t="str">
        <f>IFERROR(INDEX('J&amp;C Details'!$S$70:$S$79, MATCH($C978, 'J&amp;C Details'!$B$70:$B$79, 0))*$S978*24*$W978, "")</f>
        <v/>
      </c>
      <c r="W978" s="262" t="str">
        <f>IF($Y978="", "", IF($I978="", 1, IF($I978=$U$4, 'J&amp;C Details'!$AP$82, IF($I978=$U$5, 'J&amp;C Details'!$AP$84, ""))))</f>
        <v/>
      </c>
      <c r="Y978" s="39" t="str">
        <f t="shared" si="50"/>
        <v/>
      </c>
      <c r="AA978" s="39" t="str">
        <f>IF($G978="", "", IF($E978=$R$3, Report!$BB$209, IF($I978="", Report!$BB$212, IF($I978=$U$4, Report!$BB$211, IF($I978=$U$5, Report!$BB$210, "")))))</f>
        <v/>
      </c>
    </row>
    <row r="979" spans="1:27" x14ac:dyDescent="0.25">
      <c r="A979" s="14"/>
      <c r="B979" s="460"/>
      <c r="C979" s="478"/>
      <c r="D979" s="462"/>
      <c r="E979" s="479"/>
      <c r="F979" s="14"/>
      <c r="G979" s="106" t="str">
        <f>IF($D979="", "", IF($E979=Expenses!$L$5, 0, $D979))</f>
        <v/>
      </c>
      <c r="H979" s="14"/>
      <c r="I979" s="39" t="str">
        <f t="shared" si="48"/>
        <v/>
      </c>
      <c r="J979" s="14"/>
      <c r="K979" s="14"/>
      <c r="L979" s="14"/>
      <c r="M979" s="14"/>
      <c r="N979" s="14"/>
      <c r="O979" s="14"/>
      <c r="P979" s="14"/>
      <c r="S979" s="106" t="str">
        <f t="shared" si="49"/>
        <v/>
      </c>
      <c r="U979" s="127" t="str">
        <f>IFERROR(INDEX('J&amp;C Details'!$S$70:$S$79, MATCH($C979, 'J&amp;C Details'!$B$70:$B$79, 0))*$S979*24*$W979, "")</f>
        <v/>
      </c>
      <c r="W979" s="262" t="str">
        <f>IF($Y979="", "", IF($I979="", 1, IF($I979=$U$4, 'J&amp;C Details'!$AP$82, IF($I979=$U$5, 'J&amp;C Details'!$AP$84, ""))))</f>
        <v/>
      </c>
      <c r="Y979" s="39" t="str">
        <f t="shared" si="50"/>
        <v/>
      </c>
      <c r="AA979" s="39" t="str">
        <f>IF($G979="", "", IF($E979=$R$3, Report!$BB$209, IF($I979="", Report!$BB$212, IF($I979=$U$4, Report!$BB$211, IF($I979=$U$5, Report!$BB$210, "")))))</f>
        <v/>
      </c>
    </row>
    <row r="980" spans="1:27" x14ac:dyDescent="0.25">
      <c r="A980" s="14"/>
      <c r="B980" s="460"/>
      <c r="C980" s="478"/>
      <c r="D980" s="462"/>
      <c r="E980" s="479"/>
      <c r="F980" s="14"/>
      <c r="G980" s="106" t="str">
        <f>IF($D980="", "", IF($E980=Expenses!$L$5, 0, $D980))</f>
        <v/>
      </c>
      <c r="H980" s="14"/>
      <c r="I980" s="39" t="str">
        <f t="shared" si="48"/>
        <v/>
      </c>
      <c r="J980" s="14"/>
      <c r="K980" s="14"/>
      <c r="L980" s="14"/>
      <c r="M980" s="14"/>
      <c r="N980" s="14"/>
      <c r="O980" s="14"/>
      <c r="P980" s="14"/>
      <c r="S980" s="106" t="str">
        <f t="shared" si="49"/>
        <v/>
      </c>
      <c r="U980" s="127" t="str">
        <f>IFERROR(INDEX('J&amp;C Details'!$S$70:$S$79, MATCH($C980, 'J&amp;C Details'!$B$70:$B$79, 0))*$S980*24*$W980, "")</f>
        <v/>
      </c>
      <c r="W980" s="262" t="str">
        <f>IF($Y980="", "", IF($I980="", 1, IF($I980=$U$4, 'J&amp;C Details'!$AP$82, IF($I980=$U$5, 'J&amp;C Details'!$AP$84, ""))))</f>
        <v/>
      </c>
      <c r="Y980" s="39" t="str">
        <f t="shared" si="50"/>
        <v/>
      </c>
      <c r="AA980" s="39" t="str">
        <f>IF($G980="", "", IF($E980=$R$3, Report!$BB$209, IF($I980="", Report!$BB$212, IF($I980=$U$4, Report!$BB$211, IF($I980=$U$5, Report!$BB$210, "")))))</f>
        <v/>
      </c>
    </row>
    <row r="981" spans="1:27" x14ac:dyDescent="0.25">
      <c r="A981" s="14"/>
      <c r="B981" s="460"/>
      <c r="C981" s="478"/>
      <c r="D981" s="462"/>
      <c r="E981" s="479"/>
      <c r="F981" s="14"/>
      <c r="G981" s="106" t="str">
        <f>IF($D981="", "", IF($E981=Expenses!$L$5, 0, $D981))</f>
        <v/>
      </c>
      <c r="H981" s="14"/>
      <c r="I981" s="39" t="str">
        <f t="shared" si="48"/>
        <v/>
      </c>
      <c r="J981" s="14"/>
      <c r="K981" s="14"/>
      <c r="L981" s="14"/>
      <c r="M981" s="14"/>
      <c r="N981" s="14"/>
      <c r="O981" s="14"/>
      <c r="P981" s="14"/>
      <c r="S981" s="106" t="str">
        <f t="shared" si="49"/>
        <v/>
      </c>
      <c r="U981" s="127" t="str">
        <f>IFERROR(INDEX('J&amp;C Details'!$S$70:$S$79, MATCH($C981, 'J&amp;C Details'!$B$70:$B$79, 0))*$S981*24*$W981, "")</f>
        <v/>
      </c>
      <c r="W981" s="262" t="str">
        <f>IF($Y981="", "", IF($I981="", 1, IF($I981=$U$4, 'J&amp;C Details'!$AP$82, IF($I981=$U$5, 'J&amp;C Details'!$AP$84, ""))))</f>
        <v/>
      </c>
      <c r="Y981" s="39" t="str">
        <f t="shared" si="50"/>
        <v/>
      </c>
      <c r="AA981" s="39" t="str">
        <f>IF($G981="", "", IF($E981=$R$3, Report!$BB$209, IF($I981="", Report!$BB$212, IF($I981=$U$4, Report!$BB$211, IF($I981=$U$5, Report!$BB$210, "")))))</f>
        <v/>
      </c>
    </row>
    <row r="982" spans="1:27" x14ac:dyDescent="0.25">
      <c r="A982" s="14"/>
      <c r="B982" s="460"/>
      <c r="C982" s="478"/>
      <c r="D982" s="462"/>
      <c r="E982" s="479"/>
      <c r="F982" s="14"/>
      <c r="G982" s="106" t="str">
        <f>IF($D982="", "", IF($E982=Expenses!$L$5, 0, $D982))</f>
        <v/>
      </c>
      <c r="H982" s="14"/>
      <c r="I982" s="39" t="str">
        <f t="shared" si="48"/>
        <v/>
      </c>
      <c r="J982" s="14"/>
      <c r="K982" s="14"/>
      <c r="L982" s="14"/>
      <c r="M982" s="14"/>
      <c r="N982" s="14"/>
      <c r="O982" s="14"/>
      <c r="P982" s="14"/>
      <c r="S982" s="106" t="str">
        <f t="shared" si="49"/>
        <v/>
      </c>
      <c r="U982" s="127" t="str">
        <f>IFERROR(INDEX('J&amp;C Details'!$S$70:$S$79, MATCH($C982, 'J&amp;C Details'!$B$70:$B$79, 0))*$S982*24*$W982, "")</f>
        <v/>
      </c>
      <c r="W982" s="262" t="str">
        <f>IF($Y982="", "", IF($I982="", 1, IF($I982=$U$4, 'J&amp;C Details'!$AP$82, IF($I982=$U$5, 'J&amp;C Details'!$AP$84, ""))))</f>
        <v/>
      </c>
      <c r="Y982" s="39" t="str">
        <f t="shared" si="50"/>
        <v/>
      </c>
      <c r="AA982" s="39" t="str">
        <f>IF($G982="", "", IF($E982=$R$3, Report!$BB$209, IF($I982="", Report!$BB$212, IF($I982=$U$4, Report!$BB$211, IF($I982=$U$5, Report!$BB$210, "")))))</f>
        <v/>
      </c>
    </row>
    <row r="983" spans="1:27" x14ac:dyDescent="0.25">
      <c r="A983" s="14"/>
      <c r="B983" s="460"/>
      <c r="C983" s="478"/>
      <c r="D983" s="462"/>
      <c r="E983" s="479"/>
      <c r="F983" s="14"/>
      <c r="G983" s="106" t="str">
        <f>IF($D983="", "", IF($E983=Expenses!$L$5, 0, $D983))</f>
        <v/>
      </c>
      <c r="H983" s="14"/>
      <c r="I983" s="39" t="str">
        <f t="shared" si="48"/>
        <v/>
      </c>
      <c r="J983" s="14"/>
      <c r="K983" s="14"/>
      <c r="L983" s="14"/>
      <c r="M983" s="14"/>
      <c r="N983" s="14"/>
      <c r="O983" s="14"/>
      <c r="P983" s="14"/>
      <c r="S983" s="106" t="str">
        <f t="shared" si="49"/>
        <v/>
      </c>
      <c r="U983" s="127" t="str">
        <f>IFERROR(INDEX('J&amp;C Details'!$S$70:$S$79, MATCH($C983, 'J&amp;C Details'!$B$70:$B$79, 0))*$S983*24*$W983, "")</f>
        <v/>
      </c>
      <c r="W983" s="262" t="str">
        <f>IF($Y983="", "", IF($I983="", 1, IF($I983=$U$4, 'J&amp;C Details'!$AP$82, IF($I983=$U$5, 'J&amp;C Details'!$AP$84, ""))))</f>
        <v/>
      </c>
      <c r="Y983" s="39" t="str">
        <f t="shared" si="50"/>
        <v/>
      </c>
      <c r="AA983" s="39" t="str">
        <f>IF($G983="", "", IF($E983=$R$3, Report!$BB$209, IF($I983="", Report!$BB$212, IF($I983=$U$4, Report!$BB$211, IF($I983=$U$5, Report!$BB$210, "")))))</f>
        <v/>
      </c>
    </row>
    <row r="984" spans="1:27" x14ac:dyDescent="0.25">
      <c r="A984" s="14"/>
      <c r="B984" s="460"/>
      <c r="C984" s="478"/>
      <c r="D984" s="462"/>
      <c r="E984" s="479"/>
      <c r="F984" s="14"/>
      <c r="G984" s="106" t="str">
        <f>IF($D984="", "", IF($E984=Expenses!$L$5, 0, $D984))</f>
        <v/>
      </c>
      <c r="H984" s="14"/>
      <c r="I984" s="39" t="str">
        <f t="shared" si="48"/>
        <v/>
      </c>
      <c r="J984" s="14"/>
      <c r="K984" s="14"/>
      <c r="L984" s="14"/>
      <c r="M984" s="14"/>
      <c r="N984" s="14"/>
      <c r="O984" s="14"/>
      <c r="P984" s="14"/>
      <c r="S984" s="106" t="str">
        <f t="shared" si="49"/>
        <v/>
      </c>
      <c r="U984" s="127" t="str">
        <f>IFERROR(INDEX('J&amp;C Details'!$S$70:$S$79, MATCH($C984, 'J&amp;C Details'!$B$70:$B$79, 0))*$S984*24*$W984, "")</f>
        <v/>
      </c>
      <c r="W984" s="262" t="str">
        <f>IF($Y984="", "", IF($I984="", 1, IF($I984=$U$4, 'J&amp;C Details'!$AP$82, IF($I984=$U$5, 'J&amp;C Details'!$AP$84, ""))))</f>
        <v/>
      </c>
      <c r="Y984" s="39" t="str">
        <f t="shared" si="50"/>
        <v/>
      </c>
      <c r="AA984" s="39" t="str">
        <f>IF($G984="", "", IF($E984=$R$3, Report!$BB$209, IF($I984="", Report!$BB$212, IF($I984=$U$4, Report!$BB$211, IF($I984=$U$5, Report!$BB$210, "")))))</f>
        <v/>
      </c>
    </row>
    <row r="985" spans="1:27" x14ac:dyDescent="0.25">
      <c r="A985" s="14"/>
      <c r="B985" s="460"/>
      <c r="C985" s="478"/>
      <c r="D985" s="462"/>
      <c r="E985" s="479"/>
      <c r="F985" s="14"/>
      <c r="G985" s="106" t="str">
        <f>IF($D985="", "", IF($E985=Expenses!$L$5, 0, $D985))</f>
        <v/>
      </c>
      <c r="H985" s="14"/>
      <c r="I985" s="39" t="str">
        <f t="shared" si="48"/>
        <v/>
      </c>
      <c r="J985" s="14"/>
      <c r="K985" s="14"/>
      <c r="L985" s="14"/>
      <c r="M985" s="14"/>
      <c r="N985" s="14"/>
      <c r="O985" s="14"/>
      <c r="P985" s="14"/>
      <c r="S985" s="106" t="str">
        <f t="shared" si="49"/>
        <v/>
      </c>
      <c r="U985" s="127" t="str">
        <f>IFERROR(INDEX('J&amp;C Details'!$S$70:$S$79, MATCH($C985, 'J&amp;C Details'!$B$70:$B$79, 0))*$S985*24*$W985, "")</f>
        <v/>
      </c>
      <c r="W985" s="262" t="str">
        <f>IF($Y985="", "", IF($I985="", 1, IF($I985=$U$4, 'J&amp;C Details'!$AP$82, IF($I985=$U$5, 'J&amp;C Details'!$AP$84, ""))))</f>
        <v/>
      </c>
      <c r="Y985" s="39" t="str">
        <f t="shared" si="50"/>
        <v/>
      </c>
      <c r="AA985" s="39" t="str">
        <f>IF($G985="", "", IF($E985=$R$3, Report!$BB$209, IF($I985="", Report!$BB$212, IF($I985=$U$4, Report!$BB$211, IF($I985=$U$5, Report!$BB$210, "")))))</f>
        <v/>
      </c>
    </row>
    <row r="986" spans="1:27" x14ac:dyDescent="0.25">
      <c r="A986" s="14"/>
      <c r="B986" s="460"/>
      <c r="C986" s="478"/>
      <c r="D986" s="462"/>
      <c r="E986" s="479"/>
      <c r="F986" s="14"/>
      <c r="G986" s="106" t="str">
        <f>IF($D986="", "", IF($E986=Expenses!$L$5, 0, $D986))</f>
        <v/>
      </c>
      <c r="H986" s="14"/>
      <c r="I986" s="39" t="str">
        <f t="shared" si="48"/>
        <v/>
      </c>
      <c r="J986" s="14"/>
      <c r="K986" s="14"/>
      <c r="L986" s="14"/>
      <c r="M986" s="14"/>
      <c r="N986" s="14"/>
      <c r="O986" s="14"/>
      <c r="P986" s="14"/>
      <c r="S986" s="106" t="str">
        <f t="shared" si="49"/>
        <v/>
      </c>
      <c r="U986" s="127" t="str">
        <f>IFERROR(INDEX('J&amp;C Details'!$S$70:$S$79, MATCH($C986, 'J&amp;C Details'!$B$70:$B$79, 0))*$S986*24*$W986, "")</f>
        <v/>
      </c>
      <c r="W986" s="262" t="str">
        <f>IF($Y986="", "", IF($I986="", 1, IF($I986=$U$4, 'J&amp;C Details'!$AP$82, IF($I986=$U$5, 'J&amp;C Details'!$AP$84, ""))))</f>
        <v/>
      </c>
      <c r="Y986" s="39" t="str">
        <f t="shared" si="50"/>
        <v/>
      </c>
      <c r="AA986" s="39" t="str">
        <f>IF($G986="", "", IF($E986=$R$3, Report!$BB$209, IF($I986="", Report!$BB$212, IF($I986=$U$4, Report!$BB$211, IF($I986=$U$5, Report!$BB$210, "")))))</f>
        <v/>
      </c>
    </row>
    <row r="987" spans="1:27" x14ac:dyDescent="0.25">
      <c r="A987" s="14"/>
      <c r="B987" s="460"/>
      <c r="C987" s="478"/>
      <c r="D987" s="462"/>
      <c r="E987" s="479"/>
      <c r="F987" s="14"/>
      <c r="G987" s="106" t="str">
        <f>IF($D987="", "", IF($E987=Expenses!$L$5, 0, $D987))</f>
        <v/>
      </c>
      <c r="H987" s="14"/>
      <c r="I987" s="39" t="str">
        <f t="shared" si="48"/>
        <v/>
      </c>
      <c r="J987" s="14"/>
      <c r="K987" s="14"/>
      <c r="L987" s="14"/>
      <c r="M987" s="14"/>
      <c r="N987" s="14"/>
      <c r="O987" s="14"/>
      <c r="P987" s="14"/>
      <c r="S987" s="106" t="str">
        <f t="shared" si="49"/>
        <v/>
      </c>
      <c r="U987" s="127" t="str">
        <f>IFERROR(INDEX('J&amp;C Details'!$S$70:$S$79, MATCH($C987, 'J&amp;C Details'!$B$70:$B$79, 0))*$S987*24*$W987, "")</f>
        <v/>
      </c>
      <c r="W987" s="262" t="str">
        <f>IF($Y987="", "", IF($I987="", 1, IF($I987=$U$4, 'J&amp;C Details'!$AP$82, IF($I987=$U$5, 'J&amp;C Details'!$AP$84, ""))))</f>
        <v/>
      </c>
      <c r="Y987" s="39" t="str">
        <f t="shared" si="50"/>
        <v/>
      </c>
      <c r="AA987" s="39" t="str">
        <f>IF($G987="", "", IF($E987=$R$3, Report!$BB$209, IF($I987="", Report!$BB$212, IF($I987=$U$4, Report!$BB$211, IF($I987=$U$5, Report!$BB$210, "")))))</f>
        <v/>
      </c>
    </row>
    <row r="988" spans="1:27" x14ac:dyDescent="0.25">
      <c r="A988" s="14"/>
      <c r="B988" s="460"/>
      <c r="C988" s="478"/>
      <c r="D988" s="462"/>
      <c r="E988" s="479"/>
      <c r="F988" s="14"/>
      <c r="G988" s="106" t="str">
        <f>IF($D988="", "", IF($E988=Expenses!$L$5, 0, $D988))</f>
        <v/>
      </c>
      <c r="H988" s="14"/>
      <c r="I988" s="39" t="str">
        <f t="shared" si="48"/>
        <v/>
      </c>
      <c r="J988" s="14"/>
      <c r="K988" s="14"/>
      <c r="L988" s="14"/>
      <c r="M988" s="14"/>
      <c r="N988" s="14"/>
      <c r="O988" s="14"/>
      <c r="P988" s="14"/>
      <c r="S988" s="106" t="str">
        <f t="shared" si="49"/>
        <v/>
      </c>
      <c r="U988" s="127" t="str">
        <f>IFERROR(INDEX('J&amp;C Details'!$S$70:$S$79, MATCH($C988, 'J&amp;C Details'!$B$70:$B$79, 0))*$S988*24*$W988, "")</f>
        <v/>
      </c>
      <c r="W988" s="262" t="str">
        <f>IF($Y988="", "", IF($I988="", 1, IF($I988=$U$4, 'J&amp;C Details'!$AP$82, IF($I988=$U$5, 'J&amp;C Details'!$AP$84, ""))))</f>
        <v/>
      </c>
      <c r="Y988" s="39" t="str">
        <f t="shared" si="50"/>
        <v/>
      </c>
      <c r="AA988" s="39" t="str">
        <f>IF($G988="", "", IF($E988=$R$3, Report!$BB$209, IF($I988="", Report!$BB$212, IF($I988=$U$4, Report!$BB$211, IF($I988=$U$5, Report!$BB$210, "")))))</f>
        <v/>
      </c>
    </row>
    <row r="989" spans="1:27" x14ac:dyDescent="0.25">
      <c r="A989" s="14"/>
      <c r="B989" s="460"/>
      <c r="C989" s="478"/>
      <c r="D989" s="462"/>
      <c r="E989" s="479"/>
      <c r="F989" s="14"/>
      <c r="G989" s="106" t="str">
        <f>IF($D989="", "", IF($E989=Expenses!$L$5, 0, $D989))</f>
        <v/>
      </c>
      <c r="H989" s="14"/>
      <c r="I989" s="39" t="str">
        <f t="shared" si="48"/>
        <v/>
      </c>
      <c r="J989" s="14"/>
      <c r="K989" s="14"/>
      <c r="L989" s="14"/>
      <c r="M989" s="14"/>
      <c r="N989" s="14"/>
      <c r="O989" s="14"/>
      <c r="P989" s="14"/>
      <c r="S989" s="106" t="str">
        <f t="shared" si="49"/>
        <v/>
      </c>
      <c r="U989" s="127" t="str">
        <f>IFERROR(INDEX('J&amp;C Details'!$S$70:$S$79, MATCH($C989, 'J&amp;C Details'!$B$70:$B$79, 0))*$S989*24*$W989, "")</f>
        <v/>
      </c>
      <c r="W989" s="262" t="str">
        <f>IF($Y989="", "", IF($I989="", 1, IF($I989=$U$4, 'J&amp;C Details'!$AP$82, IF($I989=$U$5, 'J&amp;C Details'!$AP$84, ""))))</f>
        <v/>
      </c>
      <c r="Y989" s="39" t="str">
        <f t="shared" si="50"/>
        <v/>
      </c>
      <c r="AA989" s="39" t="str">
        <f>IF($G989="", "", IF($E989=$R$3, Report!$BB$209, IF($I989="", Report!$BB$212, IF($I989=$U$4, Report!$BB$211, IF($I989=$U$5, Report!$BB$210, "")))))</f>
        <v/>
      </c>
    </row>
    <row r="990" spans="1:27" x14ac:dyDescent="0.25">
      <c r="A990" s="14"/>
      <c r="B990" s="460"/>
      <c r="C990" s="478"/>
      <c r="D990" s="462"/>
      <c r="E990" s="479"/>
      <c r="F990" s="14"/>
      <c r="G990" s="106" t="str">
        <f>IF($D990="", "", IF($E990=Expenses!$L$5, 0, $D990))</f>
        <v/>
      </c>
      <c r="H990" s="14"/>
      <c r="I990" s="39" t="str">
        <f t="shared" si="48"/>
        <v/>
      </c>
      <c r="J990" s="14"/>
      <c r="K990" s="14"/>
      <c r="L990" s="14"/>
      <c r="M990" s="14"/>
      <c r="N990" s="14"/>
      <c r="O990" s="14"/>
      <c r="P990" s="14"/>
      <c r="S990" s="106" t="str">
        <f t="shared" si="49"/>
        <v/>
      </c>
      <c r="U990" s="127" t="str">
        <f>IFERROR(INDEX('J&amp;C Details'!$S$70:$S$79, MATCH($C990, 'J&amp;C Details'!$B$70:$B$79, 0))*$S990*24*$W990, "")</f>
        <v/>
      </c>
      <c r="W990" s="262" t="str">
        <f>IF($Y990="", "", IF($I990="", 1, IF($I990=$U$4, 'J&amp;C Details'!$AP$82, IF($I990=$U$5, 'J&amp;C Details'!$AP$84, ""))))</f>
        <v/>
      </c>
      <c r="Y990" s="39" t="str">
        <f t="shared" si="50"/>
        <v/>
      </c>
      <c r="AA990" s="39" t="str">
        <f>IF($G990="", "", IF($E990=$R$3, Report!$BB$209, IF($I990="", Report!$BB$212, IF($I990=$U$4, Report!$BB$211, IF($I990=$U$5, Report!$BB$210, "")))))</f>
        <v/>
      </c>
    </row>
    <row r="991" spans="1:27" x14ac:dyDescent="0.25">
      <c r="A991" s="14"/>
      <c r="B991" s="460"/>
      <c r="C991" s="478"/>
      <c r="D991" s="462"/>
      <c r="E991" s="479"/>
      <c r="F991" s="14"/>
      <c r="G991" s="106" t="str">
        <f>IF($D991="", "", IF($E991=Expenses!$L$5, 0, $D991))</f>
        <v/>
      </c>
      <c r="H991" s="14"/>
      <c r="I991" s="39" t="str">
        <f t="shared" si="48"/>
        <v/>
      </c>
      <c r="J991" s="14"/>
      <c r="K991" s="14"/>
      <c r="L991" s="14"/>
      <c r="M991" s="14"/>
      <c r="N991" s="14"/>
      <c r="O991" s="14"/>
      <c r="P991" s="14"/>
      <c r="S991" s="106" t="str">
        <f t="shared" si="49"/>
        <v/>
      </c>
      <c r="U991" s="127" t="str">
        <f>IFERROR(INDEX('J&amp;C Details'!$S$70:$S$79, MATCH($C991, 'J&amp;C Details'!$B$70:$B$79, 0))*$S991*24*$W991, "")</f>
        <v/>
      </c>
      <c r="W991" s="262" t="str">
        <f>IF($Y991="", "", IF($I991="", 1, IF($I991=$U$4, 'J&amp;C Details'!$AP$82, IF($I991=$U$5, 'J&amp;C Details'!$AP$84, ""))))</f>
        <v/>
      </c>
      <c r="Y991" s="39" t="str">
        <f t="shared" si="50"/>
        <v/>
      </c>
      <c r="AA991" s="39" t="str">
        <f>IF($G991="", "", IF($E991=$R$3, Report!$BB$209, IF($I991="", Report!$BB$212, IF($I991=$U$4, Report!$BB$211, IF($I991=$U$5, Report!$BB$210, "")))))</f>
        <v/>
      </c>
    </row>
    <row r="992" spans="1:27" x14ac:dyDescent="0.25">
      <c r="A992" s="14"/>
      <c r="B992" s="460"/>
      <c r="C992" s="478"/>
      <c r="D992" s="462"/>
      <c r="E992" s="479"/>
      <c r="F992" s="14"/>
      <c r="G992" s="106" t="str">
        <f>IF($D992="", "", IF($E992=Expenses!$L$5, 0, $D992))</f>
        <v/>
      </c>
      <c r="H992" s="14"/>
      <c r="I992" s="39" t="str">
        <f t="shared" si="48"/>
        <v/>
      </c>
      <c r="J992" s="14"/>
      <c r="K992" s="14"/>
      <c r="L992" s="14"/>
      <c r="M992" s="14"/>
      <c r="N992" s="14"/>
      <c r="O992" s="14"/>
      <c r="P992" s="14"/>
      <c r="S992" s="106" t="str">
        <f t="shared" si="49"/>
        <v/>
      </c>
      <c r="U992" s="127" t="str">
        <f>IFERROR(INDEX('J&amp;C Details'!$S$70:$S$79, MATCH($C992, 'J&amp;C Details'!$B$70:$B$79, 0))*$S992*24*$W992, "")</f>
        <v/>
      </c>
      <c r="W992" s="262" t="str">
        <f>IF($Y992="", "", IF($I992="", 1, IF($I992=$U$4, 'J&amp;C Details'!$AP$82, IF($I992=$U$5, 'J&amp;C Details'!$AP$84, ""))))</f>
        <v/>
      </c>
      <c r="Y992" s="39" t="str">
        <f t="shared" si="50"/>
        <v/>
      </c>
      <c r="AA992" s="39" t="str">
        <f>IF($G992="", "", IF($E992=$R$3, Report!$BB$209, IF($I992="", Report!$BB$212, IF($I992=$U$4, Report!$BB$211, IF($I992=$U$5, Report!$BB$210, "")))))</f>
        <v/>
      </c>
    </row>
    <row r="993" spans="1:27" x14ac:dyDescent="0.25">
      <c r="A993" s="14"/>
      <c r="B993" s="460"/>
      <c r="C993" s="478"/>
      <c r="D993" s="462"/>
      <c r="E993" s="479"/>
      <c r="F993" s="14"/>
      <c r="G993" s="106" t="str">
        <f>IF($D993="", "", IF($E993=Expenses!$L$5, 0, $D993))</f>
        <v/>
      </c>
      <c r="H993" s="14"/>
      <c r="I993" s="39" t="str">
        <f t="shared" si="48"/>
        <v/>
      </c>
      <c r="J993" s="14"/>
      <c r="K993" s="14"/>
      <c r="L993" s="14"/>
      <c r="M993" s="14"/>
      <c r="N993" s="14"/>
      <c r="O993" s="14"/>
      <c r="P993" s="14"/>
      <c r="S993" s="106" t="str">
        <f t="shared" si="49"/>
        <v/>
      </c>
      <c r="U993" s="127" t="str">
        <f>IFERROR(INDEX('J&amp;C Details'!$S$70:$S$79, MATCH($C993, 'J&amp;C Details'!$B$70:$B$79, 0))*$S993*24*$W993, "")</f>
        <v/>
      </c>
      <c r="W993" s="262" t="str">
        <f>IF($Y993="", "", IF($I993="", 1, IF($I993=$U$4, 'J&amp;C Details'!$AP$82, IF($I993=$U$5, 'J&amp;C Details'!$AP$84, ""))))</f>
        <v/>
      </c>
      <c r="Y993" s="39" t="str">
        <f t="shared" si="50"/>
        <v/>
      </c>
      <c r="AA993" s="39" t="str">
        <f>IF($G993="", "", IF($E993=$R$3, Report!$BB$209, IF($I993="", Report!$BB$212, IF($I993=$U$4, Report!$BB$211, IF($I993=$U$5, Report!$BB$210, "")))))</f>
        <v/>
      </c>
    </row>
    <row r="994" spans="1:27" x14ac:dyDescent="0.25">
      <c r="A994" s="14"/>
      <c r="B994" s="460"/>
      <c r="C994" s="478"/>
      <c r="D994" s="462"/>
      <c r="E994" s="479"/>
      <c r="F994" s="14"/>
      <c r="G994" s="106" t="str">
        <f>IF($D994="", "", IF($E994=Expenses!$L$5, 0, $D994))</f>
        <v/>
      </c>
      <c r="H994" s="14"/>
      <c r="I994" s="39" t="str">
        <f t="shared" si="48"/>
        <v/>
      </c>
      <c r="J994" s="14"/>
      <c r="K994" s="14"/>
      <c r="L994" s="14"/>
      <c r="M994" s="14"/>
      <c r="N994" s="14"/>
      <c r="O994" s="14"/>
      <c r="P994" s="14"/>
      <c r="S994" s="106" t="str">
        <f t="shared" si="49"/>
        <v/>
      </c>
      <c r="U994" s="127" t="str">
        <f>IFERROR(INDEX('J&amp;C Details'!$S$70:$S$79, MATCH($C994, 'J&amp;C Details'!$B$70:$B$79, 0))*$S994*24*$W994, "")</f>
        <v/>
      </c>
      <c r="W994" s="262" t="str">
        <f>IF($Y994="", "", IF($I994="", 1, IF($I994=$U$4, 'J&amp;C Details'!$AP$82, IF($I994=$U$5, 'J&amp;C Details'!$AP$84, ""))))</f>
        <v/>
      </c>
      <c r="Y994" s="39" t="str">
        <f t="shared" si="50"/>
        <v/>
      </c>
      <c r="AA994" s="39" t="str">
        <f>IF($G994="", "", IF($E994=$R$3, Report!$BB$209, IF($I994="", Report!$BB$212, IF($I994=$U$4, Report!$BB$211, IF($I994=$U$5, Report!$BB$210, "")))))</f>
        <v/>
      </c>
    </row>
    <row r="995" spans="1:27" x14ac:dyDescent="0.25">
      <c r="A995" s="14"/>
      <c r="B995" s="460"/>
      <c r="C995" s="478"/>
      <c r="D995" s="462"/>
      <c r="E995" s="479"/>
      <c r="F995" s="14"/>
      <c r="G995" s="106" t="str">
        <f>IF($D995="", "", IF($E995=Expenses!$L$5, 0, $D995))</f>
        <v/>
      </c>
      <c r="H995" s="14"/>
      <c r="I995" s="39" t="str">
        <f t="shared" si="48"/>
        <v/>
      </c>
      <c r="J995" s="14"/>
      <c r="K995" s="14"/>
      <c r="L995" s="14"/>
      <c r="M995" s="14"/>
      <c r="N995" s="14"/>
      <c r="O995" s="14"/>
      <c r="P995" s="14"/>
      <c r="S995" s="106" t="str">
        <f t="shared" si="49"/>
        <v/>
      </c>
      <c r="U995" s="127" t="str">
        <f>IFERROR(INDEX('J&amp;C Details'!$S$70:$S$79, MATCH($C995, 'J&amp;C Details'!$B$70:$B$79, 0))*$S995*24*$W995, "")</f>
        <v/>
      </c>
      <c r="W995" s="262" t="str">
        <f>IF($Y995="", "", IF($I995="", 1, IF($I995=$U$4, 'J&amp;C Details'!$AP$82, IF($I995=$U$5, 'J&amp;C Details'!$AP$84, ""))))</f>
        <v/>
      </c>
      <c r="Y995" s="39" t="str">
        <f t="shared" si="50"/>
        <v/>
      </c>
      <c r="AA995" s="39" t="str">
        <f>IF($G995="", "", IF($E995=$R$3, Report!$BB$209, IF($I995="", Report!$BB$212, IF($I995=$U$4, Report!$BB$211, IF($I995=$U$5, Report!$BB$210, "")))))</f>
        <v/>
      </c>
    </row>
    <row r="996" spans="1:27" x14ac:dyDescent="0.25">
      <c r="A996" s="14"/>
      <c r="B996" s="460"/>
      <c r="C996" s="478"/>
      <c r="D996" s="462"/>
      <c r="E996" s="479"/>
      <c r="F996" s="14"/>
      <c r="G996" s="106" t="str">
        <f>IF($D996="", "", IF($E996=Expenses!$L$5, 0, $D996))</f>
        <v/>
      </c>
      <c r="H996" s="14"/>
      <c r="I996" s="39" t="str">
        <f t="shared" si="48"/>
        <v/>
      </c>
      <c r="J996" s="14"/>
      <c r="K996" s="14"/>
      <c r="L996" s="14"/>
      <c r="M996" s="14"/>
      <c r="N996" s="14"/>
      <c r="O996" s="14"/>
      <c r="P996" s="14"/>
      <c r="S996" s="106" t="str">
        <f t="shared" si="49"/>
        <v/>
      </c>
      <c r="U996" s="127" t="str">
        <f>IFERROR(INDEX('J&amp;C Details'!$S$70:$S$79, MATCH($C996, 'J&amp;C Details'!$B$70:$B$79, 0))*$S996*24*$W996, "")</f>
        <v/>
      </c>
      <c r="W996" s="262" t="str">
        <f>IF($Y996="", "", IF($I996="", 1, IF($I996=$U$4, 'J&amp;C Details'!$AP$82, IF($I996=$U$5, 'J&amp;C Details'!$AP$84, ""))))</f>
        <v/>
      </c>
      <c r="Y996" s="39" t="str">
        <f t="shared" si="50"/>
        <v/>
      </c>
      <c r="AA996" s="39" t="str">
        <f>IF($G996="", "", IF($E996=$R$3, Report!$BB$209, IF($I996="", Report!$BB$212, IF($I996=$U$4, Report!$BB$211, IF($I996=$U$5, Report!$BB$210, "")))))</f>
        <v/>
      </c>
    </row>
    <row r="997" spans="1:27" x14ac:dyDescent="0.25">
      <c r="A997" s="14"/>
      <c r="B997" s="460"/>
      <c r="C997" s="478"/>
      <c r="D997" s="462"/>
      <c r="E997" s="479"/>
      <c r="F997" s="14"/>
      <c r="G997" s="106" t="str">
        <f>IF($D997="", "", IF($E997=Expenses!$L$5, 0, $D997))</f>
        <v/>
      </c>
      <c r="H997" s="14"/>
      <c r="I997" s="39" t="str">
        <f t="shared" si="48"/>
        <v/>
      </c>
      <c r="J997" s="14"/>
      <c r="K997" s="14"/>
      <c r="L997" s="14"/>
      <c r="M997" s="14"/>
      <c r="N997" s="14"/>
      <c r="O997" s="14"/>
      <c r="P997" s="14"/>
      <c r="S997" s="106" t="str">
        <f t="shared" si="49"/>
        <v/>
      </c>
      <c r="U997" s="127" t="str">
        <f>IFERROR(INDEX('J&amp;C Details'!$S$70:$S$79, MATCH($C997, 'J&amp;C Details'!$B$70:$B$79, 0))*$S997*24*$W997, "")</f>
        <v/>
      </c>
      <c r="W997" s="262" t="str">
        <f>IF($Y997="", "", IF($I997="", 1, IF($I997=$U$4, 'J&amp;C Details'!$AP$82, IF($I997=$U$5, 'J&amp;C Details'!$AP$84, ""))))</f>
        <v/>
      </c>
      <c r="Y997" s="39" t="str">
        <f t="shared" si="50"/>
        <v/>
      </c>
      <c r="AA997" s="39" t="str">
        <f>IF($G997="", "", IF($E997=$R$3, Report!$BB$209, IF($I997="", Report!$BB$212, IF($I997=$U$4, Report!$BB$211, IF($I997=$U$5, Report!$BB$210, "")))))</f>
        <v/>
      </c>
    </row>
    <row r="998" spans="1:27" x14ac:dyDescent="0.25">
      <c r="A998" s="14"/>
      <c r="B998" s="460"/>
      <c r="C998" s="478"/>
      <c r="D998" s="462"/>
      <c r="E998" s="479"/>
      <c r="F998" s="14"/>
      <c r="G998" s="106" t="str">
        <f>IF($D998="", "", IF($E998=Expenses!$L$5, 0, $D998))</f>
        <v/>
      </c>
      <c r="H998" s="14"/>
      <c r="I998" s="39" t="str">
        <f t="shared" si="48"/>
        <v/>
      </c>
      <c r="J998" s="14"/>
      <c r="K998" s="14"/>
      <c r="L998" s="14"/>
      <c r="M998" s="14"/>
      <c r="N998" s="14"/>
      <c r="O998" s="14"/>
      <c r="P998" s="14"/>
      <c r="S998" s="106" t="str">
        <f t="shared" si="49"/>
        <v/>
      </c>
      <c r="U998" s="127" t="str">
        <f>IFERROR(INDEX('J&amp;C Details'!$S$70:$S$79, MATCH($C998, 'J&amp;C Details'!$B$70:$B$79, 0))*$S998*24*$W998, "")</f>
        <v/>
      </c>
      <c r="W998" s="262" t="str">
        <f>IF($Y998="", "", IF($I998="", 1, IF($I998=$U$4, 'J&amp;C Details'!$AP$82, IF($I998=$U$5, 'J&amp;C Details'!$AP$84, ""))))</f>
        <v/>
      </c>
      <c r="Y998" s="39" t="str">
        <f t="shared" si="50"/>
        <v/>
      </c>
      <c r="AA998" s="39" t="str">
        <f>IF($G998="", "", IF($E998=$R$3, Report!$BB$209, IF($I998="", Report!$BB$212, IF($I998=$U$4, Report!$BB$211, IF($I998=$U$5, Report!$BB$210, "")))))</f>
        <v/>
      </c>
    </row>
    <row r="999" spans="1:27" x14ac:dyDescent="0.25">
      <c r="A999" s="14"/>
      <c r="B999" s="460"/>
      <c r="C999" s="478"/>
      <c r="D999" s="462"/>
      <c r="E999" s="479"/>
      <c r="F999" s="14"/>
      <c r="G999" s="106" t="str">
        <f>IF($D999="", "", IF($E999=Expenses!$L$5, 0, $D999))</f>
        <v/>
      </c>
      <c r="H999" s="14"/>
      <c r="I999" s="39" t="str">
        <f t="shared" si="48"/>
        <v/>
      </c>
      <c r="J999" s="14"/>
      <c r="K999" s="14"/>
      <c r="L999" s="14"/>
      <c r="M999" s="14"/>
      <c r="N999" s="14"/>
      <c r="O999" s="14"/>
      <c r="P999" s="14"/>
      <c r="S999" s="106" t="str">
        <f t="shared" si="49"/>
        <v/>
      </c>
      <c r="U999" s="127" t="str">
        <f>IFERROR(INDEX('J&amp;C Details'!$S$70:$S$79, MATCH($C999, 'J&amp;C Details'!$B$70:$B$79, 0))*$S999*24*$W999, "")</f>
        <v/>
      </c>
      <c r="W999" s="262" t="str">
        <f>IF($Y999="", "", IF($I999="", 1, IF($I999=$U$4, 'J&amp;C Details'!$AP$82, IF($I999=$U$5, 'J&amp;C Details'!$AP$84, ""))))</f>
        <v/>
      </c>
      <c r="Y999" s="39" t="str">
        <f t="shared" si="50"/>
        <v/>
      </c>
      <c r="AA999" s="39" t="str">
        <f>IF($G999="", "", IF($E999=$R$3, Report!$BB$209, IF($I999="", Report!$BB$212, IF($I999=$U$4, Report!$BB$211, IF($I999=$U$5, Report!$BB$210, "")))))</f>
        <v/>
      </c>
    </row>
    <row r="1000" spans="1:27" x14ac:dyDescent="0.25">
      <c r="A1000" s="14"/>
      <c r="B1000" s="460"/>
      <c r="C1000" s="478"/>
      <c r="D1000" s="462"/>
      <c r="E1000" s="479"/>
      <c r="F1000" s="14"/>
      <c r="G1000" s="106" t="str">
        <f>IF($D1000="", "", IF($E1000=Expenses!$L$5, 0, $D1000))</f>
        <v/>
      </c>
      <c r="H1000" s="14"/>
      <c r="I1000" s="39" t="str">
        <f t="shared" si="48"/>
        <v/>
      </c>
      <c r="J1000" s="14"/>
      <c r="K1000" s="14"/>
      <c r="L1000" s="14"/>
      <c r="M1000" s="14"/>
      <c r="N1000" s="14"/>
      <c r="O1000" s="14"/>
      <c r="P1000" s="14"/>
      <c r="S1000" s="106" t="str">
        <f t="shared" si="49"/>
        <v/>
      </c>
      <c r="U1000" s="127" t="str">
        <f>IFERROR(INDEX('J&amp;C Details'!$S$70:$S$79, MATCH($C1000, 'J&amp;C Details'!$B$70:$B$79, 0))*$S1000*24*$W1000, "")</f>
        <v/>
      </c>
      <c r="W1000" s="262" t="str">
        <f>IF($Y1000="", "", IF($I1000="", 1, IF($I1000=$U$4, 'J&amp;C Details'!$AP$82, IF($I1000=$U$5, 'J&amp;C Details'!$AP$84, ""))))</f>
        <v/>
      </c>
      <c r="Y1000" s="39" t="str">
        <f t="shared" si="50"/>
        <v/>
      </c>
      <c r="AA1000" s="39" t="str">
        <f>IF($G1000="", "", IF($E1000=$R$3, Report!$BB$209, IF($I1000="", Report!$BB$212, IF($I1000=$U$4, Report!$BB$211, IF($I1000=$U$5, Report!$BB$210, "")))))</f>
        <v/>
      </c>
    </row>
    <row r="1001" spans="1:27" x14ac:dyDescent="0.25">
      <c r="A1001" s="14"/>
      <c r="B1001" s="460"/>
      <c r="C1001" s="478"/>
      <c r="D1001" s="462"/>
      <c r="E1001" s="479"/>
      <c r="F1001" s="14"/>
      <c r="G1001" s="106" t="str">
        <f>IF($D1001="", "", IF($E1001=Expenses!$L$5, 0, $D1001))</f>
        <v/>
      </c>
      <c r="H1001" s="14"/>
      <c r="I1001" s="39" t="str">
        <f t="shared" si="48"/>
        <v/>
      </c>
      <c r="J1001" s="14"/>
      <c r="K1001" s="14"/>
      <c r="L1001" s="14"/>
      <c r="M1001" s="14"/>
      <c r="N1001" s="14"/>
      <c r="O1001" s="14"/>
      <c r="P1001" s="14"/>
      <c r="S1001" s="106" t="str">
        <f t="shared" si="49"/>
        <v/>
      </c>
      <c r="U1001" s="127" t="str">
        <f>IFERROR(INDEX('J&amp;C Details'!$S$70:$S$79, MATCH($C1001, 'J&amp;C Details'!$B$70:$B$79, 0))*$S1001*24*$W1001, "")</f>
        <v/>
      </c>
      <c r="W1001" s="262" t="str">
        <f>IF($Y1001="", "", IF($I1001="", 1, IF($I1001=$U$4, 'J&amp;C Details'!$AP$82, IF($I1001=$U$5, 'J&amp;C Details'!$AP$84, ""))))</f>
        <v/>
      </c>
      <c r="Y1001" s="39" t="str">
        <f t="shared" si="50"/>
        <v/>
      </c>
      <c r="AA1001" s="39" t="str">
        <f>IF($G1001="", "", IF($E1001=$R$3, Report!$BB$209, IF($I1001="", Report!$BB$212, IF($I1001=$U$4, Report!$BB$211, IF($I1001=$U$5, Report!$BB$210, "")))))</f>
        <v/>
      </c>
    </row>
    <row r="1002" spans="1:27" x14ac:dyDescent="0.25">
      <c r="A1002" s="14"/>
      <c r="B1002" s="460"/>
      <c r="C1002" s="478"/>
      <c r="D1002" s="462"/>
      <c r="E1002" s="479"/>
      <c r="F1002" s="14"/>
      <c r="G1002" s="106" t="str">
        <f>IF($D1002="", "", IF($E1002=Expenses!$L$5, 0, $D1002))</f>
        <v/>
      </c>
      <c r="H1002" s="14"/>
      <c r="I1002" s="39" t="str">
        <f t="shared" si="48"/>
        <v/>
      </c>
      <c r="J1002" s="14"/>
      <c r="K1002" s="14"/>
      <c r="L1002" s="14"/>
      <c r="M1002" s="14"/>
      <c r="N1002" s="14"/>
      <c r="O1002" s="14"/>
      <c r="P1002" s="14"/>
      <c r="S1002" s="106" t="str">
        <f t="shared" si="49"/>
        <v/>
      </c>
      <c r="U1002" s="127" t="str">
        <f>IFERROR(INDEX('J&amp;C Details'!$S$70:$S$79, MATCH($C1002, 'J&amp;C Details'!$B$70:$B$79, 0))*$S1002*24*$W1002, "")</f>
        <v/>
      </c>
      <c r="W1002" s="262" t="str">
        <f>IF($Y1002="", "", IF($I1002="", 1, IF($I1002=$U$4, 'J&amp;C Details'!$AP$82, IF($I1002=$U$5, 'J&amp;C Details'!$AP$84, ""))))</f>
        <v/>
      </c>
      <c r="Y1002" s="39" t="str">
        <f t="shared" si="50"/>
        <v/>
      </c>
      <c r="AA1002" s="39" t="str">
        <f>IF($G1002="", "", IF($E1002=$R$3, Report!$BB$209, IF($I1002="", Report!$BB$212, IF($I1002=$U$4, Report!$BB$211, IF($I1002=$U$5, Report!$BB$210, "")))))</f>
        <v/>
      </c>
    </row>
    <row r="1003" spans="1:27" x14ac:dyDescent="0.25">
      <c r="A1003" s="14"/>
      <c r="B1003" s="460"/>
      <c r="C1003" s="478"/>
      <c r="D1003" s="462"/>
      <c r="E1003" s="479"/>
      <c r="F1003" s="14"/>
      <c r="G1003" s="106" t="str">
        <f>IF($D1003="", "", IF($E1003=Expenses!$L$5, 0, $D1003))</f>
        <v/>
      </c>
      <c r="H1003" s="14"/>
      <c r="I1003" s="39" t="str">
        <f t="shared" si="48"/>
        <v/>
      </c>
      <c r="J1003" s="14"/>
      <c r="K1003" s="14"/>
      <c r="L1003" s="14"/>
      <c r="M1003" s="14"/>
      <c r="N1003" s="14"/>
      <c r="O1003" s="14"/>
      <c r="P1003" s="14"/>
      <c r="S1003" s="106" t="str">
        <f t="shared" si="49"/>
        <v/>
      </c>
      <c r="U1003" s="127" t="str">
        <f>IFERROR(INDEX('J&amp;C Details'!$S$70:$S$79, MATCH($C1003, 'J&amp;C Details'!$B$70:$B$79, 0))*$S1003*24*$W1003, "")</f>
        <v/>
      </c>
      <c r="W1003" s="262" t="str">
        <f>IF($Y1003="", "", IF($I1003="", 1, IF($I1003=$U$4, 'J&amp;C Details'!$AP$82, IF($I1003=$U$5, 'J&amp;C Details'!$AP$84, ""))))</f>
        <v/>
      </c>
      <c r="Y1003" s="39" t="str">
        <f t="shared" si="50"/>
        <v/>
      </c>
      <c r="AA1003" s="39" t="str">
        <f>IF($G1003="", "", IF($E1003=$R$3, Report!$BB$209, IF($I1003="", Report!$BB$212, IF($I1003=$U$4, Report!$BB$211, IF($I1003=$U$5, Report!$BB$210, "")))))</f>
        <v/>
      </c>
    </row>
    <row r="1004" spans="1:27" x14ac:dyDescent="0.25">
      <c r="A1004" s="14"/>
      <c r="B1004" s="460"/>
      <c r="C1004" s="478"/>
      <c r="D1004" s="462"/>
      <c r="E1004" s="479"/>
      <c r="F1004" s="14"/>
      <c r="G1004" s="106" t="str">
        <f>IF($D1004="", "", IF($E1004=Expenses!$L$5, 0, $D1004))</f>
        <v/>
      </c>
      <c r="H1004" s="14"/>
      <c r="I1004" s="39" t="str">
        <f t="shared" si="48"/>
        <v/>
      </c>
      <c r="J1004" s="14"/>
      <c r="K1004" s="14"/>
      <c r="L1004" s="14"/>
      <c r="M1004" s="14"/>
      <c r="N1004" s="14"/>
      <c r="O1004" s="14"/>
      <c r="P1004" s="14"/>
      <c r="S1004" s="106" t="str">
        <f t="shared" si="49"/>
        <v/>
      </c>
      <c r="U1004" s="127" t="str">
        <f>IFERROR(INDEX('J&amp;C Details'!$S$70:$S$79, MATCH($C1004, 'J&amp;C Details'!$B$70:$B$79, 0))*$S1004*24*$W1004, "")</f>
        <v/>
      </c>
      <c r="W1004" s="262" t="str">
        <f>IF($Y1004="", "", IF($I1004="", 1, IF($I1004=$U$4, 'J&amp;C Details'!$AP$82, IF($I1004=$U$5, 'J&amp;C Details'!$AP$84, ""))))</f>
        <v/>
      </c>
      <c r="Y1004" s="39" t="str">
        <f t="shared" si="50"/>
        <v/>
      </c>
      <c r="AA1004" s="39" t="str">
        <f>IF($G1004="", "", IF($E1004=$R$3, Report!$BB$209, IF($I1004="", Report!$BB$212, IF($I1004=$U$4, Report!$BB$211, IF($I1004=$U$5, Report!$BB$210, "")))))</f>
        <v/>
      </c>
    </row>
    <row r="1005" spans="1:27" x14ac:dyDescent="0.25">
      <c r="A1005" s="14"/>
      <c r="B1005" s="460"/>
      <c r="C1005" s="478"/>
      <c r="D1005" s="462"/>
      <c r="E1005" s="479"/>
      <c r="F1005" s="14"/>
      <c r="G1005" s="106" t="str">
        <f>IF($D1005="", "", IF($E1005=Expenses!$L$5, 0, $D1005))</f>
        <v/>
      </c>
      <c r="H1005" s="14"/>
      <c r="I1005" s="39" t="str">
        <f t="shared" si="48"/>
        <v/>
      </c>
      <c r="J1005" s="14"/>
      <c r="K1005" s="14"/>
      <c r="L1005" s="14"/>
      <c r="M1005" s="14"/>
      <c r="N1005" s="14"/>
      <c r="O1005" s="14"/>
      <c r="P1005" s="14"/>
      <c r="S1005" s="106" t="str">
        <f t="shared" si="49"/>
        <v/>
      </c>
      <c r="U1005" s="127" t="str">
        <f>IFERROR(INDEX('J&amp;C Details'!$S$70:$S$79, MATCH($C1005, 'J&amp;C Details'!$B$70:$B$79, 0))*$S1005*24*$W1005, "")</f>
        <v/>
      </c>
      <c r="W1005" s="262" t="str">
        <f>IF($Y1005="", "", IF($I1005="", 1, IF($I1005=$U$4, 'J&amp;C Details'!$AP$82, IF($I1005=$U$5, 'J&amp;C Details'!$AP$84, ""))))</f>
        <v/>
      </c>
      <c r="Y1005" s="39" t="str">
        <f t="shared" si="50"/>
        <v/>
      </c>
      <c r="AA1005" s="39" t="str">
        <f>IF($G1005="", "", IF($E1005=$R$3, Report!$BB$209, IF($I1005="", Report!$BB$212, IF($I1005=$U$4, Report!$BB$211, IF($I1005=$U$5, Report!$BB$210, "")))))</f>
        <v/>
      </c>
    </row>
    <row r="1006" spans="1:27" x14ac:dyDescent="0.25">
      <c r="A1006" s="14"/>
      <c r="B1006" s="460"/>
      <c r="C1006" s="478"/>
      <c r="D1006" s="462"/>
      <c r="E1006" s="479"/>
      <c r="F1006" s="14"/>
      <c r="G1006" s="106" t="str">
        <f>IF($D1006="", "", IF($E1006=Expenses!$L$5, 0, $D1006))</f>
        <v/>
      </c>
      <c r="H1006" s="14"/>
      <c r="I1006" s="39" t="str">
        <f t="shared" si="48"/>
        <v/>
      </c>
      <c r="J1006" s="14"/>
      <c r="K1006" s="14"/>
      <c r="L1006" s="14"/>
      <c r="M1006" s="14"/>
      <c r="N1006" s="14"/>
      <c r="O1006" s="14"/>
      <c r="P1006" s="14"/>
      <c r="S1006" s="106" t="str">
        <f t="shared" si="49"/>
        <v/>
      </c>
      <c r="U1006" s="127" t="str">
        <f>IFERROR(INDEX('J&amp;C Details'!$S$70:$S$79, MATCH($C1006, 'J&amp;C Details'!$B$70:$B$79, 0))*$S1006*24*$W1006, "")</f>
        <v/>
      </c>
      <c r="W1006" s="262" t="str">
        <f>IF($Y1006="", "", IF($I1006="", 1, IF($I1006=$U$4, 'J&amp;C Details'!$AP$82, IF($I1006=$U$5, 'J&amp;C Details'!$AP$84, ""))))</f>
        <v/>
      </c>
      <c r="Y1006" s="39" t="str">
        <f t="shared" si="50"/>
        <v/>
      </c>
      <c r="AA1006" s="39" t="str">
        <f>IF($G1006="", "", IF($E1006=$R$3, Report!$BB$209, IF($I1006="", Report!$BB$212, IF($I1006=$U$4, Report!$BB$211, IF($I1006=$U$5, Report!$BB$210, "")))))</f>
        <v/>
      </c>
    </row>
    <row r="1007" spans="1:27" x14ac:dyDescent="0.25">
      <c r="A1007" s="14"/>
      <c r="B1007" s="460"/>
      <c r="C1007" s="478"/>
      <c r="D1007" s="462"/>
      <c r="E1007" s="479"/>
      <c r="F1007" s="14"/>
      <c r="G1007" s="106" t="str">
        <f>IF($D1007="", "", IF($E1007=Expenses!$L$5, 0, $D1007))</f>
        <v/>
      </c>
      <c r="H1007" s="14"/>
      <c r="I1007" s="39" t="str">
        <f t="shared" si="48"/>
        <v/>
      </c>
      <c r="J1007" s="14"/>
      <c r="K1007" s="14"/>
      <c r="L1007" s="14"/>
      <c r="M1007" s="14"/>
      <c r="N1007" s="14"/>
      <c r="O1007" s="14"/>
      <c r="P1007" s="14"/>
      <c r="S1007" s="106" t="str">
        <f t="shared" si="49"/>
        <v/>
      </c>
      <c r="U1007" s="127" t="str">
        <f>IFERROR(INDEX('J&amp;C Details'!$S$70:$S$79, MATCH($C1007, 'J&amp;C Details'!$B$70:$B$79, 0))*$S1007*24*$W1007, "")</f>
        <v/>
      </c>
      <c r="W1007" s="262" t="str">
        <f>IF($Y1007="", "", IF($I1007="", 1, IF($I1007=$U$4, 'J&amp;C Details'!$AP$82, IF($I1007=$U$5, 'J&amp;C Details'!$AP$84, ""))))</f>
        <v/>
      </c>
      <c r="Y1007" s="39" t="str">
        <f t="shared" si="50"/>
        <v/>
      </c>
      <c r="AA1007" s="39" t="str">
        <f>IF($G1007="", "", IF($E1007=$R$3, Report!$BB$209, IF($I1007="", Report!$BB$212, IF($I1007=$U$4, Report!$BB$211, IF($I1007=$U$5, Report!$BB$210, "")))))</f>
        <v/>
      </c>
    </row>
    <row r="1008" spans="1:27" x14ac:dyDescent="0.25">
      <c r="A1008" s="14"/>
      <c r="B1008" s="460"/>
      <c r="C1008" s="478"/>
      <c r="D1008" s="462"/>
      <c r="E1008" s="479"/>
      <c r="F1008" s="14"/>
      <c r="G1008" s="106" t="str">
        <f>IF($D1008="", "", IF($E1008=Expenses!$L$5, 0, $D1008))</f>
        <v/>
      </c>
      <c r="H1008" s="14"/>
      <c r="I1008" s="39" t="str">
        <f t="shared" si="48"/>
        <v/>
      </c>
      <c r="J1008" s="14"/>
      <c r="K1008" s="14"/>
      <c r="L1008" s="14"/>
      <c r="M1008" s="14"/>
      <c r="N1008" s="14"/>
      <c r="O1008" s="14"/>
      <c r="P1008" s="14"/>
      <c r="S1008" s="106" t="str">
        <f t="shared" si="49"/>
        <v/>
      </c>
      <c r="U1008" s="127" t="str">
        <f>IFERROR(INDEX('J&amp;C Details'!$S$70:$S$79, MATCH($C1008, 'J&amp;C Details'!$B$70:$B$79, 0))*$S1008*24*$W1008, "")</f>
        <v/>
      </c>
      <c r="W1008" s="262" t="str">
        <f>IF($Y1008="", "", IF($I1008="", 1, IF($I1008=$U$4, 'J&amp;C Details'!$AP$82, IF($I1008=$U$5, 'J&amp;C Details'!$AP$84, ""))))</f>
        <v/>
      </c>
      <c r="Y1008" s="39" t="str">
        <f t="shared" si="50"/>
        <v/>
      </c>
      <c r="AA1008" s="39" t="str">
        <f>IF($G1008="", "", IF($E1008=$R$3, Report!$BB$209, IF($I1008="", Report!$BB$212, IF($I1008=$U$4, Report!$BB$211, IF($I1008=$U$5, Report!$BB$210, "")))))</f>
        <v/>
      </c>
    </row>
    <row r="1009" spans="1:27" x14ac:dyDescent="0.25">
      <c r="A1009" s="14"/>
      <c r="B1009" s="460"/>
      <c r="C1009" s="478"/>
      <c r="D1009" s="462"/>
      <c r="E1009" s="479"/>
      <c r="F1009" s="14"/>
      <c r="G1009" s="106" t="str">
        <f>IF($D1009="", "", IF($E1009=Expenses!$L$5, 0, $D1009))</f>
        <v/>
      </c>
      <c r="H1009" s="14"/>
      <c r="I1009" s="39" t="str">
        <f t="shared" si="48"/>
        <v/>
      </c>
      <c r="J1009" s="14"/>
      <c r="K1009" s="14"/>
      <c r="L1009" s="14"/>
      <c r="M1009" s="14"/>
      <c r="N1009" s="14"/>
      <c r="O1009" s="14"/>
      <c r="P1009" s="14"/>
      <c r="S1009" s="106" t="str">
        <f t="shared" si="49"/>
        <v/>
      </c>
      <c r="U1009" s="127" t="str">
        <f>IFERROR(INDEX('J&amp;C Details'!$S$70:$S$79, MATCH($C1009, 'J&amp;C Details'!$B$70:$B$79, 0))*$S1009*24*$W1009, "")</f>
        <v/>
      </c>
      <c r="W1009" s="262" t="str">
        <f>IF($Y1009="", "", IF($I1009="", 1, IF($I1009=$U$4, 'J&amp;C Details'!$AP$82, IF($I1009=$U$5, 'J&amp;C Details'!$AP$84, ""))))</f>
        <v/>
      </c>
      <c r="Y1009" s="39" t="str">
        <f t="shared" si="50"/>
        <v/>
      </c>
      <c r="AA1009" s="39" t="str">
        <f>IF($G1009="", "", IF($E1009=$R$3, Report!$BB$209, IF($I1009="", Report!$BB$212, IF($I1009=$U$4, Report!$BB$211, IF($I1009=$U$5, Report!$BB$210, "")))))</f>
        <v/>
      </c>
    </row>
    <row r="1010" spans="1:27" x14ac:dyDescent="0.25">
      <c r="A1010" s="14"/>
      <c r="B1010" s="460"/>
      <c r="C1010" s="478"/>
      <c r="D1010" s="462"/>
      <c r="E1010" s="479"/>
      <c r="F1010" s="14"/>
      <c r="G1010" s="106" t="str">
        <f>IF($D1010="", "", IF($E1010=Expenses!$L$5, 0, $D1010))</f>
        <v/>
      </c>
      <c r="H1010" s="14"/>
      <c r="I1010" s="39" t="str">
        <f t="shared" si="48"/>
        <v/>
      </c>
      <c r="J1010" s="14"/>
      <c r="K1010" s="14"/>
      <c r="L1010" s="14"/>
      <c r="M1010" s="14"/>
      <c r="N1010" s="14"/>
      <c r="O1010" s="14"/>
      <c r="P1010" s="14"/>
      <c r="S1010" s="106" t="str">
        <f t="shared" si="49"/>
        <v/>
      </c>
      <c r="U1010" s="127" t="str">
        <f>IFERROR(INDEX('J&amp;C Details'!$S$70:$S$79, MATCH($C1010, 'J&amp;C Details'!$B$70:$B$79, 0))*$S1010*24*$W1010, "")</f>
        <v/>
      </c>
      <c r="W1010" s="262" t="str">
        <f>IF($Y1010="", "", IF($I1010="", 1, IF($I1010=$U$4, 'J&amp;C Details'!$AP$82, IF($I1010=$U$5, 'J&amp;C Details'!$AP$84, ""))))</f>
        <v/>
      </c>
      <c r="Y1010" s="39" t="str">
        <f t="shared" si="50"/>
        <v/>
      </c>
      <c r="AA1010" s="39" t="str">
        <f>IF($G1010="", "", IF($E1010=$R$3, Report!$BB$209, IF($I1010="", Report!$BB$212, IF($I1010=$U$4, Report!$BB$211, IF($I1010=$U$5, Report!$BB$210, "")))))</f>
        <v/>
      </c>
    </row>
    <row r="1011" spans="1:27" x14ac:dyDescent="0.25">
      <c r="A1011" s="14"/>
      <c r="B1011" s="460"/>
      <c r="C1011" s="478"/>
      <c r="D1011" s="462"/>
      <c r="E1011" s="479"/>
      <c r="F1011" s="14"/>
      <c r="G1011" s="106" t="str">
        <f>IF($D1011="", "", IF($E1011=Expenses!$L$5, 0, $D1011))</f>
        <v/>
      </c>
      <c r="H1011" s="14"/>
      <c r="I1011" s="39" t="str">
        <f t="shared" si="48"/>
        <v/>
      </c>
      <c r="J1011" s="14"/>
      <c r="K1011" s="14"/>
      <c r="L1011" s="14"/>
      <c r="M1011" s="14"/>
      <c r="N1011" s="14"/>
      <c r="O1011" s="14"/>
      <c r="P1011" s="14"/>
      <c r="S1011" s="106" t="str">
        <f t="shared" si="49"/>
        <v/>
      </c>
      <c r="U1011" s="127" t="str">
        <f>IFERROR(INDEX('J&amp;C Details'!$S$70:$S$79, MATCH($C1011, 'J&amp;C Details'!$B$70:$B$79, 0))*$S1011*24*$W1011, "")</f>
        <v/>
      </c>
      <c r="W1011" s="262" t="str">
        <f>IF($Y1011="", "", IF($I1011="", 1, IF($I1011=$U$4, 'J&amp;C Details'!$AP$82, IF($I1011=$U$5, 'J&amp;C Details'!$AP$84, ""))))</f>
        <v/>
      </c>
      <c r="Y1011" s="39" t="str">
        <f t="shared" si="50"/>
        <v/>
      </c>
      <c r="AA1011" s="39" t="str">
        <f>IF($G1011="", "", IF($E1011=$R$3, Report!$BB$209, IF($I1011="", Report!$BB$212, IF($I1011=$U$4, Report!$BB$211, IF($I1011=$U$5, Report!$BB$210, "")))))</f>
        <v/>
      </c>
    </row>
    <row r="1012" spans="1:27" x14ac:dyDescent="0.25">
      <c r="A1012" s="14"/>
      <c r="B1012" s="460"/>
      <c r="C1012" s="478"/>
      <c r="D1012" s="462"/>
      <c r="E1012" s="479"/>
      <c r="F1012" s="14"/>
      <c r="G1012" s="106" t="str">
        <f>IF($D1012="", "", IF($E1012=Expenses!$L$5, 0, $D1012))</f>
        <v/>
      </c>
      <c r="H1012" s="14"/>
      <c r="I1012" s="39" t="str">
        <f t="shared" si="48"/>
        <v/>
      </c>
      <c r="J1012" s="14"/>
      <c r="K1012" s="14"/>
      <c r="L1012" s="14"/>
      <c r="M1012" s="14"/>
      <c r="N1012" s="14"/>
      <c r="O1012" s="14"/>
      <c r="P1012" s="14"/>
      <c r="S1012" s="106" t="str">
        <f t="shared" si="49"/>
        <v/>
      </c>
      <c r="U1012" s="127" t="str">
        <f>IFERROR(INDEX('J&amp;C Details'!$S$70:$S$79, MATCH($C1012, 'J&amp;C Details'!$B$70:$B$79, 0))*$S1012*24*$W1012, "")</f>
        <v/>
      </c>
      <c r="W1012" s="262" t="str">
        <f>IF($Y1012="", "", IF($I1012="", 1, IF($I1012=$U$4, 'J&amp;C Details'!$AP$82, IF($I1012=$U$5, 'J&amp;C Details'!$AP$84, ""))))</f>
        <v/>
      </c>
      <c r="Y1012" s="39" t="str">
        <f t="shared" si="50"/>
        <v/>
      </c>
      <c r="AA1012" s="39" t="str">
        <f>IF($G1012="", "", IF($E1012=$R$3, Report!$BB$209, IF($I1012="", Report!$BB$212, IF($I1012=$U$4, Report!$BB$211, IF($I1012=$U$5, Report!$BB$210, "")))))</f>
        <v/>
      </c>
    </row>
    <row r="1013" spans="1:27" x14ac:dyDescent="0.25">
      <c r="A1013" s="14"/>
      <c r="B1013" s="460"/>
      <c r="C1013" s="478"/>
      <c r="D1013" s="462"/>
      <c r="E1013" s="479"/>
      <c r="F1013" s="14"/>
      <c r="G1013" s="106" t="str">
        <f>IF($D1013="", "", IF($E1013=Expenses!$L$5, 0, $D1013))</f>
        <v/>
      </c>
      <c r="H1013" s="14"/>
      <c r="I1013" s="39" t="str">
        <f t="shared" si="48"/>
        <v/>
      </c>
      <c r="J1013" s="14"/>
      <c r="K1013" s="14"/>
      <c r="L1013" s="14"/>
      <c r="M1013" s="14"/>
      <c r="N1013" s="14"/>
      <c r="O1013" s="14"/>
      <c r="P1013" s="14"/>
      <c r="S1013" s="106" t="str">
        <f t="shared" si="49"/>
        <v/>
      </c>
      <c r="U1013" s="127" t="str">
        <f>IFERROR(INDEX('J&amp;C Details'!$S$70:$S$79, MATCH($C1013, 'J&amp;C Details'!$B$70:$B$79, 0))*$S1013*24*$W1013, "")</f>
        <v/>
      </c>
      <c r="W1013" s="262" t="str">
        <f>IF($Y1013="", "", IF($I1013="", 1, IF($I1013=$U$4, 'J&amp;C Details'!$AP$82, IF($I1013=$U$5, 'J&amp;C Details'!$AP$84, ""))))</f>
        <v/>
      </c>
      <c r="Y1013" s="39" t="str">
        <f t="shared" si="50"/>
        <v/>
      </c>
      <c r="AA1013" s="39" t="str">
        <f>IF($G1013="", "", IF($E1013=$R$3, Report!$BB$209, IF($I1013="", Report!$BB$212, IF($I1013=$U$4, Report!$BB$211, IF($I1013=$U$5, Report!$BB$210, "")))))</f>
        <v/>
      </c>
    </row>
    <row r="1014" spans="1:27" x14ac:dyDescent="0.25">
      <c r="A1014" s="14"/>
      <c r="B1014" s="460"/>
      <c r="C1014" s="478"/>
      <c r="D1014" s="462"/>
      <c r="E1014" s="479"/>
      <c r="F1014" s="14"/>
      <c r="G1014" s="106" t="str">
        <f>IF($D1014="", "", IF($E1014=Expenses!$L$5, 0, $D1014))</f>
        <v/>
      </c>
      <c r="H1014" s="14"/>
      <c r="I1014" s="39" t="str">
        <f t="shared" si="48"/>
        <v/>
      </c>
      <c r="J1014" s="14"/>
      <c r="K1014" s="14"/>
      <c r="L1014" s="14"/>
      <c r="M1014" s="14"/>
      <c r="N1014" s="14"/>
      <c r="O1014" s="14"/>
      <c r="P1014" s="14"/>
      <c r="S1014" s="106" t="str">
        <f t="shared" si="49"/>
        <v/>
      </c>
      <c r="U1014" s="127" t="str">
        <f>IFERROR(INDEX('J&amp;C Details'!$S$70:$S$79, MATCH($C1014, 'J&amp;C Details'!$B$70:$B$79, 0))*$S1014*24*$W1014, "")</f>
        <v/>
      </c>
      <c r="W1014" s="262" t="str">
        <f>IF($Y1014="", "", IF($I1014="", 1, IF($I1014=$U$4, 'J&amp;C Details'!$AP$82, IF($I1014=$U$5, 'J&amp;C Details'!$AP$84, ""))))</f>
        <v/>
      </c>
      <c r="Y1014" s="39" t="str">
        <f t="shared" si="50"/>
        <v/>
      </c>
      <c r="AA1014" s="39" t="str">
        <f>IF($G1014="", "", IF($E1014=$R$3, Report!$BB$209, IF($I1014="", Report!$BB$212, IF($I1014=$U$4, Report!$BB$211, IF($I1014=$U$5, Report!$BB$210, "")))))</f>
        <v/>
      </c>
    </row>
    <row r="1015" spans="1:27" x14ac:dyDescent="0.25">
      <c r="A1015" s="14"/>
      <c r="B1015" s="460"/>
      <c r="C1015" s="478"/>
      <c r="D1015" s="462"/>
      <c r="E1015" s="479"/>
      <c r="F1015" s="14"/>
      <c r="G1015" s="106" t="str">
        <f>IF($D1015="", "", IF($E1015=Expenses!$L$5, 0, $D1015))</f>
        <v/>
      </c>
      <c r="H1015" s="14"/>
      <c r="I1015" s="39" t="str">
        <f t="shared" si="48"/>
        <v/>
      </c>
      <c r="J1015" s="14"/>
      <c r="K1015" s="14"/>
      <c r="L1015" s="14"/>
      <c r="M1015" s="14"/>
      <c r="N1015" s="14"/>
      <c r="O1015" s="14"/>
      <c r="P1015" s="14"/>
      <c r="S1015" s="106" t="str">
        <f t="shared" si="49"/>
        <v/>
      </c>
      <c r="U1015" s="127" t="str">
        <f>IFERROR(INDEX('J&amp;C Details'!$S$70:$S$79, MATCH($C1015, 'J&amp;C Details'!$B$70:$B$79, 0))*$S1015*24*$W1015, "")</f>
        <v/>
      </c>
      <c r="W1015" s="262" t="str">
        <f>IF($Y1015="", "", IF($I1015="", 1, IF($I1015=$U$4, 'J&amp;C Details'!$AP$82, IF($I1015=$U$5, 'J&amp;C Details'!$AP$84, ""))))</f>
        <v/>
      </c>
      <c r="Y1015" s="39" t="str">
        <f t="shared" si="50"/>
        <v/>
      </c>
      <c r="AA1015" s="39" t="str">
        <f>IF($G1015="", "", IF($E1015=$R$3, Report!$BB$209, IF($I1015="", Report!$BB$212, IF($I1015=$U$4, Report!$BB$211, IF($I1015=$U$5, Report!$BB$210, "")))))</f>
        <v/>
      </c>
    </row>
    <row r="1016" spans="1:27" x14ac:dyDescent="0.25">
      <c r="A1016" s="14"/>
      <c r="B1016" s="460"/>
      <c r="C1016" s="478"/>
      <c r="D1016" s="462"/>
      <c r="E1016" s="479"/>
      <c r="F1016" s="14"/>
      <c r="G1016" s="106" t="str">
        <f>IF($D1016="", "", IF($E1016=Expenses!$L$5, 0, $D1016))</f>
        <v/>
      </c>
      <c r="H1016" s="14"/>
      <c r="I1016" s="39" t="str">
        <f t="shared" si="48"/>
        <v/>
      </c>
      <c r="J1016" s="14"/>
      <c r="K1016" s="14"/>
      <c r="L1016" s="14"/>
      <c r="M1016" s="14"/>
      <c r="N1016" s="14"/>
      <c r="O1016" s="14"/>
      <c r="P1016" s="14"/>
      <c r="S1016" s="106" t="str">
        <f t="shared" si="49"/>
        <v/>
      </c>
      <c r="U1016" s="127" t="str">
        <f>IFERROR(INDEX('J&amp;C Details'!$S$70:$S$79, MATCH($C1016, 'J&amp;C Details'!$B$70:$B$79, 0))*$S1016*24*$W1016, "")</f>
        <v/>
      </c>
      <c r="W1016" s="262" t="str">
        <f>IF($Y1016="", "", IF($I1016="", 1, IF($I1016=$U$4, 'J&amp;C Details'!$AP$82, IF($I1016=$U$5, 'J&amp;C Details'!$AP$84, ""))))</f>
        <v/>
      </c>
      <c r="Y1016" s="39" t="str">
        <f t="shared" si="50"/>
        <v/>
      </c>
      <c r="AA1016" s="39" t="str">
        <f>IF($G1016="", "", IF($E1016=$R$3, Report!$BB$209, IF($I1016="", Report!$BB$212, IF($I1016=$U$4, Report!$BB$211, IF($I1016=$U$5, Report!$BB$210, "")))))</f>
        <v/>
      </c>
    </row>
    <row r="1017" spans="1:27" x14ac:dyDescent="0.25">
      <c r="A1017" s="14"/>
      <c r="B1017" s="460"/>
      <c r="C1017" s="478"/>
      <c r="D1017" s="462"/>
      <c r="E1017" s="479"/>
      <c r="F1017" s="14"/>
      <c r="G1017" s="106" t="str">
        <f>IF($D1017="", "", IF($E1017=Expenses!$L$5, 0, $D1017))</f>
        <v/>
      </c>
      <c r="H1017" s="14"/>
      <c r="I1017" s="39" t="str">
        <f t="shared" si="48"/>
        <v/>
      </c>
      <c r="J1017" s="14"/>
      <c r="K1017" s="14"/>
      <c r="L1017" s="14"/>
      <c r="M1017" s="14"/>
      <c r="N1017" s="14"/>
      <c r="O1017" s="14"/>
      <c r="P1017" s="14"/>
      <c r="S1017" s="106" t="str">
        <f t="shared" si="49"/>
        <v/>
      </c>
      <c r="U1017" s="127" t="str">
        <f>IFERROR(INDEX('J&amp;C Details'!$S$70:$S$79, MATCH($C1017, 'J&amp;C Details'!$B$70:$B$79, 0))*$S1017*24*$W1017, "")</f>
        <v/>
      </c>
      <c r="W1017" s="262" t="str">
        <f>IF($Y1017="", "", IF($I1017="", 1, IF($I1017=$U$4, 'J&amp;C Details'!$AP$82, IF($I1017=$U$5, 'J&amp;C Details'!$AP$84, ""))))</f>
        <v/>
      </c>
      <c r="Y1017" s="39" t="str">
        <f t="shared" si="50"/>
        <v/>
      </c>
      <c r="AA1017" s="39" t="str">
        <f>IF($G1017="", "", IF($E1017=$R$3, Report!$BB$209, IF($I1017="", Report!$BB$212, IF($I1017=$U$4, Report!$BB$211, IF($I1017=$U$5, Report!$BB$210, "")))))</f>
        <v/>
      </c>
    </row>
    <row r="1018" spans="1:27" x14ac:dyDescent="0.25">
      <c r="A1018" s="14"/>
      <c r="B1018" s="460"/>
      <c r="C1018" s="478"/>
      <c r="D1018" s="462"/>
      <c r="E1018" s="479"/>
      <c r="F1018" s="14"/>
      <c r="G1018" s="106" t="str">
        <f>IF($D1018="", "", IF($E1018=Expenses!$L$5, 0, $D1018))</f>
        <v/>
      </c>
      <c r="H1018" s="14"/>
      <c r="I1018" s="39" t="str">
        <f t="shared" si="48"/>
        <v/>
      </c>
      <c r="J1018" s="14"/>
      <c r="K1018" s="14"/>
      <c r="L1018" s="14"/>
      <c r="M1018" s="14"/>
      <c r="N1018" s="14"/>
      <c r="O1018" s="14"/>
      <c r="P1018" s="14"/>
      <c r="S1018" s="106" t="str">
        <f t="shared" si="49"/>
        <v/>
      </c>
      <c r="U1018" s="127" t="str">
        <f>IFERROR(INDEX('J&amp;C Details'!$S$70:$S$79, MATCH($C1018, 'J&amp;C Details'!$B$70:$B$79, 0))*$S1018*24*$W1018, "")</f>
        <v/>
      </c>
      <c r="W1018" s="262" t="str">
        <f>IF($Y1018="", "", IF($I1018="", 1, IF($I1018=$U$4, 'J&amp;C Details'!$AP$82, IF($I1018=$U$5, 'J&amp;C Details'!$AP$84, ""))))</f>
        <v/>
      </c>
      <c r="Y1018" s="39" t="str">
        <f t="shared" si="50"/>
        <v/>
      </c>
      <c r="AA1018" s="39" t="str">
        <f>IF($G1018="", "", IF($E1018=$R$3, Report!$BB$209, IF($I1018="", Report!$BB$212, IF($I1018=$U$4, Report!$BB$211, IF($I1018=$U$5, Report!$BB$210, "")))))</f>
        <v/>
      </c>
    </row>
    <row r="1019" spans="1:27" x14ac:dyDescent="0.25">
      <c r="A1019" s="14"/>
      <c r="B1019" s="460"/>
      <c r="C1019" s="478"/>
      <c r="D1019" s="462"/>
      <c r="E1019" s="479"/>
      <c r="F1019" s="14"/>
      <c r="G1019" s="106" t="str">
        <f>IF($D1019="", "", IF($E1019=Expenses!$L$5, 0, $D1019))</f>
        <v/>
      </c>
      <c r="H1019" s="14"/>
      <c r="I1019" s="39" t="str">
        <f t="shared" si="48"/>
        <v/>
      </c>
      <c r="J1019" s="14"/>
      <c r="K1019" s="14"/>
      <c r="L1019" s="14"/>
      <c r="M1019" s="14"/>
      <c r="N1019" s="14"/>
      <c r="O1019" s="14"/>
      <c r="P1019" s="14"/>
      <c r="S1019" s="106" t="str">
        <f t="shared" si="49"/>
        <v/>
      </c>
      <c r="U1019" s="127" t="str">
        <f>IFERROR(INDEX('J&amp;C Details'!$S$70:$S$79, MATCH($C1019, 'J&amp;C Details'!$B$70:$B$79, 0))*$S1019*24*$W1019, "")</f>
        <v/>
      </c>
      <c r="W1019" s="262" t="str">
        <f>IF($Y1019="", "", IF($I1019="", 1, IF($I1019=$U$4, 'J&amp;C Details'!$AP$82, IF($I1019=$U$5, 'J&amp;C Details'!$AP$84, ""))))</f>
        <v/>
      </c>
      <c r="Y1019" s="39" t="str">
        <f t="shared" si="50"/>
        <v/>
      </c>
      <c r="AA1019" s="39" t="str">
        <f>IF($G1019="", "", IF($E1019=$R$3, Report!$BB$209, IF($I1019="", Report!$BB$212, IF($I1019=$U$4, Report!$BB$211, IF($I1019=$U$5, Report!$BB$210, "")))))</f>
        <v/>
      </c>
    </row>
    <row r="1020" spans="1:27" x14ac:dyDescent="0.25">
      <c r="A1020" s="14"/>
      <c r="B1020" s="460"/>
      <c r="C1020" s="478"/>
      <c r="D1020" s="462"/>
      <c r="E1020" s="479"/>
      <c r="F1020" s="14"/>
      <c r="G1020" s="106" t="str">
        <f>IF($D1020="", "", IF($E1020=Expenses!$L$5, 0, $D1020))</f>
        <v/>
      </c>
      <c r="H1020" s="14"/>
      <c r="I1020" s="39" t="str">
        <f t="shared" si="48"/>
        <v/>
      </c>
      <c r="J1020" s="14"/>
      <c r="K1020" s="14"/>
      <c r="L1020" s="14"/>
      <c r="M1020" s="14"/>
      <c r="N1020" s="14"/>
      <c r="O1020" s="14"/>
      <c r="P1020" s="14"/>
      <c r="S1020" s="106" t="str">
        <f t="shared" si="49"/>
        <v/>
      </c>
      <c r="U1020" s="127" t="str">
        <f>IFERROR(INDEX('J&amp;C Details'!$S$70:$S$79, MATCH($C1020, 'J&amp;C Details'!$B$70:$B$79, 0))*$S1020*24*$W1020, "")</f>
        <v/>
      </c>
      <c r="W1020" s="262" t="str">
        <f>IF($Y1020="", "", IF($I1020="", 1, IF($I1020=$U$4, 'J&amp;C Details'!$AP$82, IF($I1020=$U$5, 'J&amp;C Details'!$AP$84, ""))))</f>
        <v/>
      </c>
      <c r="Y1020" s="39" t="str">
        <f t="shared" si="50"/>
        <v/>
      </c>
      <c r="AA1020" s="39" t="str">
        <f>IF($G1020="", "", IF($E1020=$R$3, Report!$BB$209, IF($I1020="", Report!$BB$212, IF($I1020=$U$4, Report!$BB$211, IF($I1020=$U$5, Report!$BB$210, "")))))</f>
        <v/>
      </c>
    </row>
    <row r="1021" spans="1:27" x14ac:dyDescent="0.25">
      <c r="A1021" s="14"/>
      <c r="B1021" s="460"/>
      <c r="C1021" s="478"/>
      <c r="D1021" s="462"/>
      <c r="E1021" s="479"/>
      <c r="F1021" s="14"/>
      <c r="G1021" s="106" t="str">
        <f>IF($D1021="", "", IF($E1021=Expenses!$L$5, 0, $D1021))</f>
        <v/>
      </c>
      <c r="H1021" s="14"/>
      <c r="I1021" s="39" t="str">
        <f t="shared" si="48"/>
        <v/>
      </c>
      <c r="J1021" s="14"/>
      <c r="K1021" s="14"/>
      <c r="L1021" s="14"/>
      <c r="M1021" s="14"/>
      <c r="N1021" s="14"/>
      <c r="O1021" s="14"/>
      <c r="P1021" s="14"/>
      <c r="S1021" s="106" t="str">
        <f t="shared" si="49"/>
        <v/>
      </c>
      <c r="U1021" s="127" t="str">
        <f>IFERROR(INDEX('J&amp;C Details'!$S$70:$S$79, MATCH($C1021, 'J&amp;C Details'!$B$70:$B$79, 0))*$S1021*24*$W1021, "")</f>
        <v/>
      </c>
      <c r="W1021" s="262" t="str">
        <f>IF($Y1021="", "", IF($I1021="", 1, IF($I1021=$U$4, 'J&amp;C Details'!$AP$82, IF($I1021=$U$5, 'J&amp;C Details'!$AP$84, ""))))</f>
        <v/>
      </c>
      <c r="Y1021" s="39" t="str">
        <f t="shared" si="50"/>
        <v/>
      </c>
      <c r="AA1021" s="39" t="str">
        <f>IF($G1021="", "", IF($E1021=$R$3, Report!$BB$209, IF($I1021="", Report!$BB$212, IF($I1021=$U$4, Report!$BB$211, IF($I1021=$U$5, Report!$BB$210, "")))))</f>
        <v/>
      </c>
    </row>
    <row r="1022" spans="1:27" x14ac:dyDescent="0.25">
      <c r="A1022" s="14"/>
      <c r="B1022" s="460"/>
      <c r="C1022" s="478"/>
      <c r="D1022" s="462"/>
      <c r="E1022" s="479"/>
      <c r="F1022" s="14"/>
      <c r="G1022" s="106" t="str">
        <f>IF($D1022="", "", IF($E1022=Expenses!$L$5, 0, $D1022))</f>
        <v/>
      </c>
      <c r="H1022" s="14"/>
      <c r="I1022" s="39" t="str">
        <f t="shared" si="48"/>
        <v/>
      </c>
      <c r="J1022" s="14"/>
      <c r="K1022" s="14"/>
      <c r="L1022" s="14"/>
      <c r="M1022" s="14"/>
      <c r="N1022" s="14"/>
      <c r="O1022" s="14"/>
      <c r="P1022" s="14"/>
      <c r="S1022" s="106" t="str">
        <f t="shared" si="49"/>
        <v/>
      </c>
      <c r="U1022" s="127" t="str">
        <f>IFERROR(INDEX('J&amp;C Details'!$S$70:$S$79, MATCH($C1022, 'J&amp;C Details'!$B$70:$B$79, 0))*$S1022*24*$W1022, "")</f>
        <v/>
      </c>
      <c r="W1022" s="262" t="str">
        <f>IF($Y1022="", "", IF($I1022="", 1, IF($I1022=$U$4, 'J&amp;C Details'!$AP$82, IF($I1022=$U$5, 'J&amp;C Details'!$AP$84, ""))))</f>
        <v/>
      </c>
      <c r="Y1022" s="39" t="str">
        <f t="shared" si="50"/>
        <v/>
      </c>
      <c r="AA1022" s="39" t="str">
        <f>IF($G1022="", "", IF($E1022=$R$3, Report!$BB$209, IF($I1022="", Report!$BB$212, IF($I1022=$U$4, Report!$BB$211, IF($I1022=$U$5, Report!$BB$210, "")))))</f>
        <v/>
      </c>
    </row>
    <row r="1023" spans="1:27" x14ac:dyDescent="0.25">
      <c r="A1023" s="14"/>
      <c r="B1023" s="460"/>
      <c r="C1023" s="478"/>
      <c r="D1023" s="462"/>
      <c r="E1023" s="479"/>
      <c r="F1023" s="14"/>
      <c r="G1023" s="106" t="str">
        <f>IF($D1023="", "", IF($E1023=Expenses!$L$5, 0, $D1023))</f>
        <v/>
      </c>
      <c r="H1023" s="14"/>
      <c r="I1023" s="39" t="str">
        <f t="shared" si="48"/>
        <v/>
      </c>
      <c r="J1023" s="14"/>
      <c r="K1023" s="14"/>
      <c r="L1023" s="14"/>
      <c r="M1023" s="14"/>
      <c r="N1023" s="14"/>
      <c r="O1023" s="14"/>
      <c r="P1023" s="14"/>
      <c r="S1023" s="106" t="str">
        <f t="shared" si="49"/>
        <v/>
      </c>
      <c r="U1023" s="127" t="str">
        <f>IFERROR(INDEX('J&amp;C Details'!$S$70:$S$79, MATCH($C1023, 'J&amp;C Details'!$B$70:$B$79, 0))*$S1023*24*$W1023, "")</f>
        <v/>
      </c>
      <c r="W1023" s="262" t="str">
        <f>IF($Y1023="", "", IF($I1023="", 1, IF($I1023=$U$4, 'J&amp;C Details'!$AP$82, IF($I1023=$U$5, 'J&amp;C Details'!$AP$84, ""))))</f>
        <v/>
      </c>
      <c r="Y1023" s="39" t="str">
        <f t="shared" si="50"/>
        <v/>
      </c>
      <c r="AA1023" s="39" t="str">
        <f>IF($G1023="", "", IF($E1023=$R$3, Report!$BB$209, IF($I1023="", Report!$BB$212, IF($I1023=$U$4, Report!$BB$211, IF($I1023=$U$5, Report!$BB$210, "")))))</f>
        <v/>
      </c>
    </row>
    <row r="1024" spans="1:27" x14ac:dyDescent="0.25">
      <c r="A1024" s="14"/>
      <c r="B1024" s="460"/>
      <c r="C1024" s="478"/>
      <c r="D1024" s="462"/>
      <c r="E1024" s="479"/>
      <c r="F1024" s="14"/>
      <c r="G1024" s="106" t="str">
        <f>IF($D1024="", "", IF($E1024=Expenses!$L$5, 0, $D1024))</f>
        <v/>
      </c>
      <c r="H1024" s="14"/>
      <c r="I1024" s="39" t="str">
        <f t="shared" si="48"/>
        <v/>
      </c>
      <c r="J1024" s="14"/>
      <c r="K1024" s="14"/>
      <c r="L1024" s="14"/>
      <c r="M1024" s="14"/>
      <c r="N1024" s="14"/>
      <c r="O1024" s="14"/>
      <c r="P1024" s="14"/>
      <c r="S1024" s="106" t="str">
        <f t="shared" si="49"/>
        <v/>
      </c>
      <c r="U1024" s="127" t="str">
        <f>IFERROR(INDEX('J&amp;C Details'!$S$70:$S$79, MATCH($C1024, 'J&amp;C Details'!$B$70:$B$79, 0))*$S1024*24*$W1024, "")</f>
        <v/>
      </c>
      <c r="W1024" s="262" t="str">
        <f>IF($Y1024="", "", IF($I1024="", 1, IF($I1024=$U$4, 'J&amp;C Details'!$AP$82, IF($I1024=$U$5, 'J&amp;C Details'!$AP$84, ""))))</f>
        <v/>
      </c>
      <c r="Y1024" s="39" t="str">
        <f t="shared" si="50"/>
        <v/>
      </c>
      <c r="AA1024" s="39" t="str">
        <f>IF($G1024="", "", IF($E1024=$R$3, Report!$BB$209, IF($I1024="", Report!$BB$212, IF($I1024=$U$4, Report!$BB$211, IF($I1024=$U$5, Report!$BB$210, "")))))</f>
        <v/>
      </c>
    </row>
    <row r="1025" spans="1:27" x14ac:dyDescent="0.25">
      <c r="A1025" s="14"/>
      <c r="B1025" s="464"/>
      <c r="C1025" s="480"/>
      <c r="D1025" s="427"/>
      <c r="E1025" s="481"/>
      <c r="F1025" s="14"/>
      <c r="G1025" s="107" t="str">
        <f>IF($D1025="", "", IF($E1025=Expenses!$L$5, 0, $D1025))</f>
        <v/>
      </c>
      <c r="H1025" s="14"/>
      <c r="I1025" s="40" t="str">
        <f t="shared" si="48"/>
        <v/>
      </c>
      <c r="J1025" s="14"/>
      <c r="K1025" s="14"/>
      <c r="L1025" s="14"/>
      <c r="M1025" s="14"/>
      <c r="N1025" s="14"/>
      <c r="O1025" s="14"/>
      <c r="P1025" s="14"/>
      <c r="S1025" s="107" t="str">
        <f t="shared" si="49"/>
        <v/>
      </c>
      <c r="U1025" s="128" t="str">
        <f>IFERROR(INDEX('J&amp;C Details'!$S$70:$S$79, MATCH($C1025, 'J&amp;C Details'!$B$70:$B$79, 0))*$S1025*24*$W1025, "")</f>
        <v/>
      </c>
      <c r="W1025" s="263" t="str">
        <f>IF($Y1025="", "", IF($I1025="", 1, IF($I1025=$U$4, 'J&amp;C Details'!$AP$82, IF($I1025=$U$5, 'J&amp;C Details'!$AP$84, ""))))</f>
        <v/>
      </c>
      <c r="Y1025" s="40" t="str">
        <f t="shared" si="50"/>
        <v/>
      </c>
      <c r="AA1025" s="40" t="str">
        <f>IF($G1025="", "", IF($E1025=$R$3, Report!$BB$209, IF($I1025="", Report!$BB$212, IF($I1025=$U$4, Report!$BB$211, IF($I1025=$U$5, Report!$BB$210, "")))))</f>
        <v/>
      </c>
    </row>
    <row r="1026" spans="1:27" x14ac:dyDescent="0.25">
      <c r="A1026" s="14"/>
      <c r="B1026" s="14"/>
      <c r="C1026" s="14"/>
      <c r="D1026" s="14"/>
      <c r="E1026" s="14"/>
      <c r="F1026" s="14"/>
      <c r="G1026" s="14"/>
      <c r="H1026" s="14"/>
      <c r="I1026" s="14"/>
      <c r="J1026" s="14"/>
      <c r="K1026" s="14"/>
      <c r="L1026" s="14"/>
      <c r="M1026" s="14"/>
      <c r="N1026" s="14"/>
      <c r="O1026" s="14"/>
      <c r="P1026" s="14"/>
    </row>
  </sheetData>
  <sheetProtection algorithmName="SHA-512" hashValue="2tAelMy4qQP0CygP8BWSOw1RvnGTZXQzXy+236liXAzQ0eBeQtLKZPGha1S/YF2XMOym724ZYwtM75GZyUWhGA==" saltValue="YIvo6ErAg/jT0X2CP1Dw4w==" spinCount="100000" sheet="1" objects="1" scenarios="1" sort="0" autoFilter="0"/>
  <autoFilter ref="B10:E15" xr:uid="{6B5621AF-B9DF-4CAD-BCB6-E25477EA40FC}"/>
  <mergeCells count="5">
    <mergeCell ref="D6:D7"/>
    <mergeCell ref="E6:I7"/>
    <mergeCell ref="B2:C3"/>
    <mergeCell ref="E2:I4"/>
    <mergeCell ref="C6:C7"/>
  </mergeCells>
  <conditionalFormatting sqref="B11:D1025">
    <cfRule type="expression" dxfId="72" priority="3">
      <formula>AND($Y11="Used", B11="")</formula>
    </cfRule>
  </conditionalFormatting>
  <conditionalFormatting sqref="M3:M12">
    <cfRule type="expression" dxfId="71" priority="2">
      <formula>AND($M3&gt;$L3, NOT($M3=""))</formula>
    </cfRule>
  </conditionalFormatting>
  <conditionalFormatting sqref="O3:O12">
    <cfRule type="expression" dxfId="70" priority="1">
      <formula>AND($O3&gt;$N3, NOT($O3=""))</formula>
    </cfRule>
  </conditionalFormatting>
  <dataValidations count="2">
    <dataValidation type="list" allowBlank="1" showInputMessage="1" showErrorMessage="1" sqref="E11:E1025" xr:uid="{39B0B20D-2950-43E4-A906-DD8419071046}">
      <formula1>$R$2:$R$3</formula1>
    </dataValidation>
    <dataValidation type="list" allowBlank="1" showInputMessage="1" showErrorMessage="1" sqref="C11:C1025" xr:uid="{8E078B9E-94C3-4468-A2A8-6D17C26C929F}">
      <formula1>$AC$10:$AC$20</formula1>
    </dataValidation>
  </dataValidations>
  <pageMargins left="0.7" right="0.7" top="0.75" bottom="0.75" header="0.3" footer="0.3"/>
  <pageSetup paperSize="9" scale="81" orientation="landscape" verticalDpi="300" r:id="rId1"/>
  <colBreaks count="1" manualBreakCount="1">
    <brk id="16"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80F8F1-BE75-4B15-A80B-1C180C2921EA}">
  <ds:schemaRefs>
    <ds:schemaRef ds:uri="http://schemas.microsoft.com/sharepoint/v3/contenttype/forms"/>
  </ds:schemaRefs>
</ds:datastoreItem>
</file>

<file path=customXml/itemProps2.xml><?xml version="1.0" encoding="utf-8"?>
<ds:datastoreItem xmlns:ds="http://schemas.openxmlformats.org/officeDocument/2006/customXml" ds:itemID="{895FAF38-B23F-411F-B1BE-7DDD25DB67E2}">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0224aa69-f8be-496a-942a-f68b2082be9d"/>
    <ds:schemaRef ds:uri="5c22b865-9d05-42be-b306-86f259ab344c"/>
    <ds:schemaRef ds:uri="http://www.w3.org/XML/1998/namespace"/>
  </ds:schemaRefs>
</ds:datastoreItem>
</file>

<file path=customXml/itemProps3.xml><?xml version="1.0" encoding="utf-8"?>
<ds:datastoreItem xmlns:ds="http://schemas.openxmlformats.org/officeDocument/2006/customXml" ds:itemID="{BC8F1802-F43E-4950-BE8A-C32765EA99E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14</vt:i4>
      </vt:variant>
    </vt:vector>
  </HeadingPairs>
  <TitlesOfParts>
    <vt:vector size="28" baseType="lpstr">
      <vt:lpstr>Intro</vt:lpstr>
      <vt:lpstr>Dashboard</vt:lpstr>
      <vt:lpstr>J&amp;C Details</vt:lpstr>
      <vt:lpstr>Budget</vt:lpstr>
      <vt:lpstr>Job Progress</vt:lpstr>
      <vt:lpstr>Expenses</vt:lpstr>
      <vt:lpstr>Timesheet</vt:lpstr>
      <vt:lpstr>Meetings</vt:lpstr>
      <vt:lpstr>Staff</vt:lpstr>
      <vt:lpstr>Client Contact</vt:lpstr>
      <vt:lpstr>To Do List</vt:lpstr>
      <vt:lpstr>Invoices</vt:lpstr>
      <vt:lpstr>Report</vt:lpstr>
      <vt:lpstr>Settings</vt:lpstr>
      <vt:lpstr>Budget!Print_Area</vt:lpstr>
      <vt:lpstr>'Client Contact'!Print_Area</vt:lpstr>
      <vt:lpstr>Dashboard!Print_Area</vt:lpstr>
      <vt:lpstr>Expenses!Print_Area</vt:lpstr>
      <vt:lpstr>Intro!Print_Area</vt:lpstr>
      <vt:lpstr>Invoices!Print_Area</vt:lpstr>
      <vt:lpstr>'J&amp;C Details'!Print_Area</vt:lpstr>
      <vt:lpstr>'Job Progress'!Print_Area</vt:lpstr>
      <vt:lpstr>Meetings!Print_Area</vt:lpstr>
      <vt:lpstr>Report!Print_Area</vt:lpstr>
      <vt:lpstr>Settings!Print_Area</vt:lpstr>
      <vt:lpstr>Staff!Print_Area</vt:lpstr>
      <vt:lpstr>Timesheet!Print_Area</vt:lpstr>
      <vt:lpstr>'To Do List'!Print_Area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Spreadsheet Solutions</cp:lastModifiedBy>
  <dcterms:created xsi:type="dcterms:W3CDTF">2019-01-21T10:05:28Z</dcterms:created>
  <dcterms:modified xsi:type="dcterms:W3CDTF">2019-11-25T20:34:27Z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